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1.xml" ContentType="application/vnd.openxmlformats-officedocument.spreadsheetml.comments+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codeName="ThisWorkbook"/>
  <mc:AlternateContent xmlns:mc="http://schemas.openxmlformats.org/markup-compatibility/2006">
    <mc:Choice Requires="x15">
      <x15ac:absPath xmlns:x15ac="http://schemas.microsoft.com/office/spreadsheetml/2010/11/ac" url="https://departmentfortransportuk.sharepoint.com/sites/ASD/Transport Analysis Guidance/TAG Release/Appraisal Worksheets/2024 November/"/>
    </mc:Choice>
  </mc:AlternateContent>
  <xr:revisionPtr revIDLastSave="61" documentId="8_{D3A1C58A-1498-4A11-820D-C55656DB29B1}" xr6:coauthVersionLast="47" xr6:coauthVersionMax="47" xr10:uidLastSave="{AF0B1F4E-815D-479C-92E3-CDB80806E8D9}"/>
  <bookViews>
    <workbookView xWindow="28680" yWindow="2910" windowWidth="29040" windowHeight="15840" tabRatio="850" xr2:uid="{00000000-000D-0000-FFFF-FFFF00000000}"/>
  </bookViews>
  <sheets>
    <sheet name="Cover" sheetId="21" r:id="rId1"/>
    <sheet name="Guidance" sheetId="30" r:id="rId2"/>
    <sheet name="Area Lookup" sheetId="31" r:id="rId3"/>
    <sheet name="Inputs&gt;&gt;" sheetId="32" r:id="rId4"/>
    <sheet name="User Interface Intervention" sheetId="28" r:id="rId5"/>
    <sheet name="User Interface Costs" sheetId="29" r:id="rId6"/>
    <sheet name="Input Summary" sheetId="2" state="hidden" r:id="rId7"/>
    <sheet name="Cost Inputs Summary" sheetId="26" state="hidden" r:id="rId8"/>
    <sheet name="TAG Growth" sheetId="8" state="hidden" r:id="rId9"/>
    <sheet name="TAG VoT" sheetId="9" state="hidden" r:id="rId10"/>
    <sheet name="TAG External Costs" sheetId="10" state="hidden" r:id="rId11"/>
    <sheet name="TAG Journey Quality" sheetId="18" state="hidden" r:id="rId12"/>
    <sheet name="Health Assumptions" sheetId="24" state="hidden" r:id="rId13"/>
    <sheet name="General Calculations" sheetId="25" state="hidden" r:id="rId14"/>
    <sheet name="Absenteeism" sheetId="14" state="hidden" r:id="rId15"/>
    <sheet name="Journey Ambience" sheetId="13" state="hidden" r:id="rId16"/>
    <sheet name="Health Calculations" sheetId="27" state="hidden" r:id="rId17"/>
    <sheet name="Decongestion" sheetId="11" state="hidden" r:id="rId18"/>
    <sheet name="Discounting" sheetId="19" r:id="rId19"/>
    <sheet name="Outputs&gt;&gt;" sheetId="33" r:id="rId20"/>
    <sheet name="Analysis of Cost and Benefits" sheetId="4" r:id="rId21"/>
  </sheets>
  <externalReferences>
    <externalReference r:id="rId22"/>
    <externalReference r:id="rId23"/>
    <externalReference r:id="rId24"/>
    <externalReference r:id="rId25"/>
    <externalReference r:id="rId26"/>
  </externalReferences>
  <definedNames>
    <definedName name="amb">'Input Summary'!$D$43</definedName>
    <definedName name="ambT_DN">'Input Summary'!$D$46</definedName>
    <definedName name="ambT_DS">'Input Summary'!$D$47</definedName>
    <definedName name="Appraisal_period">'Input Summary'!$D$12</definedName>
    <definedName name="appraisal_year">'User Interface Intervention'!$F$16</definedName>
    <definedName name="Av_car_cost">'[1]Car speeds'!$B$28:$J$83</definedName>
    <definedName name="av_car_cost_nonwork">'[1]A1.3.13'!$B$27:$S$106</definedName>
    <definedName name="Av_car_cost_work">'[1]A1.3.12'!$B$27:$S$106</definedName>
    <definedName name="Average_Discount">'[2]I- Discounts'!$H$14</definedName>
    <definedName name="AvoidC">'Health Calculations'!$F$76</definedName>
    <definedName name="avoidP">'Health Calculations'!$I$76</definedName>
    <definedName name="business">'Input Summary'!$D$36</definedName>
    <definedName name="car_share">'Input Summary'!$D$33</definedName>
    <definedName name="car_shareP">'Input Summary'!$D$55</definedName>
    <definedName name="costs">'Cost Inputs Summary'!$B$5:$E$66</definedName>
    <definedName name="cycle_JA">'TAG Journey Quality'!$I$18:$I$24</definedName>
    <definedName name="Decay">'Input Summary'!$D$19</definedName>
    <definedName name="Decay_yr">'Input Summary'!$D$20</definedName>
    <definedName name="discount_base_year">'Input Summary'!$D$11</definedName>
    <definedName name="DN_km">'Input Summary'!$D$30</definedName>
    <definedName name="DN_kmP">'Input Summary'!$D$52</definedName>
    <definedName name="dr_30">'Input Summary'!$D$4</definedName>
    <definedName name="dr_30plus">'Input Summary'!$D$5</definedName>
    <definedName name="dr_health30">'Input Summary'!$D$7</definedName>
    <definedName name="dr_health30plus">'Input Summary'!$D$8</definedName>
    <definedName name="DS_km">'Input Summary'!$D$31</definedName>
    <definedName name="DS_kmP">'Input Summary'!$D$53</definedName>
    <definedName name="Electricity">[1]Electricity!$B$28:$M$118</definedName>
    <definedName name="GDP">'TAG Growth'!$B$10:$AA$120</definedName>
    <definedName name="GDP_2010">'TAG Growth'!$O$30</definedName>
    <definedName name="gdp_deflator">'TAG Growth'!$B$9:$C$120</definedName>
    <definedName name="Geographicarea">[3]Lists!$F$2:$F$9</definedName>
    <definedName name="growth_yrs">'Input Summary'!$D$25</definedName>
    <definedName name="Impact">[3]Lists!$C$11:$C$15</definedName>
    <definedName name="in_area_code">'TAG External Costs'!$D$146:$H$146</definedName>
    <definedName name="in_area_type">'TAG External Costs'!$D$144:$H$144</definedName>
    <definedName name="in_ext_cost_type">'TAG External Costs'!$A$147:$A$202</definedName>
    <definedName name="in_ext_cost_yr">'TAG External Costs'!$B$147:$B$202</definedName>
    <definedName name="in_ext_costs">'TAG External Costs'!$D$147:$H$202</definedName>
    <definedName name="Init_Yr">'[1]Default Pars'!$N$12:$N$20</definedName>
    <definedName name="JA_walk">'TAG Journey Quality'!$I$2:$I$4</definedName>
    <definedName name="journeyQ">'TAG Journey Quality'!$B$18:$E$22</definedName>
    <definedName name="JQP">'[4]Inputs and BCR output'!$C$21</definedName>
    <definedName name="JQQQ">'TAG Journey Quality'!$I$18:$J$23</definedName>
    <definedName name="Likelihood">[3]Lists!$A$11:$A$15</definedName>
    <definedName name="Market_price_conversion">'Input Summary'!$D$13</definedName>
    <definedName name="mecc">Decongestion!$E$3:$BR$10</definedName>
    <definedName name="mecc2">Decongestion!$E$20:$BR$27</definedName>
    <definedName name="Non_fuel_op_cost">'[1]A1.3.15'!$B$26:$E$46</definedName>
    <definedName name="OB">'Input Summary'!$D$16</definedName>
    <definedName name="opening">'Input Summary'!$D$15</definedName>
    <definedName name="Owner">'[5]Template Cover'!$F$12</definedName>
    <definedName name="Price_Yr">'[1]Default Pars'!$M$12:$M$34</definedName>
    <definedName name="_xlnm.Print_Area" localSheetId="6">'Input Summary'!$C$1:$I$98</definedName>
    <definedName name="Project">'[5]Template Cover'!$F$13</definedName>
    <definedName name="rampup_yrs">'Input Summary'!$D$36</definedName>
    <definedName name="return">'Input Summary'!$D$35</definedName>
    <definedName name="scheme_days">'Input Summary'!$D$23</definedName>
    <definedName name="speed">'Input Summary'!$D$32</definedName>
    <definedName name="speedP">'Input Summary'!$D$54</definedName>
    <definedName name="Thirdpartyconstraints">[3]Lists!$A$2:$A$8</definedName>
    <definedName name="use">'Input Summary'!$D$28</definedName>
    <definedName name="use_new">'Input Summary'!$D$29</definedName>
    <definedName name="use_newP">'Input Summary'!$D$51</definedName>
    <definedName name="useP">'Input Summary'!$D$50</definedName>
    <definedName name="user_growth">'Input Summary'!$D$24</definedName>
    <definedName name="Version">'[5]Template Cover'!$F$14</definedName>
    <definedName name="Version_number">'[2]Cover Sheet'!$H$12</definedName>
    <definedName name="VoL">'Health Assumptions'!$C$3</definedName>
    <definedName name="Walk_JA">'TAG Journey Quality'!$I$5:$J$11</definedName>
    <definedName name="WebTAG">'TAG External Costs'!$D$146:$H$202</definedName>
    <definedName name="yes_no">'TAG Journey Quality'!$I$2:$I$3</definedName>
    <definedName name="YLLsC">'Health Calculations'!$F$86</definedName>
    <definedName name="YLLsP">'Health Calculations'!$I$86</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41" i="24" l="1"/>
  <c r="E8" i="14"/>
  <c r="D8" i="14"/>
  <c r="J22" i="18"/>
  <c r="J21" i="18"/>
  <c r="J20" i="18"/>
  <c r="J19" i="18"/>
  <c r="J18" i="18"/>
  <c r="J11" i="18"/>
  <c r="J10" i="18"/>
  <c r="J9" i="18"/>
  <c r="J8" i="18"/>
  <c r="J7" i="18"/>
  <c r="J6" i="18"/>
  <c r="J5" i="18"/>
  <c r="C10" i="19"/>
  <c r="C9" i="19"/>
  <c r="C38" i="19"/>
  <c r="C34" i="19"/>
  <c r="C30" i="19"/>
  <c r="C19" i="19"/>
  <c r="C16" i="19"/>
  <c r="D4" i="19"/>
  <c r="D5" i="19" s="1"/>
  <c r="F20" i="11"/>
  <c r="G20" i="11" s="1"/>
  <c r="H20" i="11" s="1"/>
  <c r="I20" i="11" s="1"/>
  <c r="J20" i="11" s="1"/>
  <c r="K20" i="11" s="1"/>
  <c r="L20" i="11" s="1"/>
  <c r="M20" i="11" s="1"/>
  <c r="N20" i="11" s="1"/>
  <c r="O20" i="11" s="1"/>
  <c r="P20" i="11" s="1"/>
  <c r="Q20" i="11" s="1"/>
  <c r="R20" i="11" s="1"/>
  <c r="S20" i="11" s="1"/>
  <c r="T20" i="11" s="1"/>
  <c r="U20" i="11" s="1"/>
  <c r="V20" i="11" s="1"/>
  <c r="W20" i="11" s="1"/>
  <c r="X20" i="11" s="1"/>
  <c r="Y20" i="11" s="1"/>
  <c r="Z20" i="11" s="1"/>
  <c r="AA20" i="11" s="1"/>
  <c r="AB20" i="11" s="1"/>
  <c r="AC20" i="11" s="1"/>
  <c r="AD20" i="11" s="1"/>
  <c r="AE20" i="11" s="1"/>
  <c r="AF20" i="11" s="1"/>
  <c r="AG20" i="11" s="1"/>
  <c r="AH20" i="11" s="1"/>
  <c r="AI20" i="11" s="1"/>
  <c r="AJ20" i="11" s="1"/>
  <c r="AK20" i="11" s="1"/>
  <c r="AL20" i="11" s="1"/>
  <c r="AM20" i="11" s="1"/>
  <c r="AN20" i="11" s="1"/>
  <c r="AO20" i="11" s="1"/>
  <c r="AP20" i="11" s="1"/>
  <c r="AQ20" i="11" s="1"/>
  <c r="AR20" i="11" s="1"/>
  <c r="AS20" i="11" s="1"/>
  <c r="AT20" i="11" s="1"/>
  <c r="AU20" i="11" s="1"/>
  <c r="AV20" i="11" s="1"/>
  <c r="AW20" i="11" s="1"/>
  <c r="AX20" i="11" s="1"/>
  <c r="AY20" i="11" s="1"/>
  <c r="AZ20" i="11" s="1"/>
  <c r="BA20" i="11" s="1"/>
  <c r="BB20" i="11" s="1"/>
  <c r="BC20" i="11" s="1"/>
  <c r="BD20" i="11" s="1"/>
  <c r="BE20" i="11" s="1"/>
  <c r="BF20" i="11" s="1"/>
  <c r="BG20" i="11" s="1"/>
  <c r="BH20" i="11" s="1"/>
  <c r="BI20" i="11" s="1"/>
  <c r="BJ20" i="11" s="1"/>
  <c r="BK20" i="11" s="1"/>
  <c r="BL20" i="11" s="1"/>
  <c r="BM20" i="11" s="1"/>
  <c r="BN20" i="11" s="1"/>
  <c r="BO20" i="11" s="1"/>
  <c r="BP20" i="11" s="1"/>
  <c r="BQ20" i="11" s="1"/>
  <c r="BR20" i="11" s="1"/>
  <c r="C5" i="24"/>
  <c r="C4" i="24"/>
  <c r="B4" i="19"/>
  <c r="D14" i="2"/>
  <c r="D6" i="19" l="1"/>
  <c r="D8" i="19" s="1"/>
  <c r="D7" i="19"/>
  <c r="D16" i="19"/>
  <c r="D38" i="19"/>
  <c r="D34" i="19"/>
  <c r="D19" i="19"/>
  <c r="D30" i="19"/>
  <c r="E4" i="19"/>
  <c r="E5" i="19" l="1"/>
  <c r="E7" i="19" s="1"/>
  <c r="E6" i="19"/>
  <c r="E8" i="19" s="1"/>
  <c r="D9" i="19"/>
  <c r="D10" i="19"/>
  <c r="F4" i="19"/>
  <c r="E30" i="19"/>
  <c r="E19" i="19"/>
  <c r="E38" i="19"/>
  <c r="E16" i="19"/>
  <c r="E34" i="19"/>
  <c r="E66" i="26"/>
  <c r="E65" i="26"/>
  <c r="E64" i="26"/>
  <c r="E63" i="26"/>
  <c r="E62" i="26"/>
  <c r="E61" i="26"/>
  <c r="E60" i="26"/>
  <c r="E59" i="26"/>
  <c r="E58" i="26"/>
  <c r="E57" i="26"/>
  <c r="E56" i="26"/>
  <c r="E55" i="26"/>
  <c r="E54" i="26"/>
  <c r="E53" i="26"/>
  <c r="E52" i="26"/>
  <c r="E51" i="26"/>
  <c r="E50" i="26"/>
  <c r="E49" i="26"/>
  <c r="E48" i="26"/>
  <c r="E47" i="26"/>
  <c r="E46" i="26"/>
  <c r="E45" i="26"/>
  <c r="E44" i="26"/>
  <c r="E43" i="26"/>
  <c r="E42" i="26"/>
  <c r="E41" i="26"/>
  <c r="E40" i="26"/>
  <c r="E39" i="26"/>
  <c r="E38" i="26"/>
  <c r="E37" i="26"/>
  <c r="E36" i="26"/>
  <c r="E35" i="26"/>
  <c r="E34" i="26"/>
  <c r="E33" i="26"/>
  <c r="E32" i="26"/>
  <c r="E31" i="26"/>
  <c r="E30" i="26"/>
  <c r="E29" i="26"/>
  <c r="E28" i="26"/>
  <c r="E27" i="26"/>
  <c r="E26" i="26"/>
  <c r="E25" i="26"/>
  <c r="E24" i="26"/>
  <c r="E23" i="26"/>
  <c r="E22" i="26"/>
  <c r="E21" i="26"/>
  <c r="E20" i="26"/>
  <c r="E19" i="26"/>
  <c r="E15" i="26"/>
  <c r="D66" i="26"/>
  <c r="D65" i="26"/>
  <c r="D64" i="26"/>
  <c r="D63" i="26"/>
  <c r="D62" i="26"/>
  <c r="D61" i="26"/>
  <c r="D60" i="26"/>
  <c r="D59" i="26"/>
  <c r="D58" i="26"/>
  <c r="D57" i="26"/>
  <c r="D56" i="26"/>
  <c r="D55" i="26"/>
  <c r="D54" i="26"/>
  <c r="D53" i="26"/>
  <c r="D52" i="26"/>
  <c r="D51" i="26"/>
  <c r="D50" i="26"/>
  <c r="D49" i="26"/>
  <c r="D48" i="26"/>
  <c r="D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5" i="26"/>
  <c r="C66" i="26"/>
  <c r="D16" i="2"/>
  <c r="C65" i="26"/>
  <c r="C64" i="26"/>
  <c r="C63" i="26"/>
  <c r="C62" i="26"/>
  <c r="C61" i="26"/>
  <c r="C60" i="26"/>
  <c r="C59" i="26"/>
  <c r="C58" i="26"/>
  <c r="C57" i="26"/>
  <c r="C56" i="26"/>
  <c r="C55" i="26"/>
  <c r="C54" i="26"/>
  <c r="C53" i="26"/>
  <c r="C52" i="26"/>
  <c r="C51" i="26"/>
  <c r="C50" i="26"/>
  <c r="C49" i="26"/>
  <c r="C48" i="26"/>
  <c r="C47"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1" i="26"/>
  <c r="C20" i="26"/>
  <c r="C19" i="26"/>
  <c r="C15" i="26"/>
  <c r="E14" i="26"/>
  <c r="C14" i="26"/>
  <c r="D14" i="26"/>
  <c r="D6" i="26"/>
  <c r="C40" i="19" s="1"/>
  <c r="D7" i="26"/>
  <c r="D8" i="26"/>
  <c r="D9" i="26"/>
  <c r="D10" i="26"/>
  <c r="D11" i="26"/>
  <c r="D12" i="26"/>
  <c r="D13" i="26"/>
  <c r="D16" i="26"/>
  <c r="D17" i="26"/>
  <c r="D18" i="26"/>
  <c r="D5" i="26"/>
  <c r="Z2" i="8"/>
  <c r="I92" i="28"/>
  <c r="I83" i="28"/>
  <c r="F18" i="24"/>
  <c r="F20" i="24" s="1"/>
  <c r="D18" i="24"/>
  <c r="D20" i="24" s="1"/>
  <c r="I113" i="28"/>
  <c r="I112" i="28"/>
  <c r="I105" i="28"/>
  <c r="I104" i="28"/>
  <c r="I110" i="28"/>
  <c r="D86" i="2"/>
  <c r="D87" i="2"/>
  <c r="D41" i="2"/>
  <c r="E41" i="2" s="1"/>
  <c r="D44" i="25" s="1"/>
  <c r="I75" i="28"/>
  <c r="I99" i="28"/>
  <c r="I96" i="28"/>
  <c r="I95" i="28"/>
  <c r="I94" i="28"/>
  <c r="I93" i="28"/>
  <c r="I87" i="28"/>
  <c r="I86" i="28"/>
  <c r="I85" i="28"/>
  <c r="I84" i="28"/>
  <c r="D30" i="24"/>
  <c r="D20" i="14"/>
  <c r="H5" i="31"/>
  <c r="D45" i="2"/>
  <c r="E45" i="2" s="1"/>
  <c r="D72" i="2"/>
  <c r="K77" i="2" s="1" a="1"/>
  <c r="K77" i="2" s="1"/>
  <c r="AN6" i="11" s="1"/>
  <c r="H147" i="10"/>
  <c r="E14" i="11"/>
  <c r="E13" i="11"/>
  <c r="F3" i="11"/>
  <c r="G3" i="11" s="1"/>
  <c r="D197" i="10"/>
  <c r="E197" i="10"/>
  <c r="F197" i="10"/>
  <c r="G197" i="10"/>
  <c r="H197" i="10"/>
  <c r="D198" i="10"/>
  <c r="E198" i="10"/>
  <c r="F198" i="10"/>
  <c r="G198" i="10"/>
  <c r="H198" i="10"/>
  <c r="D199" i="10"/>
  <c r="E199" i="10"/>
  <c r="F199" i="10"/>
  <c r="G199" i="10"/>
  <c r="H199" i="10"/>
  <c r="D200" i="10"/>
  <c r="E200" i="10"/>
  <c r="F200" i="10"/>
  <c r="G200" i="10"/>
  <c r="H200" i="10"/>
  <c r="D201" i="10"/>
  <c r="E201" i="10"/>
  <c r="F201" i="10"/>
  <c r="G201" i="10"/>
  <c r="H201" i="10"/>
  <c r="D202" i="10"/>
  <c r="E202" i="10"/>
  <c r="F202" i="10"/>
  <c r="G202" i="10"/>
  <c r="H202" i="10"/>
  <c r="H196" i="10"/>
  <c r="G196" i="10"/>
  <c r="F196" i="10"/>
  <c r="E196" i="10"/>
  <c r="D196" i="10"/>
  <c r="D190" i="10"/>
  <c r="E190" i="10"/>
  <c r="F190" i="10"/>
  <c r="G190" i="10"/>
  <c r="H190" i="10"/>
  <c r="D191" i="10"/>
  <c r="E191" i="10"/>
  <c r="F191" i="10"/>
  <c r="G191" i="10"/>
  <c r="H191" i="10"/>
  <c r="D192" i="10"/>
  <c r="E192" i="10"/>
  <c r="F192" i="10"/>
  <c r="G192" i="10"/>
  <c r="H192" i="10"/>
  <c r="D193" i="10"/>
  <c r="E193" i="10"/>
  <c r="F193" i="10"/>
  <c r="G193" i="10"/>
  <c r="H193" i="10"/>
  <c r="D194" i="10"/>
  <c r="E194" i="10"/>
  <c r="F194" i="10"/>
  <c r="G194" i="10"/>
  <c r="H194" i="10"/>
  <c r="D195" i="10"/>
  <c r="E195" i="10"/>
  <c r="F195" i="10"/>
  <c r="G195" i="10"/>
  <c r="H195" i="10"/>
  <c r="H189" i="10"/>
  <c r="G189" i="10"/>
  <c r="F189" i="10"/>
  <c r="E189" i="10"/>
  <c r="D189" i="10"/>
  <c r="D183" i="10"/>
  <c r="E183" i="10"/>
  <c r="F183" i="10"/>
  <c r="G183" i="10"/>
  <c r="H183" i="10"/>
  <c r="D184" i="10"/>
  <c r="E184" i="10"/>
  <c r="F184" i="10"/>
  <c r="G184" i="10"/>
  <c r="H184" i="10"/>
  <c r="D185" i="10"/>
  <c r="E185" i="10"/>
  <c r="F185" i="10"/>
  <c r="G185" i="10"/>
  <c r="H185" i="10"/>
  <c r="D186" i="10"/>
  <c r="E186" i="10"/>
  <c r="F186" i="10"/>
  <c r="G186" i="10"/>
  <c r="H186" i="10"/>
  <c r="D187" i="10"/>
  <c r="E187" i="10"/>
  <c r="F187" i="10"/>
  <c r="G187" i="10"/>
  <c r="H187" i="10"/>
  <c r="D188" i="10"/>
  <c r="E188" i="10"/>
  <c r="F188" i="10"/>
  <c r="G188" i="10"/>
  <c r="H188" i="10"/>
  <c r="H182" i="10"/>
  <c r="G182" i="10"/>
  <c r="F182" i="10"/>
  <c r="E182" i="10"/>
  <c r="D182" i="10"/>
  <c r="D176" i="10"/>
  <c r="E176" i="10"/>
  <c r="F176" i="10"/>
  <c r="G176" i="10"/>
  <c r="H176" i="10"/>
  <c r="D177" i="10"/>
  <c r="E177" i="10"/>
  <c r="F177" i="10"/>
  <c r="G177" i="10"/>
  <c r="H177" i="10"/>
  <c r="D178" i="10"/>
  <c r="E178" i="10"/>
  <c r="F178" i="10"/>
  <c r="G178" i="10"/>
  <c r="H178" i="10"/>
  <c r="D179" i="10"/>
  <c r="E179" i="10"/>
  <c r="F179" i="10"/>
  <c r="G179" i="10"/>
  <c r="H179" i="10"/>
  <c r="D180" i="10"/>
  <c r="E180" i="10"/>
  <c r="F180" i="10"/>
  <c r="G180" i="10"/>
  <c r="H180" i="10"/>
  <c r="D181" i="10"/>
  <c r="H81" i="2" a="1"/>
  <c r="H81" i="2" s="1"/>
  <c r="Y10" i="11" s="1"/>
  <c r="E181" i="10"/>
  <c r="F181" i="10"/>
  <c r="G181" i="10"/>
  <c r="H181" i="10"/>
  <c r="H175" i="10"/>
  <c r="G175" i="10"/>
  <c r="F175" i="10"/>
  <c r="E175" i="10"/>
  <c r="D175" i="10"/>
  <c r="D169" i="10"/>
  <c r="E169" i="10"/>
  <c r="F169" i="10"/>
  <c r="G169" i="10"/>
  <c r="H169" i="10"/>
  <c r="D170" i="10"/>
  <c r="E170" i="10"/>
  <c r="F170" i="10"/>
  <c r="G170" i="10"/>
  <c r="H170" i="10"/>
  <c r="D171" i="10"/>
  <c r="E171" i="10"/>
  <c r="F171" i="10"/>
  <c r="G171" i="10"/>
  <c r="H171" i="10"/>
  <c r="D172" i="10"/>
  <c r="E172" i="10"/>
  <c r="F172" i="10"/>
  <c r="G172" i="10"/>
  <c r="H172" i="10"/>
  <c r="D173" i="10"/>
  <c r="E173" i="10"/>
  <c r="F173" i="10"/>
  <c r="G173" i="10"/>
  <c r="H173" i="10"/>
  <c r="D174" i="10"/>
  <c r="G81" i="2" a="1"/>
  <c r="G81" i="2" s="1"/>
  <c r="T10" i="11" s="1"/>
  <c r="E174" i="10"/>
  <c r="F174" i="10"/>
  <c r="G174" i="10"/>
  <c r="H174" i="10"/>
  <c r="H168" i="10"/>
  <c r="G168" i="10"/>
  <c r="F168" i="10"/>
  <c r="E168" i="10"/>
  <c r="D168" i="10"/>
  <c r="E162" i="10"/>
  <c r="F162" i="10"/>
  <c r="G162" i="10"/>
  <c r="H162" i="10"/>
  <c r="E163" i="10"/>
  <c r="F163" i="10"/>
  <c r="G163" i="10"/>
  <c r="H163" i="10"/>
  <c r="E164" i="10"/>
  <c r="F164" i="10"/>
  <c r="G164" i="10"/>
  <c r="H164" i="10"/>
  <c r="E165" i="10"/>
  <c r="F165" i="10"/>
  <c r="G165" i="10"/>
  <c r="H165" i="10"/>
  <c r="E166" i="10"/>
  <c r="F166" i="10"/>
  <c r="G166" i="10"/>
  <c r="H166" i="10"/>
  <c r="E167" i="10"/>
  <c r="F167" i="10"/>
  <c r="G167" i="10"/>
  <c r="H167" i="10"/>
  <c r="D162" i="10"/>
  <c r="F76" i="2" a="1"/>
  <c r="F76" i="2" s="1"/>
  <c r="O5" i="11" s="1"/>
  <c r="D163" i="10"/>
  <c r="D164" i="10"/>
  <c r="D165" i="10"/>
  <c r="D166" i="10"/>
  <c r="D167" i="10"/>
  <c r="H161" i="10"/>
  <c r="G161" i="10"/>
  <c r="F161" i="10"/>
  <c r="E161" i="10"/>
  <c r="D161" i="10"/>
  <c r="F75" i="2" a="1"/>
  <c r="F75" i="2" s="1"/>
  <c r="O4" i="11" s="1"/>
  <c r="G155" i="10"/>
  <c r="G156" i="10"/>
  <c r="G157" i="10"/>
  <c r="G158" i="10"/>
  <c r="G159" i="10"/>
  <c r="G160" i="10"/>
  <c r="G154" i="10"/>
  <c r="H155" i="10"/>
  <c r="H156" i="10"/>
  <c r="H157" i="10"/>
  <c r="H158" i="10"/>
  <c r="H159" i="10"/>
  <c r="H160" i="10"/>
  <c r="F155" i="10"/>
  <c r="F156" i="10"/>
  <c r="F157" i="10"/>
  <c r="F158" i="10"/>
  <c r="F159" i="10"/>
  <c r="F160" i="10"/>
  <c r="E155" i="10"/>
  <c r="E156" i="10"/>
  <c r="E157" i="10"/>
  <c r="E158" i="10"/>
  <c r="E159" i="10"/>
  <c r="E160" i="10"/>
  <c r="D155" i="10"/>
  <c r="D156" i="10"/>
  <c r="D157" i="10"/>
  <c r="D158" i="10"/>
  <c r="D159" i="10"/>
  <c r="D160" i="10"/>
  <c r="H154" i="10"/>
  <c r="F154" i="10"/>
  <c r="E154" i="10"/>
  <c r="D154" i="10"/>
  <c r="E75" i="2" a="1"/>
  <c r="E75" i="2" s="1"/>
  <c r="J4" i="11" s="1"/>
  <c r="D147" i="10"/>
  <c r="E147" i="10"/>
  <c r="F147" i="10"/>
  <c r="G147" i="10"/>
  <c r="D148" i="10"/>
  <c r="E148" i="10"/>
  <c r="F148" i="10"/>
  <c r="G148" i="10"/>
  <c r="H148" i="10"/>
  <c r="D149" i="10"/>
  <c r="E149" i="10"/>
  <c r="F149" i="10"/>
  <c r="G149" i="10"/>
  <c r="H149" i="10"/>
  <c r="D150" i="10"/>
  <c r="E150" i="10"/>
  <c r="F150" i="10"/>
  <c r="G150" i="10"/>
  <c r="H150" i="10"/>
  <c r="D151" i="10"/>
  <c r="E151" i="10"/>
  <c r="F151" i="10"/>
  <c r="G151" i="10"/>
  <c r="H151" i="10"/>
  <c r="D152" i="10"/>
  <c r="E152" i="10"/>
  <c r="F152" i="10"/>
  <c r="G152" i="10"/>
  <c r="H152" i="10"/>
  <c r="D153" i="10"/>
  <c r="E153" i="10"/>
  <c r="F153" i="10"/>
  <c r="G153" i="10"/>
  <c r="H153" i="10"/>
  <c r="F14" i="11"/>
  <c r="F13" i="11"/>
  <c r="E15" i="11"/>
  <c r="E18" i="11" s="1"/>
  <c r="D31" i="2"/>
  <c r="D5" i="13" s="1"/>
  <c r="D37" i="2"/>
  <c r="D13" i="13" s="1"/>
  <c r="D58" i="2"/>
  <c r="E13" i="13" s="1"/>
  <c r="E30" i="24"/>
  <c r="D35" i="2"/>
  <c r="D42" i="2"/>
  <c r="E42" i="2" s="1"/>
  <c r="D34" i="2"/>
  <c r="D33" i="2"/>
  <c r="D56" i="2"/>
  <c r="D15" i="2"/>
  <c r="E63" i="2"/>
  <c r="F36" i="25" s="1"/>
  <c r="E64" i="2"/>
  <c r="F37" i="25" s="1"/>
  <c r="E65" i="2"/>
  <c r="F38" i="25" s="1"/>
  <c r="E66" i="2"/>
  <c r="F39" i="25" s="1"/>
  <c r="E67" i="2"/>
  <c r="F40" i="25" s="1"/>
  <c r="E68" i="2"/>
  <c r="F41" i="25" s="1"/>
  <c r="E62" i="2"/>
  <c r="F35" i="25" s="1"/>
  <c r="D63" i="2"/>
  <c r="E36" i="25" s="1"/>
  <c r="D64" i="2"/>
  <c r="E37" i="25" s="1"/>
  <c r="D65" i="2"/>
  <c r="E38" i="25" s="1"/>
  <c r="D66" i="2"/>
  <c r="E39" i="25" s="1"/>
  <c r="D67" i="2"/>
  <c r="E40" i="25" s="1"/>
  <c r="D68" i="2"/>
  <c r="E41" i="25" s="1"/>
  <c r="D62" i="2"/>
  <c r="E35" i="25" s="1"/>
  <c r="D59" i="2"/>
  <c r="E7" i="14" s="1"/>
  <c r="D57" i="2"/>
  <c r="D55" i="2"/>
  <c r="D54" i="2"/>
  <c r="D53" i="2"/>
  <c r="D52" i="2" s="1"/>
  <c r="E6" i="25" s="1"/>
  <c r="D51" i="2"/>
  <c r="D50" i="2"/>
  <c r="E4" i="25" s="1"/>
  <c r="D44" i="2"/>
  <c r="E44" i="2" s="1"/>
  <c r="E46" i="2"/>
  <c r="D38" i="2"/>
  <c r="D7" i="14" s="1"/>
  <c r="D23" i="2"/>
  <c r="D18" i="25" s="1"/>
  <c r="D32" i="2"/>
  <c r="D8" i="25" s="1"/>
  <c r="D29" i="2"/>
  <c r="D5" i="25" s="1"/>
  <c r="D28" i="2"/>
  <c r="D4" i="25" s="1"/>
  <c r="D25" i="2"/>
  <c r="D24" i="2"/>
  <c r="D20" i="2"/>
  <c r="D19" i="2"/>
  <c r="D12" i="2"/>
  <c r="E20" i="14"/>
  <c r="E18" i="26"/>
  <c r="C18" i="26"/>
  <c r="E17" i="26"/>
  <c r="C17" i="26"/>
  <c r="E16" i="26"/>
  <c r="C16" i="26"/>
  <c r="E13" i="26"/>
  <c r="C13" i="26"/>
  <c r="E12" i="26"/>
  <c r="C12" i="26"/>
  <c r="E11" i="26"/>
  <c r="C11" i="26"/>
  <c r="E10" i="26"/>
  <c r="C10" i="26"/>
  <c r="E9" i="26"/>
  <c r="C9" i="26"/>
  <c r="E8" i="26"/>
  <c r="C8" i="26"/>
  <c r="E7" i="26"/>
  <c r="C7" i="26"/>
  <c r="E6" i="26"/>
  <c r="C41" i="19" s="1"/>
  <c r="C6" i="26"/>
  <c r="E5" i="26"/>
  <c r="C5" i="26"/>
  <c r="F68" i="2"/>
  <c r="D41" i="25" s="1"/>
  <c r="F67" i="2"/>
  <c r="D40" i="25" s="1"/>
  <c r="F66" i="2"/>
  <c r="D39" i="25" s="1"/>
  <c r="F65" i="2"/>
  <c r="D38" i="25" s="1"/>
  <c r="F64" i="2"/>
  <c r="D37" i="25" s="1"/>
  <c r="F63" i="2"/>
  <c r="D36" i="25" s="1"/>
  <c r="F62" i="2"/>
  <c r="D35" i="25" s="1"/>
  <c r="J11" i="24"/>
  <c r="E88" i="24"/>
  <c r="D88" i="24"/>
  <c r="E87" i="24"/>
  <c r="D87" i="24"/>
  <c r="E86" i="24"/>
  <c r="D86" i="24"/>
  <c r="E85" i="24"/>
  <c r="D85" i="24"/>
  <c r="E84" i="24"/>
  <c r="D84" i="24"/>
  <c r="I12" i="24"/>
  <c r="I13" i="24"/>
  <c r="J13" i="24"/>
  <c r="I14" i="24"/>
  <c r="J12" i="24"/>
  <c r="J14" i="24"/>
  <c r="I15" i="24"/>
  <c r="J15" i="24"/>
  <c r="I16" i="24"/>
  <c r="I17" i="24" s="1"/>
  <c r="AB30" i="8" l="1"/>
  <c r="D41" i="19"/>
  <c r="F5" i="19"/>
  <c r="F7" i="19" s="1"/>
  <c r="F6" i="19"/>
  <c r="D40" i="19"/>
  <c r="E9" i="19"/>
  <c r="E40" i="19" s="1"/>
  <c r="E10" i="19"/>
  <c r="E5" i="13"/>
  <c r="E7" i="25"/>
  <c r="H79" i="2" a="1"/>
  <c r="H79" i="2" s="1"/>
  <c r="Y8" i="11" s="1"/>
  <c r="C39" i="19"/>
  <c r="D39" i="19"/>
  <c r="E19" i="25"/>
  <c r="E13" i="19"/>
  <c r="C14" i="19"/>
  <c r="D14" i="19"/>
  <c r="E12" i="25"/>
  <c r="E9" i="13" s="1"/>
  <c r="E5" i="25"/>
  <c r="F81" i="2" a="1"/>
  <c r="F81" i="2" s="1"/>
  <c r="O10" i="11" s="1"/>
  <c r="I81" i="2" a="1"/>
  <c r="I81" i="2" s="1"/>
  <c r="AD10" i="11" s="1"/>
  <c r="I79" i="2" a="1"/>
  <c r="I79" i="2" s="1"/>
  <c r="AD8" i="11" s="1"/>
  <c r="H80" i="2" a="1"/>
  <c r="H80" i="2" s="1"/>
  <c r="Y9" i="11" s="1"/>
  <c r="H76" i="2" a="1"/>
  <c r="H76" i="2" s="1"/>
  <c r="Y5" i="11" s="1"/>
  <c r="E78" i="2" a="1"/>
  <c r="E78" i="2" s="1"/>
  <c r="J7" i="11" s="1"/>
  <c r="J81" i="2" a="1"/>
  <c r="J81" i="2" s="1"/>
  <c r="AI10" i="11" s="1"/>
  <c r="H78" i="2" a="1"/>
  <c r="H78" i="2" s="1"/>
  <c r="Y7" i="11" s="1"/>
  <c r="D14" i="14"/>
  <c r="D15" i="14" s="1"/>
  <c r="D18" i="14" s="1"/>
  <c r="G79" i="2" a="1"/>
  <c r="G79" i="2" s="1"/>
  <c r="T8" i="11" s="1"/>
  <c r="I80" i="2" a="1"/>
  <c r="I80" i="2" s="1"/>
  <c r="AD9" i="11" s="1"/>
  <c r="D15" i="19"/>
  <c r="H77" i="2" a="1"/>
  <c r="H77" i="2" s="1"/>
  <c r="Y6" i="11" s="1"/>
  <c r="E9" i="25"/>
  <c r="E18" i="25"/>
  <c r="G75" i="2" a="1"/>
  <c r="G75" i="2" s="1"/>
  <c r="T4" i="11" s="1"/>
  <c r="J80" i="2" a="1"/>
  <c r="J80" i="2" s="1"/>
  <c r="AI9" i="11" s="1"/>
  <c r="E14" i="19"/>
  <c r="D78" i="2" a="1"/>
  <c r="D78" i="2" s="1"/>
  <c r="E7" i="11" s="1"/>
  <c r="D76" i="2" a="1"/>
  <c r="D76" i="2" s="1"/>
  <c r="E5" i="11" s="1"/>
  <c r="J79" i="2" a="1"/>
  <c r="J79" i="2" s="1"/>
  <c r="AI8" i="11" s="1"/>
  <c r="I78" i="2" a="1"/>
  <c r="I78" i="2" s="1"/>
  <c r="AD7" i="11" s="1"/>
  <c r="I76" i="2" a="1"/>
  <c r="I76" i="2" s="1"/>
  <c r="AD5" i="11" s="1"/>
  <c r="G80" i="2" a="1"/>
  <c r="G80" i="2" s="1"/>
  <c r="T9" i="11" s="1"/>
  <c r="G76" i="2" a="1"/>
  <c r="G76" i="2" s="1"/>
  <c r="T5" i="11" s="1"/>
  <c r="G78" i="2" a="1"/>
  <c r="G78" i="2" s="1"/>
  <c r="T7" i="11" s="1"/>
  <c r="D75" i="2" a="1"/>
  <c r="D75" i="2" s="1"/>
  <c r="E4" i="11" s="1"/>
  <c r="F79" i="2" a="1"/>
  <c r="F79" i="2" s="1"/>
  <c r="O8" i="11" s="1"/>
  <c r="D77" i="2" a="1"/>
  <c r="D77" i="2" s="1"/>
  <c r="E6" i="11" s="1"/>
  <c r="J78" i="2" a="1"/>
  <c r="J78" i="2" s="1"/>
  <c r="AI7" i="11" s="1"/>
  <c r="K75" i="2" a="1"/>
  <c r="K75" i="2" s="1"/>
  <c r="AN4" i="11" s="1"/>
  <c r="AO4" i="11" s="1"/>
  <c r="AP4" i="11" s="1"/>
  <c r="AQ4" i="11" s="1"/>
  <c r="AR4" i="11" s="1"/>
  <c r="AS4" i="11" s="1"/>
  <c r="AT4" i="11" s="1"/>
  <c r="AU4" i="11" s="1"/>
  <c r="AV4" i="11" s="1"/>
  <c r="AW4" i="11" s="1"/>
  <c r="AX4" i="11" s="1"/>
  <c r="AY4" i="11" s="1"/>
  <c r="AZ4" i="11" s="1"/>
  <c r="BA4" i="11" s="1"/>
  <c r="BB4" i="11" s="1"/>
  <c r="BC4" i="11" s="1"/>
  <c r="BD4" i="11" s="1"/>
  <c r="BE4" i="11" s="1"/>
  <c r="BF4" i="11" s="1"/>
  <c r="BG4" i="11" s="1"/>
  <c r="BH4" i="11" s="1"/>
  <c r="BI4" i="11" s="1"/>
  <c r="BJ4" i="11" s="1"/>
  <c r="BK4" i="11" s="1"/>
  <c r="BL4" i="11" s="1"/>
  <c r="BM4" i="11" s="1"/>
  <c r="BN4" i="11" s="1"/>
  <c r="BO4" i="11" s="1"/>
  <c r="BP4" i="11" s="1"/>
  <c r="BQ4" i="11" s="1"/>
  <c r="BR4" i="11" s="1"/>
  <c r="I77" i="2" a="1"/>
  <c r="I77" i="2" s="1"/>
  <c r="AD6" i="11" s="1"/>
  <c r="G77" i="2" a="1"/>
  <c r="G77" i="2" s="1"/>
  <c r="T6" i="11" s="1"/>
  <c r="I75" i="2" a="1"/>
  <c r="I75" i="2" s="1"/>
  <c r="AD4" i="11" s="1"/>
  <c r="C15" i="19"/>
  <c r="C13" i="19"/>
  <c r="C11" i="19"/>
  <c r="D11" i="19"/>
  <c r="D13" i="19"/>
  <c r="E11" i="19"/>
  <c r="G4" i="19"/>
  <c r="F11" i="19"/>
  <c r="F13" i="19"/>
  <c r="F30" i="19"/>
  <c r="F19" i="19"/>
  <c r="F8" i="19"/>
  <c r="F34" i="19"/>
  <c r="F38" i="19"/>
  <c r="F14" i="19"/>
  <c r="F16" i="19"/>
  <c r="E15" i="19"/>
  <c r="G13" i="11"/>
  <c r="H3" i="11"/>
  <c r="G14" i="11"/>
  <c r="J17" i="24"/>
  <c r="I18" i="24"/>
  <c r="D42" i="24"/>
  <c r="D19" i="27" s="1"/>
  <c r="D28" i="27" s="1"/>
  <c r="D43" i="24"/>
  <c r="D20" i="27" s="1"/>
  <c r="D29" i="27" s="1"/>
  <c r="D38" i="27" s="1"/>
  <c r="D47" i="27" s="1"/>
  <c r="D56" i="27" s="1"/>
  <c r="D64" i="27" s="1"/>
  <c r="E46" i="24"/>
  <c r="E23" i="27" s="1"/>
  <c r="E32" i="27" s="1"/>
  <c r="E41" i="27" s="1"/>
  <c r="E50" i="27" s="1"/>
  <c r="E59" i="27" s="1"/>
  <c r="E67" i="27" s="1"/>
  <c r="E45" i="24"/>
  <c r="E22" i="27" s="1"/>
  <c r="E31" i="27" s="1"/>
  <c r="E40" i="27" s="1"/>
  <c r="E49" i="27" s="1"/>
  <c r="E58" i="27" s="1"/>
  <c r="E66" i="27" s="1"/>
  <c r="D45" i="24"/>
  <c r="D22" i="27" s="1"/>
  <c r="E44" i="24"/>
  <c r="E21" i="27" s="1"/>
  <c r="E30" i="27" s="1"/>
  <c r="E39" i="27" s="1"/>
  <c r="E48" i="27" s="1"/>
  <c r="E57" i="27" s="1"/>
  <c r="E65" i="27" s="1"/>
  <c r="E43" i="24"/>
  <c r="E20" i="27" s="1"/>
  <c r="D46" i="24"/>
  <c r="D23" i="27" s="1"/>
  <c r="D32" i="27" s="1"/>
  <c r="D41" i="27" s="1"/>
  <c r="D50" i="27" s="1"/>
  <c r="D59" i="27" s="1"/>
  <c r="D67" i="27" s="1"/>
  <c r="E42" i="24"/>
  <c r="E19" i="27" s="1"/>
  <c r="E28" i="27" s="1"/>
  <c r="E37" i="27" s="1"/>
  <c r="E46" i="27" s="1"/>
  <c r="D44" i="24"/>
  <c r="D21" i="27" s="1"/>
  <c r="D30" i="27" s="1"/>
  <c r="D39" i="27" s="1"/>
  <c r="D48" i="27" s="1"/>
  <c r="D57" i="27" s="1"/>
  <c r="D65" i="27" s="1"/>
  <c r="G44" i="24"/>
  <c r="G21" i="27" s="1"/>
  <c r="F45" i="24"/>
  <c r="F22" i="27" s="1"/>
  <c r="F42" i="24"/>
  <c r="F19" i="27" s="1"/>
  <c r="F46" i="24"/>
  <c r="F23" i="27" s="1"/>
  <c r="F44" i="24"/>
  <c r="F21" i="27" s="1"/>
  <c r="G46" i="24"/>
  <c r="G23" i="27" s="1"/>
  <c r="G43" i="24"/>
  <c r="G20" i="27" s="1"/>
  <c r="F43" i="24"/>
  <c r="F20" i="27" s="1"/>
  <c r="G45" i="24"/>
  <c r="G22" i="27" s="1"/>
  <c r="G42" i="24"/>
  <c r="G19" i="27" s="1"/>
  <c r="J16" i="24"/>
  <c r="C44" i="25"/>
  <c r="C6" i="24"/>
  <c r="D12" i="25"/>
  <c r="D13" i="25" s="1"/>
  <c r="D11" i="27" s="1"/>
  <c r="F15" i="11"/>
  <c r="F18" i="11" s="1"/>
  <c r="E8" i="25"/>
  <c r="D7" i="25"/>
  <c r="E6" i="13"/>
  <c r="D30" i="2"/>
  <c r="D6" i="25" s="1"/>
  <c r="E25" i="13"/>
  <c r="E26" i="13" s="1"/>
  <c r="E27" i="13" s="1"/>
  <c r="D9" i="25"/>
  <c r="E14" i="14"/>
  <c r="E15" i="14" s="1"/>
  <c r="E18" i="14" s="1"/>
  <c r="D19" i="25"/>
  <c r="AO6" i="11"/>
  <c r="AP6" i="11" s="1"/>
  <c r="AQ6" i="11" s="1"/>
  <c r="AR6" i="11" s="1"/>
  <c r="AS6" i="11" s="1"/>
  <c r="AT6" i="11" s="1"/>
  <c r="AU6" i="11" s="1"/>
  <c r="AV6" i="11" s="1"/>
  <c r="AW6" i="11" s="1"/>
  <c r="AX6" i="11" s="1"/>
  <c r="AY6" i="11" s="1"/>
  <c r="AZ6" i="11" s="1"/>
  <c r="BA6" i="11" s="1"/>
  <c r="BB6" i="11" s="1"/>
  <c r="BC6" i="11" s="1"/>
  <c r="BD6" i="11" s="1"/>
  <c r="BE6" i="11" s="1"/>
  <c r="BF6" i="11" s="1"/>
  <c r="BG6" i="11" s="1"/>
  <c r="BH6" i="11" s="1"/>
  <c r="BI6" i="11" s="1"/>
  <c r="BJ6" i="11" s="1"/>
  <c r="BK6" i="11" s="1"/>
  <c r="BL6" i="11" s="1"/>
  <c r="BM6" i="11" s="1"/>
  <c r="BN6" i="11" s="1"/>
  <c r="BO6" i="11" s="1"/>
  <c r="BP6" i="11" s="1"/>
  <c r="BQ6" i="11" s="1"/>
  <c r="BR6" i="11" s="1"/>
  <c r="E20" i="13"/>
  <c r="D6" i="13"/>
  <c r="E77" i="2" a="1"/>
  <c r="E77" i="2" s="1"/>
  <c r="J6" i="11" s="1"/>
  <c r="E19" i="13"/>
  <c r="D80" i="2" a="1"/>
  <c r="D80" i="2" s="1"/>
  <c r="E9" i="11" s="1"/>
  <c r="F80" i="2" a="1"/>
  <c r="F80" i="2" s="1"/>
  <c r="O9" i="11" s="1"/>
  <c r="E76" i="2" a="1"/>
  <c r="E76" i="2" s="1"/>
  <c r="J5" i="11" s="1"/>
  <c r="J77" i="2" a="1"/>
  <c r="J77" i="2" s="1"/>
  <c r="AI6" i="11" s="1"/>
  <c r="K80" i="2" a="1"/>
  <c r="K80" i="2" s="1"/>
  <c r="AN9" i="11" s="1"/>
  <c r="K78" i="2" a="1"/>
  <c r="K78" i="2" s="1"/>
  <c r="AN7" i="11" s="1"/>
  <c r="K76" i="2" a="1"/>
  <c r="K76" i="2" s="1"/>
  <c r="AN5" i="11" s="1"/>
  <c r="D25" i="13"/>
  <c r="D26" i="13" s="1"/>
  <c r="D27" i="13" s="1"/>
  <c r="E81" i="2" a="1"/>
  <c r="E81" i="2" s="1"/>
  <c r="J10" i="11" s="1"/>
  <c r="F78" i="2" a="1"/>
  <c r="F78" i="2" s="1"/>
  <c r="O7" i="11" s="1"/>
  <c r="H75" i="2" a="1"/>
  <c r="H75" i="2" s="1"/>
  <c r="Y4" i="11" s="1"/>
  <c r="J75" i="2" a="1"/>
  <c r="J75" i="2" s="1"/>
  <c r="AI4" i="11" s="1"/>
  <c r="E80" i="2" a="1"/>
  <c r="E80" i="2" s="1"/>
  <c r="J9" i="11" s="1"/>
  <c r="D81" i="2" a="1"/>
  <c r="D81" i="2" s="1"/>
  <c r="E10" i="11" s="1"/>
  <c r="F77" i="2" a="1"/>
  <c r="F77" i="2" s="1"/>
  <c r="O6" i="11" s="1"/>
  <c r="D79" i="2" a="1"/>
  <c r="D79" i="2" s="1"/>
  <c r="E8" i="11" s="1"/>
  <c r="E79" i="2" a="1"/>
  <c r="E79" i="2" s="1"/>
  <c r="J8" i="11" s="1"/>
  <c r="J76" i="2" a="1"/>
  <c r="J76" i="2" s="1"/>
  <c r="AI5" i="11" s="1"/>
  <c r="K81" i="2" a="1"/>
  <c r="K81" i="2" s="1"/>
  <c r="AN10" i="11" s="1"/>
  <c r="K79" i="2" a="1"/>
  <c r="K79" i="2" s="1"/>
  <c r="AN8" i="11" s="1"/>
  <c r="C45" i="25"/>
  <c r="X10" i="8"/>
  <c r="X13" i="8"/>
  <c r="X22" i="8"/>
  <c r="X52" i="8"/>
  <c r="X94" i="8"/>
  <c r="Y10" i="8"/>
  <c r="Y13" i="8"/>
  <c r="Y16" i="8"/>
  <c r="Y19" i="8"/>
  <c r="Y22" i="8"/>
  <c r="Y28" i="8"/>
  <c r="Y34" i="8"/>
  <c r="Y40" i="8"/>
  <c r="Y46" i="8"/>
  <c r="Y52" i="8"/>
  <c r="Y58" i="8"/>
  <c r="Y64" i="8"/>
  <c r="Y70" i="8"/>
  <c r="Y76" i="8"/>
  <c r="Y82" i="8"/>
  <c r="Y88" i="8"/>
  <c r="Y94" i="8"/>
  <c r="Y100" i="8"/>
  <c r="Y106" i="8"/>
  <c r="Y112" i="8"/>
  <c r="Y118" i="8"/>
  <c r="Y66" i="8"/>
  <c r="Y84" i="8"/>
  <c r="Y90" i="8"/>
  <c r="Y102" i="8"/>
  <c r="Y114" i="8"/>
  <c r="Z14" i="8"/>
  <c r="X31" i="8"/>
  <c r="X43" i="8"/>
  <c r="X55" i="8"/>
  <c r="X85" i="8"/>
  <c r="X109" i="8"/>
  <c r="Y103" i="8"/>
  <c r="Z12" i="8"/>
  <c r="X57" i="8"/>
  <c r="X87" i="8"/>
  <c r="Y27" i="8"/>
  <c r="Y81" i="8"/>
  <c r="X28" i="8"/>
  <c r="Z10" i="8"/>
  <c r="Z13" i="8"/>
  <c r="Z16" i="8"/>
  <c r="Z19" i="8"/>
  <c r="X23" i="8"/>
  <c r="Z23" i="8" s="1"/>
  <c r="X29" i="8"/>
  <c r="X35" i="8"/>
  <c r="X41" i="8"/>
  <c r="X47" i="8"/>
  <c r="X53" i="8"/>
  <c r="X59" i="8"/>
  <c r="X65" i="8"/>
  <c r="X71" i="8"/>
  <c r="X77" i="8"/>
  <c r="X83" i="8"/>
  <c r="X89" i="8"/>
  <c r="X95" i="8"/>
  <c r="X101" i="8"/>
  <c r="X107" i="8"/>
  <c r="X113" i="8"/>
  <c r="X119" i="8"/>
  <c r="Y60" i="8"/>
  <c r="Y120" i="8"/>
  <c r="X25" i="8"/>
  <c r="X61" i="8"/>
  <c r="X97" i="8"/>
  <c r="X104" i="8"/>
  <c r="X27" i="8"/>
  <c r="X75" i="8"/>
  <c r="X117" i="8"/>
  <c r="Y39" i="8"/>
  <c r="Y45" i="8"/>
  <c r="Y57" i="8"/>
  <c r="Y69" i="8"/>
  <c r="Y105" i="8"/>
  <c r="X16" i="8"/>
  <c r="X70" i="8"/>
  <c r="AA10" i="8"/>
  <c r="AA13" i="8"/>
  <c r="AA16" i="8"/>
  <c r="AA19" i="8"/>
  <c r="Y23" i="8"/>
  <c r="AA23" i="8" s="1"/>
  <c r="Y29" i="8"/>
  <c r="Y35" i="8"/>
  <c r="Y41" i="8"/>
  <c r="Y47" i="8"/>
  <c r="Y53" i="8"/>
  <c r="Y59" i="8"/>
  <c r="Y65" i="8"/>
  <c r="Y71" i="8"/>
  <c r="Y77" i="8"/>
  <c r="Y83" i="8"/>
  <c r="Y89" i="8"/>
  <c r="Y95" i="8"/>
  <c r="Y101" i="8"/>
  <c r="Y107" i="8"/>
  <c r="Y113" i="8"/>
  <c r="Y119" i="8"/>
  <c r="Y54" i="8"/>
  <c r="Z17" i="8"/>
  <c r="X73" i="8"/>
  <c r="X103" i="8"/>
  <c r="X110" i="8"/>
  <c r="X33" i="8"/>
  <c r="X69" i="8"/>
  <c r="X111" i="8"/>
  <c r="AA12" i="8"/>
  <c r="Y63" i="8"/>
  <c r="Y111" i="8"/>
  <c r="X19" i="8"/>
  <c r="X76" i="8"/>
  <c r="X11" i="8"/>
  <c r="X14" i="8"/>
  <c r="X17" i="8"/>
  <c r="X20" i="8"/>
  <c r="X24" i="8"/>
  <c r="X30" i="8"/>
  <c r="X36" i="8"/>
  <c r="X42" i="8"/>
  <c r="X48" i="8"/>
  <c r="X54" i="8"/>
  <c r="X60" i="8"/>
  <c r="X66" i="8"/>
  <c r="X72" i="8"/>
  <c r="X78" i="8"/>
  <c r="X84" i="8"/>
  <c r="X90" i="8"/>
  <c r="X96" i="8"/>
  <c r="X102" i="8"/>
  <c r="X108" i="8"/>
  <c r="X114" i="8"/>
  <c r="X120" i="8"/>
  <c r="Y48" i="8"/>
  <c r="Y78" i="8"/>
  <c r="Y96" i="8"/>
  <c r="Y108" i="8"/>
  <c r="Z11" i="8"/>
  <c r="X37" i="8"/>
  <c r="X49" i="8"/>
  <c r="X67" i="8"/>
  <c r="X91" i="8"/>
  <c r="Y115" i="8"/>
  <c r="Y116" i="8"/>
  <c r="X39" i="8"/>
  <c r="X51" i="8"/>
  <c r="X63" i="8"/>
  <c r="X93" i="8"/>
  <c r="Y33" i="8"/>
  <c r="Y75" i="8"/>
  <c r="Y117" i="8"/>
  <c r="X46" i="8"/>
  <c r="X106" i="8"/>
  <c r="Y11" i="8"/>
  <c r="Y14" i="8"/>
  <c r="Y17" i="8"/>
  <c r="Y20" i="8"/>
  <c r="Y24" i="8"/>
  <c r="Y30" i="8"/>
  <c r="Y36" i="8"/>
  <c r="Y42" i="8"/>
  <c r="Y72" i="8"/>
  <c r="Z20" i="8"/>
  <c r="X79" i="8"/>
  <c r="X115" i="8"/>
  <c r="Z15" i="8"/>
  <c r="AA11" i="8"/>
  <c r="AA14" i="8"/>
  <c r="AA17" i="8"/>
  <c r="AA20" i="8"/>
  <c r="Y25" i="8"/>
  <c r="Y31" i="8"/>
  <c r="Y37" i="8"/>
  <c r="Y43" i="8"/>
  <c r="Y49" i="8"/>
  <c r="Y55" i="8"/>
  <c r="Y61" i="8"/>
  <c r="Y67" i="8"/>
  <c r="Y73" i="8"/>
  <c r="Y79" i="8"/>
  <c r="Y85" i="8"/>
  <c r="Y91" i="8"/>
  <c r="Y97" i="8"/>
  <c r="Y109" i="8"/>
  <c r="Z21" i="8"/>
  <c r="X99" i="8"/>
  <c r="AA18" i="8"/>
  <c r="Y87" i="8"/>
  <c r="X40" i="8"/>
  <c r="X82" i="8"/>
  <c r="X118" i="8"/>
  <c r="X12" i="8"/>
  <c r="X15" i="8"/>
  <c r="X18" i="8"/>
  <c r="X21" i="8"/>
  <c r="X26" i="8"/>
  <c r="X32" i="8"/>
  <c r="X38" i="8"/>
  <c r="X44" i="8"/>
  <c r="X50" i="8"/>
  <c r="X56" i="8"/>
  <c r="X62" i="8"/>
  <c r="X68" i="8"/>
  <c r="X74" i="8"/>
  <c r="X80" i="8"/>
  <c r="X86" i="8"/>
  <c r="X92" i="8"/>
  <c r="X98" i="8"/>
  <c r="X116" i="8"/>
  <c r="X45" i="8"/>
  <c r="X81" i="8"/>
  <c r="AA21" i="8"/>
  <c r="Y99" i="8"/>
  <c r="X58" i="8"/>
  <c r="X100" i="8"/>
  <c r="Y12" i="8"/>
  <c r="Y15" i="8"/>
  <c r="Y18" i="8"/>
  <c r="Y21" i="8"/>
  <c r="Y26" i="8"/>
  <c r="Y32" i="8"/>
  <c r="Y38" i="8"/>
  <c r="Y44" i="8"/>
  <c r="Y50" i="8"/>
  <c r="Y56" i="8"/>
  <c r="Y62" i="8"/>
  <c r="Y68" i="8"/>
  <c r="Y74" i="8"/>
  <c r="Y80" i="8"/>
  <c r="Y86" i="8"/>
  <c r="Y92" i="8"/>
  <c r="Y98" i="8"/>
  <c r="Y104" i="8"/>
  <c r="Y110" i="8"/>
  <c r="Z18" i="8"/>
  <c r="X105" i="8"/>
  <c r="AA15" i="8"/>
  <c r="Y93" i="8"/>
  <c r="X34" i="8"/>
  <c r="X88" i="8"/>
  <c r="Y51" i="8"/>
  <c r="X64" i="8"/>
  <c r="X112" i="8"/>
  <c r="D47" i="2"/>
  <c r="D22" i="13" s="1"/>
  <c r="D45" i="25"/>
  <c r="D43" i="2"/>
  <c r="F15" i="19" l="1"/>
  <c r="G6" i="19"/>
  <c r="G8" i="19" s="1"/>
  <c r="G5" i="19"/>
  <c r="G7" i="19" s="1"/>
  <c r="F9" i="19"/>
  <c r="F41" i="19" s="1"/>
  <c r="E41" i="19"/>
  <c r="E39" i="19"/>
  <c r="F10" i="19"/>
  <c r="E14" i="25"/>
  <c r="E15" i="25" s="1"/>
  <c r="E8" i="13" s="1"/>
  <c r="E13" i="25"/>
  <c r="E4" i="14" s="1"/>
  <c r="E19" i="14" s="1"/>
  <c r="E21" i="14" s="1"/>
  <c r="E23" i="25"/>
  <c r="E24" i="25" s="1"/>
  <c r="E25" i="25" s="1"/>
  <c r="G13" i="27"/>
  <c r="G30" i="27"/>
  <c r="G39" i="27" s="1"/>
  <c r="G48" i="27" s="1"/>
  <c r="G57" i="27" s="1"/>
  <c r="G65" i="27" s="1"/>
  <c r="F28" i="27"/>
  <c r="F37" i="27" s="1"/>
  <c r="F32" i="27"/>
  <c r="F41" i="27" s="1"/>
  <c r="F50" i="27" s="1"/>
  <c r="F59" i="27" s="1"/>
  <c r="F67" i="27" s="1"/>
  <c r="F31" i="27"/>
  <c r="F40" i="27" s="1"/>
  <c r="F49" i="27" s="1"/>
  <c r="F58" i="27" s="1"/>
  <c r="F66" i="27" s="1"/>
  <c r="G28" i="27"/>
  <c r="G37" i="27" s="1"/>
  <c r="G31" i="27"/>
  <c r="G40" i="27" s="1"/>
  <c r="G49" i="27" s="1"/>
  <c r="G58" i="27" s="1"/>
  <c r="G66" i="27" s="1"/>
  <c r="G29" i="27"/>
  <c r="G38" i="27" s="1"/>
  <c r="G47" i="27" s="1"/>
  <c r="G56" i="27" s="1"/>
  <c r="G64" i="27" s="1"/>
  <c r="F11" i="27"/>
  <c r="F3" i="27"/>
  <c r="F29" i="27"/>
  <c r="F38" i="27" s="1"/>
  <c r="F47" i="27" s="1"/>
  <c r="F56" i="27" s="1"/>
  <c r="F64" i="27" s="1"/>
  <c r="G32" i="27"/>
  <c r="G41" i="27" s="1"/>
  <c r="G50" i="27" s="1"/>
  <c r="G59" i="27" s="1"/>
  <c r="G67" i="27" s="1"/>
  <c r="H75" i="27" s="1"/>
  <c r="F30" i="27"/>
  <c r="F39" i="27" s="1"/>
  <c r="F48" i="27" s="1"/>
  <c r="F57" i="27" s="1"/>
  <c r="F65" i="27" s="1"/>
  <c r="H4" i="19"/>
  <c r="G11" i="19"/>
  <c r="G13" i="19"/>
  <c r="G30" i="19"/>
  <c r="G19" i="19"/>
  <c r="G14" i="19"/>
  <c r="G38" i="19"/>
  <c r="G16" i="19"/>
  <c r="G34" i="19"/>
  <c r="I3" i="11"/>
  <c r="H13" i="11"/>
  <c r="H14" i="11"/>
  <c r="G15" i="11"/>
  <c r="J18" i="24"/>
  <c r="I19" i="24"/>
  <c r="G24" i="27"/>
  <c r="G33" i="27" s="1"/>
  <c r="D12" i="27"/>
  <c r="D13" i="27"/>
  <c r="D75" i="27" s="1"/>
  <c r="E9" i="27"/>
  <c r="D14" i="25"/>
  <c r="D10" i="13" s="1"/>
  <c r="D7" i="13"/>
  <c r="E11" i="27"/>
  <c r="E73" i="27" s="1"/>
  <c r="D9" i="27"/>
  <c r="E12" i="27"/>
  <c r="E74" i="27" s="1"/>
  <c r="D9" i="13"/>
  <c r="D34" i="13" s="1"/>
  <c r="E13" i="27"/>
  <c r="E75" i="27" s="1"/>
  <c r="D4" i="14"/>
  <c r="D19" i="14" s="1"/>
  <c r="D21" i="14" s="1"/>
  <c r="D23" i="25"/>
  <c r="D26" i="25" s="1"/>
  <c r="D27" i="25" s="1"/>
  <c r="D3" i="27"/>
  <c r="E10" i="27"/>
  <c r="D10" i="27"/>
  <c r="D72" i="27" s="1"/>
  <c r="F24" i="27"/>
  <c r="F33" i="27" s="1"/>
  <c r="E21" i="13"/>
  <c r="E30" i="13" s="1"/>
  <c r="E35" i="13" s="1"/>
  <c r="E36" i="13" s="1"/>
  <c r="E10" i="13"/>
  <c r="E26" i="25"/>
  <c r="E27" i="25" s="1"/>
  <c r="F13" i="27"/>
  <c r="AO5" i="11"/>
  <c r="AP5" i="11" s="1"/>
  <c r="AQ5" i="11" s="1"/>
  <c r="AR5" i="11" s="1"/>
  <c r="AS5" i="11" s="1"/>
  <c r="AT5" i="11" s="1"/>
  <c r="AU5" i="11" s="1"/>
  <c r="AV5" i="11" s="1"/>
  <c r="AW5" i="11" s="1"/>
  <c r="AX5" i="11" s="1"/>
  <c r="AY5" i="11" s="1"/>
  <c r="AZ5" i="11" s="1"/>
  <c r="BA5" i="11" s="1"/>
  <c r="BB5" i="11" s="1"/>
  <c r="BC5" i="11" s="1"/>
  <c r="BD5" i="11" s="1"/>
  <c r="BE5" i="11" s="1"/>
  <c r="BF5" i="11" s="1"/>
  <c r="BG5" i="11" s="1"/>
  <c r="BH5" i="11" s="1"/>
  <c r="BI5" i="11" s="1"/>
  <c r="BJ5" i="11" s="1"/>
  <c r="BK5" i="11" s="1"/>
  <c r="BL5" i="11" s="1"/>
  <c r="BM5" i="11" s="1"/>
  <c r="BN5" i="11" s="1"/>
  <c r="BO5" i="11" s="1"/>
  <c r="BP5" i="11" s="1"/>
  <c r="BQ5" i="11" s="1"/>
  <c r="BR5" i="11" s="1"/>
  <c r="G18" i="11"/>
  <c r="H15" i="11"/>
  <c r="AO7" i="11"/>
  <c r="AP7" i="11" s="1"/>
  <c r="AQ7" i="11" s="1"/>
  <c r="AR7" i="11" s="1"/>
  <c r="AS7" i="11" s="1"/>
  <c r="AT7" i="11" s="1"/>
  <c r="AU7" i="11" s="1"/>
  <c r="AV7" i="11" s="1"/>
  <c r="AW7" i="11" s="1"/>
  <c r="AX7" i="11" s="1"/>
  <c r="AY7" i="11" s="1"/>
  <c r="AZ7" i="11" s="1"/>
  <c r="BA7" i="11" s="1"/>
  <c r="BB7" i="11" s="1"/>
  <c r="BC7" i="11" s="1"/>
  <c r="BD7" i="11" s="1"/>
  <c r="BE7" i="11" s="1"/>
  <c r="BF7" i="11" s="1"/>
  <c r="BG7" i="11" s="1"/>
  <c r="BH7" i="11" s="1"/>
  <c r="BI7" i="11" s="1"/>
  <c r="BJ7" i="11" s="1"/>
  <c r="BK7" i="11" s="1"/>
  <c r="BL7" i="11" s="1"/>
  <c r="BM7" i="11" s="1"/>
  <c r="BN7" i="11" s="1"/>
  <c r="BO7" i="11" s="1"/>
  <c r="BP7" i="11" s="1"/>
  <c r="BQ7" i="11" s="1"/>
  <c r="BR7" i="11" s="1"/>
  <c r="AO9" i="11"/>
  <c r="AP9" i="11" s="1"/>
  <c r="AQ9" i="11" s="1"/>
  <c r="AR9" i="11" s="1"/>
  <c r="AS9" i="11" s="1"/>
  <c r="AT9" i="11" s="1"/>
  <c r="AU9" i="11" s="1"/>
  <c r="AV9" i="11" s="1"/>
  <c r="AW9" i="11" s="1"/>
  <c r="AX9" i="11" s="1"/>
  <c r="AY9" i="11" s="1"/>
  <c r="AZ9" i="11" s="1"/>
  <c r="BA9" i="11" s="1"/>
  <c r="BB9" i="11" s="1"/>
  <c r="BC9" i="11" s="1"/>
  <c r="BD9" i="11" s="1"/>
  <c r="BE9" i="11" s="1"/>
  <c r="BF9" i="11" s="1"/>
  <c r="BG9" i="11" s="1"/>
  <c r="BH9" i="11" s="1"/>
  <c r="BI9" i="11" s="1"/>
  <c r="BJ9" i="11" s="1"/>
  <c r="BK9" i="11" s="1"/>
  <c r="BL9" i="11" s="1"/>
  <c r="BM9" i="11" s="1"/>
  <c r="BN9" i="11" s="1"/>
  <c r="BO9" i="11" s="1"/>
  <c r="BP9" i="11" s="1"/>
  <c r="BQ9" i="11" s="1"/>
  <c r="BR9" i="11" s="1"/>
  <c r="AO8" i="11"/>
  <c r="AP8" i="11" s="1"/>
  <c r="AQ8" i="11" s="1"/>
  <c r="AR8" i="11" s="1"/>
  <c r="AS8" i="11" s="1"/>
  <c r="AT8" i="11" s="1"/>
  <c r="AU8" i="11" s="1"/>
  <c r="AV8" i="11" s="1"/>
  <c r="AW8" i="11" s="1"/>
  <c r="AX8" i="11" s="1"/>
  <c r="AY8" i="11" s="1"/>
  <c r="AZ8" i="11" s="1"/>
  <c r="BA8" i="11" s="1"/>
  <c r="BB8" i="11" s="1"/>
  <c r="BC8" i="11" s="1"/>
  <c r="BD8" i="11" s="1"/>
  <c r="BE8" i="11" s="1"/>
  <c r="BF8" i="11" s="1"/>
  <c r="BG8" i="11" s="1"/>
  <c r="BH8" i="11" s="1"/>
  <c r="BI8" i="11" s="1"/>
  <c r="BJ8" i="11" s="1"/>
  <c r="BK8" i="11" s="1"/>
  <c r="BL8" i="11" s="1"/>
  <c r="BM8" i="11" s="1"/>
  <c r="BN8" i="11" s="1"/>
  <c r="BO8" i="11" s="1"/>
  <c r="BP8" i="11" s="1"/>
  <c r="BQ8" i="11" s="1"/>
  <c r="BR8" i="11" s="1"/>
  <c r="D73" i="27"/>
  <c r="D24" i="27"/>
  <c r="D31" i="27"/>
  <c r="D40" i="27" s="1"/>
  <c r="D49" i="27" s="1"/>
  <c r="D58" i="27" s="1"/>
  <c r="D66" i="27" s="1"/>
  <c r="AO10" i="11"/>
  <c r="AP10" i="11" s="1"/>
  <c r="AQ10" i="11" s="1"/>
  <c r="AR10" i="11" s="1"/>
  <c r="AS10" i="11" s="1"/>
  <c r="AT10" i="11" s="1"/>
  <c r="AU10" i="11" s="1"/>
  <c r="AV10" i="11" s="1"/>
  <c r="AW10" i="11" s="1"/>
  <c r="AX10" i="11" s="1"/>
  <c r="AY10" i="11" s="1"/>
  <c r="AZ10" i="11" s="1"/>
  <c r="BA10" i="11" s="1"/>
  <c r="BB10" i="11" s="1"/>
  <c r="BC10" i="11" s="1"/>
  <c r="BD10" i="11" s="1"/>
  <c r="BE10" i="11" s="1"/>
  <c r="BF10" i="11" s="1"/>
  <c r="BG10" i="11" s="1"/>
  <c r="BH10" i="11" s="1"/>
  <c r="BI10" i="11" s="1"/>
  <c r="BJ10" i="11" s="1"/>
  <c r="BK10" i="11" s="1"/>
  <c r="BL10" i="11" s="1"/>
  <c r="BM10" i="11" s="1"/>
  <c r="BN10" i="11" s="1"/>
  <c r="BO10" i="11" s="1"/>
  <c r="BP10" i="11" s="1"/>
  <c r="BQ10" i="11" s="1"/>
  <c r="BR10" i="11" s="1"/>
  <c r="D37" i="27"/>
  <c r="E55" i="27"/>
  <c r="E63" i="27" s="1"/>
  <c r="F46" i="27"/>
  <c r="E29" i="27"/>
  <c r="E24" i="27"/>
  <c r="AA24" i="8"/>
  <c r="AA25" i="8" s="1"/>
  <c r="AA26" i="8" s="1"/>
  <c r="AA27" i="8" s="1"/>
  <c r="AA28" i="8" s="1"/>
  <c r="AA29" i="8" s="1"/>
  <c r="AA30" i="8" s="1"/>
  <c r="C12" i="19" s="1"/>
  <c r="Z24" i="8"/>
  <c r="Z25" i="8" s="1"/>
  <c r="Z26" i="8" s="1"/>
  <c r="Z27" i="8" s="1"/>
  <c r="Z28" i="8" s="1"/>
  <c r="Z29" i="8" s="1"/>
  <c r="Z30" i="8" s="1"/>
  <c r="Z31" i="8" s="1"/>
  <c r="Z32" i="8" s="1"/>
  <c r="Z33" i="8" s="1"/>
  <c r="Z34" i="8" s="1"/>
  <c r="Z35" i="8" s="1"/>
  <c r="Z36" i="8" s="1"/>
  <c r="Z37" i="8" s="1"/>
  <c r="Z38" i="8" s="1"/>
  <c r="Z39" i="8" s="1"/>
  <c r="Z40" i="8" s="1"/>
  <c r="Z41" i="8" s="1"/>
  <c r="Z42" i="8" s="1"/>
  <c r="Z43" i="8" s="1"/>
  <c r="Z44" i="8" s="1"/>
  <c r="Z45" i="8" s="1"/>
  <c r="Z46" i="8" s="1"/>
  <c r="Z47" i="8" s="1"/>
  <c r="Z48" i="8" s="1"/>
  <c r="Z49" i="8" s="1"/>
  <c r="Z50" i="8" s="1"/>
  <c r="Z51" i="8" s="1"/>
  <c r="Z52" i="8" s="1"/>
  <c r="Z53" i="8" s="1"/>
  <c r="Z54" i="8" s="1"/>
  <c r="Z55" i="8" s="1"/>
  <c r="Z56" i="8" s="1"/>
  <c r="Z57" i="8" s="1"/>
  <c r="Z58" i="8" s="1"/>
  <c r="Z59" i="8" s="1"/>
  <c r="Z60" i="8" s="1"/>
  <c r="Z61" i="8" s="1"/>
  <c r="Z62" i="8" s="1"/>
  <c r="Z63" i="8" s="1"/>
  <c r="Z64" i="8" s="1"/>
  <c r="Z65" i="8" s="1"/>
  <c r="Z66" i="8" s="1"/>
  <c r="Z67" i="8" s="1"/>
  <c r="Z68" i="8" s="1"/>
  <c r="Z69" i="8" s="1"/>
  <c r="Z70" i="8" s="1"/>
  <c r="Z71" i="8" s="1"/>
  <c r="Z72" i="8" s="1"/>
  <c r="Z73" i="8" s="1"/>
  <c r="Z74" i="8" s="1"/>
  <c r="Z75" i="8" s="1"/>
  <c r="Z76" i="8" s="1"/>
  <c r="Z77" i="8" s="1"/>
  <c r="Z78" i="8" s="1"/>
  <c r="Z79" i="8" s="1"/>
  <c r="Z80" i="8" s="1"/>
  <c r="Z81" i="8" s="1"/>
  <c r="Z82" i="8" s="1"/>
  <c r="Z83" i="8" s="1"/>
  <c r="Z84" i="8" s="1"/>
  <c r="Z85" i="8" s="1"/>
  <c r="Z86" i="8" s="1"/>
  <c r="Z87" i="8" s="1"/>
  <c r="Z88" i="8" s="1"/>
  <c r="Z89" i="8" s="1"/>
  <c r="Z90" i="8" s="1"/>
  <c r="Z91" i="8" s="1"/>
  <c r="Z92" i="8" s="1"/>
  <c r="Z93" i="8" s="1"/>
  <c r="Z94" i="8" s="1"/>
  <c r="Z95" i="8" s="1"/>
  <c r="Z96" i="8" s="1"/>
  <c r="Z97" i="8" s="1"/>
  <c r="Z98" i="8" s="1"/>
  <c r="Z99" i="8" s="1"/>
  <c r="Z100" i="8" s="1"/>
  <c r="Z101" i="8" s="1"/>
  <c r="Z102" i="8" s="1"/>
  <c r="Z103" i="8" s="1"/>
  <c r="Z104" i="8" s="1"/>
  <c r="Z105" i="8" s="1"/>
  <c r="Z106" i="8" s="1"/>
  <c r="Z107" i="8" s="1"/>
  <c r="Z108" i="8" s="1"/>
  <c r="Z109" i="8" s="1"/>
  <c r="Z110" i="8" s="1"/>
  <c r="Z111" i="8" s="1"/>
  <c r="Z112" i="8" s="1"/>
  <c r="Z113" i="8" s="1"/>
  <c r="Z114" i="8" s="1"/>
  <c r="Z115" i="8" s="1"/>
  <c r="Z116" i="8" s="1"/>
  <c r="Z117" i="8" s="1"/>
  <c r="Z118" i="8" s="1"/>
  <c r="Z119" i="8" s="1"/>
  <c r="Z120" i="8" s="1"/>
  <c r="D20" i="13"/>
  <c r="D19" i="13"/>
  <c r="H6" i="19" l="1"/>
  <c r="H8" i="19" s="1"/>
  <c r="H5" i="19"/>
  <c r="H7" i="19" s="1"/>
  <c r="F39" i="19"/>
  <c r="F40" i="19"/>
  <c r="G9" i="19"/>
  <c r="G41" i="19" s="1"/>
  <c r="G10" i="19"/>
  <c r="F12" i="27"/>
  <c r="F10" i="27"/>
  <c r="G11" i="27"/>
  <c r="G9" i="27"/>
  <c r="E7" i="13"/>
  <c r="G12" i="27"/>
  <c r="F9" i="27"/>
  <c r="G10" i="27"/>
  <c r="G14" i="27" s="1"/>
  <c r="G73" i="27"/>
  <c r="H74" i="27"/>
  <c r="H73" i="27"/>
  <c r="I73" i="27" s="1"/>
  <c r="G72" i="27"/>
  <c r="G42" i="27"/>
  <c r="G46" i="27"/>
  <c r="G55" i="27" s="1"/>
  <c r="G63" i="27" s="1"/>
  <c r="G74" i="27"/>
  <c r="D74" i="27"/>
  <c r="F74" i="27" s="1"/>
  <c r="G75" i="27"/>
  <c r="I75" i="27" s="1"/>
  <c r="F42" i="27"/>
  <c r="D14" i="27"/>
  <c r="E71" i="27"/>
  <c r="I4" i="19"/>
  <c r="H38" i="19"/>
  <c r="H11" i="19"/>
  <c r="H13" i="19"/>
  <c r="H15" i="19"/>
  <c r="H14" i="19"/>
  <c r="H16" i="19"/>
  <c r="H30" i="19"/>
  <c r="H34" i="19"/>
  <c r="H19" i="19"/>
  <c r="G15" i="19"/>
  <c r="D15" i="25"/>
  <c r="D8" i="13" s="1"/>
  <c r="J3" i="11"/>
  <c r="I14" i="11"/>
  <c r="I13" i="11"/>
  <c r="I15" i="11" s="1"/>
  <c r="J19" i="24"/>
  <c r="I20" i="24"/>
  <c r="E14" i="27"/>
  <c r="D23" i="14"/>
  <c r="D24" i="25"/>
  <c r="D25" i="25" s="1"/>
  <c r="E28" i="25" s="1"/>
  <c r="F75" i="27"/>
  <c r="F73" i="27"/>
  <c r="F14" i="27"/>
  <c r="D33" i="27"/>
  <c r="E41" i="13"/>
  <c r="E42" i="13" s="1"/>
  <c r="E47" i="13" s="1"/>
  <c r="D46" i="27"/>
  <c r="D42" i="27"/>
  <c r="E38" i="27"/>
  <c r="E33" i="27"/>
  <c r="H18" i="11"/>
  <c r="F51" i="27"/>
  <c r="F55" i="27"/>
  <c r="F63" i="27" s="1"/>
  <c r="G71" i="27" s="1"/>
  <c r="AA31" i="8"/>
  <c r="D21" i="13"/>
  <c r="D30" i="13" s="1"/>
  <c r="D35" i="13" s="1"/>
  <c r="D36" i="13" s="1"/>
  <c r="E45" i="13" s="1"/>
  <c r="C36" i="19" s="1"/>
  <c r="D40" i="13"/>
  <c r="G40" i="19" l="1"/>
  <c r="G39" i="19"/>
  <c r="I6" i="19"/>
  <c r="I5" i="19"/>
  <c r="I7" i="19" s="1"/>
  <c r="H9" i="19"/>
  <c r="H41" i="19" s="1"/>
  <c r="H10" i="19"/>
  <c r="H71" i="27"/>
  <c r="I71" i="27" s="1"/>
  <c r="H72" i="27"/>
  <c r="I72" i="27" s="1"/>
  <c r="G51" i="27"/>
  <c r="I74" i="27"/>
  <c r="E20" i="19"/>
  <c r="D20" i="19"/>
  <c r="F20" i="19"/>
  <c r="C20" i="19"/>
  <c r="G20" i="19"/>
  <c r="H20" i="19"/>
  <c r="AA32" i="8"/>
  <c r="D12" i="19"/>
  <c r="D31" i="19" s="1"/>
  <c r="C31" i="19"/>
  <c r="J4" i="19"/>
  <c r="I38" i="19"/>
  <c r="I11" i="19"/>
  <c r="I13" i="19"/>
  <c r="I30" i="19"/>
  <c r="I20" i="19"/>
  <c r="I19" i="19"/>
  <c r="I8" i="19"/>
  <c r="I14" i="19"/>
  <c r="I16" i="19"/>
  <c r="I34" i="19"/>
  <c r="J13" i="11"/>
  <c r="J15" i="11" s="1"/>
  <c r="J18" i="11" s="1"/>
  <c r="J14" i="11"/>
  <c r="K3" i="11"/>
  <c r="J20" i="24"/>
  <c r="I21" i="24"/>
  <c r="D41" i="13"/>
  <c r="D42" i="13" s="1"/>
  <c r="E46" i="13" s="1"/>
  <c r="C35" i="19" s="1"/>
  <c r="H76" i="27"/>
  <c r="I18" i="11"/>
  <c r="E47" i="27"/>
  <c r="E42" i="27"/>
  <c r="G76" i="27"/>
  <c r="D55" i="27"/>
  <c r="D63" i="27" s="1"/>
  <c r="D71" i="27" s="1"/>
  <c r="D51" i="27"/>
  <c r="J6" i="19" l="1"/>
  <c r="J8" i="19" s="1"/>
  <c r="J5" i="19"/>
  <c r="J7" i="19" s="1"/>
  <c r="I9" i="19"/>
  <c r="I25" i="19" s="1"/>
  <c r="H40" i="19"/>
  <c r="H39" i="19"/>
  <c r="H21" i="19"/>
  <c r="I10" i="19"/>
  <c r="I76" i="27"/>
  <c r="H22" i="19"/>
  <c r="H26" i="19"/>
  <c r="H27" i="19"/>
  <c r="H24" i="19"/>
  <c r="F23" i="19"/>
  <c r="F21" i="19"/>
  <c r="F26" i="19"/>
  <c r="F24" i="19"/>
  <c r="F22" i="19"/>
  <c r="F25" i="19"/>
  <c r="F27" i="19"/>
  <c r="G25" i="19"/>
  <c r="G23" i="19"/>
  <c r="G22" i="19"/>
  <c r="G27" i="19"/>
  <c r="G26" i="19"/>
  <c r="G21" i="19"/>
  <c r="G24" i="19"/>
  <c r="C25" i="19"/>
  <c r="C26" i="19"/>
  <c r="C24" i="19"/>
  <c r="C27" i="19"/>
  <c r="C22" i="19"/>
  <c r="C23" i="19"/>
  <c r="C21" i="19"/>
  <c r="H23" i="19"/>
  <c r="H25" i="19"/>
  <c r="D21" i="19"/>
  <c r="D26" i="19"/>
  <c r="D27" i="19"/>
  <c r="D25" i="19"/>
  <c r="D22" i="19"/>
  <c r="D24" i="19"/>
  <c r="D23" i="19"/>
  <c r="E22" i="19"/>
  <c r="E26" i="19"/>
  <c r="E25" i="19"/>
  <c r="E27" i="19"/>
  <c r="E23" i="19"/>
  <c r="E21" i="19"/>
  <c r="E24" i="19"/>
  <c r="D35" i="19"/>
  <c r="D36" i="19"/>
  <c r="AA33" i="8"/>
  <c r="E12" i="19"/>
  <c r="I39" i="19"/>
  <c r="I22" i="19"/>
  <c r="I27" i="19"/>
  <c r="K4" i="19"/>
  <c r="J34" i="19"/>
  <c r="J38" i="19"/>
  <c r="J11" i="19"/>
  <c r="J13" i="19"/>
  <c r="J14" i="19"/>
  <c r="J30" i="19"/>
  <c r="J16" i="19"/>
  <c r="J20" i="19"/>
  <c r="J19" i="19"/>
  <c r="I15" i="19"/>
  <c r="L3" i="11"/>
  <c r="K13" i="11"/>
  <c r="K14" i="11"/>
  <c r="J21" i="24"/>
  <c r="I22" i="24"/>
  <c r="E56" i="27"/>
  <c r="E64" i="27" s="1"/>
  <c r="E72" i="27" s="1"/>
  <c r="E51" i="27"/>
  <c r="F71" i="27"/>
  <c r="D76" i="27"/>
  <c r="D47" i="13"/>
  <c r="E48" i="13" s="1"/>
  <c r="J15" i="19" l="1"/>
  <c r="K5" i="19"/>
  <c r="K7" i="19" s="1"/>
  <c r="K6" i="19"/>
  <c r="I24" i="19"/>
  <c r="I26" i="19"/>
  <c r="I21" i="19"/>
  <c r="I23" i="19"/>
  <c r="I40" i="19"/>
  <c r="I41" i="19"/>
  <c r="J9" i="19"/>
  <c r="J40" i="19" s="1"/>
  <c r="J10" i="19"/>
  <c r="J41" i="19"/>
  <c r="E35" i="19"/>
  <c r="E36" i="19"/>
  <c r="E31" i="19"/>
  <c r="AA34" i="8"/>
  <c r="F12" i="19"/>
  <c r="L4" i="19"/>
  <c r="K34" i="19"/>
  <c r="K38" i="19"/>
  <c r="K11" i="19"/>
  <c r="K20" i="19"/>
  <c r="K30" i="19"/>
  <c r="K14" i="19"/>
  <c r="K8" i="19"/>
  <c r="K19" i="19"/>
  <c r="K16" i="19"/>
  <c r="K13" i="19"/>
  <c r="K15" i="11"/>
  <c r="K18" i="11" s="1"/>
  <c r="M3" i="11"/>
  <c r="L13" i="11"/>
  <c r="L14" i="11"/>
  <c r="J22" i="24"/>
  <c r="I23" i="24"/>
  <c r="F72" i="27"/>
  <c r="F76" i="27" s="1"/>
  <c r="E76" i="27"/>
  <c r="J25" i="19" l="1"/>
  <c r="J27" i="19"/>
  <c r="J22" i="19"/>
  <c r="J39" i="19"/>
  <c r="J21" i="19"/>
  <c r="J26" i="19"/>
  <c r="J23" i="19"/>
  <c r="L5" i="19"/>
  <c r="L6" i="19"/>
  <c r="L8" i="19" s="1"/>
  <c r="J24" i="19"/>
  <c r="K9" i="19"/>
  <c r="K26" i="19" s="1"/>
  <c r="K10" i="19"/>
  <c r="F35" i="19"/>
  <c r="F36" i="19"/>
  <c r="F31" i="19"/>
  <c r="AA35" i="8"/>
  <c r="G12" i="19"/>
  <c r="M4" i="19"/>
  <c r="L14" i="19"/>
  <c r="L16" i="19"/>
  <c r="L34" i="19"/>
  <c r="L38" i="19"/>
  <c r="L20" i="19"/>
  <c r="L7" i="19"/>
  <c r="L13" i="19"/>
  <c r="L19" i="19"/>
  <c r="L30" i="19"/>
  <c r="L11" i="19"/>
  <c r="L15" i="19"/>
  <c r="K15" i="19"/>
  <c r="M14" i="11"/>
  <c r="M13" i="11"/>
  <c r="N3" i="11"/>
  <c r="L15" i="11"/>
  <c r="L18" i="11" s="1"/>
  <c r="J23" i="24"/>
  <c r="I24" i="24"/>
  <c r="M5" i="19" l="1"/>
  <c r="M6" i="19"/>
  <c r="K21" i="19"/>
  <c r="K40" i="19"/>
  <c r="K23" i="19"/>
  <c r="K25" i="19"/>
  <c r="K41" i="19"/>
  <c r="K39" i="19"/>
  <c r="K27" i="19"/>
  <c r="K22" i="19"/>
  <c r="L9" i="19"/>
  <c r="L25" i="19" s="1"/>
  <c r="K24" i="19"/>
  <c r="L10" i="19"/>
  <c r="G36" i="19"/>
  <c r="G35" i="19"/>
  <c r="G31" i="19"/>
  <c r="AA36" i="8"/>
  <c r="H12" i="19"/>
  <c r="N4" i="19"/>
  <c r="M30" i="19"/>
  <c r="M19" i="19"/>
  <c r="M8" i="19"/>
  <c r="M14" i="19"/>
  <c r="M16" i="19"/>
  <c r="M34" i="19"/>
  <c r="M20" i="19"/>
  <c r="M38" i="19"/>
  <c r="M11" i="19"/>
  <c r="M7" i="19"/>
  <c r="M13" i="19"/>
  <c r="M15" i="11"/>
  <c r="M18" i="11" s="1"/>
  <c r="O3" i="11"/>
  <c r="N14" i="11"/>
  <c r="N13" i="11"/>
  <c r="J24" i="24"/>
  <c r="I25" i="24"/>
  <c r="M15" i="19" l="1"/>
  <c r="N5" i="19"/>
  <c r="N7" i="19" s="1"/>
  <c r="N6" i="19"/>
  <c r="L27" i="19"/>
  <c r="L24" i="19"/>
  <c r="L26" i="19"/>
  <c r="L41" i="19"/>
  <c r="L21" i="19"/>
  <c r="L40" i="19"/>
  <c r="L39" i="19"/>
  <c r="L23" i="19"/>
  <c r="M9" i="19"/>
  <c r="M39" i="19" s="1"/>
  <c r="L22" i="19"/>
  <c r="M10" i="19"/>
  <c r="H36" i="19"/>
  <c r="H35" i="19"/>
  <c r="H31" i="19"/>
  <c r="AA37" i="8"/>
  <c r="I12" i="19"/>
  <c r="O4" i="19"/>
  <c r="N30" i="19"/>
  <c r="N19" i="19"/>
  <c r="N8" i="19"/>
  <c r="N14" i="19"/>
  <c r="N16" i="19"/>
  <c r="N20" i="19"/>
  <c r="N34" i="19"/>
  <c r="N38" i="19"/>
  <c r="N11" i="19"/>
  <c r="N13" i="19"/>
  <c r="N15" i="19"/>
  <c r="N15" i="11"/>
  <c r="N18" i="11" s="1"/>
  <c r="O14" i="11"/>
  <c r="P3" i="11"/>
  <c r="O13" i="11"/>
  <c r="E16" i="11"/>
  <c r="J25" i="24"/>
  <c r="I26" i="24"/>
  <c r="M22" i="19" l="1"/>
  <c r="M24" i="19"/>
  <c r="M40" i="19"/>
  <c r="M41" i="19"/>
  <c r="M26" i="19"/>
  <c r="M21" i="19"/>
  <c r="M27" i="19"/>
  <c r="O5" i="19"/>
  <c r="O7" i="19" s="1"/>
  <c r="O6" i="19"/>
  <c r="O8" i="19" s="1"/>
  <c r="M23" i="19"/>
  <c r="M25" i="19"/>
  <c r="N9" i="19"/>
  <c r="N40" i="19" s="1"/>
  <c r="N10" i="19"/>
  <c r="AA38" i="8"/>
  <c r="J12" i="19"/>
  <c r="I35" i="19"/>
  <c r="I36" i="19"/>
  <c r="I31" i="19"/>
  <c r="P4" i="19"/>
  <c r="O30" i="19"/>
  <c r="O20" i="19"/>
  <c r="O19" i="19"/>
  <c r="O14" i="19"/>
  <c r="O16" i="19"/>
  <c r="O34" i="19"/>
  <c r="O13" i="19"/>
  <c r="O38" i="19"/>
  <c r="O15" i="19"/>
  <c r="O11" i="19"/>
  <c r="O16" i="11"/>
  <c r="O21" i="11"/>
  <c r="O27" i="11"/>
  <c r="O22" i="11"/>
  <c r="O15" i="11"/>
  <c r="O18" i="11" s="1"/>
  <c r="O25" i="11"/>
  <c r="O23" i="11"/>
  <c r="O24" i="11"/>
  <c r="O26" i="11"/>
  <c r="Q3" i="11"/>
  <c r="P13" i="11"/>
  <c r="P14" i="11"/>
  <c r="E19" i="11"/>
  <c r="E17" i="11"/>
  <c r="J26" i="24"/>
  <c r="I27" i="24"/>
  <c r="N25" i="19" l="1"/>
  <c r="N24" i="19"/>
  <c r="N27" i="19"/>
  <c r="N22" i="19"/>
  <c r="P5" i="19"/>
  <c r="P6" i="19"/>
  <c r="N21" i="19"/>
  <c r="N39" i="19"/>
  <c r="N26" i="19"/>
  <c r="N41" i="19"/>
  <c r="N23" i="19"/>
  <c r="O9" i="19"/>
  <c r="O26" i="19" s="1"/>
  <c r="O10" i="19"/>
  <c r="J31" i="19"/>
  <c r="J35" i="19"/>
  <c r="J36" i="19"/>
  <c r="AA39" i="8"/>
  <c r="K12" i="19"/>
  <c r="Q4" i="19"/>
  <c r="P20" i="19"/>
  <c r="P30" i="19"/>
  <c r="P19" i="19"/>
  <c r="P8" i="19"/>
  <c r="P14" i="19"/>
  <c r="P16" i="19"/>
  <c r="P34" i="19"/>
  <c r="P38" i="19"/>
  <c r="P11" i="19"/>
  <c r="P13" i="19"/>
  <c r="P7" i="19"/>
  <c r="P15" i="19"/>
  <c r="O19" i="11"/>
  <c r="O17" i="11"/>
  <c r="N16" i="11"/>
  <c r="P15" i="11"/>
  <c r="P18" i="11" s="1"/>
  <c r="R3" i="11"/>
  <c r="Q14" i="11"/>
  <c r="Q13" i="11"/>
  <c r="Q15" i="11" s="1"/>
  <c r="Q18" i="11" s="1"/>
  <c r="E23" i="11"/>
  <c r="E26" i="11"/>
  <c r="E25" i="11"/>
  <c r="E27" i="11"/>
  <c r="E22" i="11"/>
  <c r="E21" i="11"/>
  <c r="E24" i="11"/>
  <c r="J27" i="24"/>
  <c r="I28" i="24"/>
  <c r="O23" i="19" l="1"/>
  <c r="O27" i="19"/>
  <c r="O22" i="19"/>
  <c r="O41" i="19"/>
  <c r="Q5" i="19"/>
  <c r="Q7" i="19" s="1"/>
  <c r="Q6" i="19"/>
  <c r="Q8" i="19" s="1"/>
  <c r="O40" i="19"/>
  <c r="O24" i="19"/>
  <c r="O39" i="19"/>
  <c r="O25" i="19"/>
  <c r="O21" i="19"/>
  <c r="P9" i="19"/>
  <c r="P21" i="19" s="1"/>
  <c r="P10" i="19"/>
  <c r="K35" i="19"/>
  <c r="K31" i="19"/>
  <c r="K36" i="19"/>
  <c r="AA40" i="8"/>
  <c r="L12" i="19"/>
  <c r="R4" i="19"/>
  <c r="Q20" i="19"/>
  <c r="Q30" i="19"/>
  <c r="Q19" i="19"/>
  <c r="Q11" i="19"/>
  <c r="Q13" i="19"/>
  <c r="Q14" i="19"/>
  <c r="Q34" i="19"/>
  <c r="Q38" i="19"/>
  <c r="Q15" i="19"/>
  <c r="Q16" i="19"/>
  <c r="R13" i="11"/>
  <c r="R15" i="11" s="1"/>
  <c r="R18" i="11" s="1"/>
  <c r="R14" i="11"/>
  <c r="S3" i="11"/>
  <c r="N19" i="11"/>
  <c r="M16" i="11"/>
  <c r="N17" i="11"/>
  <c r="J28" i="24"/>
  <c r="I29" i="24"/>
  <c r="P23" i="19" l="1"/>
  <c r="P22" i="19"/>
  <c r="P27" i="19"/>
  <c r="P25" i="19"/>
  <c r="P41" i="19"/>
  <c r="P40" i="19"/>
  <c r="R6" i="19"/>
  <c r="R8" i="19" s="1"/>
  <c r="R5" i="19"/>
  <c r="R7" i="19" s="1"/>
  <c r="P24" i="19"/>
  <c r="P26" i="19"/>
  <c r="P39" i="19"/>
  <c r="Q9" i="19"/>
  <c r="Q25" i="19" s="1"/>
  <c r="Q10" i="19"/>
  <c r="L31" i="19"/>
  <c r="L35" i="19"/>
  <c r="L36" i="19"/>
  <c r="AA41" i="8"/>
  <c r="M12" i="19"/>
  <c r="S4" i="19"/>
  <c r="R11" i="19"/>
  <c r="R13" i="19"/>
  <c r="R30" i="19"/>
  <c r="R19" i="19"/>
  <c r="R34" i="19"/>
  <c r="R20" i="19"/>
  <c r="R14" i="19"/>
  <c r="R16" i="19"/>
  <c r="R38" i="19"/>
  <c r="T3" i="11"/>
  <c r="S13" i="11"/>
  <c r="S15" i="11" s="1"/>
  <c r="S14" i="11"/>
  <c r="M19" i="11"/>
  <c r="L16" i="11"/>
  <c r="M17" i="11"/>
  <c r="J29" i="24"/>
  <c r="I30" i="24"/>
  <c r="Q23" i="19" l="1"/>
  <c r="Q24" i="19"/>
  <c r="Q26" i="19"/>
  <c r="S6" i="19"/>
  <c r="S5" i="19"/>
  <c r="Q21" i="19"/>
  <c r="Q40" i="19"/>
  <c r="Q27" i="19"/>
  <c r="R15" i="19"/>
  <c r="Q22" i="19"/>
  <c r="Q39" i="19"/>
  <c r="Q41" i="19"/>
  <c r="R9" i="19"/>
  <c r="R41" i="19" s="1"/>
  <c r="R10" i="19"/>
  <c r="M36" i="19"/>
  <c r="M31" i="19"/>
  <c r="M35" i="19"/>
  <c r="AA42" i="8"/>
  <c r="N12" i="19"/>
  <c r="R21" i="19"/>
  <c r="R26" i="19"/>
  <c r="T4" i="19"/>
  <c r="S7" i="19"/>
  <c r="S11" i="19"/>
  <c r="S13" i="19"/>
  <c r="S30" i="19"/>
  <c r="S19" i="19"/>
  <c r="S16" i="19"/>
  <c r="S8" i="19"/>
  <c r="S14" i="19"/>
  <c r="S34" i="19"/>
  <c r="S38" i="19"/>
  <c r="S20" i="19"/>
  <c r="L19" i="11"/>
  <c r="L17" i="11"/>
  <c r="K16" i="11"/>
  <c r="S18" i="11"/>
  <c r="U3" i="11"/>
  <c r="T13" i="11"/>
  <c r="T14" i="11"/>
  <c r="J30" i="24"/>
  <c r="I31" i="24"/>
  <c r="R23" i="19" l="1"/>
  <c r="R40" i="19"/>
  <c r="R25" i="19"/>
  <c r="R27" i="19"/>
  <c r="T6" i="19"/>
  <c r="T5" i="19"/>
  <c r="R22" i="19"/>
  <c r="R39" i="19"/>
  <c r="R24" i="19"/>
  <c r="S9" i="19"/>
  <c r="S41" i="19" s="1"/>
  <c r="S10" i="19"/>
  <c r="N31" i="19"/>
  <c r="N35" i="19"/>
  <c r="N36" i="19"/>
  <c r="AA43" i="8"/>
  <c r="O12" i="19"/>
  <c r="U4" i="19"/>
  <c r="T38" i="19"/>
  <c r="T7" i="19"/>
  <c r="T11" i="19"/>
  <c r="T13" i="19"/>
  <c r="T8" i="19"/>
  <c r="T14" i="19"/>
  <c r="T16" i="19"/>
  <c r="T30" i="19"/>
  <c r="T34" i="19"/>
  <c r="T19" i="19"/>
  <c r="T20" i="19"/>
  <c r="S15" i="19"/>
  <c r="T27" i="11"/>
  <c r="T22" i="11"/>
  <c r="T26" i="11"/>
  <c r="T23" i="11"/>
  <c r="T25" i="11"/>
  <c r="T24" i="11"/>
  <c r="T21" i="11"/>
  <c r="U14" i="11"/>
  <c r="V3" i="11"/>
  <c r="U13" i="11"/>
  <c r="U15" i="11" s="1"/>
  <c r="U18" i="11" s="1"/>
  <c r="T15" i="11"/>
  <c r="T18" i="11" s="1"/>
  <c r="J16" i="11"/>
  <c r="K19" i="11"/>
  <c r="K17" i="11"/>
  <c r="J31" i="24"/>
  <c r="I32" i="24"/>
  <c r="S39" i="19" l="1"/>
  <c r="U6" i="19"/>
  <c r="U5" i="19"/>
  <c r="U7" i="19" s="1"/>
  <c r="S40" i="19"/>
  <c r="T9" i="19"/>
  <c r="T39" i="19" s="1"/>
  <c r="T10" i="19"/>
  <c r="O35" i="19"/>
  <c r="O31" i="19"/>
  <c r="O36" i="19"/>
  <c r="AA44" i="8"/>
  <c r="P12" i="19"/>
  <c r="T41" i="19"/>
  <c r="V4" i="19"/>
  <c r="U38" i="19"/>
  <c r="U11" i="19"/>
  <c r="U13" i="19"/>
  <c r="U30" i="19"/>
  <c r="U19" i="19"/>
  <c r="U34" i="19"/>
  <c r="U8" i="19"/>
  <c r="U14" i="19"/>
  <c r="U16" i="19"/>
  <c r="U20" i="19"/>
  <c r="T15" i="19"/>
  <c r="I16" i="11"/>
  <c r="J17" i="11"/>
  <c r="J19" i="11"/>
  <c r="W3" i="11"/>
  <c r="V14" i="11"/>
  <c r="V13" i="11"/>
  <c r="V15" i="11" s="1"/>
  <c r="V18" i="11" s="1"/>
  <c r="J32" i="24"/>
  <c r="I33" i="24"/>
  <c r="T40" i="19" l="1"/>
  <c r="V6" i="19"/>
  <c r="V5" i="19"/>
  <c r="U9" i="19"/>
  <c r="U40" i="19" s="1"/>
  <c r="U10" i="19"/>
  <c r="P36" i="19"/>
  <c r="P31" i="19"/>
  <c r="P35" i="19"/>
  <c r="AA45" i="8"/>
  <c r="Q12" i="19"/>
  <c r="U41" i="19"/>
  <c r="U39" i="19"/>
  <c r="W4" i="19"/>
  <c r="V34" i="19"/>
  <c r="V38" i="19"/>
  <c r="V7" i="19"/>
  <c r="V11" i="19"/>
  <c r="V13" i="19"/>
  <c r="V19" i="19"/>
  <c r="V16" i="19"/>
  <c r="V30" i="19"/>
  <c r="V14" i="19"/>
  <c r="V8" i="19"/>
  <c r="V20" i="19"/>
  <c r="U15" i="19"/>
  <c r="W14" i="11"/>
  <c r="X3" i="11"/>
  <c r="W13" i="11"/>
  <c r="W15" i="11" s="1"/>
  <c r="W18" i="11" s="1"/>
  <c r="H16" i="11"/>
  <c r="I19" i="11"/>
  <c r="I17" i="11"/>
  <c r="J33" i="24"/>
  <c r="I34" i="24"/>
  <c r="V15" i="19" l="1"/>
  <c r="W5" i="19"/>
  <c r="W6" i="19"/>
  <c r="V9" i="19"/>
  <c r="V40" i="19" s="1"/>
  <c r="V10" i="19"/>
  <c r="Q35" i="19"/>
  <c r="Q31" i="19"/>
  <c r="Q36" i="19"/>
  <c r="AA46" i="8"/>
  <c r="R12" i="19"/>
  <c r="V41" i="19"/>
  <c r="V39" i="19"/>
  <c r="X4" i="19"/>
  <c r="W34" i="19"/>
  <c r="W38" i="19"/>
  <c r="W7" i="19"/>
  <c r="W11" i="19"/>
  <c r="W19" i="19"/>
  <c r="W16" i="19"/>
  <c r="W13" i="19"/>
  <c r="W30" i="19"/>
  <c r="W8" i="19"/>
  <c r="W14" i="19"/>
  <c r="W20" i="19"/>
  <c r="H19" i="11"/>
  <c r="H17" i="11"/>
  <c r="G16" i="11"/>
  <c r="Y3" i="11"/>
  <c r="X13" i="11"/>
  <c r="X15" i="11" s="1"/>
  <c r="X18" i="11" s="1"/>
  <c r="X14" i="11"/>
  <c r="J34" i="24"/>
  <c r="I35" i="24"/>
  <c r="W15" i="19" l="1"/>
  <c r="X5" i="19"/>
  <c r="X6" i="19"/>
  <c r="X8" i="19" s="1"/>
  <c r="W9" i="19"/>
  <c r="W39" i="19" s="1"/>
  <c r="W10" i="19"/>
  <c r="R36" i="19"/>
  <c r="R35" i="19"/>
  <c r="R31" i="19"/>
  <c r="AA47" i="8"/>
  <c r="S12" i="19"/>
  <c r="W40" i="19"/>
  <c r="W41" i="19"/>
  <c r="Y4" i="19"/>
  <c r="X14" i="19"/>
  <c r="X16" i="19"/>
  <c r="X34" i="19"/>
  <c r="X38" i="19"/>
  <c r="X7" i="19"/>
  <c r="X19" i="19"/>
  <c r="X11" i="19"/>
  <c r="X13" i="19"/>
  <c r="X30" i="19"/>
  <c r="X20" i="19"/>
  <c r="Z3" i="11"/>
  <c r="Y14" i="11"/>
  <c r="Y13" i="11"/>
  <c r="G19" i="11"/>
  <c r="G17" i="11"/>
  <c r="F16" i="11"/>
  <c r="J35" i="24"/>
  <c r="I36" i="24"/>
  <c r="X15" i="19" l="1"/>
  <c r="Y6" i="19"/>
  <c r="Y5" i="19"/>
  <c r="X9" i="19"/>
  <c r="X41" i="19" s="1"/>
  <c r="X10" i="19"/>
  <c r="S35" i="19"/>
  <c r="S31" i="19"/>
  <c r="S36" i="19"/>
  <c r="AA48" i="8"/>
  <c r="T12" i="19"/>
  <c r="X39" i="19"/>
  <c r="X40" i="19"/>
  <c r="Z4" i="19"/>
  <c r="Y30" i="19"/>
  <c r="Y19" i="19"/>
  <c r="Y8" i="19"/>
  <c r="Y14" i="19"/>
  <c r="Y16" i="19"/>
  <c r="Y34" i="19"/>
  <c r="Y38" i="19"/>
  <c r="Y7" i="19"/>
  <c r="Y11" i="19"/>
  <c r="Y13" i="19"/>
  <c r="Y20" i="19"/>
  <c r="F17" i="11"/>
  <c r="F19" i="11"/>
  <c r="Y15" i="11"/>
  <c r="Y18" i="11" s="1"/>
  <c r="Y24" i="11"/>
  <c r="Y25" i="11"/>
  <c r="Z13" i="11"/>
  <c r="Z15" i="11" s="1"/>
  <c r="Z18" i="11" s="1"/>
  <c r="Z14" i="11"/>
  <c r="AA3" i="11"/>
  <c r="J36" i="24"/>
  <c r="I37" i="24"/>
  <c r="Z6" i="19" l="1"/>
  <c r="Z5" i="19"/>
  <c r="Y9" i="19"/>
  <c r="Y10" i="19"/>
  <c r="AA49" i="8"/>
  <c r="U12" i="19"/>
  <c r="Y40" i="19"/>
  <c r="Y39" i="19"/>
  <c r="Y41" i="19"/>
  <c r="T31" i="19"/>
  <c r="T35" i="19"/>
  <c r="T36" i="19"/>
  <c r="AA4" i="19"/>
  <c r="Z30" i="19"/>
  <c r="Z19" i="19"/>
  <c r="Z8" i="19"/>
  <c r="Z14" i="19"/>
  <c r="Z16" i="19"/>
  <c r="Z34" i="19"/>
  <c r="Z38" i="19"/>
  <c r="Z7" i="19"/>
  <c r="Z11" i="19"/>
  <c r="Z13" i="19"/>
  <c r="Z20" i="19"/>
  <c r="Y15" i="19"/>
  <c r="AB3" i="11"/>
  <c r="AA13" i="11"/>
  <c r="AA15" i="11" s="1"/>
  <c r="AA18" i="11" s="1"/>
  <c r="AA14" i="11"/>
  <c r="F22" i="11"/>
  <c r="S22" i="19" s="1"/>
  <c r="F23" i="11"/>
  <c r="S23" i="19" s="1"/>
  <c r="F26" i="11"/>
  <c r="S26" i="19" s="1"/>
  <c r="F24" i="11"/>
  <c r="S24" i="19" s="1"/>
  <c r="F21" i="11"/>
  <c r="S21" i="19" s="1"/>
  <c r="F25" i="11"/>
  <c r="S25" i="19" s="1"/>
  <c r="F27" i="11"/>
  <c r="S27" i="19" s="1"/>
  <c r="J37" i="24"/>
  <c r="I38" i="24"/>
  <c r="Z15" i="19" l="1"/>
  <c r="AA5" i="19"/>
  <c r="AA6" i="19"/>
  <c r="AA8" i="19" s="1"/>
  <c r="Z9" i="19"/>
  <c r="Z10" i="19"/>
  <c r="Z40" i="19"/>
  <c r="Z39" i="19"/>
  <c r="Z41" i="19"/>
  <c r="U36" i="19"/>
  <c r="U35" i="19"/>
  <c r="U31" i="19"/>
  <c r="AA50" i="8"/>
  <c r="V12" i="19"/>
  <c r="AB4" i="19"/>
  <c r="AA30" i="19"/>
  <c r="AA19" i="19"/>
  <c r="AA14" i="19"/>
  <c r="AA16" i="19"/>
  <c r="AA34" i="19"/>
  <c r="AA7" i="19"/>
  <c r="AA11" i="19"/>
  <c r="AA13" i="19"/>
  <c r="AA38" i="19"/>
  <c r="AA20" i="19"/>
  <c r="G23" i="11"/>
  <c r="G22" i="11"/>
  <c r="G24" i="11"/>
  <c r="G27" i="11"/>
  <c r="G25" i="11"/>
  <c r="G21" i="11"/>
  <c r="G26" i="11"/>
  <c r="AC3" i="11"/>
  <c r="AB13" i="11"/>
  <c r="AB15" i="11" s="1"/>
  <c r="AB18" i="11" s="1"/>
  <c r="AB14" i="11"/>
  <c r="I39" i="24"/>
  <c r="J38" i="24"/>
  <c r="AB5" i="19" l="1"/>
  <c r="AB6" i="19"/>
  <c r="AA9" i="19"/>
  <c r="AA10" i="19"/>
  <c r="AA40" i="19"/>
  <c r="AA41" i="19"/>
  <c r="AA39" i="19"/>
  <c r="AA51" i="8"/>
  <c r="W12" i="19"/>
  <c r="V35" i="19"/>
  <c r="V36" i="19"/>
  <c r="V31" i="19"/>
  <c r="H21" i="11"/>
  <c r="T21" i="19"/>
  <c r="H27" i="11"/>
  <c r="T27" i="19"/>
  <c r="H25" i="11"/>
  <c r="T25" i="19"/>
  <c r="H22" i="11"/>
  <c r="T22" i="19"/>
  <c r="H26" i="11"/>
  <c r="T26" i="19"/>
  <c r="H24" i="11"/>
  <c r="T24" i="19"/>
  <c r="H23" i="11"/>
  <c r="T23" i="19"/>
  <c r="AC4" i="19"/>
  <c r="AB30" i="19"/>
  <c r="AB19" i="19"/>
  <c r="AB16" i="19"/>
  <c r="AB8" i="19"/>
  <c r="AB14" i="19"/>
  <c r="AB34" i="19"/>
  <c r="AB38" i="19"/>
  <c r="AB13" i="19"/>
  <c r="AB7" i="19"/>
  <c r="AB11" i="19"/>
  <c r="AB20" i="19"/>
  <c r="AA15" i="19"/>
  <c r="AC14" i="11"/>
  <c r="AC13" i="11"/>
  <c r="AC15" i="11" s="1"/>
  <c r="AC18" i="11" s="1"/>
  <c r="AD3" i="11"/>
  <c r="J39" i="24"/>
  <c r="I40" i="24"/>
  <c r="AC5" i="19" l="1"/>
  <c r="AC6" i="19"/>
  <c r="AC8" i="19" s="1"/>
  <c r="AB9" i="19"/>
  <c r="AB22" i="19" s="1"/>
  <c r="AB10" i="19"/>
  <c r="AB40" i="19"/>
  <c r="AB41" i="19"/>
  <c r="AB39" i="19"/>
  <c r="W31" i="19"/>
  <c r="W35" i="19"/>
  <c r="W36" i="19"/>
  <c r="AA52" i="8"/>
  <c r="X12" i="19"/>
  <c r="I26" i="11"/>
  <c r="U26" i="19"/>
  <c r="I25" i="11"/>
  <c r="U25" i="19"/>
  <c r="I27" i="11"/>
  <c r="U27" i="19"/>
  <c r="I24" i="11"/>
  <c r="U24" i="19"/>
  <c r="I22" i="11"/>
  <c r="U22" i="19"/>
  <c r="I23" i="11"/>
  <c r="U23" i="19"/>
  <c r="I21" i="11"/>
  <c r="U21" i="19"/>
  <c r="AB27" i="19"/>
  <c r="AB25" i="19"/>
  <c r="AB23" i="19"/>
  <c r="AB21" i="19"/>
  <c r="AB26" i="19"/>
  <c r="AB24" i="19"/>
  <c r="AD4" i="19"/>
  <c r="AC30" i="19"/>
  <c r="AC19" i="19"/>
  <c r="AC34" i="19"/>
  <c r="AC16" i="19"/>
  <c r="AC7" i="19"/>
  <c r="AC11" i="19"/>
  <c r="AC38" i="19"/>
  <c r="AC13" i="19"/>
  <c r="AC14" i="19"/>
  <c r="AC20" i="19"/>
  <c r="AB15" i="19"/>
  <c r="AE3" i="11"/>
  <c r="AD14" i="11"/>
  <c r="AD13" i="11"/>
  <c r="J40" i="24"/>
  <c r="I41" i="24"/>
  <c r="AD5" i="19" l="1"/>
  <c r="AD6" i="19"/>
  <c r="AD8" i="19" s="1"/>
  <c r="AC15" i="19"/>
  <c r="AC9" i="19"/>
  <c r="AC39" i="19" s="1"/>
  <c r="AC10" i="19"/>
  <c r="X31" i="19"/>
  <c r="X36" i="19"/>
  <c r="X35" i="19"/>
  <c r="AA53" i="8"/>
  <c r="Y12" i="19"/>
  <c r="AC40" i="19"/>
  <c r="AC41" i="19"/>
  <c r="J22" i="11"/>
  <c r="V22" i="19"/>
  <c r="J27" i="11"/>
  <c r="V27" i="19"/>
  <c r="J25" i="11"/>
  <c r="V25" i="19"/>
  <c r="J23" i="11"/>
  <c r="V23" i="19"/>
  <c r="J24" i="11"/>
  <c r="V24" i="19"/>
  <c r="J21" i="11"/>
  <c r="V21" i="19"/>
  <c r="J26" i="11"/>
  <c r="V26" i="19"/>
  <c r="AE4" i="19"/>
  <c r="AD7" i="19"/>
  <c r="AD11" i="19"/>
  <c r="AD13" i="19"/>
  <c r="AD30" i="19"/>
  <c r="AD19" i="19"/>
  <c r="AD34" i="19"/>
  <c r="AD38" i="19"/>
  <c r="AD16" i="19"/>
  <c r="AD14" i="19"/>
  <c r="AD20" i="19"/>
  <c r="AF3" i="11"/>
  <c r="AE14" i="11"/>
  <c r="AE13" i="11"/>
  <c r="AD15" i="11"/>
  <c r="AD18" i="11" s="1"/>
  <c r="AD25" i="11"/>
  <c r="AD24" i="11"/>
  <c r="I42" i="24"/>
  <c r="J42" i="24" s="1"/>
  <c r="AD15" i="19" l="1"/>
  <c r="AE6" i="19"/>
  <c r="AE8" i="19" s="1"/>
  <c r="AE5" i="19"/>
  <c r="AD9" i="19"/>
  <c r="AD39" i="19" s="1"/>
  <c r="AD10" i="19"/>
  <c r="Y35" i="19"/>
  <c r="Y31" i="19"/>
  <c r="Y36" i="19"/>
  <c r="AA54" i="8"/>
  <c r="Z12" i="19"/>
  <c r="AD41" i="19"/>
  <c r="AD40" i="19"/>
  <c r="K23" i="11"/>
  <c r="W23" i="19"/>
  <c r="K27" i="11"/>
  <c r="W27" i="19"/>
  <c r="K21" i="11"/>
  <c r="W21" i="19"/>
  <c r="K24" i="11"/>
  <c r="W24" i="19"/>
  <c r="K25" i="11"/>
  <c r="W25" i="19"/>
  <c r="K26" i="11"/>
  <c r="W26" i="19"/>
  <c r="K22" i="11"/>
  <c r="W22" i="19"/>
  <c r="AF4" i="19"/>
  <c r="AE7" i="19"/>
  <c r="AE11" i="19"/>
  <c r="AE13" i="19"/>
  <c r="AE30" i="19"/>
  <c r="AE19" i="19"/>
  <c r="AE14" i="19"/>
  <c r="AE34" i="19"/>
  <c r="AE16" i="19"/>
  <c r="AE38" i="19"/>
  <c r="AE20" i="19"/>
  <c r="AG3" i="11"/>
  <c r="AF13" i="11"/>
  <c r="AF14" i="11"/>
  <c r="AE15" i="11"/>
  <c r="AE18" i="11" s="1"/>
  <c r="I43" i="24"/>
  <c r="J43" i="24" s="1"/>
  <c r="AE15" i="19" l="1"/>
  <c r="AF5" i="19"/>
  <c r="AF6" i="19"/>
  <c r="AE9" i="19"/>
  <c r="AE40" i="19" s="1"/>
  <c r="AE10" i="19"/>
  <c r="Z31" i="19"/>
  <c r="Z36" i="19"/>
  <c r="Z35" i="19"/>
  <c r="AA55" i="8"/>
  <c r="AA12" i="19"/>
  <c r="AE41" i="19"/>
  <c r="AE39" i="19"/>
  <c r="X25" i="19"/>
  <c r="L25" i="11"/>
  <c r="X26" i="19"/>
  <c r="L26" i="11"/>
  <c r="X24" i="19"/>
  <c r="L24" i="11"/>
  <c r="X27" i="19"/>
  <c r="L27" i="11"/>
  <c r="X21" i="19"/>
  <c r="L21" i="11"/>
  <c r="X22" i="19"/>
  <c r="L22" i="11"/>
  <c r="X23" i="19"/>
  <c r="L23" i="11"/>
  <c r="AG4" i="19"/>
  <c r="AF38" i="19"/>
  <c r="AF7" i="19"/>
  <c r="AF11" i="19"/>
  <c r="AF13" i="19"/>
  <c r="AF8" i="19"/>
  <c r="AF14" i="19"/>
  <c r="AF16" i="19"/>
  <c r="AF34" i="19"/>
  <c r="AF19" i="19"/>
  <c r="AF30" i="19"/>
  <c r="AF20" i="19"/>
  <c r="AH3" i="11"/>
  <c r="AG14" i="11"/>
  <c r="AG13" i="11"/>
  <c r="AG15" i="11" s="1"/>
  <c r="AG18" i="11" s="1"/>
  <c r="AF15" i="11"/>
  <c r="AF18" i="11" s="1"/>
  <c r="I44" i="24"/>
  <c r="J44" i="24" s="1"/>
  <c r="AG6" i="19" l="1"/>
  <c r="AG5" i="19"/>
  <c r="AF9" i="19"/>
  <c r="AF10" i="19"/>
  <c r="AA31" i="19"/>
  <c r="AA36" i="19"/>
  <c r="AA35" i="19"/>
  <c r="AA56" i="8"/>
  <c r="AB12" i="19"/>
  <c r="AF41" i="19"/>
  <c r="AF39" i="19"/>
  <c r="AF40" i="19"/>
  <c r="M22" i="11"/>
  <c r="Y22" i="19"/>
  <c r="M26" i="11"/>
  <c r="Y26" i="19"/>
  <c r="M27" i="11"/>
  <c r="Y27" i="19"/>
  <c r="M24" i="11"/>
  <c r="Y24" i="19"/>
  <c r="M23" i="11"/>
  <c r="Y23" i="19"/>
  <c r="M25" i="11"/>
  <c r="Y25" i="19"/>
  <c r="M21" i="11"/>
  <c r="Y21" i="19"/>
  <c r="AH4" i="19"/>
  <c r="AG38" i="19"/>
  <c r="AG7" i="19"/>
  <c r="AG11" i="19"/>
  <c r="AG13" i="19"/>
  <c r="AG30" i="19"/>
  <c r="AG19" i="19"/>
  <c r="AG14" i="19"/>
  <c r="AG16" i="19"/>
  <c r="AG8" i="19"/>
  <c r="AG34" i="19"/>
  <c r="AG20" i="19"/>
  <c r="AF15" i="19"/>
  <c r="AH13" i="11"/>
  <c r="AH15" i="11" s="1"/>
  <c r="AH18" i="11" s="1"/>
  <c r="AH14" i="11"/>
  <c r="AI3" i="11"/>
  <c r="I45" i="24"/>
  <c r="J45" i="24" s="1"/>
  <c r="AG15" i="19" l="1"/>
  <c r="AH6" i="19"/>
  <c r="AH5" i="19"/>
  <c r="AH7" i="19" s="1"/>
  <c r="AG9" i="19"/>
  <c r="AG40" i="19" s="1"/>
  <c r="AG10" i="19"/>
  <c r="AB31" i="19"/>
  <c r="AB35" i="19"/>
  <c r="AB36" i="19"/>
  <c r="AA57" i="8"/>
  <c r="AC12" i="19"/>
  <c r="AG41" i="19"/>
  <c r="AG39" i="19"/>
  <c r="N23" i="11"/>
  <c r="AA23" i="19" s="1"/>
  <c r="Z23" i="19"/>
  <c r="N27" i="11"/>
  <c r="AA27" i="19" s="1"/>
  <c r="Z27" i="19"/>
  <c r="Z25" i="19"/>
  <c r="N25" i="11"/>
  <c r="AA25" i="19" s="1"/>
  <c r="Z26" i="19"/>
  <c r="N26" i="11"/>
  <c r="AA26" i="19" s="1"/>
  <c r="N24" i="11"/>
  <c r="AA24" i="19" s="1"/>
  <c r="Z24" i="19"/>
  <c r="N21" i="11"/>
  <c r="AA21" i="19" s="1"/>
  <c r="Z21" i="19"/>
  <c r="Z22" i="19"/>
  <c r="N22" i="11"/>
  <c r="AA22" i="19" s="1"/>
  <c r="AG21" i="19"/>
  <c r="AG26" i="19"/>
  <c r="AG24" i="19"/>
  <c r="AG22" i="19"/>
  <c r="AG27" i="19"/>
  <c r="AG25" i="19"/>
  <c r="AI4" i="19"/>
  <c r="AH34" i="19"/>
  <c r="AH38" i="19"/>
  <c r="AH11" i="19"/>
  <c r="AH13" i="19"/>
  <c r="AH14" i="19"/>
  <c r="AH19" i="19"/>
  <c r="AH16" i="19"/>
  <c r="AH30" i="19"/>
  <c r="AH8" i="19"/>
  <c r="AH20" i="19"/>
  <c r="AJ3" i="11"/>
  <c r="AI13" i="11"/>
  <c r="AI14" i="11"/>
  <c r="I46" i="24"/>
  <c r="J46" i="24" s="1"/>
  <c r="AG23" i="19" l="1"/>
  <c r="AI5" i="19"/>
  <c r="AI6" i="19"/>
  <c r="AH9" i="19"/>
  <c r="AH41" i="19" s="1"/>
  <c r="AH10" i="19"/>
  <c r="AH39" i="19"/>
  <c r="AH40" i="19"/>
  <c r="AC35" i="19"/>
  <c r="AC36" i="19"/>
  <c r="AC31" i="19"/>
  <c r="AA58" i="8"/>
  <c r="AD12" i="19"/>
  <c r="AJ4" i="19"/>
  <c r="AI34" i="19"/>
  <c r="AI38" i="19"/>
  <c r="AI11" i="19"/>
  <c r="AI7" i="19"/>
  <c r="AI8" i="19"/>
  <c r="AI14" i="19"/>
  <c r="AI16" i="19"/>
  <c r="AI19" i="19"/>
  <c r="AI30" i="19"/>
  <c r="AI13" i="19"/>
  <c r="AI20" i="19"/>
  <c r="AH15" i="19"/>
  <c r="AI15" i="11"/>
  <c r="AI18" i="11" s="1"/>
  <c r="AI24" i="11"/>
  <c r="AI25" i="11"/>
  <c r="AK3" i="11"/>
  <c r="AJ13" i="11"/>
  <c r="AJ15" i="11" s="1"/>
  <c r="AJ18" i="11" s="1"/>
  <c r="AJ14" i="11"/>
  <c r="I47" i="24"/>
  <c r="J47" i="24" s="1"/>
  <c r="AJ5" i="19" l="1"/>
  <c r="AJ6" i="19"/>
  <c r="AJ8" i="19" s="1"/>
  <c r="AI9" i="19"/>
  <c r="AI10" i="19"/>
  <c r="AD36" i="19"/>
  <c r="AD35" i="19"/>
  <c r="AD31" i="19"/>
  <c r="AA59" i="8"/>
  <c r="AE12" i="19"/>
  <c r="AI41" i="19"/>
  <c r="AI40" i="19"/>
  <c r="AI39" i="19"/>
  <c r="AK4" i="19"/>
  <c r="AJ14" i="19"/>
  <c r="AJ16" i="19"/>
  <c r="AJ34" i="19"/>
  <c r="AJ38" i="19"/>
  <c r="AJ7" i="19"/>
  <c r="AJ30" i="19"/>
  <c r="AJ19" i="19"/>
  <c r="AJ13" i="19"/>
  <c r="AJ11" i="19"/>
  <c r="AJ20" i="19"/>
  <c r="AI15" i="19"/>
  <c r="AK14" i="11"/>
  <c r="AK13" i="11"/>
  <c r="AK15" i="11" s="1"/>
  <c r="AK18" i="11" s="1"/>
  <c r="AL3" i="11"/>
  <c r="I48" i="24"/>
  <c r="J48" i="24" s="1"/>
  <c r="AK5" i="19" l="1"/>
  <c r="AK6" i="19"/>
  <c r="AJ9" i="19"/>
  <c r="AJ10" i="19"/>
  <c r="AA60" i="8"/>
  <c r="AF12" i="19"/>
  <c r="AJ39" i="19"/>
  <c r="AJ40" i="19"/>
  <c r="AJ41" i="19"/>
  <c r="AE35" i="19"/>
  <c r="AE36" i="19"/>
  <c r="AE31" i="19"/>
  <c r="AJ15" i="19"/>
  <c r="AL4" i="19"/>
  <c r="AK30" i="19"/>
  <c r="AK19" i="19"/>
  <c r="AK8" i="19"/>
  <c r="AK14" i="19"/>
  <c r="AK16" i="19"/>
  <c r="AK34" i="19"/>
  <c r="AK38" i="19"/>
  <c r="AK13" i="19"/>
  <c r="AK7" i="19"/>
  <c r="AK11" i="19"/>
  <c r="AK20" i="19"/>
  <c r="AM3" i="11"/>
  <c r="AL14" i="11"/>
  <c r="AL13" i="11"/>
  <c r="I49" i="24"/>
  <c r="J49" i="24" s="1"/>
  <c r="AK15" i="19" l="1"/>
  <c r="AL6" i="19"/>
  <c r="AL5" i="19"/>
  <c r="AK9" i="19"/>
  <c r="AK10" i="19"/>
  <c r="AK39" i="19"/>
  <c r="AK40" i="19"/>
  <c r="AK41" i="19"/>
  <c r="AF35" i="19"/>
  <c r="AF31" i="19"/>
  <c r="AF36" i="19"/>
  <c r="AA61" i="8"/>
  <c r="AG12" i="19"/>
  <c r="AM4" i="19"/>
  <c r="AL30" i="19"/>
  <c r="AL19" i="19"/>
  <c r="AL8" i="19"/>
  <c r="AL14" i="19"/>
  <c r="AL16" i="19"/>
  <c r="AL34" i="19"/>
  <c r="AL38" i="19"/>
  <c r="AL7" i="19"/>
  <c r="AL11" i="19"/>
  <c r="AL13" i="19"/>
  <c r="AL20" i="19"/>
  <c r="AN3" i="11"/>
  <c r="AM14" i="11"/>
  <c r="AM13" i="11"/>
  <c r="AL15" i="11"/>
  <c r="AL18" i="11" s="1"/>
  <c r="AI16" i="11"/>
  <c r="I50" i="24"/>
  <c r="J50" i="24" s="1"/>
  <c r="AL15" i="19" l="1"/>
  <c r="AM5" i="19"/>
  <c r="AM6" i="19"/>
  <c r="AL9" i="19"/>
  <c r="AL41" i="19" s="1"/>
  <c r="AL10" i="19"/>
  <c r="AG35" i="19"/>
  <c r="AG36" i="19"/>
  <c r="AG31" i="19"/>
  <c r="AA62" i="8"/>
  <c r="AH12" i="19"/>
  <c r="AL40" i="19"/>
  <c r="AL39" i="19"/>
  <c r="AN4" i="19"/>
  <c r="AM30" i="19"/>
  <c r="AM19" i="19"/>
  <c r="AM8" i="19"/>
  <c r="AM14" i="19"/>
  <c r="AM16" i="19"/>
  <c r="AM34" i="19"/>
  <c r="AM38" i="19"/>
  <c r="AM11" i="19"/>
  <c r="AM13" i="19"/>
  <c r="AM7" i="19"/>
  <c r="AM20" i="19"/>
  <c r="AM15" i="11"/>
  <c r="AM18" i="11" s="1"/>
  <c r="AO3" i="11"/>
  <c r="AN13" i="11"/>
  <c r="AN14" i="11"/>
  <c r="AH16" i="11"/>
  <c r="AI19" i="11"/>
  <c r="AI17" i="11"/>
  <c r="I51" i="24"/>
  <c r="J51" i="24" s="1"/>
  <c r="AL25" i="19" l="1"/>
  <c r="AN5" i="19"/>
  <c r="AN6" i="19"/>
  <c r="AL24" i="19"/>
  <c r="AM9" i="19"/>
  <c r="AM41" i="19" s="1"/>
  <c r="AM10" i="19"/>
  <c r="AA63" i="8"/>
  <c r="AI12" i="19"/>
  <c r="AH36" i="19"/>
  <c r="AH35" i="19"/>
  <c r="AH31" i="19"/>
  <c r="AM40" i="19"/>
  <c r="AO4" i="19"/>
  <c r="AN16" i="19"/>
  <c r="AN30" i="19"/>
  <c r="AN19" i="19"/>
  <c r="AN8" i="19"/>
  <c r="AN14" i="19"/>
  <c r="AN34" i="19"/>
  <c r="AN38" i="19"/>
  <c r="AN13" i="19"/>
  <c r="AN7" i="19"/>
  <c r="AN11" i="19"/>
  <c r="AN20" i="19"/>
  <c r="AM15" i="19"/>
  <c r="AN15" i="11"/>
  <c r="AN18" i="11" s="1"/>
  <c r="AN25" i="11"/>
  <c r="AN24" i="11"/>
  <c r="AP3" i="11"/>
  <c r="AO14" i="11"/>
  <c r="AO13" i="11"/>
  <c r="AH19" i="11"/>
  <c r="AG16" i="11"/>
  <c r="AH17" i="11"/>
  <c r="I52" i="24"/>
  <c r="J52" i="24" s="1"/>
  <c r="AO5" i="19" l="1"/>
  <c r="AO7" i="19" s="1"/>
  <c r="AO6" i="19"/>
  <c r="AO8" i="19" s="1"/>
  <c r="AM39" i="19"/>
  <c r="AN9" i="19"/>
  <c r="AN10" i="19"/>
  <c r="AN40" i="19"/>
  <c r="AN41" i="19"/>
  <c r="AN39" i="19"/>
  <c r="AI36" i="19"/>
  <c r="AI35" i="19"/>
  <c r="AI31" i="19"/>
  <c r="AA64" i="8"/>
  <c r="AJ12" i="19"/>
  <c r="AP4" i="19"/>
  <c r="AO30" i="19"/>
  <c r="AO19" i="19"/>
  <c r="AO38" i="19"/>
  <c r="AO13" i="19"/>
  <c r="AO14" i="19"/>
  <c r="AO34" i="19"/>
  <c r="AO11" i="19"/>
  <c r="AO16" i="19"/>
  <c r="AO20" i="19"/>
  <c r="AN15" i="19"/>
  <c r="AO15" i="11"/>
  <c r="AO18" i="11" s="1"/>
  <c r="AO25" i="11"/>
  <c r="AO24" i="11"/>
  <c r="AP13" i="11"/>
  <c r="AP14" i="11"/>
  <c r="AQ3" i="11"/>
  <c r="AF16" i="11"/>
  <c r="AG19" i="11"/>
  <c r="AG17" i="11"/>
  <c r="I53" i="24"/>
  <c r="J53" i="24" s="1"/>
  <c r="AP6" i="19" l="1"/>
  <c r="AP5" i="19"/>
  <c r="AP7" i="19" s="1"/>
  <c r="AO9" i="19"/>
  <c r="AO10" i="19"/>
  <c r="AJ31" i="19"/>
  <c r="AJ35" i="19"/>
  <c r="AJ36" i="19"/>
  <c r="AA65" i="8"/>
  <c r="AK12" i="19"/>
  <c r="AO40" i="19"/>
  <c r="AO41" i="19"/>
  <c r="AO39" i="19"/>
  <c r="AQ4" i="19"/>
  <c r="AP11" i="19"/>
  <c r="AP13" i="19"/>
  <c r="AP30" i="19"/>
  <c r="AP19" i="19"/>
  <c r="AP34" i="19"/>
  <c r="AP8" i="19"/>
  <c r="AP38" i="19"/>
  <c r="AP14" i="19"/>
  <c r="AP16" i="19"/>
  <c r="AP20" i="19"/>
  <c r="AO15" i="19"/>
  <c r="AQ13" i="11"/>
  <c r="AR3" i="11"/>
  <c r="AQ14" i="11"/>
  <c r="AP15" i="11"/>
  <c r="AP18" i="11" s="1"/>
  <c r="AP25" i="11"/>
  <c r="AP24" i="11"/>
  <c r="AF17" i="11"/>
  <c r="AE16" i="11"/>
  <c r="AF19" i="11"/>
  <c r="I54" i="24"/>
  <c r="J54" i="24" s="1"/>
  <c r="AP15" i="19" l="1"/>
  <c r="AQ6" i="19"/>
  <c r="AQ8" i="19" s="1"/>
  <c r="AQ5" i="19"/>
  <c r="AQ7" i="19" s="1"/>
  <c r="AP9" i="19"/>
  <c r="AP39" i="19" s="1"/>
  <c r="AP10" i="19"/>
  <c r="AA66" i="8"/>
  <c r="AL12" i="19"/>
  <c r="AK31" i="19"/>
  <c r="AK36" i="19"/>
  <c r="AK35" i="19"/>
  <c r="AP40" i="19"/>
  <c r="AP41" i="19"/>
  <c r="AR4" i="19"/>
  <c r="AQ11" i="19"/>
  <c r="AQ13" i="19"/>
  <c r="AQ30" i="19"/>
  <c r="AQ19" i="19"/>
  <c r="AQ16" i="19"/>
  <c r="AQ38" i="19"/>
  <c r="AQ14" i="19"/>
  <c r="AQ34" i="19"/>
  <c r="AQ20" i="19"/>
  <c r="AR13" i="11"/>
  <c r="AR14" i="11"/>
  <c r="AS3" i="11"/>
  <c r="AQ15" i="11"/>
  <c r="AQ18" i="11" s="1"/>
  <c r="AQ24" i="11"/>
  <c r="AQ25" i="11"/>
  <c r="AD16" i="11"/>
  <c r="AE17" i="11"/>
  <c r="AE19" i="11"/>
  <c r="I55" i="24"/>
  <c r="J55" i="24" s="1"/>
  <c r="AQ15" i="19" l="1"/>
  <c r="AR6" i="19"/>
  <c r="AR5" i="19"/>
  <c r="AQ9" i="19"/>
  <c r="AQ25" i="19" s="1"/>
  <c r="AQ10" i="19"/>
  <c r="AQ41" i="19"/>
  <c r="AQ39" i="19"/>
  <c r="AQ40" i="19"/>
  <c r="AL35" i="19"/>
  <c r="AL36" i="19"/>
  <c r="AL31" i="19"/>
  <c r="AA67" i="8"/>
  <c r="AM12" i="19"/>
  <c r="AS4" i="19"/>
  <c r="AR38" i="19"/>
  <c r="AR7" i="19"/>
  <c r="AR11" i="19"/>
  <c r="AR13" i="19"/>
  <c r="AR8" i="19"/>
  <c r="AR14" i="19"/>
  <c r="AR16" i="19"/>
  <c r="AR30" i="19"/>
  <c r="AR34" i="19"/>
  <c r="AR19" i="19"/>
  <c r="AR20" i="19"/>
  <c r="AT3" i="11"/>
  <c r="AS14" i="11"/>
  <c r="AS13" i="11"/>
  <c r="AR15" i="11"/>
  <c r="AR18" i="11" s="1"/>
  <c r="AR24" i="11"/>
  <c r="AR25" i="11"/>
  <c r="AE24" i="11"/>
  <c r="AE25" i="11"/>
  <c r="AC16" i="11"/>
  <c r="AD19" i="11"/>
  <c r="AD17" i="11"/>
  <c r="I56" i="24"/>
  <c r="J56" i="24" s="1"/>
  <c r="AQ24" i="19" l="1"/>
  <c r="AS6" i="19"/>
  <c r="AS5" i="19"/>
  <c r="AS7" i="19" s="1"/>
  <c r="AR9" i="19"/>
  <c r="AR25" i="19" s="1"/>
  <c r="AR10" i="19"/>
  <c r="AA68" i="8"/>
  <c r="AN12" i="19"/>
  <c r="AR41" i="19"/>
  <c r="AR39" i="19"/>
  <c r="AR40" i="19"/>
  <c r="AM35" i="19"/>
  <c r="AM36" i="19"/>
  <c r="AM31" i="19"/>
  <c r="AR24" i="19"/>
  <c r="AT4" i="19"/>
  <c r="AS38" i="19"/>
  <c r="AS11" i="19"/>
  <c r="AS13" i="19"/>
  <c r="AS30" i="19"/>
  <c r="AS19" i="19"/>
  <c r="AS16" i="19"/>
  <c r="AS8" i="19"/>
  <c r="AS14" i="19"/>
  <c r="AS34" i="19"/>
  <c r="AS20" i="19"/>
  <c r="AR15" i="19"/>
  <c r="AS15" i="11"/>
  <c r="AS18" i="11" s="1"/>
  <c r="AS24" i="11"/>
  <c r="AS25" i="11"/>
  <c r="AT14" i="11"/>
  <c r="AT13" i="11"/>
  <c r="AU3" i="11"/>
  <c r="AF25" i="11"/>
  <c r="AF24" i="11"/>
  <c r="AB16" i="11"/>
  <c r="AC19" i="11"/>
  <c r="AC17" i="11"/>
  <c r="I57" i="24"/>
  <c r="J57" i="24" s="1"/>
  <c r="AT6" i="19" l="1"/>
  <c r="AT5" i="19"/>
  <c r="AS9" i="19"/>
  <c r="AS24" i="19" s="1"/>
  <c r="AS10" i="19"/>
  <c r="AN35" i="19"/>
  <c r="AN31" i="19"/>
  <c r="AN36" i="19"/>
  <c r="AS41" i="19"/>
  <c r="AS39" i="19"/>
  <c r="AS40" i="19"/>
  <c r="AA69" i="8"/>
  <c r="AO12" i="19"/>
  <c r="AU4" i="19"/>
  <c r="AT34" i="19"/>
  <c r="AT38" i="19"/>
  <c r="AT7" i="19"/>
  <c r="AT11" i="19"/>
  <c r="AT13" i="19"/>
  <c r="AT16" i="19"/>
  <c r="AT30" i="19"/>
  <c r="AT8" i="19"/>
  <c r="AT14" i="19"/>
  <c r="AT19" i="19"/>
  <c r="AT20" i="19"/>
  <c r="AS15" i="19"/>
  <c r="AU13" i="11"/>
  <c r="AU14" i="11"/>
  <c r="AV3" i="11"/>
  <c r="AT15" i="11"/>
  <c r="AT18" i="11" s="1"/>
  <c r="AT24" i="11"/>
  <c r="AT25" i="11"/>
  <c r="AG24" i="11"/>
  <c r="AG25" i="11"/>
  <c r="AB19" i="11"/>
  <c r="AB17" i="11"/>
  <c r="AA16" i="11"/>
  <c r="I58" i="24"/>
  <c r="J58" i="24" s="1"/>
  <c r="AU5" i="19" l="1"/>
  <c r="AU6" i="19"/>
  <c r="AS25" i="19"/>
  <c r="AT9" i="19"/>
  <c r="AT40" i="19" s="1"/>
  <c r="AT10" i="19"/>
  <c r="AO36" i="19"/>
  <c r="AO35" i="19"/>
  <c r="AO31" i="19"/>
  <c r="AA70" i="8"/>
  <c r="AP12" i="19"/>
  <c r="AT41" i="19"/>
  <c r="AT39" i="19"/>
  <c r="AV4" i="19"/>
  <c r="AU34" i="19"/>
  <c r="AU38" i="19"/>
  <c r="AU7" i="19"/>
  <c r="AU11" i="19"/>
  <c r="AU30" i="19"/>
  <c r="AU16" i="19"/>
  <c r="AU13" i="19"/>
  <c r="AU8" i="19"/>
  <c r="AU14" i="19"/>
  <c r="AU19" i="19"/>
  <c r="AU20" i="19"/>
  <c r="AT15" i="19"/>
  <c r="AW3" i="11"/>
  <c r="AV14" i="11"/>
  <c r="AV13" i="11"/>
  <c r="AU15" i="11"/>
  <c r="AU18" i="11" s="1"/>
  <c r="AU25" i="11"/>
  <c r="AU24" i="11"/>
  <c r="AH25" i="11"/>
  <c r="AH24" i="11"/>
  <c r="AA17" i="11"/>
  <c r="AA19" i="11"/>
  <c r="Z16" i="11"/>
  <c r="I59" i="24"/>
  <c r="J59" i="24" s="1"/>
  <c r="AT25" i="19" l="1"/>
  <c r="AU15" i="19"/>
  <c r="AV5" i="19"/>
  <c r="AV6" i="19"/>
  <c r="AV8" i="19" s="1"/>
  <c r="AT24" i="19"/>
  <c r="AU9" i="19"/>
  <c r="AU41" i="19" s="1"/>
  <c r="AU10" i="19"/>
  <c r="AA71" i="8"/>
  <c r="AQ12" i="19"/>
  <c r="AP36" i="19"/>
  <c r="AP35" i="19"/>
  <c r="AP31" i="19"/>
  <c r="AW4" i="19"/>
  <c r="AV14" i="19"/>
  <c r="AV16" i="19"/>
  <c r="AV34" i="19"/>
  <c r="AV38" i="19"/>
  <c r="AV7" i="19"/>
  <c r="AV11" i="19"/>
  <c r="AV30" i="19"/>
  <c r="AV13" i="19"/>
  <c r="AV19" i="19"/>
  <c r="AV20" i="19"/>
  <c r="AV15" i="11"/>
  <c r="AV18" i="11" s="1"/>
  <c r="AV24" i="11"/>
  <c r="AV25" i="11"/>
  <c r="AW14" i="11"/>
  <c r="AW13" i="11"/>
  <c r="AX3" i="11"/>
  <c r="Y16" i="11"/>
  <c r="Z17" i="11"/>
  <c r="Z19" i="11"/>
  <c r="I60" i="24"/>
  <c r="J60" i="24" s="1"/>
  <c r="AU39" i="19" l="1"/>
  <c r="AV15" i="19"/>
  <c r="AW6" i="19"/>
  <c r="AW5" i="19"/>
  <c r="AW7" i="19" s="1"/>
  <c r="AU25" i="19"/>
  <c r="AU40" i="19"/>
  <c r="AU24" i="19"/>
  <c r="AV9" i="19"/>
  <c r="AV24" i="19" s="1"/>
  <c r="AV10" i="19"/>
  <c r="AV39" i="19"/>
  <c r="AV40" i="19"/>
  <c r="AV41" i="19"/>
  <c r="AQ31" i="19"/>
  <c r="AQ35" i="19"/>
  <c r="AQ36" i="19"/>
  <c r="AA72" i="8"/>
  <c r="AR12" i="19"/>
  <c r="AX4" i="19"/>
  <c r="AW30" i="19"/>
  <c r="AW19" i="19"/>
  <c r="AW8" i="19"/>
  <c r="AW14" i="19"/>
  <c r="AW16" i="19"/>
  <c r="AW34" i="19"/>
  <c r="AW38" i="19"/>
  <c r="AW11" i="19"/>
  <c r="AW13" i="19"/>
  <c r="AW20" i="19"/>
  <c r="AX14" i="11"/>
  <c r="AX13" i="11"/>
  <c r="AY3" i="11"/>
  <c r="AW15" i="11"/>
  <c r="AW18" i="11" s="1"/>
  <c r="AW25" i="11"/>
  <c r="AW24" i="11"/>
  <c r="Z25" i="11"/>
  <c r="AM25" i="19" s="1"/>
  <c r="Z24" i="11"/>
  <c r="AM24" i="19" s="1"/>
  <c r="Y19" i="11"/>
  <c r="X16" i="11"/>
  <c r="Y17" i="11"/>
  <c r="I61" i="24"/>
  <c r="J61" i="24" s="1"/>
  <c r="AW15" i="19" l="1"/>
  <c r="AX5" i="19"/>
  <c r="AX6" i="19"/>
  <c r="AX8" i="19" s="1"/>
  <c r="AV25" i="19"/>
  <c r="AW9" i="19"/>
  <c r="AW10" i="19"/>
  <c r="AW40" i="19"/>
  <c r="AW39" i="19"/>
  <c r="AW41" i="19"/>
  <c r="AR35" i="19"/>
  <c r="AR31" i="19"/>
  <c r="AR36" i="19"/>
  <c r="AA73" i="8"/>
  <c r="AS12" i="19"/>
  <c r="AY4" i="19"/>
  <c r="AX30" i="19"/>
  <c r="AX19" i="19"/>
  <c r="AX14" i="19"/>
  <c r="AX16" i="19"/>
  <c r="AX34" i="19"/>
  <c r="AX38" i="19"/>
  <c r="AX7" i="19"/>
  <c r="AX11" i="19"/>
  <c r="AX13" i="19"/>
  <c r="AX20" i="19"/>
  <c r="AY14" i="11"/>
  <c r="AZ3" i="11"/>
  <c r="AY13" i="11"/>
  <c r="AX15" i="11"/>
  <c r="AX18" i="11" s="1"/>
  <c r="AX25" i="11"/>
  <c r="AX24" i="11"/>
  <c r="AA24" i="11"/>
  <c r="AN24" i="19" s="1"/>
  <c r="AA25" i="11"/>
  <c r="AN25" i="19" s="1"/>
  <c r="W16" i="11"/>
  <c r="X19" i="11"/>
  <c r="X17" i="11"/>
  <c r="I62" i="24"/>
  <c r="J62" i="24" s="1"/>
  <c r="AX15" i="19" l="1"/>
  <c r="AY5" i="19"/>
  <c r="AY6" i="19"/>
  <c r="AY8" i="19" s="1"/>
  <c r="AX9" i="19"/>
  <c r="AX10" i="19"/>
  <c r="AX40" i="19"/>
  <c r="AX41" i="19"/>
  <c r="AX39" i="19"/>
  <c r="AA74" i="8"/>
  <c r="AT12" i="19"/>
  <c r="AS31" i="19"/>
  <c r="AS35" i="19"/>
  <c r="AS36" i="19"/>
  <c r="AZ4" i="19"/>
  <c r="AY30" i="19"/>
  <c r="AY19" i="19"/>
  <c r="AY14" i="19"/>
  <c r="AY16" i="19"/>
  <c r="AY34" i="19"/>
  <c r="AY7" i="19"/>
  <c r="AY11" i="19"/>
  <c r="AY38" i="19"/>
  <c r="AY13" i="19"/>
  <c r="AY20" i="19"/>
  <c r="AY15" i="11"/>
  <c r="AY18" i="11" s="1"/>
  <c r="AY24" i="11"/>
  <c r="AY25" i="11"/>
  <c r="AZ13" i="11"/>
  <c r="AZ14" i="11"/>
  <c r="BA3" i="11"/>
  <c r="AB25" i="11"/>
  <c r="AO25" i="19" s="1"/>
  <c r="AB24" i="11"/>
  <c r="AO24" i="19" s="1"/>
  <c r="V16" i="11"/>
  <c r="W17" i="11"/>
  <c r="W19" i="11"/>
  <c r="I63" i="24"/>
  <c r="J63" i="24" s="1"/>
  <c r="AZ5" i="19" l="1"/>
  <c r="AZ6" i="19"/>
  <c r="AY9" i="19"/>
  <c r="AY10" i="19"/>
  <c r="AT31" i="19"/>
  <c r="AT35" i="19"/>
  <c r="AT36" i="19"/>
  <c r="AA75" i="8"/>
  <c r="AU12" i="19"/>
  <c r="AY40" i="19"/>
  <c r="AY41" i="19"/>
  <c r="AY39" i="19"/>
  <c r="BA4" i="19"/>
  <c r="AZ16" i="19"/>
  <c r="AZ30" i="19"/>
  <c r="AZ19" i="19"/>
  <c r="AZ8" i="19"/>
  <c r="AZ14" i="19"/>
  <c r="AZ34" i="19"/>
  <c r="AZ38" i="19"/>
  <c r="AZ13" i="19"/>
  <c r="AZ7" i="19"/>
  <c r="AZ11" i="19"/>
  <c r="AZ20" i="19"/>
  <c r="AY15" i="19"/>
  <c r="AZ15" i="11"/>
  <c r="AZ18" i="11" s="1"/>
  <c r="AZ25" i="11"/>
  <c r="AZ24" i="11"/>
  <c r="BB3" i="11"/>
  <c r="BA14" i="11"/>
  <c r="BA13" i="11"/>
  <c r="AC24" i="11"/>
  <c r="AP24" i="19" s="1"/>
  <c r="AC25" i="11"/>
  <c r="AP25" i="19" s="1"/>
  <c r="U16" i="11"/>
  <c r="V19" i="11"/>
  <c r="V17" i="11"/>
  <c r="I64" i="24"/>
  <c r="J64" i="24" s="1"/>
  <c r="BA5" i="19" l="1"/>
  <c r="BA6" i="19"/>
  <c r="AZ9" i="19"/>
  <c r="AZ10" i="19"/>
  <c r="AZ40" i="19"/>
  <c r="AZ41" i="19"/>
  <c r="AZ39" i="19"/>
  <c r="AU35" i="19"/>
  <c r="AU31" i="19"/>
  <c r="AU36" i="19"/>
  <c r="AA76" i="8"/>
  <c r="AV12" i="19"/>
  <c r="BB4" i="19"/>
  <c r="BA30" i="19"/>
  <c r="BA19" i="19"/>
  <c r="BA8" i="19"/>
  <c r="BA7" i="19"/>
  <c r="BA16" i="19"/>
  <c r="BA34" i="19"/>
  <c r="BA11" i="19"/>
  <c r="BA38" i="19"/>
  <c r="BA13" i="19"/>
  <c r="BA14" i="19"/>
  <c r="BA20" i="19"/>
  <c r="AZ15" i="19"/>
  <c r="BA15" i="11"/>
  <c r="BA18" i="11" s="1"/>
  <c r="BA24" i="11"/>
  <c r="BA25" i="11"/>
  <c r="BB14" i="11"/>
  <c r="BB13" i="11"/>
  <c r="BC3" i="11"/>
  <c r="T16" i="11"/>
  <c r="U19" i="11"/>
  <c r="U17" i="11"/>
  <c r="I65" i="24"/>
  <c r="J65" i="24" s="1"/>
  <c r="BA15" i="19" l="1"/>
  <c r="BB5" i="19"/>
  <c r="BB6" i="19"/>
  <c r="BA9" i="19"/>
  <c r="BA25" i="19" s="1"/>
  <c r="BA10" i="19"/>
  <c r="AA77" i="8"/>
  <c r="AW12" i="19"/>
  <c r="AV31" i="19"/>
  <c r="AV35" i="19"/>
  <c r="AV36" i="19"/>
  <c r="BA40" i="19"/>
  <c r="BA41" i="19"/>
  <c r="BA24" i="19"/>
  <c r="BC4" i="19"/>
  <c r="BB7" i="19"/>
  <c r="BB11" i="19"/>
  <c r="BB13" i="19"/>
  <c r="BB30" i="19"/>
  <c r="BB19" i="19"/>
  <c r="BB34" i="19"/>
  <c r="BB16" i="19"/>
  <c r="BB14" i="19"/>
  <c r="BB8" i="19"/>
  <c r="BB38" i="19"/>
  <c r="BB20" i="19"/>
  <c r="BB15" i="11"/>
  <c r="BB18" i="11" s="1"/>
  <c r="BB24" i="11"/>
  <c r="BB25" i="11"/>
  <c r="BC13" i="11"/>
  <c r="BC14" i="11"/>
  <c r="BD3" i="11"/>
  <c r="U22" i="11"/>
  <c r="AH22" i="19" s="1"/>
  <c r="U27" i="11"/>
  <c r="AH27" i="19" s="1"/>
  <c r="U21" i="11"/>
  <c r="AH21" i="19" s="1"/>
  <c r="U24" i="11"/>
  <c r="AH24" i="19" s="1"/>
  <c r="U25" i="11"/>
  <c r="AH25" i="19" s="1"/>
  <c r="U23" i="11"/>
  <c r="AH23" i="19" s="1"/>
  <c r="U26" i="11"/>
  <c r="AH26" i="19" s="1"/>
  <c r="T19" i="11"/>
  <c r="T17" i="11"/>
  <c r="S16" i="11"/>
  <c r="I66" i="24"/>
  <c r="J66" i="24" s="1"/>
  <c r="BA39" i="19" l="1"/>
  <c r="BB15" i="19"/>
  <c r="BC6" i="19"/>
  <c r="BC8" i="19" s="1"/>
  <c r="BC5" i="19"/>
  <c r="BB9" i="19"/>
  <c r="BB25" i="19" s="1"/>
  <c r="BB10" i="19"/>
  <c r="BB41" i="19"/>
  <c r="BB39" i="19"/>
  <c r="BB40" i="19"/>
  <c r="AW31" i="19"/>
  <c r="AW36" i="19"/>
  <c r="AW35" i="19"/>
  <c r="AA78" i="8"/>
  <c r="AX12" i="19"/>
  <c r="BB24" i="19"/>
  <c r="BD4" i="19"/>
  <c r="BC7" i="19"/>
  <c r="BC11" i="19"/>
  <c r="BC13" i="19"/>
  <c r="BC30" i="19"/>
  <c r="BC19" i="19"/>
  <c r="BC16" i="19"/>
  <c r="BC14" i="19"/>
  <c r="BC38" i="19"/>
  <c r="BC34" i="19"/>
  <c r="BC20" i="19"/>
  <c r="BE3" i="11"/>
  <c r="BD14" i="11"/>
  <c r="BD13" i="11"/>
  <c r="BC15" i="11"/>
  <c r="BC18" i="11" s="1"/>
  <c r="BC25" i="11"/>
  <c r="BC24" i="11"/>
  <c r="V26" i="11"/>
  <c r="AI26" i="19" s="1"/>
  <c r="V25" i="11"/>
  <c r="AI25" i="19" s="1"/>
  <c r="V24" i="11"/>
  <c r="AI24" i="19" s="1"/>
  <c r="V23" i="11"/>
  <c r="AI23" i="19" s="1"/>
  <c r="V21" i="11"/>
  <c r="AI21" i="19" s="1"/>
  <c r="V27" i="11"/>
  <c r="AI27" i="19" s="1"/>
  <c r="V22" i="11"/>
  <c r="AI22" i="19" s="1"/>
  <c r="S19" i="11"/>
  <c r="R16" i="11"/>
  <c r="S17" i="11"/>
  <c r="I67" i="24"/>
  <c r="J67" i="24" s="1"/>
  <c r="BC15" i="19" l="1"/>
  <c r="BD6" i="19"/>
  <c r="BD5" i="19"/>
  <c r="BD7" i="19" s="1"/>
  <c r="BC9" i="19"/>
  <c r="BC40" i="19" s="1"/>
  <c r="BC10" i="19"/>
  <c r="AX31" i="19"/>
  <c r="AX36" i="19"/>
  <c r="AX35" i="19"/>
  <c r="AA79" i="8"/>
  <c r="AY12" i="19"/>
  <c r="BC41" i="19"/>
  <c r="BC39" i="19"/>
  <c r="BE4" i="19"/>
  <c r="BD38" i="19"/>
  <c r="BD11" i="19"/>
  <c r="BD13" i="19"/>
  <c r="BD8" i="19"/>
  <c r="BD14" i="19"/>
  <c r="BD16" i="19"/>
  <c r="BD19" i="19"/>
  <c r="BD30" i="19"/>
  <c r="BD34" i="19"/>
  <c r="BD20" i="19"/>
  <c r="BD15" i="11"/>
  <c r="BD18" i="11" s="1"/>
  <c r="BD24" i="11"/>
  <c r="BD25" i="11"/>
  <c r="BE14" i="11"/>
  <c r="BE13" i="11"/>
  <c r="BF3" i="11"/>
  <c r="W23" i="11"/>
  <c r="AJ23" i="19" s="1"/>
  <c r="W22" i="11"/>
  <c r="AJ22" i="19" s="1"/>
  <c r="W24" i="11"/>
  <c r="AJ24" i="19" s="1"/>
  <c r="W27" i="11"/>
  <c r="AJ27" i="19" s="1"/>
  <c r="W25" i="11"/>
  <c r="AJ25" i="19" s="1"/>
  <c r="W21" i="11"/>
  <c r="AJ21" i="19" s="1"/>
  <c r="W26" i="11"/>
  <c r="AJ26" i="19" s="1"/>
  <c r="R19" i="11"/>
  <c r="Q16" i="11"/>
  <c r="R17" i="11"/>
  <c r="I68" i="24"/>
  <c r="J68" i="24" s="1"/>
  <c r="BC24" i="19" l="1"/>
  <c r="BE6" i="19"/>
  <c r="BE8" i="19" s="1"/>
  <c r="BE5" i="19"/>
  <c r="BE7" i="19" s="1"/>
  <c r="BC25" i="19"/>
  <c r="BD9" i="19"/>
  <c r="BD40" i="19" s="1"/>
  <c r="BD10" i="19"/>
  <c r="AY36" i="19"/>
  <c r="AY35" i="19"/>
  <c r="AY31" i="19"/>
  <c r="AA80" i="8"/>
  <c r="AZ12" i="19"/>
  <c r="BD41" i="19"/>
  <c r="BF4" i="19"/>
  <c r="BE38" i="19"/>
  <c r="BE11" i="19"/>
  <c r="BE13" i="19"/>
  <c r="BE30" i="19"/>
  <c r="BE19" i="19"/>
  <c r="BE34" i="19"/>
  <c r="BE16" i="19"/>
  <c r="BE14" i="19"/>
  <c r="BE20" i="19"/>
  <c r="BD15" i="19"/>
  <c r="BF14" i="11"/>
  <c r="BF13" i="11"/>
  <c r="BG3" i="11"/>
  <c r="BE15" i="11"/>
  <c r="BE18" i="11" s="1"/>
  <c r="BE24" i="11"/>
  <c r="BE25" i="11"/>
  <c r="X27" i="11"/>
  <c r="AK27" i="19" s="1"/>
  <c r="X26" i="11"/>
  <c r="AK26" i="19" s="1"/>
  <c r="X24" i="11"/>
  <c r="AK24" i="19" s="1"/>
  <c r="X21" i="11"/>
  <c r="AK21" i="19" s="1"/>
  <c r="X22" i="11"/>
  <c r="AK22" i="19" s="1"/>
  <c r="X25" i="11"/>
  <c r="AK25" i="19" s="1"/>
  <c r="X23" i="11"/>
  <c r="AK23" i="19" s="1"/>
  <c r="Q19" i="11"/>
  <c r="P16" i="11"/>
  <c r="Q17" i="11"/>
  <c r="I69" i="24"/>
  <c r="J69" i="24" s="1"/>
  <c r="BD24" i="19" l="1"/>
  <c r="BD39" i="19"/>
  <c r="BE15" i="19"/>
  <c r="BF6" i="19"/>
  <c r="BF8" i="19" s="1"/>
  <c r="BF5" i="19"/>
  <c r="BF7" i="19" s="1"/>
  <c r="BD25" i="19"/>
  <c r="BE9" i="19"/>
  <c r="BE24" i="19" s="1"/>
  <c r="BE10" i="19"/>
  <c r="AZ35" i="19"/>
  <c r="AZ36" i="19"/>
  <c r="AZ31" i="19"/>
  <c r="BE41" i="19"/>
  <c r="AA81" i="8"/>
  <c r="BA12" i="19"/>
  <c r="BG4" i="19"/>
  <c r="BF34" i="19"/>
  <c r="BF38" i="19"/>
  <c r="BF11" i="19"/>
  <c r="BF13" i="19"/>
  <c r="BF19" i="19"/>
  <c r="BF14" i="19"/>
  <c r="BF30" i="19"/>
  <c r="BF16" i="19"/>
  <c r="BF20" i="19"/>
  <c r="BG14" i="11"/>
  <c r="BH3" i="11"/>
  <c r="BG13" i="11"/>
  <c r="BF15" i="11"/>
  <c r="BF18" i="11" s="1"/>
  <c r="BF25" i="11"/>
  <c r="BF24" i="11"/>
  <c r="Y21" i="11"/>
  <c r="AL21" i="19" s="1"/>
  <c r="Y23" i="11"/>
  <c r="AL23" i="19" s="1"/>
  <c r="Y26" i="11"/>
  <c r="AL26" i="19" s="1"/>
  <c r="Y22" i="11"/>
  <c r="AL22" i="19" s="1"/>
  <c r="Y27" i="11"/>
  <c r="AL27" i="19" s="1"/>
  <c r="P19" i="11"/>
  <c r="P17" i="11"/>
  <c r="I70" i="24"/>
  <c r="J70" i="24" s="1"/>
  <c r="BE25" i="19" l="1"/>
  <c r="BE40" i="19"/>
  <c r="BE39" i="19"/>
  <c r="BG5" i="19"/>
  <c r="BG6" i="19"/>
  <c r="BG8" i="19" s="1"/>
  <c r="BF9" i="19"/>
  <c r="BF25" i="19" s="1"/>
  <c r="BF10" i="19"/>
  <c r="BF41" i="19"/>
  <c r="BF39" i="19"/>
  <c r="BF40" i="19"/>
  <c r="AA82" i="8"/>
  <c r="BB12" i="19"/>
  <c r="BA35" i="19"/>
  <c r="BA31" i="19"/>
  <c r="BA36" i="19"/>
  <c r="BH4" i="19"/>
  <c r="BG34" i="19"/>
  <c r="BG38" i="19"/>
  <c r="BG7" i="19"/>
  <c r="BG11" i="19"/>
  <c r="BG19" i="19"/>
  <c r="BG14" i="19"/>
  <c r="BG16" i="19"/>
  <c r="BG30" i="19"/>
  <c r="BG13" i="19"/>
  <c r="BG20" i="19"/>
  <c r="BF15" i="19"/>
  <c r="BG15" i="11"/>
  <c r="BG18" i="11" s="1"/>
  <c r="BG24" i="11"/>
  <c r="BG25" i="11"/>
  <c r="BH13" i="11"/>
  <c r="BH14" i="11"/>
  <c r="BI3" i="11"/>
  <c r="Z22" i="11"/>
  <c r="AM22" i="19" s="1"/>
  <c r="Z26" i="11"/>
  <c r="AM26" i="19" s="1"/>
  <c r="Z23" i="11"/>
  <c r="AM23" i="19" s="1"/>
  <c r="P21" i="11"/>
  <c r="AC21" i="19" s="1"/>
  <c r="P22" i="11"/>
  <c r="AC22" i="19" s="1"/>
  <c r="P27" i="11"/>
  <c r="AC27" i="19" s="1"/>
  <c r="P26" i="11"/>
  <c r="AC26" i="19" s="1"/>
  <c r="P24" i="11"/>
  <c r="AC24" i="19" s="1"/>
  <c r="P23" i="11"/>
  <c r="AC23" i="19" s="1"/>
  <c r="P25" i="11"/>
  <c r="AC25" i="19" s="1"/>
  <c r="Z27" i="11"/>
  <c r="AM27" i="19" s="1"/>
  <c r="Z21" i="11"/>
  <c r="AM21" i="19" s="1"/>
  <c r="I71" i="24"/>
  <c r="J71" i="24" s="1"/>
  <c r="BF24" i="19" l="1"/>
  <c r="BH5" i="19"/>
  <c r="BH6" i="19"/>
  <c r="BH8" i="19" s="1"/>
  <c r="BG9" i="19"/>
  <c r="BG24" i="19" s="1"/>
  <c r="BG10" i="19"/>
  <c r="BG39" i="19"/>
  <c r="BG40" i="19"/>
  <c r="BG41" i="19"/>
  <c r="BB36" i="19"/>
  <c r="BB35" i="19"/>
  <c r="BB31" i="19"/>
  <c r="AA83" i="8"/>
  <c r="BC12" i="19"/>
  <c r="BI4" i="19"/>
  <c r="BH14" i="19"/>
  <c r="BH16" i="19"/>
  <c r="BH34" i="19"/>
  <c r="BH38" i="19"/>
  <c r="BH7" i="19"/>
  <c r="BH19" i="19"/>
  <c r="BH11" i="19"/>
  <c r="BH13" i="19"/>
  <c r="BH30" i="19"/>
  <c r="BH20" i="19"/>
  <c r="BG15" i="19"/>
  <c r="BJ3" i="11"/>
  <c r="BI14" i="11"/>
  <c r="BI13" i="11"/>
  <c r="BH15" i="11"/>
  <c r="BH18" i="11" s="1"/>
  <c r="BH25" i="11"/>
  <c r="BH24" i="11"/>
  <c r="AA21" i="11"/>
  <c r="AN21" i="19" s="1"/>
  <c r="Q22" i="11"/>
  <c r="AD22" i="19" s="1"/>
  <c r="Q21" i="11"/>
  <c r="AD21" i="19" s="1"/>
  <c r="Q25" i="11"/>
  <c r="AD25" i="19" s="1"/>
  <c r="AA23" i="11"/>
  <c r="AN23" i="19" s="1"/>
  <c r="Q23" i="11"/>
  <c r="AD23" i="19" s="1"/>
  <c r="Q24" i="11"/>
  <c r="AD24" i="19" s="1"/>
  <c r="AA26" i="11"/>
  <c r="AN26" i="19" s="1"/>
  <c r="AA27" i="11"/>
  <c r="AN27" i="19" s="1"/>
  <c r="Q26" i="11"/>
  <c r="AD26" i="19" s="1"/>
  <c r="Q27" i="11"/>
  <c r="AD27" i="19" s="1"/>
  <c r="AA22" i="11"/>
  <c r="AN22" i="19" s="1"/>
  <c r="I72" i="24"/>
  <c r="J72" i="24" s="1"/>
  <c r="BH15" i="19" l="1"/>
  <c r="BI5" i="19"/>
  <c r="BI7" i="19" s="1"/>
  <c r="BI6" i="19"/>
  <c r="BG25" i="19"/>
  <c r="BH9" i="19"/>
  <c r="BH40" i="19" s="1"/>
  <c r="BH10" i="19"/>
  <c r="BC36" i="19"/>
  <c r="BC31" i="19"/>
  <c r="BC35" i="19"/>
  <c r="AA84" i="8"/>
  <c r="BD12" i="19"/>
  <c r="BH39" i="19"/>
  <c r="BJ4" i="19"/>
  <c r="BI30" i="19"/>
  <c r="BI19" i="19"/>
  <c r="BI8" i="19"/>
  <c r="BI14" i="19"/>
  <c r="BI16" i="19"/>
  <c r="BI34" i="19"/>
  <c r="BI38" i="19"/>
  <c r="BI13" i="19"/>
  <c r="BI11" i="19"/>
  <c r="BI20" i="19"/>
  <c r="BI15" i="11"/>
  <c r="BI18" i="11" s="1"/>
  <c r="BI25" i="11"/>
  <c r="BI24" i="11"/>
  <c r="BJ14" i="11"/>
  <c r="BJ13" i="11"/>
  <c r="BK3" i="11"/>
  <c r="R25" i="11"/>
  <c r="AE25" i="19" s="1"/>
  <c r="AB26" i="11"/>
  <c r="AO26" i="19" s="1"/>
  <c r="R24" i="11"/>
  <c r="AE24" i="19" s="1"/>
  <c r="R21" i="11"/>
  <c r="AE21" i="19" s="1"/>
  <c r="R27" i="11"/>
  <c r="AE27" i="19" s="1"/>
  <c r="R26" i="11"/>
  <c r="AE26" i="19" s="1"/>
  <c r="R23" i="11"/>
  <c r="AE23" i="19" s="1"/>
  <c r="R22" i="11"/>
  <c r="AE22" i="19" s="1"/>
  <c r="AB22" i="11"/>
  <c r="AO22" i="19" s="1"/>
  <c r="AB27" i="11"/>
  <c r="AO27" i="19" s="1"/>
  <c r="AB23" i="11"/>
  <c r="AO23" i="19" s="1"/>
  <c r="AB21" i="11"/>
  <c r="AO21" i="19" s="1"/>
  <c r="I73" i="24"/>
  <c r="J73" i="24" s="1"/>
  <c r="BH25" i="19" l="1"/>
  <c r="BH24" i="19"/>
  <c r="BH41" i="19"/>
  <c r="BI15" i="19"/>
  <c r="BJ5" i="19"/>
  <c r="BJ6" i="19"/>
  <c r="BJ8" i="19" s="1"/>
  <c r="BI9" i="19"/>
  <c r="BI39" i="19" s="1"/>
  <c r="BI10" i="19"/>
  <c r="BD31" i="19"/>
  <c r="BD36" i="19"/>
  <c r="BD35" i="19"/>
  <c r="AA85" i="8"/>
  <c r="BE12" i="19"/>
  <c r="BK4" i="19"/>
  <c r="BJ30" i="19"/>
  <c r="BJ19" i="19"/>
  <c r="BJ14" i="19"/>
  <c r="BJ16" i="19"/>
  <c r="BJ34" i="19"/>
  <c r="BJ38" i="19"/>
  <c r="BJ7" i="19"/>
  <c r="BJ11" i="19"/>
  <c r="BJ13" i="19"/>
  <c r="BJ20" i="19"/>
  <c r="BK13" i="11"/>
  <c r="BK14" i="11"/>
  <c r="BL3" i="11"/>
  <c r="BJ15" i="11"/>
  <c r="BJ18" i="11" s="1"/>
  <c r="BJ25" i="11"/>
  <c r="BJ24" i="11"/>
  <c r="AC21" i="11"/>
  <c r="AP21" i="19" s="1"/>
  <c r="S23" i="11"/>
  <c r="AF23" i="19" s="1"/>
  <c r="S24" i="11"/>
  <c r="AF24" i="19" s="1"/>
  <c r="AC23" i="11"/>
  <c r="AP23" i="19" s="1"/>
  <c r="S21" i="11"/>
  <c r="AF21" i="19" s="1"/>
  <c r="S26" i="11"/>
  <c r="AF26" i="19" s="1"/>
  <c r="AC27" i="11"/>
  <c r="AP27" i="19" s="1"/>
  <c r="AC26" i="11"/>
  <c r="AP26" i="19" s="1"/>
  <c r="S22" i="11"/>
  <c r="AF22" i="19" s="1"/>
  <c r="S27" i="11"/>
  <c r="AF27" i="19" s="1"/>
  <c r="S25" i="11"/>
  <c r="AF25" i="19" s="1"/>
  <c r="AC22" i="11"/>
  <c r="AP22" i="19" s="1"/>
  <c r="I74" i="24"/>
  <c r="J74" i="24" s="1"/>
  <c r="BI25" i="19" l="1"/>
  <c r="BI24" i="19"/>
  <c r="BI40" i="19"/>
  <c r="BI41" i="19"/>
  <c r="BJ15" i="19"/>
  <c r="BK6" i="19"/>
  <c r="BK5" i="19"/>
  <c r="BK7" i="19" s="1"/>
  <c r="BJ9" i="19"/>
  <c r="BJ24" i="19" s="1"/>
  <c r="BJ10" i="19"/>
  <c r="BJ40" i="19"/>
  <c r="BJ41" i="19"/>
  <c r="BJ39" i="19"/>
  <c r="BE35" i="19"/>
  <c r="BE36" i="19"/>
  <c r="BE31" i="19"/>
  <c r="AA86" i="8"/>
  <c r="BF12" i="19"/>
  <c r="BL4" i="19"/>
  <c r="BK30" i="19"/>
  <c r="BK19" i="19"/>
  <c r="BK8" i="19"/>
  <c r="BK14" i="19"/>
  <c r="BK16" i="19"/>
  <c r="BK34" i="19"/>
  <c r="BK13" i="19"/>
  <c r="BK11" i="19"/>
  <c r="BK38" i="19"/>
  <c r="BK20" i="19"/>
  <c r="BM3" i="11"/>
  <c r="BL14" i="11"/>
  <c r="BL13" i="11"/>
  <c r="BK15" i="11"/>
  <c r="BK18" i="11" s="1"/>
  <c r="BK25" i="11"/>
  <c r="BK24" i="11"/>
  <c r="AD22" i="11"/>
  <c r="AQ22" i="19" s="1"/>
  <c r="AD26" i="11"/>
  <c r="AQ26" i="19" s="1"/>
  <c r="AD23" i="11"/>
  <c r="AQ23" i="19" s="1"/>
  <c r="AD27" i="11"/>
  <c r="AQ27" i="19" s="1"/>
  <c r="AD21" i="11"/>
  <c r="AQ21" i="19" s="1"/>
  <c r="I75" i="24"/>
  <c r="J75" i="24" s="1"/>
  <c r="BL5" i="19" l="1"/>
  <c r="BL6" i="19"/>
  <c r="BJ25" i="19"/>
  <c r="BK9" i="19"/>
  <c r="BK24" i="19" s="1"/>
  <c r="BK10" i="19"/>
  <c r="BK40" i="19"/>
  <c r="BK41" i="19"/>
  <c r="BK39" i="19"/>
  <c r="AA87" i="8"/>
  <c r="BG12" i="19"/>
  <c r="BF35" i="19"/>
  <c r="BF36" i="19"/>
  <c r="BF31" i="19"/>
  <c r="BK25" i="19"/>
  <c r="BM4" i="19"/>
  <c r="BL30" i="19"/>
  <c r="BL19" i="19"/>
  <c r="BL8" i="19"/>
  <c r="BL14" i="19"/>
  <c r="BL16" i="19"/>
  <c r="BL34" i="19"/>
  <c r="BL38" i="19"/>
  <c r="BL13" i="19"/>
  <c r="BL7" i="19"/>
  <c r="BL11" i="19"/>
  <c r="BL20" i="19"/>
  <c r="BK15" i="19"/>
  <c r="BL15" i="11"/>
  <c r="BL18" i="11" s="1"/>
  <c r="BL24" i="11"/>
  <c r="BL25" i="11"/>
  <c r="BM14" i="11"/>
  <c r="BM13" i="11"/>
  <c r="BN3" i="11"/>
  <c r="AE27" i="11"/>
  <c r="AR27" i="19" s="1"/>
  <c r="AE23" i="11"/>
  <c r="AR23" i="19" s="1"/>
  <c r="AE26" i="11"/>
  <c r="AR26" i="19" s="1"/>
  <c r="AE21" i="11"/>
  <c r="AR21" i="19" s="1"/>
  <c r="AE22" i="11"/>
  <c r="AR22" i="19" s="1"/>
  <c r="I76" i="24"/>
  <c r="J76" i="24" s="1"/>
  <c r="BM5" i="19" l="1"/>
  <c r="BM6" i="19"/>
  <c r="BL9" i="19"/>
  <c r="BL25" i="19" s="1"/>
  <c r="BL10" i="19"/>
  <c r="BG36" i="19"/>
  <c r="BG35" i="19"/>
  <c r="BG31" i="19"/>
  <c r="AA88" i="8"/>
  <c r="BH12" i="19"/>
  <c r="BL40" i="19"/>
  <c r="BL41" i="19"/>
  <c r="BL39" i="19"/>
  <c r="BN4" i="19"/>
  <c r="BM30" i="19"/>
  <c r="BM19" i="19"/>
  <c r="BM8" i="19"/>
  <c r="BM7" i="19"/>
  <c r="BM34" i="19"/>
  <c r="BM13" i="19"/>
  <c r="BM14" i="19"/>
  <c r="BM38" i="19"/>
  <c r="BM11" i="19"/>
  <c r="BM16" i="19"/>
  <c r="BM20" i="19"/>
  <c r="BL15" i="19"/>
  <c r="BN14" i="11"/>
  <c r="BN13" i="11"/>
  <c r="BO3" i="11"/>
  <c r="BM15" i="11"/>
  <c r="BM18" i="11" s="1"/>
  <c r="BM25" i="11"/>
  <c r="BM24" i="11"/>
  <c r="AF21" i="11"/>
  <c r="AS21" i="19" s="1"/>
  <c r="AF26" i="11"/>
  <c r="AS26" i="19" s="1"/>
  <c r="AF23" i="11"/>
  <c r="AS23" i="19" s="1"/>
  <c r="AF22" i="11"/>
  <c r="AS22" i="19" s="1"/>
  <c r="AF27" i="11"/>
  <c r="AS27" i="19" s="1"/>
  <c r="I77" i="24"/>
  <c r="J77" i="24" s="1"/>
  <c r="BL24" i="19" l="1"/>
  <c r="BM15" i="19"/>
  <c r="BN6" i="19"/>
  <c r="BN8" i="19" s="1"/>
  <c r="BN5" i="19"/>
  <c r="BN7" i="19" s="1"/>
  <c r="BM9" i="19"/>
  <c r="BM25" i="19" s="1"/>
  <c r="BM10" i="19"/>
  <c r="BM40" i="19"/>
  <c r="BM41" i="19"/>
  <c r="BM39" i="19"/>
  <c r="BH36" i="19"/>
  <c r="BH31" i="19"/>
  <c r="BH35" i="19"/>
  <c r="AA89" i="8"/>
  <c r="BI12" i="19"/>
  <c r="BO4" i="19"/>
  <c r="BN11" i="19"/>
  <c r="BN13" i="19"/>
  <c r="BN30" i="19"/>
  <c r="BN19" i="19"/>
  <c r="BN34" i="19"/>
  <c r="BN16" i="19"/>
  <c r="BN14" i="19"/>
  <c r="BN38" i="19"/>
  <c r="BN20" i="19"/>
  <c r="BO14" i="11"/>
  <c r="BP3" i="11"/>
  <c r="BO13" i="11"/>
  <c r="BN15" i="11"/>
  <c r="BN18" i="11" s="1"/>
  <c r="BN24" i="11"/>
  <c r="BN25" i="11"/>
  <c r="AG22" i="11"/>
  <c r="AT22" i="19" s="1"/>
  <c r="AG23" i="11"/>
  <c r="AT23" i="19" s="1"/>
  <c r="AG26" i="11"/>
  <c r="AT26" i="19" s="1"/>
  <c r="AG27" i="11"/>
  <c r="AT27" i="19" s="1"/>
  <c r="AG21" i="11"/>
  <c r="AT21" i="19" s="1"/>
  <c r="I78" i="24"/>
  <c r="J78" i="24" s="1"/>
  <c r="BM24" i="19" l="1"/>
  <c r="BO6" i="19"/>
  <c r="BO5" i="19"/>
  <c r="BN9" i="19"/>
  <c r="BN25" i="19" s="1"/>
  <c r="BN10" i="19"/>
  <c r="BI35" i="19"/>
  <c r="BI36" i="19"/>
  <c r="BI31" i="19"/>
  <c r="AA90" i="8"/>
  <c r="BJ12" i="19"/>
  <c r="BN41" i="19"/>
  <c r="BN39" i="19"/>
  <c r="BP4" i="19"/>
  <c r="BO7" i="19"/>
  <c r="BO11" i="19"/>
  <c r="BO13" i="19"/>
  <c r="BO30" i="19"/>
  <c r="BO19" i="19"/>
  <c r="BO8" i="19"/>
  <c r="BO38" i="19"/>
  <c r="BO34" i="19"/>
  <c r="BO14" i="19"/>
  <c r="BO16" i="19"/>
  <c r="BO20" i="19"/>
  <c r="BN15" i="19"/>
  <c r="BO15" i="11"/>
  <c r="BO18" i="11" s="1"/>
  <c r="BO24" i="11"/>
  <c r="BO25" i="11"/>
  <c r="BP13" i="11"/>
  <c r="BP14" i="11"/>
  <c r="BQ3" i="11"/>
  <c r="AH27" i="11"/>
  <c r="AU27" i="19" s="1"/>
  <c r="AH26" i="11"/>
  <c r="AU26" i="19" s="1"/>
  <c r="AH23" i="11"/>
  <c r="AU23" i="19" s="1"/>
  <c r="AH21" i="11"/>
  <c r="AU21" i="19" s="1"/>
  <c r="AH22" i="11"/>
  <c r="AU22" i="19" s="1"/>
  <c r="I79" i="24"/>
  <c r="J79" i="24" s="1"/>
  <c r="BN24" i="19" l="1"/>
  <c r="BN40" i="19"/>
  <c r="BP6" i="19"/>
  <c r="BP5" i="19"/>
  <c r="BP7" i="19" s="1"/>
  <c r="BO9" i="19"/>
  <c r="BO25" i="19" s="1"/>
  <c r="BO10" i="19"/>
  <c r="BJ35" i="19"/>
  <c r="BJ31" i="19"/>
  <c r="BJ36" i="19"/>
  <c r="AA91" i="8"/>
  <c r="BK12" i="19"/>
  <c r="BO41" i="19"/>
  <c r="BQ4" i="19"/>
  <c r="BP38" i="19"/>
  <c r="BP11" i="19"/>
  <c r="BP13" i="19"/>
  <c r="BP8" i="19"/>
  <c r="BP14" i="19"/>
  <c r="BP16" i="19"/>
  <c r="BP34" i="19"/>
  <c r="BP19" i="19"/>
  <c r="BP30" i="19"/>
  <c r="BP20" i="19"/>
  <c r="BO15" i="19"/>
  <c r="BR3" i="11"/>
  <c r="BQ14" i="11"/>
  <c r="BQ13" i="11"/>
  <c r="BP15" i="11"/>
  <c r="BP18" i="11" s="1"/>
  <c r="BP24" i="11"/>
  <c r="BP25" i="11"/>
  <c r="AI21" i="11"/>
  <c r="AV21" i="19" s="1"/>
  <c r="AI23" i="11"/>
  <c r="AV23" i="19" s="1"/>
  <c r="AI26" i="11"/>
  <c r="AV26" i="19" s="1"/>
  <c r="AI22" i="11"/>
  <c r="AV22" i="19" s="1"/>
  <c r="AI27" i="11"/>
  <c r="AV27" i="19" s="1"/>
  <c r="I80" i="24"/>
  <c r="J80" i="24" s="1"/>
  <c r="BO40" i="19" l="1"/>
  <c r="BO39" i="19"/>
  <c r="BQ6" i="19"/>
  <c r="BQ5" i="19"/>
  <c r="BQ7" i="19" s="1"/>
  <c r="BO24" i="19"/>
  <c r="BP9" i="19"/>
  <c r="BP25" i="19" s="1"/>
  <c r="BP10" i="19"/>
  <c r="BK36" i="19"/>
  <c r="BK35" i="19"/>
  <c r="BK31" i="19"/>
  <c r="BP41" i="19"/>
  <c r="BP39" i="19"/>
  <c r="AA92" i="8"/>
  <c r="BL12" i="19"/>
  <c r="BP24" i="19"/>
  <c r="BR4" i="19"/>
  <c r="BQ38" i="19"/>
  <c r="BQ11" i="19"/>
  <c r="BQ13" i="19"/>
  <c r="BQ30" i="19"/>
  <c r="BQ19" i="19"/>
  <c r="BQ8" i="19"/>
  <c r="BQ34" i="19"/>
  <c r="BQ14" i="19"/>
  <c r="BQ16" i="19"/>
  <c r="BQ20" i="19"/>
  <c r="BP15" i="19"/>
  <c r="BQ15" i="11"/>
  <c r="BQ18" i="11" s="1"/>
  <c r="BQ24" i="11"/>
  <c r="BQ25" i="11"/>
  <c r="BR14" i="11"/>
  <c r="BR13" i="11"/>
  <c r="I81" i="24"/>
  <c r="J81" i="24" s="1"/>
  <c r="BP40" i="19" l="1"/>
  <c r="BQ15" i="19"/>
  <c r="BR6" i="19"/>
  <c r="BR5" i="19"/>
  <c r="BR7" i="19" s="1"/>
  <c r="BQ9" i="19"/>
  <c r="BQ40" i="19" s="1"/>
  <c r="BQ10" i="19"/>
  <c r="BL35" i="19"/>
  <c r="BL31" i="19"/>
  <c r="BL36" i="19"/>
  <c r="AA93" i="8"/>
  <c r="BM12" i="19"/>
  <c r="BQ41" i="19"/>
  <c r="BS4" i="19"/>
  <c r="BR34" i="19"/>
  <c r="BR38" i="19"/>
  <c r="BR11" i="19"/>
  <c r="BR13" i="19"/>
  <c r="BR16" i="19"/>
  <c r="BR14" i="19"/>
  <c r="BR8" i="19"/>
  <c r="BR19" i="19"/>
  <c r="BR30" i="19"/>
  <c r="BR20" i="19"/>
  <c r="BR16" i="11"/>
  <c r="BR15" i="11"/>
  <c r="BR18" i="11" s="1"/>
  <c r="BR25" i="11"/>
  <c r="BR24" i="11"/>
  <c r="I82" i="24"/>
  <c r="J82" i="24" s="1"/>
  <c r="BQ39" i="19" l="1"/>
  <c r="BQ25" i="19"/>
  <c r="BQ24" i="19"/>
  <c r="BS5" i="19"/>
  <c r="BS6" i="19"/>
  <c r="BS8" i="19" s="1"/>
  <c r="BR9" i="19"/>
  <c r="BR39" i="19" s="1"/>
  <c r="BR10" i="19"/>
  <c r="AA94" i="8"/>
  <c r="BN12" i="19"/>
  <c r="BM36" i="19"/>
  <c r="BM35" i="19"/>
  <c r="BM31" i="19"/>
  <c r="BR15" i="19"/>
  <c r="BT4" i="19"/>
  <c r="BS34" i="19"/>
  <c r="BS38" i="19"/>
  <c r="BS7" i="19"/>
  <c r="BS11" i="19"/>
  <c r="BS16" i="19"/>
  <c r="BS13" i="19"/>
  <c r="BS19" i="19"/>
  <c r="BS14" i="19"/>
  <c r="BS30" i="19"/>
  <c r="BS20" i="19"/>
  <c r="BR19" i="11"/>
  <c r="BR17" i="11"/>
  <c r="BQ16" i="11"/>
  <c r="I83" i="24"/>
  <c r="J83" i="24" s="1"/>
  <c r="BR41" i="19" l="1"/>
  <c r="BR24" i="19"/>
  <c r="BS15" i="19"/>
  <c r="BT5" i="19"/>
  <c r="BT7" i="19" s="1"/>
  <c r="BT6" i="19"/>
  <c r="BR40" i="19"/>
  <c r="BR25" i="19"/>
  <c r="BS9" i="19"/>
  <c r="BS24" i="19" s="1"/>
  <c r="BS10" i="19"/>
  <c r="BS39" i="19"/>
  <c r="BS41" i="19"/>
  <c r="BS40" i="19"/>
  <c r="BN36" i="19"/>
  <c r="BN31" i="19"/>
  <c r="BN35" i="19"/>
  <c r="AA95" i="8"/>
  <c r="BO12" i="19"/>
  <c r="BU4" i="19"/>
  <c r="BT8" i="19"/>
  <c r="BT14" i="19"/>
  <c r="BT16" i="19"/>
  <c r="BT34" i="19"/>
  <c r="BT38" i="19"/>
  <c r="BT19" i="19"/>
  <c r="BT11" i="19"/>
  <c r="BT13" i="19"/>
  <c r="BT30" i="19"/>
  <c r="BT20" i="19"/>
  <c r="BQ19" i="11"/>
  <c r="BQ17" i="11"/>
  <c r="BP16" i="11"/>
  <c r="I84" i="24"/>
  <c r="J84" i="24" s="1"/>
  <c r="BS25" i="19" l="1"/>
  <c r="BU6" i="19"/>
  <c r="BU5" i="19"/>
  <c r="BU7" i="19" s="1"/>
  <c r="BT9" i="19"/>
  <c r="BT24" i="19" s="1"/>
  <c r="BT10" i="19"/>
  <c r="BT39" i="19"/>
  <c r="BT40" i="19"/>
  <c r="BT41" i="19"/>
  <c r="BO31" i="19"/>
  <c r="BO36" i="19"/>
  <c r="BO35" i="19"/>
  <c r="AA96" i="8"/>
  <c r="BP12" i="19"/>
  <c r="BV4" i="19"/>
  <c r="BU30" i="19"/>
  <c r="BU19" i="19"/>
  <c r="BU8" i="19"/>
  <c r="BU14" i="19"/>
  <c r="BU16" i="19"/>
  <c r="BU34" i="19"/>
  <c r="BU38" i="19"/>
  <c r="BU13" i="19"/>
  <c r="BU11" i="19"/>
  <c r="BU20" i="19"/>
  <c r="BT15" i="19"/>
  <c r="BO16" i="11"/>
  <c r="BP19" i="11"/>
  <c r="BP17" i="11"/>
  <c r="AN21" i="11"/>
  <c r="BA21" i="19" s="1"/>
  <c r="AN22" i="11"/>
  <c r="BA22" i="19" s="1"/>
  <c r="AN23" i="11"/>
  <c r="BA23" i="19" s="1"/>
  <c r="AN27" i="11"/>
  <c r="BA27" i="19" s="1"/>
  <c r="AN26" i="11"/>
  <c r="BA26" i="19" s="1"/>
  <c r="I85" i="24"/>
  <c r="J85" i="24" s="1"/>
  <c r="BV5" i="19" l="1"/>
  <c r="BV6" i="19"/>
  <c r="BT25" i="19"/>
  <c r="BU9" i="19"/>
  <c r="BU24" i="19" s="1"/>
  <c r="BU10" i="19"/>
  <c r="BU40" i="19"/>
  <c r="BU41" i="19"/>
  <c r="BU39" i="19"/>
  <c r="BP35" i="19"/>
  <c r="BP31" i="19"/>
  <c r="BP36" i="19"/>
  <c r="AA97" i="8"/>
  <c r="BQ12" i="19"/>
  <c r="BU15" i="19"/>
  <c r="BW4" i="19"/>
  <c r="BV30" i="19"/>
  <c r="BV19" i="19"/>
  <c r="BV8" i="19"/>
  <c r="BV14" i="19"/>
  <c r="BV16" i="19"/>
  <c r="BV34" i="19"/>
  <c r="BV38" i="19"/>
  <c r="BV7" i="19"/>
  <c r="BV11" i="19"/>
  <c r="BV13" i="19"/>
  <c r="BV20" i="19"/>
  <c r="BO19" i="11"/>
  <c r="BO17" i="11"/>
  <c r="BN16" i="11"/>
  <c r="AO23" i="11"/>
  <c r="BB23" i="19" s="1"/>
  <c r="AO22" i="11"/>
  <c r="BB22" i="19" s="1"/>
  <c r="AO27" i="11"/>
  <c r="BB27" i="19" s="1"/>
  <c r="AO26" i="11"/>
  <c r="BB26" i="19" s="1"/>
  <c r="AO21" i="11"/>
  <c r="BB21" i="19" s="1"/>
  <c r="I86" i="24"/>
  <c r="J86" i="24" s="1"/>
  <c r="BU25" i="19" l="1"/>
  <c r="BV15" i="19"/>
  <c r="BW5" i="19"/>
  <c r="BW7" i="19" s="1"/>
  <c r="BW6" i="19"/>
  <c r="BV9" i="19"/>
  <c r="BV39" i="19" s="1"/>
  <c r="BV10" i="19"/>
  <c r="AA98" i="8"/>
  <c r="BR12" i="19"/>
  <c r="BQ36" i="19"/>
  <c r="BQ31" i="19"/>
  <c r="BQ35" i="19"/>
  <c r="BV40" i="19"/>
  <c r="BX4" i="19"/>
  <c r="BW30" i="19"/>
  <c r="BW19" i="19"/>
  <c r="BW8" i="19"/>
  <c r="BW14" i="19"/>
  <c r="BW16" i="19"/>
  <c r="BW34" i="19"/>
  <c r="BW38" i="19"/>
  <c r="BW11" i="19"/>
  <c r="BW13" i="19"/>
  <c r="BW20" i="19"/>
  <c r="BN19" i="11"/>
  <c r="BN17" i="11"/>
  <c r="BM16" i="11"/>
  <c r="AP27" i="11"/>
  <c r="BC27" i="19" s="1"/>
  <c r="AP22" i="11"/>
  <c r="BC22" i="19" s="1"/>
  <c r="AP26" i="11"/>
  <c r="BC26" i="19" s="1"/>
  <c r="AP21" i="11"/>
  <c r="BC21" i="19" s="1"/>
  <c r="AP23" i="11"/>
  <c r="BC23" i="19" s="1"/>
  <c r="I87" i="24"/>
  <c r="J87" i="24" s="1"/>
  <c r="BV41" i="19" l="1"/>
  <c r="BV25" i="19"/>
  <c r="BV24" i="19"/>
  <c r="BX5" i="19"/>
  <c r="BX7" i="19" s="1"/>
  <c r="BX6" i="19"/>
  <c r="BW9" i="19"/>
  <c r="BW24" i="19" s="1"/>
  <c r="BW10" i="19"/>
  <c r="BR31" i="19"/>
  <c r="BR35" i="19"/>
  <c r="BR36" i="19"/>
  <c r="BW40" i="19"/>
  <c r="BW41" i="19"/>
  <c r="AA99" i="8"/>
  <c r="BS12" i="19"/>
  <c r="BY4" i="19"/>
  <c r="BX30" i="19"/>
  <c r="BX19" i="19"/>
  <c r="BX16" i="19"/>
  <c r="BX8" i="19"/>
  <c r="BX14" i="19"/>
  <c r="BX34" i="19"/>
  <c r="BX38" i="19"/>
  <c r="BX11" i="19"/>
  <c r="BX13" i="19"/>
  <c r="BX20" i="19"/>
  <c r="BW15" i="19"/>
  <c r="BM19" i="11"/>
  <c r="BM17" i="11"/>
  <c r="BL16" i="11"/>
  <c r="AQ21" i="11"/>
  <c r="BD21" i="19" s="1"/>
  <c r="AQ26" i="11"/>
  <c r="BD26" i="19" s="1"/>
  <c r="AQ22" i="11"/>
  <c r="BD22" i="19" s="1"/>
  <c r="AQ23" i="11"/>
  <c r="BD23" i="19" s="1"/>
  <c r="AQ27" i="11"/>
  <c r="BD27" i="19" s="1"/>
  <c r="I88" i="24"/>
  <c r="J88" i="24" s="1"/>
  <c r="BW39" i="19" l="1"/>
  <c r="BW25" i="19"/>
  <c r="BY5" i="19"/>
  <c r="BY6" i="19"/>
  <c r="BX9" i="19"/>
  <c r="BX25" i="19" s="1"/>
  <c r="BX10" i="19"/>
  <c r="BS35" i="19"/>
  <c r="BS36" i="19"/>
  <c r="BS31" i="19"/>
  <c r="AA100" i="8"/>
  <c r="BT12" i="19"/>
  <c r="BX40" i="19"/>
  <c r="BZ4" i="19"/>
  <c r="BY30" i="19"/>
  <c r="BY19" i="19"/>
  <c r="BY8" i="19"/>
  <c r="BY38" i="19"/>
  <c r="BY11" i="19"/>
  <c r="BY16" i="19"/>
  <c r="BY7" i="19"/>
  <c r="BY34" i="19"/>
  <c r="BY13" i="19"/>
  <c r="BY14" i="19"/>
  <c r="BY20" i="19"/>
  <c r="BX15" i="19"/>
  <c r="BL19" i="11"/>
  <c r="BL17" i="11"/>
  <c r="BK16" i="11"/>
  <c r="AR22" i="11"/>
  <c r="BE22" i="19" s="1"/>
  <c r="AR26" i="11"/>
  <c r="BE26" i="19" s="1"/>
  <c r="AR23" i="11"/>
  <c r="BE23" i="19" s="1"/>
  <c r="AR27" i="11"/>
  <c r="BE27" i="19" s="1"/>
  <c r="AR21" i="11"/>
  <c r="BE21" i="19" s="1"/>
  <c r="I89" i="24"/>
  <c r="J89" i="24" s="1"/>
  <c r="BX41" i="19" l="1"/>
  <c r="BX24" i="19"/>
  <c r="BX39" i="19"/>
  <c r="BY15" i="19"/>
  <c r="BZ6" i="19"/>
  <c r="BZ8" i="19" s="1"/>
  <c r="BZ5" i="19"/>
  <c r="BZ7" i="19" s="1"/>
  <c r="BY9" i="19"/>
  <c r="BY25" i="19" s="1"/>
  <c r="BY10" i="19"/>
  <c r="BY40" i="19"/>
  <c r="BY41" i="19"/>
  <c r="BY39" i="19"/>
  <c r="AA101" i="8"/>
  <c r="BU12" i="19"/>
  <c r="BT36" i="19"/>
  <c r="BT31" i="19"/>
  <c r="BT35" i="19"/>
  <c r="CA4" i="19"/>
  <c r="BZ11" i="19"/>
  <c r="BZ13" i="19"/>
  <c r="BZ30" i="19"/>
  <c r="BZ19" i="19"/>
  <c r="BZ34" i="19"/>
  <c r="BZ38" i="19"/>
  <c r="BZ16" i="19"/>
  <c r="BZ14" i="19"/>
  <c r="BZ20" i="19"/>
  <c r="BK19" i="11"/>
  <c r="BK17" i="11"/>
  <c r="BJ16" i="11"/>
  <c r="AS23" i="11"/>
  <c r="BF23" i="19" s="1"/>
  <c r="AS26" i="11"/>
  <c r="BF26" i="19" s="1"/>
  <c r="AS27" i="11"/>
  <c r="BF27" i="19" s="1"/>
  <c r="AS21" i="11"/>
  <c r="BF21" i="19" s="1"/>
  <c r="AS22" i="11"/>
  <c r="BF22" i="19" s="1"/>
  <c r="I90" i="24"/>
  <c r="J90" i="24" s="1"/>
  <c r="BZ15" i="19" l="1"/>
  <c r="CA6" i="19"/>
  <c r="CA8" i="19" s="1"/>
  <c r="CA5" i="19"/>
  <c r="CA7" i="19" s="1"/>
  <c r="BY24" i="19"/>
  <c r="BZ9" i="19"/>
  <c r="BZ39" i="19" s="1"/>
  <c r="BZ10" i="19"/>
  <c r="BU31" i="19"/>
  <c r="BU35" i="19"/>
  <c r="BU36" i="19"/>
  <c r="AA102" i="8"/>
  <c r="BV12" i="19"/>
  <c r="BZ41" i="19"/>
  <c r="CB4" i="19"/>
  <c r="CA11" i="19"/>
  <c r="CA13" i="19"/>
  <c r="CA30" i="19"/>
  <c r="CA19" i="19"/>
  <c r="CA38" i="19"/>
  <c r="CA16" i="19"/>
  <c r="CA34" i="19"/>
  <c r="CA14" i="19"/>
  <c r="CA20" i="19"/>
  <c r="BJ19" i="11"/>
  <c r="BJ17" i="11"/>
  <c r="BI16" i="11"/>
  <c r="AT27" i="11"/>
  <c r="BG27" i="19" s="1"/>
  <c r="AT26" i="11"/>
  <c r="BG26" i="19" s="1"/>
  <c r="AT21" i="11"/>
  <c r="BG21" i="19" s="1"/>
  <c r="AT22" i="11"/>
  <c r="BG22" i="19" s="1"/>
  <c r="AT23" i="11"/>
  <c r="BG23" i="19" s="1"/>
  <c r="I91" i="24"/>
  <c r="J91" i="24" s="1"/>
  <c r="BZ24" i="19" l="1"/>
  <c r="CB5" i="19"/>
  <c r="CB6" i="19"/>
  <c r="BZ25" i="19"/>
  <c r="BZ40" i="19"/>
  <c r="CA9" i="19"/>
  <c r="CA25" i="19" s="1"/>
  <c r="CA10" i="19"/>
  <c r="AA103" i="8"/>
  <c r="BW12" i="19"/>
  <c r="CA41" i="19"/>
  <c r="CA39" i="19"/>
  <c r="CA40" i="19"/>
  <c r="BV35" i="19"/>
  <c r="BV31" i="19"/>
  <c r="BV36" i="19"/>
  <c r="CA15" i="19"/>
  <c r="CC4" i="19"/>
  <c r="CB38" i="19"/>
  <c r="CB7" i="19"/>
  <c r="CB11" i="19"/>
  <c r="CB13" i="19"/>
  <c r="CB8" i="19"/>
  <c r="CB14" i="19"/>
  <c r="CB16" i="19"/>
  <c r="CB30" i="19"/>
  <c r="CB34" i="19"/>
  <c r="CB19" i="19"/>
  <c r="CB20" i="19"/>
  <c r="BI19" i="11"/>
  <c r="BI17" i="11"/>
  <c r="BH16" i="11"/>
  <c r="AU21" i="11"/>
  <c r="BH21" i="19" s="1"/>
  <c r="AU26" i="11"/>
  <c r="BH26" i="19" s="1"/>
  <c r="AU22" i="11"/>
  <c r="BH22" i="19" s="1"/>
  <c r="AU23" i="11"/>
  <c r="BH23" i="19" s="1"/>
  <c r="AU27" i="11"/>
  <c r="BH27" i="19" s="1"/>
  <c r="I92" i="24"/>
  <c r="J92" i="24" s="1"/>
  <c r="CB15" i="19" l="1"/>
  <c r="CC6" i="19"/>
  <c r="CC5" i="19"/>
  <c r="CA24" i="19"/>
  <c r="CB9" i="19"/>
  <c r="CB25" i="19" s="1"/>
  <c r="CB10" i="19"/>
  <c r="BW35" i="19"/>
  <c r="BW36" i="19"/>
  <c r="BW31" i="19"/>
  <c r="CB41" i="19"/>
  <c r="CB39" i="19"/>
  <c r="CB40" i="19"/>
  <c r="AA104" i="8"/>
  <c r="BX12" i="19"/>
  <c r="CD4" i="19"/>
  <c r="CC38" i="19"/>
  <c r="CC7" i="19"/>
  <c r="CC11" i="19"/>
  <c r="CC13" i="19"/>
  <c r="CC30" i="19"/>
  <c r="CC19" i="19"/>
  <c r="CC8" i="19"/>
  <c r="CC16" i="19"/>
  <c r="CC14" i="19"/>
  <c r="CC34" i="19"/>
  <c r="CC20" i="19"/>
  <c r="BH19" i="11"/>
  <c r="BH17" i="11"/>
  <c r="BG16" i="11"/>
  <c r="AV22" i="11"/>
  <c r="BI22" i="19" s="1"/>
  <c r="AV26" i="11"/>
  <c r="BI26" i="19" s="1"/>
  <c r="AV23" i="11"/>
  <c r="BI23" i="19" s="1"/>
  <c r="AV27" i="11"/>
  <c r="BI27" i="19" s="1"/>
  <c r="AV21" i="11"/>
  <c r="BI21" i="19" s="1"/>
  <c r="I93" i="24"/>
  <c r="J93" i="24" s="1"/>
  <c r="CB24" i="19" l="1"/>
  <c r="CD6" i="19"/>
  <c r="CD5" i="19"/>
  <c r="CD7" i="19" s="1"/>
  <c r="CD9" i="19" s="1"/>
  <c r="CC9" i="19"/>
  <c r="CC24" i="19" s="1"/>
  <c r="CC10" i="19"/>
  <c r="BX35" i="19"/>
  <c r="BX31" i="19"/>
  <c r="BX36" i="19"/>
  <c r="CC41" i="19"/>
  <c r="CC39" i="19"/>
  <c r="CC40" i="19"/>
  <c r="AA105" i="8"/>
  <c r="BY12" i="19"/>
  <c r="CC15" i="19"/>
  <c r="CD34" i="19"/>
  <c r="CD38" i="19"/>
  <c r="CD11" i="19"/>
  <c r="CD13" i="19"/>
  <c r="CD14" i="19"/>
  <c r="CD16" i="19"/>
  <c r="CD30" i="19"/>
  <c r="CD8" i="19"/>
  <c r="CD10" i="19" s="1"/>
  <c r="CD19" i="19"/>
  <c r="CE4" i="19"/>
  <c r="CD15" i="19" s="1"/>
  <c r="CD20" i="19"/>
  <c r="BG19" i="11"/>
  <c r="BG17" i="11"/>
  <c r="BF16" i="11"/>
  <c r="AW27" i="11"/>
  <c r="BJ27" i="19" s="1"/>
  <c r="AW23" i="11"/>
  <c r="BJ23" i="19" s="1"/>
  <c r="AW26" i="11"/>
  <c r="BJ26" i="19" s="1"/>
  <c r="AW21" i="11"/>
  <c r="BJ21" i="19" s="1"/>
  <c r="AW22" i="11"/>
  <c r="BJ22" i="19" s="1"/>
  <c r="I94" i="24"/>
  <c r="J94" i="24" s="1"/>
  <c r="CC25" i="19" l="1"/>
  <c r="BY31" i="19"/>
  <c r="BY35" i="19"/>
  <c r="BY36" i="19"/>
  <c r="AA106" i="8"/>
  <c r="BZ12" i="19"/>
  <c r="CD41" i="19"/>
  <c r="B41" i="19" s="1"/>
  <c r="E17" i="4" s="1"/>
  <c r="CD39" i="19"/>
  <c r="B39" i="19" s="1"/>
  <c r="E15" i="4" s="1"/>
  <c r="CD40" i="19"/>
  <c r="B40" i="19" s="1"/>
  <c r="E16" i="4" s="1"/>
  <c r="CD24" i="19"/>
  <c r="CD25" i="19"/>
  <c r="BF19" i="11"/>
  <c r="BF17" i="11"/>
  <c r="BE16" i="11"/>
  <c r="AX26" i="11"/>
  <c r="BK26" i="19" s="1"/>
  <c r="AX23" i="11"/>
  <c r="BK23" i="19" s="1"/>
  <c r="AX21" i="11"/>
  <c r="BK21" i="19" s="1"/>
  <c r="AX22" i="11"/>
  <c r="BK22" i="19" s="1"/>
  <c r="AX27" i="11"/>
  <c r="BK27" i="19" s="1"/>
  <c r="I95" i="24"/>
  <c r="J95" i="24" s="1"/>
  <c r="AA107" i="8" l="1"/>
  <c r="CA12" i="19"/>
  <c r="BZ36" i="19"/>
  <c r="BZ31" i="19"/>
  <c r="BZ35" i="19"/>
  <c r="BE19" i="11"/>
  <c r="BE17" i="11"/>
  <c r="BD16" i="11"/>
  <c r="AY22" i="11"/>
  <c r="BL22" i="19" s="1"/>
  <c r="AY21" i="11"/>
  <c r="BL21" i="19" s="1"/>
  <c r="AY23" i="11"/>
  <c r="BL23" i="19" s="1"/>
  <c r="AY27" i="11"/>
  <c r="BL27" i="19" s="1"/>
  <c r="AY26" i="11"/>
  <c r="BL26" i="19" s="1"/>
  <c r="I96" i="24"/>
  <c r="J96" i="24" s="1"/>
  <c r="CA36" i="19" l="1"/>
  <c r="CA31" i="19"/>
  <c r="CA35" i="19"/>
  <c r="AA108" i="8"/>
  <c r="CB12" i="19"/>
  <c r="BD19" i="11"/>
  <c r="BD17" i="11"/>
  <c r="BC16" i="11"/>
  <c r="AZ27" i="11"/>
  <c r="BM27" i="19" s="1"/>
  <c r="AZ23" i="11"/>
  <c r="BM23" i="19" s="1"/>
  <c r="AZ21" i="11"/>
  <c r="BM21" i="19" s="1"/>
  <c r="AZ26" i="11"/>
  <c r="BM26" i="19" s="1"/>
  <c r="AZ22" i="11"/>
  <c r="BM22" i="19" s="1"/>
  <c r="I97" i="24"/>
  <c r="J97" i="24" s="1"/>
  <c r="AA109" i="8" l="1"/>
  <c r="CC12" i="19"/>
  <c r="CB36" i="19"/>
  <c r="CB35" i="19"/>
  <c r="CB31" i="19"/>
  <c r="BC19" i="11"/>
  <c r="BC17" i="11"/>
  <c r="BB16" i="11"/>
  <c r="BA21" i="11"/>
  <c r="BN21" i="19" s="1"/>
  <c r="BA23" i="11"/>
  <c r="BN23" i="19" s="1"/>
  <c r="BA26" i="11"/>
  <c r="BN26" i="19" s="1"/>
  <c r="BA22" i="11"/>
  <c r="BN22" i="19" s="1"/>
  <c r="BA27" i="11"/>
  <c r="BN27" i="19" s="1"/>
  <c r="I98" i="24"/>
  <c r="J98" i="24" s="1"/>
  <c r="CC35" i="19" l="1"/>
  <c r="CC36" i="19"/>
  <c r="CC31" i="19"/>
  <c r="AA110" i="8"/>
  <c r="AA111" i="8" s="1"/>
  <c r="AA112" i="8" s="1"/>
  <c r="AA113" i="8" s="1"/>
  <c r="AA114" i="8" s="1"/>
  <c r="AA115" i="8" s="1"/>
  <c r="AA116" i="8" s="1"/>
  <c r="AA117" i="8" s="1"/>
  <c r="AA118" i="8" s="1"/>
  <c r="AA119" i="8" s="1"/>
  <c r="AA120" i="8" s="1"/>
  <c r="CD12" i="19"/>
  <c r="BB19" i="11"/>
  <c r="BB17" i="11"/>
  <c r="BA16" i="11"/>
  <c r="BB26" i="11"/>
  <c r="BO26" i="19" s="1"/>
  <c r="BB23" i="11"/>
  <c r="BO23" i="19" s="1"/>
  <c r="BB22" i="11"/>
  <c r="BO22" i="19" s="1"/>
  <c r="BB27" i="11"/>
  <c r="BO27" i="19" s="1"/>
  <c r="BB21" i="11"/>
  <c r="BO21" i="19" s="1"/>
  <c r="I99" i="24"/>
  <c r="J99" i="24" s="1"/>
  <c r="CD31" i="19" l="1"/>
  <c r="B31" i="19" s="1"/>
  <c r="E11" i="4" s="1"/>
  <c r="CD35" i="19"/>
  <c r="B35" i="19" s="1"/>
  <c r="CD36" i="19"/>
  <c r="B36" i="19" s="1"/>
  <c r="BA19" i="11"/>
  <c r="BA17" i="11"/>
  <c r="AZ16" i="11"/>
  <c r="BC22" i="11"/>
  <c r="BP22" i="19" s="1"/>
  <c r="BC23" i="11"/>
  <c r="BP23" i="19" s="1"/>
  <c r="BC27" i="11"/>
  <c r="BP27" i="19" s="1"/>
  <c r="BC21" i="11"/>
  <c r="BP21" i="19" s="1"/>
  <c r="BC26" i="11"/>
  <c r="BP26" i="19" s="1"/>
  <c r="I100" i="24"/>
  <c r="J100" i="24" s="1"/>
  <c r="E12" i="4" l="1"/>
  <c r="I6" i="4" s="1"/>
  <c r="AZ19" i="11"/>
  <c r="AZ17" i="11"/>
  <c r="AY16" i="11"/>
  <c r="BD27" i="11"/>
  <c r="BQ27" i="19" s="1"/>
  <c r="BD23" i="11"/>
  <c r="BQ23" i="19" s="1"/>
  <c r="BD21" i="11"/>
  <c r="BQ21" i="19" s="1"/>
  <c r="BD26" i="11"/>
  <c r="BQ26" i="19" s="1"/>
  <c r="BD22" i="11"/>
  <c r="BQ22" i="19" s="1"/>
  <c r="I101" i="24"/>
  <c r="J101" i="24" s="1"/>
  <c r="AY19" i="11" l="1"/>
  <c r="AY17" i="11"/>
  <c r="AX16" i="11"/>
  <c r="BE26" i="11"/>
  <c r="BR26" i="19" s="1"/>
  <c r="BE21" i="11"/>
  <c r="BR21" i="19" s="1"/>
  <c r="BE23" i="11"/>
  <c r="BR23" i="19" s="1"/>
  <c r="BE22" i="11"/>
  <c r="BR22" i="19" s="1"/>
  <c r="BE27" i="11"/>
  <c r="BR27" i="19" s="1"/>
  <c r="I102" i="24"/>
  <c r="J102" i="24" s="1"/>
  <c r="AX19" i="11" l="1"/>
  <c r="AX17" i="11"/>
  <c r="AW16" i="11"/>
  <c r="BF23" i="11"/>
  <c r="BS23" i="19" s="1"/>
  <c r="BF21" i="11"/>
  <c r="BS21" i="19" s="1"/>
  <c r="BF22" i="11"/>
  <c r="BS22" i="19" s="1"/>
  <c r="BF27" i="11"/>
  <c r="BS27" i="19" s="1"/>
  <c r="BF26" i="11"/>
  <c r="BS26" i="19" s="1"/>
  <c r="I103" i="24"/>
  <c r="J103" i="24" s="1"/>
  <c r="AW19" i="11" l="1"/>
  <c r="AW17" i="11"/>
  <c r="AV16" i="11"/>
  <c r="BG22" i="11"/>
  <c r="BT22" i="19" s="1"/>
  <c r="BG21" i="11"/>
  <c r="BT21" i="19" s="1"/>
  <c r="BG27" i="11"/>
  <c r="BT27" i="19" s="1"/>
  <c r="BG26" i="11"/>
  <c r="BT26" i="19" s="1"/>
  <c r="BG23" i="11"/>
  <c r="BT23" i="19" s="1"/>
  <c r="I104" i="24"/>
  <c r="J104" i="24" s="1"/>
  <c r="AV19" i="11" l="1"/>
  <c r="AV17" i="11"/>
  <c r="AU16" i="11"/>
  <c r="BH27" i="11"/>
  <c r="BU27" i="19" s="1"/>
  <c r="BH21" i="11"/>
  <c r="BU21" i="19" s="1"/>
  <c r="BH26" i="11"/>
  <c r="BU26" i="19" s="1"/>
  <c r="BH23" i="11"/>
  <c r="BU23" i="19" s="1"/>
  <c r="BH22" i="11"/>
  <c r="BU22" i="19" s="1"/>
  <c r="I105" i="24"/>
  <c r="J105" i="24" s="1"/>
  <c r="AU19" i="11" l="1"/>
  <c r="AU17" i="11"/>
  <c r="AT16" i="11"/>
  <c r="BI26" i="11"/>
  <c r="BV26" i="19" s="1"/>
  <c r="BI21" i="11"/>
  <c r="BV21" i="19" s="1"/>
  <c r="BI23" i="11"/>
  <c r="BV23" i="19" s="1"/>
  <c r="BI22" i="11"/>
  <c r="BV22" i="19" s="1"/>
  <c r="BI27" i="11"/>
  <c r="BV27" i="19" s="1"/>
  <c r="I106" i="24"/>
  <c r="J106" i="24" s="1"/>
  <c r="AT19" i="11" l="1"/>
  <c r="AT17" i="11"/>
  <c r="AS16" i="11"/>
  <c r="BJ23" i="11"/>
  <c r="BW23" i="19" s="1"/>
  <c r="BJ21" i="11"/>
  <c r="BW21" i="19" s="1"/>
  <c r="BJ22" i="11"/>
  <c r="BW22" i="19" s="1"/>
  <c r="BJ27" i="11"/>
  <c r="BW27" i="19" s="1"/>
  <c r="BJ26" i="11"/>
  <c r="BW26" i="19" s="1"/>
  <c r="I107" i="24"/>
  <c r="J107" i="24" s="1"/>
  <c r="AS19" i="11" l="1"/>
  <c r="AS17" i="11"/>
  <c r="AR16" i="11"/>
  <c r="BK22" i="11"/>
  <c r="BX22" i="19" s="1"/>
  <c r="BK21" i="11"/>
  <c r="BX21" i="19" s="1"/>
  <c r="BK27" i="11"/>
  <c r="BX27" i="19" s="1"/>
  <c r="BK26" i="11"/>
  <c r="BX26" i="19" s="1"/>
  <c r="BK23" i="11"/>
  <c r="BX23" i="19" s="1"/>
  <c r="I108" i="24"/>
  <c r="J108" i="24" s="1"/>
  <c r="AR19" i="11" l="1"/>
  <c r="AR17" i="11"/>
  <c r="AQ16" i="11"/>
  <c r="BL27" i="11"/>
  <c r="BY27" i="19" s="1"/>
  <c r="BL21" i="11"/>
  <c r="BY21" i="19" s="1"/>
  <c r="BL26" i="11"/>
  <c r="BY26" i="19" s="1"/>
  <c r="BL23" i="11"/>
  <c r="BY23" i="19" s="1"/>
  <c r="BL22" i="11"/>
  <c r="BY22" i="19" s="1"/>
  <c r="I109" i="24"/>
  <c r="J109" i="24" s="1"/>
  <c r="AQ19" i="11" l="1"/>
  <c r="AQ17" i="11"/>
  <c r="AP16" i="11"/>
  <c r="BM26" i="11"/>
  <c r="BZ26" i="19" s="1"/>
  <c r="BM21" i="11"/>
  <c r="BZ21" i="19" s="1"/>
  <c r="BM23" i="11"/>
  <c r="BZ23" i="19" s="1"/>
  <c r="BM22" i="11"/>
  <c r="BZ22" i="19" s="1"/>
  <c r="BM27" i="11"/>
  <c r="BZ27" i="19" s="1"/>
  <c r="I110" i="24"/>
  <c r="J110" i="24" s="1"/>
  <c r="AP19" i="11" l="1"/>
  <c r="AP17" i="11"/>
  <c r="AO16" i="11"/>
  <c r="BN22" i="11"/>
  <c r="CA22" i="19" s="1"/>
  <c r="BN23" i="11"/>
  <c r="CA23" i="19" s="1"/>
  <c r="BN21" i="11"/>
  <c r="CA21" i="19" s="1"/>
  <c r="BN27" i="11"/>
  <c r="CA27" i="19" s="1"/>
  <c r="BN26" i="11"/>
  <c r="CA26" i="19" s="1"/>
  <c r="I111" i="24"/>
  <c r="J111" i="24" s="1"/>
  <c r="AN16" i="11" l="1"/>
  <c r="AO17" i="11"/>
  <c r="AO19" i="11"/>
  <c r="BO27" i="11"/>
  <c r="CB27" i="19" s="1"/>
  <c r="BO21" i="11"/>
  <c r="CB21" i="19" s="1"/>
  <c r="BO23" i="11"/>
  <c r="CB23" i="19" s="1"/>
  <c r="BO26" i="11"/>
  <c r="CB26" i="19" s="1"/>
  <c r="BO22" i="11"/>
  <c r="CB22" i="19" s="1"/>
  <c r="E96" i="24"/>
  <c r="D96" i="24"/>
  <c r="E95" i="24"/>
  <c r="AN19" i="11" l="1"/>
  <c r="AN17" i="11"/>
  <c r="AM16" i="11"/>
  <c r="BP23" i="11"/>
  <c r="CC23" i="19" s="1"/>
  <c r="BP21" i="11"/>
  <c r="CC21" i="19" s="1"/>
  <c r="BP26" i="11"/>
  <c r="CC26" i="19" s="1"/>
  <c r="BP22" i="11"/>
  <c r="CC22" i="19" s="1"/>
  <c r="BP27" i="11"/>
  <c r="CC27" i="19" s="1"/>
  <c r="E70" i="24"/>
  <c r="H84" i="27" s="1"/>
  <c r="E84" i="27"/>
  <c r="E71" i="24"/>
  <c r="H85" i="27" s="1"/>
  <c r="E85" i="27"/>
  <c r="D71" i="24"/>
  <c r="G85" i="27" s="1"/>
  <c r="D85" i="27"/>
  <c r="E93" i="24"/>
  <c r="E94" i="24"/>
  <c r="D95" i="24"/>
  <c r="D94" i="24"/>
  <c r="D92" i="24"/>
  <c r="D93" i="24"/>
  <c r="E92" i="24"/>
  <c r="I85" i="27" l="1"/>
  <c r="AM19" i="11"/>
  <c r="AM17" i="11"/>
  <c r="AL16" i="11"/>
  <c r="BQ22" i="11"/>
  <c r="CD22" i="19" s="1"/>
  <c r="BQ26" i="11"/>
  <c r="CD26" i="19" s="1"/>
  <c r="BQ21" i="11"/>
  <c r="CD21" i="19" s="1"/>
  <c r="BQ27" i="11"/>
  <c r="CD27" i="19" s="1"/>
  <c r="BQ23" i="11"/>
  <c r="CD23" i="19" s="1"/>
  <c r="F85" i="27"/>
  <c r="D68" i="24"/>
  <c r="G82" i="27" s="1"/>
  <c r="D82" i="27"/>
  <c r="D69" i="24"/>
  <c r="G83" i="27" s="1"/>
  <c r="D83" i="27"/>
  <c r="E69" i="24"/>
  <c r="H83" i="27" s="1"/>
  <c r="E83" i="27"/>
  <c r="D67" i="24"/>
  <c r="G81" i="27" s="1"/>
  <c r="D81" i="27"/>
  <c r="E68" i="24"/>
  <c r="H82" i="27" s="1"/>
  <c r="E82" i="27"/>
  <c r="D70" i="24"/>
  <c r="G84" i="27" s="1"/>
  <c r="I84" i="27" s="1"/>
  <c r="D84" i="27"/>
  <c r="F84" i="27" s="1"/>
  <c r="E67" i="24"/>
  <c r="H81" i="27" s="1"/>
  <c r="E81" i="27"/>
  <c r="AL19" i="11" l="1"/>
  <c r="AL17" i="11"/>
  <c r="AK16" i="11"/>
  <c r="BR27" i="11"/>
  <c r="BR21" i="11"/>
  <c r="BR26" i="11"/>
  <c r="BR23" i="11"/>
  <c r="BR22" i="11"/>
  <c r="G86" i="27"/>
  <c r="I81" i="27"/>
  <c r="F83" i="27"/>
  <c r="I83" i="27"/>
  <c r="E86" i="27"/>
  <c r="F82" i="27"/>
  <c r="D86" i="27"/>
  <c r="F81" i="27"/>
  <c r="H86" i="27"/>
  <c r="I82" i="27"/>
  <c r="AJ16" i="11" l="1"/>
  <c r="AK17" i="11"/>
  <c r="AK19" i="11"/>
  <c r="F86" i="27"/>
  <c r="I86" i="27"/>
  <c r="AJ17" i="11" l="1"/>
  <c r="AJ19" i="11"/>
  <c r="AJ25" i="11" l="1"/>
  <c r="AW25" i="19" s="1"/>
  <c r="AJ24" i="11"/>
  <c r="AW24" i="19" s="1"/>
  <c r="AJ23" i="11"/>
  <c r="AW23" i="19" s="1"/>
  <c r="AJ22" i="11"/>
  <c r="AW22" i="19" s="1"/>
  <c r="AJ27" i="11"/>
  <c r="AW27" i="19" s="1"/>
  <c r="AJ26" i="11"/>
  <c r="AW26" i="19" s="1"/>
  <c r="AJ21" i="11"/>
  <c r="AW21" i="19" s="1"/>
  <c r="AK21" i="11" l="1"/>
  <c r="AX21" i="19" s="1"/>
  <c r="AK26" i="11"/>
  <c r="AX26" i="19" s="1"/>
  <c r="AK22" i="11"/>
  <c r="AX22" i="19" s="1"/>
  <c r="AK23" i="11"/>
  <c r="AX23" i="19" s="1"/>
  <c r="AK24" i="11"/>
  <c r="AX24" i="19" s="1"/>
  <c r="AK27" i="11"/>
  <c r="AX27" i="19" s="1"/>
  <c r="AK25" i="11"/>
  <c r="AX25" i="19" s="1"/>
  <c r="AL22" i="11" l="1"/>
  <c r="AY22" i="19" s="1"/>
  <c r="AL26" i="11"/>
  <c r="AY26" i="19" s="1"/>
  <c r="AL23" i="11"/>
  <c r="AY23" i="19" s="1"/>
  <c r="AL25" i="11"/>
  <c r="AY25" i="19" s="1"/>
  <c r="AL27" i="11"/>
  <c r="AY27" i="19" s="1"/>
  <c r="AL24" i="11"/>
  <c r="AY24" i="19" s="1"/>
  <c r="AL21" i="11"/>
  <c r="AY21" i="19" s="1"/>
  <c r="AM23" i="11" l="1"/>
  <c r="AZ23" i="19" s="1"/>
  <c r="AM26" i="11"/>
  <c r="AZ26" i="19" s="1"/>
  <c r="AM22" i="11"/>
  <c r="AZ22" i="19" s="1"/>
  <c r="AM27" i="11"/>
  <c r="AZ27" i="19" s="1"/>
  <c r="AM24" i="11"/>
  <c r="AZ24" i="19" s="1"/>
  <c r="AM21" i="11"/>
  <c r="AZ21" i="19" s="1"/>
  <c r="AM25" i="11"/>
  <c r="AZ25" i="19" s="1"/>
  <c r="B24" i="19" l="1"/>
  <c r="B22" i="19"/>
  <c r="B23" i="19"/>
  <c r="B25" i="19"/>
  <c r="B26" i="19" l="1"/>
  <c r="E9" i="4" s="1"/>
  <c r="B27" i="19"/>
  <c r="E14" i="4" s="1"/>
  <c r="B21" i="19"/>
  <c r="E4" i="4" s="1"/>
  <c r="E8" i="4"/>
  <c r="E7" i="4"/>
  <c r="E6" i="4"/>
  <c r="E5" i="4"/>
  <c r="E20" i="4" s="1"/>
  <c r="I4" i="4" l="1"/>
  <c r="C3" i="24" l="1"/>
  <c r="AM32" i="19" s="1"/>
  <c r="BS32" i="19" l="1"/>
  <c r="AO32" i="19"/>
  <c r="BB32" i="19"/>
  <c r="AT32" i="19"/>
  <c r="BG32" i="19"/>
  <c r="C32" i="19"/>
  <c r="R32" i="19"/>
  <c r="AY32" i="19"/>
  <c r="AN32" i="19"/>
  <c r="D32" i="19"/>
  <c r="I32" i="19"/>
  <c r="BM32" i="19"/>
  <c r="BA32" i="19"/>
  <c r="BF32" i="19"/>
  <c r="U32" i="19"/>
  <c r="AR32" i="19"/>
  <c r="S32" i="19"/>
  <c r="V32" i="19"/>
  <c r="W32" i="19"/>
  <c r="BH32" i="19"/>
  <c r="P32" i="19"/>
  <c r="AP32" i="19"/>
  <c r="BV32" i="19"/>
  <c r="BZ32" i="19"/>
  <c r="BY32" i="19"/>
  <c r="AS32" i="19"/>
  <c r="AV32" i="19"/>
  <c r="H32" i="19"/>
  <c r="BU32" i="19"/>
  <c r="O32" i="19"/>
  <c r="AH32" i="19"/>
  <c r="N32" i="19"/>
  <c r="M32" i="19"/>
  <c r="BE32" i="19"/>
  <c r="T32" i="19"/>
  <c r="AZ32" i="19"/>
  <c r="AU32" i="19"/>
  <c r="Z32" i="19"/>
  <c r="BO32" i="19"/>
  <c r="BJ32" i="19"/>
  <c r="BK32" i="19"/>
  <c r="F32" i="19"/>
  <c r="BR32" i="19"/>
  <c r="G32" i="19"/>
  <c r="BP32" i="19"/>
  <c r="BW32" i="19"/>
  <c r="AC32" i="19"/>
  <c r="L32" i="19"/>
  <c r="CB32" i="19"/>
  <c r="AX32" i="19"/>
  <c r="BN32" i="19"/>
  <c r="CA32" i="19"/>
  <c r="AA32" i="19"/>
  <c r="BL32" i="19"/>
  <c r="Q32" i="19"/>
  <c r="E32" i="19"/>
  <c r="AI32" i="19"/>
  <c r="AB32" i="19"/>
  <c r="BX32" i="19"/>
  <c r="AW32" i="19"/>
  <c r="K32" i="19"/>
  <c r="AF32" i="19"/>
  <c r="BI32" i="19"/>
  <c r="AE32" i="19"/>
  <c r="AL32" i="19"/>
  <c r="AQ32" i="19"/>
  <c r="CC32" i="19"/>
  <c r="J32" i="19"/>
  <c r="AD32" i="19"/>
  <c r="AK32" i="19"/>
  <c r="BT32" i="19"/>
  <c r="AJ32" i="19"/>
  <c r="X32" i="19"/>
  <c r="BQ32" i="19"/>
  <c r="AG32" i="19"/>
  <c r="BC32" i="19"/>
  <c r="BD32" i="19"/>
  <c r="Y32" i="19"/>
  <c r="CD32" i="19"/>
  <c r="B32" i="19" l="1"/>
  <c r="E10" i="4" s="1"/>
  <c r="I5" i="4" l="1"/>
  <c r="E19" i="4"/>
  <c r="E22" i="4" s="1"/>
  <c r="J5" i="4" l="1"/>
  <c r="J4" i="4"/>
  <c r="J6" i="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Eduin Boater-Latimer</author>
    <author>Lewis Pagden</author>
  </authors>
  <commentList>
    <comment ref="D35" authorId="0" shapeId="0" xr:uid="{00000000-0006-0000-0400-000001000000}">
      <text>
        <r>
          <rPr>
            <sz val="9"/>
            <color indexed="81"/>
            <rFont val="Tahoma"/>
            <family val="2"/>
          </rPr>
          <t xml:space="preserve">This can be calculated by: 
Route Length/Average trip length. 
</t>
        </r>
      </text>
    </comment>
    <comment ref="D37" authorId="0" shapeId="0" xr:uid="{00000000-0006-0000-0400-000002000000}">
      <text>
        <r>
          <rPr>
            <sz val="9"/>
            <color indexed="81"/>
            <rFont val="Tahoma"/>
            <family val="2"/>
          </rPr>
          <t>It can be difficult to identify the type of cycling infrastructure. Sensitivity testing should therefore be carried out on this input. The AMAT User Guide has photographic examples of each type to assist in choosing the closest type.</t>
        </r>
      </text>
    </comment>
    <comment ref="D40" authorId="0" shapeId="0" xr:uid="{00000000-0006-0000-0400-000003000000}">
      <text>
        <r>
          <rPr>
            <sz val="9"/>
            <color indexed="81"/>
            <rFont val="Tahoma"/>
            <family val="2"/>
          </rPr>
          <t xml:space="preserve">The model assumes there are sufficient shower facilities for use by all route users.
</t>
        </r>
      </text>
    </comment>
    <comment ref="D41" authorId="0" shapeId="0" xr:uid="{00000000-0006-0000-0400-000004000000}">
      <text>
        <r>
          <rPr>
            <sz val="9"/>
            <color indexed="81"/>
            <rFont val="Tahoma"/>
            <family val="2"/>
          </rPr>
          <t>The model assumes that they are sufficient storage facilities for all route users. This should only be turned yes when a significant part of the scheme is providing indoor cycle storage facilities.</t>
        </r>
      </text>
    </comment>
    <comment ref="D50" authorId="1" shapeId="0" xr:uid="{00000000-0006-0000-0400-000005000000}">
      <text>
        <r>
          <rPr>
            <sz val="9"/>
            <color indexed="81"/>
            <rFont val="Tahoma"/>
            <family val="2"/>
          </rPr>
          <t xml:space="preserve">Please see User Guide Annex C for illustrative examples for each of these categories.
</t>
        </r>
      </text>
    </comment>
    <comment ref="D59" authorId="1" shapeId="0" xr:uid="{00000000-0006-0000-0400-000006000000}">
      <text>
        <r>
          <rPr>
            <sz val="9"/>
            <color indexed="81"/>
            <rFont val="Tahoma"/>
            <family val="2"/>
          </rPr>
          <t xml:space="preserve">Please see User Guide Annex C for illustrative examples for each of these categories.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Lewis Pagden</author>
  </authors>
  <commentList>
    <comment ref="C26" authorId="0" shapeId="0" xr:uid="{00000000-0006-0000-0F00-000001000000}">
      <text>
        <r>
          <rPr>
            <b/>
            <sz val="9"/>
            <color indexed="81"/>
            <rFont val="Tahoma"/>
            <family val="2"/>
          </rPr>
          <t xml:space="preserve">Time per trip
</t>
        </r>
      </text>
    </comment>
    <comment ref="C27" authorId="0" shapeId="0" xr:uid="{00000000-0006-0000-0F00-000002000000}">
      <text>
        <r>
          <rPr>
            <b/>
            <sz val="9"/>
            <color indexed="81"/>
            <rFont val="Tahoma"/>
            <family val="2"/>
          </rPr>
          <t>Lewis Pagden:</t>
        </r>
        <r>
          <rPr>
            <sz val="9"/>
            <color indexed="81"/>
            <rFont val="Tahoma"/>
            <family val="2"/>
          </rPr>
          <t xml:space="preserve">
Time on infrastructure per year for each trip</t>
        </r>
      </text>
    </comment>
    <comment ref="E30" authorId="0" shapeId="0" xr:uid="{00000000-0006-0000-0F00-000003000000}">
      <text>
        <r>
          <rPr>
            <sz val="9"/>
            <color indexed="81"/>
            <rFont val="Tahoma"/>
            <family val="2"/>
          </rPr>
          <t xml:space="preserve">Walking calculation is different as values are p/km whereas cycling is p/min
</t>
        </r>
      </text>
    </comment>
    <comment ref="B33" authorId="0" shapeId="0" xr:uid="{00000000-0006-0000-0F00-000004000000}">
      <text>
        <r>
          <rPr>
            <b/>
            <sz val="9"/>
            <color indexed="81"/>
            <rFont val="Tahoma"/>
            <family val="2"/>
          </rPr>
          <t>Benefits divided by 2 due to rule-of-a-half</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Eduin Boater-Latimer</author>
    <author>Taro Hallworth</author>
  </authors>
  <commentList>
    <comment ref="B4" authorId="0" shapeId="0" xr:uid="{00000000-0006-0000-1400-000001000000}">
      <text>
        <r>
          <rPr>
            <sz val="9"/>
            <color indexed="81"/>
            <rFont val="Tahoma"/>
            <family val="2"/>
          </rPr>
          <t>Reduced vehicle kilometres on reduces congestions for road users</t>
        </r>
      </text>
    </comment>
    <comment ref="B5" authorId="0" shapeId="0" xr:uid="{00000000-0006-0000-1400-000002000000}">
      <text>
        <r>
          <rPr>
            <sz val="9"/>
            <color indexed="81"/>
            <rFont val="Tahoma"/>
            <family val="2"/>
          </rPr>
          <t xml:space="preserve">Reduced vehicle km, reduces the damage done to road surfaces etc.. </t>
        </r>
      </text>
    </comment>
    <comment ref="B6" authorId="0" shapeId="0" xr:uid="{00000000-0006-0000-1400-000003000000}">
      <text>
        <r>
          <rPr>
            <sz val="9"/>
            <color indexed="81"/>
            <rFont val="Tahoma"/>
            <family val="2"/>
          </rPr>
          <t xml:space="preserve">This reflects the effect of reducing vehicle kilometres on road safety. It is not the direct benefit of increased cycle safety. </t>
        </r>
        <r>
          <rPr>
            <b/>
            <sz val="9"/>
            <color indexed="81"/>
            <rFont val="Tahoma"/>
            <family val="2"/>
          </rPr>
          <t xml:space="preserve">
</t>
        </r>
        <r>
          <rPr>
            <sz val="9"/>
            <color indexed="81"/>
            <rFont val="Tahoma"/>
            <family val="2"/>
          </rPr>
          <t xml:space="preserve">
</t>
        </r>
      </text>
    </comment>
    <comment ref="B7" authorId="0" shapeId="0" xr:uid="{00000000-0006-0000-1400-000004000000}">
      <text>
        <r>
          <rPr>
            <sz val="9"/>
            <color indexed="81"/>
            <rFont val="Tahoma"/>
            <family val="2"/>
          </rPr>
          <t>Reduced vehicle kilometres, reduces amount of pollutants emitted</t>
        </r>
      </text>
    </comment>
    <comment ref="B8" authorId="0" shapeId="0" xr:uid="{00000000-0006-0000-1400-000005000000}">
      <text>
        <r>
          <rPr>
            <sz val="9"/>
            <color indexed="81"/>
            <rFont val="Tahoma"/>
            <family val="2"/>
          </rPr>
          <t xml:space="preserve">Reduced vehicle km, reduces amount of noise produced on roads
</t>
        </r>
      </text>
    </comment>
    <comment ref="B9" authorId="0" shapeId="0" xr:uid="{00000000-0006-0000-1400-000006000000}">
      <text>
        <r>
          <rPr>
            <sz val="9"/>
            <color indexed="81"/>
            <rFont val="Tahoma"/>
            <family val="2"/>
          </rPr>
          <t xml:space="preserve">Reduced vehicle km, reduce greenhouse gas emissions
</t>
        </r>
      </text>
    </comment>
    <comment ref="B10" authorId="0" shapeId="0" xr:uid="{00000000-0006-0000-1400-000007000000}">
      <text>
        <r>
          <rPr>
            <sz val="9"/>
            <color indexed="81"/>
            <rFont val="Tahoma"/>
            <family val="2"/>
          </rPr>
          <t>Due to increased physical activity</t>
        </r>
      </text>
    </comment>
    <comment ref="B11" authorId="0" shapeId="0" xr:uid="{00000000-0006-0000-1400-000008000000}">
      <text>
        <r>
          <rPr>
            <sz val="9"/>
            <color indexed="81"/>
            <rFont val="Tahoma"/>
            <family val="2"/>
          </rPr>
          <t>Due to increased physical activity</t>
        </r>
      </text>
    </comment>
    <comment ref="B12" authorId="0" shapeId="0" xr:uid="{00000000-0006-0000-1400-000009000000}">
      <text>
        <r>
          <rPr>
            <sz val="9"/>
            <color indexed="81"/>
            <rFont val="Tahoma"/>
            <family val="2"/>
          </rPr>
          <t xml:space="preserve">Improved experience due to cycle lanes, showers, reduced crowding etc..
</t>
        </r>
      </text>
    </comment>
    <comment ref="B14" authorId="0" shapeId="0" xr:uid="{00000000-0006-0000-1400-00000A000000}">
      <text>
        <r>
          <rPr>
            <sz val="9"/>
            <color indexed="81"/>
            <rFont val="Tahoma"/>
            <family val="2"/>
          </rPr>
          <t xml:space="preserve">Reduced vehicle kilometres reduce tax revenue e.g. fuel duty
</t>
        </r>
      </text>
    </comment>
    <comment ref="B19" authorId="1" shapeId="0" xr:uid="{00000000-0006-0000-1400-00000B000000}">
      <text>
        <r>
          <rPr>
            <b/>
            <sz val="9"/>
            <color indexed="81"/>
            <rFont val="Tahoma"/>
            <family val="2"/>
          </rPr>
          <t>Present Value Benefits</t>
        </r>
        <r>
          <rPr>
            <sz val="9"/>
            <color indexed="81"/>
            <rFont val="Tahoma"/>
            <family val="2"/>
          </rPr>
          <t xml:space="preserve">
</t>
        </r>
      </text>
    </comment>
    <comment ref="B20" authorId="1" shapeId="0" xr:uid="{00000000-0006-0000-1400-00000C000000}">
      <text>
        <r>
          <rPr>
            <b/>
            <sz val="9"/>
            <color indexed="81"/>
            <rFont val="Tahoma"/>
            <family val="2"/>
          </rPr>
          <t>Present Value Costs</t>
        </r>
      </text>
    </comment>
    <comment ref="B22" authorId="1" shapeId="0" xr:uid="{00000000-0006-0000-1400-00000D000000}">
      <text>
        <r>
          <rPr>
            <b/>
            <sz val="9"/>
            <color indexed="81"/>
            <rFont val="Tahoma"/>
            <family val="2"/>
          </rPr>
          <t>Benefit Cost Ratio = PVB / PVC</t>
        </r>
      </text>
    </comment>
  </commentList>
</comments>
</file>

<file path=xl/sharedStrings.xml><?xml version="1.0" encoding="utf-8"?>
<sst xmlns="http://schemas.openxmlformats.org/spreadsheetml/2006/main" count="55857" uniqueCount="16772">
  <si>
    <t>Active Mode Appraisal Toolkit</t>
  </si>
  <si>
    <t>Original Version: March 2015</t>
  </si>
  <si>
    <t>Queries and comments on this toolkit should be referred to:</t>
  </si>
  <si>
    <t>TASM@dft.gov.uk</t>
  </si>
  <si>
    <t>Version Control</t>
  </si>
  <si>
    <t>Version</t>
  </si>
  <si>
    <t>Date</t>
  </si>
  <si>
    <t>Description of changes</t>
  </si>
  <si>
    <t>2.11</t>
  </si>
  <si>
    <t>2.10</t>
  </si>
  <si>
    <t>November 2023</t>
  </si>
  <si>
    <t xml:space="preserve">Updated journey quality values following review of original evidence; updated trip length and sick leave assumptions based on latest NTS and ONS data; discounting calculations revised to account for pre-appraisal year rates and Green Book schedules; QALY value adjusted to reflect appraisal year value; updated GDP per capita, GDP deflator forecasts, and MECs in line with TAG Data Book v1.22. </t>
  </si>
  <si>
    <t>2.09</t>
  </si>
  <si>
    <t>May 2023</t>
  </si>
  <si>
    <t>Updated GDP per capita, GDP deflator forecasts, and MECs in line with TAG Data Book v1.21.</t>
  </si>
  <si>
    <t>2.08</t>
  </si>
  <si>
    <t>November 2022</t>
  </si>
  <si>
    <t>Updated car and taxi diversion factors for car (0.24) and taxi (0.06) based on a new study (to be published); value of a quality-adjusted life year now assumed as £70k in 2020 prices, adjusted to 2010 prices in line with TAG Data Book; health-related impacts are now discounted by Green Book health discount rates (starting at 1.5%pa); updated GDP per capita and GDP deflator forecasts in line with TAG Data Book v1.20.1</t>
  </si>
  <si>
    <t>2.07</t>
  </si>
  <si>
    <t>May 2022</t>
  </si>
  <si>
    <t>Corrected error in Discounting tab; changed default OB rate to 23% in line with latest recommendations in TAG A1.2; split out investment and operating costs. Updated GDP per capita and GDP deflator forecasts in line with TAG Data Book v1.18</t>
  </si>
  <si>
    <t>2.06</t>
  </si>
  <si>
    <t>November 2021</t>
  </si>
  <si>
    <t>Updated GDP per capita, GDP deflator forecasts in line with TAG Data Book v1.17.</t>
  </si>
  <si>
    <t>2.05a</t>
  </si>
  <si>
    <t>September 2021</t>
  </si>
  <si>
    <t>Sensitivity version with MECs updated to reflect new BEIS carbon values (September 2021), in line with corresponding sensitivity TAG Data Book v1.16.</t>
  </si>
  <si>
    <t>2.05</t>
  </si>
  <si>
    <t>July 2021</t>
  </si>
  <si>
    <t>Updated GDP per capita, GDP deflator forecasts, MECs in line with TAG Data Book v1.15. Appraisal values now increase by 1.5% p.a. from appraisal year onwards in line with revisions to appraisal accounting detailed in TAG Unit A1.1.</t>
  </si>
  <si>
    <t>2.04a</t>
  </si>
  <si>
    <t>July 2020</t>
  </si>
  <si>
    <t>Sensitivity version produced with updated GDP per capita, GDP deflator forecasts and MECs, all consistent with latest OBR economic projections in July 2020 FSR (to 2024/25) and March 2020 EFO (post 2024/25) and corresponding sensitivity version of TAG Data Book (v1.14).</t>
  </si>
  <si>
    <t>2.04</t>
  </si>
  <si>
    <t>Updated GDP per capita, GDP deflator forecasts, and MECs in line with TAG Data Book v1.13.</t>
  </si>
  <si>
    <t>2.03</t>
  </si>
  <si>
    <t>May 2020</t>
  </si>
  <si>
    <t>Style and formatting updates; additional explanatory text added; Marginal External Costs updated (in line with Nov 2019 Forthcoming Change); obsolete cells removed; health-based calculations now adjust based on average trip length as specified by user; new Area Lookup worksheet added (to support MECs-based calculations); absenteeism formula fixed (4.3% to 4.3 average sick leave and accounted for GDP per capita); number of users formula changed to reflect return journey % as % of journeys that have both an out and back leg (appear twice in daily counts); updated GDP per capita and GDP deflator forecasts; car occupancy rate assumption revised from 1 to 1.6; health-related impacts now attract the Green Book health discount rate, starting at 1.5% p.a.; health benefits now calculated based on quality-adjusted life years (QALYs) rather than the value of a prevented fatality.</t>
  </si>
  <si>
    <t>1.02</t>
  </si>
  <si>
    <t>May 2019</t>
  </si>
  <si>
    <t>Updated GDP per capita and GDP deflator forecasts.</t>
  </si>
  <si>
    <t>1.01</t>
  </si>
  <si>
    <t>November 2018</t>
  </si>
  <si>
    <t>1.00</t>
  </si>
  <si>
    <t>May 2015</t>
  </si>
  <si>
    <t>Initial version published.</t>
  </si>
  <si>
    <t>The Active Mode Appraisal Toolkit (AMAT) allows users to undertake the economic appraisal of cycling and walking interventions in line with TAG Unit A5-1.</t>
  </si>
  <si>
    <t>A User Guide has also been developed to provide additional advice on how to use the Active Mode Appraisal Toolkit.</t>
  </si>
  <si>
    <t>It should not be used for interventions where the demand for travel by another mode has been explicitly modelled.</t>
  </si>
  <si>
    <t>It accounts for the following types of impacts: physical activity, absenteeism, journey quality, greenhouse gases, noise, air quality, indirect tax, accidents from changes in car trips,</t>
  </si>
  <si>
    <t>infrastructure maintenance and congestion.</t>
  </si>
  <si>
    <t>However, it does not calculate the following: time savings, health impacts for young people, morbidity-related health impacts, or accident-related impacts from changes in walking or cycling trips.</t>
  </si>
  <si>
    <t>To undertake an appraisal, users should carry out the following steps:</t>
  </si>
  <si>
    <t>1) Complete the Intervention Details and Mode Information sections of the User Interface worksheet.</t>
  </si>
  <si>
    <r>
      <t xml:space="preserve">2) Provide cost estimates by year in the </t>
    </r>
    <r>
      <rPr>
        <b/>
        <sz val="12"/>
        <color theme="1"/>
        <rFont val="Arial"/>
        <family val="2"/>
      </rPr>
      <t>User Interface Costs</t>
    </r>
    <r>
      <rPr>
        <sz val="12"/>
        <color theme="1"/>
        <rFont val="Arial"/>
        <family val="2"/>
      </rPr>
      <t xml:space="preserve"> worksheet.</t>
    </r>
  </si>
  <si>
    <r>
      <t xml:space="preserve">3) [Optional] Revise assumptions in the </t>
    </r>
    <r>
      <rPr>
        <b/>
        <sz val="12"/>
        <color theme="1"/>
        <rFont val="Arial"/>
        <family val="2"/>
      </rPr>
      <t>User Interface</t>
    </r>
    <r>
      <rPr>
        <sz val="12"/>
        <color theme="1"/>
        <rFont val="Arial"/>
        <family val="2"/>
      </rPr>
      <t xml:space="preserve"> worksheet to reflect appropriate local evidence.</t>
    </r>
  </si>
  <si>
    <r>
      <t xml:space="preserve">All outputs are presented in the </t>
    </r>
    <r>
      <rPr>
        <b/>
        <sz val="12"/>
        <color theme="1"/>
        <rFont val="Arial"/>
        <family val="2"/>
      </rPr>
      <t>Analysis of Cost and Benefits</t>
    </r>
    <r>
      <rPr>
        <sz val="12"/>
        <color theme="1"/>
        <rFont val="Arial"/>
        <family val="2"/>
      </rPr>
      <t xml:space="preserve"> worksheet. Calculation and assumption sheets are hidden and protected by default.</t>
    </r>
  </si>
  <si>
    <t>Summary of Worksheets</t>
  </si>
  <si>
    <t>Information</t>
  </si>
  <si>
    <t>To be filled in by user?</t>
  </si>
  <si>
    <t>Cover</t>
  </si>
  <si>
    <t>Contact information and version control</t>
  </si>
  <si>
    <t>Guidance</t>
  </si>
  <si>
    <t>This worksheet</t>
  </si>
  <si>
    <t>Area Lookup</t>
  </si>
  <si>
    <t>Lookup table to identify the 'area type' within which the intervention is located - used in mode shift calculations.</t>
  </si>
  <si>
    <t>Yes (optional)</t>
  </si>
  <si>
    <t>Inputs</t>
  </si>
  <si>
    <t>User Interface</t>
  </si>
  <si>
    <t>Where the user inputs specific details for the proposed intervention</t>
  </si>
  <si>
    <t>Yes</t>
  </si>
  <si>
    <t>User Interface Costs</t>
  </si>
  <si>
    <t>Where the user inputs details of the proposed intervention costs</t>
  </si>
  <si>
    <t>Outputs</t>
  </si>
  <si>
    <t>Analysis of Cost and Benefits</t>
  </si>
  <si>
    <t>Provides the BCR of the intervention, together with a summary of benefits and costs with an associated chart</t>
  </si>
  <si>
    <t>No</t>
  </si>
  <si>
    <t>Hidden Sheets</t>
  </si>
  <si>
    <t>User Input Summaries (Hidden)</t>
  </si>
  <si>
    <t>Input Summary</t>
  </si>
  <si>
    <t>Summarises inputs provided by user and taken from TAG for appraisal calculations</t>
  </si>
  <si>
    <t>Cost Inputs Summary</t>
  </si>
  <si>
    <t>Summarises the cost information input by users</t>
  </si>
  <si>
    <t>Assumptions (Hidden)</t>
  </si>
  <si>
    <t xml:space="preserve">Health Assumptions </t>
  </si>
  <si>
    <t>Includes values, taken from TAG Data book, National Travel Survey, Kelly et al. (2014) and the Compendium of Physical Activities for calculation of years of life lost</t>
  </si>
  <si>
    <t>TAG Growth</t>
  </si>
  <si>
    <t>Includes values, taken from TAG Data book for calculation of relative cost change over years (inflation)</t>
  </si>
  <si>
    <t xml:space="preserve">TAG VoT </t>
  </si>
  <si>
    <t>Includes values, taken from TAG Data book, for value of time for calculation of absenteeism benefits</t>
  </si>
  <si>
    <t>TAG External Costs</t>
  </si>
  <si>
    <t>Includes values, taken from TAG Data book, for marginal external costs which are used for calculation of benefits for mode shift from cars to active modes</t>
  </si>
  <si>
    <t>TAG Journey Quality</t>
  </si>
  <si>
    <t>Includes calculation of the number of new users and trips, time and distance travelled on the intervention. It summarises journey ambience inputs.</t>
  </si>
  <si>
    <t>Calculations (Hidden)</t>
  </si>
  <si>
    <t>General Calculations</t>
  </si>
  <si>
    <t>Using inputs calculates the number of new users and trips, reduction in car km and the journey ambience benefits</t>
  </si>
  <si>
    <t>Absenteeism</t>
  </si>
  <si>
    <t>Includes calculation of reduced rates of absenteeism due to uptake in active modes</t>
  </si>
  <si>
    <t>Journey Ambience</t>
  </si>
  <si>
    <t>Includes caluclation of the journey ambience benefits based on inputs provided</t>
  </si>
  <si>
    <t>Health Calculations</t>
  </si>
  <si>
    <t>Includes calculation of the health benefits (reduced years of life lost) based on health assumptions and inputs provided</t>
  </si>
  <si>
    <t>Decongestion</t>
  </si>
  <si>
    <t>Includes calculation of the marginal external cost benefits based on inputs provided and external cost values.</t>
  </si>
  <si>
    <t>Discounting</t>
  </si>
  <si>
    <t>Includes calculation of the discounting and deflating to provide final estimates of benefits and costs</t>
  </si>
  <si>
    <t>Area Lookup Table</t>
  </si>
  <si>
    <t>Search Bar - Please Enter MSOA Zone Code or Use Below Table to Filter</t>
  </si>
  <si>
    <t>Zone Code</t>
  </si>
  <si>
    <t>Area Type</t>
  </si>
  <si>
    <t>For users to determine what area type their scheme is located, based on Middle Layer Super Output Areas (MSOAs), used for mode-shift calculations. Users may use a different area type if they have evidence that the mapping does not represent the area of the intervention.</t>
  </si>
  <si>
    <t>MSOA Zone Code</t>
  </si>
  <si>
    <t>MSOA Zone Name</t>
  </si>
  <si>
    <t>LAD Code</t>
  </si>
  <si>
    <t>Control Area Name</t>
  </si>
  <si>
    <t>StudyArea_Name</t>
  </si>
  <si>
    <t>Final Categories</t>
  </si>
  <si>
    <t>MECs Area Type</t>
  </si>
  <si>
    <t>E02000001</t>
  </si>
  <si>
    <t>City of London 001</t>
  </si>
  <si>
    <t>E09000001</t>
  </si>
  <si>
    <t>City of London</t>
  </si>
  <si>
    <t>South East</t>
  </si>
  <si>
    <t>RT Central London</t>
  </si>
  <si>
    <t>London</t>
  </si>
  <si>
    <t>E02000002</t>
  </si>
  <si>
    <t>Barking and Dagenham 001</t>
  </si>
  <si>
    <t>E09000002</t>
  </si>
  <si>
    <t>Barking and Dagenham</t>
  </si>
  <si>
    <t>RT Outer London</t>
  </si>
  <si>
    <t>E02000003</t>
  </si>
  <si>
    <t>Barking and Dagenham 002</t>
  </si>
  <si>
    <t>E02000004</t>
  </si>
  <si>
    <t>Barking and Dagenham 003</t>
  </si>
  <si>
    <t>E02000005</t>
  </si>
  <si>
    <t>Barking and Dagenham 004</t>
  </si>
  <si>
    <t>E02000007</t>
  </si>
  <si>
    <t>Barking and Dagenham 006</t>
  </si>
  <si>
    <t>E02000008</t>
  </si>
  <si>
    <t>Barking and Dagenham 007</t>
  </si>
  <si>
    <t>E02000009</t>
  </si>
  <si>
    <t>Barking and Dagenham 008</t>
  </si>
  <si>
    <t>E02000010</t>
  </si>
  <si>
    <t>Barking and Dagenham 009</t>
  </si>
  <si>
    <t>E02000011</t>
  </si>
  <si>
    <t>Barking and Dagenham 010</t>
  </si>
  <si>
    <t>E02000012</t>
  </si>
  <si>
    <t>Barking and Dagenham 011</t>
  </si>
  <si>
    <t>E02000013</t>
  </si>
  <si>
    <t>Barking and Dagenham 012</t>
  </si>
  <si>
    <t>E02000014</t>
  </si>
  <si>
    <t>Barking and Dagenham 013</t>
  </si>
  <si>
    <t>E02000015</t>
  </si>
  <si>
    <t>Barking and Dagenham 014</t>
  </si>
  <si>
    <t>E02000016</t>
  </si>
  <si>
    <t>Barking and Dagenham 015</t>
  </si>
  <si>
    <t>E02000017</t>
  </si>
  <si>
    <t>Barking and Dagenham 016</t>
  </si>
  <si>
    <t>E02000018</t>
  </si>
  <si>
    <t>Barking and Dagenham 017</t>
  </si>
  <si>
    <t>E02000019</t>
  </si>
  <si>
    <t>Barking and Dagenham 018</t>
  </si>
  <si>
    <t>E02000020</t>
  </si>
  <si>
    <t>Barking and Dagenham 019</t>
  </si>
  <si>
    <t>E02000021</t>
  </si>
  <si>
    <t>Barking and Dagenham 020</t>
  </si>
  <si>
    <t>E02000022</t>
  </si>
  <si>
    <t>Barking and Dagenham 021</t>
  </si>
  <si>
    <t>E02000023</t>
  </si>
  <si>
    <t>Barking and Dagenham 022</t>
  </si>
  <si>
    <t>E02000024</t>
  </si>
  <si>
    <t>Barnet 001</t>
  </si>
  <si>
    <t>E09000003</t>
  </si>
  <si>
    <t>Barnet</t>
  </si>
  <si>
    <t>E02000025</t>
  </si>
  <si>
    <t>Barnet 002</t>
  </si>
  <si>
    <t>E02000026</t>
  </si>
  <si>
    <t>Barnet 003</t>
  </si>
  <si>
    <t>E02000027</t>
  </si>
  <si>
    <t>Barnet 004</t>
  </si>
  <si>
    <t>E02000028</t>
  </si>
  <si>
    <t>Barnet 005</t>
  </si>
  <si>
    <t>E02000029</t>
  </si>
  <si>
    <t>Barnet 006</t>
  </si>
  <si>
    <t>E02000030</t>
  </si>
  <si>
    <t>Barnet 007</t>
  </si>
  <si>
    <t>E02000031</t>
  </si>
  <si>
    <t>Barnet 008</t>
  </si>
  <si>
    <t>E02000032</t>
  </si>
  <si>
    <t>Barnet 009</t>
  </si>
  <si>
    <t>E02000033</t>
  </si>
  <si>
    <t>Barnet 010</t>
  </si>
  <si>
    <t>E02000034</t>
  </si>
  <si>
    <t>Barnet 011</t>
  </si>
  <si>
    <t>E02000035</t>
  </si>
  <si>
    <t>Barnet 012</t>
  </si>
  <si>
    <t>E02000036</t>
  </si>
  <si>
    <t>Barnet 013</t>
  </si>
  <si>
    <t>E02000037</t>
  </si>
  <si>
    <t>Barnet 014</t>
  </si>
  <si>
    <t>E02000038</t>
  </si>
  <si>
    <t>Barnet 015</t>
  </si>
  <si>
    <t>E02000039</t>
  </si>
  <si>
    <t>Barnet 016</t>
  </si>
  <si>
    <t>E02000040</t>
  </si>
  <si>
    <t>Barnet 017</t>
  </si>
  <si>
    <t>E02000041</t>
  </si>
  <si>
    <t>Barnet 018</t>
  </si>
  <si>
    <t>E02000042</t>
  </si>
  <si>
    <t>Barnet 019</t>
  </si>
  <si>
    <t>E02000043</t>
  </si>
  <si>
    <t>Barnet 020</t>
  </si>
  <si>
    <t>E02000044</t>
  </si>
  <si>
    <t>Barnet 021</t>
  </si>
  <si>
    <t>E02000045</t>
  </si>
  <si>
    <t>Barnet 022</t>
  </si>
  <si>
    <t>E02000046</t>
  </si>
  <si>
    <t>Barnet 023</t>
  </si>
  <si>
    <t>E02000047</t>
  </si>
  <si>
    <t>Barnet 024</t>
  </si>
  <si>
    <t>E02000048</t>
  </si>
  <si>
    <t>Barnet 025</t>
  </si>
  <si>
    <t>E02000049</t>
  </si>
  <si>
    <t>Barnet 026</t>
  </si>
  <si>
    <t>E02000050</t>
  </si>
  <si>
    <t>Barnet 027</t>
  </si>
  <si>
    <t>E02000051</t>
  </si>
  <si>
    <t>Barnet 028</t>
  </si>
  <si>
    <t>E02000052</t>
  </si>
  <si>
    <t>Barnet 029</t>
  </si>
  <si>
    <t>E02000053</t>
  </si>
  <si>
    <t>Barnet 030</t>
  </si>
  <si>
    <t>E02000054</t>
  </si>
  <si>
    <t>Barnet 031</t>
  </si>
  <si>
    <t>E02000055</t>
  </si>
  <si>
    <t>Barnet 032</t>
  </si>
  <si>
    <t>E02000056</t>
  </si>
  <si>
    <t>Barnet 033</t>
  </si>
  <si>
    <t>E02000057</t>
  </si>
  <si>
    <t>Barnet 034</t>
  </si>
  <si>
    <t>E02000058</t>
  </si>
  <si>
    <t>Barnet 035</t>
  </si>
  <si>
    <t>E02000059</t>
  </si>
  <si>
    <t>Barnet 036</t>
  </si>
  <si>
    <t>E02000060</t>
  </si>
  <si>
    <t>Barnet 037</t>
  </si>
  <si>
    <t>E02000061</t>
  </si>
  <si>
    <t>Barnet 038</t>
  </si>
  <si>
    <t>E02000062</t>
  </si>
  <si>
    <t>Barnet 039</t>
  </si>
  <si>
    <t>E02000063</t>
  </si>
  <si>
    <t>Barnet 040</t>
  </si>
  <si>
    <t>E02000064</t>
  </si>
  <si>
    <t>Barnet 041</t>
  </si>
  <si>
    <t>E02000065</t>
  </si>
  <si>
    <t>Bexley 001</t>
  </si>
  <si>
    <t>E09000004</t>
  </si>
  <si>
    <t>Bexley</t>
  </si>
  <si>
    <t>E02000066</t>
  </si>
  <si>
    <t>Bexley 002</t>
  </si>
  <si>
    <t>E02000067</t>
  </si>
  <si>
    <t>Bexley 003</t>
  </si>
  <si>
    <t>E02000068</t>
  </si>
  <si>
    <t>Bexley 004</t>
  </si>
  <si>
    <t>E02000069</t>
  </si>
  <si>
    <t>Bexley 005</t>
  </si>
  <si>
    <t>E02000070</t>
  </si>
  <si>
    <t>Bexley 006</t>
  </si>
  <si>
    <t>E02000071</t>
  </si>
  <si>
    <t>Bexley 007</t>
  </si>
  <si>
    <t>E02000072</t>
  </si>
  <si>
    <t>Bexley 008</t>
  </si>
  <si>
    <t>E02000073</t>
  </si>
  <si>
    <t>Bexley 009</t>
  </si>
  <si>
    <t>E02000074</t>
  </si>
  <si>
    <t>Bexley 010</t>
  </si>
  <si>
    <t>E02000075</t>
  </si>
  <si>
    <t>Bexley 011</t>
  </si>
  <si>
    <t>E02000077</t>
  </si>
  <si>
    <t>Bexley 013</t>
  </si>
  <si>
    <t>E02000078</t>
  </si>
  <si>
    <t>Bexley 014</t>
  </si>
  <si>
    <t>E02000079</t>
  </si>
  <si>
    <t>Bexley 015</t>
  </si>
  <si>
    <t>E02000080</t>
  </si>
  <si>
    <t>Bexley 016</t>
  </si>
  <si>
    <t>E02000081</t>
  </si>
  <si>
    <t>Bexley 017</t>
  </si>
  <si>
    <t>E02000082</t>
  </si>
  <si>
    <t>Bexley 018</t>
  </si>
  <si>
    <t>E02000083</t>
  </si>
  <si>
    <t>Bexley 019</t>
  </si>
  <si>
    <t>E02000084</t>
  </si>
  <si>
    <t>Bexley 020</t>
  </si>
  <si>
    <t>E02000085</t>
  </si>
  <si>
    <t>Bexley 021</t>
  </si>
  <si>
    <t>E02000086</t>
  </si>
  <si>
    <t>Bexley 022</t>
  </si>
  <si>
    <t>E02000087</t>
  </si>
  <si>
    <t>Bexley 023</t>
  </si>
  <si>
    <t>E02000088</t>
  </si>
  <si>
    <t>Bexley 024</t>
  </si>
  <si>
    <t>E02000089</t>
  </si>
  <si>
    <t>Bexley 025</t>
  </si>
  <si>
    <t>E02000090</t>
  </si>
  <si>
    <t>Bexley 026</t>
  </si>
  <si>
    <t>E02000091</t>
  </si>
  <si>
    <t>Bexley 027</t>
  </si>
  <si>
    <t>E02000092</t>
  </si>
  <si>
    <t>Bexley 028</t>
  </si>
  <si>
    <t>E02000093</t>
  </si>
  <si>
    <t>Brent 001</t>
  </si>
  <si>
    <t>E09000005</t>
  </si>
  <si>
    <t>Brent</t>
  </si>
  <si>
    <t>E02000094</t>
  </si>
  <si>
    <t>Brent 002</t>
  </si>
  <si>
    <t>E02000095</t>
  </si>
  <si>
    <t>Brent 003</t>
  </si>
  <si>
    <t>E02000096</t>
  </si>
  <si>
    <t>Brent 004</t>
  </si>
  <si>
    <t>E02000097</t>
  </si>
  <si>
    <t>Brent 005</t>
  </si>
  <si>
    <t>E02000098</t>
  </si>
  <si>
    <t>Brent 006</t>
  </si>
  <si>
    <t>E02000099</t>
  </si>
  <si>
    <t>Brent 007</t>
  </si>
  <si>
    <t>E02000100</t>
  </si>
  <si>
    <t>Brent 008</t>
  </si>
  <si>
    <t>E02000101</t>
  </si>
  <si>
    <t>Brent 009</t>
  </si>
  <si>
    <t>E02000102</t>
  </si>
  <si>
    <t>Brent 010</t>
  </si>
  <si>
    <t>E02000103</t>
  </si>
  <si>
    <t>Brent 011</t>
  </si>
  <si>
    <t>E02000104</t>
  </si>
  <si>
    <t>Brent 012</t>
  </si>
  <si>
    <t>E02000105</t>
  </si>
  <si>
    <t>Brent 013</t>
  </si>
  <si>
    <t>E02000106</t>
  </si>
  <si>
    <t>Brent 014</t>
  </si>
  <si>
    <t>E02000107</t>
  </si>
  <si>
    <t>Brent 015</t>
  </si>
  <si>
    <t>E02000108</t>
  </si>
  <si>
    <t>Brent 016</t>
  </si>
  <si>
    <t>E02000109</t>
  </si>
  <si>
    <t>Brent 017</t>
  </si>
  <si>
    <t>E02000110</t>
  </si>
  <si>
    <t>Brent 018</t>
  </si>
  <si>
    <t>E02000111</t>
  </si>
  <si>
    <t>Brent 019</t>
  </si>
  <si>
    <t>E02000112</t>
  </si>
  <si>
    <t>Brent 020</t>
  </si>
  <si>
    <t>E02000113</t>
  </si>
  <si>
    <t>Brent 021</t>
  </si>
  <si>
    <t>E02000114</t>
  </si>
  <si>
    <t>Brent 022</t>
  </si>
  <si>
    <t>E02000115</t>
  </si>
  <si>
    <t>Brent 023</t>
  </si>
  <si>
    <t>E02000116</t>
  </si>
  <si>
    <t>Brent 024</t>
  </si>
  <si>
    <t>E02000117</t>
  </si>
  <si>
    <t>Brent 025</t>
  </si>
  <si>
    <t>E02000118</t>
  </si>
  <si>
    <t>Brent 026</t>
  </si>
  <si>
    <t>E02000119</t>
  </si>
  <si>
    <t>Brent 027</t>
  </si>
  <si>
    <t>E02000120</t>
  </si>
  <si>
    <t>Brent 028</t>
  </si>
  <si>
    <t>E02000121</t>
  </si>
  <si>
    <t>Brent 029</t>
  </si>
  <si>
    <t>E02000122</t>
  </si>
  <si>
    <t>Brent 030</t>
  </si>
  <si>
    <t>E02000123</t>
  </si>
  <si>
    <t>Brent 031</t>
  </si>
  <si>
    <t>E02000124</t>
  </si>
  <si>
    <t>Brent 032</t>
  </si>
  <si>
    <t>E02000125</t>
  </si>
  <si>
    <t>Brent 033</t>
  </si>
  <si>
    <t>E02000126</t>
  </si>
  <si>
    <t>Brent 034</t>
  </si>
  <si>
    <t>E02000127</t>
  </si>
  <si>
    <t>Bromley 001</t>
  </si>
  <si>
    <t>E09000006</t>
  </si>
  <si>
    <t>Bromley</t>
  </si>
  <si>
    <t>E02000128</t>
  </si>
  <si>
    <t>Bromley 002</t>
  </si>
  <si>
    <t>E02000130</t>
  </si>
  <si>
    <t>Bromley 004</t>
  </si>
  <si>
    <t>E02000131</t>
  </si>
  <si>
    <t>Bromley 005</t>
  </si>
  <si>
    <t>E02000132</t>
  </si>
  <si>
    <t>Bromley 006</t>
  </si>
  <si>
    <t>E02000133</t>
  </si>
  <si>
    <t>Bromley 007</t>
  </si>
  <si>
    <t>E02000134</t>
  </si>
  <si>
    <t>Bromley 008</t>
  </si>
  <si>
    <t>E02000135</t>
  </si>
  <si>
    <t>Bromley 009</t>
  </si>
  <si>
    <t>E02000136</t>
  </si>
  <si>
    <t>Bromley 010</t>
  </si>
  <si>
    <t>E02000137</t>
  </si>
  <si>
    <t>Bromley 011</t>
  </si>
  <si>
    <t>E02000138</t>
  </si>
  <si>
    <t>Bromley 012</t>
  </si>
  <si>
    <t>E02000139</t>
  </si>
  <si>
    <t>Bromley 013</t>
  </si>
  <si>
    <t>E02000140</t>
  </si>
  <si>
    <t>Bromley 014</t>
  </si>
  <si>
    <t>E02000141</t>
  </si>
  <si>
    <t>Bromley 015</t>
  </si>
  <si>
    <t>E02000142</t>
  </si>
  <si>
    <t>Bromley 016</t>
  </si>
  <si>
    <t>E02000144</t>
  </si>
  <si>
    <t>Bromley 018</t>
  </si>
  <si>
    <t>E02000145</t>
  </si>
  <si>
    <t>Bromley 019</t>
  </si>
  <si>
    <t>E02000146</t>
  </si>
  <si>
    <t>Bromley 020</t>
  </si>
  <si>
    <t>E02000147</t>
  </si>
  <si>
    <t>Bromley 021</t>
  </si>
  <si>
    <t>E02000148</t>
  </si>
  <si>
    <t>Bromley 022</t>
  </si>
  <si>
    <t>E02000149</t>
  </si>
  <si>
    <t>Bromley 023</t>
  </si>
  <si>
    <t>E02000150</t>
  </si>
  <si>
    <t>Bromley 024</t>
  </si>
  <si>
    <t>E02000151</t>
  </si>
  <si>
    <t>Bromley 025</t>
  </si>
  <si>
    <t>E02000152</t>
  </si>
  <si>
    <t>Bromley 026</t>
  </si>
  <si>
    <t>E02000153</t>
  </si>
  <si>
    <t>Bromley 027</t>
  </si>
  <si>
    <t>E02000154</t>
  </si>
  <si>
    <t>Bromley 028</t>
  </si>
  <si>
    <t>E02000155</t>
  </si>
  <si>
    <t>Bromley 029</t>
  </si>
  <si>
    <t>E02000156</t>
  </si>
  <si>
    <t>Bromley 030</t>
  </si>
  <si>
    <t>E02000157</t>
  </si>
  <si>
    <t>Bromley 031</t>
  </si>
  <si>
    <t>E02000158</t>
  </si>
  <si>
    <t>Bromley 032</t>
  </si>
  <si>
    <t>E02000159</t>
  </si>
  <si>
    <t>Bromley 033</t>
  </si>
  <si>
    <t>E02000160</t>
  </si>
  <si>
    <t>Bromley 034</t>
  </si>
  <si>
    <t>E02000161</t>
  </si>
  <si>
    <t>Bromley 035</t>
  </si>
  <si>
    <t>E02000162</t>
  </si>
  <si>
    <t>Bromley 036</t>
  </si>
  <si>
    <t>E02000163</t>
  </si>
  <si>
    <t>Bromley 037</t>
  </si>
  <si>
    <t>E02000165</t>
  </si>
  <si>
    <t>Bromley 039</t>
  </si>
  <si>
    <t>E02000166</t>
  </si>
  <si>
    <t>Camden 001</t>
  </si>
  <si>
    <t>E09000007</t>
  </si>
  <si>
    <t>Camden</t>
  </si>
  <si>
    <t>RT Inner London</t>
  </si>
  <si>
    <t>E02000167</t>
  </si>
  <si>
    <t>Camden 002</t>
  </si>
  <si>
    <t>E02000168</t>
  </si>
  <si>
    <t>Camden 003</t>
  </si>
  <si>
    <t>E02000169</t>
  </si>
  <si>
    <t>Camden 004</t>
  </si>
  <si>
    <t>E02000170</t>
  </si>
  <si>
    <t>Camden 005</t>
  </si>
  <si>
    <t>E02000171</t>
  </si>
  <si>
    <t>Camden 006</t>
  </si>
  <si>
    <t>E02000172</t>
  </si>
  <si>
    <t>Camden 007</t>
  </si>
  <si>
    <t>E02000173</t>
  </si>
  <si>
    <t>Camden 008</t>
  </si>
  <si>
    <t>E02000174</t>
  </si>
  <si>
    <t>Camden 009</t>
  </si>
  <si>
    <t>E02000175</t>
  </si>
  <si>
    <t>Camden 010</t>
  </si>
  <si>
    <t>E02000176</t>
  </si>
  <si>
    <t>Camden 011</t>
  </si>
  <si>
    <t>E02000177</t>
  </si>
  <si>
    <t>Camden 012</t>
  </si>
  <si>
    <t>E02000178</t>
  </si>
  <si>
    <t>Camden 013</t>
  </si>
  <si>
    <t>E02000179</t>
  </si>
  <si>
    <t>Camden 014</t>
  </si>
  <si>
    <t>E02000180</t>
  </si>
  <si>
    <t>Camden 015</t>
  </si>
  <si>
    <t>E02000181</t>
  </si>
  <si>
    <t>Camden 016</t>
  </si>
  <si>
    <t>E02000182</t>
  </si>
  <si>
    <t>Camden 017</t>
  </si>
  <si>
    <t>E02000183</t>
  </si>
  <si>
    <t>Camden 018</t>
  </si>
  <si>
    <t>E02000184</t>
  </si>
  <si>
    <t>Camden 019</t>
  </si>
  <si>
    <t>E02000185</t>
  </si>
  <si>
    <t>Camden 020</t>
  </si>
  <si>
    <t>E02000186</t>
  </si>
  <si>
    <t>Camden 021</t>
  </si>
  <si>
    <t>E02000187</t>
  </si>
  <si>
    <t>Camden 022</t>
  </si>
  <si>
    <t>E02000188</t>
  </si>
  <si>
    <t>Camden 023</t>
  </si>
  <si>
    <t>E02000189</t>
  </si>
  <si>
    <t>Camden 024</t>
  </si>
  <si>
    <t>E02000190</t>
  </si>
  <si>
    <t>Camden 025</t>
  </si>
  <si>
    <t>E02000191</t>
  </si>
  <si>
    <t>Camden 026</t>
  </si>
  <si>
    <t>E02000192</t>
  </si>
  <si>
    <t>Camden 027</t>
  </si>
  <si>
    <t>E02000193</t>
  </si>
  <si>
    <t>Camden 028</t>
  </si>
  <si>
    <t>E02000194</t>
  </si>
  <si>
    <t>Croydon 001</t>
  </si>
  <si>
    <t>E09000008</t>
  </si>
  <si>
    <t>Croydon</t>
  </si>
  <si>
    <t>E02000195</t>
  </si>
  <si>
    <t>Croydon 002</t>
  </si>
  <si>
    <t>E02000196</t>
  </si>
  <si>
    <t>Croydon 003</t>
  </si>
  <si>
    <t>E02000197</t>
  </si>
  <si>
    <t>Croydon 004</t>
  </si>
  <si>
    <t>E02000198</t>
  </si>
  <si>
    <t>Croydon 005</t>
  </si>
  <si>
    <t>E02000199</t>
  </si>
  <si>
    <t>Croydon 006</t>
  </si>
  <si>
    <t>E02000200</t>
  </si>
  <si>
    <t>Croydon 007</t>
  </si>
  <si>
    <t>E02000201</t>
  </si>
  <si>
    <t>Croydon 008</t>
  </si>
  <si>
    <t>E02000202</t>
  </si>
  <si>
    <t>Croydon 009</t>
  </si>
  <si>
    <t>E02000203</t>
  </si>
  <si>
    <t>Croydon 010</t>
  </si>
  <si>
    <t>E02000204</t>
  </si>
  <si>
    <t>Croydon 011</t>
  </si>
  <si>
    <t>E02000206</t>
  </si>
  <si>
    <t>Croydon 013</t>
  </si>
  <si>
    <t>E02000207</t>
  </si>
  <si>
    <t>Croydon 014</t>
  </si>
  <si>
    <t>E02000208</t>
  </si>
  <si>
    <t>Croydon 015</t>
  </si>
  <si>
    <t>E02000209</t>
  </si>
  <si>
    <t>Croydon 016</t>
  </si>
  <si>
    <t>E02000210</t>
  </si>
  <si>
    <t>Croydon 017</t>
  </si>
  <si>
    <t>E02000211</t>
  </si>
  <si>
    <t>Croydon 018</t>
  </si>
  <si>
    <t>E02000212</t>
  </si>
  <si>
    <t>Croydon 019</t>
  </si>
  <si>
    <t>E02000213</t>
  </si>
  <si>
    <t>Croydon 020</t>
  </si>
  <si>
    <t>E02000214</t>
  </si>
  <si>
    <t>Croydon 021</t>
  </si>
  <si>
    <t>E02000215</t>
  </si>
  <si>
    <t>Croydon 022</t>
  </si>
  <si>
    <t>E02000216</t>
  </si>
  <si>
    <t>Croydon 023</t>
  </si>
  <si>
    <t>E02000217</t>
  </si>
  <si>
    <t>Croydon 024</t>
  </si>
  <si>
    <t>E02000218</t>
  </si>
  <si>
    <t>Croydon 025</t>
  </si>
  <si>
    <t>E02000219</t>
  </si>
  <si>
    <t>Croydon 026</t>
  </si>
  <si>
    <t>E02000220</t>
  </si>
  <si>
    <t>Croydon 027</t>
  </si>
  <si>
    <t>E02000221</t>
  </si>
  <si>
    <t>Croydon 028</t>
  </si>
  <si>
    <t>E02000222</t>
  </si>
  <si>
    <t>Croydon 029</t>
  </si>
  <si>
    <t>E02000223</t>
  </si>
  <si>
    <t>Croydon 030</t>
  </si>
  <si>
    <t>E02000224</t>
  </si>
  <si>
    <t>Croydon 031</t>
  </si>
  <si>
    <t>E02000225</t>
  </si>
  <si>
    <t>Croydon 032</t>
  </si>
  <si>
    <t>E02000226</t>
  </si>
  <si>
    <t>Croydon 033</t>
  </si>
  <si>
    <t>E02000227</t>
  </si>
  <si>
    <t>Croydon 034</t>
  </si>
  <si>
    <t>E02000228</t>
  </si>
  <si>
    <t>Croydon 035</t>
  </si>
  <si>
    <t>E02000229</t>
  </si>
  <si>
    <t>Croydon 036</t>
  </si>
  <si>
    <t>E02000230</t>
  </si>
  <si>
    <t>Croydon 037</t>
  </si>
  <si>
    <t>E02000231</t>
  </si>
  <si>
    <t>Croydon 038</t>
  </si>
  <si>
    <t>E02000232</t>
  </si>
  <si>
    <t>Croydon 039</t>
  </si>
  <si>
    <t>E02000233</t>
  </si>
  <si>
    <t>Croydon 040</t>
  </si>
  <si>
    <t>E02000234</t>
  </si>
  <si>
    <t>Croydon 041</t>
  </si>
  <si>
    <t>E02000235</t>
  </si>
  <si>
    <t>Croydon 042</t>
  </si>
  <si>
    <t>E02000236</t>
  </si>
  <si>
    <t>Croydon 043</t>
  </si>
  <si>
    <t>E02000237</t>
  </si>
  <si>
    <t>Croydon 044</t>
  </si>
  <si>
    <t>E02000238</t>
  </si>
  <si>
    <t>Ealing 001</t>
  </si>
  <si>
    <t>E09000009</t>
  </si>
  <si>
    <t>Ealing</t>
  </si>
  <si>
    <t>E02000239</t>
  </si>
  <si>
    <t>Ealing 002</t>
  </si>
  <si>
    <t>E02000240</t>
  </si>
  <si>
    <t>Ealing 003</t>
  </si>
  <si>
    <t>E02000241</t>
  </si>
  <si>
    <t>Ealing 004</t>
  </si>
  <si>
    <t>E02000242</t>
  </si>
  <si>
    <t>Ealing 005</t>
  </si>
  <si>
    <t>E02000243</t>
  </si>
  <si>
    <t>Ealing 006</t>
  </si>
  <si>
    <t>E02000244</t>
  </si>
  <si>
    <t>Ealing 007</t>
  </si>
  <si>
    <t>E02000245</t>
  </si>
  <si>
    <t>Ealing 008</t>
  </si>
  <si>
    <t>E02000246</t>
  </si>
  <si>
    <t>Ealing 009</t>
  </si>
  <si>
    <t>E02000247</t>
  </si>
  <si>
    <t>Ealing 010</t>
  </si>
  <si>
    <t>E02000248</t>
  </si>
  <si>
    <t>Ealing 011</t>
  </si>
  <si>
    <t>E02000249</t>
  </si>
  <si>
    <t>Ealing 012</t>
  </si>
  <si>
    <t>E02000250</t>
  </si>
  <si>
    <t>Ealing 013</t>
  </si>
  <si>
    <t>E02000251</t>
  </si>
  <si>
    <t>Ealing 014</t>
  </si>
  <si>
    <t>E02000252</t>
  </si>
  <si>
    <t>Ealing 015</t>
  </si>
  <si>
    <t>E02000253</t>
  </si>
  <si>
    <t>Ealing 016</t>
  </si>
  <si>
    <t>E02000254</t>
  </si>
  <si>
    <t>Ealing 017</t>
  </si>
  <si>
    <t>E02000255</t>
  </si>
  <si>
    <t>Ealing 018</t>
  </si>
  <si>
    <t>E02000256</t>
  </si>
  <si>
    <t>Ealing 019</t>
  </si>
  <si>
    <t>E02000257</t>
  </si>
  <si>
    <t>Ealing 020</t>
  </si>
  <si>
    <t>E02000258</t>
  </si>
  <si>
    <t>Ealing 021</t>
  </si>
  <si>
    <t>E02000259</t>
  </si>
  <si>
    <t>Ealing 022</t>
  </si>
  <si>
    <t>E02000260</t>
  </si>
  <si>
    <t>Ealing 023</t>
  </si>
  <si>
    <t>E02000261</t>
  </si>
  <si>
    <t>Ealing 024</t>
  </si>
  <si>
    <t>E02000262</t>
  </si>
  <si>
    <t>Ealing 025</t>
  </si>
  <si>
    <t>E02000263</t>
  </si>
  <si>
    <t>Ealing 026</t>
  </si>
  <si>
    <t>E02000264</t>
  </si>
  <si>
    <t>Ealing 027</t>
  </si>
  <si>
    <t>E02000265</t>
  </si>
  <si>
    <t>Ealing 028</t>
  </si>
  <si>
    <t>E02000266</t>
  </si>
  <si>
    <t>Ealing 029</t>
  </si>
  <si>
    <t>E02000267</t>
  </si>
  <si>
    <t>Ealing 030</t>
  </si>
  <si>
    <t>E02000268</t>
  </si>
  <si>
    <t>Ealing 031</t>
  </si>
  <si>
    <t>E02000269</t>
  </si>
  <si>
    <t>Ealing 032</t>
  </si>
  <si>
    <t>E02000270</t>
  </si>
  <si>
    <t>Ealing 033</t>
  </si>
  <si>
    <t>E02000271</t>
  </si>
  <si>
    <t>Ealing 034</t>
  </si>
  <si>
    <t>E02000272</t>
  </si>
  <si>
    <t>Ealing 035</t>
  </si>
  <si>
    <t>E02000274</t>
  </si>
  <si>
    <t>Ealing 037</t>
  </si>
  <si>
    <t>E02000275</t>
  </si>
  <si>
    <t>Ealing 038</t>
  </si>
  <si>
    <t>E02000276</t>
  </si>
  <si>
    <t>Ealing 039</t>
  </si>
  <si>
    <t>E02000277</t>
  </si>
  <si>
    <t>Enfield 001</t>
  </si>
  <si>
    <t>E09000010</t>
  </si>
  <si>
    <t>Enfield</t>
  </si>
  <si>
    <t>E02000278</t>
  </si>
  <si>
    <t>Enfield 002</t>
  </si>
  <si>
    <t>E02000279</t>
  </si>
  <si>
    <t>Enfield 003</t>
  </si>
  <si>
    <t>E02000280</t>
  </si>
  <si>
    <t>Enfield 004</t>
  </si>
  <si>
    <t>E02000281</t>
  </si>
  <si>
    <t>Enfield 005</t>
  </si>
  <si>
    <t>E02000282</t>
  </si>
  <si>
    <t>Enfield 006</t>
  </si>
  <si>
    <t>E02000283</t>
  </si>
  <si>
    <t>Enfield 007</t>
  </si>
  <si>
    <t>E02000284</t>
  </si>
  <si>
    <t>Enfield 008</t>
  </si>
  <si>
    <t>E02000285</t>
  </si>
  <si>
    <t>Enfield 009</t>
  </si>
  <si>
    <t>E02000286</t>
  </si>
  <si>
    <t>Enfield 010</t>
  </si>
  <si>
    <t>E02000287</t>
  </si>
  <si>
    <t>Enfield 011</t>
  </si>
  <si>
    <t>E02000288</t>
  </si>
  <si>
    <t>Enfield 012</t>
  </si>
  <si>
    <t>E02000289</t>
  </si>
  <si>
    <t>Enfield 013</t>
  </si>
  <si>
    <t>E02000290</t>
  </si>
  <si>
    <t>Enfield 014</t>
  </si>
  <si>
    <t>E02000291</t>
  </si>
  <si>
    <t>Enfield 015</t>
  </si>
  <si>
    <t>E02000292</t>
  </si>
  <si>
    <t>Enfield 016</t>
  </si>
  <si>
    <t>E02000293</t>
  </si>
  <si>
    <t>Enfield 017</t>
  </si>
  <si>
    <t>E02000294</t>
  </si>
  <si>
    <t>Enfield 018</t>
  </si>
  <si>
    <t>E02000295</t>
  </si>
  <si>
    <t>Enfield 019</t>
  </si>
  <si>
    <t>E02000296</t>
  </si>
  <si>
    <t>Enfield 020</t>
  </si>
  <si>
    <t>E02000297</t>
  </si>
  <si>
    <t>Enfield 021</t>
  </si>
  <si>
    <t>E02000298</t>
  </si>
  <si>
    <t>Enfield 022</t>
  </si>
  <si>
    <t>E02000299</t>
  </si>
  <si>
    <t>Enfield 023</t>
  </si>
  <si>
    <t>E02000300</t>
  </si>
  <si>
    <t>Enfield 024</t>
  </si>
  <si>
    <t>E02000301</t>
  </si>
  <si>
    <t>Enfield 025</t>
  </si>
  <si>
    <t>E02000302</t>
  </si>
  <si>
    <t>Enfield 026</t>
  </si>
  <si>
    <t>E02000303</t>
  </si>
  <si>
    <t>Enfield 027</t>
  </si>
  <si>
    <t>E02000304</t>
  </si>
  <si>
    <t>Enfield 028</t>
  </si>
  <si>
    <t>E02000305</t>
  </si>
  <si>
    <t>Enfield 029</t>
  </si>
  <si>
    <t>E02000306</t>
  </si>
  <si>
    <t>Enfield 030</t>
  </si>
  <si>
    <t>E02000307</t>
  </si>
  <si>
    <t>Enfield 031</t>
  </si>
  <si>
    <t>E02000308</t>
  </si>
  <si>
    <t>Enfield 032</t>
  </si>
  <si>
    <t>E02000309</t>
  </si>
  <si>
    <t>Enfield 033</t>
  </si>
  <si>
    <t>E02000311</t>
  </si>
  <si>
    <t>Enfield 035</t>
  </si>
  <si>
    <t>E02000312</t>
  </si>
  <si>
    <t>Enfield 036</t>
  </si>
  <si>
    <t>E02000313</t>
  </si>
  <si>
    <t>Greenwich 001</t>
  </si>
  <si>
    <t>E09000011</t>
  </si>
  <si>
    <t>Greenwich</t>
  </si>
  <si>
    <t>E02000314</t>
  </si>
  <si>
    <t>Greenwich 002</t>
  </si>
  <si>
    <t>E02000315</t>
  </si>
  <si>
    <t>Greenwich 003</t>
  </si>
  <si>
    <t>E02000316</t>
  </si>
  <si>
    <t>Greenwich 004</t>
  </si>
  <si>
    <t>E02000317</t>
  </si>
  <si>
    <t>Greenwich 005</t>
  </si>
  <si>
    <t>E02000318</t>
  </si>
  <si>
    <t>Greenwich 006</t>
  </si>
  <si>
    <t>E02000319</t>
  </si>
  <si>
    <t>Greenwich 007</t>
  </si>
  <si>
    <t>E02000320</t>
  </si>
  <si>
    <t>Greenwich 008</t>
  </si>
  <si>
    <t>E02000321</t>
  </si>
  <si>
    <t>Greenwich 009</t>
  </si>
  <si>
    <t>E02000323</t>
  </si>
  <si>
    <t>Greenwich 011</t>
  </si>
  <si>
    <t>E02000324</t>
  </si>
  <si>
    <t>Greenwich 012</t>
  </si>
  <si>
    <t>E02000326</t>
  </si>
  <si>
    <t>Greenwich 014</t>
  </si>
  <si>
    <t>E02000327</t>
  </si>
  <si>
    <t>Greenwich 015</t>
  </si>
  <si>
    <t>E02000328</t>
  </si>
  <si>
    <t>Greenwich 016</t>
  </si>
  <si>
    <t>E02000329</t>
  </si>
  <si>
    <t>Greenwich 017</t>
  </si>
  <si>
    <t>E02000331</t>
  </si>
  <si>
    <t>Greenwich 019</t>
  </si>
  <si>
    <t>E02000332</t>
  </si>
  <si>
    <t>Greenwich 020</t>
  </si>
  <si>
    <t>E02000333</t>
  </si>
  <si>
    <t>Greenwich 021</t>
  </si>
  <si>
    <t>E02000334</t>
  </si>
  <si>
    <t>Greenwich 022</t>
  </si>
  <si>
    <t>E02000335</t>
  </si>
  <si>
    <t>Greenwich 023</t>
  </si>
  <si>
    <t>E02000337</t>
  </si>
  <si>
    <t>Greenwich 025</t>
  </si>
  <si>
    <t>E02000339</t>
  </si>
  <si>
    <t>Greenwich 027</t>
  </si>
  <si>
    <t>E02000340</t>
  </si>
  <si>
    <t>Greenwich 028</t>
  </si>
  <si>
    <t>E02000341</t>
  </si>
  <si>
    <t>Greenwich 029</t>
  </si>
  <si>
    <t>E02000342</t>
  </si>
  <si>
    <t>Greenwich 030</t>
  </si>
  <si>
    <t>E02000343</t>
  </si>
  <si>
    <t>Greenwich 031</t>
  </si>
  <si>
    <t>E02000344</t>
  </si>
  <si>
    <t>Greenwich 032</t>
  </si>
  <si>
    <t>E02000345</t>
  </si>
  <si>
    <t>Hackney 001</t>
  </si>
  <si>
    <t>E09000012</t>
  </si>
  <si>
    <t>Hackney</t>
  </si>
  <si>
    <t>E02000346</t>
  </si>
  <si>
    <t>Hackney 002</t>
  </si>
  <si>
    <t>E02000347</t>
  </si>
  <si>
    <t>Hackney 003</t>
  </si>
  <si>
    <t>E02000348</t>
  </si>
  <si>
    <t>Hackney 004</t>
  </si>
  <si>
    <t>E02000350</t>
  </si>
  <si>
    <t>Hackney 006</t>
  </si>
  <si>
    <t>E02000351</t>
  </si>
  <si>
    <t>Hackney 007</t>
  </si>
  <si>
    <t>E02000352</t>
  </si>
  <si>
    <t>Hackney 008</t>
  </si>
  <si>
    <t>E02000353</t>
  </si>
  <si>
    <t>Hackney 009</t>
  </si>
  <si>
    <t>E02000354</t>
  </si>
  <si>
    <t>Hackney 010</t>
  </si>
  <si>
    <t>E02000355</t>
  </si>
  <si>
    <t>Hackney 011</t>
  </si>
  <si>
    <t>E02000356</t>
  </si>
  <si>
    <t>Hackney 012</t>
  </si>
  <si>
    <t>E02000357</t>
  </si>
  <si>
    <t>Hackney 013</t>
  </si>
  <si>
    <t>E02000358</t>
  </si>
  <si>
    <t>Hackney 014</t>
  </si>
  <si>
    <t>E02000359</t>
  </si>
  <si>
    <t>Hackney 015</t>
  </si>
  <si>
    <t>E02000360</t>
  </si>
  <si>
    <t>Hackney 016</t>
  </si>
  <si>
    <t>E02000361</t>
  </si>
  <si>
    <t>Hackney 017</t>
  </si>
  <si>
    <t>E02000362</t>
  </si>
  <si>
    <t>Hackney 018</t>
  </si>
  <si>
    <t>E02000363</t>
  </si>
  <si>
    <t>Hackney 019</t>
  </si>
  <si>
    <t>E02000364</t>
  </si>
  <si>
    <t>Hackney 020</t>
  </si>
  <si>
    <t>E02000365</t>
  </si>
  <si>
    <t>Hackney 021</t>
  </si>
  <si>
    <t>E02000366</t>
  </si>
  <si>
    <t>Hackney 022</t>
  </si>
  <si>
    <t>E02000367</t>
  </si>
  <si>
    <t>Hackney 023</t>
  </si>
  <si>
    <t>E02000368</t>
  </si>
  <si>
    <t>Hackney 024</t>
  </si>
  <si>
    <t>E02000369</t>
  </si>
  <si>
    <t>Hackney 025</t>
  </si>
  <si>
    <t>E02000370</t>
  </si>
  <si>
    <t>Hackney 026</t>
  </si>
  <si>
    <t>E02000371</t>
  </si>
  <si>
    <t>Hackney 027</t>
  </si>
  <si>
    <t>E02000372</t>
  </si>
  <si>
    <t>Hammersmith and Fulham 001</t>
  </si>
  <si>
    <t>E09000013</t>
  </si>
  <si>
    <t>Hammersmith and Fulham</t>
  </si>
  <si>
    <t>E02000373</t>
  </si>
  <si>
    <t>Hammersmith and Fulham 002</t>
  </si>
  <si>
    <t>E02000374</t>
  </si>
  <si>
    <t>Hammersmith and Fulham 003</t>
  </si>
  <si>
    <t>E02000375</t>
  </si>
  <si>
    <t>Hammersmith and Fulham 004</t>
  </si>
  <si>
    <t>E02000376</t>
  </si>
  <si>
    <t>Hammersmith and Fulham 005</t>
  </si>
  <si>
    <t>E02000377</t>
  </si>
  <si>
    <t>Hammersmith and Fulham 006</t>
  </si>
  <si>
    <t>E02000378</t>
  </si>
  <si>
    <t>Hammersmith and Fulham 007</t>
  </si>
  <si>
    <t>E02000379</t>
  </si>
  <si>
    <t>Hammersmith and Fulham 008</t>
  </si>
  <si>
    <t>E02000380</t>
  </si>
  <si>
    <t>Hammersmith and Fulham 009</t>
  </si>
  <si>
    <t>E02000381</t>
  </si>
  <si>
    <t>Hammersmith and Fulham 010</t>
  </si>
  <si>
    <t>E02000382</t>
  </si>
  <si>
    <t>Hammersmith and Fulham 011</t>
  </si>
  <si>
    <t>E02000383</t>
  </si>
  <si>
    <t>Hammersmith and Fulham 012</t>
  </si>
  <si>
    <t>E02000384</t>
  </si>
  <si>
    <t>Hammersmith and Fulham 013</t>
  </si>
  <si>
    <t>E02000385</t>
  </si>
  <si>
    <t>Hammersmith and Fulham 014</t>
  </si>
  <si>
    <t>E02000386</t>
  </si>
  <si>
    <t>Hammersmith and Fulham 015</t>
  </si>
  <si>
    <t>E02000387</t>
  </si>
  <si>
    <t>Hammersmith and Fulham 016</t>
  </si>
  <si>
    <t>E02000388</t>
  </si>
  <si>
    <t>Hammersmith and Fulham 017</t>
  </si>
  <si>
    <t>E02000389</t>
  </si>
  <si>
    <t>Hammersmith and Fulham 018</t>
  </si>
  <si>
    <t>E02000390</t>
  </si>
  <si>
    <t>Hammersmith and Fulham 019</t>
  </si>
  <si>
    <t>E02000391</t>
  </si>
  <si>
    <t>Hammersmith and Fulham 020</t>
  </si>
  <si>
    <t>E02000392</t>
  </si>
  <si>
    <t>Hammersmith and Fulham 021</t>
  </si>
  <si>
    <t>E02000393</t>
  </si>
  <si>
    <t>Hammersmith and Fulham 022</t>
  </si>
  <si>
    <t>E02000394</t>
  </si>
  <si>
    <t>Hammersmith and Fulham 023</t>
  </si>
  <si>
    <t>E02000395</t>
  </si>
  <si>
    <t>Hammersmith and Fulham 024</t>
  </si>
  <si>
    <t>E02000396</t>
  </si>
  <si>
    <t>Hammersmith and Fulham 025</t>
  </si>
  <si>
    <t>E02000397</t>
  </si>
  <si>
    <t>Haringey 001</t>
  </si>
  <si>
    <t>E09000014</t>
  </si>
  <si>
    <t>Haringey</t>
  </si>
  <si>
    <t>E02000398</t>
  </si>
  <si>
    <t>Haringey 002</t>
  </si>
  <si>
    <t>E02000400</t>
  </si>
  <si>
    <t>Haringey 004</t>
  </si>
  <si>
    <t>E02000401</t>
  </si>
  <si>
    <t>Haringey 005</t>
  </si>
  <si>
    <t>E02000402</t>
  </si>
  <si>
    <t>Haringey 006</t>
  </si>
  <si>
    <t>E02000403</t>
  </si>
  <si>
    <t>Haringey 007</t>
  </si>
  <si>
    <t>E02000404</t>
  </si>
  <si>
    <t>Haringey 008</t>
  </si>
  <si>
    <t>E02000405</t>
  </si>
  <si>
    <t>Haringey 009</t>
  </si>
  <si>
    <t>E02000406</t>
  </si>
  <si>
    <t>Haringey 010</t>
  </si>
  <si>
    <t>E02000407</t>
  </si>
  <si>
    <t>Haringey 011</t>
  </si>
  <si>
    <t>E02000408</t>
  </si>
  <si>
    <t>Haringey 012</t>
  </si>
  <si>
    <t>E02000409</t>
  </si>
  <si>
    <t>Haringey 013</t>
  </si>
  <si>
    <t>E02000410</t>
  </si>
  <si>
    <t>Haringey 014</t>
  </si>
  <si>
    <t>E02000411</t>
  </si>
  <si>
    <t>Haringey 015</t>
  </si>
  <si>
    <t>E02000412</t>
  </si>
  <si>
    <t>Haringey 016</t>
  </si>
  <si>
    <t>E02000413</t>
  </si>
  <si>
    <t>Haringey 017</t>
  </si>
  <si>
    <t>E02000414</t>
  </si>
  <si>
    <t>Haringey 018</t>
  </si>
  <si>
    <t>E02000415</t>
  </si>
  <si>
    <t>Haringey 019</t>
  </si>
  <si>
    <t>E02000416</t>
  </si>
  <si>
    <t>Haringey 020</t>
  </si>
  <si>
    <t>E02000417</t>
  </si>
  <si>
    <t>Haringey 021</t>
  </si>
  <si>
    <t>E02000418</t>
  </si>
  <si>
    <t>Haringey 022</t>
  </si>
  <si>
    <t>E02000419</t>
  </si>
  <si>
    <t>Haringey 023</t>
  </si>
  <si>
    <t>E02000420</t>
  </si>
  <si>
    <t>Haringey 024</t>
  </si>
  <si>
    <t>E02000421</t>
  </si>
  <si>
    <t>Haringey 025</t>
  </si>
  <si>
    <t>E02000422</t>
  </si>
  <si>
    <t>Haringey 026</t>
  </si>
  <si>
    <t>E02000423</t>
  </si>
  <si>
    <t>Haringey 027</t>
  </si>
  <si>
    <t>E02000424</t>
  </si>
  <si>
    <t>Haringey 028</t>
  </si>
  <si>
    <t>E02000425</t>
  </si>
  <si>
    <t>Haringey 029</t>
  </si>
  <si>
    <t>E02000426</t>
  </si>
  <si>
    <t>Haringey 030</t>
  </si>
  <si>
    <t>E02000427</t>
  </si>
  <si>
    <t>Haringey 031</t>
  </si>
  <si>
    <t>E02000428</t>
  </si>
  <si>
    <t>Haringey 032</t>
  </si>
  <si>
    <t>E02000429</t>
  </si>
  <si>
    <t>Haringey 033</t>
  </si>
  <si>
    <t>E02000430</t>
  </si>
  <si>
    <t>Haringey 034</t>
  </si>
  <si>
    <t>E02000431</t>
  </si>
  <si>
    <t>Haringey 035</t>
  </si>
  <si>
    <t>E02000432</t>
  </si>
  <si>
    <t>Haringey 036</t>
  </si>
  <si>
    <t>E02000433</t>
  </si>
  <si>
    <t>Harrow 001</t>
  </si>
  <si>
    <t>E09000015</t>
  </si>
  <si>
    <t>Harrow</t>
  </si>
  <si>
    <t>E02000434</t>
  </si>
  <si>
    <t>Harrow 002</t>
  </si>
  <si>
    <t>E02000435</t>
  </si>
  <si>
    <t>Harrow 003</t>
  </si>
  <si>
    <t>E02000436</t>
  </si>
  <si>
    <t>Harrow 004</t>
  </si>
  <si>
    <t>E02000437</t>
  </si>
  <si>
    <t>Harrow 005</t>
  </si>
  <si>
    <t>E02000438</t>
  </si>
  <si>
    <t>Harrow 006</t>
  </si>
  <si>
    <t>E02000439</t>
  </si>
  <si>
    <t>Harrow 007</t>
  </si>
  <si>
    <t>E02000440</t>
  </si>
  <si>
    <t>Harrow 008</t>
  </si>
  <si>
    <t>E02000441</t>
  </si>
  <si>
    <t>Harrow 009</t>
  </si>
  <si>
    <t>E02000442</t>
  </si>
  <si>
    <t>Harrow 010</t>
  </si>
  <si>
    <t>E02000443</t>
  </si>
  <si>
    <t>Harrow 011</t>
  </si>
  <si>
    <t>E02000444</t>
  </si>
  <si>
    <t>Harrow 012</t>
  </si>
  <si>
    <t>E02000445</t>
  </si>
  <si>
    <t>Harrow 013</t>
  </si>
  <si>
    <t>E02000447</t>
  </si>
  <si>
    <t>Harrow 015</t>
  </si>
  <si>
    <t>E02000448</t>
  </si>
  <si>
    <t>Harrow 016</t>
  </si>
  <si>
    <t>E02000449</t>
  </si>
  <si>
    <t>Harrow 017</t>
  </si>
  <si>
    <t>E02000451</t>
  </si>
  <si>
    <t>Harrow 019</t>
  </si>
  <si>
    <t>E02000452</t>
  </si>
  <si>
    <t>Harrow 020</t>
  </si>
  <si>
    <t>E02000453</t>
  </si>
  <si>
    <t>Harrow 021</t>
  </si>
  <si>
    <t>E02000454</t>
  </si>
  <si>
    <t>Harrow 022</t>
  </si>
  <si>
    <t>E02000455</t>
  </si>
  <si>
    <t>Harrow 023</t>
  </si>
  <si>
    <t>E02000456</t>
  </si>
  <si>
    <t>Harrow 024</t>
  </si>
  <si>
    <t>E02000457</t>
  </si>
  <si>
    <t>Harrow 025</t>
  </si>
  <si>
    <t>E02000459</t>
  </si>
  <si>
    <t>Harrow 027</t>
  </si>
  <si>
    <t>E02000460</t>
  </si>
  <si>
    <t>Harrow 028</t>
  </si>
  <si>
    <t>E02000461</t>
  </si>
  <si>
    <t>Harrow 029</t>
  </si>
  <si>
    <t>E02000462</t>
  </si>
  <si>
    <t>Harrow 030</t>
  </si>
  <si>
    <t>E02000463</t>
  </si>
  <si>
    <t>Harrow 031</t>
  </si>
  <si>
    <t>E02000464</t>
  </si>
  <si>
    <t>Havering 001</t>
  </si>
  <si>
    <t>E09000016</t>
  </si>
  <si>
    <t>Havering</t>
  </si>
  <si>
    <t>E02000465</t>
  </si>
  <si>
    <t>Havering 002</t>
  </si>
  <si>
    <t>E02000466</t>
  </si>
  <si>
    <t>Havering 003</t>
  </si>
  <si>
    <t>E02000467</t>
  </si>
  <si>
    <t>Havering 004</t>
  </si>
  <si>
    <t>E02000468</t>
  </si>
  <si>
    <t>Havering 005</t>
  </si>
  <si>
    <t>E02000469</t>
  </si>
  <si>
    <t>Havering 006</t>
  </si>
  <si>
    <t>E02000470</t>
  </si>
  <si>
    <t>Havering 007</t>
  </si>
  <si>
    <t>E02000471</t>
  </si>
  <si>
    <t>Havering 008</t>
  </si>
  <si>
    <t>E02000472</t>
  </si>
  <si>
    <t>Havering 009</t>
  </si>
  <si>
    <t>E02000473</t>
  </si>
  <si>
    <t>Havering 010</t>
  </si>
  <si>
    <t>E02000474</t>
  </si>
  <si>
    <t>Havering 011</t>
  </si>
  <si>
    <t>E02000475</t>
  </si>
  <si>
    <t>Havering 012</t>
  </si>
  <si>
    <t>E02000476</t>
  </si>
  <si>
    <t>Havering 013</t>
  </si>
  <si>
    <t>E02000477</t>
  </si>
  <si>
    <t>Havering 014</t>
  </si>
  <si>
    <t>E02000478</t>
  </si>
  <si>
    <t>Havering 015</t>
  </si>
  <si>
    <t>E02000479</t>
  </si>
  <si>
    <t>Havering 016</t>
  </si>
  <si>
    <t>E02000480</t>
  </si>
  <si>
    <t>Havering 017</t>
  </si>
  <si>
    <t>E02000481</t>
  </si>
  <si>
    <t>Havering 018</t>
  </si>
  <si>
    <t>E02000482</t>
  </si>
  <si>
    <t>Havering 019</t>
  </si>
  <si>
    <t>E02000483</t>
  </si>
  <si>
    <t>Havering 020</t>
  </si>
  <si>
    <t>E02000484</t>
  </si>
  <si>
    <t>Havering 021</t>
  </si>
  <si>
    <t>E02000485</t>
  </si>
  <si>
    <t>Havering 022</t>
  </si>
  <si>
    <t>E02000486</t>
  </si>
  <si>
    <t>Havering 023</t>
  </si>
  <si>
    <t>E02000487</t>
  </si>
  <si>
    <t>Havering 024</t>
  </si>
  <si>
    <t>E02000488</t>
  </si>
  <si>
    <t>Havering 025</t>
  </si>
  <si>
    <t>E02000489</t>
  </si>
  <si>
    <t>Havering 026</t>
  </si>
  <si>
    <t>E02000490</t>
  </si>
  <si>
    <t>Havering 027</t>
  </si>
  <si>
    <t>E02000491</t>
  </si>
  <si>
    <t>Havering 028</t>
  </si>
  <si>
    <t>E02000492</t>
  </si>
  <si>
    <t>Havering 029</t>
  </si>
  <si>
    <t>E02000493</t>
  </si>
  <si>
    <t>Havering 030</t>
  </si>
  <si>
    <t>E02000494</t>
  </si>
  <si>
    <t>Hillingdon 001</t>
  </si>
  <si>
    <t>E09000017</t>
  </si>
  <si>
    <t>Hillingdon</t>
  </si>
  <si>
    <t>E02000495</t>
  </si>
  <si>
    <t>Hillingdon 002</t>
  </si>
  <si>
    <t>E02000496</t>
  </si>
  <si>
    <t>Hillingdon 003</t>
  </si>
  <si>
    <t>E02000497</t>
  </si>
  <si>
    <t>Hillingdon 004</t>
  </si>
  <si>
    <t>E02000498</t>
  </si>
  <si>
    <t>Hillingdon 005</t>
  </si>
  <si>
    <t>E02000499</t>
  </si>
  <si>
    <t>Hillingdon 006</t>
  </si>
  <si>
    <t>E02000500</t>
  </si>
  <si>
    <t>Hillingdon 007</t>
  </si>
  <si>
    <t>E02000501</t>
  </si>
  <si>
    <t>Hillingdon 008</t>
  </si>
  <si>
    <t>E02000502</t>
  </si>
  <si>
    <t>Hillingdon 009</t>
  </si>
  <si>
    <t>E02000503</t>
  </si>
  <si>
    <t>Hillingdon 010</t>
  </si>
  <si>
    <t>E02000504</t>
  </si>
  <si>
    <t>Hillingdon 011</t>
  </si>
  <si>
    <t>E02000506</t>
  </si>
  <si>
    <t>Hillingdon 013</t>
  </si>
  <si>
    <t>E02000507</t>
  </si>
  <si>
    <t>Hillingdon 014</t>
  </si>
  <si>
    <t>E02000508</t>
  </si>
  <si>
    <t>Hillingdon 015</t>
  </si>
  <si>
    <t>E02000509</t>
  </si>
  <si>
    <t>Hillingdon 016</t>
  </si>
  <si>
    <t>E02000510</t>
  </si>
  <si>
    <t>Hillingdon 017</t>
  </si>
  <si>
    <t>E02000511</t>
  </si>
  <si>
    <t>Hillingdon 018</t>
  </si>
  <si>
    <t>E02000512</t>
  </si>
  <si>
    <t>Hillingdon 019</t>
  </si>
  <si>
    <t>E02000513</t>
  </si>
  <si>
    <t>Hillingdon 020</t>
  </si>
  <si>
    <t>E02000514</t>
  </si>
  <si>
    <t>Hillingdon 021</t>
  </si>
  <si>
    <t>E02000515</t>
  </si>
  <si>
    <t>Hillingdon 022</t>
  </si>
  <si>
    <t>E02000516</t>
  </si>
  <si>
    <t>Hillingdon 023</t>
  </si>
  <si>
    <t>E02000517</t>
  </si>
  <si>
    <t>Hillingdon 024</t>
  </si>
  <si>
    <t>E02000518</t>
  </si>
  <si>
    <t>Hillingdon 025</t>
  </si>
  <si>
    <t>E02000519</t>
  </si>
  <si>
    <t>Hillingdon 026</t>
  </si>
  <si>
    <t>E02000520</t>
  </si>
  <si>
    <t>Hillingdon 027</t>
  </si>
  <si>
    <t>E02000521</t>
  </si>
  <si>
    <t>Hillingdon 028</t>
  </si>
  <si>
    <t>E02000522</t>
  </si>
  <si>
    <t>Hillingdon 029</t>
  </si>
  <si>
    <t>E02000523</t>
  </si>
  <si>
    <t>Hillingdon 030</t>
  </si>
  <si>
    <t>E02000524</t>
  </si>
  <si>
    <t>Hillingdon 031</t>
  </si>
  <si>
    <t>E02000525</t>
  </si>
  <si>
    <t>Hillingdon 032</t>
  </si>
  <si>
    <t>E02000526</t>
  </si>
  <si>
    <t>Hounslow 001</t>
  </si>
  <si>
    <t>E09000018</t>
  </si>
  <si>
    <t>Hounslow</t>
  </si>
  <si>
    <t>E02000528</t>
  </si>
  <si>
    <t>Hounslow 003</t>
  </si>
  <si>
    <t>E02000529</t>
  </si>
  <si>
    <t>Hounslow 004</t>
  </si>
  <si>
    <t>E02000530</t>
  </si>
  <si>
    <t>Hounslow 005</t>
  </si>
  <si>
    <t>E02000531</t>
  </si>
  <si>
    <t>Hounslow 006</t>
  </si>
  <si>
    <t>E02000532</t>
  </si>
  <si>
    <t>Hounslow 007</t>
  </si>
  <si>
    <t>E02000533</t>
  </si>
  <si>
    <t>Hounslow 008</t>
  </si>
  <si>
    <t>E02000534</t>
  </si>
  <si>
    <t>Hounslow 009</t>
  </si>
  <si>
    <t>E02000535</t>
  </si>
  <si>
    <t>Hounslow 010</t>
  </si>
  <si>
    <t>E02000536</t>
  </si>
  <si>
    <t>Hounslow 011</t>
  </si>
  <si>
    <t>E02000537</t>
  </si>
  <si>
    <t>Hounslow 012</t>
  </si>
  <si>
    <t>E02000538</t>
  </si>
  <si>
    <t>Hounslow 013</t>
  </si>
  <si>
    <t>E02000539</t>
  </si>
  <si>
    <t>Hounslow 014</t>
  </si>
  <si>
    <t>E02000540</t>
  </si>
  <si>
    <t>Hounslow 015</t>
  </si>
  <si>
    <t>E02000541</t>
  </si>
  <si>
    <t>Hounslow 016</t>
  </si>
  <si>
    <t>E02000542</t>
  </si>
  <si>
    <t>Hounslow 017</t>
  </si>
  <si>
    <t>E02000543</t>
  </si>
  <si>
    <t>Hounslow 018</t>
  </si>
  <si>
    <t>E02000544</t>
  </si>
  <si>
    <t>Hounslow 019</t>
  </si>
  <si>
    <t>E02000545</t>
  </si>
  <si>
    <t>Hounslow 020</t>
  </si>
  <si>
    <t>E02000546</t>
  </si>
  <si>
    <t>Hounslow 021</t>
  </si>
  <si>
    <t>E02000547</t>
  </si>
  <si>
    <t>Hounslow 022</t>
  </si>
  <si>
    <t>E02000548</t>
  </si>
  <si>
    <t>Hounslow 023</t>
  </si>
  <si>
    <t>E02000549</t>
  </si>
  <si>
    <t>Hounslow 024</t>
  </si>
  <si>
    <t>E02000550</t>
  </si>
  <si>
    <t>Hounslow 025</t>
  </si>
  <si>
    <t>E02000551</t>
  </si>
  <si>
    <t>Hounslow 026</t>
  </si>
  <si>
    <t>E02000552</t>
  </si>
  <si>
    <t>Hounslow 027</t>
  </si>
  <si>
    <t>E02000553</t>
  </si>
  <si>
    <t>Hounslow 028</t>
  </si>
  <si>
    <t>E02000554</t>
  </si>
  <si>
    <t>Islington 001</t>
  </si>
  <si>
    <t>E09000019</t>
  </si>
  <si>
    <t>Islington</t>
  </si>
  <si>
    <t>E02000555</t>
  </si>
  <si>
    <t>Islington 002</t>
  </si>
  <si>
    <t>E02000556</t>
  </si>
  <si>
    <t>Islington 003</t>
  </si>
  <si>
    <t>E02000557</t>
  </si>
  <si>
    <t>Islington 004</t>
  </si>
  <si>
    <t>E02000558</t>
  </si>
  <si>
    <t>Islington 005</t>
  </si>
  <si>
    <t>E02000559</t>
  </si>
  <si>
    <t>Islington 006</t>
  </si>
  <si>
    <t>E02000560</t>
  </si>
  <si>
    <t>Islington 007</t>
  </si>
  <si>
    <t>E02000561</t>
  </si>
  <si>
    <t>Islington 008</t>
  </si>
  <si>
    <t>E02000562</t>
  </si>
  <si>
    <t>Islington 009</t>
  </si>
  <si>
    <t>E02000563</t>
  </si>
  <si>
    <t>Islington 010</t>
  </si>
  <si>
    <t>E02000564</t>
  </si>
  <si>
    <t>Islington 011</t>
  </si>
  <si>
    <t>E02000565</t>
  </si>
  <si>
    <t>Islington 012</t>
  </si>
  <si>
    <t>E02000566</t>
  </si>
  <si>
    <t>Islington 013</t>
  </si>
  <si>
    <t>E02000567</t>
  </si>
  <si>
    <t>Islington 014</t>
  </si>
  <si>
    <t>E02000568</t>
  </si>
  <si>
    <t>Islington 015</t>
  </si>
  <si>
    <t>E02000569</t>
  </si>
  <si>
    <t>Islington 016</t>
  </si>
  <si>
    <t>E02000570</t>
  </si>
  <si>
    <t>Islington 017</t>
  </si>
  <si>
    <t>E02000571</t>
  </si>
  <si>
    <t>Islington 018</t>
  </si>
  <si>
    <t>E02000572</t>
  </si>
  <si>
    <t>Islington 019</t>
  </si>
  <si>
    <t>E02000573</t>
  </si>
  <si>
    <t>Islington 020</t>
  </si>
  <si>
    <t>E02000574</t>
  </si>
  <si>
    <t>Islington 021</t>
  </si>
  <si>
    <t>E02000575</t>
  </si>
  <si>
    <t>Islington 022</t>
  </si>
  <si>
    <t>E02000576</t>
  </si>
  <si>
    <t>Islington 023</t>
  </si>
  <si>
    <t>E02000577</t>
  </si>
  <si>
    <t>Kensington and Chelsea 001</t>
  </si>
  <si>
    <t>E09000020</t>
  </si>
  <si>
    <t>Kensington and Chelsea</t>
  </si>
  <si>
    <t>E02000578</t>
  </si>
  <si>
    <t>Kensington and Chelsea 002</t>
  </si>
  <si>
    <t>E02000579</t>
  </si>
  <si>
    <t>Kensington and Chelsea 003</t>
  </si>
  <si>
    <t>E02000580</t>
  </si>
  <si>
    <t>Kensington and Chelsea 004</t>
  </si>
  <si>
    <t>E02000581</t>
  </si>
  <si>
    <t>Kensington and Chelsea 005</t>
  </si>
  <si>
    <t>E02000582</t>
  </si>
  <si>
    <t>Kensington and Chelsea 006</t>
  </si>
  <si>
    <t>E02000583</t>
  </si>
  <si>
    <t>Kensington and Chelsea 007</t>
  </si>
  <si>
    <t>E02000584</t>
  </si>
  <si>
    <t>Kensington and Chelsea 008</t>
  </si>
  <si>
    <t>E02000585</t>
  </si>
  <si>
    <t>Kensington and Chelsea 009</t>
  </si>
  <si>
    <t>E02000586</t>
  </si>
  <si>
    <t>Kensington and Chelsea 010</t>
  </si>
  <si>
    <t>E02000587</t>
  </si>
  <si>
    <t>Kensington and Chelsea 011</t>
  </si>
  <si>
    <t>E02000588</t>
  </si>
  <si>
    <t>Kensington and Chelsea 012</t>
  </si>
  <si>
    <t>E02000589</t>
  </si>
  <si>
    <t>Kensington and Chelsea 013</t>
  </si>
  <si>
    <t>E02000590</t>
  </si>
  <si>
    <t>Kensington and Chelsea 014</t>
  </si>
  <si>
    <t>E02000591</t>
  </si>
  <si>
    <t>Kensington and Chelsea 015</t>
  </si>
  <si>
    <t>E02000592</t>
  </si>
  <si>
    <t>Kensington and Chelsea 016</t>
  </si>
  <si>
    <t>E02000593</t>
  </si>
  <si>
    <t>Kensington and Chelsea 017</t>
  </si>
  <si>
    <t>E02000594</t>
  </si>
  <si>
    <t>Kensington and Chelsea 018</t>
  </si>
  <si>
    <t>E02000595</t>
  </si>
  <si>
    <t>Kensington and Chelsea 019</t>
  </si>
  <si>
    <t>E02000596</t>
  </si>
  <si>
    <t>Kensington and Chelsea 020</t>
  </si>
  <si>
    <t>E02000597</t>
  </si>
  <si>
    <t>Kensington and Chelsea 021</t>
  </si>
  <si>
    <t>E02000598</t>
  </si>
  <si>
    <t>Kingston upon Thames 001</t>
  </si>
  <si>
    <t>E09000021</t>
  </si>
  <si>
    <t>Kingston upon Thames</t>
  </si>
  <si>
    <t>E02000599</t>
  </si>
  <si>
    <t>Kingston upon Thames 002</t>
  </si>
  <si>
    <t>E02000600</t>
  </si>
  <si>
    <t>Kingston upon Thames 003</t>
  </si>
  <si>
    <t>E02000601</t>
  </si>
  <si>
    <t>Kingston upon Thames 004</t>
  </si>
  <si>
    <t>E02000602</t>
  </si>
  <si>
    <t>Kingston upon Thames 005</t>
  </si>
  <si>
    <t>E02000603</t>
  </si>
  <si>
    <t>Kingston upon Thames 006</t>
  </si>
  <si>
    <t>E02000604</t>
  </si>
  <si>
    <t>Kingston upon Thames 007</t>
  </si>
  <si>
    <t>E02000605</t>
  </si>
  <si>
    <t>Kingston upon Thames 008</t>
  </si>
  <si>
    <t>E02000606</t>
  </si>
  <si>
    <t>Kingston upon Thames 009</t>
  </si>
  <si>
    <t>E02000607</t>
  </si>
  <si>
    <t>Kingston upon Thames 010</t>
  </si>
  <si>
    <t>E02000608</t>
  </si>
  <si>
    <t>Kingston upon Thames 011</t>
  </si>
  <si>
    <t>E02000609</t>
  </si>
  <si>
    <t>Kingston upon Thames 012</t>
  </si>
  <si>
    <t>E02000610</t>
  </si>
  <si>
    <t>Kingston upon Thames 013</t>
  </si>
  <si>
    <t>E02000611</t>
  </si>
  <si>
    <t>Kingston upon Thames 014</t>
  </si>
  <si>
    <t>E02000612</t>
  </si>
  <si>
    <t>Kingston upon Thames 015</t>
  </si>
  <si>
    <t>E02000613</t>
  </si>
  <si>
    <t>Kingston upon Thames 016</t>
  </si>
  <si>
    <t>E02000614</t>
  </si>
  <si>
    <t>Kingston upon Thames 017</t>
  </si>
  <si>
    <t>E02000615</t>
  </si>
  <si>
    <t>Kingston upon Thames 018</t>
  </si>
  <si>
    <t>E02000616</t>
  </si>
  <si>
    <t>Kingston upon Thames 019</t>
  </si>
  <si>
    <t>E02000617</t>
  </si>
  <si>
    <t>Kingston upon Thames 020</t>
  </si>
  <si>
    <t>E02000619</t>
  </si>
  <si>
    <t>Lambeth 002</t>
  </si>
  <si>
    <t>E09000022</t>
  </si>
  <si>
    <t>Lambeth</t>
  </si>
  <si>
    <t>E02000620</t>
  </si>
  <si>
    <t>Lambeth 003</t>
  </si>
  <si>
    <t>E02000621</t>
  </si>
  <si>
    <t>Lambeth 004</t>
  </si>
  <si>
    <t>E02000622</t>
  </si>
  <si>
    <t>Lambeth 005</t>
  </si>
  <si>
    <t>E02000623</t>
  </si>
  <si>
    <t>Lambeth 006</t>
  </si>
  <si>
    <t>E02000624</t>
  </si>
  <si>
    <t>Lambeth 007</t>
  </si>
  <si>
    <t>E02000625</t>
  </si>
  <si>
    <t>Lambeth 008</t>
  </si>
  <si>
    <t>E02000626</t>
  </si>
  <si>
    <t>Lambeth 009</t>
  </si>
  <si>
    <t>E02000627</t>
  </si>
  <si>
    <t>Lambeth 010</t>
  </si>
  <si>
    <t>E02000628</t>
  </si>
  <si>
    <t>Lambeth 011</t>
  </si>
  <si>
    <t>E02000629</t>
  </si>
  <si>
    <t>Lambeth 012</t>
  </si>
  <si>
    <t>E02000630</t>
  </si>
  <si>
    <t>Lambeth 013</t>
  </si>
  <si>
    <t>E02000631</t>
  </si>
  <si>
    <t>Lambeth 014</t>
  </si>
  <si>
    <t>E02000632</t>
  </si>
  <si>
    <t>Lambeth 015</t>
  </si>
  <si>
    <t>E02000633</t>
  </si>
  <si>
    <t>Lambeth 016</t>
  </si>
  <si>
    <t>E02000634</t>
  </si>
  <si>
    <t>Lambeth 017</t>
  </si>
  <si>
    <t>E02000635</t>
  </si>
  <si>
    <t>Lambeth 018</t>
  </si>
  <si>
    <t>E02000636</t>
  </si>
  <si>
    <t>Lambeth 019</t>
  </si>
  <si>
    <t>E02000637</t>
  </si>
  <si>
    <t>Lambeth 020</t>
  </si>
  <si>
    <t>E02000638</t>
  </si>
  <si>
    <t>Lambeth 021</t>
  </si>
  <si>
    <t>E02000639</t>
  </si>
  <si>
    <t>Lambeth 022</t>
  </si>
  <si>
    <t>E02000640</t>
  </si>
  <si>
    <t>Lambeth 023</t>
  </si>
  <si>
    <t>E02000641</t>
  </si>
  <si>
    <t>Lambeth 024</t>
  </si>
  <si>
    <t>E02000642</t>
  </si>
  <si>
    <t>Lambeth 025</t>
  </si>
  <si>
    <t>E02000643</t>
  </si>
  <si>
    <t>Lambeth 026</t>
  </si>
  <si>
    <t>E02000644</t>
  </si>
  <si>
    <t>Lambeth 027</t>
  </si>
  <si>
    <t>E02000645</t>
  </si>
  <si>
    <t>Lambeth 028</t>
  </si>
  <si>
    <t>E02000646</t>
  </si>
  <si>
    <t>Lambeth 029</t>
  </si>
  <si>
    <t>E02000647</t>
  </si>
  <si>
    <t>Lambeth 030</t>
  </si>
  <si>
    <t>E02000648</t>
  </si>
  <si>
    <t>Lambeth 031</t>
  </si>
  <si>
    <t>E02000649</t>
  </si>
  <si>
    <t>Lambeth 032</t>
  </si>
  <si>
    <t>E02000650</t>
  </si>
  <si>
    <t>Lambeth 033</t>
  </si>
  <si>
    <t>E02000651</t>
  </si>
  <si>
    <t>Lambeth 034</t>
  </si>
  <si>
    <t>E02000652</t>
  </si>
  <si>
    <t>Lambeth 035</t>
  </si>
  <si>
    <t>E02000653</t>
  </si>
  <si>
    <t>Lewisham 001</t>
  </si>
  <si>
    <t>E09000023</t>
  </si>
  <si>
    <t>Lewisham</t>
  </si>
  <si>
    <t>E02000654</t>
  </si>
  <si>
    <t>Lewisham 002</t>
  </si>
  <si>
    <t>E02000655</t>
  </si>
  <si>
    <t>Lewisham 003</t>
  </si>
  <si>
    <t>E02000657</t>
  </si>
  <si>
    <t>Lewisham 005</t>
  </si>
  <si>
    <t>E02000658</t>
  </si>
  <si>
    <t>Lewisham 006</t>
  </si>
  <si>
    <t>E02000659</t>
  </si>
  <si>
    <t>Lewisham 007</t>
  </si>
  <si>
    <t>E02000660</t>
  </si>
  <si>
    <t>Lewisham 008</t>
  </si>
  <si>
    <t>E02000661</t>
  </si>
  <si>
    <t>Lewisham 009</t>
  </si>
  <si>
    <t>E02000662</t>
  </si>
  <si>
    <t>Lewisham 010</t>
  </si>
  <si>
    <t>E02000663</t>
  </si>
  <si>
    <t>Lewisham 011</t>
  </si>
  <si>
    <t>E02000664</t>
  </si>
  <si>
    <t>Lewisham 012</t>
  </si>
  <si>
    <t>E02000665</t>
  </si>
  <si>
    <t>Lewisham 013</t>
  </si>
  <si>
    <t>E02000666</t>
  </si>
  <si>
    <t>Lewisham 014</t>
  </si>
  <si>
    <t>E02000667</t>
  </si>
  <si>
    <t>Lewisham 015</t>
  </si>
  <si>
    <t>E02000668</t>
  </si>
  <si>
    <t>Lewisham 016</t>
  </si>
  <si>
    <t>E02000669</t>
  </si>
  <si>
    <t>Lewisham 017</t>
  </si>
  <si>
    <t>E02000670</t>
  </si>
  <si>
    <t>Lewisham 018</t>
  </si>
  <si>
    <t>E02000671</t>
  </si>
  <si>
    <t>Lewisham 019</t>
  </si>
  <si>
    <t>E02000672</t>
  </si>
  <si>
    <t>Lewisham 020</t>
  </si>
  <si>
    <t>E02000673</t>
  </si>
  <si>
    <t>Lewisham 021</t>
  </si>
  <si>
    <t>E02000674</t>
  </si>
  <si>
    <t>Lewisham 022</t>
  </si>
  <si>
    <t>E02000675</t>
  </si>
  <si>
    <t>Lewisham 023</t>
  </si>
  <si>
    <t>E02000676</t>
  </si>
  <si>
    <t>Lewisham 024</t>
  </si>
  <si>
    <t>E02000677</t>
  </si>
  <si>
    <t>Lewisham 025</t>
  </si>
  <si>
    <t>E02000678</t>
  </si>
  <si>
    <t>Lewisham 026</t>
  </si>
  <si>
    <t>E02000679</t>
  </si>
  <si>
    <t>Lewisham 027</t>
  </si>
  <si>
    <t>E02000680</t>
  </si>
  <si>
    <t>Lewisham 028</t>
  </si>
  <si>
    <t>E02000681</t>
  </si>
  <si>
    <t>Lewisham 029</t>
  </si>
  <si>
    <t>E02000682</t>
  </si>
  <si>
    <t>Lewisham 030</t>
  </si>
  <si>
    <t>E02000683</t>
  </si>
  <si>
    <t>Lewisham 031</t>
  </si>
  <si>
    <t>E02000685</t>
  </si>
  <si>
    <t>Lewisham 033</t>
  </si>
  <si>
    <t>E02000686</t>
  </si>
  <si>
    <t>Lewisham 034</t>
  </si>
  <si>
    <t>E02000687</t>
  </si>
  <si>
    <t>Lewisham 035</t>
  </si>
  <si>
    <t>E02000689</t>
  </si>
  <si>
    <t>Merton 001</t>
  </si>
  <si>
    <t>E09000024</t>
  </si>
  <si>
    <t>Merton</t>
  </si>
  <si>
    <t>E02000690</t>
  </si>
  <si>
    <t>Merton 002</t>
  </si>
  <si>
    <t>E02000691</t>
  </si>
  <si>
    <t>Merton 003</t>
  </si>
  <si>
    <t>E02000692</t>
  </si>
  <si>
    <t>Merton 004</t>
  </si>
  <si>
    <t>E02000693</t>
  </si>
  <si>
    <t>Merton 005</t>
  </si>
  <si>
    <t>E02000694</t>
  </si>
  <si>
    <t>Merton 006</t>
  </si>
  <si>
    <t>E02000695</t>
  </si>
  <si>
    <t>Merton 007</t>
  </si>
  <si>
    <t>E02000696</t>
  </si>
  <si>
    <t>Merton 008</t>
  </si>
  <si>
    <t>E02000697</t>
  </si>
  <si>
    <t>Merton 009</t>
  </si>
  <si>
    <t>E02000698</t>
  </si>
  <si>
    <t>Merton 010</t>
  </si>
  <si>
    <t>E02000699</t>
  </si>
  <si>
    <t>Merton 011</t>
  </si>
  <si>
    <t>E02000700</t>
  </si>
  <si>
    <t>Merton 012</t>
  </si>
  <si>
    <t>E02000701</t>
  </si>
  <si>
    <t>Merton 013</t>
  </si>
  <si>
    <t>E02000702</t>
  </si>
  <si>
    <t>Merton 014</t>
  </si>
  <si>
    <t>E02000703</t>
  </si>
  <si>
    <t>Merton 015</t>
  </si>
  <si>
    <t>E02000704</t>
  </si>
  <si>
    <t>Merton 016</t>
  </si>
  <si>
    <t>E02000705</t>
  </si>
  <si>
    <t>Merton 017</t>
  </si>
  <si>
    <t>E02000706</t>
  </si>
  <si>
    <t>Merton 018</t>
  </si>
  <si>
    <t>E02000707</t>
  </si>
  <si>
    <t>Merton 019</t>
  </si>
  <si>
    <t>E02000708</t>
  </si>
  <si>
    <t>Merton 020</t>
  </si>
  <si>
    <t>E02000709</t>
  </si>
  <si>
    <t>Merton 021</t>
  </si>
  <si>
    <t>E02000710</t>
  </si>
  <si>
    <t>Merton 022</t>
  </si>
  <si>
    <t>E02000711</t>
  </si>
  <si>
    <t>Merton 023</t>
  </si>
  <si>
    <t>E02000712</t>
  </si>
  <si>
    <t>Merton 024</t>
  </si>
  <si>
    <t>E02000713</t>
  </si>
  <si>
    <t>Merton 025</t>
  </si>
  <si>
    <t>E02000714</t>
  </si>
  <si>
    <t>Newham 001</t>
  </si>
  <si>
    <t>E09000025</t>
  </si>
  <si>
    <t>Newham</t>
  </si>
  <si>
    <t>E02000715</t>
  </si>
  <si>
    <t>Newham 002</t>
  </si>
  <si>
    <t>E02000716</t>
  </si>
  <si>
    <t>Newham 003</t>
  </si>
  <si>
    <t>E02000717</t>
  </si>
  <si>
    <t>Newham 004</t>
  </si>
  <si>
    <t>E02000718</t>
  </si>
  <si>
    <t>Newham 005</t>
  </si>
  <si>
    <t>E02000719</t>
  </si>
  <si>
    <t>Newham 006</t>
  </si>
  <si>
    <t>E02000720</t>
  </si>
  <si>
    <t>Newham 007</t>
  </si>
  <si>
    <t>E02000721</t>
  </si>
  <si>
    <t>Newham 008</t>
  </si>
  <si>
    <t>E02000722</t>
  </si>
  <si>
    <t>Newham 009</t>
  </si>
  <si>
    <t>E02000723</t>
  </si>
  <si>
    <t>Newham 010</t>
  </si>
  <si>
    <t>E02000724</t>
  </si>
  <si>
    <t>Newham 011</t>
  </si>
  <si>
    <t>E02000725</t>
  </si>
  <si>
    <t>Newham 012</t>
  </si>
  <si>
    <t>E02000726</t>
  </si>
  <si>
    <t>Newham 013</t>
  </si>
  <si>
    <t>E02000727</t>
  </si>
  <si>
    <t>Newham 014</t>
  </si>
  <si>
    <t>E02000728</t>
  </si>
  <si>
    <t>Newham 015</t>
  </si>
  <si>
    <t>E02000729</t>
  </si>
  <si>
    <t>Newham 016</t>
  </si>
  <si>
    <t>E02000730</t>
  </si>
  <si>
    <t>Newham 017</t>
  </si>
  <si>
    <t>E02000731</t>
  </si>
  <si>
    <t>Newham 018</t>
  </si>
  <si>
    <t>E02000732</t>
  </si>
  <si>
    <t>Newham 019</t>
  </si>
  <si>
    <t>E02000733</t>
  </si>
  <si>
    <t>Newham 020</t>
  </si>
  <si>
    <t>E02000734</t>
  </si>
  <si>
    <t>Newham 021</t>
  </si>
  <si>
    <t>E02000735</t>
  </si>
  <si>
    <t>Newham 022</t>
  </si>
  <si>
    <t>E02000736</t>
  </si>
  <si>
    <t>Newham 023</t>
  </si>
  <si>
    <t>E02000737</t>
  </si>
  <si>
    <t>Newham 024</t>
  </si>
  <si>
    <t>E02000738</t>
  </si>
  <si>
    <t>Newham 025</t>
  </si>
  <si>
    <t>E02000739</t>
  </si>
  <si>
    <t>Newham 026</t>
  </si>
  <si>
    <t>E02000740</t>
  </si>
  <si>
    <t>Newham 027</t>
  </si>
  <si>
    <t>E02000741</t>
  </si>
  <si>
    <t>Newham 028</t>
  </si>
  <si>
    <t>E02000742</t>
  </si>
  <si>
    <t>Newham 029</t>
  </si>
  <si>
    <t>E02000743</t>
  </si>
  <si>
    <t>Newham 030</t>
  </si>
  <si>
    <t>E02000744</t>
  </si>
  <si>
    <t>Newham 031</t>
  </si>
  <si>
    <t>E02000745</t>
  </si>
  <si>
    <t>Newham 032</t>
  </si>
  <si>
    <t>E02000746</t>
  </si>
  <si>
    <t>Newham 033</t>
  </si>
  <si>
    <t>E02000747</t>
  </si>
  <si>
    <t>Newham 034</t>
  </si>
  <si>
    <t>E02000748</t>
  </si>
  <si>
    <t>Newham 035</t>
  </si>
  <si>
    <t>E02000749</t>
  </si>
  <si>
    <t>Newham 036</t>
  </si>
  <si>
    <t>E02000750</t>
  </si>
  <si>
    <t>Newham 037</t>
  </si>
  <si>
    <t>E02000751</t>
  </si>
  <si>
    <t>Redbridge 001</t>
  </si>
  <si>
    <t>E09000026</t>
  </si>
  <si>
    <t>Redbridge</t>
  </si>
  <si>
    <t>E02000752</t>
  </si>
  <si>
    <t>Redbridge 002</t>
  </si>
  <si>
    <t>E02000753</t>
  </si>
  <si>
    <t>Redbridge 003</t>
  </si>
  <si>
    <t>E02000754</t>
  </si>
  <si>
    <t>Redbridge 004</t>
  </si>
  <si>
    <t>E02000755</t>
  </si>
  <si>
    <t>Redbridge 005</t>
  </si>
  <si>
    <t>E02000756</t>
  </si>
  <si>
    <t>Redbridge 006</t>
  </si>
  <si>
    <t>E02000757</t>
  </si>
  <si>
    <t>Redbridge 007</t>
  </si>
  <si>
    <t>E02000758</t>
  </si>
  <si>
    <t>Redbridge 008</t>
  </si>
  <si>
    <t>E02000759</t>
  </si>
  <si>
    <t>Redbridge 009</t>
  </si>
  <si>
    <t>E02000760</t>
  </si>
  <si>
    <t>Redbridge 010</t>
  </si>
  <si>
    <t>E02000762</t>
  </si>
  <si>
    <t>Redbridge 012</t>
  </si>
  <si>
    <t>E02000763</t>
  </si>
  <si>
    <t>Redbridge 013</t>
  </si>
  <si>
    <t>E02000764</t>
  </si>
  <si>
    <t>Redbridge 014</t>
  </si>
  <si>
    <t>E02000765</t>
  </si>
  <si>
    <t>Redbridge 015</t>
  </si>
  <si>
    <t>E02000767</t>
  </si>
  <si>
    <t>Redbridge 017</t>
  </si>
  <si>
    <t>E02000768</t>
  </si>
  <si>
    <t>Redbridge 018</t>
  </si>
  <si>
    <t>E02000769</t>
  </si>
  <si>
    <t>Redbridge 019</t>
  </si>
  <si>
    <t>E02000770</t>
  </si>
  <si>
    <t>Redbridge 020</t>
  </si>
  <si>
    <t>E02000772</t>
  </si>
  <si>
    <t>Redbridge 022</t>
  </si>
  <si>
    <t>E02000773</t>
  </si>
  <si>
    <t>Redbridge 023</t>
  </si>
  <si>
    <t>E02000774</t>
  </si>
  <si>
    <t>Redbridge 024</t>
  </si>
  <si>
    <t>E02000776</t>
  </si>
  <si>
    <t>Redbridge 026</t>
  </si>
  <si>
    <t>E02000777</t>
  </si>
  <si>
    <t>Redbridge 027</t>
  </si>
  <si>
    <t>E02000779</t>
  </si>
  <si>
    <t>Redbridge 029</t>
  </si>
  <si>
    <t>E02000780</t>
  </si>
  <si>
    <t>Redbridge 030</t>
  </si>
  <si>
    <t>E02000781</t>
  </si>
  <si>
    <t>Redbridge 031</t>
  </si>
  <si>
    <t>E02000782</t>
  </si>
  <si>
    <t>Redbridge 032</t>
  </si>
  <si>
    <t>E02000783</t>
  </si>
  <si>
    <t>Redbridge 033</t>
  </si>
  <si>
    <t>E02000784</t>
  </si>
  <si>
    <t>Richmond upon Thames 001</t>
  </si>
  <si>
    <t>E09000027</t>
  </si>
  <si>
    <t>Richmond upon Thames</t>
  </si>
  <si>
    <t>E02000785</t>
  </si>
  <si>
    <t>Richmond upon Thames 002</t>
  </si>
  <si>
    <t>E02000786</t>
  </si>
  <si>
    <t>Richmond upon Thames 003</t>
  </si>
  <si>
    <t>E02000787</t>
  </si>
  <si>
    <t>Richmond upon Thames 004</t>
  </si>
  <si>
    <t>E02000788</t>
  </si>
  <si>
    <t>Richmond upon Thames 005</t>
  </si>
  <si>
    <t>E02000789</t>
  </si>
  <si>
    <t>Richmond upon Thames 006</t>
  </si>
  <si>
    <t>E02000790</t>
  </si>
  <si>
    <t>Richmond upon Thames 007</t>
  </si>
  <si>
    <t>E02000791</t>
  </si>
  <si>
    <t>Richmond upon Thames 008</t>
  </si>
  <si>
    <t>E02000792</t>
  </si>
  <si>
    <t>Richmond upon Thames 009</t>
  </si>
  <si>
    <t>E02000793</t>
  </si>
  <si>
    <t>Richmond upon Thames 010</t>
  </si>
  <si>
    <t>E02000794</t>
  </si>
  <si>
    <t>Richmond upon Thames 011</t>
  </si>
  <si>
    <t>E02000795</t>
  </si>
  <si>
    <t>Richmond upon Thames 012</t>
  </si>
  <si>
    <t>E02000796</t>
  </si>
  <si>
    <t>Richmond upon Thames 013</t>
  </si>
  <si>
    <t>E02000797</t>
  </si>
  <si>
    <t>Richmond upon Thames 014</t>
  </si>
  <si>
    <t>E02000798</t>
  </si>
  <si>
    <t>Richmond upon Thames 015</t>
  </si>
  <si>
    <t>E02000799</t>
  </si>
  <si>
    <t>Richmond upon Thames 016</t>
  </si>
  <si>
    <t>E02000800</t>
  </si>
  <si>
    <t>Richmond upon Thames 017</t>
  </si>
  <si>
    <t>E02000801</t>
  </si>
  <si>
    <t>Richmond upon Thames 018</t>
  </si>
  <si>
    <t>E02000802</t>
  </si>
  <si>
    <t>Richmond upon Thames 019</t>
  </si>
  <si>
    <t>E02000803</t>
  </si>
  <si>
    <t>Richmond upon Thames 020</t>
  </si>
  <si>
    <t>E02000804</t>
  </si>
  <si>
    <t>Richmond upon Thames 021</t>
  </si>
  <si>
    <t>E02000805</t>
  </si>
  <si>
    <t>Richmond upon Thames 022</t>
  </si>
  <si>
    <t>E02000806</t>
  </si>
  <si>
    <t>Richmond upon Thames 023</t>
  </si>
  <si>
    <t>E02000807</t>
  </si>
  <si>
    <t>Southwark 001</t>
  </si>
  <si>
    <t>E09000028</t>
  </si>
  <si>
    <t>Southwark</t>
  </si>
  <si>
    <t>E02000808</t>
  </si>
  <si>
    <t>Southwark 002</t>
  </si>
  <si>
    <t>E02000809</t>
  </si>
  <si>
    <t>Southwark 003</t>
  </si>
  <si>
    <t>E02000810</t>
  </si>
  <si>
    <t>Southwark 004</t>
  </si>
  <si>
    <t>E02000812</t>
  </si>
  <si>
    <t>Southwark 006</t>
  </si>
  <si>
    <t>E02000813</t>
  </si>
  <si>
    <t>Southwark 007</t>
  </si>
  <si>
    <t>E02000814</t>
  </si>
  <si>
    <t>Southwark 008</t>
  </si>
  <si>
    <t>E02000815</t>
  </si>
  <si>
    <t>Southwark 009</t>
  </si>
  <si>
    <t>E02000816</t>
  </si>
  <si>
    <t>Southwark 010</t>
  </si>
  <si>
    <t>E02000817</t>
  </si>
  <si>
    <t>Southwark 011</t>
  </si>
  <si>
    <t>E02000818</t>
  </si>
  <si>
    <t>Southwark 012</t>
  </si>
  <si>
    <t>E02000819</t>
  </si>
  <si>
    <t>Southwark 013</t>
  </si>
  <si>
    <t>E02000820</t>
  </si>
  <si>
    <t>Southwark 014</t>
  </si>
  <si>
    <t>E02000821</t>
  </si>
  <si>
    <t>Southwark 015</t>
  </si>
  <si>
    <t>E02000822</t>
  </si>
  <si>
    <t>Southwark 016</t>
  </si>
  <si>
    <t>E02000823</t>
  </si>
  <si>
    <t>Southwark 017</t>
  </si>
  <si>
    <t>E02000824</t>
  </si>
  <si>
    <t>Southwark 018</t>
  </si>
  <si>
    <t>E02000825</t>
  </si>
  <si>
    <t>Southwark 019</t>
  </si>
  <si>
    <t>E02000826</t>
  </si>
  <si>
    <t>Southwark 020</t>
  </si>
  <si>
    <t>E02000827</t>
  </si>
  <si>
    <t>Southwark 021</t>
  </si>
  <si>
    <t>E02000828</t>
  </si>
  <si>
    <t>Southwark 022</t>
  </si>
  <si>
    <t>E02000829</t>
  </si>
  <si>
    <t>Southwark 023</t>
  </si>
  <si>
    <t>E02000830</t>
  </si>
  <si>
    <t>Southwark 024</t>
  </si>
  <si>
    <t>E02000831</t>
  </si>
  <si>
    <t>Southwark 025</t>
  </si>
  <si>
    <t>E02000832</t>
  </si>
  <si>
    <t>Southwark 026</t>
  </si>
  <si>
    <t>E02000833</t>
  </si>
  <si>
    <t>Southwark 027</t>
  </si>
  <si>
    <t>E02000834</t>
  </si>
  <si>
    <t>Southwark 028</t>
  </si>
  <si>
    <t>E02000835</t>
  </si>
  <si>
    <t>Southwark 029</t>
  </si>
  <si>
    <t>E02000836</t>
  </si>
  <si>
    <t>Southwark 030</t>
  </si>
  <si>
    <t>E02000837</t>
  </si>
  <si>
    <t>Southwark 031</t>
  </si>
  <si>
    <t>E02000838</t>
  </si>
  <si>
    <t>Southwark 032</t>
  </si>
  <si>
    <t>E02000839</t>
  </si>
  <si>
    <t>Southwark 033</t>
  </si>
  <si>
    <t>E02000840</t>
  </si>
  <si>
    <t>Sutton 001</t>
  </si>
  <si>
    <t>E09000029</t>
  </si>
  <si>
    <t>Sutton</t>
  </si>
  <si>
    <t>E02000841</t>
  </si>
  <si>
    <t>Sutton 002</t>
  </si>
  <si>
    <t>E02000842</t>
  </si>
  <si>
    <t>Sutton 003</t>
  </si>
  <si>
    <t>E02000843</t>
  </si>
  <si>
    <t>Sutton 004</t>
  </si>
  <si>
    <t>E02000844</t>
  </si>
  <si>
    <t>Sutton 005</t>
  </si>
  <si>
    <t>E02000845</t>
  </si>
  <si>
    <t>Sutton 006</t>
  </si>
  <si>
    <t>E02000846</t>
  </si>
  <si>
    <t>Sutton 007</t>
  </si>
  <si>
    <t>E02000847</t>
  </si>
  <si>
    <t>Sutton 008</t>
  </si>
  <si>
    <t>E02000848</t>
  </si>
  <si>
    <t>Sutton 009</t>
  </si>
  <si>
    <t>E02000849</t>
  </si>
  <si>
    <t>Sutton 010</t>
  </si>
  <si>
    <t>E02000850</t>
  </si>
  <si>
    <t>Sutton 011</t>
  </si>
  <si>
    <t>E02000851</t>
  </si>
  <si>
    <t>Sutton 012</t>
  </si>
  <si>
    <t>E02000852</t>
  </si>
  <si>
    <t>Sutton 013</t>
  </si>
  <si>
    <t>E02000853</t>
  </si>
  <si>
    <t>Sutton 014</t>
  </si>
  <si>
    <t>E02000854</t>
  </si>
  <si>
    <t>Sutton 015</t>
  </si>
  <si>
    <t>E02000855</t>
  </si>
  <si>
    <t>Sutton 016</t>
  </si>
  <si>
    <t>E02000856</t>
  </si>
  <si>
    <t>Sutton 017</t>
  </si>
  <si>
    <t>E02000857</t>
  </si>
  <si>
    <t>Sutton 018</t>
  </si>
  <si>
    <t>E02000858</t>
  </si>
  <si>
    <t>Sutton 019</t>
  </si>
  <si>
    <t>E02000859</t>
  </si>
  <si>
    <t>Sutton 020</t>
  </si>
  <si>
    <t>E02000860</t>
  </si>
  <si>
    <t>Sutton 021</t>
  </si>
  <si>
    <t>E02000861</t>
  </si>
  <si>
    <t>Sutton 022</t>
  </si>
  <si>
    <t>E02000863</t>
  </si>
  <si>
    <t>Sutton 024</t>
  </si>
  <si>
    <t>E02000864</t>
  </si>
  <si>
    <t>Tower Hamlets 001</t>
  </si>
  <si>
    <t>E09000030</t>
  </si>
  <si>
    <t>Tower Hamlets</t>
  </si>
  <si>
    <t>E02000865</t>
  </si>
  <si>
    <t>Tower Hamlets 002</t>
  </si>
  <si>
    <t>E02000866</t>
  </si>
  <si>
    <t>Tower Hamlets 003</t>
  </si>
  <si>
    <t>E02000867</t>
  </si>
  <si>
    <t>Tower Hamlets 004</t>
  </si>
  <si>
    <t>E02000868</t>
  </si>
  <si>
    <t>Tower Hamlets 005</t>
  </si>
  <si>
    <t>E02000869</t>
  </si>
  <si>
    <t>Tower Hamlets 006</t>
  </si>
  <si>
    <t>E02000870</t>
  </si>
  <si>
    <t>Tower Hamlets 007</t>
  </si>
  <si>
    <t>E02000871</t>
  </si>
  <si>
    <t>Tower Hamlets 008</t>
  </si>
  <si>
    <t>E02000872</t>
  </si>
  <si>
    <t>Tower Hamlets 009</t>
  </si>
  <si>
    <t>E02000873</t>
  </si>
  <si>
    <t>Tower Hamlets 010</t>
  </si>
  <si>
    <t>E02000874</t>
  </si>
  <si>
    <t>Tower Hamlets 011</t>
  </si>
  <si>
    <t>E02000875</t>
  </si>
  <si>
    <t>Tower Hamlets 012</t>
  </si>
  <si>
    <t>E02000876</t>
  </si>
  <si>
    <t>Tower Hamlets 013</t>
  </si>
  <si>
    <t>E02000877</t>
  </si>
  <si>
    <t>Tower Hamlets 014</t>
  </si>
  <si>
    <t>E02000878</t>
  </si>
  <si>
    <t>Tower Hamlets 015</t>
  </si>
  <si>
    <t>E02000879</t>
  </si>
  <si>
    <t>Tower Hamlets 016</t>
  </si>
  <si>
    <t>E02000880</t>
  </si>
  <si>
    <t>Tower Hamlets 017</t>
  </si>
  <si>
    <t>E02000881</t>
  </si>
  <si>
    <t>Tower Hamlets 018</t>
  </si>
  <si>
    <t>E02000882</t>
  </si>
  <si>
    <t>Tower Hamlets 019</t>
  </si>
  <si>
    <t>E02000883</t>
  </si>
  <si>
    <t>Tower Hamlets 020</t>
  </si>
  <si>
    <t>E02000884</t>
  </si>
  <si>
    <t>Tower Hamlets 021</t>
  </si>
  <si>
    <t>E02000885</t>
  </si>
  <si>
    <t>Tower Hamlets 022</t>
  </si>
  <si>
    <t>E02000886</t>
  </si>
  <si>
    <t>Tower Hamlets 023</t>
  </si>
  <si>
    <t>E02000887</t>
  </si>
  <si>
    <t>Tower Hamlets 024</t>
  </si>
  <si>
    <t>E02000888</t>
  </si>
  <si>
    <t>Tower Hamlets 025</t>
  </si>
  <si>
    <t>E02000889</t>
  </si>
  <si>
    <t>Tower Hamlets 026</t>
  </si>
  <si>
    <t>E02000890</t>
  </si>
  <si>
    <t>Tower Hamlets 027</t>
  </si>
  <si>
    <t>E02000891</t>
  </si>
  <si>
    <t>Tower Hamlets 028</t>
  </si>
  <si>
    <t>E02000893</t>
  </si>
  <si>
    <t>Tower Hamlets 030</t>
  </si>
  <si>
    <t>E02000894</t>
  </si>
  <si>
    <t>Tower Hamlets 031</t>
  </si>
  <si>
    <t>E02000895</t>
  </si>
  <si>
    <t>Waltham Forest 001</t>
  </si>
  <si>
    <t>E09000031</t>
  </si>
  <si>
    <t>Waltham Forest</t>
  </si>
  <si>
    <t>E02000896</t>
  </si>
  <si>
    <t>Waltham Forest 002</t>
  </si>
  <si>
    <t>E02000897</t>
  </si>
  <si>
    <t>Waltham Forest 003</t>
  </si>
  <si>
    <t>E02000898</t>
  </si>
  <si>
    <t>Waltham Forest 004</t>
  </si>
  <si>
    <t>E02000899</t>
  </si>
  <si>
    <t>Waltham Forest 005</t>
  </si>
  <si>
    <t>E02000900</t>
  </si>
  <si>
    <t>Waltham Forest 006</t>
  </si>
  <si>
    <t>E02000901</t>
  </si>
  <si>
    <t>Waltham Forest 007</t>
  </si>
  <si>
    <t>E02000902</t>
  </si>
  <si>
    <t>Waltham Forest 008</t>
  </si>
  <si>
    <t>E02000903</t>
  </si>
  <si>
    <t>Waltham Forest 009</t>
  </si>
  <si>
    <t>E02000904</t>
  </si>
  <si>
    <t>Waltham Forest 010</t>
  </si>
  <si>
    <t>E02000905</t>
  </si>
  <si>
    <t>Waltham Forest 011</t>
  </si>
  <si>
    <t>E02000906</t>
  </si>
  <si>
    <t>Waltham Forest 012</t>
  </si>
  <si>
    <t>E02000907</t>
  </si>
  <si>
    <t>Waltham Forest 013</t>
  </si>
  <si>
    <t>E02000908</t>
  </si>
  <si>
    <t>Waltham Forest 014</t>
  </si>
  <si>
    <t>E02000909</t>
  </si>
  <si>
    <t>Waltham Forest 015</t>
  </si>
  <si>
    <t>E02000910</t>
  </si>
  <si>
    <t>Waltham Forest 016</t>
  </si>
  <si>
    <t>E02000911</t>
  </si>
  <si>
    <t>Waltham Forest 017</t>
  </si>
  <si>
    <t>E02000912</t>
  </si>
  <si>
    <t>Waltham Forest 018</t>
  </si>
  <si>
    <t>E02000913</t>
  </si>
  <si>
    <t>Waltham Forest 019</t>
  </si>
  <si>
    <t>E02000914</t>
  </si>
  <si>
    <t>Waltham Forest 020</t>
  </si>
  <si>
    <t>E02000915</t>
  </si>
  <si>
    <t>Waltham Forest 021</t>
  </si>
  <si>
    <t>E02000916</t>
  </si>
  <si>
    <t>Waltham Forest 022</t>
  </si>
  <si>
    <t>E02000917</t>
  </si>
  <si>
    <t>Waltham Forest 023</t>
  </si>
  <si>
    <t>E02000918</t>
  </si>
  <si>
    <t>Waltham Forest 024</t>
  </si>
  <si>
    <t>E02000919</t>
  </si>
  <si>
    <t>Waltham Forest 025</t>
  </si>
  <si>
    <t>E02000920</t>
  </si>
  <si>
    <t>Waltham Forest 026</t>
  </si>
  <si>
    <t>E02000921</t>
  </si>
  <si>
    <t>Waltham Forest 027</t>
  </si>
  <si>
    <t>E02000922</t>
  </si>
  <si>
    <t>Waltham Forest 028</t>
  </si>
  <si>
    <t>E02000923</t>
  </si>
  <si>
    <t>Wandsworth 001</t>
  </si>
  <si>
    <t>E09000032</t>
  </si>
  <si>
    <t>Wandsworth</t>
  </si>
  <si>
    <t>E02000924</t>
  </si>
  <si>
    <t>Wandsworth 002</t>
  </si>
  <si>
    <t>E02000925</t>
  </si>
  <si>
    <t>Wandsworth 003</t>
  </si>
  <si>
    <t>E02000926</t>
  </si>
  <si>
    <t>Wandsworth 004</t>
  </si>
  <si>
    <t>E02000927</t>
  </si>
  <si>
    <t>Wandsworth 005</t>
  </si>
  <si>
    <t>E02000928</t>
  </si>
  <si>
    <t>Wandsworth 006</t>
  </si>
  <si>
    <t>E02000929</t>
  </si>
  <si>
    <t>Wandsworth 007</t>
  </si>
  <si>
    <t>E02000930</t>
  </si>
  <si>
    <t>Wandsworth 008</t>
  </si>
  <si>
    <t>E02000931</t>
  </si>
  <si>
    <t>Wandsworth 009</t>
  </si>
  <si>
    <t>E02000932</t>
  </si>
  <si>
    <t>Wandsworth 010</t>
  </si>
  <si>
    <t>E02000933</t>
  </si>
  <si>
    <t>Wandsworth 011</t>
  </si>
  <si>
    <t>E02000934</t>
  </si>
  <si>
    <t>Wandsworth 012</t>
  </si>
  <si>
    <t>E02000935</t>
  </si>
  <si>
    <t>Wandsworth 013</t>
  </si>
  <si>
    <t>E02000936</t>
  </si>
  <si>
    <t>Wandsworth 014</t>
  </si>
  <si>
    <t>E02000937</t>
  </si>
  <si>
    <t>Wandsworth 015</t>
  </si>
  <si>
    <t>E02000938</t>
  </si>
  <si>
    <t>Wandsworth 016</t>
  </si>
  <si>
    <t>E02000939</t>
  </si>
  <si>
    <t>Wandsworth 017</t>
  </si>
  <si>
    <t>E02000940</t>
  </si>
  <si>
    <t>Wandsworth 018</t>
  </si>
  <si>
    <t>E02000941</t>
  </si>
  <si>
    <t>Wandsworth 019</t>
  </si>
  <si>
    <t>E02000942</t>
  </si>
  <si>
    <t>Wandsworth 020</t>
  </si>
  <si>
    <t>E02000943</t>
  </si>
  <si>
    <t>Wandsworth 021</t>
  </si>
  <si>
    <t>E02000944</t>
  </si>
  <si>
    <t>Wandsworth 022</t>
  </si>
  <si>
    <t>E02000945</t>
  </si>
  <si>
    <t>Wandsworth 023</t>
  </si>
  <si>
    <t>E02000946</t>
  </si>
  <si>
    <t>Wandsworth 024</t>
  </si>
  <si>
    <t>E02000947</t>
  </si>
  <si>
    <t>Wandsworth 025</t>
  </si>
  <si>
    <t>E02000948</t>
  </si>
  <si>
    <t>Wandsworth 026</t>
  </si>
  <si>
    <t>E02000949</t>
  </si>
  <si>
    <t>Wandsworth 027</t>
  </si>
  <si>
    <t>E02000950</t>
  </si>
  <si>
    <t>Wandsworth 028</t>
  </si>
  <si>
    <t>E02000951</t>
  </si>
  <si>
    <t>Wandsworth 029</t>
  </si>
  <si>
    <t>E02000952</t>
  </si>
  <si>
    <t>Wandsworth 030</t>
  </si>
  <si>
    <t>E02000953</t>
  </si>
  <si>
    <t>Wandsworth 031</t>
  </si>
  <si>
    <t>E02000954</t>
  </si>
  <si>
    <t>Wandsworth 032</t>
  </si>
  <si>
    <t>E02000955</t>
  </si>
  <si>
    <t>Wandsworth 033</t>
  </si>
  <si>
    <t>E02000956</t>
  </si>
  <si>
    <t>Wandsworth 034</t>
  </si>
  <si>
    <t>E02000957</t>
  </si>
  <si>
    <t>Wandsworth 035</t>
  </si>
  <si>
    <t>E02000958</t>
  </si>
  <si>
    <t>Wandsworth 036</t>
  </si>
  <si>
    <t>E02000959</t>
  </si>
  <si>
    <t>Wandsworth 037</t>
  </si>
  <si>
    <t>E02000960</t>
  </si>
  <si>
    <t>Westminster 001</t>
  </si>
  <si>
    <t>E09000033</t>
  </si>
  <si>
    <t>Westminster</t>
  </si>
  <si>
    <t>E02000961</t>
  </si>
  <si>
    <t>Westminster 002</t>
  </si>
  <si>
    <t>E02000962</t>
  </si>
  <si>
    <t>Westminster 003</t>
  </si>
  <si>
    <t>E02000963</t>
  </si>
  <si>
    <t>Westminster 004</t>
  </si>
  <si>
    <t>E02000964</t>
  </si>
  <si>
    <t>Westminster 005</t>
  </si>
  <si>
    <t>E02000965</t>
  </si>
  <si>
    <t>Westminster 006</t>
  </si>
  <si>
    <t>E02000966</t>
  </si>
  <si>
    <t>Westminster 007</t>
  </si>
  <si>
    <t>E02000967</t>
  </si>
  <si>
    <t>Westminster 008</t>
  </si>
  <si>
    <t>E02000968</t>
  </si>
  <si>
    <t>Westminster 009</t>
  </si>
  <si>
    <t>E02000969</t>
  </si>
  <si>
    <t>Westminster 010</t>
  </si>
  <si>
    <t>E02000970</t>
  </si>
  <si>
    <t>Westminster 011</t>
  </si>
  <si>
    <t>E02000971</t>
  </si>
  <si>
    <t>Westminster 012</t>
  </si>
  <si>
    <t>E02000972</t>
  </si>
  <si>
    <t>Westminster 013</t>
  </si>
  <si>
    <t>E02000973</t>
  </si>
  <si>
    <t>Westminster 014</t>
  </si>
  <si>
    <t>E02000974</t>
  </si>
  <si>
    <t>Westminster 015</t>
  </si>
  <si>
    <t>E02000975</t>
  </si>
  <si>
    <t>Westminster 016</t>
  </si>
  <si>
    <t>E02000976</t>
  </si>
  <si>
    <t>Westminster 017</t>
  </si>
  <si>
    <t>E02000977</t>
  </si>
  <si>
    <t>Westminster 018</t>
  </si>
  <si>
    <t>E02000978</t>
  </si>
  <si>
    <t>Westminster 019</t>
  </si>
  <si>
    <t>E02000979</t>
  </si>
  <si>
    <t>Westminster 020</t>
  </si>
  <si>
    <t>E02000980</t>
  </si>
  <si>
    <t>Westminster 021</t>
  </si>
  <si>
    <t>E02000981</t>
  </si>
  <si>
    <t>Westminster 022</t>
  </si>
  <si>
    <t>E02000982</t>
  </si>
  <si>
    <t>Westminster 023</t>
  </si>
  <si>
    <t>E02000983</t>
  </si>
  <si>
    <t>Westminster 024</t>
  </si>
  <si>
    <t>E02000984</t>
  </si>
  <si>
    <t>Bolton 001</t>
  </si>
  <si>
    <t>E08000001</t>
  </si>
  <si>
    <t>Bolton</t>
  </si>
  <si>
    <t>North West</t>
  </si>
  <si>
    <t>RT Outer Conurbation</t>
  </si>
  <si>
    <t>Inner and Outer Conurbation</t>
  </si>
  <si>
    <t>E02000985</t>
  </si>
  <si>
    <t>Bolton 002</t>
  </si>
  <si>
    <t>E02000986</t>
  </si>
  <si>
    <t>Bolton 003</t>
  </si>
  <si>
    <t>E02000987</t>
  </si>
  <si>
    <t>Bolton 004</t>
  </si>
  <si>
    <t>E02000988</t>
  </si>
  <si>
    <t>Bolton 005</t>
  </si>
  <si>
    <t>E02000989</t>
  </si>
  <si>
    <t>Bolton 006</t>
  </si>
  <si>
    <t>E02000990</t>
  </si>
  <si>
    <t>Bolton 007</t>
  </si>
  <si>
    <t>E02000991</t>
  </si>
  <si>
    <t>Bolton 008</t>
  </si>
  <si>
    <t>E02000992</t>
  </si>
  <si>
    <t>Bolton 009</t>
  </si>
  <si>
    <t>E02000993</t>
  </si>
  <si>
    <t>Bolton 010</t>
  </si>
  <si>
    <t>E02000994</t>
  </si>
  <si>
    <t>Bolton 011</t>
  </si>
  <si>
    <t>E02000995</t>
  </si>
  <si>
    <t>Bolton 012</t>
  </si>
  <si>
    <t>E02000996</t>
  </si>
  <si>
    <t>Bolton 013</t>
  </si>
  <si>
    <t>E02000997</t>
  </si>
  <si>
    <t>Bolton 014</t>
  </si>
  <si>
    <t>E02000998</t>
  </si>
  <si>
    <t>Bolton 015</t>
  </si>
  <si>
    <t>E02000999</t>
  </si>
  <si>
    <t>Bolton 016</t>
  </si>
  <si>
    <t>E02001000</t>
  </si>
  <si>
    <t>Bolton 017</t>
  </si>
  <si>
    <t>E02001001</t>
  </si>
  <si>
    <t>Bolton 018</t>
  </si>
  <si>
    <t>E02001002</t>
  </si>
  <si>
    <t>Bolton 019</t>
  </si>
  <si>
    <t>E02001003</t>
  </si>
  <si>
    <t>Bolton 020</t>
  </si>
  <si>
    <t>E02001004</t>
  </si>
  <si>
    <t>Bolton 021</t>
  </si>
  <si>
    <t>E02001005</t>
  </si>
  <si>
    <t>Bolton 022</t>
  </si>
  <si>
    <t>E02001006</t>
  </si>
  <si>
    <t>Bolton 023</t>
  </si>
  <si>
    <t>E02001007</t>
  </si>
  <si>
    <t>Bolton 024</t>
  </si>
  <si>
    <t>E02001008</t>
  </si>
  <si>
    <t>Bolton 025</t>
  </si>
  <si>
    <t>E02001009</t>
  </si>
  <si>
    <t>Bolton 026</t>
  </si>
  <si>
    <t>E02001010</t>
  </si>
  <si>
    <t>Bolton 027</t>
  </si>
  <si>
    <t>E02001011</t>
  </si>
  <si>
    <t>Bolton 028</t>
  </si>
  <si>
    <t>E02001012</t>
  </si>
  <si>
    <t>Bolton 029</t>
  </si>
  <si>
    <t>E02001013</t>
  </si>
  <si>
    <t>Bolton 030</t>
  </si>
  <si>
    <t>E02001014</t>
  </si>
  <si>
    <t>Bolton 031</t>
  </si>
  <si>
    <t>E02001015</t>
  </si>
  <si>
    <t>Bolton 032</t>
  </si>
  <si>
    <t>E02001016</t>
  </si>
  <si>
    <t>Bolton 033</t>
  </si>
  <si>
    <t>E02001017</t>
  </si>
  <si>
    <t>Bolton 034</t>
  </si>
  <si>
    <t>E02001018</t>
  </si>
  <si>
    <t>Bolton 035</t>
  </si>
  <si>
    <t>E02001019</t>
  </si>
  <si>
    <t>Bury 001</t>
  </si>
  <si>
    <t>E08000002</t>
  </si>
  <si>
    <t>Bury</t>
  </si>
  <si>
    <t>E02001020</t>
  </si>
  <si>
    <t>Bury 002</t>
  </si>
  <si>
    <t>E02001021</t>
  </si>
  <si>
    <t>Bury 003</t>
  </si>
  <si>
    <t>E02001022</t>
  </si>
  <si>
    <t>Bury 004</t>
  </si>
  <si>
    <t>E02001023</t>
  </si>
  <si>
    <t>Bury 005</t>
  </si>
  <si>
    <t>E02001024</t>
  </si>
  <si>
    <t>Bury 006</t>
  </si>
  <si>
    <t>E02001025</t>
  </si>
  <si>
    <t>Bury 007</t>
  </si>
  <si>
    <t>E02001026</t>
  </si>
  <si>
    <t>Bury 008</t>
  </si>
  <si>
    <t>E02001027</t>
  </si>
  <si>
    <t>Bury 009</t>
  </si>
  <si>
    <t>E02001028</t>
  </si>
  <si>
    <t>Bury 010</t>
  </si>
  <si>
    <t>E02001029</t>
  </si>
  <si>
    <t>Bury 011</t>
  </si>
  <si>
    <t>E02001030</t>
  </si>
  <si>
    <t>Bury 012</t>
  </si>
  <si>
    <t>E02001031</t>
  </si>
  <si>
    <t>Bury 013</t>
  </si>
  <si>
    <t>E02001032</t>
  </si>
  <si>
    <t>Bury 014</t>
  </si>
  <si>
    <t>E02001033</t>
  </si>
  <si>
    <t>Bury 015</t>
  </si>
  <si>
    <t>E02001034</t>
  </si>
  <si>
    <t>Bury 016</t>
  </si>
  <si>
    <t>E02001035</t>
  </si>
  <si>
    <t>Bury 017</t>
  </si>
  <si>
    <t>E02001036</t>
  </si>
  <si>
    <t>Bury 018</t>
  </si>
  <si>
    <t>E02001037</t>
  </si>
  <si>
    <t>Bury 019</t>
  </si>
  <si>
    <t>E02001038</t>
  </si>
  <si>
    <t>Bury 020</t>
  </si>
  <si>
    <t>E02001039</t>
  </si>
  <si>
    <t>Bury 021</t>
  </si>
  <si>
    <t>E02001040</t>
  </si>
  <si>
    <t>Bury 022</t>
  </si>
  <si>
    <t>E02001041</t>
  </si>
  <si>
    <t>Bury 023</t>
  </si>
  <si>
    <t>E02001042</t>
  </si>
  <si>
    <t>Bury 024</t>
  </si>
  <si>
    <t>RT Inner Conurbation</t>
  </si>
  <si>
    <t>E02001043</t>
  </si>
  <si>
    <t>Bury 025</t>
  </si>
  <si>
    <t>E02001044</t>
  </si>
  <si>
    <t>Bury 026</t>
  </si>
  <si>
    <t>E02001045</t>
  </si>
  <si>
    <t>Manchester 001</t>
  </si>
  <si>
    <t>E08000003</t>
  </si>
  <si>
    <t>Manchester</t>
  </si>
  <si>
    <t>E02001046</t>
  </si>
  <si>
    <t>Manchester 002</t>
  </si>
  <si>
    <t>E02001047</t>
  </si>
  <si>
    <t>Manchester 003</t>
  </si>
  <si>
    <t>E02001048</t>
  </si>
  <si>
    <t>Manchester 004</t>
  </si>
  <si>
    <t>E02001049</t>
  </si>
  <si>
    <t>Manchester 005</t>
  </si>
  <si>
    <t>E02001050</t>
  </si>
  <si>
    <t>Manchester 006</t>
  </si>
  <si>
    <t>E02001051</t>
  </si>
  <si>
    <t>Manchester 007</t>
  </si>
  <si>
    <t>E02001052</t>
  </si>
  <si>
    <t>Manchester 008</t>
  </si>
  <si>
    <t>E02001053</t>
  </si>
  <si>
    <t>Manchester 009</t>
  </si>
  <si>
    <t>E02001055</t>
  </si>
  <si>
    <t>Manchester 011</t>
  </si>
  <si>
    <t>E02001056</t>
  </si>
  <si>
    <t>Manchester 012</t>
  </si>
  <si>
    <t>E02001057</t>
  </si>
  <si>
    <t>Manchester 013</t>
  </si>
  <si>
    <t>E02001059</t>
  </si>
  <si>
    <t>Manchester 015</t>
  </si>
  <si>
    <t>E02001061</t>
  </si>
  <si>
    <t>Manchester 017</t>
  </si>
  <si>
    <t>E02001062</t>
  </si>
  <si>
    <t>Manchester 018</t>
  </si>
  <si>
    <t>E02001063</t>
  </si>
  <si>
    <t>Manchester 019</t>
  </si>
  <si>
    <t>E02001064</t>
  </si>
  <si>
    <t>Manchester 020</t>
  </si>
  <si>
    <t>E02001065</t>
  </si>
  <si>
    <t>Manchester 021</t>
  </si>
  <si>
    <t>E02001066</t>
  </si>
  <si>
    <t>Manchester 022</t>
  </si>
  <si>
    <t>E02001067</t>
  </si>
  <si>
    <t>Manchester 023</t>
  </si>
  <si>
    <t>E02001068</t>
  </si>
  <si>
    <t>Manchester 024</t>
  </si>
  <si>
    <t>E02001069</t>
  </si>
  <si>
    <t>Manchester 025</t>
  </si>
  <si>
    <t>E02001070</t>
  </si>
  <si>
    <t>Manchester 026</t>
  </si>
  <si>
    <t>E02001071</t>
  </si>
  <si>
    <t>Manchester 027</t>
  </si>
  <si>
    <t>E02001072</t>
  </si>
  <si>
    <t>Manchester 028</t>
  </si>
  <si>
    <t>E02001073</t>
  </si>
  <si>
    <t>Manchester 029</t>
  </si>
  <si>
    <t>E02001074</t>
  </si>
  <si>
    <t>Manchester 030</t>
  </si>
  <si>
    <t>E02001075</t>
  </si>
  <si>
    <t>Manchester 031</t>
  </si>
  <si>
    <t>E02001076</t>
  </si>
  <si>
    <t>Manchester 032</t>
  </si>
  <si>
    <t>E02001077</t>
  </si>
  <si>
    <t>Manchester 033</t>
  </si>
  <si>
    <t>E02001078</t>
  </si>
  <si>
    <t>Manchester 034</t>
  </si>
  <si>
    <t>E02001079</t>
  </si>
  <si>
    <t>Manchester 035</t>
  </si>
  <si>
    <t>E02001080</t>
  </si>
  <si>
    <t>Manchester 036</t>
  </si>
  <si>
    <t>E02001081</t>
  </si>
  <si>
    <t>Manchester 037</t>
  </si>
  <si>
    <t>E02001082</t>
  </si>
  <si>
    <t>Manchester 038</t>
  </si>
  <si>
    <t>E02001083</t>
  </si>
  <si>
    <t>Manchester 039</t>
  </si>
  <si>
    <t>E02001084</t>
  </si>
  <si>
    <t>Manchester 040</t>
  </si>
  <si>
    <t>E02001085</t>
  </si>
  <si>
    <t>Manchester 041</t>
  </si>
  <si>
    <t>E02001086</t>
  </si>
  <si>
    <t>Manchester 042</t>
  </si>
  <si>
    <t>E02001087</t>
  </si>
  <si>
    <t>Manchester 043</t>
  </si>
  <si>
    <t>E02001088</t>
  </si>
  <si>
    <t>Manchester 044</t>
  </si>
  <si>
    <t>E02001089</t>
  </si>
  <si>
    <t>Manchester 045</t>
  </si>
  <si>
    <t>E02001090</t>
  </si>
  <si>
    <t>Manchester 046</t>
  </si>
  <si>
    <t>E02001091</t>
  </si>
  <si>
    <t>Manchester 047</t>
  </si>
  <si>
    <t>E02001092</t>
  </si>
  <si>
    <t>Manchester 048</t>
  </si>
  <si>
    <t>E02001093</t>
  </si>
  <si>
    <t>Manchester 049</t>
  </si>
  <si>
    <t>E02001094</t>
  </si>
  <si>
    <t>Manchester 050</t>
  </si>
  <si>
    <t>E02001095</t>
  </si>
  <si>
    <t>Manchester 051</t>
  </si>
  <si>
    <t>E02001096</t>
  </si>
  <si>
    <t>Manchester 052</t>
  </si>
  <si>
    <t>E02001097</t>
  </si>
  <si>
    <t>Manchester 053</t>
  </si>
  <si>
    <t>E02001098</t>
  </si>
  <si>
    <t>Oldham 001</t>
  </si>
  <si>
    <t>E08000004</t>
  </si>
  <si>
    <t>Oldham</t>
  </si>
  <si>
    <t>E02001099</t>
  </si>
  <si>
    <t>Oldham 002</t>
  </si>
  <si>
    <t>E02001100</t>
  </si>
  <si>
    <t>Oldham 003</t>
  </si>
  <si>
    <t>E02001101</t>
  </si>
  <si>
    <t>Oldham 004</t>
  </si>
  <si>
    <t>E02001102</t>
  </si>
  <si>
    <t>Oldham 005</t>
  </si>
  <si>
    <t>E02001103</t>
  </si>
  <si>
    <t>Oldham 006</t>
  </si>
  <si>
    <t>E02001104</t>
  </si>
  <si>
    <t>Oldham 007</t>
  </si>
  <si>
    <t>E02001105</t>
  </si>
  <si>
    <t>Oldham 008</t>
  </si>
  <si>
    <t>E02001106</t>
  </si>
  <si>
    <t>Oldham 009</t>
  </si>
  <si>
    <t>E02001107</t>
  </si>
  <si>
    <t>Oldham 010</t>
  </si>
  <si>
    <t>E02001108</t>
  </si>
  <si>
    <t>Oldham 011</t>
  </si>
  <si>
    <t>E02001109</t>
  </si>
  <si>
    <t>Oldham 012</t>
  </si>
  <si>
    <t>E02001110</t>
  </si>
  <si>
    <t>Oldham 013</t>
  </si>
  <si>
    <t>E02001111</t>
  </si>
  <si>
    <t>Oldham 014</t>
  </si>
  <si>
    <t>E02001112</t>
  </si>
  <si>
    <t>Oldham 015</t>
  </si>
  <si>
    <t>E02001113</t>
  </si>
  <si>
    <t>Oldham 016</t>
  </si>
  <si>
    <t>E02001114</t>
  </si>
  <si>
    <t>Oldham 017</t>
  </si>
  <si>
    <t>E02001115</t>
  </si>
  <si>
    <t>Oldham 018</t>
  </si>
  <si>
    <t>E02001116</t>
  </si>
  <si>
    <t>Oldham 019</t>
  </si>
  <si>
    <t>E02001117</t>
  </si>
  <si>
    <t>Oldham 020</t>
  </si>
  <si>
    <t>E02001118</t>
  </si>
  <si>
    <t>Oldham 021</t>
  </si>
  <si>
    <t>E02001119</t>
  </si>
  <si>
    <t>Oldham 022</t>
  </si>
  <si>
    <t>E02001121</t>
  </si>
  <si>
    <t>Oldham 024</t>
  </si>
  <si>
    <t>E02001123</t>
  </si>
  <si>
    <t>Oldham 026</t>
  </si>
  <si>
    <t>E02001124</t>
  </si>
  <si>
    <t>Oldham 027</t>
  </si>
  <si>
    <t>E02001125</t>
  </si>
  <si>
    <t>Oldham 028</t>
  </si>
  <si>
    <t>E02001126</t>
  </si>
  <si>
    <t>Oldham 029</t>
  </si>
  <si>
    <t>E02001127</t>
  </si>
  <si>
    <t>Oldham 030</t>
  </si>
  <si>
    <t>E02001128</t>
  </si>
  <si>
    <t>Oldham 031</t>
  </si>
  <si>
    <t>E02001129</t>
  </si>
  <si>
    <t>Oldham 032</t>
  </si>
  <si>
    <t>E02001130</t>
  </si>
  <si>
    <t>Oldham 033</t>
  </si>
  <si>
    <t>E02001131</t>
  </si>
  <si>
    <t>Oldham 034</t>
  </si>
  <si>
    <t>E02001132</t>
  </si>
  <si>
    <t>Rochdale 001</t>
  </si>
  <si>
    <t>E08000005</t>
  </si>
  <si>
    <t>Rochdale</t>
  </si>
  <si>
    <t>E02001133</t>
  </si>
  <si>
    <t>Rochdale 002</t>
  </si>
  <si>
    <t>E02001134</t>
  </si>
  <si>
    <t>Rochdale 003</t>
  </si>
  <si>
    <t>E02001135</t>
  </si>
  <si>
    <t>Rochdale 004</t>
  </si>
  <si>
    <t>E02001136</t>
  </si>
  <si>
    <t>Rochdale 005</t>
  </si>
  <si>
    <t>E02001137</t>
  </si>
  <si>
    <t>Rochdale 006</t>
  </si>
  <si>
    <t>E02001138</t>
  </si>
  <si>
    <t>Rochdale 007</t>
  </si>
  <si>
    <t>E02001139</t>
  </si>
  <si>
    <t>Rochdale 008</t>
  </si>
  <si>
    <t>E02001140</t>
  </si>
  <si>
    <t>Rochdale 009</t>
  </si>
  <si>
    <t>E02001141</t>
  </si>
  <si>
    <t>Rochdale 010</t>
  </si>
  <si>
    <t>E02001142</t>
  </si>
  <si>
    <t>Rochdale 011</t>
  </si>
  <si>
    <t>E02001143</t>
  </si>
  <si>
    <t>Rochdale 012</t>
  </si>
  <si>
    <t>E02001144</t>
  </si>
  <si>
    <t>Rochdale 013</t>
  </si>
  <si>
    <t>E02001145</t>
  </si>
  <si>
    <t>Rochdale 014</t>
  </si>
  <si>
    <t>E02001146</t>
  </si>
  <si>
    <t>Rochdale 015</t>
  </si>
  <si>
    <t>E02001147</t>
  </si>
  <si>
    <t>Rochdale 016</t>
  </si>
  <si>
    <t>E02001148</t>
  </si>
  <si>
    <t>Rochdale 017</t>
  </si>
  <si>
    <t>E02001149</t>
  </si>
  <si>
    <t>Rochdale 018</t>
  </si>
  <si>
    <t>E02001150</t>
  </si>
  <si>
    <t>Rochdale 019</t>
  </si>
  <si>
    <t>E02001151</t>
  </si>
  <si>
    <t>Rochdale 020</t>
  </si>
  <si>
    <t>E02001152</t>
  </si>
  <si>
    <t>Rochdale 021</t>
  </si>
  <si>
    <t>E02001153</t>
  </si>
  <si>
    <t>Rochdale 022</t>
  </si>
  <si>
    <t>E02001154</t>
  </si>
  <si>
    <t>Rochdale 023</t>
  </si>
  <si>
    <t>E02001155</t>
  </si>
  <si>
    <t>Rochdale 024</t>
  </si>
  <si>
    <t>E02001156</t>
  </si>
  <si>
    <t>Rochdale 025</t>
  </si>
  <si>
    <t>E02001157</t>
  </si>
  <si>
    <t>Salford 001</t>
  </si>
  <si>
    <t>E08000006</t>
  </si>
  <si>
    <t>Salford</t>
  </si>
  <si>
    <t>E02001158</t>
  </si>
  <si>
    <t>Salford 002</t>
  </si>
  <si>
    <t>E02001159</t>
  </si>
  <si>
    <t>Salford 003</t>
  </si>
  <si>
    <t>E02001160</t>
  </si>
  <si>
    <t>Salford 004</t>
  </si>
  <si>
    <t>E02001161</t>
  </si>
  <si>
    <t>Salford 005</t>
  </si>
  <si>
    <t>E02001162</t>
  </si>
  <si>
    <t>Salford 006</t>
  </si>
  <si>
    <t>E02001163</t>
  </si>
  <si>
    <t>Salford 007</t>
  </si>
  <si>
    <t>E02001164</t>
  </si>
  <si>
    <t>Salford 008</t>
  </si>
  <si>
    <t>E02001165</t>
  </si>
  <si>
    <t>Salford 009</t>
  </si>
  <si>
    <t>E02001166</t>
  </si>
  <si>
    <t>Salford 010</t>
  </si>
  <si>
    <t>E02001167</t>
  </si>
  <si>
    <t>Salford 011</t>
  </si>
  <si>
    <t>E02001168</t>
  </si>
  <si>
    <t>Salford 012</t>
  </si>
  <si>
    <t>E02001169</t>
  </si>
  <si>
    <t>Salford 013</t>
  </si>
  <si>
    <t>E02001170</t>
  </si>
  <si>
    <t>Salford 014</t>
  </si>
  <si>
    <t>E02001171</t>
  </si>
  <si>
    <t>Salford 015</t>
  </si>
  <si>
    <t>E02001172</t>
  </si>
  <si>
    <t>Salford 016</t>
  </si>
  <si>
    <t>E02001173</t>
  </si>
  <si>
    <t>Salford 017</t>
  </si>
  <si>
    <t>E02001174</t>
  </si>
  <si>
    <t>Salford 018</t>
  </si>
  <si>
    <t>E02001175</t>
  </si>
  <si>
    <t>Salford 019</t>
  </si>
  <si>
    <t>E02001176</t>
  </si>
  <si>
    <t>Salford 020</t>
  </si>
  <si>
    <t>E02001177</t>
  </si>
  <si>
    <t>Salford 021</t>
  </si>
  <si>
    <t>E02001178</t>
  </si>
  <si>
    <t>Salford 022</t>
  </si>
  <si>
    <t>E02001179</t>
  </si>
  <si>
    <t>Salford 023</t>
  </si>
  <si>
    <t>E02001180</t>
  </si>
  <si>
    <t>Salford 024</t>
  </si>
  <si>
    <t>E02001181</t>
  </si>
  <si>
    <t>Salford 025</t>
  </si>
  <si>
    <t>E02001182</t>
  </si>
  <si>
    <t>Salford 026</t>
  </si>
  <si>
    <t>E02001183</t>
  </si>
  <si>
    <t>Salford 027</t>
  </si>
  <si>
    <t>E02001184</t>
  </si>
  <si>
    <t>Salford 028</t>
  </si>
  <si>
    <t>E02001185</t>
  </si>
  <si>
    <t>Salford 029</t>
  </si>
  <si>
    <t>E02001186</t>
  </si>
  <si>
    <t>Salford 030</t>
  </si>
  <si>
    <t>E02001187</t>
  </si>
  <si>
    <t>Stockport 001</t>
  </si>
  <si>
    <t>E08000007</t>
  </si>
  <si>
    <t>Stockport</t>
  </si>
  <si>
    <t>E02001188</t>
  </si>
  <si>
    <t>Stockport 002</t>
  </si>
  <si>
    <t>E02001189</t>
  </si>
  <si>
    <t>Stockport 003</t>
  </si>
  <si>
    <t>E02001190</t>
  </si>
  <si>
    <t>Stockport 004</t>
  </si>
  <si>
    <t>E02001191</t>
  </si>
  <si>
    <t>Stockport 005</t>
  </si>
  <si>
    <t>E02001192</t>
  </si>
  <si>
    <t>Stockport 006</t>
  </si>
  <si>
    <t>E02001193</t>
  </si>
  <si>
    <t>Stockport 007</t>
  </si>
  <si>
    <t>E02001194</t>
  </si>
  <si>
    <t>Stockport 008</t>
  </si>
  <si>
    <t>E02001195</t>
  </si>
  <si>
    <t>Stockport 009</t>
  </si>
  <si>
    <t>E02001196</t>
  </si>
  <si>
    <t>Stockport 010</t>
  </si>
  <si>
    <t>E02001197</t>
  </si>
  <si>
    <t>Stockport 011</t>
  </si>
  <si>
    <t>E02001198</t>
  </si>
  <si>
    <t>Stockport 012</t>
  </si>
  <si>
    <t>E02001199</t>
  </si>
  <si>
    <t>Stockport 013</t>
  </si>
  <si>
    <t>E02001200</t>
  </si>
  <si>
    <t>Stockport 014</t>
  </si>
  <si>
    <t>E02001201</t>
  </si>
  <si>
    <t>Stockport 015</t>
  </si>
  <si>
    <t>E02001202</t>
  </si>
  <si>
    <t>Stockport 016</t>
  </si>
  <si>
    <t>E02001203</t>
  </si>
  <si>
    <t>Stockport 017</t>
  </si>
  <si>
    <t>E02001204</t>
  </si>
  <si>
    <t>Stockport 018</t>
  </si>
  <si>
    <t>E02001205</t>
  </si>
  <si>
    <t>Stockport 019</t>
  </si>
  <si>
    <t>E02001206</t>
  </si>
  <si>
    <t>Stockport 020</t>
  </si>
  <si>
    <t>E02001207</t>
  </si>
  <si>
    <t>Stockport 021</t>
  </si>
  <si>
    <t>E02001208</t>
  </si>
  <si>
    <t>Stockport 022</t>
  </si>
  <si>
    <t>E02001209</t>
  </si>
  <si>
    <t>Stockport 023</t>
  </si>
  <si>
    <t>E02001210</t>
  </si>
  <si>
    <t>Stockport 024</t>
  </si>
  <si>
    <t>E02001211</t>
  </si>
  <si>
    <t>Stockport 025</t>
  </si>
  <si>
    <t>E02001212</t>
  </si>
  <si>
    <t>Stockport 026</t>
  </si>
  <si>
    <t>E02001213</t>
  </si>
  <si>
    <t>Stockport 027</t>
  </si>
  <si>
    <t>E02001214</t>
  </si>
  <si>
    <t>Stockport 028</t>
  </si>
  <si>
    <t>E02001215</t>
  </si>
  <si>
    <t>Stockport 029</t>
  </si>
  <si>
    <t>E02001216</t>
  </si>
  <si>
    <t>Stockport 030</t>
  </si>
  <si>
    <t>E02001217</t>
  </si>
  <si>
    <t>Stockport 031</t>
  </si>
  <si>
    <t>E02001218</t>
  </si>
  <si>
    <t>Stockport 032</t>
  </si>
  <si>
    <t>E02001219</t>
  </si>
  <si>
    <t>Stockport 033</t>
  </si>
  <si>
    <t>E02001220</t>
  </si>
  <si>
    <t>Stockport 034</t>
  </si>
  <si>
    <t>E02001221</t>
  </si>
  <si>
    <t>Stockport 035</t>
  </si>
  <si>
    <t>E02001222</t>
  </si>
  <si>
    <t>Stockport 036</t>
  </si>
  <si>
    <t>E02001223</t>
  </si>
  <si>
    <t>Stockport 037</t>
  </si>
  <si>
    <t>E02001224</t>
  </si>
  <si>
    <t>Stockport 038</t>
  </si>
  <si>
    <t>E02001225</t>
  </si>
  <si>
    <t>Stockport 039</t>
  </si>
  <si>
    <t>E02001226</t>
  </si>
  <si>
    <t>Stockport 040</t>
  </si>
  <si>
    <t>E02001227</t>
  </si>
  <si>
    <t>Stockport 041</t>
  </si>
  <si>
    <t>E02001228</t>
  </si>
  <si>
    <t>Stockport 042</t>
  </si>
  <si>
    <t>E02001229</t>
  </si>
  <si>
    <t>Tameside 001</t>
  </si>
  <si>
    <t>E08000008</t>
  </si>
  <si>
    <t>Tameside</t>
  </si>
  <si>
    <t>E02001230</t>
  </si>
  <si>
    <t>Tameside 002</t>
  </si>
  <si>
    <t>E02001231</t>
  </si>
  <si>
    <t>Tameside 003</t>
  </si>
  <si>
    <t>E02001232</t>
  </si>
  <si>
    <t>Tameside 004</t>
  </si>
  <si>
    <t>E02001233</t>
  </si>
  <si>
    <t>Tameside 005</t>
  </si>
  <si>
    <t>E02001234</t>
  </si>
  <si>
    <t>Tameside 006</t>
  </si>
  <si>
    <t>E02001235</t>
  </si>
  <si>
    <t>Tameside 007</t>
  </si>
  <si>
    <t>E02001236</t>
  </si>
  <si>
    <t>Tameside 008</t>
  </si>
  <si>
    <t>E02001237</t>
  </si>
  <si>
    <t>Tameside 009</t>
  </si>
  <si>
    <t>E02001238</t>
  </si>
  <si>
    <t>Tameside 010</t>
  </si>
  <si>
    <t>E02001239</t>
  </si>
  <si>
    <t>Tameside 011</t>
  </si>
  <si>
    <t>E02001240</t>
  </si>
  <si>
    <t>Tameside 012</t>
  </si>
  <si>
    <t>E02001241</t>
  </si>
  <si>
    <t>Tameside 013</t>
  </si>
  <si>
    <t>E02001242</t>
  </si>
  <si>
    <t>Tameside 014</t>
  </si>
  <si>
    <t>E02001243</t>
  </si>
  <si>
    <t>Tameside 015</t>
  </si>
  <si>
    <t>E02001244</t>
  </si>
  <si>
    <t>Tameside 016</t>
  </si>
  <si>
    <t>E02001245</t>
  </si>
  <si>
    <t>Tameside 017</t>
  </si>
  <si>
    <t>E02001246</t>
  </si>
  <si>
    <t>Tameside 018</t>
  </si>
  <si>
    <t>E02001247</t>
  </si>
  <si>
    <t>Tameside 019</t>
  </si>
  <si>
    <t>E02001248</t>
  </si>
  <si>
    <t>Tameside 020</t>
  </si>
  <si>
    <t>E02001249</t>
  </si>
  <si>
    <t>Tameside 021</t>
  </si>
  <si>
    <t>E02001250</t>
  </si>
  <si>
    <t>Tameside 022</t>
  </si>
  <si>
    <t>E02001251</t>
  </si>
  <si>
    <t>Tameside 023</t>
  </si>
  <si>
    <t>E02001252</t>
  </si>
  <si>
    <t>Tameside 024</t>
  </si>
  <si>
    <t>E02001253</t>
  </si>
  <si>
    <t>Tameside 025</t>
  </si>
  <si>
    <t>E02001254</t>
  </si>
  <si>
    <t>Tameside 026</t>
  </si>
  <si>
    <t>E02001255</t>
  </si>
  <si>
    <t>Tameside 027</t>
  </si>
  <si>
    <t>E02001256</t>
  </si>
  <si>
    <t>Tameside 028</t>
  </si>
  <si>
    <t>E02001257</t>
  </si>
  <si>
    <t>Tameside 029</t>
  </si>
  <si>
    <t>E02001258</t>
  </si>
  <si>
    <t>Tameside 030</t>
  </si>
  <si>
    <t>E02001259</t>
  </si>
  <si>
    <t>Trafford 001</t>
  </si>
  <si>
    <t>E08000009</t>
  </si>
  <si>
    <t>Trafford</t>
  </si>
  <si>
    <t>E02001260</t>
  </si>
  <si>
    <t>Trafford 002</t>
  </si>
  <si>
    <t>E02001261</t>
  </si>
  <si>
    <t>Trafford 003</t>
  </si>
  <si>
    <t>E02001262</t>
  </si>
  <si>
    <t>Trafford 004</t>
  </si>
  <si>
    <t>E02001263</t>
  </si>
  <si>
    <t>Trafford 005</t>
  </si>
  <si>
    <t>E02001264</t>
  </si>
  <si>
    <t>Trafford 006</t>
  </si>
  <si>
    <t>E02001265</t>
  </si>
  <si>
    <t>Trafford 007</t>
  </si>
  <si>
    <t>E02001266</t>
  </si>
  <si>
    <t>Trafford 008</t>
  </si>
  <si>
    <t>E02001267</t>
  </si>
  <si>
    <t>Trafford 009</t>
  </si>
  <si>
    <t>E02001268</t>
  </si>
  <si>
    <t>Trafford 010</t>
  </si>
  <si>
    <t>E02001269</t>
  </si>
  <si>
    <t>Trafford 011</t>
  </si>
  <si>
    <t>E02001270</t>
  </si>
  <si>
    <t>Trafford 012</t>
  </si>
  <si>
    <t>E02001271</t>
  </si>
  <si>
    <t>Trafford 013</t>
  </si>
  <si>
    <t>E02001272</t>
  </si>
  <si>
    <t>Trafford 014</t>
  </si>
  <si>
    <t>E02001273</t>
  </si>
  <si>
    <t>Trafford 015</t>
  </si>
  <si>
    <t>E02001274</t>
  </si>
  <si>
    <t>Trafford 016</t>
  </si>
  <si>
    <t>E02001275</t>
  </si>
  <si>
    <t>Trafford 017</t>
  </si>
  <si>
    <t>E02001276</t>
  </si>
  <si>
    <t>Trafford 018</t>
  </si>
  <si>
    <t>E02001277</t>
  </si>
  <si>
    <t>Trafford 019</t>
  </si>
  <si>
    <t>E02001278</t>
  </si>
  <si>
    <t>Trafford 020</t>
  </si>
  <si>
    <t>E02001279</t>
  </si>
  <si>
    <t>Trafford 021</t>
  </si>
  <si>
    <t>E02001280</t>
  </si>
  <si>
    <t>Trafford 022</t>
  </si>
  <si>
    <t>E02001281</t>
  </si>
  <si>
    <t>Trafford 023</t>
  </si>
  <si>
    <t>E02001282</t>
  </si>
  <si>
    <t>Trafford 024</t>
  </si>
  <si>
    <t>E02001283</t>
  </si>
  <si>
    <t>Trafford 025</t>
  </si>
  <si>
    <t>E02001284</t>
  </si>
  <si>
    <t>Trafford 026</t>
  </si>
  <si>
    <t>E02001285</t>
  </si>
  <si>
    <t>Trafford 027</t>
  </si>
  <si>
    <t>E02001286</t>
  </si>
  <si>
    <t>Trafford 028</t>
  </si>
  <si>
    <t>E02001287</t>
  </si>
  <si>
    <t>Wigan 001</t>
  </si>
  <si>
    <t>E08000010</t>
  </si>
  <si>
    <t>Wigan</t>
  </si>
  <si>
    <t>E02001288</t>
  </si>
  <si>
    <t>Wigan 002</t>
  </si>
  <si>
    <t>E02001289</t>
  </si>
  <si>
    <t>Wigan 003</t>
  </si>
  <si>
    <t>E02001290</t>
  </si>
  <si>
    <t>Wigan 004</t>
  </si>
  <si>
    <t>E02001291</t>
  </si>
  <si>
    <t>Wigan 005</t>
  </si>
  <si>
    <t>E02001292</t>
  </si>
  <si>
    <t>Wigan 006</t>
  </si>
  <si>
    <t>E02001293</t>
  </si>
  <si>
    <t>Wigan 007</t>
  </si>
  <si>
    <t>E02001294</t>
  </si>
  <si>
    <t>Wigan 008</t>
  </si>
  <si>
    <t>E02001295</t>
  </si>
  <si>
    <t>Wigan 009</t>
  </si>
  <si>
    <t>E02001296</t>
  </si>
  <si>
    <t>Wigan 010</t>
  </si>
  <si>
    <t>E02001297</t>
  </si>
  <si>
    <t>Wigan 011</t>
  </si>
  <si>
    <t>E02001298</t>
  </si>
  <si>
    <t>Wigan 012</t>
  </si>
  <si>
    <t>E02001299</t>
  </si>
  <si>
    <t>Wigan 013</t>
  </si>
  <si>
    <t>E02001300</t>
  </si>
  <si>
    <t>Wigan 014</t>
  </si>
  <si>
    <t>E02001301</t>
  </si>
  <si>
    <t>Wigan 015</t>
  </si>
  <si>
    <t>E02001302</t>
  </si>
  <si>
    <t>Wigan 016</t>
  </si>
  <si>
    <t>E02001303</t>
  </si>
  <si>
    <t>Wigan 017</t>
  </si>
  <si>
    <t>E02001304</t>
  </si>
  <si>
    <t>Wigan 018</t>
  </si>
  <si>
    <t>E02001305</t>
  </si>
  <si>
    <t>Wigan 019</t>
  </si>
  <si>
    <t>E02001306</t>
  </si>
  <si>
    <t>Wigan 020</t>
  </si>
  <si>
    <t>E02001307</t>
  </si>
  <si>
    <t>Wigan 021</t>
  </si>
  <si>
    <t>E02001308</t>
  </si>
  <si>
    <t>Wigan 022</t>
  </si>
  <si>
    <t>E02001309</t>
  </si>
  <si>
    <t>Wigan 023</t>
  </si>
  <si>
    <t>E02001310</t>
  </si>
  <si>
    <t>Wigan 024</t>
  </si>
  <si>
    <t>E02001311</t>
  </si>
  <si>
    <t>Wigan 025</t>
  </si>
  <si>
    <t>E02001312</t>
  </si>
  <si>
    <t>Wigan 026</t>
  </si>
  <si>
    <t>E02001313</t>
  </si>
  <si>
    <t>Wigan 027</t>
  </si>
  <si>
    <t>E02001314</t>
  </si>
  <si>
    <t>Wigan 028</t>
  </si>
  <si>
    <t>E02001315</t>
  </si>
  <si>
    <t>Wigan 029</t>
  </si>
  <si>
    <t>E02001316</t>
  </si>
  <si>
    <t>Wigan 030</t>
  </si>
  <si>
    <t>E02001317</t>
  </si>
  <si>
    <t>Wigan 031</t>
  </si>
  <si>
    <t>E02001318</t>
  </si>
  <si>
    <t>Wigan 032</t>
  </si>
  <si>
    <t>E02001319</t>
  </si>
  <si>
    <t>Wigan 033</t>
  </si>
  <si>
    <t>E02001320</t>
  </si>
  <si>
    <t>Wigan 034</t>
  </si>
  <si>
    <t>E02001321</t>
  </si>
  <si>
    <t>Wigan 035</t>
  </si>
  <si>
    <t>E02001322</t>
  </si>
  <si>
    <t>Wigan 036</t>
  </si>
  <si>
    <t>E02001323</t>
  </si>
  <si>
    <t>Wigan 037</t>
  </si>
  <si>
    <t>E02001324</t>
  </si>
  <si>
    <t>Wigan 038</t>
  </si>
  <si>
    <t>E02001325</t>
  </si>
  <si>
    <t>Wigan 039</t>
  </si>
  <si>
    <t>E02001326</t>
  </si>
  <si>
    <t>Wigan 040</t>
  </si>
  <si>
    <t>E02001327</t>
  </si>
  <si>
    <t>Knowsley 001</t>
  </si>
  <si>
    <t>E08000011</t>
  </si>
  <si>
    <t>Knowsley</t>
  </si>
  <si>
    <t>E02001328</t>
  </si>
  <si>
    <t>Knowsley 002</t>
  </si>
  <si>
    <t>E02001329</t>
  </si>
  <si>
    <t>Knowsley 003</t>
  </si>
  <si>
    <t>E02001330</t>
  </si>
  <si>
    <t>Knowsley 004</t>
  </si>
  <si>
    <t>E02001331</t>
  </si>
  <si>
    <t>Knowsley 005</t>
  </si>
  <si>
    <t>E02001332</t>
  </si>
  <si>
    <t>Knowsley 006</t>
  </si>
  <si>
    <t>E02001333</t>
  </si>
  <si>
    <t>Knowsley 007</t>
  </si>
  <si>
    <t>E02001334</t>
  </si>
  <si>
    <t>Knowsley 008</t>
  </si>
  <si>
    <t>E02001335</t>
  </si>
  <si>
    <t>Knowsley 009</t>
  </si>
  <si>
    <t>E02001336</t>
  </si>
  <si>
    <t>Knowsley 010</t>
  </si>
  <si>
    <t>E02001337</t>
  </si>
  <si>
    <t>Knowsley 011</t>
  </si>
  <si>
    <t>E02001338</t>
  </si>
  <si>
    <t>Knowsley 012</t>
  </si>
  <si>
    <t>E02001339</t>
  </si>
  <si>
    <t>Knowsley 013</t>
  </si>
  <si>
    <t>E02001340</t>
  </si>
  <si>
    <t>Knowsley 014</t>
  </si>
  <si>
    <t>E02001341</t>
  </si>
  <si>
    <t>Knowsley 015</t>
  </si>
  <si>
    <t>E02001342</t>
  </si>
  <si>
    <t>Knowsley 016</t>
  </si>
  <si>
    <t>E02001343</t>
  </si>
  <si>
    <t>Knowsley 017</t>
  </si>
  <si>
    <t>E02001344</t>
  </si>
  <si>
    <t>Knowsley 018</t>
  </si>
  <si>
    <t>E02001345</t>
  </si>
  <si>
    <t>Knowsley 019</t>
  </si>
  <si>
    <t>E02001346</t>
  </si>
  <si>
    <t>Knowsley 020</t>
  </si>
  <si>
    <t>E02001347</t>
  </si>
  <si>
    <t>Liverpool 001</t>
  </si>
  <si>
    <t>E08000012</t>
  </si>
  <si>
    <t>Liverpool</t>
  </si>
  <si>
    <t>E02001348</t>
  </si>
  <si>
    <t>Liverpool 002</t>
  </si>
  <si>
    <t>E02001349</t>
  </si>
  <si>
    <t>Liverpool 003</t>
  </si>
  <si>
    <t>E02001350</t>
  </si>
  <si>
    <t>Liverpool 004</t>
  </si>
  <si>
    <t>E02001351</t>
  </si>
  <si>
    <t>Liverpool 005</t>
  </si>
  <si>
    <t>E02001352</t>
  </si>
  <si>
    <t>Liverpool 006</t>
  </si>
  <si>
    <t>E02001353</t>
  </si>
  <si>
    <t>Liverpool 007</t>
  </si>
  <si>
    <t>E02001354</t>
  </si>
  <si>
    <t>Liverpool 008</t>
  </si>
  <si>
    <t>E02001355</t>
  </si>
  <si>
    <t>Liverpool 009</t>
  </si>
  <si>
    <t>E02001356</t>
  </si>
  <si>
    <t>Liverpool 010</t>
  </si>
  <si>
    <t>E02001357</t>
  </si>
  <si>
    <t>Liverpool 011</t>
  </si>
  <si>
    <t>E02001358</t>
  </si>
  <si>
    <t>Liverpool 012</t>
  </si>
  <si>
    <t>E02001359</t>
  </si>
  <si>
    <t>Liverpool 013</t>
  </si>
  <si>
    <t>E02001360</t>
  </si>
  <si>
    <t>Liverpool 014</t>
  </si>
  <si>
    <t>E02001361</t>
  </si>
  <si>
    <t>Liverpool 015</t>
  </si>
  <si>
    <t>E02001362</t>
  </si>
  <si>
    <t>Liverpool 016</t>
  </si>
  <si>
    <t>E02001363</t>
  </si>
  <si>
    <t>Liverpool 017</t>
  </si>
  <si>
    <t>E02001364</t>
  </si>
  <si>
    <t>Liverpool 018</t>
  </si>
  <si>
    <t>E02001365</t>
  </si>
  <si>
    <t>Liverpool 019</t>
  </si>
  <si>
    <t>E02001366</t>
  </si>
  <si>
    <t>Liverpool 020</t>
  </si>
  <si>
    <t>E02001367</t>
  </si>
  <si>
    <t>Liverpool 021</t>
  </si>
  <si>
    <t>E02001368</t>
  </si>
  <si>
    <t>Liverpool 022</t>
  </si>
  <si>
    <t>E02001369</t>
  </si>
  <si>
    <t>Liverpool 023</t>
  </si>
  <si>
    <t>E02001370</t>
  </si>
  <si>
    <t>Liverpool 024</t>
  </si>
  <si>
    <t>E02001371</t>
  </si>
  <si>
    <t>Liverpool 025</t>
  </si>
  <si>
    <t>E02001372</t>
  </si>
  <si>
    <t>Liverpool 026</t>
  </si>
  <si>
    <t>E02001373</t>
  </si>
  <si>
    <t>Liverpool 027</t>
  </si>
  <si>
    <t>E02001374</t>
  </si>
  <si>
    <t>Liverpool 028</t>
  </si>
  <si>
    <t>E02001375</t>
  </si>
  <si>
    <t>Liverpool 029</t>
  </si>
  <si>
    <t>E02001376</t>
  </si>
  <si>
    <t>Liverpool 030</t>
  </si>
  <si>
    <t>E02001377</t>
  </si>
  <si>
    <t>Liverpool 031</t>
  </si>
  <si>
    <t>E02001378</t>
  </si>
  <si>
    <t>Liverpool 032</t>
  </si>
  <si>
    <t>E02001380</t>
  </si>
  <si>
    <t>Liverpool 034</t>
  </si>
  <si>
    <t>E02001381</t>
  </si>
  <si>
    <t>Liverpool 035</t>
  </si>
  <si>
    <t>E02001382</t>
  </si>
  <si>
    <t>Liverpool 036</t>
  </si>
  <si>
    <t>E02001383</t>
  </si>
  <si>
    <t>Liverpool 037</t>
  </si>
  <si>
    <t>E02001384</t>
  </si>
  <si>
    <t>Liverpool 038</t>
  </si>
  <si>
    <t>E02001385</t>
  </si>
  <si>
    <t>Liverpool 039</t>
  </si>
  <si>
    <t>E02001386</t>
  </si>
  <si>
    <t>Liverpool 040</t>
  </si>
  <si>
    <t>E02001387</t>
  </si>
  <si>
    <t>Liverpool 041</t>
  </si>
  <si>
    <t>E02001388</t>
  </si>
  <si>
    <t>Liverpool 042</t>
  </si>
  <si>
    <t>E02001389</t>
  </si>
  <si>
    <t>Liverpool 043</t>
  </si>
  <si>
    <t>E02001390</t>
  </si>
  <si>
    <t>Liverpool 044</t>
  </si>
  <si>
    <t>E02001391</t>
  </si>
  <si>
    <t>Liverpool 045</t>
  </si>
  <si>
    <t>E02001392</t>
  </si>
  <si>
    <t>Liverpool 046</t>
  </si>
  <si>
    <t>E02001393</t>
  </si>
  <si>
    <t>Liverpool 047</t>
  </si>
  <si>
    <t>E02001394</t>
  </si>
  <si>
    <t>Liverpool 048</t>
  </si>
  <si>
    <t>E02001395</t>
  </si>
  <si>
    <t>Liverpool 049</t>
  </si>
  <si>
    <t>E02001396</t>
  </si>
  <si>
    <t>Liverpool 050</t>
  </si>
  <si>
    <t>E02001397</t>
  </si>
  <si>
    <t>Liverpool 051</t>
  </si>
  <si>
    <t>E02001398</t>
  </si>
  <si>
    <t>Liverpool 052</t>
  </si>
  <si>
    <t>E02001399</t>
  </si>
  <si>
    <t>Liverpool 053</t>
  </si>
  <si>
    <t>E02001400</t>
  </si>
  <si>
    <t>Liverpool 054</t>
  </si>
  <si>
    <t>E02001401</t>
  </si>
  <si>
    <t>Liverpool 055</t>
  </si>
  <si>
    <t>E02001402</t>
  </si>
  <si>
    <t>Liverpool 056</t>
  </si>
  <si>
    <t>E02001403</t>
  </si>
  <si>
    <t>Liverpool 057</t>
  </si>
  <si>
    <t>E02001404</t>
  </si>
  <si>
    <t>Liverpool 058</t>
  </si>
  <si>
    <t>E02001405</t>
  </si>
  <si>
    <t>Liverpool 059</t>
  </si>
  <si>
    <t>E02001406</t>
  </si>
  <si>
    <t>St. Helens 001</t>
  </si>
  <si>
    <t>E08000013</t>
  </si>
  <si>
    <t>St. Helens</t>
  </si>
  <si>
    <t>E02001407</t>
  </si>
  <si>
    <t>St. Helens 002</t>
  </si>
  <si>
    <t>E02001408</t>
  </si>
  <si>
    <t>St. Helens 003</t>
  </si>
  <si>
    <t>E02001409</t>
  </si>
  <si>
    <t>St. Helens 004</t>
  </si>
  <si>
    <t>E02001410</t>
  </si>
  <si>
    <t>St. Helens 005</t>
  </si>
  <si>
    <t>E02001411</t>
  </si>
  <si>
    <t>St. Helens 006</t>
  </si>
  <si>
    <t>E02001412</t>
  </si>
  <si>
    <t>St. Helens 007</t>
  </si>
  <si>
    <t>E02001413</t>
  </si>
  <si>
    <t>St. Helens 008</t>
  </si>
  <si>
    <t>E02001414</t>
  </si>
  <si>
    <t>St. Helens 009</t>
  </si>
  <si>
    <t>E02001415</t>
  </si>
  <si>
    <t>St. Helens 010</t>
  </si>
  <si>
    <t>E02001416</t>
  </si>
  <si>
    <t>St. Helens 011</t>
  </si>
  <si>
    <t>E02001417</t>
  </si>
  <si>
    <t>St. Helens 012</t>
  </si>
  <si>
    <t>E02001418</t>
  </si>
  <si>
    <t>St. Helens 013</t>
  </si>
  <si>
    <t>E02001419</t>
  </si>
  <si>
    <t>St. Helens 014</t>
  </si>
  <si>
    <t>E02001420</t>
  </si>
  <si>
    <t>St. Helens 015</t>
  </si>
  <si>
    <t>E02001421</t>
  </si>
  <si>
    <t>St. Helens 016</t>
  </si>
  <si>
    <t>E02001422</t>
  </si>
  <si>
    <t>St. Helens 017</t>
  </si>
  <si>
    <t>E02001423</t>
  </si>
  <si>
    <t>St. Helens 018</t>
  </si>
  <si>
    <t>E02001424</t>
  </si>
  <si>
    <t>St. Helens 019</t>
  </si>
  <si>
    <t>E02001425</t>
  </si>
  <si>
    <t>St. Helens 020</t>
  </si>
  <si>
    <t>E02001426</t>
  </si>
  <si>
    <t>St. Helens 021</t>
  </si>
  <si>
    <t>E02001427</t>
  </si>
  <si>
    <t>St. Helens 022</t>
  </si>
  <si>
    <t>E02001428</t>
  </si>
  <si>
    <t>St. Helens 023</t>
  </si>
  <si>
    <t>E02001429</t>
  </si>
  <si>
    <t>Sefton 001</t>
  </si>
  <si>
    <t>E08000014</t>
  </si>
  <si>
    <t>Sefton</t>
  </si>
  <si>
    <t>E02001430</t>
  </si>
  <si>
    <t>Sefton 002</t>
  </si>
  <si>
    <t>E02001431</t>
  </si>
  <si>
    <t>Sefton 003</t>
  </si>
  <si>
    <t>E02001432</t>
  </si>
  <si>
    <t>Sefton 004</t>
  </si>
  <si>
    <t>E02001433</t>
  </si>
  <si>
    <t>Sefton 005</t>
  </si>
  <si>
    <t>E02001434</t>
  </si>
  <si>
    <t>Sefton 006</t>
  </si>
  <si>
    <t>E02001435</t>
  </si>
  <si>
    <t>Sefton 007</t>
  </si>
  <si>
    <t>E02001436</t>
  </si>
  <si>
    <t>Sefton 008</t>
  </si>
  <si>
    <t>E02001437</t>
  </si>
  <si>
    <t>Sefton 009</t>
  </si>
  <si>
    <t>E02001438</t>
  </si>
  <si>
    <t>Sefton 010</t>
  </si>
  <si>
    <t>E02001439</t>
  </si>
  <si>
    <t>Sefton 011</t>
  </si>
  <si>
    <t>E02001440</t>
  </si>
  <si>
    <t>Sefton 012</t>
  </si>
  <si>
    <t>E02001441</t>
  </si>
  <si>
    <t>Sefton 013</t>
  </si>
  <si>
    <t>E02001442</t>
  </si>
  <si>
    <t>Sefton 014</t>
  </si>
  <si>
    <t>E02001443</t>
  </si>
  <si>
    <t>Sefton 015</t>
  </si>
  <si>
    <t>E02001444</t>
  </si>
  <si>
    <t>Sefton 016</t>
  </si>
  <si>
    <t>E02001445</t>
  </si>
  <si>
    <t>Sefton 017</t>
  </si>
  <si>
    <t>E02001446</t>
  </si>
  <si>
    <t>Sefton 018</t>
  </si>
  <si>
    <t>E02001447</t>
  </si>
  <si>
    <t>Sefton 019</t>
  </si>
  <si>
    <t>E02001448</t>
  </si>
  <si>
    <t>Sefton 020</t>
  </si>
  <si>
    <t>E02001449</t>
  </si>
  <si>
    <t>Sefton 021</t>
  </si>
  <si>
    <t>E02001450</t>
  </si>
  <si>
    <t>Sefton 022</t>
  </si>
  <si>
    <t>E02001451</t>
  </si>
  <si>
    <t>Sefton 023</t>
  </si>
  <si>
    <t>E02001452</t>
  </si>
  <si>
    <t>Sefton 024</t>
  </si>
  <si>
    <t>E02001453</t>
  </si>
  <si>
    <t>Sefton 025</t>
  </si>
  <si>
    <t>E02001454</t>
  </si>
  <si>
    <t>Sefton 026</t>
  </si>
  <si>
    <t>E02001455</t>
  </si>
  <si>
    <t>Sefton 027</t>
  </si>
  <si>
    <t>E02001456</t>
  </si>
  <si>
    <t>Sefton 028</t>
  </si>
  <si>
    <t>E02001457</t>
  </si>
  <si>
    <t>Sefton 029</t>
  </si>
  <si>
    <t>E02001458</t>
  </si>
  <si>
    <t>Sefton 030</t>
  </si>
  <si>
    <t>E02001459</t>
  </si>
  <si>
    <t>Sefton 031</t>
  </si>
  <si>
    <t>E02001460</t>
  </si>
  <si>
    <t>Sefton 032</t>
  </si>
  <si>
    <t>E02001461</t>
  </si>
  <si>
    <t>Sefton 033</t>
  </si>
  <si>
    <t>E02001462</t>
  </si>
  <si>
    <t>Sefton 034</t>
  </si>
  <si>
    <t>E02001463</t>
  </si>
  <si>
    <t>Sefton 035</t>
  </si>
  <si>
    <t>E02001464</t>
  </si>
  <si>
    <t>Sefton 036</t>
  </si>
  <si>
    <t>E02001465</t>
  </si>
  <si>
    <t>Sefton 037</t>
  </si>
  <si>
    <t>E02001466</t>
  </si>
  <si>
    <t>Sefton 038</t>
  </si>
  <si>
    <t>E02001467</t>
  </si>
  <si>
    <t>Wirral 001</t>
  </si>
  <si>
    <t>E08000015</t>
  </si>
  <si>
    <t>Wirral</t>
  </si>
  <si>
    <t>E02001468</t>
  </si>
  <si>
    <t>Wirral 002</t>
  </si>
  <si>
    <t>E02001469</t>
  </si>
  <si>
    <t>Wirral 003</t>
  </si>
  <si>
    <t>E02001470</t>
  </si>
  <si>
    <t>Wirral 004</t>
  </si>
  <si>
    <t>E02001471</t>
  </si>
  <si>
    <t>Wirral 005</t>
  </si>
  <si>
    <t>E02001472</t>
  </si>
  <si>
    <t>Wirral 006</t>
  </si>
  <si>
    <t>E02001473</t>
  </si>
  <si>
    <t>Wirral 007</t>
  </si>
  <si>
    <t>E02001474</t>
  </si>
  <si>
    <t>Wirral 008</t>
  </si>
  <si>
    <t>E02001475</t>
  </si>
  <si>
    <t>Wirral 009</t>
  </si>
  <si>
    <t>E02001476</t>
  </si>
  <si>
    <t>Wirral 010</t>
  </si>
  <si>
    <t>E02001477</t>
  </si>
  <si>
    <t>Wirral 011</t>
  </si>
  <si>
    <t>E02001478</t>
  </si>
  <si>
    <t>Wirral 012</t>
  </si>
  <si>
    <t>E02001479</t>
  </si>
  <si>
    <t>Wirral 013</t>
  </si>
  <si>
    <t>E02001480</t>
  </si>
  <si>
    <t>Wirral 014</t>
  </si>
  <si>
    <t>E02001481</t>
  </si>
  <si>
    <t>Wirral 015</t>
  </si>
  <si>
    <t>E02001482</t>
  </si>
  <si>
    <t>Wirral 016</t>
  </si>
  <si>
    <t>E02001483</t>
  </si>
  <si>
    <t>Wirral 017</t>
  </si>
  <si>
    <t>E02001484</t>
  </si>
  <si>
    <t>Wirral 018</t>
  </si>
  <si>
    <t>E02001485</t>
  </si>
  <si>
    <t>Wirral 019</t>
  </si>
  <si>
    <t>E02001486</t>
  </si>
  <si>
    <t>Wirral 020</t>
  </si>
  <si>
    <t>E02001487</t>
  </si>
  <si>
    <t>Wirral 021</t>
  </si>
  <si>
    <t>E02001488</t>
  </si>
  <si>
    <t>Wirral 022</t>
  </si>
  <si>
    <t>E02001489</t>
  </si>
  <si>
    <t>Wirral 023</t>
  </si>
  <si>
    <t>E02001490</t>
  </si>
  <si>
    <t>Wirral 024</t>
  </si>
  <si>
    <t>E02001491</t>
  </si>
  <si>
    <t>Wirral 025</t>
  </si>
  <si>
    <t>E02001492</t>
  </si>
  <si>
    <t>Wirral 026</t>
  </si>
  <si>
    <t>E02001493</t>
  </si>
  <si>
    <t>Wirral 027</t>
  </si>
  <si>
    <t>E02001494</t>
  </si>
  <si>
    <t>Wirral 028</t>
  </si>
  <si>
    <t>E02001495</t>
  </si>
  <si>
    <t>Wirral 029</t>
  </si>
  <si>
    <t>E02001496</t>
  </si>
  <si>
    <t>Wirral 030</t>
  </si>
  <si>
    <t>E02001497</t>
  </si>
  <si>
    <t>Wirral 031</t>
  </si>
  <si>
    <t>E02001498</t>
  </si>
  <si>
    <t>Wirral 032</t>
  </si>
  <si>
    <t>E02001499</t>
  </si>
  <si>
    <t>Wirral 033</t>
  </si>
  <si>
    <t>E02001500</t>
  </si>
  <si>
    <t>Wirral 034</t>
  </si>
  <si>
    <t>E02001501</t>
  </si>
  <si>
    <t>Wirral 035</t>
  </si>
  <si>
    <t>E02001502</t>
  </si>
  <si>
    <t>Wirral 036</t>
  </si>
  <si>
    <t>E02001503</t>
  </si>
  <si>
    <t>Wirral 037</t>
  </si>
  <si>
    <t>E02001504</t>
  </si>
  <si>
    <t>Wirral 038</t>
  </si>
  <si>
    <t>E02001505</t>
  </si>
  <si>
    <t>Wirral 039</t>
  </si>
  <si>
    <t>E02001506</t>
  </si>
  <si>
    <t>Wirral 040</t>
  </si>
  <si>
    <t>E02001507</t>
  </si>
  <si>
    <t>Wirral 041</t>
  </si>
  <si>
    <t>E02001508</t>
  </si>
  <si>
    <t>Wirral 042</t>
  </si>
  <si>
    <t>E02001509</t>
  </si>
  <si>
    <t>Barnsley 001</t>
  </si>
  <si>
    <t>E08000016</t>
  </si>
  <si>
    <t>Barnsley</t>
  </si>
  <si>
    <t>Yorkshire and The Humber</t>
  </si>
  <si>
    <t>E02001510</t>
  </si>
  <si>
    <t>Barnsley 002</t>
  </si>
  <si>
    <t>E02001511</t>
  </si>
  <si>
    <t>Barnsley 003</t>
  </si>
  <si>
    <t>E02001512</t>
  </si>
  <si>
    <t>Barnsley 004</t>
  </si>
  <si>
    <t>E02001513</t>
  </si>
  <si>
    <t>Barnsley 005</t>
  </si>
  <si>
    <t>E02001514</t>
  </si>
  <si>
    <t>Barnsley 006</t>
  </si>
  <si>
    <t>E02001515</t>
  </si>
  <si>
    <t>Barnsley 007</t>
  </si>
  <si>
    <t>E02001516</t>
  </si>
  <si>
    <t>Barnsley 008</t>
  </si>
  <si>
    <t>E02001517</t>
  </si>
  <si>
    <t>Barnsley 009</t>
  </si>
  <si>
    <t>E02001518</t>
  </si>
  <si>
    <t>Barnsley 010</t>
  </si>
  <si>
    <t>E02001519</t>
  </si>
  <si>
    <t>Barnsley 011</t>
  </si>
  <si>
    <t>E02001520</t>
  </si>
  <si>
    <t>Barnsley 012</t>
  </si>
  <si>
    <t>E02001521</t>
  </si>
  <si>
    <t>Barnsley 013</t>
  </si>
  <si>
    <t>E02001522</t>
  </si>
  <si>
    <t>Barnsley 014</t>
  </si>
  <si>
    <t>E02001523</t>
  </si>
  <si>
    <t>Barnsley 015</t>
  </si>
  <si>
    <t>E02001524</t>
  </si>
  <si>
    <t>Barnsley 016</t>
  </si>
  <si>
    <t>E02001525</t>
  </si>
  <si>
    <t>Barnsley 017</t>
  </si>
  <si>
    <t>E02001526</t>
  </si>
  <si>
    <t>Barnsley 018</t>
  </si>
  <si>
    <t>E02001527</t>
  </si>
  <si>
    <t>Barnsley 019</t>
  </si>
  <si>
    <t>E02001528</t>
  </si>
  <si>
    <t>Barnsley 020</t>
  </si>
  <si>
    <t>E02001529</t>
  </si>
  <si>
    <t>Barnsley 021</t>
  </si>
  <si>
    <t>E02001530</t>
  </si>
  <si>
    <t>Barnsley 022</t>
  </si>
  <si>
    <t>E02001531</t>
  </si>
  <si>
    <t>Barnsley 023</t>
  </si>
  <si>
    <t>E02001532</t>
  </si>
  <si>
    <t>Barnsley 024</t>
  </si>
  <si>
    <t>E02001533</t>
  </si>
  <si>
    <t>Barnsley 025</t>
  </si>
  <si>
    <t>E02001534</t>
  </si>
  <si>
    <t>Barnsley 026</t>
  </si>
  <si>
    <t>E02001535</t>
  </si>
  <si>
    <t>Barnsley 027</t>
  </si>
  <si>
    <t>E02001536</t>
  </si>
  <si>
    <t>Barnsley 028</t>
  </si>
  <si>
    <t>E02001537</t>
  </si>
  <si>
    <t>Barnsley 029</t>
  </si>
  <si>
    <t>E02001538</t>
  </si>
  <si>
    <t>Barnsley 030</t>
  </si>
  <si>
    <t>E02001539</t>
  </si>
  <si>
    <t>Doncaster 001</t>
  </si>
  <si>
    <t>E08000017</t>
  </si>
  <si>
    <t>Doncaster</t>
  </si>
  <si>
    <t>E02001540</t>
  </si>
  <si>
    <t>Doncaster 002</t>
  </si>
  <si>
    <t>E02001541</t>
  </si>
  <si>
    <t>Doncaster 003</t>
  </si>
  <si>
    <t>E02001542</t>
  </si>
  <si>
    <t>Doncaster 004</t>
  </si>
  <si>
    <t>E02001543</t>
  </si>
  <si>
    <t>Doncaster 005</t>
  </si>
  <si>
    <t>E02001544</t>
  </si>
  <si>
    <t>Doncaster 006</t>
  </si>
  <si>
    <t>E02001545</t>
  </si>
  <si>
    <t>Doncaster 007</t>
  </si>
  <si>
    <t>E02001546</t>
  </si>
  <si>
    <t>Doncaster 008</t>
  </si>
  <si>
    <t>E02001547</t>
  </si>
  <si>
    <t>Doncaster 009</t>
  </si>
  <si>
    <t>E02001548</t>
  </si>
  <si>
    <t>Doncaster 010</t>
  </si>
  <si>
    <t>E02001549</t>
  </si>
  <si>
    <t>Doncaster 011</t>
  </si>
  <si>
    <t>E02001550</t>
  </si>
  <si>
    <t>Doncaster 012</t>
  </si>
  <si>
    <t>E02001551</t>
  </si>
  <si>
    <t>Doncaster 013</t>
  </si>
  <si>
    <t>E02001552</t>
  </si>
  <si>
    <t>Doncaster 014</t>
  </si>
  <si>
    <t>E02001553</t>
  </si>
  <si>
    <t>Doncaster 015</t>
  </si>
  <si>
    <t>E02001554</t>
  </si>
  <si>
    <t>Doncaster 016</t>
  </si>
  <si>
    <t>E02001555</t>
  </si>
  <si>
    <t>Doncaster 017</t>
  </si>
  <si>
    <t>E02001556</t>
  </si>
  <si>
    <t>Doncaster 018</t>
  </si>
  <si>
    <t>E02001557</t>
  </si>
  <si>
    <t>Doncaster 019</t>
  </si>
  <si>
    <t>E02001558</t>
  </si>
  <si>
    <t>Doncaster 020</t>
  </si>
  <si>
    <t>E02001559</t>
  </si>
  <si>
    <t>Doncaster 021</t>
  </si>
  <si>
    <t>E02001560</t>
  </si>
  <si>
    <t>Doncaster 022</t>
  </si>
  <si>
    <t>E02001561</t>
  </si>
  <si>
    <t>Doncaster 023</t>
  </si>
  <si>
    <t>E02001562</t>
  </si>
  <si>
    <t>Doncaster 024</t>
  </si>
  <si>
    <t>E02001563</t>
  </si>
  <si>
    <t>Doncaster 025</t>
  </si>
  <si>
    <t>E02001564</t>
  </si>
  <si>
    <t>Doncaster 026</t>
  </si>
  <si>
    <t>E02001565</t>
  </si>
  <si>
    <t>Doncaster 027</t>
  </si>
  <si>
    <t>E02001566</t>
  </si>
  <si>
    <t>Doncaster 028</t>
  </si>
  <si>
    <t>E02001567</t>
  </si>
  <si>
    <t>Doncaster 029</t>
  </si>
  <si>
    <t>E02001568</t>
  </si>
  <si>
    <t>Doncaster 030</t>
  </si>
  <si>
    <t>E02001569</t>
  </si>
  <si>
    <t>Doncaster 031</t>
  </si>
  <si>
    <t>E02001570</t>
  </si>
  <si>
    <t>Doncaster 032</t>
  </si>
  <si>
    <t>E02001571</t>
  </si>
  <si>
    <t>Doncaster 033</t>
  </si>
  <si>
    <t>E02001572</t>
  </si>
  <si>
    <t>Doncaster 034</t>
  </si>
  <si>
    <t>E02001573</t>
  </si>
  <si>
    <t>Doncaster 035</t>
  </si>
  <si>
    <t>E02001574</t>
  </si>
  <si>
    <t>Doncaster 036</t>
  </si>
  <si>
    <t>E02001575</t>
  </si>
  <si>
    <t>Doncaster 037</t>
  </si>
  <si>
    <t>E02001576</t>
  </si>
  <si>
    <t>Doncaster 038</t>
  </si>
  <si>
    <t>E02001577</t>
  </si>
  <si>
    <t>Doncaster 039</t>
  </si>
  <si>
    <t>E02001578</t>
  </si>
  <si>
    <t>Rotherham 001</t>
  </si>
  <si>
    <t>E08000018</t>
  </si>
  <si>
    <t>Rotherham</t>
  </si>
  <si>
    <t>E02001579</t>
  </si>
  <si>
    <t>Rotherham 002</t>
  </si>
  <si>
    <t>E02001580</t>
  </si>
  <si>
    <t>Rotherham 003</t>
  </si>
  <si>
    <t>E02001581</t>
  </si>
  <si>
    <t>Rotherham 004</t>
  </si>
  <si>
    <t>E02001582</t>
  </si>
  <si>
    <t>Rotherham 005</t>
  </si>
  <si>
    <t>E02001583</t>
  </si>
  <si>
    <t>Rotherham 006</t>
  </si>
  <si>
    <t>E02001584</t>
  </si>
  <si>
    <t>Rotherham 007</t>
  </si>
  <si>
    <t>E02001585</t>
  </si>
  <si>
    <t>Rotherham 008</t>
  </si>
  <si>
    <t>E02001586</t>
  </si>
  <si>
    <t>Rotherham 009</t>
  </si>
  <si>
    <t>E02001587</t>
  </si>
  <si>
    <t>Rotherham 010</t>
  </si>
  <si>
    <t>E02001588</t>
  </si>
  <si>
    <t>Rotherham 011</t>
  </si>
  <si>
    <t>E02001589</t>
  </si>
  <si>
    <t>Rotherham 012</t>
  </si>
  <si>
    <t>E02001590</t>
  </si>
  <si>
    <t>Rotherham 013</t>
  </si>
  <si>
    <t>E02001591</t>
  </si>
  <si>
    <t>Rotherham 014</t>
  </si>
  <si>
    <t>E02001592</t>
  </si>
  <si>
    <t>Rotherham 015</t>
  </si>
  <si>
    <t>E02001593</t>
  </si>
  <si>
    <t>Rotherham 016</t>
  </si>
  <si>
    <t>E02001594</t>
  </si>
  <si>
    <t>Rotherham 017</t>
  </si>
  <si>
    <t>E02001595</t>
  </si>
  <si>
    <t>Rotherham 018</t>
  </si>
  <si>
    <t>E02001596</t>
  </si>
  <si>
    <t>Rotherham 019</t>
  </si>
  <si>
    <t>E02001597</t>
  </si>
  <si>
    <t>Rotherham 020</t>
  </si>
  <si>
    <t>E02001598</t>
  </si>
  <si>
    <t>Rotherham 021</t>
  </si>
  <si>
    <t>E02001599</t>
  </si>
  <si>
    <t>Rotherham 022</t>
  </si>
  <si>
    <t>E02001600</t>
  </si>
  <si>
    <t>Rotherham 023</t>
  </si>
  <si>
    <t>E02001601</t>
  </si>
  <si>
    <t>Rotherham 024</t>
  </si>
  <si>
    <t>E02001602</t>
  </si>
  <si>
    <t>Rotherham 025</t>
  </si>
  <si>
    <t>E02001603</t>
  </si>
  <si>
    <t>Rotherham 026</t>
  </si>
  <si>
    <t>E02001604</t>
  </si>
  <si>
    <t>Rotherham 027</t>
  </si>
  <si>
    <t>E02001605</t>
  </si>
  <si>
    <t>Rotherham 028</t>
  </si>
  <si>
    <t>E02001606</t>
  </si>
  <si>
    <t>Rotherham 029</t>
  </si>
  <si>
    <t>E02001607</t>
  </si>
  <si>
    <t>Rotherham 030</t>
  </si>
  <si>
    <t>E02001608</t>
  </si>
  <si>
    <t>Rotherham 031</t>
  </si>
  <si>
    <t>E02001609</t>
  </si>
  <si>
    <t>Rotherham 032</t>
  </si>
  <si>
    <t>E02001610</t>
  </si>
  <si>
    <t>Rotherham 033</t>
  </si>
  <si>
    <t>E02001611</t>
  </si>
  <si>
    <t>Sheffield 001</t>
  </si>
  <si>
    <t>E08000019</t>
  </si>
  <si>
    <t>Sheffield</t>
  </si>
  <si>
    <t>E02001612</t>
  </si>
  <si>
    <t>Sheffield 002</t>
  </si>
  <si>
    <t>E02001613</t>
  </si>
  <si>
    <t>Sheffield 003</t>
  </si>
  <si>
    <t>E02001614</t>
  </si>
  <si>
    <t>Sheffield 004</t>
  </si>
  <si>
    <t>E02001615</t>
  </si>
  <si>
    <t>Sheffield 005</t>
  </si>
  <si>
    <t>E02001616</t>
  </si>
  <si>
    <t>Sheffield 006</t>
  </si>
  <si>
    <t>E02001617</t>
  </si>
  <si>
    <t>Sheffield 007</t>
  </si>
  <si>
    <t>E02001618</t>
  </si>
  <si>
    <t>Sheffield 008</t>
  </si>
  <si>
    <t>E02001619</t>
  </si>
  <si>
    <t>Sheffield 009</t>
  </si>
  <si>
    <t>E02001620</t>
  </si>
  <si>
    <t>Sheffield 010</t>
  </si>
  <si>
    <t>E02001621</t>
  </si>
  <si>
    <t>Sheffield 011</t>
  </si>
  <si>
    <t>E02001622</t>
  </si>
  <si>
    <t>Sheffield 012</t>
  </si>
  <si>
    <t>E02001623</t>
  </si>
  <si>
    <t>Sheffield 013</t>
  </si>
  <si>
    <t>E02001624</t>
  </si>
  <si>
    <t>Sheffield 014</t>
  </si>
  <si>
    <t>E02001625</t>
  </si>
  <si>
    <t>Sheffield 015</t>
  </si>
  <si>
    <t>E02001626</t>
  </si>
  <si>
    <t>Sheffield 016</t>
  </si>
  <si>
    <t>E02001627</t>
  </si>
  <si>
    <t>Sheffield 017</t>
  </si>
  <si>
    <t>E02001628</t>
  </si>
  <si>
    <t>Sheffield 018</t>
  </si>
  <si>
    <t>E02001629</t>
  </si>
  <si>
    <t>Sheffield 019</t>
  </si>
  <si>
    <t>E02001630</t>
  </si>
  <si>
    <t>Sheffield 020</t>
  </si>
  <si>
    <t>E02001631</t>
  </si>
  <si>
    <t>Sheffield 021</t>
  </si>
  <si>
    <t>E02001632</t>
  </si>
  <si>
    <t>Sheffield 022</t>
  </si>
  <si>
    <t>E02001633</t>
  </si>
  <si>
    <t>Sheffield 023</t>
  </si>
  <si>
    <t>E02001634</t>
  </si>
  <si>
    <t>Sheffield 024</t>
  </si>
  <si>
    <t>E02001635</t>
  </si>
  <si>
    <t>Sheffield 025</t>
  </si>
  <si>
    <t>E02001636</t>
  </si>
  <si>
    <t>Sheffield 026</t>
  </si>
  <si>
    <t>E02001637</t>
  </si>
  <si>
    <t>Sheffield 027</t>
  </si>
  <si>
    <t>E02001638</t>
  </si>
  <si>
    <t>Sheffield 028</t>
  </si>
  <si>
    <t>E02001639</t>
  </si>
  <si>
    <t>Sheffield 029</t>
  </si>
  <si>
    <t>E02001640</t>
  </si>
  <si>
    <t>Sheffield 030</t>
  </si>
  <si>
    <t>E02001642</t>
  </si>
  <si>
    <t>Sheffield 032</t>
  </si>
  <si>
    <t>E02001643</t>
  </si>
  <si>
    <t>Sheffield 033</t>
  </si>
  <si>
    <t>E02001646</t>
  </si>
  <si>
    <t>Sheffield 036</t>
  </si>
  <si>
    <t>E02001647</t>
  </si>
  <si>
    <t>Sheffield 037</t>
  </si>
  <si>
    <t>E02001648</t>
  </si>
  <si>
    <t>Sheffield 038</t>
  </si>
  <si>
    <t>E02001649</t>
  </si>
  <si>
    <t>Sheffield 039</t>
  </si>
  <si>
    <t>E02001650</t>
  </si>
  <si>
    <t>Sheffield 040</t>
  </si>
  <si>
    <t>E02001651</t>
  </si>
  <si>
    <t>Sheffield 041</t>
  </si>
  <si>
    <t>E02001652</t>
  </si>
  <si>
    <t>Sheffield 042</t>
  </si>
  <si>
    <t>E02001653</t>
  </si>
  <si>
    <t>Sheffield 043</t>
  </si>
  <si>
    <t>E02001654</t>
  </si>
  <si>
    <t>Sheffield 044</t>
  </si>
  <si>
    <t>E02001655</t>
  </si>
  <si>
    <t>Sheffield 045</t>
  </si>
  <si>
    <t>E02001656</t>
  </si>
  <si>
    <t>Sheffield 046</t>
  </si>
  <si>
    <t>E02001657</t>
  </si>
  <si>
    <t>Sheffield 047</t>
  </si>
  <si>
    <t>E02001658</t>
  </si>
  <si>
    <t>Sheffield 048</t>
  </si>
  <si>
    <t>E02001659</t>
  </si>
  <si>
    <t>Sheffield 049</t>
  </si>
  <si>
    <t>E02001660</t>
  </si>
  <si>
    <t>Sheffield 050</t>
  </si>
  <si>
    <t>E02001661</t>
  </si>
  <si>
    <t>Sheffield 051</t>
  </si>
  <si>
    <t>E02001662</t>
  </si>
  <si>
    <t>Sheffield 052</t>
  </si>
  <si>
    <t>E02001663</t>
  </si>
  <si>
    <t>Sheffield 053</t>
  </si>
  <si>
    <t>E02001664</t>
  </si>
  <si>
    <t>Sheffield 054</t>
  </si>
  <si>
    <t>E02001665</t>
  </si>
  <si>
    <t>Sheffield 055</t>
  </si>
  <si>
    <t>E02001666</t>
  </si>
  <si>
    <t>Sheffield 056</t>
  </si>
  <si>
    <t>E02001669</t>
  </si>
  <si>
    <t>Sheffield 059</t>
  </si>
  <si>
    <t>E02001670</t>
  </si>
  <si>
    <t>Sheffield 060</t>
  </si>
  <si>
    <t>E02001671</t>
  </si>
  <si>
    <t>Sheffield 061</t>
  </si>
  <si>
    <t>E02001672</t>
  </si>
  <si>
    <t>Sheffield 062</t>
  </si>
  <si>
    <t>E02001673</t>
  </si>
  <si>
    <t>Sheffield 063</t>
  </si>
  <si>
    <t>E02001674</t>
  </si>
  <si>
    <t>Sheffield 064</t>
  </si>
  <si>
    <t>E02001675</t>
  </si>
  <si>
    <t>Sheffield 065</t>
  </si>
  <si>
    <t>E02001676</t>
  </si>
  <si>
    <t>Sheffield 066</t>
  </si>
  <si>
    <t>E02001678</t>
  </si>
  <si>
    <t>Sheffield 068</t>
  </si>
  <si>
    <t>E02001679</t>
  </si>
  <si>
    <t>Sheffield 069</t>
  </si>
  <si>
    <t>E02001680</t>
  </si>
  <si>
    <t>Sheffield 070</t>
  </si>
  <si>
    <t>E02001681</t>
  </si>
  <si>
    <t>Sheffield 071</t>
  </si>
  <si>
    <t>E02001682</t>
  </si>
  <si>
    <t>Gateshead 001</t>
  </si>
  <si>
    <t>E08000020</t>
  </si>
  <si>
    <t>Gateshead</t>
  </si>
  <si>
    <t>North East</t>
  </si>
  <si>
    <t>E02001683</t>
  </si>
  <si>
    <t>Gateshead 002</t>
  </si>
  <si>
    <t>E02001684</t>
  </si>
  <si>
    <t>Gateshead 003</t>
  </si>
  <si>
    <t>E02001685</t>
  </si>
  <si>
    <t>Gateshead 004</t>
  </si>
  <si>
    <t>E02001686</t>
  </si>
  <si>
    <t>Gateshead 005</t>
  </si>
  <si>
    <t>E02001688</t>
  </si>
  <si>
    <t>Gateshead 007</t>
  </si>
  <si>
    <t>E02001689</t>
  </si>
  <si>
    <t>Gateshead 008</t>
  </si>
  <si>
    <t>E02001690</t>
  </si>
  <si>
    <t>Gateshead 009</t>
  </si>
  <si>
    <t>E02001691</t>
  </si>
  <si>
    <t>Gateshead 010</t>
  </si>
  <si>
    <t>E02001692</t>
  </si>
  <si>
    <t>Gateshead 011</t>
  </si>
  <si>
    <t>E02001693</t>
  </si>
  <si>
    <t>Gateshead 012</t>
  </si>
  <si>
    <t>E02001694</t>
  </si>
  <si>
    <t>Gateshead 013</t>
  </si>
  <si>
    <t>E02001695</t>
  </si>
  <si>
    <t>Gateshead 014</t>
  </si>
  <si>
    <t>E02001696</t>
  </si>
  <si>
    <t>Gateshead 015</t>
  </si>
  <si>
    <t>E02001697</t>
  </si>
  <si>
    <t>Gateshead 016</t>
  </si>
  <si>
    <t>E02001698</t>
  </si>
  <si>
    <t>Gateshead 017</t>
  </si>
  <si>
    <t>E02001699</t>
  </si>
  <si>
    <t>Gateshead 018</t>
  </si>
  <si>
    <t>E02001700</t>
  </si>
  <si>
    <t>Gateshead 019</t>
  </si>
  <si>
    <t>E02001701</t>
  </si>
  <si>
    <t>Gateshead 020</t>
  </si>
  <si>
    <t>E02001702</t>
  </si>
  <si>
    <t>Gateshead 021</t>
  </si>
  <si>
    <t>E02001703</t>
  </si>
  <si>
    <t>Gateshead 022</t>
  </si>
  <si>
    <t>E02001704</t>
  </si>
  <si>
    <t>Gateshead 023</t>
  </si>
  <si>
    <t>E02001705</t>
  </si>
  <si>
    <t>Gateshead 024</t>
  </si>
  <si>
    <t>E02001706</t>
  </si>
  <si>
    <t>Gateshead 025</t>
  </si>
  <si>
    <t>E02001707</t>
  </si>
  <si>
    <t>Gateshead 026</t>
  </si>
  <si>
    <t>E02001708</t>
  </si>
  <si>
    <t>Newcastle upon Tyne 001</t>
  </si>
  <si>
    <t>E08000021</t>
  </si>
  <si>
    <t>Newcastle upon Tyne</t>
  </si>
  <si>
    <t>E02001709</t>
  </si>
  <si>
    <t>Newcastle upon Tyne 002</t>
  </si>
  <si>
    <t>E02001710</t>
  </si>
  <si>
    <t>Newcastle upon Tyne 003</t>
  </si>
  <si>
    <t>E02001711</t>
  </si>
  <si>
    <t>Newcastle upon Tyne 004</t>
  </si>
  <si>
    <t>E02001712</t>
  </si>
  <si>
    <t>Newcastle upon Tyne 005</t>
  </si>
  <si>
    <t>E02001713</t>
  </si>
  <si>
    <t>Newcastle upon Tyne 006</t>
  </si>
  <si>
    <t>E02001714</t>
  </si>
  <si>
    <t>Newcastle upon Tyne 007</t>
  </si>
  <si>
    <t>E02001715</t>
  </si>
  <si>
    <t>Newcastle upon Tyne 008</t>
  </si>
  <si>
    <t>E02001718</t>
  </si>
  <si>
    <t>Newcastle upon Tyne 011</t>
  </si>
  <si>
    <t>E02001719</t>
  </si>
  <si>
    <t>Newcastle upon Tyne 012</t>
  </si>
  <si>
    <t>E02001720</t>
  </si>
  <si>
    <t>Newcastle upon Tyne 013</t>
  </si>
  <si>
    <t>E02001721</t>
  </si>
  <si>
    <t>Newcastle upon Tyne 014</t>
  </si>
  <si>
    <t>E02001722</t>
  </si>
  <si>
    <t>Newcastle upon Tyne 015</t>
  </si>
  <si>
    <t>E02001723</t>
  </si>
  <si>
    <t>Newcastle upon Tyne 016</t>
  </si>
  <si>
    <t>E02001724</t>
  </si>
  <si>
    <t>Newcastle upon Tyne 017</t>
  </si>
  <si>
    <t>E02001725</t>
  </si>
  <si>
    <t>Newcastle upon Tyne 018</t>
  </si>
  <si>
    <t>E02001726</t>
  </si>
  <si>
    <t>Newcastle upon Tyne 019</t>
  </si>
  <si>
    <t>E02001727</t>
  </si>
  <si>
    <t>Newcastle upon Tyne 020</t>
  </si>
  <si>
    <t>E02001728</t>
  </si>
  <si>
    <t>Newcastle upon Tyne 021</t>
  </si>
  <si>
    <t>E02001729</t>
  </si>
  <si>
    <t>Newcastle upon Tyne 022</t>
  </si>
  <si>
    <t>E02001730</t>
  </si>
  <si>
    <t>Newcastle upon Tyne 023</t>
  </si>
  <si>
    <t>E02001731</t>
  </si>
  <si>
    <t>Newcastle upon Tyne 024</t>
  </si>
  <si>
    <t>E02001732</t>
  </si>
  <si>
    <t>Newcastle upon Tyne 025</t>
  </si>
  <si>
    <t>E02001733</t>
  </si>
  <si>
    <t>Newcastle upon Tyne 026</t>
  </si>
  <si>
    <t>E02001734</t>
  </si>
  <si>
    <t>Newcastle upon Tyne 027</t>
  </si>
  <si>
    <t>E02001735</t>
  </si>
  <si>
    <t>Newcastle upon Tyne 028</t>
  </si>
  <si>
    <t>E02001736</t>
  </si>
  <si>
    <t>Newcastle upon Tyne 029</t>
  </si>
  <si>
    <t>E02001737</t>
  </si>
  <si>
    <t>Newcastle upon Tyne 030</t>
  </si>
  <si>
    <t>E02001738</t>
  </si>
  <si>
    <t>North Tyneside 001</t>
  </si>
  <si>
    <t>E08000022</t>
  </si>
  <si>
    <t>North Tyneside</t>
  </si>
  <si>
    <t>E02001739</t>
  </si>
  <si>
    <t>North Tyneside 002</t>
  </si>
  <si>
    <t>E02001740</t>
  </si>
  <si>
    <t>North Tyneside 003</t>
  </si>
  <si>
    <t>E02001741</t>
  </si>
  <si>
    <t>North Tyneside 004</t>
  </si>
  <si>
    <t>E02001742</t>
  </si>
  <si>
    <t>North Tyneside 005</t>
  </si>
  <si>
    <t>E02001743</t>
  </si>
  <si>
    <t>North Tyneside 006</t>
  </si>
  <si>
    <t>E02001744</t>
  </si>
  <si>
    <t>North Tyneside 007</t>
  </si>
  <si>
    <t>E02001745</t>
  </si>
  <si>
    <t>North Tyneside 008</t>
  </si>
  <si>
    <t>E02001746</t>
  </si>
  <si>
    <t>North Tyneside 009</t>
  </si>
  <si>
    <t>E02001747</t>
  </si>
  <si>
    <t>North Tyneside 010</t>
  </si>
  <si>
    <t>E02001748</t>
  </si>
  <si>
    <t>North Tyneside 011</t>
  </si>
  <si>
    <t>E02001749</t>
  </si>
  <si>
    <t>North Tyneside 012</t>
  </si>
  <si>
    <t>E02001750</t>
  </si>
  <si>
    <t>North Tyneside 013</t>
  </si>
  <si>
    <t>E02001751</t>
  </si>
  <si>
    <t>North Tyneside 014</t>
  </si>
  <si>
    <t>E02001752</t>
  </si>
  <si>
    <t>North Tyneside 015</t>
  </si>
  <si>
    <t>E02001753</t>
  </si>
  <si>
    <t>North Tyneside 016</t>
  </si>
  <si>
    <t>E02001754</t>
  </si>
  <si>
    <t>North Tyneside 017</t>
  </si>
  <si>
    <t>E02001755</t>
  </si>
  <si>
    <t>North Tyneside 018</t>
  </si>
  <si>
    <t>E02001756</t>
  </si>
  <si>
    <t>North Tyneside 019</t>
  </si>
  <si>
    <t>E02001757</t>
  </si>
  <si>
    <t>North Tyneside 020</t>
  </si>
  <si>
    <t>E02001758</t>
  </si>
  <si>
    <t>North Tyneside 021</t>
  </si>
  <si>
    <t>E02001759</t>
  </si>
  <si>
    <t>North Tyneside 022</t>
  </si>
  <si>
    <t>E02001760</t>
  </si>
  <si>
    <t>North Tyneside 023</t>
  </si>
  <si>
    <t>E02001761</t>
  </si>
  <si>
    <t>North Tyneside 024</t>
  </si>
  <si>
    <t>E02001762</t>
  </si>
  <si>
    <t>North Tyneside 025</t>
  </si>
  <si>
    <t>E02001763</t>
  </si>
  <si>
    <t>North Tyneside 026</t>
  </si>
  <si>
    <t>E02001764</t>
  </si>
  <si>
    <t>North Tyneside 027</t>
  </si>
  <si>
    <t>E02001765</t>
  </si>
  <si>
    <t>North Tyneside 028</t>
  </si>
  <si>
    <t>E02001766</t>
  </si>
  <si>
    <t>North Tyneside 029</t>
  </si>
  <si>
    <t>E02001767</t>
  </si>
  <si>
    <t>North Tyneside 030</t>
  </si>
  <si>
    <t>E02001768</t>
  </si>
  <si>
    <t>South Tyneside 001</t>
  </si>
  <si>
    <t>E08000023</t>
  </si>
  <si>
    <t>South Tyneside</t>
  </si>
  <si>
    <t>E02001769</t>
  </si>
  <si>
    <t>South Tyneside 002</t>
  </si>
  <si>
    <t>E02001770</t>
  </si>
  <si>
    <t>South Tyneside 003</t>
  </si>
  <si>
    <t>E02001771</t>
  </si>
  <si>
    <t>South Tyneside 004</t>
  </si>
  <si>
    <t>E02001772</t>
  </si>
  <si>
    <t>South Tyneside 005</t>
  </si>
  <si>
    <t>E02001773</t>
  </si>
  <si>
    <t>South Tyneside 006</t>
  </si>
  <si>
    <t>E02001774</t>
  </si>
  <si>
    <t>South Tyneside 007</t>
  </si>
  <si>
    <t>E02001775</t>
  </si>
  <si>
    <t>South Tyneside 008</t>
  </si>
  <si>
    <t>E02001776</t>
  </si>
  <si>
    <t>South Tyneside 009</t>
  </si>
  <si>
    <t>E02001777</t>
  </si>
  <si>
    <t>South Tyneside 010</t>
  </si>
  <si>
    <t>E02001778</t>
  </si>
  <si>
    <t>South Tyneside 011</t>
  </si>
  <si>
    <t>E02001779</t>
  </si>
  <si>
    <t>South Tyneside 012</t>
  </si>
  <si>
    <t>E02001780</t>
  </si>
  <si>
    <t>South Tyneside 013</t>
  </si>
  <si>
    <t>E02001781</t>
  </si>
  <si>
    <t>South Tyneside 014</t>
  </si>
  <si>
    <t>E02001782</t>
  </si>
  <si>
    <t>South Tyneside 015</t>
  </si>
  <si>
    <t>E02001783</t>
  </si>
  <si>
    <t>South Tyneside 016</t>
  </si>
  <si>
    <t>E02001784</t>
  </si>
  <si>
    <t>South Tyneside 017</t>
  </si>
  <si>
    <t>E02001785</t>
  </si>
  <si>
    <t>South Tyneside 018</t>
  </si>
  <si>
    <t>E02001786</t>
  </si>
  <si>
    <t>South Tyneside 019</t>
  </si>
  <si>
    <t>E02001787</t>
  </si>
  <si>
    <t>South Tyneside 020</t>
  </si>
  <si>
    <t>E02001788</t>
  </si>
  <si>
    <t>South Tyneside 021</t>
  </si>
  <si>
    <t>E02001789</t>
  </si>
  <si>
    <t>South Tyneside 022</t>
  </si>
  <si>
    <t>E02001790</t>
  </si>
  <si>
    <t>South Tyneside 023</t>
  </si>
  <si>
    <t>E02001791</t>
  </si>
  <si>
    <t>Sunderland 001</t>
  </si>
  <si>
    <t>E08000024</t>
  </si>
  <si>
    <t>Sunderland</t>
  </si>
  <si>
    <t>E02001792</t>
  </si>
  <si>
    <t>Sunderland 002</t>
  </si>
  <si>
    <t>E02001793</t>
  </si>
  <si>
    <t>Sunderland 003</t>
  </si>
  <si>
    <t>E02001794</t>
  </si>
  <si>
    <t>Sunderland 004</t>
  </si>
  <si>
    <t>E02001795</t>
  </si>
  <si>
    <t>Sunderland 005</t>
  </si>
  <si>
    <t>E02001796</t>
  </si>
  <si>
    <t>Sunderland 006</t>
  </si>
  <si>
    <t>E02001797</t>
  </si>
  <si>
    <t>Sunderland 007</t>
  </si>
  <si>
    <t>E02001798</t>
  </si>
  <si>
    <t>Sunderland 008</t>
  </si>
  <si>
    <t>E02001799</t>
  </si>
  <si>
    <t>Sunderland 009</t>
  </si>
  <si>
    <t>E02001800</t>
  </si>
  <si>
    <t>Sunderland 010</t>
  </si>
  <si>
    <t>E02001801</t>
  </si>
  <si>
    <t>Sunderland 011</t>
  </si>
  <si>
    <t>E02001802</t>
  </si>
  <si>
    <t>Sunderland 012</t>
  </si>
  <si>
    <t>E02001803</t>
  </si>
  <si>
    <t>Sunderland 013</t>
  </si>
  <si>
    <t>E02001804</t>
  </si>
  <si>
    <t>Sunderland 014</t>
  </si>
  <si>
    <t>E02001805</t>
  </si>
  <si>
    <t>Sunderland 015</t>
  </si>
  <si>
    <t>E02001806</t>
  </si>
  <si>
    <t>Sunderland 016</t>
  </si>
  <si>
    <t>E02001807</t>
  </si>
  <si>
    <t>Sunderland 017</t>
  </si>
  <si>
    <t>E02001808</t>
  </si>
  <si>
    <t>Sunderland 018</t>
  </si>
  <si>
    <t>E02001809</t>
  </si>
  <si>
    <t>Sunderland 019</t>
  </si>
  <si>
    <t>E02001810</t>
  </si>
  <si>
    <t>Sunderland 020</t>
  </si>
  <si>
    <t>E02001811</t>
  </si>
  <si>
    <t>Sunderland 021</t>
  </si>
  <si>
    <t>E02001812</t>
  </si>
  <si>
    <t>Sunderland 022</t>
  </si>
  <si>
    <t>E02001813</t>
  </si>
  <si>
    <t>Sunderland 023</t>
  </si>
  <si>
    <t>E02001814</t>
  </si>
  <si>
    <t>Sunderland 024</t>
  </si>
  <si>
    <t>E02001815</t>
  </si>
  <si>
    <t>Sunderland 025</t>
  </si>
  <si>
    <t>E02001816</t>
  </si>
  <si>
    <t>Sunderland 026</t>
  </si>
  <si>
    <t>E02001817</t>
  </si>
  <si>
    <t>Sunderland 027</t>
  </si>
  <si>
    <t>E02001818</t>
  </si>
  <si>
    <t>Sunderland 028</t>
  </si>
  <si>
    <t>E02001819</t>
  </si>
  <si>
    <t>Sunderland 029</t>
  </si>
  <si>
    <t>E02001820</t>
  </si>
  <si>
    <t>Sunderland 030</t>
  </si>
  <si>
    <t>E02001821</t>
  </si>
  <si>
    <t>Sunderland 031</t>
  </si>
  <si>
    <t>E02001822</t>
  </si>
  <si>
    <t>Sunderland 032</t>
  </si>
  <si>
    <t>E02001823</t>
  </si>
  <si>
    <t>Sunderland 033</t>
  </si>
  <si>
    <t>E02001824</t>
  </si>
  <si>
    <t>Sunderland 034</t>
  </si>
  <si>
    <t>E02001825</t>
  </si>
  <si>
    <t>Sunderland 035</t>
  </si>
  <si>
    <t>E02001826</t>
  </si>
  <si>
    <t>Sunderland 036</t>
  </si>
  <si>
    <t>E02001827</t>
  </si>
  <si>
    <t>Birmingham 001</t>
  </si>
  <si>
    <t>E08000025</t>
  </si>
  <si>
    <t>Birmingham</t>
  </si>
  <si>
    <t>West Midlands</t>
  </si>
  <si>
    <t>E02001828</t>
  </si>
  <si>
    <t>Birmingham 002</t>
  </si>
  <si>
    <t>E02001829</t>
  </si>
  <si>
    <t>Birmingham 003</t>
  </si>
  <si>
    <t>E02001830</t>
  </si>
  <si>
    <t>Birmingham 004</t>
  </si>
  <si>
    <t>E02001831</t>
  </si>
  <si>
    <t>Birmingham 005</t>
  </si>
  <si>
    <t>E02001832</t>
  </si>
  <si>
    <t>Birmingham 006</t>
  </si>
  <si>
    <t>E02001833</t>
  </si>
  <si>
    <t>Birmingham 007</t>
  </si>
  <si>
    <t>E02001834</t>
  </si>
  <si>
    <t>Birmingham 008</t>
  </si>
  <si>
    <t>E02001835</t>
  </si>
  <si>
    <t>Birmingham 009</t>
  </si>
  <si>
    <t>E02001836</t>
  </si>
  <si>
    <t>Birmingham 010</t>
  </si>
  <si>
    <t>E02001837</t>
  </si>
  <si>
    <t>Birmingham 011</t>
  </si>
  <si>
    <t>E02001838</t>
  </si>
  <si>
    <t>Birmingham 012</t>
  </si>
  <si>
    <t>E02001839</t>
  </si>
  <si>
    <t>Birmingham 013</t>
  </si>
  <si>
    <t>E02001840</t>
  </si>
  <si>
    <t>Birmingham 014</t>
  </si>
  <si>
    <t>E02001841</t>
  </si>
  <si>
    <t>Birmingham 015</t>
  </si>
  <si>
    <t>E02001842</t>
  </si>
  <si>
    <t>Birmingham 016</t>
  </si>
  <si>
    <t>E02001843</t>
  </si>
  <si>
    <t>Birmingham 017</t>
  </si>
  <si>
    <t>E02001844</t>
  </si>
  <si>
    <t>Birmingham 018</t>
  </si>
  <si>
    <t>E02001845</t>
  </si>
  <si>
    <t>Birmingham 019</t>
  </si>
  <si>
    <t>E02001846</t>
  </si>
  <si>
    <t>Birmingham 020</t>
  </si>
  <si>
    <t>E02001847</t>
  </si>
  <si>
    <t>Birmingham 021</t>
  </si>
  <si>
    <t>E02001848</t>
  </si>
  <si>
    <t>Birmingham 022</t>
  </si>
  <si>
    <t>E02001849</t>
  </si>
  <si>
    <t>Birmingham 023</t>
  </si>
  <si>
    <t>E02001850</t>
  </si>
  <si>
    <t>Birmingham 024</t>
  </si>
  <si>
    <t>E02001851</t>
  </si>
  <si>
    <t>Birmingham 025</t>
  </si>
  <si>
    <t>E02001852</t>
  </si>
  <si>
    <t>Birmingham 026</t>
  </si>
  <si>
    <t>E02001854</t>
  </si>
  <si>
    <t>Birmingham 028</t>
  </si>
  <si>
    <t>E02001855</t>
  </si>
  <si>
    <t>Birmingham 029</t>
  </si>
  <si>
    <t>E02001856</t>
  </si>
  <si>
    <t>Birmingham 030</t>
  </si>
  <si>
    <t>E02001857</t>
  </si>
  <si>
    <t>Birmingham 031</t>
  </si>
  <si>
    <t>E02001858</t>
  </si>
  <si>
    <t>Birmingham 032</t>
  </si>
  <si>
    <t>E02001859</t>
  </si>
  <si>
    <t>Birmingham 033</t>
  </si>
  <si>
    <t>E02001860</t>
  </si>
  <si>
    <t>Birmingham 034</t>
  </si>
  <si>
    <t>E02001861</t>
  </si>
  <si>
    <t>Birmingham 035</t>
  </si>
  <si>
    <t>E02001862</t>
  </si>
  <si>
    <t>Birmingham 036</t>
  </si>
  <si>
    <t>E02001863</t>
  </si>
  <si>
    <t>Birmingham 037</t>
  </si>
  <si>
    <t>E02001864</t>
  </si>
  <si>
    <t>Birmingham 038</t>
  </si>
  <si>
    <t>E02001865</t>
  </si>
  <si>
    <t>Birmingham 039</t>
  </si>
  <si>
    <t>E02001866</t>
  </si>
  <si>
    <t>Birmingham 040</t>
  </si>
  <si>
    <t>E02001867</t>
  </si>
  <si>
    <t>Birmingham 041</t>
  </si>
  <si>
    <t>E02001868</t>
  </si>
  <si>
    <t>Birmingham 042</t>
  </si>
  <si>
    <t>E02001869</t>
  </si>
  <si>
    <t>Birmingham 043</t>
  </si>
  <si>
    <t>E02001870</t>
  </si>
  <si>
    <t>Birmingham 044</t>
  </si>
  <si>
    <t>E02001871</t>
  </si>
  <si>
    <t>Birmingham 045</t>
  </si>
  <si>
    <t>E02001872</t>
  </si>
  <si>
    <t>Birmingham 046</t>
  </si>
  <si>
    <t>E02001873</t>
  </si>
  <si>
    <t>Birmingham 047</t>
  </si>
  <si>
    <t>E02001874</t>
  </si>
  <si>
    <t>Birmingham 048</t>
  </si>
  <si>
    <t>E02001875</t>
  </si>
  <si>
    <t>Birmingham 049</t>
  </si>
  <si>
    <t>E02001876</t>
  </si>
  <si>
    <t>Birmingham 050</t>
  </si>
  <si>
    <t>E02001877</t>
  </si>
  <si>
    <t>Birmingham 051</t>
  </si>
  <si>
    <t>E02001878</t>
  </si>
  <si>
    <t>Birmingham 052</t>
  </si>
  <si>
    <t>E02001879</t>
  </si>
  <si>
    <t>Birmingham 053</t>
  </si>
  <si>
    <t>E02001880</t>
  </si>
  <si>
    <t>Birmingham 054</t>
  </si>
  <si>
    <t>E02001881</t>
  </si>
  <si>
    <t>Birmingham 055</t>
  </si>
  <si>
    <t>E02001882</t>
  </si>
  <si>
    <t>Birmingham 056</t>
  </si>
  <si>
    <t>E02001883</t>
  </si>
  <si>
    <t>Birmingham 057</t>
  </si>
  <si>
    <t>E02001884</t>
  </si>
  <si>
    <t>Birmingham 058</t>
  </si>
  <si>
    <t>E02001886</t>
  </si>
  <si>
    <t>Birmingham 060</t>
  </si>
  <si>
    <t>E02001888</t>
  </si>
  <si>
    <t>Birmingham 062</t>
  </si>
  <si>
    <t>E02001889</t>
  </si>
  <si>
    <t>Birmingham 063</t>
  </si>
  <si>
    <t>E02001890</t>
  </si>
  <si>
    <t>Birmingham 064</t>
  </si>
  <si>
    <t>E02001892</t>
  </si>
  <si>
    <t>Birmingham 066</t>
  </si>
  <si>
    <t>E02001893</t>
  </si>
  <si>
    <t>Birmingham 067</t>
  </si>
  <si>
    <t>E02001895</t>
  </si>
  <si>
    <t>Birmingham 069</t>
  </si>
  <si>
    <t>E02001896</t>
  </si>
  <si>
    <t>Birmingham 070</t>
  </si>
  <si>
    <t>E02001897</t>
  </si>
  <si>
    <t>Birmingham 071</t>
  </si>
  <si>
    <t>E02001898</t>
  </si>
  <si>
    <t>Birmingham 072</t>
  </si>
  <si>
    <t>E02001899</t>
  </si>
  <si>
    <t>Birmingham 073</t>
  </si>
  <si>
    <t>E02001900</t>
  </si>
  <si>
    <t>Birmingham 074</t>
  </si>
  <si>
    <t>E02001901</t>
  </si>
  <si>
    <t>Birmingham 075</t>
  </si>
  <si>
    <t>E02001902</t>
  </si>
  <si>
    <t>Birmingham 076</t>
  </si>
  <si>
    <t>E02001903</t>
  </si>
  <si>
    <t>Birmingham 077</t>
  </si>
  <si>
    <t>E02001904</t>
  </si>
  <si>
    <t>Birmingham 078</t>
  </si>
  <si>
    <t>E02001905</t>
  </si>
  <si>
    <t>Birmingham 079</t>
  </si>
  <si>
    <t>E02001906</t>
  </si>
  <si>
    <t>Birmingham 080</t>
  </si>
  <si>
    <t>E02001907</t>
  </si>
  <si>
    <t>Birmingham 081</t>
  </si>
  <si>
    <t>E02001908</t>
  </si>
  <si>
    <t>Birmingham 082</t>
  </si>
  <si>
    <t>E02001909</t>
  </si>
  <si>
    <t>Birmingham 083</t>
  </si>
  <si>
    <t>E02001910</t>
  </si>
  <si>
    <t>Birmingham 084</t>
  </si>
  <si>
    <t>E02001911</t>
  </si>
  <si>
    <t>Birmingham 085</t>
  </si>
  <si>
    <t>E02001913</t>
  </si>
  <si>
    <t>Birmingham 087</t>
  </si>
  <si>
    <t>E02001914</t>
  </si>
  <si>
    <t>Birmingham 088</t>
  </si>
  <si>
    <t>E02001915</t>
  </si>
  <si>
    <t>Birmingham 089</t>
  </si>
  <si>
    <t>E02001916</t>
  </si>
  <si>
    <t>Birmingham 090</t>
  </si>
  <si>
    <t>E02001918</t>
  </si>
  <si>
    <t>Birmingham 092</t>
  </si>
  <si>
    <t>E02001919</t>
  </si>
  <si>
    <t>Birmingham 093</t>
  </si>
  <si>
    <t>E02001920</t>
  </si>
  <si>
    <t>Birmingham 094</t>
  </si>
  <si>
    <t>E02001921</t>
  </si>
  <si>
    <t>Birmingham 095</t>
  </si>
  <si>
    <t>E02001922</t>
  </si>
  <si>
    <t>Birmingham 096</t>
  </si>
  <si>
    <t>E02001923</t>
  </si>
  <si>
    <t>Birmingham 097</t>
  </si>
  <si>
    <t>E02001924</t>
  </si>
  <si>
    <t>Birmingham 098</t>
  </si>
  <si>
    <t>E02001925</t>
  </si>
  <si>
    <t>Birmingham 099</t>
  </si>
  <si>
    <t>E02001926</t>
  </si>
  <si>
    <t>Birmingham 100</t>
  </si>
  <si>
    <t>E02001927</t>
  </si>
  <si>
    <t>Birmingham 101</t>
  </si>
  <si>
    <t>E02001928</t>
  </si>
  <si>
    <t>Birmingham 102</t>
  </si>
  <si>
    <t>E02001929</t>
  </si>
  <si>
    <t>Birmingham 103</t>
  </si>
  <si>
    <t>E02001930</t>
  </si>
  <si>
    <t>Birmingham 104</t>
  </si>
  <si>
    <t>E02001931</t>
  </si>
  <si>
    <t>Birmingham 105</t>
  </si>
  <si>
    <t>E02001932</t>
  </si>
  <si>
    <t>Birmingham 106</t>
  </si>
  <si>
    <t>E02001933</t>
  </si>
  <si>
    <t>Birmingham 107</t>
  </si>
  <si>
    <t>E02001934</t>
  </si>
  <si>
    <t>Birmingham 108</t>
  </si>
  <si>
    <t>E02001935</t>
  </si>
  <si>
    <t>Birmingham 109</t>
  </si>
  <si>
    <t>E02001936</t>
  </si>
  <si>
    <t>Birmingham 110</t>
  </si>
  <si>
    <t>E02001937</t>
  </si>
  <si>
    <t>Birmingham 111</t>
  </si>
  <si>
    <t>E02001938</t>
  </si>
  <si>
    <t>Birmingham 112</t>
  </si>
  <si>
    <t>E02001939</t>
  </si>
  <si>
    <t>Birmingham 113</t>
  </si>
  <si>
    <t>E02001941</t>
  </si>
  <si>
    <t>Birmingham 115</t>
  </si>
  <si>
    <t>E02001942</t>
  </si>
  <si>
    <t>Birmingham 116</t>
  </si>
  <si>
    <t>E02001943</t>
  </si>
  <si>
    <t>Birmingham 117</t>
  </si>
  <si>
    <t>E02001944</t>
  </si>
  <si>
    <t>Birmingham 118</t>
  </si>
  <si>
    <t>E02001945</t>
  </si>
  <si>
    <t>Birmingham 119</t>
  </si>
  <si>
    <t>E02001946</t>
  </si>
  <si>
    <t>Birmingham 120</t>
  </si>
  <si>
    <t>E02001947</t>
  </si>
  <si>
    <t>Birmingham 121</t>
  </si>
  <si>
    <t>E02001948</t>
  </si>
  <si>
    <t>Birmingham 122</t>
  </si>
  <si>
    <t>E02001949</t>
  </si>
  <si>
    <t>Birmingham 123</t>
  </si>
  <si>
    <t>E02001950</t>
  </si>
  <si>
    <t>Birmingham 124</t>
  </si>
  <si>
    <t>E02001951</t>
  </si>
  <si>
    <t>Birmingham 125</t>
  </si>
  <si>
    <t>E02001952</t>
  </si>
  <si>
    <t>Birmingham 126</t>
  </si>
  <si>
    <t>E02001953</t>
  </si>
  <si>
    <t>Birmingham 127</t>
  </si>
  <si>
    <t>E02001954</t>
  </si>
  <si>
    <t>Birmingham 128</t>
  </si>
  <si>
    <t>E02001955</t>
  </si>
  <si>
    <t>Birmingham 129</t>
  </si>
  <si>
    <t>E02001956</t>
  </si>
  <si>
    <t>Birmingham 130</t>
  </si>
  <si>
    <t>E02001957</t>
  </si>
  <si>
    <t>Birmingham 131</t>
  </si>
  <si>
    <t>E02001958</t>
  </si>
  <si>
    <t>Coventry 001</t>
  </si>
  <si>
    <t>E08000026</t>
  </si>
  <si>
    <t>Coventry</t>
  </si>
  <si>
    <t>E02001959</t>
  </si>
  <si>
    <t>Coventry 002</t>
  </si>
  <si>
    <t>E02001961</t>
  </si>
  <si>
    <t>Coventry 004</t>
  </si>
  <si>
    <t>E02001962</t>
  </si>
  <si>
    <t>Coventry 005</t>
  </si>
  <si>
    <t>E02001963</t>
  </si>
  <si>
    <t>Coventry 006</t>
  </si>
  <si>
    <t>E02001964</t>
  </si>
  <si>
    <t>Coventry 007</t>
  </si>
  <si>
    <t>E02001965</t>
  </si>
  <si>
    <t>Coventry 008</t>
  </si>
  <si>
    <t>E02001966</t>
  </si>
  <si>
    <t>Coventry 009</t>
  </si>
  <si>
    <t>E02001967</t>
  </si>
  <si>
    <t>Coventry 010</t>
  </si>
  <si>
    <t>E02001968</t>
  </si>
  <si>
    <t>Coventry 011</t>
  </si>
  <si>
    <t>E02001969</t>
  </si>
  <si>
    <t>Coventry 012</t>
  </si>
  <si>
    <t>E02001970</t>
  </si>
  <si>
    <t>Coventry 013</t>
  </si>
  <si>
    <t>E02001971</t>
  </si>
  <si>
    <t>Coventry 014</t>
  </si>
  <si>
    <t>E02001972</t>
  </si>
  <si>
    <t>Coventry 015</t>
  </si>
  <si>
    <t>E02001973</t>
  </si>
  <si>
    <t>Coventry 016</t>
  </si>
  <si>
    <t>E02001974</t>
  </si>
  <si>
    <t>Coventry 017</t>
  </si>
  <si>
    <t>E02001975</t>
  </si>
  <si>
    <t>Coventry 018</t>
  </si>
  <si>
    <t>E02001976</t>
  </si>
  <si>
    <t>Coventry 019</t>
  </si>
  <si>
    <t>E02001977</t>
  </si>
  <si>
    <t>Coventry 020</t>
  </si>
  <si>
    <t>E02001978</t>
  </si>
  <si>
    <t>Coventry 021</t>
  </si>
  <si>
    <t>E02001979</t>
  </si>
  <si>
    <t>Coventry 022</t>
  </si>
  <si>
    <t>E02001980</t>
  </si>
  <si>
    <t>Coventry 023</t>
  </si>
  <si>
    <t>E02001981</t>
  </si>
  <si>
    <t>Coventry 024</t>
  </si>
  <si>
    <t>E02001982</t>
  </si>
  <si>
    <t>Coventry 025</t>
  </si>
  <si>
    <t>E02001983</t>
  </si>
  <si>
    <t>Coventry 026</t>
  </si>
  <si>
    <t>E02001984</t>
  </si>
  <si>
    <t>Coventry 027</t>
  </si>
  <si>
    <t>E02001985</t>
  </si>
  <si>
    <t>Coventry 028</t>
  </si>
  <si>
    <t>E02001986</t>
  </si>
  <si>
    <t>Coventry 029</t>
  </si>
  <si>
    <t>E02001987</t>
  </si>
  <si>
    <t>Coventry 030</t>
  </si>
  <si>
    <t>E02001988</t>
  </si>
  <si>
    <t>Coventry 031</t>
  </si>
  <si>
    <t>E02001989</t>
  </si>
  <si>
    <t>Coventry 032</t>
  </si>
  <si>
    <t>E02001990</t>
  </si>
  <si>
    <t>Coventry 033</t>
  </si>
  <si>
    <t>E02001991</t>
  </si>
  <si>
    <t>Coventry 034</t>
  </si>
  <si>
    <t>E02001992</t>
  </si>
  <si>
    <t>Coventry 035</t>
  </si>
  <si>
    <t>E02001993</t>
  </si>
  <si>
    <t>Coventry 036</t>
  </si>
  <si>
    <t>E02001994</t>
  </si>
  <si>
    <t>Coventry 037</t>
  </si>
  <si>
    <t>E02001995</t>
  </si>
  <si>
    <t>Coventry 038</t>
  </si>
  <si>
    <t>E02001996</t>
  </si>
  <si>
    <t>Coventry 039</t>
  </si>
  <si>
    <t>E02001997</t>
  </si>
  <si>
    <t>Coventry 040</t>
  </si>
  <si>
    <t>E02001998</t>
  </si>
  <si>
    <t>Coventry 041</t>
  </si>
  <si>
    <t>E02001999</t>
  </si>
  <si>
    <t>Coventry 042</t>
  </si>
  <si>
    <t>E02002000</t>
  </si>
  <si>
    <t>Dudley 001</t>
  </si>
  <si>
    <t>E08000027</t>
  </si>
  <si>
    <t>Dudley</t>
  </si>
  <si>
    <t>E02002001</t>
  </si>
  <si>
    <t>Dudley 002</t>
  </si>
  <si>
    <t>E02002002</t>
  </si>
  <si>
    <t>Dudley 003</t>
  </si>
  <si>
    <t>E02002003</t>
  </si>
  <si>
    <t>Dudley 004</t>
  </si>
  <si>
    <t>E02002004</t>
  </si>
  <si>
    <t>Dudley 005</t>
  </si>
  <si>
    <t>E02002005</t>
  </si>
  <si>
    <t>Dudley 006</t>
  </si>
  <si>
    <t>E02002006</t>
  </si>
  <si>
    <t>Dudley 007</t>
  </si>
  <si>
    <t>E02002007</t>
  </si>
  <si>
    <t>Dudley 008</t>
  </si>
  <si>
    <t>E02002008</t>
  </si>
  <si>
    <t>Dudley 009</t>
  </si>
  <si>
    <t>E02002009</t>
  </si>
  <si>
    <t>Dudley 010</t>
  </si>
  <si>
    <t>E02002010</t>
  </si>
  <si>
    <t>Dudley 011</t>
  </si>
  <si>
    <t>E02002011</t>
  </si>
  <si>
    <t>Dudley 012</t>
  </si>
  <si>
    <t>E02002012</t>
  </si>
  <si>
    <t>Dudley 013</t>
  </si>
  <si>
    <t>E02002013</t>
  </si>
  <si>
    <t>Dudley 014</t>
  </si>
  <si>
    <t>E02002014</t>
  </si>
  <si>
    <t>Dudley 015</t>
  </si>
  <si>
    <t>E02002015</t>
  </si>
  <si>
    <t>Dudley 016</t>
  </si>
  <si>
    <t>E02002016</t>
  </si>
  <si>
    <t>Dudley 017</t>
  </si>
  <si>
    <t>E02002017</t>
  </si>
  <si>
    <t>Dudley 018</t>
  </si>
  <si>
    <t>E02002018</t>
  </si>
  <si>
    <t>Dudley 019</t>
  </si>
  <si>
    <t>E02002019</t>
  </si>
  <si>
    <t>Dudley 020</t>
  </si>
  <si>
    <t>E02002020</t>
  </si>
  <si>
    <t>Dudley 021</t>
  </si>
  <si>
    <t>E02002021</t>
  </si>
  <si>
    <t>Dudley 022</t>
  </si>
  <si>
    <t>E02002022</t>
  </si>
  <si>
    <t>Dudley 023</t>
  </si>
  <si>
    <t>E02002023</t>
  </si>
  <si>
    <t>Dudley 024</t>
  </si>
  <si>
    <t>E02002024</t>
  </si>
  <si>
    <t>Dudley 025</t>
  </si>
  <si>
    <t>E02002025</t>
  </si>
  <si>
    <t>Dudley 026</t>
  </si>
  <si>
    <t>E02002026</t>
  </si>
  <si>
    <t>Dudley 027</t>
  </si>
  <si>
    <t>E02002027</t>
  </si>
  <si>
    <t>Dudley 028</t>
  </si>
  <si>
    <t>E02002028</t>
  </si>
  <si>
    <t>Dudley 029</t>
  </si>
  <si>
    <t>E02002029</t>
  </si>
  <si>
    <t>Dudley 030</t>
  </si>
  <si>
    <t>E02002030</t>
  </si>
  <si>
    <t>Dudley 031</t>
  </si>
  <si>
    <t>E02002031</t>
  </si>
  <si>
    <t>Dudley 032</t>
  </si>
  <si>
    <t>E02002032</t>
  </si>
  <si>
    <t>Dudley 033</t>
  </si>
  <si>
    <t>E02002033</t>
  </si>
  <si>
    <t>Dudley 034</t>
  </si>
  <si>
    <t>E02002034</t>
  </si>
  <si>
    <t>Dudley 035</t>
  </si>
  <si>
    <t>E02002035</t>
  </si>
  <si>
    <t>Dudley 036</t>
  </si>
  <si>
    <t>E02002036</t>
  </si>
  <si>
    <t>Dudley 037</t>
  </si>
  <si>
    <t>E02002037</t>
  </si>
  <si>
    <t>Dudley 038</t>
  </si>
  <si>
    <t>E02002038</t>
  </si>
  <si>
    <t>Dudley 039</t>
  </si>
  <si>
    <t>E02002039</t>
  </si>
  <si>
    <t>Dudley 040</t>
  </si>
  <si>
    <t>E02002040</t>
  </si>
  <si>
    <t>Dudley 041</t>
  </si>
  <si>
    <t>E02002041</t>
  </si>
  <si>
    <t>Dudley 042</t>
  </si>
  <si>
    <t>E02002042</t>
  </si>
  <si>
    <t>Dudley 043</t>
  </si>
  <si>
    <t>E02002043</t>
  </si>
  <si>
    <t>Sandwell 001</t>
  </si>
  <si>
    <t>E08000028</t>
  </si>
  <si>
    <t>Sandwell</t>
  </si>
  <si>
    <t>E02002044</t>
  </si>
  <si>
    <t>Sandwell 002</t>
  </si>
  <si>
    <t>E02002045</t>
  </si>
  <si>
    <t>Sandwell 003</t>
  </si>
  <si>
    <t>E02002046</t>
  </si>
  <si>
    <t>Sandwell 004</t>
  </si>
  <si>
    <t>E02002047</t>
  </si>
  <si>
    <t>Sandwell 005</t>
  </si>
  <si>
    <t>E02002048</t>
  </si>
  <si>
    <t>Sandwell 006</t>
  </si>
  <si>
    <t>E02002049</t>
  </si>
  <si>
    <t>Sandwell 007</t>
  </si>
  <si>
    <t>E02002051</t>
  </si>
  <si>
    <t>Sandwell 009</t>
  </si>
  <si>
    <t>E02002052</t>
  </si>
  <si>
    <t>Sandwell 010</t>
  </si>
  <si>
    <t>E02002053</t>
  </si>
  <si>
    <t>Sandwell 011</t>
  </si>
  <si>
    <t>E02002054</t>
  </si>
  <si>
    <t>Sandwell 012</t>
  </si>
  <si>
    <t>E02002055</t>
  </si>
  <si>
    <t>Sandwell 013</t>
  </si>
  <si>
    <t>E02002056</t>
  </si>
  <si>
    <t>Sandwell 014</t>
  </si>
  <si>
    <t>E02002057</t>
  </si>
  <si>
    <t>Sandwell 015</t>
  </si>
  <si>
    <t>E02002058</t>
  </si>
  <si>
    <t>Sandwell 016</t>
  </si>
  <si>
    <t>E02002059</t>
  </si>
  <si>
    <t>Sandwell 017</t>
  </si>
  <si>
    <t>E02002060</t>
  </si>
  <si>
    <t>Sandwell 018</t>
  </si>
  <si>
    <t>E02002061</t>
  </si>
  <si>
    <t>Sandwell 019</t>
  </si>
  <si>
    <t>E02002062</t>
  </si>
  <si>
    <t>Sandwell 020</t>
  </si>
  <si>
    <t>E02002063</t>
  </si>
  <si>
    <t>Sandwell 021</t>
  </si>
  <si>
    <t>E02002064</t>
  </si>
  <si>
    <t>Sandwell 022</t>
  </si>
  <si>
    <t>E02002065</t>
  </si>
  <si>
    <t>Sandwell 023</t>
  </si>
  <si>
    <t>E02002066</t>
  </si>
  <si>
    <t>Sandwell 024</t>
  </si>
  <si>
    <t>E02002067</t>
  </si>
  <si>
    <t>Sandwell 025</t>
  </si>
  <si>
    <t>E02002068</t>
  </si>
  <si>
    <t>Sandwell 026</t>
  </si>
  <si>
    <t>E02002069</t>
  </si>
  <si>
    <t>Sandwell 027</t>
  </si>
  <si>
    <t>E02002070</t>
  </si>
  <si>
    <t>Sandwell 028</t>
  </si>
  <si>
    <t>E02002071</t>
  </si>
  <si>
    <t>Sandwell 029</t>
  </si>
  <si>
    <t>E02002072</t>
  </si>
  <si>
    <t>Sandwell 030</t>
  </si>
  <si>
    <t>E02002073</t>
  </si>
  <si>
    <t>Sandwell 031</t>
  </si>
  <si>
    <t>E02002074</t>
  </si>
  <si>
    <t>Sandwell 032</t>
  </si>
  <si>
    <t>E02002075</t>
  </si>
  <si>
    <t>Sandwell 033</t>
  </si>
  <si>
    <t>E02002076</t>
  </si>
  <si>
    <t>Sandwell 034</t>
  </si>
  <si>
    <t>E02002077</t>
  </si>
  <si>
    <t>Sandwell 035</t>
  </si>
  <si>
    <t>E02002078</t>
  </si>
  <si>
    <t>Sandwell 036</t>
  </si>
  <si>
    <t>E02002079</t>
  </si>
  <si>
    <t>Sandwell 037</t>
  </si>
  <si>
    <t>E02002080</t>
  </si>
  <si>
    <t>Sandwell 038</t>
  </si>
  <si>
    <t>E02002081</t>
  </si>
  <si>
    <t>Solihull 001</t>
  </si>
  <si>
    <t>E08000029</t>
  </si>
  <si>
    <t>Solihull</t>
  </si>
  <si>
    <t>E02002082</t>
  </si>
  <si>
    <t>Solihull 002</t>
  </si>
  <si>
    <t>E02002083</t>
  </si>
  <si>
    <t>Solihull 003</t>
  </si>
  <si>
    <t>E02002084</t>
  </si>
  <si>
    <t>Solihull 004</t>
  </si>
  <si>
    <t>E02002085</t>
  </si>
  <si>
    <t>Solihull 005</t>
  </si>
  <si>
    <t>E02002086</t>
  </si>
  <si>
    <t>Solihull 006</t>
  </si>
  <si>
    <t>E02002087</t>
  </si>
  <si>
    <t>Solihull 007</t>
  </si>
  <si>
    <t>E02002088</t>
  </si>
  <si>
    <t>Solihull 008</t>
  </si>
  <si>
    <t>E02002089</t>
  </si>
  <si>
    <t>Solihull 009</t>
  </si>
  <si>
    <t>E02002090</t>
  </si>
  <si>
    <t>Solihull 010</t>
  </si>
  <si>
    <t>E02002091</t>
  </si>
  <si>
    <t>Solihull 011</t>
  </si>
  <si>
    <t>E02002092</t>
  </si>
  <si>
    <t>Solihull 012</t>
  </si>
  <si>
    <t>E02002093</t>
  </si>
  <si>
    <t>Solihull 013</t>
  </si>
  <si>
    <t>E02002094</t>
  </si>
  <si>
    <t>Solihull 014</t>
  </si>
  <si>
    <t>E02002095</t>
  </si>
  <si>
    <t>Solihull 015</t>
  </si>
  <si>
    <t>E02002096</t>
  </si>
  <si>
    <t>Solihull 016</t>
  </si>
  <si>
    <t>E02002097</t>
  </si>
  <si>
    <t>Solihull 017</t>
  </si>
  <si>
    <t>E02002098</t>
  </si>
  <si>
    <t>Solihull 018</t>
  </si>
  <si>
    <t>E02002099</t>
  </si>
  <si>
    <t>Solihull 019</t>
  </si>
  <si>
    <t>E02002101</t>
  </si>
  <si>
    <t>Solihull 021</t>
  </si>
  <si>
    <t>E02002102</t>
  </si>
  <si>
    <t>Solihull 022</t>
  </si>
  <si>
    <t>E02002103</t>
  </si>
  <si>
    <t>Solihull 023</t>
  </si>
  <si>
    <t>E02002104</t>
  </si>
  <si>
    <t>Solihull 024</t>
  </si>
  <si>
    <t>E02002105</t>
  </si>
  <si>
    <t>Solihull 025</t>
  </si>
  <si>
    <t>E02002106</t>
  </si>
  <si>
    <t>Solihull 026</t>
  </si>
  <si>
    <t>E02002107</t>
  </si>
  <si>
    <t>Solihull 027</t>
  </si>
  <si>
    <t>E02002108</t>
  </si>
  <si>
    <t>Solihull 028</t>
  </si>
  <si>
    <t>E02002109</t>
  </si>
  <si>
    <t>Solihull 029</t>
  </si>
  <si>
    <t>E02002110</t>
  </si>
  <si>
    <t>Walsall 001</t>
  </si>
  <si>
    <t>E08000030</t>
  </si>
  <si>
    <t>Walsall</t>
  </si>
  <si>
    <t>E02002111</t>
  </si>
  <si>
    <t>Walsall 002</t>
  </si>
  <si>
    <t>E02002112</t>
  </si>
  <si>
    <t>Walsall 003</t>
  </si>
  <si>
    <t>E02002113</t>
  </si>
  <si>
    <t>Walsall 004</t>
  </si>
  <si>
    <t>E02002114</t>
  </si>
  <si>
    <t>Walsall 005</t>
  </si>
  <si>
    <t>E02002115</t>
  </si>
  <si>
    <t>Walsall 006</t>
  </si>
  <si>
    <t>E02002116</t>
  </si>
  <si>
    <t>Walsall 007</t>
  </si>
  <si>
    <t>E02002117</t>
  </si>
  <si>
    <t>Walsall 008</t>
  </si>
  <si>
    <t>E02002118</t>
  </si>
  <si>
    <t>Walsall 009</t>
  </si>
  <si>
    <t>E02002119</t>
  </si>
  <si>
    <t>Walsall 010</t>
  </si>
  <si>
    <t>E02002120</t>
  </si>
  <si>
    <t>Walsall 011</t>
  </si>
  <si>
    <t>E02002121</t>
  </si>
  <si>
    <t>Walsall 012</t>
  </si>
  <si>
    <t>E02002122</t>
  </si>
  <si>
    <t>Walsall 013</t>
  </si>
  <si>
    <t>E02002123</t>
  </si>
  <si>
    <t>Walsall 014</t>
  </si>
  <si>
    <t>E02002124</t>
  </si>
  <si>
    <t>Walsall 015</t>
  </si>
  <si>
    <t>E02002125</t>
  </si>
  <si>
    <t>Walsall 016</t>
  </si>
  <si>
    <t>E02002126</t>
  </si>
  <si>
    <t>Walsall 017</t>
  </si>
  <si>
    <t>E02002127</t>
  </si>
  <si>
    <t>Walsall 018</t>
  </si>
  <si>
    <t>E02002128</t>
  </si>
  <si>
    <t>Walsall 019</t>
  </si>
  <si>
    <t>E02002129</t>
  </si>
  <si>
    <t>Walsall 020</t>
  </si>
  <si>
    <t>E02002130</t>
  </si>
  <si>
    <t>Walsall 021</t>
  </si>
  <si>
    <t>E02002131</t>
  </si>
  <si>
    <t>Walsall 022</t>
  </si>
  <si>
    <t>E02002132</t>
  </si>
  <si>
    <t>Walsall 023</t>
  </si>
  <si>
    <t>E02002133</t>
  </si>
  <si>
    <t>Walsall 024</t>
  </si>
  <si>
    <t>E02002134</t>
  </si>
  <si>
    <t>Walsall 025</t>
  </si>
  <si>
    <t>E02002135</t>
  </si>
  <si>
    <t>Walsall 026</t>
  </si>
  <si>
    <t>E02002136</t>
  </si>
  <si>
    <t>Walsall 027</t>
  </si>
  <si>
    <t>E02002137</t>
  </si>
  <si>
    <t>Walsall 028</t>
  </si>
  <si>
    <t>E02002138</t>
  </si>
  <si>
    <t>Walsall 029</t>
  </si>
  <si>
    <t>E02002139</t>
  </si>
  <si>
    <t>Walsall 030</t>
  </si>
  <si>
    <t>E02002140</t>
  </si>
  <si>
    <t>Walsall 031</t>
  </si>
  <si>
    <t>E02002141</t>
  </si>
  <si>
    <t>Walsall 032</t>
  </si>
  <si>
    <t>E02002142</t>
  </si>
  <si>
    <t>Walsall 033</t>
  </si>
  <si>
    <t>E02002143</t>
  </si>
  <si>
    <t>Walsall 034</t>
  </si>
  <si>
    <t>E02002144</t>
  </si>
  <si>
    <t>Walsall 035</t>
  </si>
  <si>
    <t>E02002145</t>
  </si>
  <si>
    <t>Walsall 036</t>
  </si>
  <si>
    <t>E02002146</t>
  </si>
  <si>
    <t>Walsall 037</t>
  </si>
  <si>
    <t>E02002147</t>
  </si>
  <si>
    <t>Walsall 038</t>
  </si>
  <si>
    <t>E02002148</t>
  </si>
  <si>
    <t>Walsall 039</t>
  </si>
  <si>
    <t>E02002149</t>
  </si>
  <si>
    <t>Wolverhampton 001</t>
  </si>
  <si>
    <t>E08000031</t>
  </si>
  <si>
    <t>Wolverhampton</t>
  </si>
  <si>
    <t>E02002150</t>
  </si>
  <si>
    <t>Wolverhampton 002</t>
  </si>
  <si>
    <t>E02002151</t>
  </si>
  <si>
    <t>Wolverhampton 003</t>
  </si>
  <si>
    <t>E02002152</t>
  </si>
  <si>
    <t>Wolverhampton 004</t>
  </si>
  <si>
    <t>E02002153</t>
  </si>
  <si>
    <t>Wolverhampton 005</t>
  </si>
  <si>
    <t>E02002154</t>
  </si>
  <si>
    <t>Wolverhampton 006</t>
  </si>
  <si>
    <t>E02002155</t>
  </si>
  <si>
    <t>Wolverhampton 007</t>
  </si>
  <si>
    <t>E02002156</t>
  </si>
  <si>
    <t>Wolverhampton 008</t>
  </si>
  <si>
    <t>E02002157</t>
  </si>
  <si>
    <t>Wolverhampton 009</t>
  </si>
  <si>
    <t>E02002158</t>
  </si>
  <si>
    <t>Wolverhampton 010</t>
  </si>
  <si>
    <t>E02002159</t>
  </si>
  <si>
    <t>Wolverhampton 011</t>
  </si>
  <si>
    <t>E02002160</t>
  </si>
  <si>
    <t>Wolverhampton 012</t>
  </si>
  <si>
    <t>E02002161</t>
  </si>
  <si>
    <t>Wolverhampton 013</t>
  </si>
  <si>
    <t>E02002162</t>
  </si>
  <si>
    <t>Wolverhampton 014</t>
  </si>
  <si>
    <t>E02002163</t>
  </si>
  <si>
    <t>Wolverhampton 015</t>
  </si>
  <si>
    <t>E02002164</t>
  </si>
  <si>
    <t>Wolverhampton 016</t>
  </si>
  <si>
    <t>E02002165</t>
  </si>
  <si>
    <t>Wolverhampton 017</t>
  </si>
  <si>
    <t>E02002166</t>
  </si>
  <si>
    <t>Wolverhampton 018</t>
  </si>
  <si>
    <t>E02002167</t>
  </si>
  <si>
    <t>Wolverhampton 019</t>
  </si>
  <si>
    <t>E02002168</t>
  </si>
  <si>
    <t>Wolverhampton 020</t>
  </si>
  <si>
    <t>E02002169</t>
  </si>
  <si>
    <t>Wolverhampton 021</t>
  </si>
  <si>
    <t>E02002170</t>
  </si>
  <si>
    <t>Wolverhampton 022</t>
  </si>
  <si>
    <t>E02002171</t>
  </si>
  <si>
    <t>Wolverhampton 023</t>
  </si>
  <si>
    <t>E02002174</t>
  </si>
  <si>
    <t>Wolverhampton 026</t>
  </si>
  <si>
    <t>E02002175</t>
  </si>
  <si>
    <t>Wolverhampton 027</t>
  </si>
  <si>
    <t>E02002176</t>
  </si>
  <si>
    <t>Wolverhampton 028</t>
  </si>
  <si>
    <t>E02002177</t>
  </si>
  <si>
    <t>Wolverhampton 029</t>
  </si>
  <si>
    <t>E02002178</t>
  </si>
  <si>
    <t>Wolverhampton 030</t>
  </si>
  <si>
    <t>E02002179</t>
  </si>
  <si>
    <t>Wolverhampton 031</t>
  </si>
  <si>
    <t>E02002180</t>
  </si>
  <si>
    <t>Wolverhampton 032</t>
  </si>
  <si>
    <t>E02002181</t>
  </si>
  <si>
    <t>Wolverhampton 033</t>
  </si>
  <si>
    <t>E02002182</t>
  </si>
  <si>
    <t>Wolverhampton 034</t>
  </si>
  <si>
    <t>E02002183</t>
  </si>
  <si>
    <t>Bradford 001</t>
  </si>
  <si>
    <t>E08000032</t>
  </si>
  <si>
    <t>Bradford</t>
  </si>
  <si>
    <t>E02002184</t>
  </si>
  <si>
    <t>Bradford 002</t>
  </si>
  <si>
    <t>E02002185</t>
  </si>
  <si>
    <t>Bradford 003</t>
  </si>
  <si>
    <t>E02002186</t>
  </si>
  <si>
    <t>Bradford 004</t>
  </si>
  <si>
    <t>E02002187</t>
  </si>
  <si>
    <t>Bradford 005</t>
  </si>
  <si>
    <t>E02002188</t>
  </si>
  <si>
    <t>Bradford 006</t>
  </si>
  <si>
    <t>E02002189</t>
  </si>
  <si>
    <t>Bradford 007</t>
  </si>
  <si>
    <t>E02002190</t>
  </si>
  <si>
    <t>Bradford 008</t>
  </si>
  <si>
    <t>E02002191</t>
  </si>
  <si>
    <t>Bradford 009</t>
  </si>
  <si>
    <t>E02002192</t>
  </si>
  <si>
    <t>Bradford 010</t>
  </si>
  <si>
    <t>E02002193</t>
  </si>
  <si>
    <t>Bradford 011</t>
  </si>
  <si>
    <t>E02002194</t>
  </si>
  <si>
    <t>Bradford 012</t>
  </si>
  <si>
    <t>E02002195</t>
  </si>
  <si>
    <t>Bradford 013</t>
  </si>
  <si>
    <t>E02002196</t>
  </si>
  <si>
    <t>Bradford 014</t>
  </si>
  <si>
    <t>E02002197</t>
  </si>
  <si>
    <t>Bradford 015</t>
  </si>
  <si>
    <t>E02002198</t>
  </si>
  <si>
    <t>Bradford 016</t>
  </si>
  <si>
    <t>E02002199</t>
  </si>
  <si>
    <t>Bradford 017</t>
  </si>
  <si>
    <t>E02002200</t>
  </si>
  <si>
    <t>Bradford 018</t>
  </si>
  <si>
    <t>E02002201</t>
  </si>
  <si>
    <t>Bradford 019</t>
  </si>
  <si>
    <t>E02002202</t>
  </si>
  <si>
    <t>Bradford 020</t>
  </si>
  <si>
    <t>E02002203</t>
  </si>
  <si>
    <t>Bradford 021</t>
  </si>
  <si>
    <t>E02002204</t>
  </si>
  <si>
    <t>Bradford 022</t>
  </si>
  <si>
    <t>E02002205</t>
  </si>
  <si>
    <t>Bradford 023</t>
  </si>
  <si>
    <t>E02002206</t>
  </si>
  <si>
    <t>Bradford 024</t>
  </si>
  <si>
    <t>E02002207</t>
  </si>
  <si>
    <t>Bradford 025</t>
  </si>
  <si>
    <t>E02002208</t>
  </si>
  <si>
    <t>Bradford 026</t>
  </si>
  <si>
    <t>E02002209</t>
  </si>
  <si>
    <t>Bradford 027</t>
  </si>
  <si>
    <t>E02002210</t>
  </si>
  <si>
    <t>Bradford 028</t>
  </si>
  <si>
    <t>E02002211</t>
  </si>
  <si>
    <t>Bradford 029</t>
  </si>
  <si>
    <t>E02002212</t>
  </si>
  <si>
    <t>Bradford 030</t>
  </si>
  <si>
    <t>E02002213</t>
  </si>
  <si>
    <t>Bradford 031</t>
  </si>
  <si>
    <t>E02002214</t>
  </si>
  <si>
    <t>Bradford 032</t>
  </si>
  <si>
    <t>E02002215</t>
  </si>
  <si>
    <t>Bradford 033</t>
  </si>
  <si>
    <t>E02002216</t>
  </si>
  <si>
    <t>Bradford 034</t>
  </si>
  <si>
    <t>E02002217</t>
  </si>
  <si>
    <t>Bradford 035</t>
  </si>
  <si>
    <t>E02002218</t>
  </si>
  <si>
    <t>Bradford 036</t>
  </si>
  <si>
    <t>E02002219</t>
  </si>
  <si>
    <t>Bradford 037</t>
  </si>
  <si>
    <t>E02002220</t>
  </si>
  <si>
    <t>Bradford 038</t>
  </si>
  <si>
    <t>E02002221</t>
  </si>
  <si>
    <t>Bradford 039</t>
  </si>
  <si>
    <t>E02002222</t>
  </si>
  <si>
    <t>Bradford 040</t>
  </si>
  <si>
    <t>E02002223</t>
  </si>
  <si>
    <t>Bradford 041</t>
  </si>
  <si>
    <t>E02002224</t>
  </si>
  <si>
    <t>Bradford 042</t>
  </si>
  <si>
    <t>E02002225</t>
  </si>
  <si>
    <t>Bradford 043</t>
  </si>
  <si>
    <t>E02002226</t>
  </si>
  <si>
    <t>Bradford 044</t>
  </si>
  <si>
    <t>E02002227</t>
  </si>
  <si>
    <t>Bradford 045</t>
  </si>
  <si>
    <t>E02002228</t>
  </si>
  <si>
    <t>Bradford 046</t>
  </si>
  <si>
    <t>E02002229</t>
  </si>
  <si>
    <t>Bradford 047</t>
  </si>
  <si>
    <t>E02002230</t>
  </si>
  <si>
    <t>Bradford 048</t>
  </si>
  <si>
    <t>E02002231</t>
  </si>
  <si>
    <t>Bradford 049</t>
  </si>
  <si>
    <t>E02002232</t>
  </si>
  <si>
    <t>Bradford 050</t>
  </si>
  <si>
    <t>E02002233</t>
  </si>
  <si>
    <t>Bradford 051</t>
  </si>
  <si>
    <t>E02002234</t>
  </si>
  <si>
    <t>Bradford 052</t>
  </si>
  <si>
    <t>E02002235</t>
  </si>
  <si>
    <t>Bradford 053</t>
  </si>
  <si>
    <t>E02002236</t>
  </si>
  <si>
    <t>Bradford 054</t>
  </si>
  <si>
    <t>E02002237</t>
  </si>
  <si>
    <t>Bradford 055</t>
  </si>
  <si>
    <t>E02002238</t>
  </si>
  <si>
    <t>Bradford 056</t>
  </si>
  <si>
    <t>E02002239</t>
  </si>
  <si>
    <t>Bradford 057</t>
  </si>
  <si>
    <t>E02002240</t>
  </si>
  <si>
    <t>Bradford 058</t>
  </si>
  <si>
    <t>E02002241</t>
  </si>
  <si>
    <t>Bradford 059</t>
  </si>
  <si>
    <t>E02002242</t>
  </si>
  <si>
    <t>Bradford 060</t>
  </si>
  <si>
    <t>E02002243</t>
  </si>
  <si>
    <t>Bradford 061</t>
  </si>
  <si>
    <t>E02002244</t>
  </si>
  <si>
    <t>Calderdale 001</t>
  </si>
  <si>
    <t>E08000033</t>
  </si>
  <si>
    <t>Calderdale</t>
  </si>
  <si>
    <t>E02002245</t>
  </si>
  <si>
    <t>Calderdale 002</t>
  </si>
  <si>
    <t>E02002246</t>
  </si>
  <si>
    <t>Calderdale 003</t>
  </si>
  <si>
    <t>E02002247</t>
  </si>
  <si>
    <t>Calderdale 004</t>
  </si>
  <si>
    <t>E02002248</t>
  </si>
  <si>
    <t>Calderdale 005</t>
  </si>
  <si>
    <t>E02002249</t>
  </si>
  <si>
    <t>Calderdale 006</t>
  </si>
  <si>
    <t>E02002250</t>
  </si>
  <si>
    <t>Calderdale 007</t>
  </si>
  <si>
    <t>E02002251</t>
  </si>
  <si>
    <t>Calderdale 008</t>
  </si>
  <si>
    <t>E02002252</t>
  </si>
  <si>
    <t>Calderdale 009</t>
  </si>
  <si>
    <t>E02002253</t>
  </si>
  <si>
    <t>Calderdale 010</t>
  </si>
  <si>
    <t>E02002254</t>
  </si>
  <si>
    <t>Calderdale 011</t>
  </si>
  <si>
    <t>E02002255</t>
  </si>
  <si>
    <t>Calderdale 012</t>
  </si>
  <si>
    <t>E02002256</t>
  </si>
  <si>
    <t>Calderdale 013</t>
  </si>
  <si>
    <t>E02002257</t>
  </si>
  <si>
    <t>Calderdale 014</t>
  </si>
  <si>
    <t>E02002258</t>
  </si>
  <si>
    <t>Calderdale 015</t>
  </si>
  <si>
    <t>E02002259</t>
  </si>
  <si>
    <t>Calderdale 016</t>
  </si>
  <si>
    <t>E02002260</t>
  </si>
  <si>
    <t>Calderdale 017</t>
  </si>
  <si>
    <t>E02002261</t>
  </si>
  <si>
    <t>Calderdale 018</t>
  </si>
  <si>
    <t>E02002262</t>
  </si>
  <si>
    <t>Calderdale 019</t>
  </si>
  <si>
    <t>E02002263</t>
  </si>
  <si>
    <t>Calderdale 020</t>
  </si>
  <si>
    <t>E02002264</t>
  </si>
  <si>
    <t>Calderdale 021</t>
  </si>
  <si>
    <t>E02002265</t>
  </si>
  <si>
    <t>Calderdale 022</t>
  </si>
  <si>
    <t>E02002266</t>
  </si>
  <si>
    <t>Calderdale 023</t>
  </si>
  <si>
    <t>E02002267</t>
  </si>
  <si>
    <t>Calderdale 024</t>
  </si>
  <si>
    <t>E02002268</t>
  </si>
  <si>
    <t>Calderdale 025</t>
  </si>
  <si>
    <t>E02002269</t>
  </si>
  <si>
    <t>Calderdale 026</t>
  </si>
  <si>
    <t>E02002270</t>
  </si>
  <si>
    <t>Calderdale 027</t>
  </si>
  <si>
    <t>E02002271</t>
  </si>
  <si>
    <t>Kirklees 001</t>
  </si>
  <si>
    <t>E08000034</t>
  </si>
  <si>
    <t>Kirklees</t>
  </si>
  <si>
    <t>E02002272</t>
  </si>
  <si>
    <t>Kirklees 002</t>
  </si>
  <si>
    <t>E02002273</t>
  </si>
  <si>
    <t>Kirklees 003</t>
  </si>
  <si>
    <t>E02002274</t>
  </si>
  <si>
    <t>Kirklees 004</t>
  </si>
  <si>
    <t>E02002275</t>
  </si>
  <si>
    <t>Kirklees 005</t>
  </si>
  <si>
    <t>E02002276</t>
  </si>
  <si>
    <t>Kirklees 006</t>
  </si>
  <si>
    <t>E02002277</t>
  </si>
  <si>
    <t>Kirklees 007</t>
  </si>
  <si>
    <t>E02002278</t>
  </si>
  <si>
    <t>Kirklees 008</t>
  </si>
  <si>
    <t>E02002279</t>
  </si>
  <si>
    <t>Kirklees 009</t>
  </si>
  <si>
    <t>E02002280</t>
  </si>
  <si>
    <t>Kirklees 010</t>
  </si>
  <si>
    <t>E02002281</t>
  </si>
  <si>
    <t>Kirklees 011</t>
  </si>
  <si>
    <t>E02002282</t>
  </si>
  <si>
    <t>Kirklees 012</t>
  </si>
  <si>
    <t>E02002283</t>
  </si>
  <si>
    <t>Kirklees 013</t>
  </si>
  <si>
    <t>E02002284</t>
  </si>
  <si>
    <t>Kirklees 014</t>
  </si>
  <si>
    <t>E02002285</t>
  </si>
  <si>
    <t>Kirklees 015</t>
  </si>
  <si>
    <t>E02002286</t>
  </si>
  <si>
    <t>Kirklees 016</t>
  </si>
  <si>
    <t>E02002287</t>
  </si>
  <si>
    <t>Kirklees 017</t>
  </si>
  <si>
    <t>E02002288</t>
  </si>
  <si>
    <t>Kirklees 018</t>
  </si>
  <si>
    <t>E02002289</t>
  </si>
  <si>
    <t>Kirklees 019</t>
  </si>
  <si>
    <t>E02002290</t>
  </si>
  <si>
    <t>Kirklees 020</t>
  </si>
  <si>
    <t>E02002291</t>
  </si>
  <si>
    <t>Kirklees 021</t>
  </si>
  <si>
    <t>E02002292</t>
  </si>
  <si>
    <t>Kirklees 022</t>
  </si>
  <si>
    <t>E02002293</t>
  </si>
  <si>
    <t>Kirklees 023</t>
  </si>
  <si>
    <t>E02002294</t>
  </si>
  <si>
    <t>Kirklees 024</t>
  </si>
  <si>
    <t>E02002295</t>
  </si>
  <si>
    <t>Kirklees 025</t>
  </si>
  <si>
    <t>E02002296</t>
  </si>
  <si>
    <t>Kirklees 026</t>
  </si>
  <si>
    <t>E02002297</t>
  </si>
  <si>
    <t>Kirklees 027</t>
  </si>
  <si>
    <t>E02002298</t>
  </si>
  <si>
    <t>Kirklees 028</t>
  </si>
  <si>
    <t>E02002299</t>
  </si>
  <si>
    <t>Kirklees 029</t>
  </si>
  <si>
    <t>E02002300</t>
  </si>
  <si>
    <t>Kirklees 030</t>
  </si>
  <si>
    <t>E02002301</t>
  </si>
  <si>
    <t>Kirklees 031</t>
  </si>
  <si>
    <t>E02002302</t>
  </si>
  <si>
    <t>Kirklees 032</t>
  </si>
  <si>
    <t>E02002303</t>
  </si>
  <si>
    <t>Kirklees 033</t>
  </si>
  <si>
    <t>E02002304</t>
  </si>
  <si>
    <t>Kirklees 034</t>
  </si>
  <si>
    <t>E02002305</t>
  </si>
  <si>
    <t>Kirklees 035</t>
  </si>
  <si>
    <t>E02002306</t>
  </si>
  <si>
    <t>Kirklees 036</t>
  </si>
  <si>
    <t>E02002307</t>
  </si>
  <si>
    <t>Kirklees 037</t>
  </si>
  <si>
    <t>E02002308</t>
  </si>
  <si>
    <t>Kirklees 038</t>
  </si>
  <si>
    <t>E02002309</t>
  </si>
  <si>
    <t>Kirklees 039</t>
  </si>
  <si>
    <t>E02002310</t>
  </si>
  <si>
    <t>Kirklees 040</t>
  </si>
  <si>
    <t>E02002311</t>
  </si>
  <si>
    <t>Kirklees 041</t>
  </si>
  <si>
    <t>E02002312</t>
  </si>
  <si>
    <t>Kirklees 042</t>
  </si>
  <si>
    <t>E02002313</t>
  </si>
  <si>
    <t>Kirklees 043</t>
  </si>
  <si>
    <t>E02002314</t>
  </si>
  <si>
    <t>Kirklees 044</t>
  </si>
  <si>
    <t>E02002315</t>
  </si>
  <si>
    <t>Kirklees 045</t>
  </si>
  <si>
    <t>E02002316</t>
  </si>
  <si>
    <t>Kirklees 046</t>
  </si>
  <si>
    <t>E02002317</t>
  </si>
  <si>
    <t>Kirklees 047</t>
  </si>
  <si>
    <t>E02002318</t>
  </si>
  <si>
    <t>Kirklees 048</t>
  </si>
  <si>
    <t>E02002319</t>
  </si>
  <si>
    <t>Kirklees 049</t>
  </si>
  <si>
    <t>E02002320</t>
  </si>
  <si>
    <t>Kirklees 050</t>
  </si>
  <si>
    <t>E02002321</t>
  </si>
  <si>
    <t>Kirklees 051</t>
  </si>
  <si>
    <t>E02002322</t>
  </si>
  <si>
    <t>Kirklees 052</t>
  </si>
  <si>
    <t>E02002323</t>
  </si>
  <si>
    <t>Kirklees 053</t>
  </si>
  <si>
    <t>E02002324</t>
  </si>
  <si>
    <t>Kirklees 054</t>
  </si>
  <si>
    <t>E02002325</t>
  </si>
  <si>
    <t>Kirklees 055</t>
  </si>
  <si>
    <t>E02002326</t>
  </si>
  <si>
    <t>Kirklees 056</t>
  </si>
  <si>
    <t>E02002327</t>
  </si>
  <si>
    <t>Kirklees 057</t>
  </si>
  <si>
    <t>E02002328</t>
  </si>
  <si>
    <t>Kirklees 058</t>
  </si>
  <si>
    <t>E02002329</t>
  </si>
  <si>
    <t>Kirklees 059</t>
  </si>
  <si>
    <t>E02002330</t>
  </si>
  <si>
    <t>Leeds 001</t>
  </si>
  <si>
    <t>E08000035</t>
  </si>
  <si>
    <t>Leeds</t>
  </si>
  <si>
    <t>E02002331</t>
  </si>
  <si>
    <t>Leeds 002</t>
  </si>
  <si>
    <t>E02002332</t>
  </si>
  <si>
    <t>Leeds 003</t>
  </si>
  <si>
    <t>E02002333</t>
  </si>
  <si>
    <t>Leeds 004</t>
  </si>
  <si>
    <t>E02002334</t>
  </si>
  <si>
    <t>Leeds 005</t>
  </si>
  <si>
    <t>E02002335</t>
  </si>
  <si>
    <t>Leeds 006</t>
  </si>
  <si>
    <t>E02002336</t>
  </si>
  <si>
    <t>Leeds 007</t>
  </si>
  <si>
    <t>E02002337</t>
  </si>
  <si>
    <t>Leeds 008</t>
  </si>
  <si>
    <t>E02002338</t>
  </si>
  <si>
    <t>Leeds 009</t>
  </si>
  <si>
    <t>E02002339</t>
  </si>
  <si>
    <t>Leeds 010</t>
  </si>
  <si>
    <t>E02002340</t>
  </si>
  <si>
    <t>Leeds 011</t>
  </si>
  <si>
    <t>E02002341</t>
  </si>
  <si>
    <t>Leeds 012</t>
  </si>
  <si>
    <t>E02002342</t>
  </si>
  <si>
    <t>Leeds 013</t>
  </si>
  <si>
    <t>E02002343</t>
  </si>
  <si>
    <t>Leeds 014</t>
  </si>
  <si>
    <t>E02002344</t>
  </si>
  <si>
    <t>Leeds 015</t>
  </si>
  <si>
    <t>E02002345</t>
  </si>
  <si>
    <t>Leeds 016</t>
  </si>
  <si>
    <t>E02002346</t>
  </si>
  <si>
    <t>Leeds 017</t>
  </si>
  <si>
    <t>E02002347</t>
  </si>
  <si>
    <t>Leeds 018</t>
  </si>
  <si>
    <t>E02002348</t>
  </si>
  <si>
    <t>Leeds 019</t>
  </si>
  <si>
    <t>E02002349</t>
  </si>
  <si>
    <t>Leeds 020</t>
  </si>
  <si>
    <t>E02002350</t>
  </si>
  <si>
    <t>Leeds 021</t>
  </si>
  <si>
    <t>E02002351</t>
  </si>
  <si>
    <t>Leeds 022</t>
  </si>
  <si>
    <t>E02002352</t>
  </si>
  <si>
    <t>Leeds 023</t>
  </si>
  <si>
    <t>E02002353</t>
  </si>
  <si>
    <t>Leeds 024</t>
  </si>
  <si>
    <t>E02002354</t>
  </si>
  <si>
    <t>Leeds 025</t>
  </si>
  <si>
    <t>E02002356</t>
  </si>
  <si>
    <t>Leeds 027</t>
  </si>
  <si>
    <t>E02002357</t>
  </si>
  <si>
    <t>Leeds 028</t>
  </si>
  <si>
    <t>E02002358</t>
  </si>
  <si>
    <t>Leeds 029</t>
  </si>
  <si>
    <t>E02002359</t>
  </si>
  <si>
    <t>Leeds 030</t>
  </si>
  <si>
    <t>E02002360</t>
  </si>
  <si>
    <t>Leeds 031</t>
  </si>
  <si>
    <t>E02002361</t>
  </si>
  <si>
    <t>Leeds 032</t>
  </si>
  <si>
    <t>E02002362</t>
  </si>
  <si>
    <t>Leeds 033</t>
  </si>
  <si>
    <t>E02002363</t>
  </si>
  <si>
    <t>Leeds 034</t>
  </si>
  <si>
    <t>E02002364</t>
  </si>
  <si>
    <t>Leeds 035</t>
  </si>
  <si>
    <t>E02002366</t>
  </si>
  <si>
    <t>Leeds 037</t>
  </si>
  <si>
    <t>E02002367</t>
  </si>
  <si>
    <t>Leeds 038</t>
  </si>
  <si>
    <t>E02002368</t>
  </si>
  <si>
    <t>Leeds 039</t>
  </si>
  <si>
    <t>E02002369</t>
  </si>
  <si>
    <t>Leeds 040</t>
  </si>
  <si>
    <t>E02002370</t>
  </si>
  <si>
    <t>Leeds 041</t>
  </si>
  <si>
    <t>E02002371</t>
  </si>
  <si>
    <t>Leeds 042</t>
  </si>
  <si>
    <t>E02002373</t>
  </si>
  <si>
    <t>Leeds 044</t>
  </si>
  <si>
    <t>E02002374</t>
  </si>
  <si>
    <t>Leeds 045</t>
  </si>
  <si>
    <t>E02002375</t>
  </si>
  <si>
    <t>Leeds 046</t>
  </si>
  <si>
    <t>E02002376</t>
  </si>
  <si>
    <t>Leeds 047</t>
  </si>
  <si>
    <t>E02002377</t>
  </si>
  <si>
    <t>Leeds 048</t>
  </si>
  <si>
    <t>E02002379</t>
  </si>
  <si>
    <t>Leeds 050</t>
  </si>
  <si>
    <t>E02002380</t>
  </si>
  <si>
    <t>Leeds 051</t>
  </si>
  <si>
    <t>E02002381</t>
  </si>
  <si>
    <t>Leeds 052</t>
  </si>
  <si>
    <t>E02002382</t>
  </si>
  <si>
    <t>Leeds 053</t>
  </si>
  <si>
    <t>E02002383</t>
  </si>
  <si>
    <t>Leeds 054</t>
  </si>
  <si>
    <t>E02002384</t>
  </si>
  <si>
    <t>Leeds 055</t>
  </si>
  <si>
    <t>E02002385</t>
  </si>
  <si>
    <t>Leeds 056</t>
  </si>
  <si>
    <t>E02002386</t>
  </si>
  <si>
    <t>Leeds 057</t>
  </si>
  <si>
    <t>E02002387</t>
  </si>
  <si>
    <t>Leeds 058</t>
  </si>
  <si>
    <t>E02002388</t>
  </si>
  <si>
    <t>Leeds 059</t>
  </si>
  <si>
    <t>E02002389</t>
  </si>
  <si>
    <t>Leeds 060</t>
  </si>
  <si>
    <t>E02002390</t>
  </si>
  <si>
    <t>Leeds 061</t>
  </si>
  <si>
    <t>E02002391</t>
  </si>
  <si>
    <t>Leeds 062</t>
  </si>
  <si>
    <t>E02002392</t>
  </si>
  <si>
    <t>Leeds 063</t>
  </si>
  <si>
    <t>E02002393</t>
  </si>
  <si>
    <t>Leeds 064</t>
  </si>
  <si>
    <t>E02002394</t>
  </si>
  <si>
    <t>Leeds 065</t>
  </si>
  <si>
    <t>E02002395</t>
  </si>
  <si>
    <t>Leeds 066</t>
  </si>
  <si>
    <t>E02002396</t>
  </si>
  <si>
    <t>Leeds 067</t>
  </si>
  <si>
    <t>E02002397</t>
  </si>
  <si>
    <t>Leeds 068</t>
  </si>
  <si>
    <t>E02002398</t>
  </si>
  <si>
    <t>Leeds 069</t>
  </si>
  <si>
    <t>E02002399</t>
  </si>
  <si>
    <t>Leeds 070</t>
  </si>
  <si>
    <t>E02002400</t>
  </si>
  <si>
    <t>Leeds 071</t>
  </si>
  <si>
    <t>E02002401</t>
  </si>
  <si>
    <t>Leeds 072</t>
  </si>
  <si>
    <t>E02002402</t>
  </si>
  <si>
    <t>Leeds 073</t>
  </si>
  <si>
    <t>E02002403</t>
  </si>
  <si>
    <t>Leeds 074</t>
  </si>
  <si>
    <t>E02002404</t>
  </si>
  <si>
    <t>Leeds 075</t>
  </si>
  <si>
    <t>E02002405</t>
  </si>
  <si>
    <t>Leeds 076</t>
  </si>
  <si>
    <t>E02002406</t>
  </si>
  <si>
    <t>Leeds 077</t>
  </si>
  <si>
    <t>E02002407</t>
  </si>
  <si>
    <t>Leeds 078</t>
  </si>
  <si>
    <t>E02002408</t>
  </si>
  <si>
    <t>Leeds 079</t>
  </si>
  <si>
    <t>E02002409</t>
  </si>
  <si>
    <t>Leeds 080</t>
  </si>
  <si>
    <t>E02002410</t>
  </si>
  <si>
    <t>Leeds 081</t>
  </si>
  <si>
    <t>E02002411</t>
  </si>
  <si>
    <t>Leeds 082</t>
  </si>
  <si>
    <t>E02002412</t>
  </si>
  <si>
    <t>Leeds 083</t>
  </si>
  <si>
    <t>E02002414</t>
  </si>
  <si>
    <t>Leeds 085</t>
  </si>
  <si>
    <t>E02002415</t>
  </si>
  <si>
    <t>Leeds 086</t>
  </si>
  <si>
    <t>E02002416</t>
  </si>
  <si>
    <t>Leeds 087</t>
  </si>
  <si>
    <t>E02002417</t>
  </si>
  <si>
    <t>Leeds 088</t>
  </si>
  <si>
    <t>E02002418</t>
  </si>
  <si>
    <t>Leeds 089</t>
  </si>
  <si>
    <t>E02002419</t>
  </si>
  <si>
    <t>Leeds 090</t>
  </si>
  <si>
    <t>E02002420</t>
  </si>
  <si>
    <t>Leeds 091</t>
  </si>
  <si>
    <t>E02002421</t>
  </si>
  <si>
    <t>Leeds 092</t>
  </si>
  <si>
    <t>E02002422</t>
  </si>
  <si>
    <t>Leeds 093</t>
  </si>
  <si>
    <t>E02002423</t>
  </si>
  <si>
    <t>Leeds 094</t>
  </si>
  <si>
    <t>E02002424</t>
  </si>
  <si>
    <t>Leeds 095</t>
  </si>
  <si>
    <t>E02002425</t>
  </si>
  <si>
    <t>Leeds 096</t>
  </si>
  <si>
    <t>E02002426</t>
  </si>
  <si>
    <t>Leeds 097</t>
  </si>
  <si>
    <t>E02002427</t>
  </si>
  <si>
    <t>Leeds 098</t>
  </si>
  <si>
    <t>E02002428</t>
  </si>
  <si>
    <t>Leeds 099</t>
  </si>
  <si>
    <t>E02002429</t>
  </si>
  <si>
    <t>Leeds 100</t>
  </si>
  <si>
    <t>E02002430</t>
  </si>
  <si>
    <t>Leeds 101</t>
  </si>
  <si>
    <t>E02002431</t>
  </si>
  <si>
    <t>Leeds 102</t>
  </si>
  <si>
    <t>E02002432</t>
  </si>
  <si>
    <t>Leeds 103</t>
  </si>
  <si>
    <t>E02002433</t>
  </si>
  <si>
    <t>Leeds 104</t>
  </si>
  <si>
    <t>E02002434</t>
  </si>
  <si>
    <t>Leeds 105</t>
  </si>
  <si>
    <t>E02002435</t>
  </si>
  <si>
    <t>Leeds 106</t>
  </si>
  <si>
    <t>E02002436</t>
  </si>
  <si>
    <t>Leeds 107</t>
  </si>
  <si>
    <t>E02002437</t>
  </si>
  <si>
    <t>Leeds 108</t>
  </si>
  <si>
    <t>E02002438</t>
  </si>
  <si>
    <t>Wakefield 001</t>
  </si>
  <si>
    <t>E08000036</t>
  </si>
  <si>
    <t>Wakefield</t>
  </si>
  <si>
    <t>E02002439</t>
  </si>
  <si>
    <t>Wakefield 002</t>
  </si>
  <si>
    <t>E02002440</t>
  </si>
  <si>
    <t>Wakefield 003</t>
  </si>
  <si>
    <t>E02002441</t>
  </si>
  <si>
    <t>Wakefield 004</t>
  </si>
  <si>
    <t>E02002442</t>
  </si>
  <si>
    <t>Wakefield 005</t>
  </si>
  <si>
    <t>E02002443</t>
  </si>
  <si>
    <t>Wakefield 006</t>
  </si>
  <si>
    <t>E02002444</t>
  </si>
  <si>
    <t>Wakefield 007</t>
  </si>
  <si>
    <t>E02002445</t>
  </si>
  <si>
    <t>Wakefield 008</t>
  </si>
  <si>
    <t>E02002446</t>
  </si>
  <si>
    <t>Wakefield 009</t>
  </si>
  <si>
    <t>E02002447</t>
  </si>
  <si>
    <t>Wakefield 010</t>
  </si>
  <si>
    <t>E02002448</t>
  </si>
  <si>
    <t>Wakefield 011</t>
  </si>
  <si>
    <t>E02002449</t>
  </si>
  <si>
    <t>Wakefield 012</t>
  </si>
  <si>
    <t>E02002450</t>
  </si>
  <si>
    <t>Wakefield 013</t>
  </si>
  <si>
    <t>E02002451</t>
  </si>
  <si>
    <t>Wakefield 014</t>
  </si>
  <si>
    <t>E02002452</t>
  </si>
  <si>
    <t>Wakefield 015</t>
  </si>
  <si>
    <t>E02002453</t>
  </si>
  <si>
    <t>Wakefield 016</t>
  </si>
  <si>
    <t>E02002454</t>
  </si>
  <si>
    <t>Wakefield 017</t>
  </si>
  <si>
    <t>E02002455</t>
  </si>
  <si>
    <t>Wakefield 018</t>
  </si>
  <si>
    <t>E02002456</t>
  </si>
  <si>
    <t>Wakefield 019</t>
  </si>
  <si>
    <t>E02002457</t>
  </si>
  <si>
    <t>Wakefield 020</t>
  </si>
  <si>
    <t>E02002458</t>
  </si>
  <si>
    <t>Wakefield 021</t>
  </si>
  <si>
    <t>E02002459</t>
  </si>
  <si>
    <t>Wakefield 022</t>
  </si>
  <si>
    <t>E02002460</t>
  </si>
  <si>
    <t>Wakefield 023</t>
  </si>
  <si>
    <t>E02002461</t>
  </si>
  <si>
    <t>Wakefield 024</t>
  </si>
  <si>
    <t>E02002462</t>
  </si>
  <si>
    <t>Wakefield 025</t>
  </si>
  <si>
    <t>E02002463</t>
  </si>
  <si>
    <t>Wakefield 026</t>
  </si>
  <si>
    <t>E02002464</t>
  </si>
  <si>
    <t>Wakefield 027</t>
  </si>
  <si>
    <t>E02002465</t>
  </si>
  <si>
    <t>Wakefield 028</t>
  </si>
  <si>
    <t>E02002466</t>
  </si>
  <si>
    <t>Wakefield 029</t>
  </si>
  <si>
    <t>E02002467</t>
  </si>
  <si>
    <t>Wakefield 030</t>
  </si>
  <si>
    <t>E02002468</t>
  </si>
  <si>
    <t>Wakefield 031</t>
  </si>
  <si>
    <t>E02002469</t>
  </si>
  <si>
    <t>Wakefield 032</t>
  </si>
  <si>
    <t>E02002470</t>
  </si>
  <si>
    <t>Wakefield 033</t>
  </si>
  <si>
    <t>E02002471</t>
  </si>
  <si>
    <t>Wakefield 034</t>
  </si>
  <si>
    <t>E02002472</t>
  </si>
  <si>
    <t>Wakefield 035</t>
  </si>
  <si>
    <t>E02002473</t>
  </si>
  <si>
    <t>Wakefield 036</t>
  </si>
  <si>
    <t>E02002474</t>
  </si>
  <si>
    <t>Wakefield 037</t>
  </si>
  <si>
    <t>E02002475</t>
  </si>
  <si>
    <t>Wakefield 038</t>
  </si>
  <si>
    <t>E02002476</t>
  </si>
  <si>
    <t>Wakefield 039</t>
  </si>
  <si>
    <t>E02002477</t>
  </si>
  <si>
    <t>Wakefield 040</t>
  </si>
  <si>
    <t>E02002478</t>
  </si>
  <si>
    <t>Wakefield 041</t>
  </si>
  <si>
    <t>E02002479</t>
  </si>
  <si>
    <t>Wakefield 042</t>
  </si>
  <si>
    <t>E02002480</t>
  </si>
  <si>
    <t>Wakefield 043</t>
  </si>
  <si>
    <t>E02002481</t>
  </si>
  <si>
    <t>Wakefield 044</t>
  </si>
  <si>
    <t>E02002482</t>
  </si>
  <si>
    <t>Wakefield 045</t>
  </si>
  <si>
    <t>E02002483</t>
  </si>
  <si>
    <t>Hartlepool 001</t>
  </si>
  <si>
    <t>E06000001</t>
  </si>
  <si>
    <t>Hartlepool</t>
  </si>
  <si>
    <t>RT Urban Medium</t>
  </si>
  <si>
    <t>Other Urban</t>
  </si>
  <si>
    <t>E02002484</t>
  </si>
  <si>
    <t>Hartlepool 002</t>
  </si>
  <si>
    <t>E02002485</t>
  </si>
  <si>
    <t>Hartlepool 003</t>
  </si>
  <si>
    <t>E02002487</t>
  </si>
  <si>
    <t>Hartlepool 005</t>
  </si>
  <si>
    <t>E02002488</t>
  </si>
  <si>
    <t>Hartlepool 006</t>
  </si>
  <si>
    <t>E02002489</t>
  </si>
  <si>
    <t>Hartlepool 007</t>
  </si>
  <si>
    <t>E02002490</t>
  </si>
  <si>
    <t>Hartlepool 008</t>
  </si>
  <si>
    <t>E02002491</t>
  </si>
  <si>
    <t>Hartlepool 009</t>
  </si>
  <si>
    <t>E02002492</t>
  </si>
  <si>
    <t>Hartlepool 010</t>
  </si>
  <si>
    <t>E02002493</t>
  </si>
  <si>
    <t>Hartlepool 011</t>
  </si>
  <si>
    <t>E02002494</t>
  </si>
  <si>
    <t>Hartlepool 012</t>
  </si>
  <si>
    <t>E02002496</t>
  </si>
  <si>
    <t>Middlesbrough 001</t>
  </si>
  <si>
    <t>E06000002</t>
  </si>
  <si>
    <t>Middlesbrough</t>
  </si>
  <si>
    <t>RT Urban Big</t>
  </si>
  <si>
    <t>E02002497</t>
  </si>
  <si>
    <t>Middlesbrough 002</t>
  </si>
  <si>
    <t>E02002498</t>
  </si>
  <si>
    <t>Middlesbrough 003</t>
  </si>
  <si>
    <t>E02002499</t>
  </si>
  <si>
    <t>Middlesbrough 004</t>
  </si>
  <si>
    <t>E02002500</t>
  </si>
  <si>
    <t>Middlesbrough 005</t>
  </si>
  <si>
    <t>E02002501</t>
  </si>
  <si>
    <t>Middlesbrough 006</t>
  </si>
  <si>
    <t>E02002502</t>
  </si>
  <si>
    <t>Middlesbrough 007</t>
  </si>
  <si>
    <t>E02002503</t>
  </si>
  <si>
    <t>Middlesbrough 008</t>
  </si>
  <si>
    <t>E02002504</t>
  </si>
  <si>
    <t>Middlesbrough 009</t>
  </si>
  <si>
    <t>E02002505</t>
  </si>
  <si>
    <t>Middlesbrough 010</t>
  </si>
  <si>
    <t>E02002506</t>
  </si>
  <si>
    <t>Middlesbrough 011</t>
  </si>
  <si>
    <t>E02002507</t>
  </si>
  <si>
    <t>Middlesbrough 012</t>
  </si>
  <si>
    <t>E02002508</t>
  </si>
  <si>
    <t>Middlesbrough 013</t>
  </si>
  <si>
    <t>E02002509</t>
  </si>
  <si>
    <t>Middlesbrough 014</t>
  </si>
  <si>
    <t>E02002510</t>
  </si>
  <si>
    <t>Middlesbrough 015</t>
  </si>
  <si>
    <t>E02002512</t>
  </si>
  <si>
    <t>Middlesbrough 017</t>
  </si>
  <si>
    <t>E02002513</t>
  </si>
  <si>
    <t>Middlesbrough 018</t>
  </si>
  <si>
    <t>E02002514</t>
  </si>
  <si>
    <t>Middlesbrough 019</t>
  </si>
  <si>
    <t>E02002515</t>
  </si>
  <si>
    <t>Redcar and Cleveland 001</t>
  </si>
  <si>
    <t>E06000003</t>
  </si>
  <si>
    <t>Redcar and Cleveland</t>
  </si>
  <si>
    <t>E02002516</t>
  </si>
  <si>
    <t>Redcar and Cleveland 002</t>
  </si>
  <si>
    <t>E02002517</t>
  </si>
  <si>
    <t>Redcar and Cleveland 003</t>
  </si>
  <si>
    <t>E02002518</t>
  </si>
  <si>
    <t>Redcar and Cleveland 004</t>
  </si>
  <si>
    <t>E02002519</t>
  </si>
  <si>
    <t>Redcar and Cleveland 005</t>
  </si>
  <si>
    <t>E02002520</t>
  </si>
  <si>
    <t>Redcar and Cleveland 006</t>
  </si>
  <si>
    <t>RT Urban Small</t>
  </si>
  <si>
    <t>E02002521</t>
  </si>
  <si>
    <t>Redcar and Cleveland 007</t>
  </si>
  <si>
    <t>RT Rural</t>
  </si>
  <si>
    <t>Rural</t>
  </si>
  <si>
    <t>E02002523</t>
  </si>
  <si>
    <t>Redcar and Cleveland 009</t>
  </si>
  <si>
    <t>E02002524</t>
  </si>
  <si>
    <t>Redcar and Cleveland 010</t>
  </si>
  <si>
    <t>E02002525</t>
  </si>
  <si>
    <t>Redcar and Cleveland 011</t>
  </si>
  <si>
    <t>E02002526</t>
  </si>
  <si>
    <t>Redcar and Cleveland 012</t>
  </si>
  <si>
    <t>E02002527</t>
  </si>
  <si>
    <t>Redcar and Cleveland 013</t>
  </si>
  <si>
    <t>E02002529</t>
  </si>
  <si>
    <t>Redcar and Cleveland 015</t>
  </si>
  <si>
    <t>E02002530</t>
  </si>
  <si>
    <t>Redcar and Cleveland 016</t>
  </si>
  <si>
    <t>E02002532</t>
  </si>
  <si>
    <t>Redcar and Cleveland 018</t>
  </si>
  <si>
    <t>E02002533</t>
  </si>
  <si>
    <t>Redcar and Cleveland 019</t>
  </si>
  <si>
    <t>E02002534</t>
  </si>
  <si>
    <t>Redcar and Cleveland 020</t>
  </si>
  <si>
    <t>E02002535</t>
  </si>
  <si>
    <t>Stockton-on-Tees 001</t>
  </si>
  <si>
    <t>E06000004</t>
  </si>
  <si>
    <t>Stockton-on-Tees</t>
  </si>
  <si>
    <t>E02002536</t>
  </si>
  <si>
    <t>Stockton-on-Tees 002</t>
  </si>
  <si>
    <t>E02002537</t>
  </si>
  <si>
    <t>Stockton-on-Tees 003</t>
  </si>
  <si>
    <t>E02002538</t>
  </si>
  <si>
    <t>Stockton-on-Tees 004</t>
  </si>
  <si>
    <t>E02002539</t>
  </si>
  <si>
    <t>Stockton-on-Tees 005</t>
  </si>
  <si>
    <t>E02002540</t>
  </si>
  <si>
    <t>Stockton-on-Tees 006</t>
  </si>
  <si>
    <t>E02002541</t>
  </si>
  <si>
    <t>Stockton-on-Tees 007</t>
  </si>
  <si>
    <t>E02002542</t>
  </si>
  <si>
    <t>Stockton-on-Tees 008</t>
  </si>
  <si>
    <t>E02002543</t>
  </si>
  <si>
    <t>Stockton-on-Tees 009</t>
  </si>
  <si>
    <t>E02002544</t>
  </si>
  <si>
    <t>Stockton-on-Tees 010</t>
  </si>
  <si>
    <t>E02002545</t>
  </si>
  <si>
    <t>Stockton-on-Tees 011</t>
  </si>
  <si>
    <t>E02002546</t>
  </si>
  <si>
    <t>Stockton-on-Tees 012</t>
  </si>
  <si>
    <t>E02002547</t>
  </si>
  <si>
    <t>Stockton-on-Tees 013</t>
  </si>
  <si>
    <t>E02002548</t>
  </si>
  <si>
    <t>Stockton-on-Tees 014</t>
  </si>
  <si>
    <t>E02002549</t>
  </si>
  <si>
    <t>Stockton-on-Tees 015</t>
  </si>
  <si>
    <t>E02002550</t>
  </si>
  <si>
    <t>Stockton-on-Tees 016</t>
  </si>
  <si>
    <t>E02002551</t>
  </si>
  <si>
    <t>Stockton-on-Tees 017</t>
  </si>
  <si>
    <t>E02002552</t>
  </si>
  <si>
    <t>Stockton-on-Tees 018</t>
  </si>
  <si>
    <t>E02002553</t>
  </si>
  <si>
    <t>Stockton-on-Tees 019</t>
  </si>
  <si>
    <t>E02002554</t>
  </si>
  <si>
    <t>Stockton-on-Tees 020</t>
  </si>
  <si>
    <t>E02002555</t>
  </si>
  <si>
    <t>Stockton-on-Tees 021</t>
  </si>
  <si>
    <t>E02002556</t>
  </si>
  <si>
    <t>Stockton-on-Tees 022</t>
  </si>
  <si>
    <t>E02002557</t>
  </si>
  <si>
    <t>Stockton-on-Tees 023</t>
  </si>
  <si>
    <t>E02002558</t>
  </si>
  <si>
    <t>Stockton-on-Tees 024</t>
  </si>
  <si>
    <t>E02002559</t>
  </si>
  <si>
    <t>Darlington 001</t>
  </si>
  <si>
    <t>E06000005</t>
  </si>
  <si>
    <t>Darlington</t>
  </si>
  <si>
    <t>E02002560</t>
  </si>
  <si>
    <t>Darlington 002</t>
  </si>
  <si>
    <t>E02002561</t>
  </si>
  <si>
    <t>Darlington 003</t>
  </si>
  <si>
    <t>E02002562</t>
  </si>
  <si>
    <t>Darlington 004</t>
  </si>
  <si>
    <t>E02002563</t>
  </si>
  <si>
    <t>Darlington 005</t>
  </si>
  <si>
    <t>E02002564</t>
  </si>
  <si>
    <t>Darlington 006</t>
  </si>
  <si>
    <t>E02002565</t>
  </si>
  <si>
    <t>Darlington 007</t>
  </si>
  <si>
    <t>E02002566</t>
  </si>
  <si>
    <t>Darlington 008</t>
  </si>
  <si>
    <t>E02002567</t>
  </si>
  <si>
    <t>Darlington 009</t>
  </si>
  <si>
    <t>E02002568</t>
  </si>
  <si>
    <t>Darlington 010</t>
  </si>
  <si>
    <t>E02002569</t>
  </si>
  <si>
    <t>Darlington 011</t>
  </si>
  <si>
    <t>E02002570</t>
  </si>
  <si>
    <t>Darlington 012</t>
  </si>
  <si>
    <t>E02002571</t>
  </si>
  <si>
    <t>Darlington 013</t>
  </si>
  <si>
    <t>E02002572</t>
  </si>
  <si>
    <t>Darlington 014</t>
  </si>
  <si>
    <t>E02002573</t>
  </si>
  <si>
    <t>Darlington 015</t>
  </si>
  <si>
    <t>E02002574</t>
  </si>
  <si>
    <t>Halton 001</t>
  </si>
  <si>
    <t>E06000006</t>
  </si>
  <si>
    <t>Halton</t>
  </si>
  <si>
    <t>E02002575</t>
  </si>
  <si>
    <t>Halton 002</t>
  </si>
  <si>
    <t>E02002576</t>
  </si>
  <si>
    <t>Halton 003</t>
  </si>
  <si>
    <t>E02002577</t>
  </si>
  <si>
    <t>Halton 004</t>
  </si>
  <si>
    <t>E02002578</t>
  </si>
  <si>
    <t>Halton 005</t>
  </si>
  <si>
    <t>E02002579</t>
  </si>
  <si>
    <t>Halton 006</t>
  </si>
  <si>
    <t>E02002580</t>
  </si>
  <si>
    <t>Halton 007</t>
  </si>
  <si>
    <t>E02002581</t>
  </si>
  <si>
    <t>Halton 008</t>
  </si>
  <si>
    <t>E02002582</t>
  </si>
  <si>
    <t>Halton 009</t>
  </si>
  <si>
    <t>E02002583</t>
  </si>
  <si>
    <t>Halton 010</t>
  </si>
  <si>
    <t>E02002584</t>
  </si>
  <si>
    <t>Halton 011</t>
  </si>
  <si>
    <t>E02002585</t>
  </si>
  <si>
    <t>Halton 012</t>
  </si>
  <si>
    <t>E02002586</t>
  </si>
  <si>
    <t>Halton 013</t>
  </si>
  <si>
    <t>E02002587</t>
  </si>
  <si>
    <t>Halton 014</t>
  </si>
  <si>
    <t>E02002588</t>
  </si>
  <si>
    <t>Halton 015</t>
  </si>
  <si>
    <t>E02002589</t>
  </si>
  <si>
    <t>Halton 016</t>
  </si>
  <si>
    <t>E02002590</t>
  </si>
  <si>
    <t>Warrington 001</t>
  </si>
  <si>
    <t>E06000007</t>
  </si>
  <si>
    <t>Warrington</t>
  </si>
  <si>
    <t>E02002591</t>
  </si>
  <si>
    <t>Warrington 002</t>
  </si>
  <si>
    <t>E02002592</t>
  </si>
  <si>
    <t>Warrington 003</t>
  </si>
  <si>
    <t>E02002593</t>
  </si>
  <si>
    <t>Warrington 004</t>
  </si>
  <si>
    <t>RT Urban Large</t>
  </si>
  <si>
    <t>E02002594</t>
  </si>
  <si>
    <t>Warrington 005</t>
  </si>
  <si>
    <t>E02002595</t>
  </si>
  <si>
    <t>Warrington 006</t>
  </si>
  <si>
    <t>E02002596</t>
  </si>
  <si>
    <t>Warrington 007</t>
  </si>
  <si>
    <t>E02002597</t>
  </si>
  <si>
    <t>Warrington 008</t>
  </si>
  <si>
    <t>E02002598</t>
  </si>
  <si>
    <t>Warrington 009</t>
  </si>
  <si>
    <t>E02002599</t>
  </si>
  <si>
    <t>Warrington 010</t>
  </si>
  <si>
    <t>E02002600</t>
  </si>
  <si>
    <t>Warrington 011</t>
  </si>
  <si>
    <t>E02002601</t>
  </si>
  <si>
    <t>Warrington 012</t>
  </si>
  <si>
    <t>E02002602</t>
  </si>
  <si>
    <t>Warrington 013</t>
  </si>
  <si>
    <t>E02002603</t>
  </si>
  <si>
    <t>Warrington 014</t>
  </si>
  <si>
    <t>E02002604</t>
  </si>
  <si>
    <t>Warrington 015</t>
  </si>
  <si>
    <t>E02002605</t>
  </si>
  <si>
    <t>Warrington 016</t>
  </si>
  <si>
    <t>E02002606</t>
  </si>
  <si>
    <t>Warrington 017</t>
  </si>
  <si>
    <t>E02002607</t>
  </si>
  <si>
    <t>Warrington 018</t>
  </si>
  <si>
    <t>E02002608</t>
  </si>
  <si>
    <t>Warrington 019</t>
  </si>
  <si>
    <t>E02002609</t>
  </si>
  <si>
    <t>Warrington 020</t>
  </si>
  <si>
    <t>E02002610</t>
  </si>
  <si>
    <t>Warrington 021</t>
  </si>
  <si>
    <t>E02002611</t>
  </si>
  <si>
    <t>Warrington 022</t>
  </si>
  <si>
    <t>E02002612</t>
  </si>
  <si>
    <t>Warrington 023</t>
  </si>
  <si>
    <t>E02002613</t>
  </si>
  <si>
    <t>Warrington 024</t>
  </si>
  <si>
    <t>E02002614</t>
  </si>
  <si>
    <t>Warrington 025</t>
  </si>
  <si>
    <t>E02002615</t>
  </si>
  <si>
    <t>Blackburn with Darwen 001</t>
  </si>
  <si>
    <t>E06000008</t>
  </si>
  <si>
    <t>Blackburn with Darwen</t>
  </si>
  <si>
    <t>E02002616</t>
  </si>
  <si>
    <t>Blackburn with Darwen 002</t>
  </si>
  <si>
    <t>E02002617</t>
  </si>
  <si>
    <t>Blackburn with Darwen 003</t>
  </si>
  <si>
    <t>E02002618</t>
  </si>
  <si>
    <t>Blackburn with Darwen 004</t>
  </si>
  <si>
    <t>E02002619</t>
  </si>
  <si>
    <t>Blackburn with Darwen 005</t>
  </si>
  <si>
    <t>E02002620</t>
  </si>
  <si>
    <t>Blackburn with Darwen 006</t>
  </si>
  <si>
    <t>E02002621</t>
  </si>
  <si>
    <t>Blackburn with Darwen 007</t>
  </si>
  <si>
    <t>E02002622</t>
  </si>
  <si>
    <t>Blackburn with Darwen 008</t>
  </si>
  <si>
    <t>E02002623</t>
  </si>
  <si>
    <t>Blackburn with Darwen 009</t>
  </si>
  <si>
    <t>E02002624</t>
  </si>
  <si>
    <t>Blackburn with Darwen 010</t>
  </si>
  <si>
    <t>E02002625</t>
  </si>
  <si>
    <t>Blackburn with Darwen 011</t>
  </si>
  <si>
    <t>E02002626</t>
  </si>
  <si>
    <t>Blackburn with Darwen 012</t>
  </si>
  <si>
    <t>E02002627</t>
  </si>
  <si>
    <t>Blackburn with Darwen 013</t>
  </si>
  <si>
    <t>E02002628</t>
  </si>
  <si>
    <t>Blackburn with Darwen 014</t>
  </si>
  <si>
    <t>E02002629</t>
  </si>
  <si>
    <t>Blackburn with Darwen 015</t>
  </si>
  <si>
    <t>E02002630</t>
  </si>
  <si>
    <t>Blackburn with Darwen 016</t>
  </si>
  <si>
    <t>E02002631</t>
  </si>
  <si>
    <t>Blackburn with Darwen 017</t>
  </si>
  <si>
    <t>E02002632</t>
  </si>
  <si>
    <t>Blackburn with Darwen 018</t>
  </si>
  <si>
    <t>E02002633</t>
  </si>
  <si>
    <t>Blackpool 001</t>
  </si>
  <si>
    <t>E06000009</t>
  </si>
  <si>
    <t>Blackpool</t>
  </si>
  <si>
    <t>E02002634</t>
  </si>
  <si>
    <t>Blackpool 002</t>
  </si>
  <si>
    <t>E02002635</t>
  </si>
  <si>
    <t>Blackpool 003</t>
  </si>
  <si>
    <t>E02002636</t>
  </si>
  <si>
    <t>Blackpool 004</t>
  </si>
  <si>
    <t>E02002637</t>
  </si>
  <si>
    <t>Blackpool 005</t>
  </si>
  <si>
    <t>E02002638</t>
  </si>
  <si>
    <t>Blackpool 006</t>
  </si>
  <si>
    <t>E02002639</t>
  </si>
  <si>
    <t>Blackpool 007</t>
  </si>
  <si>
    <t>E02002640</t>
  </si>
  <si>
    <t>Blackpool 008</t>
  </si>
  <si>
    <t>E02002641</t>
  </si>
  <si>
    <t>Blackpool 009</t>
  </si>
  <si>
    <t>E02002642</t>
  </si>
  <si>
    <t>Blackpool 010</t>
  </si>
  <si>
    <t>E02002643</t>
  </si>
  <si>
    <t>Blackpool 011</t>
  </si>
  <si>
    <t>E02002644</t>
  </si>
  <si>
    <t>Blackpool 012</t>
  </si>
  <si>
    <t>E02002645</t>
  </si>
  <si>
    <t>Blackpool 013</t>
  </si>
  <si>
    <t>E02002646</t>
  </si>
  <si>
    <t>Blackpool 014</t>
  </si>
  <si>
    <t>E02002647</t>
  </si>
  <si>
    <t>Blackpool 015</t>
  </si>
  <si>
    <t>E02002648</t>
  </si>
  <si>
    <t>Blackpool 016</t>
  </si>
  <si>
    <t>E02002649</t>
  </si>
  <si>
    <t>Blackpool 017</t>
  </si>
  <si>
    <t>E02002650</t>
  </si>
  <si>
    <t>Blackpool 018</t>
  </si>
  <si>
    <t>E02002651</t>
  </si>
  <si>
    <t>Blackpool 019</t>
  </si>
  <si>
    <t>E02002652</t>
  </si>
  <si>
    <t>Kingston upon Hull 001</t>
  </si>
  <si>
    <t>E06000010</t>
  </si>
  <si>
    <t>Kingston upon Hull, City of</t>
  </si>
  <si>
    <t>E02002653</t>
  </si>
  <si>
    <t>Kingston upon Hull 002</t>
  </si>
  <si>
    <t>E02002654</t>
  </si>
  <si>
    <t>Kingston upon Hull 003</t>
  </si>
  <si>
    <t>E02002655</t>
  </si>
  <si>
    <t>Kingston upon Hull 004</t>
  </si>
  <si>
    <t>E02002656</t>
  </si>
  <si>
    <t>Kingston upon Hull 005</t>
  </si>
  <si>
    <t>E02002657</t>
  </si>
  <si>
    <t>Kingston upon Hull 006</t>
  </si>
  <si>
    <t>E02002658</t>
  </si>
  <si>
    <t>Kingston upon Hull 007</t>
  </si>
  <si>
    <t>E02002659</t>
  </si>
  <si>
    <t>Kingston upon Hull 008</t>
  </si>
  <si>
    <t>E02002660</t>
  </si>
  <si>
    <t>Kingston upon Hull 009</t>
  </si>
  <si>
    <t>E02002661</t>
  </si>
  <si>
    <t>Kingston upon Hull 010</t>
  </si>
  <si>
    <t>E02002662</t>
  </si>
  <si>
    <t>Kingston upon Hull 011</t>
  </si>
  <si>
    <t>E02002663</t>
  </si>
  <si>
    <t>Kingston upon Hull 012</t>
  </si>
  <si>
    <t>E02002664</t>
  </si>
  <si>
    <t>Kingston upon Hull 013</t>
  </si>
  <si>
    <t>E02002665</t>
  </si>
  <si>
    <t>Kingston upon Hull 014</t>
  </si>
  <si>
    <t>E02002666</t>
  </si>
  <si>
    <t>Kingston upon Hull 015</t>
  </si>
  <si>
    <t>E02002667</t>
  </si>
  <si>
    <t>Kingston upon Hull 016</t>
  </si>
  <si>
    <t>E02002668</t>
  </si>
  <si>
    <t>Kingston upon Hull 017</t>
  </si>
  <si>
    <t>E02002669</t>
  </si>
  <si>
    <t>Kingston upon Hull 018</t>
  </si>
  <si>
    <t>E02002670</t>
  </si>
  <si>
    <t>Kingston upon Hull 019</t>
  </si>
  <si>
    <t>E02002671</t>
  </si>
  <si>
    <t>Kingston upon Hull 020</t>
  </si>
  <si>
    <t>E02002672</t>
  </si>
  <si>
    <t>Kingston upon Hull 021</t>
  </si>
  <si>
    <t>E02002673</t>
  </si>
  <si>
    <t>Kingston upon Hull 022</t>
  </si>
  <si>
    <t>E02002674</t>
  </si>
  <si>
    <t>Kingston upon Hull 023</t>
  </si>
  <si>
    <t>E02002675</t>
  </si>
  <si>
    <t>Kingston upon Hull 024</t>
  </si>
  <si>
    <t>E02002676</t>
  </si>
  <si>
    <t>Kingston upon Hull 025</t>
  </si>
  <si>
    <t>E02002677</t>
  </si>
  <si>
    <t>Kingston upon Hull 026</t>
  </si>
  <si>
    <t>E02002678</t>
  </si>
  <si>
    <t>Kingston upon Hull 027</t>
  </si>
  <si>
    <t>E02002679</t>
  </si>
  <si>
    <t>Kingston upon Hull 028</t>
  </si>
  <si>
    <t>E02002680</t>
  </si>
  <si>
    <t>Kingston upon Hull 029</t>
  </si>
  <si>
    <t>E02002681</t>
  </si>
  <si>
    <t>Kingston upon Hull 030</t>
  </si>
  <si>
    <t>E02002682</t>
  </si>
  <si>
    <t>Kingston upon Hull 031</t>
  </si>
  <si>
    <t>E02002684</t>
  </si>
  <si>
    <t>East Riding of Yorkshire 001</t>
  </si>
  <si>
    <t>E06000011</t>
  </si>
  <si>
    <t>East Riding of Yorkshire</t>
  </si>
  <si>
    <t>E02002685</t>
  </si>
  <si>
    <t>East Riding of Yorkshire 002</t>
  </si>
  <si>
    <t>E02002686</t>
  </si>
  <si>
    <t>East Riding of Yorkshire 003</t>
  </si>
  <si>
    <t>E02002687</t>
  </si>
  <si>
    <t>East Riding of Yorkshire 004</t>
  </si>
  <si>
    <t>E02002688</t>
  </si>
  <si>
    <t>East Riding of Yorkshire 005</t>
  </si>
  <si>
    <t>E02002689</t>
  </si>
  <si>
    <t>East Riding of Yorkshire 006</t>
  </si>
  <si>
    <t>E02002691</t>
  </si>
  <si>
    <t>East Riding of Yorkshire 008</t>
  </si>
  <si>
    <t>E02002692</t>
  </si>
  <si>
    <t>East Riding of Yorkshire 009</t>
  </si>
  <si>
    <t>E02002693</t>
  </si>
  <si>
    <t>East Riding of Yorkshire 010</t>
  </si>
  <si>
    <t>E02002694</t>
  </si>
  <si>
    <t>East Riding of Yorkshire 011</t>
  </si>
  <si>
    <t>E02002695</t>
  </si>
  <si>
    <t>East Riding of Yorkshire 012</t>
  </si>
  <si>
    <t>E02002696</t>
  </si>
  <si>
    <t>East Riding of Yorkshire 013</t>
  </si>
  <si>
    <t>E02002697</t>
  </si>
  <si>
    <t>East Riding of Yorkshire 014</t>
  </si>
  <si>
    <t>E02002698</t>
  </si>
  <si>
    <t>East Riding of Yorkshire 015</t>
  </si>
  <si>
    <t>E02002699</t>
  </si>
  <si>
    <t>East Riding of Yorkshire 016</t>
  </si>
  <si>
    <t>E02002700</t>
  </si>
  <si>
    <t>East Riding of Yorkshire 017</t>
  </si>
  <si>
    <t>E02002701</t>
  </si>
  <si>
    <t>East Riding of Yorkshire 018</t>
  </si>
  <si>
    <t>E02002702</t>
  </si>
  <si>
    <t>East Riding of Yorkshire 019</t>
  </si>
  <si>
    <t>E02002703</t>
  </si>
  <si>
    <t>East Riding of Yorkshire 020</t>
  </si>
  <si>
    <t>E02002704</t>
  </si>
  <si>
    <t>East Riding of Yorkshire 021</t>
  </si>
  <si>
    <t>E02002705</t>
  </si>
  <si>
    <t>East Riding of Yorkshire 022</t>
  </si>
  <si>
    <t>E02002706</t>
  </si>
  <si>
    <t>East Riding of Yorkshire 023</t>
  </si>
  <si>
    <t>E02002707</t>
  </si>
  <si>
    <t>East Riding of Yorkshire 024</t>
  </si>
  <si>
    <t>E02002708</t>
  </si>
  <si>
    <t>East Riding of Yorkshire 025</t>
  </si>
  <si>
    <t>E02002709</t>
  </si>
  <si>
    <t>East Riding of Yorkshire 026</t>
  </si>
  <si>
    <t>E02002710</t>
  </si>
  <si>
    <t>East Riding of Yorkshire 027</t>
  </si>
  <si>
    <t>E02002711</t>
  </si>
  <si>
    <t>East Riding of Yorkshire 028</t>
  </si>
  <si>
    <t>E02002712</t>
  </si>
  <si>
    <t>East Riding of Yorkshire 029</t>
  </si>
  <si>
    <t>E02002714</t>
  </si>
  <si>
    <t>East Riding of Yorkshire 031</t>
  </si>
  <si>
    <t>E02002715</t>
  </si>
  <si>
    <t>East Riding of Yorkshire 032</t>
  </si>
  <si>
    <t>E02002716</t>
  </si>
  <si>
    <t>East Riding of Yorkshire 033</t>
  </si>
  <si>
    <t>E02002717</t>
  </si>
  <si>
    <t>East Riding of Yorkshire 034</t>
  </si>
  <si>
    <t>E02002718</t>
  </si>
  <si>
    <t>East Riding of Yorkshire 035</t>
  </si>
  <si>
    <t>E02002719</t>
  </si>
  <si>
    <t>East Riding of Yorkshire 036</t>
  </si>
  <si>
    <t>E02002720</t>
  </si>
  <si>
    <t>East Riding of Yorkshire 037</t>
  </si>
  <si>
    <t>E02002721</t>
  </si>
  <si>
    <t>East Riding of Yorkshire 038</t>
  </si>
  <si>
    <t>E02002722</t>
  </si>
  <si>
    <t>East Riding of Yorkshire 039</t>
  </si>
  <si>
    <t>E02002723</t>
  </si>
  <si>
    <t>East Riding of Yorkshire 040</t>
  </si>
  <si>
    <t>E02002724</t>
  </si>
  <si>
    <t>East Riding of Yorkshire 041</t>
  </si>
  <si>
    <t>E02002725</t>
  </si>
  <si>
    <t>East Riding of Yorkshire 042</t>
  </si>
  <si>
    <t>E02002726</t>
  </si>
  <si>
    <t>North East Lincolnshire 001</t>
  </si>
  <si>
    <t>E06000012</t>
  </si>
  <si>
    <t>North East Lincolnshire</t>
  </si>
  <si>
    <t>E02002727</t>
  </si>
  <si>
    <t>North East Lincolnshire 002</t>
  </si>
  <si>
    <t>E02002728</t>
  </si>
  <si>
    <t>North East Lincolnshire 003</t>
  </si>
  <si>
    <t>E02002729</t>
  </si>
  <si>
    <t>North East Lincolnshire 004</t>
  </si>
  <si>
    <t>E02002730</t>
  </si>
  <si>
    <t>North East Lincolnshire 005</t>
  </si>
  <si>
    <t>E02002731</t>
  </si>
  <si>
    <t>North East Lincolnshire 006</t>
  </si>
  <si>
    <t>E02002732</t>
  </si>
  <si>
    <t>North East Lincolnshire 007</t>
  </si>
  <si>
    <t>E02002733</t>
  </si>
  <si>
    <t>North East Lincolnshire 008</t>
  </si>
  <si>
    <t>E02002734</t>
  </si>
  <si>
    <t>North East Lincolnshire 009</t>
  </si>
  <si>
    <t>E02002735</t>
  </si>
  <si>
    <t>North East Lincolnshire 010</t>
  </si>
  <si>
    <t>E02002736</t>
  </si>
  <si>
    <t>North East Lincolnshire 011</t>
  </si>
  <si>
    <t>E02002737</t>
  </si>
  <si>
    <t>North East Lincolnshire 012</t>
  </si>
  <si>
    <t>E02002738</t>
  </si>
  <si>
    <t>North East Lincolnshire 013</t>
  </si>
  <si>
    <t>E02002739</t>
  </si>
  <si>
    <t>North East Lincolnshire 014</t>
  </si>
  <si>
    <t>E02002740</t>
  </si>
  <si>
    <t>North East Lincolnshire 015</t>
  </si>
  <si>
    <t>E02002741</t>
  </si>
  <si>
    <t>North East Lincolnshire 016</t>
  </si>
  <si>
    <t>E02002742</t>
  </si>
  <si>
    <t>North East Lincolnshire 017</t>
  </si>
  <si>
    <t>E02002743</t>
  </si>
  <si>
    <t>North East Lincolnshire 018</t>
  </si>
  <si>
    <t>E02002744</t>
  </si>
  <si>
    <t>North East Lincolnshire 019</t>
  </si>
  <si>
    <t>E02002745</t>
  </si>
  <si>
    <t>North East Lincolnshire 020</t>
  </si>
  <si>
    <t>E02002746</t>
  </si>
  <si>
    <t>North East Lincolnshire 021</t>
  </si>
  <si>
    <t>E02002747</t>
  </si>
  <si>
    <t>North East Lincolnshire 022</t>
  </si>
  <si>
    <t>E02002748</t>
  </si>
  <si>
    <t>North East Lincolnshire 023</t>
  </si>
  <si>
    <t>E02002749</t>
  </si>
  <si>
    <t>North Lincolnshire 001</t>
  </si>
  <si>
    <t>E06000013</t>
  </si>
  <si>
    <t>North Lincolnshire</t>
  </si>
  <si>
    <t>E02002750</t>
  </si>
  <si>
    <t>North Lincolnshire 002</t>
  </si>
  <si>
    <t>E02002751</t>
  </si>
  <si>
    <t>North Lincolnshire 003</t>
  </si>
  <si>
    <t>E02002752</t>
  </si>
  <si>
    <t>North Lincolnshire 004</t>
  </si>
  <si>
    <t>E02002753</t>
  </si>
  <si>
    <t>North Lincolnshire 005</t>
  </si>
  <si>
    <t>E02002754</t>
  </si>
  <si>
    <t>North Lincolnshire 006</t>
  </si>
  <si>
    <t>E02002755</t>
  </si>
  <si>
    <t>North Lincolnshire 007</t>
  </si>
  <si>
    <t>E02002756</t>
  </si>
  <si>
    <t>North Lincolnshire 008</t>
  </si>
  <si>
    <t>E02002757</t>
  </si>
  <si>
    <t>North Lincolnshire 009</t>
  </si>
  <si>
    <t>E02002758</t>
  </si>
  <si>
    <t>North Lincolnshire 010</t>
  </si>
  <si>
    <t>E02002759</t>
  </si>
  <si>
    <t>North Lincolnshire 011</t>
  </si>
  <si>
    <t>E02002760</t>
  </si>
  <si>
    <t>North Lincolnshire 012</t>
  </si>
  <si>
    <t>E02002761</t>
  </si>
  <si>
    <t>North Lincolnshire 013</t>
  </si>
  <si>
    <t>E02002762</t>
  </si>
  <si>
    <t>North Lincolnshire 014</t>
  </si>
  <si>
    <t>E02002763</t>
  </si>
  <si>
    <t>North Lincolnshire 015</t>
  </si>
  <si>
    <t>E02002764</t>
  </si>
  <si>
    <t>North Lincolnshire 016</t>
  </si>
  <si>
    <t>E02002765</t>
  </si>
  <si>
    <t>North Lincolnshire 017</t>
  </si>
  <si>
    <t>E02002766</t>
  </si>
  <si>
    <t>North Lincolnshire 018</t>
  </si>
  <si>
    <t>E02002767</t>
  </si>
  <si>
    <t>North Lincolnshire 019</t>
  </si>
  <si>
    <t>E02002768</t>
  </si>
  <si>
    <t>North Lincolnshire 020</t>
  </si>
  <si>
    <t>E02002769</t>
  </si>
  <si>
    <t>North Lincolnshire 021</t>
  </si>
  <si>
    <t>E02002770</t>
  </si>
  <si>
    <t>North Lincolnshire 022</t>
  </si>
  <si>
    <t>E02002771</t>
  </si>
  <si>
    <t>North Lincolnshire 023</t>
  </si>
  <si>
    <t>E02002772</t>
  </si>
  <si>
    <t>York 001</t>
  </si>
  <si>
    <t>E06000014</t>
  </si>
  <si>
    <t>York</t>
  </si>
  <si>
    <t>E02002773</t>
  </si>
  <si>
    <t>York 002</t>
  </si>
  <si>
    <t>E02002774</t>
  </si>
  <si>
    <t>York 003</t>
  </si>
  <si>
    <t>E02002775</t>
  </si>
  <si>
    <t>York 004</t>
  </si>
  <si>
    <t>E02002776</t>
  </si>
  <si>
    <t>York 005</t>
  </si>
  <si>
    <t>E02002777</t>
  </si>
  <si>
    <t>York 006</t>
  </si>
  <si>
    <t>E02002778</t>
  </si>
  <si>
    <t>York 007</t>
  </si>
  <si>
    <t>E02002779</t>
  </si>
  <si>
    <t>York 008</t>
  </si>
  <si>
    <t>E02002780</t>
  </si>
  <si>
    <t>York 009</t>
  </si>
  <si>
    <t>E02002781</t>
  </si>
  <si>
    <t>York 010</t>
  </si>
  <si>
    <t>E02002782</t>
  </si>
  <si>
    <t>York 011</t>
  </si>
  <si>
    <t>E02002783</t>
  </si>
  <si>
    <t>York 012</t>
  </si>
  <si>
    <t>E02002784</t>
  </si>
  <si>
    <t>York 013</t>
  </si>
  <si>
    <t>E02002785</t>
  </si>
  <si>
    <t>York 014</t>
  </si>
  <si>
    <t>E02002786</t>
  </si>
  <si>
    <t>York 015</t>
  </si>
  <si>
    <t>E02002787</t>
  </si>
  <si>
    <t>York 016</t>
  </si>
  <si>
    <t>E02002788</t>
  </si>
  <si>
    <t>York 017</t>
  </si>
  <si>
    <t>E02002789</t>
  </si>
  <si>
    <t>York 018</t>
  </si>
  <si>
    <t>E02002790</t>
  </si>
  <si>
    <t>York 019</t>
  </si>
  <si>
    <t>E02002791</t>
  </si>
  <si>
    <t>York 020</t>
  </si>
  <si>
    <t>E02002792</t>
  </si>
  <si>
    <t>York 021</t>
  </si>
  <si>
    <t>E02002793</t>
  </si>
  <si>
    <t>York 022</t>
  </si>
  <si>
    <t>E02002794</t>
  </si>
  <si>
    <t>York 023</t>
  </si>
  <si>
    <t>E02002795</t>
  </si>
  <si>
    <t>York 024</t>
  </si>
  <si>
    <t>E02002796</t>
  </si>
  <si>
    <t>Derby 001</t>
  </si>
  <si>
    <t>E06000015</t>
  </si>
  <si>
    <t>Derby</t>
  </si>
  <si>
    <t>East Midlands</t>
  </si>
  <si>
    <t>E02002797</t>
  </si>
  <si>
    <t>Derby 002</t>
  </si>
  <si>
    <t>E02002798</t>
  </si>
  <si>
    <t>Derby 003</t>
  </si>
  <si>
    <t>E02002799</t>
  </si>
  <si>
    <t>Derby 004</t>
  </si>
  <si>
    <t>E02002800</t>
  </si>
  <si>
    <t>Derby 005</t>
  </si>
  <si>
    <t>E02002801</t>
  </si>
  <si>
    <t>Derby 006</t>
  </si>
  <si>
    <t>E02002802</t>
  </si>
  <si>
    <t>Derby 007</t>
  </si>
  <si>
    <t>E02002803</t>
  </si>
  <si>
    <t>Derby 008</t>
  </si>
  <si>
    <t>E02002804</t>
  </si>
  <si>
    <t>Derby 009</t>
  </si>
  <si>
    <t>E02002805</t>
  </si>
  <si>
    <t>Derby 010</t>
  </si>
  <si>
    <t>E02002806</t>
  </si>
  <si>
    <t>Derby 011</t>
  </si>
  <si>
    <t>E02002807</t>
  </si>
  <si>
    <t>Derby 012</t>
  </si>
  <si>
    <t>E02002808</t>
  </si>
  <si>
    <t>Derby 013</t>
  </si>
  <si>
    <t>E02002809</t>
  </si>
  <si>
    <t>Derby 014</t>
  </si>
  <si>
    <t>E02002810</t>
  </si>
  <si>
    <t>Derby 015</t>
  </si>
  <si>
    <t>E02002811</t>
  </si>
  <si>
    <t>Derby 016</t>
  </si>
  <si>
    <t>E02002812</t>
  </si>
  <si>
    <t>Derby 017</t>
  </si>
  <si>
    <t>E02002813</t>
  </si>
  <si>
    <t>Derby 018</t>
  </si>
  <si>
    <t>E02002814</t>
  </si>
  <si>
    <t>Derby 019</t>
  </si>
  <si>
    <t>E02002815</t>
  </si>
  <si>
    <t>Derby 020</t>
  </si>
  <si>
    <t>E02002816</t>
  </si>
  <si>
    <t>Derby 021</t>
  </si>
  <si>
    <t>E02002817</t>
  </si>
  <si>
    <t>Derby 022</t>
  </si>
  <si>
    <t>E02002818</t>
  </si>
  <si>
    <t>Derby 023</t>
  </si>
  <si>
    <t>E02002819</t>
  </si>
  <si>
    <t>Derby 024</t>
  </si>
  <si>
    <t>E02002820</t>
  </si>
  <si>
    <t>Derby 025</t>
  </si>
  <si>
    <t>E02002821</t>
  </si>
  <si>
    <t>Derby 026</t>
  </si>
  <si>
    <t>E02002822</t>
  </si>
  <si>
    <t>Derby 027</t>
  </si>
  <si>
    <t>E02002823</t>
  </si>
  <si>
    <t>Derby 028</t>
  </si>
  <si>
    <t>E02002824</t>
  </si>
  <si>
    <t>Derby 029</t>
  </si>
  <si>
    <t>E02002825</t>
  </si>
  <si>
    <t>Derby 030</t>
  </si>
  <si>
    <t>E02002826</t>
  </si>
  <si>
    <t>Derby 031</t>
  </si>
  <si>
    <t>E02002827</t>
  </si>
  <si>
    <t>Leicester 001</t>
  </si>
  <si>
    <t>E06000016</t>
  </si>
  <si>
    <t>Leicester</t>
  </si>
  <si>
    <t>E02002828</t>
  </si>
  <si>
    <t>Leicester 002</t>
  </si>
  <si>
    <t>E02002829</t>
  </si>
  <si>
    <t>Leicester 003</t>
  </si>
  <si>
    <t>E02002830</t>
  </si>
  <si>
    <t>Leicester 004</t>
  </si>
  <si>
    <t>E02002831</t>
  </si>
  <si>
    <t>Leicester 005</t>
  </si>
  <si>
    <t>E02002832</t>
  </si>
  <si>
    <t>Leicester 006</t>
  </si>
  <si>
    <t>E02002833</t>
  </si>
  <si>
    <t>Leicester 007</t>
  </si>
  <si>
    <t>E02002834</t>
  </si>
  <si>
    <t>Leicester 008</t>
  </si>
  <si>
    <t>E02002835</t>
  </si>
  <si>
    <t>Leicester 009</t>
  </si>
  <si>
    <t>E02002836</t>
  </si>
  <si>
    <t>Leicester 010</t>
  </si>
  <si>
    <t>E02002837</t>
  </si>
  <si>
    <t>Leicester 011</t>
  </si>
  <si>
    <t>E02002838</t>
  </si>
  <si>
    <t>Leicester 012</t>
  </si>
  <si>
    <t>E02002839</t>
  </si>
  <si>
    <t>Leicester 013</t>
  </si>
  <si>
    <t>E02002842</t>
  </si>
  <si>
    <t>Leicester 016</t>
  </si>
  <si>
    <t>E02002843</t>
  </si>
  <si>
    <t>Leicester 017</t>
  </si>
  <si>
    <t>E02002844</t>
  </si>
  <si>
    <t>Leicester 018</t>
  </si>
  <si>
    <t>E02002845</t>
  </si>
  <si>
    <t>Leicester 019</t>
  </si>
  <si>
    <t>E02002846</t>
  </si>
  <si>
    <t>Leicester 020</t>
  </si>
  <si>
    <t>E02002847</t>
  </si>
  <si>
    <t>Leicester 021</t>
  </si>
  <si>
    <t>E02002848</t>
  </si>
  <si>
    <t>Leicester 022</t>
  </si>
  <si>
    <t>E02002849</t>
  </si>
  <si>
    <t>Leicester 023</t>
  </si>
  <si>
    <t>E02002851</t>
  </si>
  <si>
    <t>Leicester 025</t>
  </si>
  <si>
    <t>E02002852</t>
  </si>
  <si>
    <t>Leicester 026</t>
  </si>
  <si>
    <t>E02002853</t>
  </si>
  <si>
    <t>Leicester 027</t>
  </si>
  <si>
    <t>E02002854</t>
  </si>
  <si>
    <t>Leicester 028</t>
  </si>
  <si>
    <t>E02002855</t>
  </si>
  <si>
    <t>Leicester 029</t>
  </si>
  <si>
    <t>E02002856</t>
  </si>
  <si>
    <t>Leicester 030</t>
  </si>
  <si>
    <t>E02002857</t>
  </si>
  <si>
    <t>Leicester 031</t>
  </si>
  <si>
    <t>E02002858</t>
  </si>
  <si>
    <t>Leicester 032</t>
  </si>
  <si>
    <t>E02002860</t>
  </si>
  <si>
    <t>Leicester 034</t>
  </si>
  <si>
    <t>E02002861</t>
  </si>
  <si>
    <t>Leicester 035</t>
  </si>
  <si>
    <t>E02002862</t>
  </si>
  <si>
    <t>Leicester 036</t>
  </si>
  <si>
    <t>E02002863</t>
  </si>
  <si>
    <t>Rutland 001</t>
  </si>
  <si>
    <t>E06000017</t>
  </si>
  <si>
    <t>Rutland</t>
  </si>
  <si>
    <t>E02002864</t>
  </si>
  <si>
    <t>Rutland 002</t>
  </si>
  <si>
    <t>E02002865</t>
  </si>
  <si>
    <t>Rutland 003</t>
  </si>
  <si>
    <t>E02002866</t>
  </si>
  <si>
    <t>Rutland 004</t>
  </si>
  <si>
    <t>E02002867</t>
  </si>
  <si>
    <t>Rutland 005</t>
  </si>
  <si>
    <t>E02002868</t>
  </si>
  <si>
    <t>Nottingham 001</t>
  </si>
  <si>
    <t>E06000018</t>
  </si>
  <si>
    <t>Nottingham</t>
  </si>
  <si>
    <t>E02002869</t>
  </si>
  <si>
    <t>Nottingham 002</t>
  </si>
  <si>
    <t>E02002871</t>
  </si>
  <si>
    <t>Nottingham 004</t>
  </si>
  <si>
    <t>E02002872</t>
  </si>
  <si>
    <t>Nottingham 005</t>
  </si>
  <si>
    <t>E02002873</t>
  </si>
  <si>
    <t>Nottingham 006</t>
  </si>
  <si>
    <t>E02002874</t>
  </si>
  <si>
    <t>Nottingham 007</t>
  </si>
  <si>
    <t>E02002875</t>
  </si>
  <si>
    <t>Nottingham 008</t>
  </si>
  <si>
    <t>E02002876</t>
  </si>
  <si>
    <t>Nottingham 009</t>
  </si>
  <si>
    <t>E02002877</t>
  </si>
  <si>
    <t>Nottingham 010</t>
  </si>
  <si>
    <t>E02002878</t>
  </si>
  <si>
    <t>Nottingham 011</t>
  </si>
  <si>
    <t>E02002879</t>
  </si>
  <si>
    <t>Nottingham 012</t>
  </si>
  <si>
    <t>E02002880</t>
  </si>
  <si>
    <t>Nottingham 013</t>
  </si>
  <si>
    <t>E02002881</t>
  </si>
  <si>
    <t>Nottingham 014</t>
  </si>
  <si>
    <t>E02002882</t>
  </si>
  <si>
    <t>Nottingham 015</t>
  </si>
  <si>
    <t>E02002883</t>
  </si>
  <si>
    <t>Nottingham 016</t>
  </si>
  <si>
    <t>E02002884</t>
  </si>
  <si>
    <t>Nottingham 017</t>
  </si>
  <si>
    <t>E02002885</t>
  </si>
  <si>
    <t>Nottingham 018</t>
  </si>
  <si>
    <t>E02002886</t>
  </si>
  <si>
    <t>Nottingham 019</t>
  </si>
  <si>
    <t>E02002887</t>
  </si>
  <si>
    <t>Nottingham 020</t>
  </si>
  <si>
    <t>E02002888</t>
  </si>
  <si>
    <t>Nottingham 021</t>
  </si>
  <si>
    <t>E02002889</t>
  </si>
  <si>
    <t>Nottingham 022</t>
  </si>
  <si>
    <t>E02002890</t>
  </si>
  <si>
    <t>Nottingham 023</t>
  </si>
  <si>
    <t>E02002891</t>
  </si>
  <si>
    <t>Nottingham 024</t>
  </si>
  <si>
    <t>E02002892</t>
  </si>
  <si>
    <t>Nottingham 025</t>
  </si>
  <si>
    <t>E02002893</t>
  </si>
  <si>
    <t>Nottingham 026</t>
  </si>
  <si>
    <t>E02002894</t>
  </si>
  <si>
    <t>Nottingham 027</t>
  </si>
  <si>
    <t>E02002895</t>
  </si>
  <si>
    <t>Nottingham 028</t>
  </si>
  <si>
    <t>E02002896</t>
  </si>
  <si>
    <t>Nottingham 029</t>
  </si>
  <si>
    <t>E02002897</t>
  </si>
  <si>
    <t>Nottingham 030</t>
  </si>
  <si>
    <t>E02002898</t>
  </si>
  <si>
    <t>Nottingham 031</t>
  </si>
  <si>
    <t>E02002899</t>
  </si>
  <si>
    <t>Nottingham 032</t>
  </si>
  <si>
    <t>E02002901</t>
  </si>
  <si>
    <t>Nottingham 034</t>
  </si>
  <si>
    <t>E02002902</t>
  </si>
  <si>
    <t>Nottingham 035</t>
  </si>
  <si>
    <t>E02002903</t>
  </si>
  <si>
    <t>Nottingham 036</t>
  </si>
  <si>
    <t>E02002904</t>
  </si>
  <si>
    <t>Nottingham 037</t>
  </si>
  <si>
    <t>E02002905</t>
  </si>
  <si>
    <t>Herefordshire 001</t>
  </si>
  <si>
    <t>E06000019</t>
  </si>
  <si>
    <t>Herefordshire, County of</t>
  </si>
  <si>
    <t>E02002906</t>
  </si>
  <si>
    <t>Herefordshire 002</t>
  </si>
  <si>
    <t>E02002907</t>
  </si>
  <si>
    <t>Herefordshire 003</t>
  </si>
  <si>
    <t>E02002908</t>
  </si>
  <si>
    <t>Herefordshire 004</t>
  </si>
  <si>
    <t>E02002909</t>
  </si>
  <si>
    <t>Herefordshire 005</t>
  </si>
  <si>
    <t>E02002910</t>
  </si>
  <si>
    <t>Herefordshire 006</t>
  </si>
  <si>
    <t>E02002911</t>
  </si>
  <si>
    <t>Herefordshire 007</t>
  </si>
  <si>
    <t>E02002912</t>
  </si>
  <si>
    <t>Herefordshire 008</t>
  </si>
  <si>
    <t>E02002913</t>
  </si>
  <si>
    <t>Herefordshire 009</t>
  </si>
  <si>
    <t>E02002914</t>
  </si>
  <si>
    <t>Herefordshire 010</t>
  </si>
  <si>
    <t>E02002915</t>
  </si>
  <si>
    <t>Herefordshire 011</t>
  </si>
  <si>
    <t>E02002916</t>
  </si>
  <si>
    <t>Herefordshire 012</t>
  </si>
  <si>
    <t>E02002917</t>
  </si>
  <si>
    <t>Herefordshire 013</t>
  </si>
  <si>
    <t>E02002918</t>
  </si>
  <si>
    <t>Herefordshire 014</t>
  </si>
  <si>
    <t>E02002919</t>
  </si>
  <si>
    <t>Herefordshire 015</t>
  </si>
  <si>
    <t>E02002920</t>
  </si>
  <si>
    <t>Herefordshire 016</t>
  </si>
  <si>
    <t>E02002921</t>
  </si>
  <si>
    <t>Herefordshire 017</t>
  </si>
  <si>
    <t>E02002922</t>
  </si>
  <si>
    <t>Herefordshire 018</t>
  </si>
  <si>
    <t>E02002923</t>
  </si>
  <si>
    <t>Herefordshire 019</t>
  </si>
  <si>
    <t>E02002924</t>
  </si>
  <si>
    <t>Herefordshire 020</t>
  </si>
  <si>
    <t>E02002925</t>
  </si>
  <si>
    <t>Herefordshire 021</t>
  </si>
  <si>
    <t>E02002926</t>
  </si>
  <si>
    <t>Herefordshire 022</t>
  </si>
  <si>
    <t>E02002927</t>
  </si>
  <si>
    <t>Herefordshire 023</t>
  </si>
  <si>
    <t>E02002928</t>
  </si>
  <si>
    <t>Telford and Wrekin 001</t>
  </si>
  <si>
    <t>E06000020</t>
  </si>
  <si>
    <t>Telford and Wrekin</t>
  </si>
  <si>
    <t>E02002929</t>
  </si>
  <si>
    <t>Telford and Wrekin 002</t>
  </si>
  <si>
    <t>E02002930</t>
  </si>
  <si>
    <t>Telford and Wrekin 003</t>
  </si>
  <si>
    <t>E02002931</t>
  </si>
  <si>
    <t>Telford and Wrekin 004</t>
  </si>
  <si>
    <t>E02002932</t>
  </si>
  <si>
    <t>Telford and Wrekin 005</t>
  </si>
  <si>
    <t>E02002933</t>
  </si>
  <si>
    <t>Telford and Wrekin 006</t>
  </si>
  <si>
    <t>E02002934</t>
  </si>
  <si>
    <t>Telford and Wrekin 007</t>
  </si>
  <si>
    <t>E02002935</t>
  </si>
  <si>
    <t>Telford and Wrekin 008</t>
  </si>
  <si>
    <t>E02002936</t>
  </si>
  <si>
    <t>Telford and Wrekin 009</t>
  </si>
  <si>
    <t>E02002937</t>
  </si>
  <si>
    <t>Telford and Wrekin 010</t>
  </si>
  <si>
    <t>E02002938</t>
  </si>
  <si>
    <t>Telford and Wrekin 011</t>
  </si>
  <si>
    <t>E02002939</t>
  </si>
  <si>
    <t>Telford and Wrekin 012</t>
  </si>
  <si>
    <t>E02002940</t>
  </si>
  <si>
    <t>Telford and Wrekin 013</t>
  </si>
  <si>
    <t>E02002941</t>
  </si>
  <si>
    <t>Telford and Wrekin 014</t>
  </si>
  <si>
    <t>E02002942</t>
  </si>
  <si>
    <t>Telford and Wrekin 015</t>
  </si>
  <si>
    <t>E02002943</t>
  </si>
  <si>
    <t>Telford and Wrekin 016</t>
  </si>
  <si>
    <t>E02002944</t>
  </si>
  <si>
    <t>Telford and Wrekin 017</t>
  </si>
  <si>
    <t>E02002945</t>
  </si>
  <si>
    <t>Telford and Wrekin 018</t>
  </si>
  <si>
    <t>E02002946</t>
  </si>
  <si>
    <t>Telford and Wrekin 019</t>
  </si>
  <si>
    <t>E02002947</t>
  </si>
  <si>
    <t>Telford and Wrekin 020</t>
  </si>
  <si>
    <t>E02002948</t>
  </si>
  <si>
    <t>Telford and Wrekin 021</t>
  </si>
  <si>
    <t>E02002949</t>
  </si>
  <si>
    <t>Telford and Wrekin 022</t>
  </si>
  <si>
    <t>E02002950</t>
  </si>
  <si>
    <t>Telford and Wrekin 023</t>
  </si>
  <si>
    <t>E02002951</t>
  </si>
  <si>
    <t>Stoke-on-Trent 001</t>
  </si>
  <si>
    <t>E06000021</t>
  </si>
  <si>
    <t>Stoke-on-Trent</t>
  </si>
  <si>
    <t>E02002952</t>
  </si>
  <si>
    <t>Stoke-on-Trent 002</t>
  </si>
  <si>
    <t>E02002953</t>
  </si>
  <si>
    <t>Stoke-on-Trent 003</t>
  </si>
  <si>
    <t>E02002954</t>
  </si>
  <si>
    <t>Stoke-on-Trent 004</t>
  </si>
  <si>
    <t>E02002955</t>
  </si>
  <si>
    <t>Stoke-on-Trent 005</t>
  </si>
  <si>
    <t>E02002956</t>
  </si>
  <si>
    <t>Stoke-on-Trent 006</t>
  </si>
  <si>
    <t>E02002957</t>
  </si>
  <si>
    <t>Stoke-on-Trent 007</t>
  </si>
  <si>
    <t>E02002958</t>
  </si>
  <si>
    <t>Stoke-on-Trent 008</t>
  </si>
  <si>
    <t>E02002959</t>
  </si>
  <si>
    <t>Stoke-on-Trent 009</t>
  </si>
  <si>
    <t>E02002960</t>
  </si>
  <si>
    <t>Stoke-on-Trent 010</t>
  </si>
  <si>
    <t>E02002961</t>
  </si>
  <si>
    <t>Stoke-on-Trent 011</t>
  </si>
  <si>
    <t>E02002962</t>
  </si>
  <si>
    <t>Stoke-on-Trent 012</t>
  </si>
  <si>
    <t>E02002963</t>
  </si>
  <si>
    <t>Stoke-on-Trent 013</t>
  </si>
  <si>
    <t>E02002964</t>
  </si>
  <si>
    <t>Stoke-on-Trent 014</t>
  </si>
  <si>
    <t>E02002965</t>
  </si>
  <si>
    <t>Stoke-on-Trent 015</t>
  </si>
  <si>
    <t>E02002966</t>
  </si>
  <si>
    <t>Stoke-on-Trent 016</t>
  </si>
  <si>
    <t>E02002967</t>
  </si>
  <si>
    <t>Stoke-on-Trent 017</t>
  </si>
  <si>
    <t>E02002968</t>
  </si>
  <si>
    <t>Stoke-on-Trent 018</t>
  </si>
  <si>
    <t>E02002969</t>
  </si>
  <si>
    <t>Stoke-on-Trent 019</t>
  </si>
  <si>
    <t>E02002970</t>
  </si>
  <si>
    <t>Stoke-on-Trent 020</t>
  </si>
  <si>
    <t>E02002971</t>
  </si>
  <si>
    <t>Stoke-on-Trent 021</t>
  </si>
  <si>
    <t>E02002972</t>
  </si>
  <si>
    <t>Stoke-on-Trent 022</t>
  </si>
  <si>
    <t>E02002973</t>
  </si>
  <si>
    <t>Stoke-on-Trent 023</t>
  </si>
  <si>
    <t>E02002974</t>
  </si>
  <si>
    <t>Stoke-on-Trent 024</t>
  </si>
  <si>
    <t>E02002975</t>
  </si>
  <si>
    <t>Stoke-on-Trent 025</t>
  </si>
  <si>
    <t>E02002976</t>
  </si>
  <si>
    <t>Stoke-on-Trent 026</t>
  </si>
  <si>
    <t>E02002977</t>
  </si>
  <si>
    <t>Stoke-on-Trent 027</t>
  </si>
  <si>
    <t>E02002978</t>
  </si>
  <si>
    <t>Stoke-on-Trent 028</t>
  </si>
  <si>
    <t>E02002979</t>
  </si>
  <si>
    <t>Stoke-on-Trent 029</t>
  </si>
  <si>
    <t>E02002980</t>
  </si>
  <si>
    <t>Stoke-on-Trent 030</t>
  </si>
  <si>
    <t>E02002981</t>
  </si>
  <si>
    <t>Stoke-on-Trent 031</t>
  </si>
  <si>
    <t>E02002982</t>
  </si>
  <si>
    <t>Stoke-on-Trent 032</t>
  </si>
  <si>
    <t>E02002983</t>
  </si>
  <si>
    <t>Stoke-on-Trent 033</t>
  </si>
  <si>
    <t>E02002984</t>
  </si>
  <si>
    <t>Stoke-on-Trent 034</t>
  </si>
  <si>
    <t>E02002985</t>
  </si>
  <si>
    <t>Bath and North East Somerset 001</t>
  </si>
  <si>
    <t>E06000022</t>
  </si>
  <si>
    <t>Bath and North East Somerset</t>
  </si>
  <si>
    <t>South West</t>
  </si>
  <si>
    <t>E02002986</t>
  </si>
  <si>
    <t>Bath and North East Somerset 002</t>
  </si>
  <si>
    <t>E02002987</t>
  </si>
  <si>
    <t>Bath and North East Somerset 003</t>
  </si>
  <si>
    <t>E02002988</t>
  </si>
  <si>
    <t>Bath and North East Somerset 004</t>
  </si>
  <si>
    <t>E02002989</t>
  </si>
  <si>
    <t>Bath and North East Somerset 005</t>
  </si>
  <si>
    <t>E02002990</t>
  </si>
  <si>
    <t>Bath and North East Somerset 006</t>
  </si>
  <si>
    <t>E02002991</t>
  </si>
  <si>
    <t>Bath and North East Somerset 007</t>
  </si>
  <si>
    <t>E02002992</t>
  </si>
  <si>
    <t>Bath and North East Somerset 008</t>
  </si>
  <si>
    <t>E02002993</t>
  </si>
  <si>
    <t>Bath and North East Somerset 009</t>
  </si>
  <si>
    <t>E02002994</t>
  </si>
  <si>
    <t>Bath and North East Somerset 010</t>
  </si>
  <si>
    <t>E02002995</t>
  </si>
  <si>
    <t>Bath and North East Somerset 011</t>
  </si>
  <si>
    <t>E02002996</t>
  </si>
  <si>
    <t>Bath and North East Somerset 012</t>
  </si>
  <si>
    <t>E02002997</t>
  </si>
  <si>
    <t>Bath and North East Somerset 013</t>
  </si>
  <si>
    <t>E02002998</t>
  </si>
  <si>
    <t>Bath and North East Somerset 014</t>
  </si>
  <si>
    <t>E02002999</t>
  </si>
  <si>
    <t>Bath and North East Somerset 015</t>
  </si>
  <si>
    <t>E02003000</t>
  </si>
  <si>
    <t>Bath and North East Somerset 016</t>
  </si>
  <si>
    <t>E02003001</t>
  </si>
  <si>
    <t>Bath and North East Somerset 017</t>
  </si>
  <si>
    <t>E02003002</t>
  </si>
  <si>
    <t>Bath and North East Somerset 018</t>
  </si>
  <si>
    <t>E02003003</t>
  </si>
  <si>
    <t>Bath and North East Somerset 019</t>
  </si>
  <si>
    <t>E02003004</t>
  </si>
  <si>
    <t>Bath and North East Somerset 020</t>
  </si>
  <si>
    <t>E02003005</t>
  </si>
  <si>
    <t>Bath and North East Somerset 021</t>
  </si>
  <si>
    <t>E02003006</t>
  </si>
  <si>
    <t>Bath and North East Somerset 022</t>
  </si>
  <si>
    <t>E02003007</t>
  </si>
  <si>
    <t>Bath and North East Somerset 023</t>
  </si>
  <si>
    <t>E02003008</t>
  </si>
  <si>
    <t>Bath and North East Somerset 024</t>
  </si>
  <si>
    <t>E02003009</t>
  </si>
  <si>
    <t>Bath and North East Somerset 025</t>
  </si>
  <si>
    <t>E02003010</t>
  </si>
  <si>
    <t>Bath and North East Somerset 026</t>
  </si>
  <si>
    <t>E02003011</t>
  </si>
  <si>
    <t>Bath and North East Somerset 027</t>
  </si>
  <si>
    <t>E02003012</t>
  </si>
  <si>
    <t>Bristol 001</t>
  </si>
  <si>
    <t>E06000023</t>
  </si>
  <si>
    <t>Bristol, City of</t>
  </si>
  <si>
    <t>E02003013</t>
  </si>
  <si>
    <t>Bristol 002</t>
  </si>
  <si>
    <t>E02003014</t>
  </si>
  <si>
    <t>Bristol 003</t>
  </si>
  <si>
    <t>E02003015</t>
  </si>
  <si>
    <t>Bristol 004</t>
  </si>
  <si>
    <t>E02003016</t>
  </si>
  <si>
    <t>Bristol 005</t>
  </si>
  <si>
    <t>E02003017</t>
  </si>
  <si>
    <t>Bristol 006</t>
  </si>
  <si>
    <t>E02003018</t>
  </si>
  <si>
    <t>Bristol 007</t>
  </si>
  <si>
    <t>E02003019</t>
  </si>
  <si>
    <t>Bristol 008</t>
  </si>
  <si>
    <t>E02003020</t>
  </si>
  <si>
    <t>Bristol 009</t>
  </si>
  <si>
    <t>E02003021</t>
  </si>
  <si>
    <t>Bristol 010</t>
  </si>
  <si>
    <t>E02003022</t>
  </si>
  <si>
    <t>Bristol 011</t>
  </si>
  <si>
    <t>E02003023</t>
  </si>
  <si>
    <t>Bristol 012</t>
  </si>
  <si>
    <t>E02003024</t>
  </si>
  <si>
    <t>Bristol 013</t>
  </si>
  <si>
    <t>E02003025</t>
  </si>
  <si>
    <t>Bristol 014</t>
  </si>
  <si>
    <t>E02003026</t>
  </si>
  <si>
    <t>Bristol 015</t>
  </si>
  <si>
    <t>E02003027</t>
  </si>
  <si>
    <t>Bristol 016</t>
  </si>
  <si>
    <t>E02003028</t>
  </si>
  <si>
    <t>Bristol 017</t>
  </si>
  <si>
    <t>E02003029</t>
  </si>
  <si>
    <t>Bristol 018</t>
  </si>
  <si>
    <t>E02003030</t>
  </si>
  <si>
    <t>Bristol 019</t>
  </si>
  <si>
    <t>E02003031</t>
  </si>
  <si>
    <t>Bristol 020</t>
  </si>
  <si>
    <t>E02003032</t>
  </si>
  <si>
    <t>Bristol 021</t>
  </si>
  <si>
    <t>E02003033</t>
  </si>
  <si>
    <t>Bristol 022</t>
  </si>
  <si>
    <t>E02003034</t>
  </si>
  <si>
    <t>Bristol 023</t>
  </si>
  <si>
    <t>E02003036</t>
  </si>
  <si>
    <t>Bristol 025</t>
  </si>
  <si>
    <t>E02003037</t>
  </si>
  <si>
    <t>Bristol 026</t>
  </si>
  <si>
    <t>E02003038</t>
  </si>
  <si>
    <t>Bristol 027</t>
  </si>
  <si>
    <t>E02003039</t>
  </si>
  <si>
    <t>Bristol 028</t>
  </si>
  <si>
    <t>E02003040</t>
  </si>
  <si>
    <t>Bristol 029</t>
  </si>
  <si>
    <t>E02003041</t>
  </si>
  <si>
    <t>Bristol 030</t>
  </si>
  <si>
    <t>E02003043</t>
  </si>
  <si>
    <t>Bristol 032</t>
  </si>
  <si>
    <t>E02003044</t>
  </si>
  <si>
    <t>Bristol 033</t>
  </si>
  <si>
    <t>E02003045</t>
  </si>
  <si>
    <t>Bristol 034</t>
  </si>
  <si>
    <t>E02003046</t>
  </si>
  <si>
    <t>Bristol 035</t>
  </si>
  <si>
    <t>E02003047</t>
  </si>
  <si>
    <t>Bristol 036</t>
  </si>
  <si>
    <t>E02003048</t>
  </si>
  <si>
    <t>Bristol 037</t>
  </si>
  <si>
    <t>E02003049</t>
  </si>
  <si>
    <t>Bristol 038</t>
  </si>
  <si>
    <t>E02003050</t>
  </si>
  <si>
    <t>Bristol 039</t>
  </si>
  <si>
    <t>E02003051</t>
  </si>
  <si>
    <t>Bristol 040</t>
  </si>
  <si>
    <t>E02003052</t>
  </si>
  <si>
    <t>Bristol 041</t>
  </si>
  <si>
    <t>E02003053</t>
  </si>
  <si>
    <t>Bristol 042</t>
  </si>
  <si>
    <t>E02003054</t>
  </si>
  <si>
    <t>Bristol 043</t>
  </si>
  <si>
    <t>E02003055</t>
  </si>
  <si>
    <t>Bristol 044</t>
  </si>
  <si>
    <t>E02003056</t>
  </si>
  <si>
    <t>Bristol 045</t>
  </si>
  <si>
    <t>E02003057</t>
  </si>
  <si>
    <t>Bristol 046</t>
  </si>
  <si>
    <t>E02003058</t>
  </si>
  <si>
    <t>Bristol 047</t>
  </si>
  <si>
    <t>E02003059</t>
  </si>
  <si>
    <t>Bristol 048</t>
  </si>
  <si>
    <t>E02003060</t>
  </si>
  <si>
    <t>Bristol 049</t>
  </si>
  <si>
    <t>E02003061</t>
  </si>
  <si>
    <t>Bristol 050</t>
  </si>
  <si>
    <t>E02003062</t>
  </si>
  <si>
    <t>Bristol 051</t>
  </si>
  <si>
    <t>E02003063</t>
  </si>
  <si>
    <t>Bristol 052</t>
  </si>
  <si>
    <t>E02003064</t>
  </si>
  <si>
    <t>Bristol 053</t>
  </si>
  <si>
    <t>E02003065</t>
  </si>
  <si>
    <t>North Somerset 001</t>
  </si>
  <si>
    <t>E06000024</t>
  </si>
  <si>
    <t>North Somerset</t>
  </si>
  <si>
    <t>E02003066</t>
  </si>
  <si>
    <t>North Somerset 002</t>
  </si>
  <si>
    <t>E02003067</t>
  </si>
  <si>
    <t>North Somerset 003</t>
  </si>
  <si>
    <t>E02003068</t>
  </si>
  <si>
    <t>North Somerset 004</t>
  </si>
  <si>
    <t>E02003069</t>
  </si>
  <si>
    <t>North Somerset 005</t>
  </si>
  <si>
    <t>E02003070</t>
  </si>
  <si>
    <t>North Somerset 006</t>
  </si>
  <si>
    <t>E02003071</t>
  </si>
  <si>
    <t>North Somerset 007</t>
  </si>
  <si>
    <t>E02003072</t>
  </si>
  <si>
    <t>North Somerset 008</t>
  </si>
  <si>
    <t>E02003073</t>
  </si>
  <si>
    <t>North Somerset 009</t>
  </si>
  <si>
    <t>E02003074</t>
  </si>
  <si>
    <t>North Somerset 010</t>
  </si>
  <si>
    <t>E02003075</t>
  </si>
  <si>
    <t>North Somerset 011</t>
  </si>
  <si>
    <t>E02003076</t>
  </si>
  <si>
    <t>North Somerset 012</t>
  </si>
  <si>
    <t>E02003077</t>
  </si>
  <si>
    <t>North Somerset 013</t>
  </si>
  <si>
    <t>E02003078</t>
  </si>
  <si>
    <t>North Somerset 014</t>
  </si>
  <si>
    <t>E02003079</t>
  </si>
  <si>
    <t>North Somerset 015</t>
  </si>
  <si>
    <t>E02003080</t>
  </si>
  <si>
    <t>North Somerset 016</t>
  </si>
  <si>
    <t>E02003081</t>
  </si>
  <si>
    <t>North Somerset 017</t>
  </si>
  <si>
    <t>E02003082</t>
  </si>
  <si>
    <t>North Somerset 018</t>
  </si>
  <si>
    <t>E02003084</t>
  </si>
  <si>
    <t>North Somerset 020</t>
  </si>
  <si>
    <t>E02003085</t>
  </si>
  <si>
    <t>North Somerset 021</t>
  </si>
  <si>
    <t>E02003086</t>
  </si>
  <si>
    <t>North Somerset 022</t>
  </si>
  <si>
    <t>E02003087</t>
  </si>
  <si>
    <t>North Somerset 023</t>
  </si>
  <si>
    <t>E02003088</t>
  </si>
  <si>
    <t>North Somerset 024</t>
  </si>
  <si>
    <t>E02003089</t>
  </si>
  <si>
    <t>North Somerset 025</t>
  </si>
  <si>
    <t>E02003090</t>
  </si>
  <si>
    <t>South Gloucestershire 001</t>
  </si>
  <si>
    <t>E06000025</t>
  </si>
  <si>
    <t>South Gloucestershire</t>
  </si>
  <si>
    <t>E02003091</t>
  </si>
  <si>
    <t>South Gloucestershire 002</t>
  </si>
  <si>
    <t>E02003092</t>
  </si>
  <si>
    <t>South Gloucestershire 003</t>
  </si>
  <si>
    <t>E02003093</t>
  </si>
  <si>
    <t>South Gloucestershire 004</t>
  </si>
  <si>
    <t>E02003094</t>
  </si>
  <si>
    <t>South Gloucestershire 005</t>
  </si>
  <si>
    <t>E02003095</t>
  </si>
  <si>
    <t>South Gloucestershire 006</t>
  </si>
  <si>
    <t>E02003096</t>
  </si>
  <si>
    <t>South Gloucestershire 007</t>
  </si>
  <si>
    <t>E02003097</t>
  </si>
  <si>
    <t>South Gloucestershire 008</t>
  </si>
  <si>
    <t>E02003098</t>
  </si>
  <si>
    <t>South Gloucestershire 009</t>
  </si>
  <si>
    <t>E02003099</t>
  </si>
  <si>
    <t>South Gloucestershire 010</t>
  </si>
  <si>
    <t>E02003100</t>
  </si>
  <si>
    <t>South Gloucestershire 011</t>
  </si>
  <si>
    <t>E02003101</t>
  </si>
  <si>
    <t>South Gloucestershire 012</t>
  </si>
  <si>
    <t>E02003102</t>
  </si>
  <si>
    <t>South Gloucestershire 013</t>
  </si>
  <si>
    <t>E02003103</t>
  </si>
  <si>
    <t>South Gloucestershire 014</t>
  </si>
  <si>
    <t>E02003104</t>
  </si>
  <si>
    <t>South Gloucestershire 015</t>
  </si>
  <si>
    <t>E02003105</t>
  </si>
  <si>
    <t>South Gloucestershire 016</t>
  </si>
  <si>
    <t>E02003106</t>
  </si>
  <si>
    <t>South Gloucestershire 017</t>
  </si>
  <si>
    <t>E02003107</t>
  </si>
  <si>
    <t>South Gloucestershire 018</t>
  </si>
  <si>
    <t>E02003108</t>
  </si>
  <si>
    <t>South Gloucestershire 019</t>
  </si>
  <si>
    <t>E02003109</t>
  </si>
  <si>
    <t>South Gloucestershire 020</t>
  </si>
  <si>
    <t>E02003110</t>
  </si>
  <si>
    <t>South Gloucestershire 021</t>
  </si>
  <si>
    <t>E02003111</t>
  </si>
  <si>
    <t>South Gloucestershire 022</t>
  </si>
  <si>
    <t>E02003112</t>
  </si>
  <si>
    <t>South Gloucestershire 023</t>
  </si>
  <si>
    <t>E02003113</t>
  </si>
  <si>
    <t>South Gloucestershire 024</t>
  </si>
  <si>
    <t>E02003114</t>
  </si>
  <si>
    <t>South Gloucestershire 025</t>
  </si>
  <si>
    <t>E02003115</t>
  </si>
  <si>
    <t>South Gloucestershire 026</t>
  </si>
  <si>
    <t>E02003116</t>
  </si>
  <si>
    <t>South Gloucestershire 027</t>
  </si>
  <si>
    <t>E02003117</t>
  </si>
  <si>
    <t>South Gloucestershire 028</t>
  </si>
  <si>
    <t>E02003118</t>
  </si>
  <si>
    <t>South Gloucestershire 029</t>
  </si>
  <si>
    <t>E02003119</t>
  </si>
  <si>
    <t>South Gloucestershire 030</t>
  </si>
  <si>
    <t>E02003120</t>
  </si>
  <si>
    <t>South Gloucestershire 031</t>
  </si>
  <si>
    <t>E02003121</t>
  </si>
  <si>
    <t>South Gloucestershire 032</t>
  </si>
  <si>
    <t>E02003122</t>
  </si>
  <si>
    <t>Plymouth 001</t>
  </si>
  <si>
    <t>E06000026</t>
  </si>
  <si>
    <t>Plymouth</t>
  </si>
  <si>
    <t>E02003123</t>
  </si>
  <si>
    <t>Plymouth 002</t>
  </si>
  <si>
    <t>E02003124</t>
  </si>
  <si>
    <t>Plymouth 003</t>
  </si>
  <si>
    <t>E02003125</t>
  </si>
  <si>
    <t>Plymouth 004</t>
  </si>
  <si>
    <t>E02003126</t>
  </si>
  <si>
    <t>Plymouth 005</t>
  </si>
  <si>
    <t>E02003127</t>
  </si>
  <si>
    <t>Plymouth 006</t>
  </si>
  <si>
    <t>E02003128</t>
  </si>
  <si>
    <t>Plymouth 007</t>
  </si>
  <si>
    <t>E02003129</t>
  </si>
  <si>
    <t>Plymouth 008</t>
  </si>
  <si>
    <t>E02003130</t>
  </si>
  <si>
    <t>Plymouth 009</t>
  </si>
  <si>
    <t>E02003131</t>
  </si>
  <si>
    <t>Plymouth 010</t>
  </si>
  <si>
    <t>E02003132</t>
  </si>
  <si>
    <t>Plymouth 011</t>
  </si>
  <si>
    <t>E02003133</t>
  </si>
  <si>
    <t>Plymouth 012</t>
  </si>
  <si>
    <t>E02003134</t>
  </si>
  <si>
    <t>Plymouth 013</t>
  </si>
  <si>
    <t>E02003135</t>
  </si>
  <si>
    <t>Plymouth 014</t>
  </si>
  <si>
    <t>E02003136</t>
  </si>
  <si>
    <t>Plymouth 015</t>
  </si>
  <si>
    <t>E02003137</t>
  </si>
  <si>
    <t>Plymouth 016</t>
  </si>
  <si>
    <t>E02003138</t>
  </si>
  <si>
    <t>Plymouth 017</t>
  </si>
  <si>
    <t>E02003139</t>
  </si>
  <si>
    <t>Plymouth 018</t>
  </si>
  <si>
    <t>E02003140</t>
  </si>
  <si>
    <t>Plymouth 019</t>
  </si>
  <si>
    <t>E02003141</t>
  </si>
  <si>
    <t>Plymouth 020</t>
  </si>
  <si>
    <t>E02003142</t>
  </si>
  <si>
    <t>Plymouth 021</t>
  </si>
  <si>
    <t>E02003143</t>
  </si>
  <si>
    <t>Plymouth 022</t>
  </si>
  <si>
    <t>E02003144</t>
  </si>
  <si>
    <t>Plymouth 023</t>
  </si>
  <si>
    <t>E02003145</t>
  </si>
  <si>
    <t>Plymouth 024</t>
  </si>
  <si>
    <t>E02003146</t>
  </si>
  <si>
    <t>Plymouth 025</t>
  </si>
  <si>
    <t>E02003147</t>
  </si>
  <si>
    <t>Plymouth 026</t>
  </si>
  <si>
    <t>E02003148</t>
  </si>
  <si>
    <t>Plymouth 027</t>
  </si>
  <si>
    <t>E02003149</t>
  </si>
  <si>
    <t>Plymouth 028</t>
  </si>
  <si>
    <t>E02003150</t>
  </si>
  <si>
    <t>Plymouth 029</t>
  </si>
  <si>
    <t>E02003151</t>
  </si>
  <si>
    <t>Plymouth 030</t>
  </si>
  <si>
    <t>E02003152</t>
  </si>
  <si>
    <t>Plymouth 031</t>
  </si>
  <si>
    <t>E02003153</t>
  </si>
  <si>
    <t>Plymouth 032</t>
  </si>
  <si>
    <t>E02003154</t>
  </si>
  <si>
    <t>Torbay 001</t>
  </si>
  <si>
    <t>E06000027</t>
  </si>
  <si>
    <t>Torbay</t>
  </si>
  <si>
    <t>E02003155</t>
  </si>
  <si>
    <t>Torbay 002</t>
  </si>
  <si>
    <t>E02003156</t>
  </si>
  <si>
    <t>Torbay 003</t>
  </si>
  <si>
    <t>E02003157</t>
  </si>
  <si>
    <t>Torbay 004</t>
  </si>
  <si>
    <t>E02003158</t>
  </si>
  <si>
    <t>Torbay 005</t>
  </si>
  <si>
    <t>E02003159</t>
  </si>
  <si>
    <t>Torbay 006</t>
  </si>
  <si>
    <t>E02003161</t>
  </si>
  <si>
    <t>Torbay 008</t>
  </si>
  <si>
    <t>E02003163</t>
  </si>
  <si>
    <t>Torbay 010</t>
  </si>
  <si>
    <t>E02003164</t>
  </si>
  <si>
    <t>Torbay 011</t>
  </si>
  <si>
    <t>E02003165</t>
  </si>
  <si>
    <t>Torbay 012</t>
  </si>
  <si>
    <t>E02003166</t>
  </si>
  <si>
    <t>Torbay 013</t>
  </si>
  <si>
    <t>E02003167</t>
  </si>
  <si>
    <t>Torbay 014</t>
  </si>
  <si>
    <t>E02003168</t>
  </si>
  <si>
    <t>Torbay 015</t>
  </si>
  <si>
    <t>E02003169</t>
  </si>
  <si>
    <t>Torbay 016</t>
  </si>
  <si>
    <t>E02003170</t>
  </si>
  <si>
    <t>Torbay 017</t>
  </si>
  <si>
    <t>E02003171</t>
  </si>
  <si>
    <t>Torbay 018</t>
  </si>
  <si>
    <t>E02003172</t>
  </si>
  <si>
    <t>Bournemouth 001</t>
  </si>
  <si>
    <t>E06000028</t>
  </si>
  <si>
    <t>Bournemouth</t>
  </si>
  <si>
    <t>E02003173</t>
  </si>
  <si>
    <t>Bournemouth 002</t>
  </si>
  <si>
    <t>E02003174</t>
  </si>
  <si>
    <t>Bournemouth 003</t>
  </si>
  <si>
    <t>E02003175</t>
  </si>
  <si>
    <t>Bournemouth 004</t>
  </si>
  <si>
    <t>E02003176</t>
  </si>
  <si>
    <t>Bournemouth 005</t>
  </si>
  <si>
    <t>E02003177</t>
  </si>
  <si>
    <t>Bournemouth 006</t>
  </si>
  <si>
    <t>E02003178</t>
  </si>
  <si>
    <t>Bournemouth 007</t>
  </si>
  <si>
    <t>E02003179</t>
  </si>
  <si>
    <t>Bournemouth 008</t>
  </si>
  <si>
    <t>E02003180</t>
  </si>
  <si>
    <t>Bournemouth 009</t>
  </si>
  <si>
    <t>E02003181</t>
  </si>
  <si>
    <t>Bournemouth 010</t>
  </si>
  <si>
    <t>E02003182</t>
  </si>
  <si>
    <t>Bournemouth 011</t>
  </si>
  <si>
    <t>E02003183</t>
  </si>
  <si>
    <t>Bournemouth 012</t>
  </si>
  <si>
    <t>E02003184</t>
  </si>
  <si>
    <t>Bournemouth 013</t>
  </si>
  <si>
    <t>E02003185</t>
  </si>
  <si>
    <t>Bournemouth 014</t>
  </si>
  <si>
    <t>E02003186</t>
  </si>
  <si>
    <t>Bournemouth 015</t>
  </si>
  <si>
    <t>E02003187</t>
  </si>
  <si>
    <t>Bournemouth 016</t>
  </si>
  <si>
    <t>E02003188</t>
  </si>
  <si>
    <t>Bournemouth 017</t>
  </si>
  <si>
    <t>E02003189</t>
  </si>
  <si>
    <t>Bournemouth 018</t>
  </si>
  <si>
    <t>E02003190</t>
  </si>
  <si>
    <t>Bournemouth 019</t>
  </si>
  <si>
    <t>E02003191</t>
  </si>
  <si>
    <t>Bournemouth 020</t>
  </si>
  <si>
    <t>E02003192</t>
  </si>
  <si>
    <t>Bournemouth 021</t>
  </si>
  <si>
    <t>E02003194</t>
  </si>
  <si>
    <t>Poole 001</t>
  </si>
  <si>
    <t>E06000029</t>
  </si>
  <si>
    <t>Poole</t>
  </si>
  <si>
    <t>E02003195</t>
  </si>
  <si>
    <t>Poole 002</t>
  </si>
  <si>
    <t>E02003196</t>
  </si>
  <si>
    <t>Poole 003</t>
  </si>
  <si>
    <t>E02003197</t>
  </si>
  <si>
    <t>Poole 004</t>
  </si>
  <si>
    <t>E02003198</t>
  </si>
  <si>
    <t>Poole 005</t>
  </si>
  <si>
    <t>E02003199</t>
  </si>
  <si>
    <t>Poole 006</t>
  </si>
  <si>
    <t>E02003200</t>
  </si>
  <si>
    <t>Poole 007</t>
  </si>
  <si>
    <t>E02003201</t>
  </si>
  <si>
    <t>Poole 008</t>
  </si>
  <si>
    <t>E02003202</t>
  </si>
  <si>
    <t>Poole 009</t>
  </si>
  <si>
    <t>E02003203</t>
  </si>
  <si>
    <t>Poole 010</t>
  </si>
  <si>
    <t>E02003204</t>
  </si>
  <si>
    <t>Poole 011</t>
  </si>
  <si>
    <t>E02003205</t>
  </si>
  <si>
    <t>Poole 012</t>
  </si>
  <si>
    <t>E02003206</t>
  </si>
  <si>
    <t>Poole 013</t>
  </si>
  <si>
    <t>E02003207</t>
  </si>
  <si>
    <t>Poole 014</t>
  </si>
  <si>
    <t>E02003208</t>
  </si>
  <si>
    <t>Poole 015</t>
  </si>
  <si>
    <t>E02003209</t>
  </si>
  <si>
    <t>Poole 016</t>
  </si>
  <si>
    <t>E02003210</t>
  </si>
  <si>
    <t>Poole 017</t>
  </si>
  <si>
    <t>E02003211</t>
  </si>
  <si>
    <t>Poole 018</t>
  </si>
  <si>
    <t>E02003212</t>
  </si>
  <si>
    <t>Swindon 001</t>
  </si>
  <si>
    <t>E06000030</t>
  </si>
  <si>
    <t>Swindon</t>
  </si>
  <si>
    <t>E02003214</t>
  </si>
  <si>
    <t>Swindon 003</t>
  </si>
  <si>
    <t>E02003215</t>
  </si>
  <si>
    <t>Swindon 004</t>
  </si>
  <si>
    <t>E02003216</t>
  </si>
  <si>
    <t>Swindon 005</t>
  </si>
  <si>
    <t>E02003217</t>
  </si>
  <si>
    <t>Swindon 006</t>
  </si>
  <si>
    <t>E02003218</t>
  </si>
  <si>
    <t>Swindon 007</t>
  </si>
  <si>
    <t>E02003219</t>
  </si>
  <si>
    <t>Swindon 008</t>
  </si>
  <si>
    <t>E02003220</t>
  </si>
  <si>
    <t>Swindon 009</t>
  </si>
  <si>
    <t>E02003221</t>
  </si>
  <si>
    <t>Swindon 010</t>
  </si>
  <si>
    <t>E02003222</t>
  </si>
  <si>
    <t>Swindon 011</t>
  </si>
  <si>
    <t>E02003223</t>
  </si>
  <si>
    <t>Swindon 012</t>
  </si>
  <si>
    <t>E02003224</t>
  </si>
  <si>
    <t>Swindon 013</t>
  </si>
  <si>
    <t>E02003225</t>
  </si>
  <si>
    <t>Swindon 014</t>
  </si>
  <si>
    <t>E02003226</t>
  </si>
  <si>
    <t>Swindon 015</t>
  </si>
  <si>
    <t>E02003227</t>
  </si>
  <si>
    <t>Swindon 016</t>
  </si>
  <si>
    <t>E02003228</t>
  </si>
  <si>
    <t>Swindon 017</t>
  </si>
  <si>
    <t>E02003229</t>
  </si>
  <si>
    <t>Swindon 018</t>
  </si>
  <si>
    <t>E02003230</t>
  </si>
  <si>
    <t>Swindon 019</t>
  </si>
  <si>
    <t>E02003231</t>
  </si>
  <si>
    <t>Swindon 020</t>
  </si>
  <si>
    <t>E02003232</t>
  </si>
  <si>
    <t>Swindon 021</t>
  </si>
  <si>
    <t>E02003233</t>
  </si>
  <si>
    <t>Swindon 022</t>
  </si>
  <si>
    <t>E02003234</t>
  </si>
  <si>
    <t>Swindon 023</t>
  </si>
  <si>
    <t>E02003235</t>
  </si>
  <si>
    <t>Swindon 024</t>
  </si>
  <si>
    <t>E02003236</t>
  </si>
  <si>
    <t>Swindon 025</t>
  </si>
  <si>
    <t>E02003237</t>
  </si>
  <si>
    <t>Peterborough 001</t>
  </si>
  <si>
    <t>E06000031</t>
  </si>
  <si>
    <t>Peterborough</t>
  </si>
  <si>
    <t>E02003238</t>
  </si>
  <si>
    <t>Peterborough 002</t>
  </si>
  <si>
    <t>E02003239</t>
  </si>
  <si>
    <t>Peterborough 003</t>
  </si>
  <si>
    <t>E02003240</t>
  </si>
  <si>
    <t>Peterborough 004</t>
  </si>
  <si>
    <t>E02003241</t>
  </si>
  <si>
    <t>Peterborough 005</t>
  </si>
  <si>
    <t>E02003242</t>
  </si>
  <si>
    <t>Peterborough 006</t>
  </si>
  <si>
    <t>E02003243</t>
  </si>
  <si>
    <t>Peterborough 007</t>
  </si>
  <si>
    <t>E02003244</t>
  </si>
  <si>
    <t>Peterborough 008</t>
  </si>
  <si>
    <t>E02003245</t>
  </si>
  <si>
    <t>Peterborough 009</t>
  </si>
  <si>
    <t>E02003246</t>
  </si>
  <si>
    <t>Peterborough 010</t>
  </si>
  <si>
    <t>E02003247</t>
  </si>
  <si>
    <t>Peterborough 011</t>
  </si>
  <si>
    <t>E02003248</t>
  </si>
  <si>
    <t>Peterborough 012</t>
  </si>
  <si>
    <t>E02003249</t>
  </si>
  <si>
    <t>Peterborough 013</t>
  </si>
  <si>
    <t>E02003250</t>
  </si>
  <si>
    <t>Peterborough 014</t>
  </si>
  <si>
    <t>E02003251</t>
  </si>
  <si>
    <t>Peterborough 015</t>
  </si>
  <si>
    <t>E02003252</t>
  </si>
  <si>
    <t>Peterborough 016</t>
  </si>
  <si>
    <t>E02003253</t>
  </si>
  <si>
    <t>Peterborough 017</t>
  </si>
  <si>
    <t>E02003254</t>
  </si>
  <si>
    <t>Peterborough 018</t>
  </si>
  <si>
    <t>E02003255</t>
  </si>
  <si>
    <t>Peterborough 019</t>
  </si>
  <si>
    <t>E02003257</t>
  </si>
  <si>
    <t>Peterborough 021</t>
  </si>
  <si>
    <t>E02003258</t>
  </si>
  <si>
    <t>Luton 001</t>
  </si>
  <si>
    <t>E06000032</t>
  </si>
  <si>
    <t>Luton</t>
  </si>
  <si>
    <t>E02003259</t>
  </si>
  <si>
    <t>Luton 002</t>
  </si>
  <si>
    <t>E02003260</t>
  </si>
  <si>
    <t>Luton 003</t>
  </si>
  <si>
    <t>E02003261</t>
  </si>
  <si>
    <t>Luton 004</t>
  </si>
  <si>
    <t>E02003262</t>
  </si>
  <si>
    <t>Luton 005</t>
  </si>
  <si>
    <t>E02003263</t>
  </si>
  <si>
    <t>Luton 006</t>
  </si>
  <si>
    <t>E02003264</t>
  </si>
  <si>
    <t>Luton 007</t>
  </si>
  <si>
    <t>E02003265</t>
  </si>
  <si>
    <t>Luton 008</t>
  </si>
  <si>
    <t>E02003266</t>
  </si>
  <si>
    <t>Luton 009</t>
  </si>
  <si>
    <t>E02003267</t>
  </si>
  <si>
    <t>Luton 010</t>
  </si>
  <si>
    <t>E02003268</t>
  </si>
  <si>
    <t>Luton 011</t>
  </si>
  <si>
    <t>E02003269</t>
  </si>
  <si>
    <t>Luton 012</t>
  </si>
  <si>
    <t>E02003270</t>
  </si>
  <si>
    <t>Luton 013</t>
  </si>
  <si>
    <t>E02003271</t>
  </si>
  <si>
    <t>Luton 014</t>
  </si>
  <si>
    <t>E02003272</t>
  </si>
  <si>
    <t>Luton 015</t>
  </si>
  <si>
    <t>E02003273</t>
  </si>
  <si>
    <t>Luton 016</t>
  </si>
  <si>
    <t>E02003274</t>
  </si>
  <si>
    <t>Luton 017</t>
  </si>
  <si>
    <t>E02003275</t>
  </si>
  <si>
    <t>Luton 018</t>
  </si>
  <si>
    <t>E02003276</t>
  </si>
  <si>
    <t>Luton 019</t>
  </si>
  <si>
    <t>E02003277</t>
  </si>
  <si>
    <t>Luton 020</t>
  </si>
  <si>
    <t>E02003278</t>
  </si>
  <si>
    <t>Luton 021</t>
  </si>
  <si>
    <t>E02003279</t>
  </si>
  <si>
    <t>Southend-on-Sea 001</t>
  </si>
  <si>
    <t>E06000033</t>
  </si>
  <si>
    <t>Southend-on-Sea</t>
  </si>
  <si>
    <t>E02003280</t>
  </si>
  <si>
    <t>Southend-on-Sea 002</t>
  </si>
  <si>
    <t>E02003281</t>
  </si>
  <si>
    <t>Southend-on-Sea 003</t>
  </si>
  <si>
    <t>E02003282</t>
  </si>
  <si>
    <t>Southend-on-Sea 004</t>
  </si>
  <si>
    <t>E02003283</t>
  </si>
  <si>
    <t>Southend-on-Sea 005</t>
  </si>
  <si>
    <t>E02003284</t>
  </si>
  <si>
    <t>Southend-on-Sea 006</t>
  </si>
  <si>
    <t>E02003285</t>
  </si>
  <si>
    <t>Southend-on-Sea 007</t>
  </si>
  <si>
    <t>E02003286</t>
  </si>
  <si>
    <t>Southend-on-Sea 008</t>
  </si>
  <si>
    <t>E02003287</t>
  </si>
  <si>
    <t>Southend-on-Sea 009</t>
  </si>
  <si>
    <t>E02003288</t>
  </si>
  <si>
    <t>Southend-on-Sea 010</t>
  </si>
  <si>
    <t>E02003289</t>
  </si>
  <si>
    <t>Southend-on-Sea 011</t>
  </si>
  <si>
    <t>E02003290</t>
  </si>
  <si>
    <t>Southend-on-Sea 012</t>
  </si>
  <si>
    <t>E02003291</t>
  </si>
  <si>
    <t>Southend-on-Sea 013</t>
  </si>
  <si>
    <t>E02003292</t>
  </si>
  <si>
    <t>Southend-on-Sea 014</t>
  </si>
  <si>
    <t>E02003293</t>
  </si>
  <si>
    <t>Southend-on-Sea 015</t>
  </si>
  <si>
    <t>E02003294</t>
  </si>
  <si>
    <t>Southend-on-Sea 016</t>
  </si>
  <si>
    <t>E02003295</t>
  </si>
  <si>
    <t>Southend-on-Sea 017</t>
  </si>
  <si>
    <t>E02003296</t>
  </si>
  <si>
    <t>Thurrock 001</t>
  </si>
  <si>
    <t>E06000034</t>
  </si>
  <si>
    <t>Thurrock</t>
  </si>
  <si>
    <t>E02003297</t>
  </si>
  <si>
    <t>Thurrock 002</t>
  </si>
  <si>
    <t>E02003298</t>
  </si>
  <si>
    <t>Thurrock 003</t>
  </si>
  <si>
    <t>E02003299</t>
  </si>
  <si>
    <t>Thurrock 004</t>
  </si>
  <si>
    <t>E02003300</t>
  </si>
  <si>
    <t>Thurrock 005</t>
  </si>
  <si>
    <t>E02003301</t>
  </si>
  <si>
    <t>Thurrock 006</t>
  </si>
  <si>
    <t>E02003302</t>
  </si>
  <si>
    <t>Thurrock 007</t>
  </si>
  <si>
    <t>E02003303</t>
  </si>
  <si>
    <t>Thurrock 008</t>
  </si>
  <si>
    <t>E02003304</t>
  </si>
  <si>
    <t>Thurrock 009</t>
  </si>
  <si>
    <t>E02003305</t>
  </si>
  <si>
    <t>Thurrock 010</t>
  </si>
  <si>
    <t>E02003307</t>
  </si>
  <si>
    <t>Thurrock 012</t>
  </si>
  <si>
    <t>E02003308</t>
  </si>
  <si>
    <t>Thurrock 013</t>
  </si>
  <si>
    <t>E02003309</t>
  </si>
  <si>
    <t>Thurrock 014</t>
  </si>
  <si>
    <t>E02003310</t>
  </si>
  <si>
    <t>Thurrock 015</t>
  </si>
  <si>
    <t>E02003311</t>
  </si>
  <si>
    <t>Thurrock 016</t>
  </si>
  <si>
    <t>E02003312</t>
  </si>
  <si>
    <t>Thurrock 017</t>
  </si>
  <si>
    <t>E02003313</t>
  </si>
  <si>
    <t>Thurrock 018</t>
  </si>
  <si>
    <t>E02003314</t>
  </si>
  <si>
    <t>Medway 001</t>
  </si>
  <si>
    <t>E06000035</t>
  </si>
  <si>
    <t>Medway</t>
  </si>
  <si>
    <t>E02003315</t>
  </si>
  <si>
    <t>Medway 002</t>
  </si>
  <si>
    <t>E02003316</t>
  </si>
  <si>
    <t>Medway 003</t>
  </si>
  <si>
    <t>E02003317</t>
  </si>
  <si>
    <t>Medway 004</t>
  </si>
  <si>
    <t>E02003318</t>
  </si>
  <si>
    <t>Medway 005</t>
  </si>
  <si>
    <t>E02003319</t>
  </si>
  <si>
    <t>Medway 006</t>
  </si>
  <si>
    <t>E02003320</t>
  </si>
  <si>
    <t>Medway 007</t>
  </si>
  <si>
    <t>E02003321</t>
  </si>
  <si>
    <t>Medway 008</t>
  </si>
  <si>
    <t>E02003322</t>
  </si>
  <si>
    <t>Medway 009</t>
  </si>
  <si>
    <t>E02003323</t>
  </si>
  <si>
    <t>Medway 010</t>
  </si>
  <si>
    <t>E02003324</t>
  </si>
  <si>
    <t>Medway 011</t>
  </si>
  <si>
    <t>E02003325</t>
  </si>
  <si>
    <t>Medway 012</t>
  </si>
  <si>
    <t>E02003326</t>
  </si>
  <si>
    <t>Medway 013</t>
  </si>
  <si>
    <t>E02003327</t>
  </si>
  <si>
    <t>Medway 014</t>
  </si>
  <si>
    <t>E02003328</t>
  </si>
  <si>
    <t>Medway 015</t>
  </si>
  <si>
    <t>E02003329</t>
  </si>
  <si>
    <t>Medway 016</t>
  </si>
  <si>
    <t>E02003330</t>
  </si>
  <si>
    <t>Medway 017</t>
  </si>
  <si>
    <t>E02003331</t>
  </si>
  <si>
    <t>Medway 018</t>
  </si>
  <si>
    <t>E02003332</t>
  </si>
  <si>
    <t>Medway 019</t>
  </si>
  <si>
    <t>E02003333</t>
  </si>
  <si>
    <t>Medway 020</t>
  </si>
  <si>
    <t>E02003334</t>
  </si>
  <si>
    <t>Medway 021</t>
  </si>
  <si>
    <t>E02003335</t>
  </si>
  <si>
    <t>Medway 022</t>
  </si>
  <si>
    <t>E02003336</t>
  </si>
  <si>
    <t>Medway 023</t>
  </si>
  <si>
    <t>E02003337</t>
  </si>
  <si>
    <t>Medway 024</t>
  </si>
  <si>
    <t>E02003338</t>
  </si>
  <si>
    <t>Medway 025</t>
  </si>
  <si>
    <t>E02003339</t>
  </si>
  <si>
    <t>Medway 026</t>
  </si>
  <si>
    <t>E02003340</t>
  </si>
  <si>
    <t>Medway 027</t>
  </si>
  <si>
    <t>E02003341</t>
  </si>
  <si>
    <t>Medway 028</t>
  </si>
  <si>
    <t>E02003342</t>
  </si>
  <si>
    <t>Medway 029</t>
  </si>
  <si>
    <t>E02003343</t>
  </si>
  <si>
    <t>Medway 030</t>
  </si>
  <si>
    <t>E02003344</t>
  </si>
  <si>
    <t>Medway 031</t>
  </si>
  <si>
    <t>E02003345</t>
  </si>
  <si>
    <t>Medway 032</t>
  </si>
  <si>
    <t>E02003346</t>
  </si>
  <si>
    <t>Medway 033</t>
  </si>
  <si>
    <t>E02003347</t>
  </si>
  <si>
    <t>Medway 034</t>
  </si>
  <si>
    <t>E02003348</t>
  </si>
  <si>
    <t>Medway 035</t>
  </si>
  <si>
    <t>E02003349</t>
  </si>
  <si>
    <t>Medway 036</t>
  </si>
  <si>
    <t>E02003350</t>
  </si>
  <si>
    <t>Medway 037</t>
  </si>
  <si>
    <t>E02003351</t>
  </si>
  <si>
    <t>Medway 038</t>
  </si>
  <si>
    <t>E02003352</t>
  </si>
  <si>
    <t>Bracknell Forest 001</t>
  </si>
  <si>
    <t>E06000036</t>
  </si>
  <si>
    <t>Bracknell Forest</t>
  </si>
  <si>
    <t>E02003353</t>
  </si>
  <si>
    <t>Bracknell Forest 002</t>
  </si>
  <si>
    <t>E02003354</t>
  </si>
  <si>
    <t>Bracknell Forest 003</t>
  </si>
  <si>
    <t>E02003355</t>
  </si>
  <si>
    <t>Bracknell Forest 004</t>
  </si>
  <si>
    <t>E02003356</t>
  </si>
  <si>
    <t>Bracknell Forest 005</t>
  </si>
  <si>
    <t>E02003357</t>
  </si>
  <si>
    <t>Bracknell Forest 006</t>
  </si>
  <si>
    <t>E02003358</t>
  </si>
  <si>
    <t>Bracknell Forest 007</t>
  </si>
  <si>
    <t>E02003359</t>
  </si>
  <si>
    <t>Bracknell Forest 008</t>
  </si>
  <si>
    <t>E02003360</t>
  </si>
  <si>
    <t>Bracknell Forest 009</t>
  </si>
  <si>
    <t>E02003361</t>
  </si>
  <si>
    <t>Bracknell Forest 010</t>
  </si>
  <si>
    <t>E02003362</t>
  </si>
  <si>
    <t>Bracknell Forest 011</t>
  </si>
  <si>
    <t>E02003363</t>
  </si>
  <si>
    <t>Bracknell Forest 012</t>
  </si>
  <si>
    <t>E02003364</t>
  </si>
  <si>
    <t>Bracknell Forest 013</t>
  </si>
  <si>
    <t>E02003365</t>
  </si>
  <si>
    <t>Bracknell Forest 014</t>
  </si>
  <si>
    <t>E02003366</t>
  </si>
  <si>
    <t>Bracknell Forest 015</t>
  </si>
  <si>
    <t>E02003367</t>
  </si>
  <si>
    <t>West Berkshire 001</t>
  </si>
  <si>
    <t>E06000037</t>
  </si>
  <si>
    <t>West Berkshire</t>
  </si>
  <si>
    <t>E02003368</t>
  </si>
  <si>
    <t>West Berkshire 002</t>
  </si>
  <si>
    <t>E02003369</t>
  </si>
  <si>
    <t>West Berkshire 003</t>
  </si>
  <si>
    <t>E02003370</t>
  </si>
  <si>
    <t>West Berkshire 004</t>
  </si>
  <si>
    <t>E02003371</t>
  </si>
  <si>
    <t>West Berkshire 005</t>
  </si>
  <si>
    <t>E02003372</t>
  </si>
  <si>
    <t>West Berkshire 006</t>
  </si>
  <si>
    <t>E02003373</t>
  </si>
  <si>
    <t>West Berkshire 007</t>
  </si>
  <si>
    <t>E02003374</t>
  </si>
  <si>
    <t>West Berkshire 008</t>
  </si>
  <si>
    <t>E02003375</t>
  </si>
  <si>
    <t>West Berkshire 009</t>
  </si>
  <si>
    <t>E02003376</t>
  </si>
  <si>
    <t>West Berkshire 010</t>
  </si>
  <si>
    <t>E02003377</t>
  </si>
  <si>
    <t>West Berkshire 011</t>
  </si>
  <si>
    <t>E02003378</t>
  </si>
  <si>
    <t>West Berkshire 012</t>
  </si>
  <si>
    <t>E02003379</t>
  </si>
  <si>
    <t>West Berkshire 013</t>
  </si>
  <si>
    <t>E02003380</t>
  </si>
  <si>
    <t>West Berkshire 014</t>
  </si>
  <si>
    <t>E02003381</t>
  </si>
  <si>
    <t>West Berkshire 015</t>
  </si>
  <si>
    <t>E02003382</t>
  </si>
  <si>
    <t>West Berkshire 016</t>
  </si>
  <si>
    <t>E02003383</t>
  </si>
  <si>
    <t>West Berkshire 017</t>
  </si>
  <si>
    <t>E02003384</t>
  </si>
  <si>
    <t>West Berkshire 018</t>
  </si>
  <si>
    <t>E02003385</t>
  </si>
  <si>
    <t>West Berkshire 019</t>
  </si>
  <si>
    <t>E02003386</t>
  </si>
  <si>
    <t>West Berkshire 020</t>
  </si>
  <si>
    <t>E02003387</t>
  </si>
  <si>
    <t>West Berkshire 021</t>
  </si>
  <si>
    <t>E02003388</t>
  </si>
  <si>
    <t>West Berkshire 022</t>
  </si>
  <si>
    <t>E02003389</t>
  </si>
  <si>
    <t>Reading 001</t>
  </si>
  <si>
    <t>E06000038</t>
  </si>
  <si>
    <t>Reading</t>
  </si>
  <si>
    <t>E02003390</t>
  </si>
  <si>
    <t>Reading 002</t>
  </si>
  <si>
    <t>E02003391</t>
  </si>
  <si>
    <t>Reading 003</t>
  </si>
  <si>
    <t>E02003392</t>
  </si>
  <si>
    <t>Reading 004</t>
  </si>
  <si>
    <t>E02003393</t>
  </si>
  <si>
    <t>Reading 005</t>
  </si>
  <si>
    <t>E02003394</t>
  </si>
  <si>
    <t>Reading 006</t>
  </si>
  <si>
    <t>E02003395</t>
  </si>
  <si>
    <t>Reading 007</t>
  </si>
  <si>
    <t>E02003396</t>
  </si>
  <si>
    <t>Reading 008</t>
  </si>
  <si>
    <t>E02003397</t>
  </si>
  <si>
    <t>Reading 009</t>
  </si>
  <si>
    <t>E02003398</t>
  </si>
  <si>
    <t>Reading 010</t>
  </si>
  <si>
    <t>E02003399</t>
  </si>
  <si>
    <t>Reading 011</t>
  </si>
  <si>
    <t>E02003400</t>
  </si>
  <si>
    <t>Reading 012</t>
  </si>
  <si>
    <t>E02003401</t>
  </si>
  <si>
    <t>Reading 013</t>
  </si>
  <si>
    <t>E02003402</t>
  </si>
  <si>
    <t>Reading 014</t>
  </si>
  <si>
    <t>E02003403</t>
  </si>
  <si>
    <t>Reading 015</t>
  </si>
  <si>
    <t>E02003404</t>
  </si>
  <si>
    <t>Reading 016</t>
  </si>
  <si>
    <t>E02003405</t>
  </si>
  <si>
    <t>Reading 017</t>
  </si>
  <si>
    <t>E02003406</t>
  </si>
  <si>
    <t>Reading 018</t>
  </si>
  <si>
    <t>E02003407</t>
  </si>
  <si>
    <t>Slough 001</t>
  </si>
  <si>
    <t>E06000039</t>
  </si>
  <si>
    <t>Slough</t>
  </si>
  <si>
    <t>E02003408</t>
  </si>
  <si>
    <t>Slough 002</t>
  </si>
  <si>
    <t>E02003409</t>
  </si>
  <si>
    <t>Slough 003</t>
  </si>
  <si>
    <t>E02003410</t>
  </si>
  <si>
    <t>Slough 004</t>
  </si>
  <si>
    <t>E02003411</t>
  </si>
  <si>
    <t>Slough 005</t>
  </si>
  <si>
    <t>E02003412</t>
  </si>
  <si>
    <t>Slough 006</t>
  </si>
  <si>
    <t>E02003413</t>
  </si>
  <si>
    <t>Slough 007</t>
  </si>
  <si>
    <t>E02003414</t>
  </si>
  <si>
    <t>Slough 008</t>
  </si>
  <si>
    <t>E02003415</t>
  </si>
  <si>
    <t>Slough 009</t>
  </si>
  <si>
    <t>E02003416</t>
  </si>
  <si>
    <t>Slough 010</t>
  </si>
  <si>
    <t>E02003417</t>
  </si>
  <si>
    <t>Slough 011</t>
  </si>
  <si>
    <t>E02003418</t>
  </si>
  <si>
    <t>Slough 012</t>
  </si>
  <si>
    <t>E02003419</t>
  </si>
  <si>
    <t>Slough 013</t>
  </si>
  <si>
    <t>E02003420</t>
  </si>
  <si>
    <t>Slough 014</t>
  </si>
  <si>
    <t>E02003421</t>
  </si>
  <si>
    <t>Windsor and Maidenhead 001</t>
  </si>
  <si>
    <t>E06000040</t>
  </si>
  <si>
    <t>Windsor and Maidenhead</t>
  </si>
  <si>
    <t>E02003422</t>
  </si>
  <si>
    <t>Windsor and Maidenhead 002</t>
  </si>
  <si>
    <t>E02003423</t>
  </si>
  <si>
    <t>Windsor and Maidenhead 003</t>
  </si>
  <si>
    <t>E02003424</t>
  </si>
  <si>
    <t>Windsor and Maidenhead 004</t>
  </si>
  <si>
    <t>E02003425</t>
  </si>
  <si>
    <t>Windsor and Maidenhead 005</t>
  </si>
  <si>
    <t>E02003426</t>
  </si>
  <si>
    <t>Windsor and Maidenhead 006</t>
  </si>
  <si>
    <t>E02003427</t>
  </si>
  <si>
    <t>Windsor and Maidenhead 007</t>
  </si>
  <si>
    <t>E02003428</t>
  </si>
  <si>
    <t>Windsor and Maidenhead 008</t>
  </si>
  <si>
    <t>E02003429</t>
  </si>
  <si>
    <t>Windsor and Maidenhead 009</t>
  </si>
  <si>
    <t>E02003430</t>
  </si>
  <si>
    <t>Windsor and Maidenhead 010</t>
  </si>
  <si>
    <t>E02003431</t>
  </si>
  <si>
    <t>Windsor and Maidenhead 011</t>
  </si>
  <si>
    <t>E02003432</t>
  </si>
  <si>
    <t>Windsor and Maidenhead 012</t>
  </si>
  <si>
    <t>E02003433</t>
  </si>
  <si>
    <t>Windsor and Maidenhead 013</t>
  </si>
  <si>
    <t>E02003434</t>
  </si>
  <si>
    <t>Windsor and Maidenhead 014</t>
  </si>
  <si>
    <t>E02003435</t>
  </si>
  <si>
    <t>Windsor and Maidenhead 015</t>
  </si>
  <si>
    <t>E02003436</t>
  </si>
  <si>
    <t>Windsor and Maidenhead 016</t>
  </si>
  <si>
    <t>E02003437</t>
  </si>
  <si>
    <t>Windsor and Maidenhead 017</t>
  </si>
  <si>
    <t>E02003438</t>
  </si>
  <si>
    <t>Windsor and Maidenhead 018</t>
  </si>
  <si>
    <t>E02003439</t>
  </si>
  <si>
    <t>Wokingham 001</t>
  </si>
  <si>
    <t>E06000041</t>
  </si>
  <si>
    <t>Wokingham</t>
  </si>
  <si>
    <t>E02003440</t>
  </si>
  <si>
    <t>Wokingham 002</t>
  </si>
  <si>
    <t>E02003441</t>
  </si>
  <si>
    <t>Wokingham 003</t>
  </si>
  <si>
    <t>E02003442</t>
  </si>
  <si>
    <t>Wokingham 004</t>
  </si>
  <si>
    <t>E02003443</t>
  </si>
  <si>
    <t>Wokingham 005</t>
  </si>
  <si>
    <t>E02003444</t>
  </si>
  <si>
    <t>Wokingham 006</t>
  </si>
  <si>
    <t>E02003445</t>
  </si>
  <si>
    <t>Wokingham 007</t>
  </si>
  <si>
    <t>E02003446</t>
  </si>
  <si>
    <t>Wokingham 008</t>
  </si>
  <si>
    <t>E02003447</t>
  </si>
  <si>
    <t>Wokingham 009</t>
  </si>
  <si>
    <t>E02003448</t>
  </si>
  <si>
    <t>Wokingham 010</t>
  </si>
  <si>
    <t>E02003449</t>
  </si>
  <si>
    <t>Wokingham 011</t>
  </si>
  <si>
    <t>E02003450</t>
  </si>
  <si>
    <t>Wokingham 012</t>
  </si>
  <si>
    <t>E02003451</t>
  </si>
  <si>
    <t>Wokingham 013</t>
  </si>
  <si>
    <t>E02003452</t>
  </si>
  <si>
    <t>Wokingham 014</t>
  </si>
  <si>
    <t>E02003453</t>
  </si>
  <si>
    <t>Wokingham 015</t>
  </si>
  <si>
    <t>E02003454</t>
  </si>
  <si>
    <t>Wokingham 016</t>
  </si>
  <si>
    <t>E02003455</t>
  </si>
  <si>
    <t>Wokingham 017</t>
  </si>
  <si>
    <t>E02003456</t>
  </si>
  <si>
    <t>Wokingham 018</t>
  </si>
  <si>
    <t>E02003457</t>
  </si>
  <si>
    <t>Wokingham 019</t>
  </si>
  <si>
    <t>E02003458</t>
  </si>
  <si>
    <t>Wokingham 020</t>
  </si>
  <si>
    <t>E02003459</t>
  </si>
  <si>
    <t>Milton Keynes 001</t>
  </si>
  <si>
    <t>E06000042</t>
  </si>
  <si>
    <t>Milton Keynes</t>
  </si>
  <si>
    <t>E02003460</t>
  </si>
  <si>
    <t>Milton Keynes 002</t>
  </si>
  <si>
    <t>E02003461</t>
  </si>
  <si>
    <t>Milton Keynes 003</t>
  </si>
  <si>
    <t>E02003462</t>
  </si>
  <si>
    <t>Milton Keynes 004</t>
  </si>
  <si>
    <t>E02003463</t>
  </si>
  <si>
    <t>Milton Keynes 005</t>
  </si>
  <si>
    <t>E02003464</t>
  </si>
  <si>
    <t>Milton Keynes 006</t>
  </si>
  <si>
    <t>E02003465</t>
  </si>
  <si>
    <t>Milton Keynes 007</t>
  </si>
  <si>
    <t>E02003466</t>
  </si>
  <si>
    <t>Milton Keynes 008</t>
  </si>
  <si>
    <t>E02003467</t>
  </si>
  <si>
    <t>Milton Keynes 009</t>
  </si>
  <si>
    <t>E02003468</t>
  </si>
  <si>
    <t>Milton Keynes 010</t>
  </si>
  <si>
    <t>E02003469</t>
  </si>
  <si>
    <t>Milton Keynes 011</t>
  </si>
  <si>
    <t>E02003470</t>
  </si>
  <si>
    <t>Milton Keynes 012</t>
  </si>
  <si>
    <t>E02003471</t>
  </si>
  <si>
    <t>Milton Keynes 013</t>
  </si>
  <si>
    <t>E02003472</t>
  </si>
  <si>
    <t>Milton Keynes 014</t>
  </si>
  <si>
    <t>E02003473</t>
  </si>
  <si>
    <t>Milton Keynes 015</t>
  </si>
  <si>
    <t>E02003474</t>
  </si>
  <si>
    <t>Milton Keynes 016</t>
  </si>
  <si>
    <t>E02003475</t>
  </si>
  <si>
    <t>Milton Keynes 017</t>
  </si>
  <si>
    <t>E02003476</t>
  </si>
  <si>
    <t>Milton Keynes 018</t>
  </si>
  <si>
    <t>E02003477</t>
  </si>
  <si>
    <t>Milton Keynes 019</t>
  </si>
  <si>
    <t>E02003478</t>
  </si>
  <si>
    <t>Milton Keynes 020</t>
  </si>
  <si>
    <t>E02003479</t>
  </si>
  <si>
    <t>Milton Keynes 021</t>
  </si>
  <si>
    <t>E02003480</t>
  </si>
  <si>
    <t>Milton Keynes 022</t>
  </si>
  <si>
    <t>E02003481</t>
  </si>
  <si>
    <t>Milton Keynes 023</t>
  </si>
  <si>
    <t>E02003482</t>
  </si>
  <si>
    <t>Milton Keynes 024</t>
  </si>
  <si>
    <t>E02003483</t>
  </si>
  <si>
    <t>Milton Keynes 025</t>
  </si>
  <si>
    <t>E02003484</t>
  </si>
  <si>
    <t>Milton Keynes 026</t>
  </si>
  <si>
    <t>E02003485</t>
  </si>
  <si>
    <t>Milton Keynes 027</t>
  </si>
  <si>
    <t>E02003486</t>
  </si>
  <si>
    <t>Milton Keynes 028</t>
  </si>
  <si>
    <t>E02003487</t>
  </si>
  <si>
    <t>Milton Keynes 029</t>
  </si>
  <si>
    <t>E02003488</t>
  </si>
  <si>
    <t>Milton Keynes 030</t>
  </si>
  <si>
    <t>E02003489</t>
  </si>
  <si>
    <t>Milton Keynes 031</t>
  </si>
  <si>
    <t>E02003490</t>
  </si>
  <si>
    <t>Milton Keynes 032</t>
  </si>
  <si>
    <t>E02003491</t>
  </si>
  <si>
    <t>Brighton and Hove 001</t>
  </si>
  <si>
    <t>E06000043</t>
  </si>
  <si>
    <t>Brighton and Hove</t>
  </si>
  <si>
    <t>E02003492</t>
  </si>
  <si>
    <t>Brighton and Hove 002</t>
  </si>
  <si>
    <t>E02003493</t>
  </si>
  <si>
    <t>Brighton and Hove 003</t>
  </si>
  <si>
    <t>E02003494</t>
  </si>
  <si>
    <t>Brighton and Hove 004</t>
  </si>
  <si>
    <t>E02003495</t>
  </si>
  <si>
    <t>Brighton and Hove 005</t>
  </si>
  <si>
    <t>E02003496</t>
  </si>
  <si>
    <t>Brighton and Hove 006</t>
  </si>
  <si>
    <t>E02003497</t>
  </si>
  <si>
    <t>Brighton and Hove 007</t>
  </si>
  <si>
    <t>E02003498</t>
  </si>
  <si>
    <t>Brighton and Hove 008</t>
  </si>
  <si>
    <t>E02003499</t>
  </si>
  <si>
    <t>Brighton and Hove 009</t>
  </si>
  <si>
    <t>E02003500</t>
  </si>
  <si>
    <t>Brighton and Hove 010</t>
  </si>
  <si>
    <t>E02003501</t>
  </si>
  <si>
    <t>Brighton and Hove 011</t>
  </si>
  <si>
    <t>E02003502</t>
  </si>
  <si>
    <t>Brighton and Hove 012</t>
  </si>
  <si>
    <t>E02003503</t>
  </si>
  <si>
    <t>Brighton and Hove 013</t>
  </si>
  <si>
    <t>E02003504</t>
  </si>
  <si>
    <t>Brighton and Hove 014</t>
  </si>
  <si>
    <t>E02003505</t>
  </si>
  <si>
    <t>Brighton and Hove 015</t>
  </si>
  <si>
    <t>E02003506</t>
  </si>
  <si>
    <t>Brighton and Hove 016</t>
  </si>
  <si>
    <t>E02003507</t>
  </si>
  <si>
    <t>Brighton and Hove 017</t>
  </si>
  <si>
    <t>E02003508</t>
  </si>
  <si>
    <t>Brighton and Hove 018</t>
  </si>
  <si>
    <t>E02003509</t>
  </si>
  <si>
    <t>Brighton and Hove 019</t>
  </si>
  <si>
    <t>E02003510</t>
  </si>
  <si>
    <t>Brighton and Hove 020</t>
  </si>
  <si>
    <t>E02003511</t>
  </si>
  <si>
    <t>Brighton and Hove 021</t>
  </si>
  <si>
    <t>E02003512</t>
  </si>
  <si>
    <t>Brighton and Hove 022</t>
  </si>
  <si>
    <t>E02003513</t>
  </si>
  <si>
    <t>Brighton and Hove 023</t>
  </si>
  <si>
    <t>E02003514</t>
  </si>
  <si>
    <t>Brighton and Hove 024</t>
  </si>
  <si>
    <t>E02003515</t>
  </si>
  <si>
    <t>Brighton and Hove 025</t>
  </si>
  <si>
    <t>E02003516</t>
  </si>
  <si>
    <t>Brighton and Hove 026</t>
  </si>
  <si>
    <t>E02003517</t>
  </si>
  <si>
    <t>Brighton and Hove 027</t>
  </si>
  <si>
    <t>E02003518</t>
  </si>
  <si>
    <t>Brighton and Hove 028</t>
  </si>
  <si>
    <t>E02003519</t>
  </si>
  <si>
    <t>Brighton and Hove 029</t>
  </si>
  <si>
    <t>E02003520</t>
  </si>
  <si>
    <t>Brighton and Hove 030</t>
  </si>
  <si>
    <t>E02003521</t>
  </si>
  <si>
    <t>Brighton and Hove 031</t>
  </si>
  <si>
    <t>E02003522</t>
  </si>
  <si>
    <t>Brighton and Hove 032</t>
  </si>
  <si>
    <t>E02003523</t>
  </si>
  <si>
    <t>Brighton and Hove 033</t>
  </si>
  <si>
    <t>E02003524</t>
  </si>
  <si>
    <t>Portsmouth 001</t>
  </si>
  <si>
    <t>E06000044</t>
  </si>
  <si>
    <t>Portsmouth</t>
  </si>
  <si>
    <t>E02003525</t>
  </si>
  <si>
    <t>Portsmouth 002</t>
  </si>
  <si>
    <t>E02003526</t>
  </si>
  <si>
    <t>Portsmouth 003</t>
  </si>
  <si>
    <t>E02003527</t>
  </si>
  <si>
    <t>Portsmouth 004</t>
  </si>
  <si>
    <t>E02003529</t>
  </si>
  <si>
    <t>Portsmouth 006</t>
  </si>
  <si>
    <t>E02003530</t>
  </si>
  <si>
    <t>Portsmouth 007</t>
  </si>
  <si>
    <t>E02003531</t>
  </si>
  <si>
    <t>Portsmouth 008</t>
  </si>
  <si>
    <t>E02003532</t>
  </si>
  <si>
    <t>Portsmouth 009</t>
  </si>
  <si>
    <t>E02003533</t>
  </si>
  <si>
    <t>Portsmouth 010</t>
  </si>
  <si>
    <t>E02003534</t>
  </si>
  <si>
    <t>Portsmouth 011</t>
  </si>
  <si>
    <t>E02003535</t>
  </si>
  <si>
    <t>Portsmouth 012</t>
  </si>
  <si>
    <t>E02003536</t>
  </si>
  <si>
    <t>Portsmouth 013</t>
  </si>
  <si>
    <t>E02003537</t>
  </si>
  <si>
    <t>Portsmouth 014</t>
  </si>
  <si>
    <t>E02003538</t>
  </si>
  <si>
    <t>Portsmouth 015</t>
  </si>
  <si>
    <t>E02003539</t>
  </si>
  <si>
    <t>Portsmouth 016</t>
  </si>
  <si>
    <t>E02003540</t>
  </si>
  <si>
    <t>Portsmouth 017</t>
  </si>
  <si>
    <t>E02003541</t>
  </si>
  <si>
    <t>Portsmouth 018</t>
  </si>
  <si>
    <t>E02003542</t>
  </si>
  <si>
    <t>Portsmouth 019</t>
  </si>
  <si>
    <t>E02003543</t>
  </si>
  <si>
    <t>Portsmouth 020</t>
  </si>
  <si>
    <t>E02003544</t>
  </si>
  <si>
    <t>Portsmouth 021</t>
  </si>
  <si>
    <t>E02003545</t>
  </si>
  <si>
    <t>Portsmouth 022</t>
  </si>
  <si>
    <t>E02003546</t>
  </si>
  <si>
    <t>Portsmouth 023</t>
  </si>
  <si>
    <t>E02003547</t>
  </si>
  <si>
    <t>Portsmouth 024</t>
  </si>
  <si>
    <t>E02003548</t>
  </si>
  <si>
    <t>Portsmouth 025</t>
  </si>
  <si>
    <t>E02003549</t>
  </si>
  <si>
    <t>Southampton 001</t>
  </si>
  <si>
    <t>E06000045</t>
  </si>
  <si>
    <t>Southampton</t>
  </si>
  <si>
    <t>E02003550</t>
  </si>
  <si>
    <t>Southampton 002</t>
  </si>
  <si>
    <t>E02003551</t>
  </si>
  <si>
    <t>Southampton 003</t>
  </si>
  <si>
    <t>E02003552</t>
  </si>
  <si>
    <t>Southampton 004</t>
  </si>
  <si>
    <t>E02003553</t>
  </si>
  <si>
    <t>Southampton 005</t>
  </si>
  <si>
    <t>E02003554</t>
  </si>
  <si>
    <t>Southampton 006</t>
  </si>
  <si>
    <t>E02003555</t>
  </si>
  <si>
    <t>Southampton 007</t>
  </si>
  <si>
    <t>E02003556</t>
  </si>
  <si>
    <t>Southampton 008</t>
  </si>
  <si>
    <t>E02003557</t>
  </si>
  <si>
    <t>Southampton 009</t>
  </si>
  <si>
    <t>E02003558</t>
  </si>
  <si>
    <t>Southampton 010</t>
  </si>
  <si>
    <t>E02003559</t>
  </si>
  <si>
    <t>Southampton 011</t>
  </si>
  <si>
    <t>E02003560</t>
  </si>
  <si>
    <t>Southampton 012</t>
  </si>
  <si>
    <t>E02003561</t>
  </si>
  <si>
    <t>Southampton 013</t>
  </si>
  <si>
    <t>E02003562</t>
  </si>
  <si>
    <t>Southampton 014</t>
  </si>
  <si>
    <t>E02003563</t>
  </si>
  <si>
    <t>Southampton 015</t>
  </si>
  <si>
    <t>E02003564</t>
  </si>
  <si>
    <t>Southampton 016</t>
  </si>
  <si>
    <t>E02003565</t>
  </si>
  <si>
    <t>Southampton 017</t>
  </si>
  <si>
    <t>E02003566</t>
  </si>
  <si>
    <t>Southampton 018</t>
  </si>
  <si>
    <t>E02003567</t>
  </si>
  <si>
    <t>Southampton 019</t>
  </si>
  <si>
    <t>E02003568</t>
  </si>
  <si>
    <t>Southampton 020</t>
  </si>
  <si>
    <t>E02003569</t>
  </si>
  <si>
    <t>Southampton 021</t>
  </si>
  <si>
    <t>E02003570</t>
  </si>
  <si>
    <t>Southampton 022</t>
  </si>
  <si>
    <t>E02003571</t>
  </si>
  <si>
    <t>Southampton 023</t>
  </si>
  <si>
    <t>E02003572</t>
  </si>
  <si>
    <t>Southampton 024</t>
  </si>
  <si>
    <t>E02003573</t>
  </si>
  <si>
    <t>Southampton 025</t>
  </si>
  <si>
    <t>E02003574</t>
  </si>
  <si>
    <t>Southampton 026</t>
  </si>
  <si>
    <t>E02003575</t>
  </si>
  <si>
    <t>Southampton 027</t>
  </si>
  <si>
    <t>E02003576</t>
  </si>
  <si>
    <t>Southampton 028</t>
  </si>
  <si>
    <t>E02003577</t>
  </si>
  <si>
    <t>Southampton 029</t>
  </si>
  <si>
    <t>E02003578</t>
  </si>
  <si>
    <t>Southampton 030</t>
  </si>
  <si>
    <t>E02003579</t>
  </si>
  <si>
    <t>Southampton 031</t>
  </si>
  <si>
    <t>E02003580</t>
  </si>
  <si>
    <t>Southampton 032</t>
  </si>
  <si>
    <t>E02003581</t>
  </si>
  <si>
    <t>Isle of Wight 001</t>
  </si>
  <si>
    <t>E06000046</t>
  </si>
  <si>
    <t>Isle of Wight</t>
  </si>
  <si>
    <t>E02003582</t>
  </si>
  <si>
    <t>Isle of Wight 002</t>
  </si>
  <si>
    <t>E02003583</t>
  </si>
  <si>
    <t>Isle of Wight 003</t>
  </si>
  <si>
    <t>E02003584</t>
  </si>
  <si>
    <t>Isle of Wight 004</t>
  </si>
  <si>
    <t>E02003585</t>
  </si>
  <si>
    <t>Isle of Wight 005</t>
  </si>
  <si>
    <t>E02003586</t>
  </si>
  <si>
    <t>Isle of Wight 006</t>
  </si>
  <si>
    <t>E02003587</t>
  </si>
  <si>
    <t>Isle of Wight 007</t>
  </si>
  <si>
    <t>E02003588</t>
  </si>
  <si>
    <t>Isle of Wight 008</t>
  </si>
  <si>
    <t>E02003589</t>
  </si>
  <si>
    <t>Isle of Wight 009</t>
  </si>
  <si>
    <t>E02003590</t>
  </si>
  <si>
    <t>Isle of Wight 010</t>
  </si>
  <si>
    <t>E02003591</t>
  </si>
  <si>
    <t>Isle of Wight 011</t>
  </si>
  <si>
    <t>E02003592</t>
  </si>
  <si>
    <t>Isle of Wight 012</t>
  </si>
  <si>
    <t>E02003593</t>
  </si>
  <si>
    <t>Isle of Wight 013</t>
  </si>
  <si>
    <t>E02003594</t>
  </si>
  <si>
    <t>Isle of Wight 014</t>
  </si>
  <si>
    <t>E02003595</t>
  </si>
  <si>
    <t>Isle of Wight 015</t>
  </si>
  <si>
    <t>E02003596</t>
  </si>
  <si>
    <t>Isle of Wight 016</t>
  </si>
  <si>
    <t>E02003597</t>
  </si>
  <si>
    <t>Isle of Wight 017</t>
  </si>
  <si>
    <t>E02003598</t>
  </si>
  <si>
    <t>Isle of Wight 018</t>
  </si>
  <si>
    <t>E02003599</t>
  </si>
  <si>
    <t>Central Bedfordshire 001</t>
  </si>
  <si>
    <t>E06000056</t>
  </si>
  <si>
    <t>Central Bedfordshire</t>
  </si>
  <si>
    <t>E02003600</t>
  </si>
  <si>
    <t>Central Bedfordshire 002</t>
  </si>
  <si>
    <t>E02003601</t>
  </si>
  <si>
    <t>Central Bedfordshire 003</t>
  </si>
  <si>
    <t>E02003602</t>
  </si>
  <si>
    <t>Central Bedfordshire 004</t>
  </si>
  <si>
    <t>E02003603</t>
  </si>
  <si>
    <t>Central Bedfordshire 005</t>
  </si>
  <si>
    <t>E02003604</t>
  </si>
  <si>
    <t>Central Bedfordshire 006</t>
  </si>
  <si>
    <t>E02003605</t>
  </si>
  <si>
    <t>Central Bedfordshire 007</t>
  </si>
  <si>
    <t>E02003606</t>
  </si>
  <si>
    <t>Central Bedfordshire 008</t>
  </si>
  <si>
    <t>E02003607</t>
  </si>
  <si>
    <t>Central Bedfordshire 009</t>
  </si>
  <si>
    <t>E02003608</t>
  </si>
  <si>
    <t>Central Bedfordshire 010</t>
  </si>
  <si>
    <t>E02003609</t>
  </si>
  <si>
    <t>Central Bedfordshire 011</t>
  </si>
  <si>
    <t>E02003610</t>
  </si>
  <si>
    <t>Central Bedfordshire 012</t>
  </si>
  <si>
    <t>E02003611</t>
  </si>
  <si>
    <t>Central Bedfordshire 013</t>
  </si>
  <si>
    <t>E02003612</t>
  </si>
  <si>
    <t>Central Bedfordshire 014</t>
  </si>
  <si>
    <t>E02003613</t>
  </si>
  <si>
    <t>Central Bedfordshire 015</t>
  </si>
  <si>
    <t>E02003614</t>
  </si>
  <si>
    <t>Central Bedfordshire 016</t>
  </si>
  <si>
    <t>E02003615</t>
  </si>
  <si>
    <t>Central Bedfordshire 017</t>
  </si>
  <si>
    <t>E02003616</t>
  </si>
  <si>
    <t>Bedford 001</t>
  </si>
  <si>
    <t>E06000055</t>
  </si>
  <si>
    <t>Bedford</t>
  </si>
  <si>
    <t>E02003617</t>
  </si>
  <si>
    <t>Bedford 002</t>
  </si>
  <si>
    <t>E02003618</t>
  </si>
  <si>
    <t>Bedford 003</t>
  </si>
  <si>
    <t>E02003619</t>
  </si>
  <si>
    <t>Bedford 004</t>
  </si>
  <si>
    <t>E02003620</t>
  </si>
  <si>
    <t>Bedford 005</t>
  </si>
  <si>
    <t>E02003621</t>
  </si>
  <si>
    <t>Bedford 006</t>
  </si>
  <si>
    <t>E02003622</t>
  </si>
  <si>
    <t>Bedford 007</t>
  </si>
  <si>
    <t>E02003623</t>
  </si>
  <si>
    <t>Bedford 008</t>
  </si>
  <si>
    <t>E02003624</t>
  </si>
  <si>
    <t>Bedford 009</t>
  </si>
  <si>
    <t>E02003625</t>
  </si>
  <si>
    <t>Bedford 010</t>
  </si>
  <si>
    <t>E02003626</t>
  </si>
  <si>
    <t>Bedford 011</t>
  </si>
  <si>
    <t>E02003627</t>
  </si>
  <si>
    <t>Bedford 012</t>
  </si>
  <si>
    <t>E02003628</t>
  </si>
  <si>
    <t>Bedford 013</t>
  </si>
  <si>
    <t>E02003629</t>
  </si>
  <si>
    <t>Bedford 014</t>
  </si>
  <si>
    <t>E02003630</t>
  </si>
  <si>
    <t>Bedford 015</t>
  </si>
  <si>
    <t>E02003631</t>
  </si>
  <si>
    <t>Bedford 016</t>
  </si>
  <si>
    <t>E02003632</t>
  </si>
  <si>
    <t>Bedford 017</t>
  </si>
  <si>
    <t>E02003633</t>
  </si>
  <si>
    <t>Bedford 018</t>
  </si>
  <si>
    <t>E02003634</t>
  </si>
  <si>
    <t>Bedford 019</t>
  </si>
  <si>
    <t>E02003635</t>
  </si>
  <si>
    <t>Bedford 020</t>
  </si>
  <si>
    <t>E02003636</t>
  </si>
  <si>
    <t>Central Bedfordshire 018</t>
  </si>
  <si>
    <t>E02003637</t>
  </si>
  <si>
    <t>Central Bedfordshire 019</t>
  </si>
  <si>
    <t>E02003638</t>
  </si>
  <si>
    <t>Central Bedfordshire 020</t>
  </si>
  <si>
    <t>E02003639</t>
  </si>
  <si>
    <t>Central Bedfordshire 021</t>
  </si>
  <si>
    <t>E02003640</t>
  </si>
  <si>
    <t>Central Bedfordshire 022</t>
  </si>
  <si>
    <t>E02003641</t>
  </si>
  <si>
    <t>Central Bedfordshire 023</t>
  </si>
  <si>
    <t>E02003642</t>
  </si>
  <si>
    <t>Central Bedfordshire 025</t>
  </si>
  <si>
    <t>E02003643</t>
  </si>
  <si>
    <t>Central Bedfordshire 024</t>
  </si>
  <si>
    <t>E02003644</t>
  </si>
  <si>
    <t>Central Bedfordshire 026</t>
  </si>
  <si>
    <t>E02003645</t>
  </si>
  <si>
    <t>Central Bedfordshire 027</t>
  </si>
  <si>
    <t>E02003646</t>
  </si>
  <si>
    <t>Central Bedfordshire 028</t>
  </si>
  <si>
    <t>E02003647</t>
  </si>
  <si>
    <t>Central Bedfordshire 029</t>
  </si>
  <si>
    <t>E02003648</t>
  </si>
  <si>
    <t>Central Bedfordshire 030</t>
  </si>
  <si>
    <t>E02003649</t>
  </si>
  <si>
    <t>Central Bedfordshire 031</t>
  </si>
  <si>
    <t>E02003650</t>
  </si>
  <si>
    <t>Central Bedfordshire 032</t>
  </si>
  <si>
    <t>E02003651</t>
  </si>
  <si>
    <t>Central Bedfordshire 033</t>
  </si>
  <si>
    <t>E02003652</t>
  </si>
  <si>
    <t>Aylesbury Vale 001</t>
  </si>
  <si>
    <t>E07000004</t>
  </si>
  <si>
    <t>Aylesbury Vale</t>
  </si>
  <si>
    <t>E02003653</t>
  </si>
  <si>
    <t>Aylesbury Vale 002</t>
  </si>
  <si>
    <t>E02003654</t>
  </si>
  <si>
    <t>Aylesbury Vale 003</t>
  </si>
  <si>
    <t>E02003655</t>
  </si>
  <si>
    <t>Aylesbury Vale 004</t>
  </si>
  <si>
    <t>E02003656</t>
  </si>
  <si>
    <t>Aylesbury Vale 005</t>
  </si>
  <si>
    <t>E02003657</t>
  </si>
  <si>
    <t>Aylesbury Vale 006</t>
  </si>
  <si>
    <t>E02003658</t>
  </si>
  <si>
    <t>Aylesbury Vale 007</t>
  </si>
  <si>
    <t>E02003659</t>
  </si>
  <si>
    <t>Aylesbury Vale 008</t>
  </si>
  <si>
    <t>E02003660</t>
  </si>
  <si>
    <t>Aylesbury Vale 009</t>
  </si>
  <si>
    <t>E02003661</t>
  </si>
  <si>
    <t>Aylesbury Vale 010</t>
  </si>
  <si>
    <t>E02003662</t>
  </si>
  <si>
    <t>Aylesbury Vale 011</t>
  </si>
  <si>
    <t>E02003663</t>
  </si>
  <si>
    <t>Aylesbury Vale 012</t>
  </si>
  <si>
    <t>E02003664</t>
  </si>
  <si>
    <t>Aylesbury Vale 013</t>
  </si>
  <si>
    <t>E02003665</t>
  </si>
  <si>
    <t>Aylesbury Vale 014</t>
  </si>
  <si>
    <t>E02003666</t>
  </si>
  <si>
    <t>Aylesbury Vale 015</t>
  </si>
  <si>
    <t>E02003667</t>
  </si>
  <si>
    <t>Aylesbury Vale 016</t>
  </si>
  <si>
    <t>E02003668</t>
  </si>
  <si>
    <t>Aylesbury Vale 017</t>
  </si>
  <si>
    <t>E02003669</t>
  </si>
  <si>
    <t>Aylesbury Vale 018</t>
  </si>
  <si>
    <t>E02003670</t>
  </si>
  <si>
    <t>Aylesbury Vale 019</t>
  </si>
  <si>
    <t>E02003671</t>
  </si>
  <si>
    <t>Aylesbury Vale 020</t>
  </si>
  <si>
    <t>E02003672</t>
  </si>
  <si>
    <t>Aylesbury Vale 021</t>
  </si>
  <si>
    <t>E02003673</t>
  </si>
  <si>
    <t>Aylesbury Vale 022</t>
  </si>
  <si>
    <t>E02003674</t>
  </si>
  <si>
    <t>Aylesbury Vale 023</t>
  </si>
  <si>
    <t>E02003675</t>
  </si>
  <si>
    <t>Aylesbury Vale 024</t>
  </si>
  <si>
    <t>E02003676</t>
  </si>
  <si>
    <t>Chiltern 001</t>
  </si>
  <si>
    <t>E07000005</t>
  </si>
  <si>
    <t>Chiltern</t>
  </si>
  <si>
    <t>E02003677</t>
  </si>
  <si>
    <t>Chiltern 002</t>
  </si>
  <si>
    <t>E02003678</t>
  </si>
  <si>
    <t>Chiltern 003</t>
  </si>
  <si>
    <t>E02003679</t>
  </si>
  <si>
    <t>Chiltern 004</t>
  </si>
  <si>
    <t>E02003680</t>
  </si>
  <si>
    <t>Chiltern 005</t>
  </si>
  <si>
    <t>E02003681</t>
  </si>
  <si>
    <t>Chiltern 006</t>
  </si>
  <si>
    <t>E02003682</t>
  </si>
  <si>
    <t>Chiltern 007</t>
  </si>
  <si>
    <t>E02003683</t>
  </si>
  <si>
    <t>Chiltern 008</t>
  </si>
  <si>
    <t>E02003685</t>
  </si>
  <si>
    <t>Chiltern 010</t>
  </si>
  <si>
    <t>E02003686</t>
  </si>
  <si>
    <t>Chiltern 011</t>
  </si>
  <si>
    <t>E02003687</t>
  </si>
  <si>
    <t>Chiltern 012</t>
  </si>
  <si>
    <t>E02003688</t>
  </si>
  <si>
    <t>South Bucks 001</t>
  </si>
  <si>
    <t>E07000006</t>
  </si>
  <si>
    <t>South Bucks</t>
  </si>
  <si>
    <t>E02003689</t>
  </si>
  <si>
    <t>South Bucks 002</t>
  </si>
  <si>
    <t>E02003690</t>
  </si>
  <si>
    <t>South Bucks 003</t>
  </si>
  <si>
    <t>E02003691</t>
  </si>
  <si>
    <t>South Bucks 004</t>
  </si>
  <si>
    <t>E02003692</t>
  </si>
  <si>
    <t>South Bucks 005</t>
  </si>
  <si>
    <t>E02003693</t>
  </si>
  <si>
    <t>South Bucks 006</t>
  </si>
  <si>
    <t>E02003694</t>
  </si>
  <si>
    <t>South Bucks 007</t>
  </si>
  <si>
    <t>E02003695</t>
  </si>
  <si>
    <t>South Bucks 008</t>
  </si>
  <si>
    <t>E02003696</t>
  </si>
  <si>
    <t>Wycombe 001</t>
  </si>
  <si>
    <t>E07000007</t>
  </si>
  <si>
    <t>Wycombe</t>
  </si>
  <si>
    <t>E02003697</t>
  </si>
  <si>
    <t>Wycombe 002</t>
  </si>
  <si>
    <t>E02003698</t>
  </si>
  <si>
    <t>Wycombe 003</t>
  </si>
  <si>
    <t>E02003699</t>
  </si>
  <si>
    <t>Wycombe 004</t>
  </si>
  <si>
    <t>E02003701</t>
  </si>
  <si>
    <t>Wycombe 006</t>
  </si>
  <si>
    <t>E02003702</t>
  </si>
  <si>
    <t>Wycombe 007</t>
  </si>
  <si>
    <t>E02003703</t>
  </si>
  <si>
    <t>Wycombe 008</t>
  </si>
  <si>
    <t>E02003704</t>
  </si>
  <si>
    <t>Wycombe 009</t>
  </si>
  <si>
    <t>E02003705</t>
  </si>
  <si>
    <t>Wycombe 010</t>
  </si>
  <si>
    <t>E02003706</t>
  </si>
  <si>
    <t>Wycombe 011</t>
  </si>
  <si>
    <t>E02003707</t>
  </si>
  <si>
    <t>Wycombe 012</t>
  </si>
  <si>
    <t>E02003708</t>
  </si>
  <si>
    <t>Wycombe 013</t>
  </si>
  <si>
    <t>E02003709</t>
  </si>
  <si>
    <t>Wycombe 014</t>
  </si>
  <si>
    <t>E02003710</t>
  </si>
  <si>
    <t>Wycombe 015</t>
  </si>
  <si>
    <t>E02003711</t>
  </si>
  <si>
    <t>Wycombe 016</t>
  </si>
  <si>
    <t>E02003712</t>
  </si>
  <si>
    <t>Wycombe 017</t>
  </si>
  <si>
    <t>E02003713</t>
  </si>
  <si>
    <t>Wycombe 018</t>
  </si>
  <si>
    <t>E02003714</t>
  </si>
  <si>
    <t>Wycombe 019</t>
  </si>
  <si>
    <t>E02003715</t>
  </si>
  <si>
    <t>Wycombe 020</t>
  </si>
  <si>
    <t>E02003716</t>
  </si>
  <si>
    <t>Wycombe 021</t>
  </si>
  <si>
    <t>E02003717</t>
  </si>
  <si>
    <t>Wycombe 022</t>
  </si>
  <si>
    <t>E02003718</t>
  </si>
  <si>
    <t>Wycombe 023</t>
  </si>
  <si>
    <t>E02003719</t>
  </si>
  <si>
    <t>Cambridge 001</t>
  </si>
  <si>
    <t>E07000008</t>
  </si>
  <si>
    <t>Cambridge</t>
  </si>
  <si>
    <t>E02003720</t>
  </si>
  <si>
    <t>Cambridge 002</t>
  </si>
  <si>
    <t>E02003721</t>
  </si>
  <si>
    <t>Cambridge 003</t>
  </si>
  <si>
    <t>E02003722</t>
  </si>
  <si>
    <t>Cambridge 004</t>
  </si>
  <si>
    <t>E02003723</t>
  </si>
  <si>
    <t>Cambridge 005</t>
  </si>
  <si>
    <t>E02003724</t>
  </si>
  <si>
    <t>Cambridge 006</t>
  </si>
  <si>
    <t>E02003725</t>
  </si>
  <si>
    <t>Cambridge 007</t>
  </si>
  <si>
    <t>E02003726</t>
  </si>
  <si>
    <t>Cambridge 008</t>
  </si>
  <si>
    <t>E02003727</t>
  </si>
  <si>
    <t>Cambridge 009</t>
  </si>
  <si>
    <t>E02003728</t>
  </si>
  <si>
    <t>Cambridge 010</t>
  </si>
  <si>
    <t>E02003729</t>
  </si>
  <si>
    <t>Cambridge 011</t>
  </si>
  <si>
    <t>E02003730</t>
  </si>
  <si>
    <t>Cambridge 012</t>
  </si>
  <si>
    <t>E02003731</t>
  </si>
  <si>
    <t>Cambridge 013</t>
  </si>
  <si>
    <t>E02003732</t>
  </si>
  <si>
    <t>East Cambridgeshire 001</t>
  </si>
  <si>
    <t>E07000009</t>
  </si>
  <si>
    <t>East Cambridgeshire</t>
  </si>
  <si>
    <t>E02003733</t>
  </si>
  <si>
    <t>East Cambridgeshire 002</t>
  </si>
  <si>
    <t>E02003734</t>
  </si>
  <si>
    <t>East Cambridgeshire 003</t>
  </si>
  <si>
    <t>E02003735</t>
  </si>
  <si>
    <t>East Cambridgeshire 004</t>
  </si>
  <si>
    <t>E02003736</t>
  </si>
  <si>
    <t>East Cambridgeshire 005</t>
  </si>
  <si>
    <t>E02003737</t>
  </si>
  <si>
    <t>East Cambridgeshire 006</t>
  </si>
  <si>
    <t>E02003738</t>
  </si>
  <si>
    <t>East Cambridgeshire 007</t>
  </si>
  <si>
    <t>E02003739</t>
  </si>
  <si>
    <t>East Cambridgeshire 008</t>
  </si>
  <si>
    <t>E02003740</t>
  </si>
  <si>
    <t>East Cambridgeshire 009</t>
  </si>
  <si>
    <t>E02003742</t>
  </si>
  <si>
    <t>Fenland 001</t>
  </si>
  <si>
    <t>E07000010</t>
  </si>
  <si>
    <t>Fenland</t>
  </si>
  <si>
    <t>E02003743</t>
  </si>
  <si>
    <t>Fenland 002</t>
  </si>
  <si>
    <t>E02003744</t>
  </si>
  <si>
    <t>Fenland 003</t>
  </si>
  <si>
    <t>E02003745</t>
  </si>
  <si>
    <t>Fenland 004</t>
  </si>
  <si>
    <t>E02003746</t>
  </si>
  <si>
    <t>Fenland 005</t>
  </si>
  <si>
    <t>E02003747</t>
  </si>
  <si>
    <t>Fenland 006</t>
  </si>
  <si>
    <t>E02003748</t>
  </si>
  <si>
    <t>Fenland 007</t>
  </si>
  <si>
    <t>E02003749</t>
  </si>
  <si>
    <t>Fenland 008</t>
  </si>
  <si>
    <t>E02003750</t>
  </si>
  <si>
    <t>Fenland 009</t>
  </si>
  <si>
    <t>E02003751</t>
  </si>
  <si>
    <t>Fenland 010</t>
  </si>
  <si>
    <t>E02003752</t>
  </si>
  <si>
    <t>Fenland 011</t>
  </si>
  <si>
    <t>E02003753</t>
  </si>
  <si>
    <t>Huntingdonshire 001</t>
  </si>
  <si>
    <t>E07000011</t>
  </si>
  <si>
    <t>Huntingdonshire</t>
  </si>
  <si>
    <t>E02003754</t>
  </si>
  <si>
    <t>Huntingdonshire 002</t>
  </si>
  <si>
    <t>E02003755</t>
  </si>
  <si>
    <t>Huntingdonshire 003</t>
  </si>
  <si>
    <t>E02003756</t>
  </si>
  <si>
    <t>Huntingdonshire 004</t>
  </si>
  <si>
    <t>E02003757</t>
  </si>
  <si>
    <t>Huntingdonshire 005</t>
  </si>
  <si>
    <t>E02003758</t>
  </si>
  <si>
    <t>Huntingdonshire 006</t>
  </si>
  <si>
    <t>E02003759</t>
  </si>
  <si>
    <t>Huntingdonshire 007</t>
  </si>
  <si>
    <t>E02003760</t>
  </si>
  <si>
    <t>Huntingdonshire 008</t>
  </si>
  <si>
    <t>E02003761</t>
  </si>
  <si>
    <t>Huntingdonshire 009</t>
  </si>
  <si>
    <t>E02003762</t>
  </si>
  <si>
    <t>Huntingdonshire 010</t>
  </si>
  <si>
    <t>E02003763</t>
  </si>
  <si>
    <t>Huntingdonshire 011</t>
  </si>
  <si>
    <t>E02003764</t>
  </si>
  <si>
    <t>Huntingdonshire 012</t>
  </si>
  <si>
    <t>E02003765</t>
  </si>
  <si>
    <t>Huntingdonshire 013</t>
  </si>
  <si>
    <t>E02003766</t>
  </si>
  <si>
    <t>Huntingdonshire 014</t>
  </si>
  <si>
    <t>E02003767</t>
  </si>
  <si>
    <t>Huntingdonshire 015</t>
  </si>
  <si>
    <t>E02003768</t>
  </si>
  <si>
    <t>Huntingdonshire 016</t>
  </si>
  <si>
    <t>E02003769</t>
  </si>
  <si>
    <t>Huntingdonshire 017</t>
  </si>
  <si>
    <t>E02003770</t>
  </si>
  <si>
    <t>Huntingdonshire 018</t>
  </si>
  <si>
    <t>E02003771</t>
  </si>
  <si>
    <t>Huntingdonshire 019</t>
  </si>
  <si>
    <t>E02003772</t>
  </si>
  <si>
    <t>Huntingdonshire 020</t>
  </si>
  <si>
    <t>E02003773</t>
  </si>
  <si>
    <t>Huntingdonshire 021</t>
  </si>
  <si>
    <t>E02003774</t>
  </si>
  <si>
    <t>Huntingdonshire 022</t>
  </si>
  <si>
    <t>E02003775</t>
  </si>
  <si>
    <t>South Cambridgeshire 001</t>
  </si>
  <si>
    <t>E07000012</t>
  </si>
  <si>
    <t>South Cambridgeshire</t>
  </si>
  <si>
    <t>E02003776</t>
  </si>
  <si>
    <t>South Cambridgeshire 002</t>
  </si>
  <si>
    <t>E02003777</t>
  </si>
  <si>
    <t>South Cambridgeshire 003</t>
  </si>
  <si>
    <t>E02003778</t>
  </si>
  <si>
    <t>South Cambridgeshire 004</t>
  </si>
  <si>
    <t>E02003779</t>
  </si>
  <si>
    <t>South Cambridgeshire 005</t>
  </si>
  <si>
    <t>E02003780</t>
  </si>
  <si>
    <t>South Cambridgeshire 006</t>
  </si>
  <si>
    <t>E02003781</t>
  </si>
  <si>
    <t>South Cambridgeshire 007</t>
  </si>
  <si>
    <t>E02003783</t>
  </si>
  <si>
    <t>South Cambridgeshire 009</t>
  </si>
  <si>
    <t>E02003784</t>
  </si>
  <si>
    <t>South Cambridgeshire 010</t>
  </si>
  <si>
    <t>E02003785</t>
  </si>
  <si>
    <t>South Cambridgeshire 011</t>
  </si>
  <si>
    <t>E02003786</t>
  </si>
  <si>
    <t>South Cambridgeshire 012</t>
  </si>
  <si>
    <t>E02003787</t>
  </si>
  <si>
    <t>South Cambridgeshire 013</t>
  </si>
  <si>
    <t>E02003788</t>
  </si>
  <si>
    <t>South Cambridgeshire 014</t>
  </si>
  <si>
    <t>E02003789</t>
  </si>
  <si>
    <t>South Cambridgeshire 015</t>
  </si>
  <si>
    <t>E02003790</t>
  </si>
  <si>
    <t>South Cambridgeshire 016</t>
  </si>
  <si>
    <t>E02003791</t>
  </si>
  <si>
    <t>South Cambridgeshire 017</t>
  </si>
  <si>
    <t>E02003792</t>
  </si>
  <si>
    <t>South Cambridgeshire 018</t>
  </si>
  <si>
    <t>E02003793</t>
  </si>
  <si>
    <t>South Cambridgeshire 019</t>
  </si>
  <si>
    <t>E02003794</t>
  </si>
  <si>
    <t>Cheshire West and Chester 022</t>
  </si>
  <si>
    <t>E06000050</t>
  </si>
  <si>
    <t>Cheshire West and Chester</t>
  </si>
  <si>
    <t>E02003795</t>
  </si>
  <si>
    <t>Cheshire West and Chester 025</t>
  </si>
  <si>
    <t>E02003796</t>
  </si>
  <si>
    <t>Cheshire West and Chester 027</t>
  </si>
  <si>
    <t>E02003797</t>
  </si>
  <si>
    <t>Cheshire West and Chester 028</t>
  </si>
  <si>
    <t>E02003798</t>
  </si>
  <si>
    <t>Cheshire West and Chester 029</t>
  </si>
  <si>
    <t>E02003799</t>
  </si>
  <si>
    <t>Cheshire West and Chester 031</t>
  </si>
  <si>
    <t>E02003800</t>
  </si>
  <si>
    <t>Cheshire West and Chester 030</t>
  </si>
  <si>
    <t>E02003801</t>
  </si>
  <si>
    <t>Cheshire West and Chester 032</t>
  </si>
  <si>
    <t>E02003802</t>
  </si>
  <si>
    <t>Cheshire West and Chester 033</t>
  </si>
  <si>
    <t>E02003803</t>
  </si>
  <si>
    <t>Cheshire West and Chester 034</t>
  </si>
  <si>
    <t>E02003804</t>
  </si>
  <si>
    <t>Cheshire West and Chester 036</t>
  </si>
  <si>
    <t>E02003805</t>
  </si>
  <si>
    <t>Cheshire West and Chester 039</t>
  </si>
  <si>
    <t>E02003806</t>
  </si>
  <si>
    <t>Cheshire West and Chester 041</t>
  </si>
  <si>
    <t>E02003807</t>
  </si>
  <si>
    <t>Cheshire West and Chester 043</t>
  </si>
  <si>
    <t>E02003808</t>
  </si>
  <si>
    <t>Cheshire West and Chester 044</t>
  </si>
  <si>
    <t>E02003809</t>
  </si>
  <si>
    <t>Cheshire West and Chester 046</t>
  </si>
  <si>
    <t>E02003810</t>
  </si>
  <si>
    <t>Cheshire West and Chester 047</t>
  </si>
  <si>
    <t>E02003811</t>
  </si>
  <si>
    <t>Cheshire East 022</t>
  </si>
  <si>
    <t>E06000049</t>
  </si>
  <si>
    <t>Cheshire East</t>
  </si>
  <si>
    <t>E02003812</t>
  </si>
  <si>
    <t>Cheshire East 023</t>
  </si>
  <si>
    <t>E02003813</t>
  </si>
  <si>
    <t>Cheshire East 024</t>
  </si>
  <si>
    <t>E02003814</t>
  </si>
  <si>
    <t>Cheshire East 025</t>
  </si>
  <si>
    <t>E02003815</t>
  </si>
  <si>
    <t>Cheshire East 026</t>
  </si>
  <si>
    <t>E02003816</t>
  </si>
  <si>
    <t>Cheshire East 027</t>
  </si>
  <si>
    <t>E02003817</t>
  </si>
  <si>
    <t>Cheshire East 028</t>
  </si>
  <si>
    <t>E02003818</t>
  </si>
  <si>
    <t>Cheshire East 029</t>
  </si>
  <si>
    <t>E02003819</t>
  </si>
  <si>
    <t>Cheshire East 030</t>
  </si>
  <si>
    <t>E02003820</t>
  </si>
  <si>
    <t>Cheshire East 031</t>
  </si>
  <si>
    <t>E02003821</t>
  </si>
  <si>
    <t>Cheshire East 032</t>
  </si>
  <si>
    <t>E02003822</t>
  </si>
  <si>
    <t>Cheshire East 033</t>
  </si>
  <si>
    <t>E02003823</t>
  </si>
  <si>
    <t>Cheshire East 040</t>
  </si>
  <si>
    <t>E02003824</t>
  </si>
  <si>
    <t>Cheshire East 042</t>
  </si>
  <si>
    <t>E02003825</t>
  </si>
  <si>
    <t>Cheshire East 034</t>
  </si>
  <si>
    <t>E02003826</t>
  </si>
  <si>
    <t>Cheshire East 035</t>
  </si>
  <si>
    <t>E02003827</t>
  </si>
  <si>
    <t>Cheshire East 036</t>
  </si>
  <si>
    <t>E02003828</t>
  </si>
  <si>
    <t>Cheshire East 037</t>
  </si>
  <si>
    <t>E02003829</t>
  </si>
  <si>
    <t>Cheshire East 038</t>
  </si>
  <si>
    <t>E02003830</t>
  </si>
  <si>
    <t>Cheshire East 039</t>
  </si>
  <si>
    <t>E02003831</t>
  </si>
  <si>
    <t>Cheshire East 041</t>
  </si>
  <si>
    <t>E02003832</t>
  </si>
  <si>
    <t>Cheshire East 043</t>
  </si>
  <si>
    <t>E02003833</t>
  </si>
  <si>
    <t>Cheshire East 044</t>
  </si>
  <si>
    <t>E02003834</t>
  </si>
  <si>
    <t>Cheshire East 045</t>
  </si>
  <si>
    <t>E02003835</t>
  </si>
  <si>
    <t>Cheshire East 046</t>
  </si>
  <si>
    <t>E02003836</t>
  </si>
  <si>
    <t>Cheshire East 047</t>
  </si>
  <si>
    <t>E02003837</t>
  </si>
  <si>
    <t>Cheshire East 049</t>
  </si>
  <si>
    <t>E02003838</t>
  </si>
  <si>
    <t>Cheshire East 048</t>
  </si>
  <si>
    <t>E02003839</t>
  </si>
  <si>
    <t>Cheshire East 050</t>
  </si>
  <si>
    <t>E02003840</t>
  </si>
  <si>
    <t>Cheshire East 051</t>
  </si>
  <si>
    <t>E02003841</t>
  </si>
  <si>
    <t>Cheshire West and Chester 001</t>
  </si>
  <si>
    <t>E02003842</t>
  </si>
  <si>
    <t>Cheshire West and Chester 004</t>
  </si>
  <si>
    <t>E02003843</t>
  </si>
  <si>
    <t>Cheshire West and Chester 005</t>
  </si>
  <si>
    <t>E02003844</t>
  </si>
  <si>
    <t>Cheshire West and Chester 006</t>
  </si>
  <si>
    <t>E02003845</t>
  </si>
  <si>
    <t>Cheshire West and Chester 007</t>
  </si>
  <si>
    <t>E02003846</t>
  </si>
  <si>
    <t>Cheshire West and Chester 008</t>
  </si>
  <si>
    <t>E02003847</t>
  </si>
  <si>
    <t>Cheshire West and Chester 009</t>
  </si>
  <si>
    <t>E02003848</t>
  </si>
  <si>
    <t>Cheshire West and Chester 010</t>
  </si>
  <si>
    <t>E02003849</t>
  </si>
  <si>
    <t>Cheshire West and Chester 011</t>
  </si>
  <si>
    <t>E02003850</t>
  </si>
  <si>
    <t>Cheshire West and Chester 013</t>
  </si>
  <si>
    <t>E02003851</t>
  </si>
  <si>
    <t>Cheshire West and Chester 014</t>
  </si>
  <si>
    <t>E02003852</t>
  </si>
  <si>
    <t>Cheshire West and Chester 016</t>
  </si>
  <si>
    <t>E02003853</t>
  </si>
  <si>
    <t>Cheshire East 001</t>
  </si>
  <si>
    <t>E02003854</t>
  </si>
  <si>
    <t>Cheshire East 002</t>
  </si>
  <si>
    <t>E02003855</t>
  </si>
  <si>
    <t>Cheshire East 003</t>
  </si>
  <si>
    <t>E02003856</t>
  </si>
  <si>
    <t>Cheshire East 004</t>
  </si>
  <si>
    <t>E02003857</t>
  </si>
  <si>
    <t>Cheshire East 005</t>
  </si>
  <si>
    <t>E02003858</t>
  </si>
  <si>
    <t>Cheshire East 006</t>
  </si>
  <si>
    <t>E02003859</t>
  </si>
  <si>
    <t>Cheshire East 007</t>
  </si>
  <si>
    <t>E02003860</t>
  </si>
  <si>
    <t>Cheshire East 008</t>
  </si>
  <si>
    <t>E02003861</t>
  </si>
  <si>
    <t>Cheshire East 009</t>
  </si>
  <si>
    <t>E02003862</t>
  </si>
  <si>
    <t>Cheshire East 011</t>
  </si>
  <si>
    <t>E02003863</t>
  </si>
  <si>
    <t>Cheshire East 010</t>
  </si>
  <si>
    <t>E02003864</t>
  </si>
  <si>
    <t>Cheshire East 012</t>
  </si>
  <si>
    <t>E02003865</t>
  </si>
  <si>
    <t>Cheshire East 013</t>
  </si>
  <si>
    <t>E02003866</t>
  </si>
  <si>
    <t>Cheshire East 014</t>
  </si>
  <si>
    <t>E02003867</t>
  </si>
  <si>
    <t>Cheshire East 015</t>
  </si>
  <si>
    <t>E02003868</t>
  </si>
  <si>
    <t>Cheshire East 016</t>
  </si>
  <si>
    <t>E02003869</t>
  </si>
  <si>
    <t>Cheshire East 017</t>
  </si>
  <si>
    <t>E02003870</t>
  </si>
  <si>
    <t>Cheshire East 018</t>
  </si>
  <si>
    <t>E02003871</t>
  </si>
  <si>
    <t>Cheshire East 019</t>
  </si>
  <si>
    <t>E02003872</t>
  </si>
  <si>
    <t>Cheshire East 020</t>
  </si>
  <si>
    <t>E02003873</t>
  </si>
  <si>
    <t>Cheshire East 021</t>
  </si>
  <si>
    <t>E02003874</t>
  </si>
  <si>
    <t>Cheshire West and Chester 002</t>
  </si>
  <si>
    <t>E02003875</t>
  </si>
  <si>
    <t>Cheshire West and Chester 003</t>
  </si>
  <si>
    <t>E02003876</t>
  </si>
  <si>
    <t>Cheshire West and Chester 012</t>
  </si>
  <si>
    <t>E02003877</t>
  </si>
  <si>
    <t>Cheshire West and Chester 015</t>
  </si>
  <si>
    <t>E02003878</t>
  </si>
  <si>
    <t>Cheshire West and Chester 017</t>
  </si>
  <si>
    <t>E02003879</t>
  </si>
  <si>
    <t>Cheshire West and Chester 018</t>
  </si>
  <si>
    <t>E02003880</t>
  </si>
  <si>
    <t>Cheshire West and Chester 019</t>
  </si>
  <si>
    <t>E02003881</t>
  </si>
  <si>
    <t>Cheshire West and Chester 020</t>
  </si>
  <si>
    <t>E02003882</t>
  </si>
  <si>
    <t>Cheshire West and Chester 021</t>
  </si>
  <si>
    <t>E02003883</t>
  </si>
  <si>
    <t>Cheshire West and Chester 023</t>
  </si>
  <si>
    <t>E02003884</t>
  </si>
  <si>
    <t>Cheshire West and Chester 024</t>
  </si>
  <si>
    <t>E02003885</t>
  </si>
  <si>
    <t>Cheshire West and Chester 026</t>
  </si>
  <si>
    <t>E02003886</t>
  </si>
  <si>
    <t>Cheshire West and Chester 035</t>
  </si>
  <si>
    <t>E02003887</t>
  </si>
  <si>
    <t>Cheshire West and Chester 037</t>
  </si>
  <si>
    <t>E02003888</t>
  </si>
  <si>
    <t>Cheshire West and Chester 038</t>
  </si>
  <si>
    <t>E02003889</t>
  </si>
  <si>
    <t>Cheshire West and Chester 040</t>
  </si>
  <si>
    <t>E02003890</t>
  </si>
  <si>
    <t>Cheshire West and Chester 042</t>
  </si>
  <si>
    <t>E02003891</t>
  </si>
  <si>
    <t>Cheshire West and Chester 045</t>
  </si>
  <si>
    <t>E02003892</t>
  </si>
  <si>
    <t>Cornwall 010</t>
  </si>
  <si>
    <t>E06000052</t>
  </si>
  <si>
    <t>Cornwall</t>
  </si>
  <si>
    <t>E02003893</t>
  </si>
  <si>
    <t>Cornwall 012</t>
  </si>
  <si>
    <t>E02003894</t>
  </si>
  <si>
    <t>Cornwall 013</t>
  </si>
  <si>
    <t>E02003895</t>
  </si>
  <si>
    <t>Cornwall 016</t>
  </si>
  <si>
    <t>E02003896</t>
  </si>
  <si>
    <t>Cornwall 017</t>
  </si>
  <si>
    <t>E02003897</t>
  </si>
  <si>
    <t>Cornwall 022</t>
  </si>
  <si>
    <t>E02003898</t>
  </si>
  <si>
    <t>Cornwall 023</t>
  </si>
  <si>
    <t>E02003899</t>
  </si>
  <si>
    <t>Cornwall 025</t>
  </si>
  <si>
    <t>E02003900</t>
  </si>
  <si>
    <t>Cornwall 026</t>
  </si>
  <si>
    <t>E02003901</t>
  </si>
  <si>
    <t>Cornwall 028</t>
  </si>
  <si>
    <t>E02003902</t>
  </si>
  <si>
    <t>Cornwall 029</t>
  </si>
  <si>
    <t>E02003903</t>
  </si>
  <si>
    <t>Cornwall 034</t>
  </si>
  <si>
    <t>E02003904</t>
  </si>
  <si>
    <t>Cornwall 037</t>
  </si>
  <si>
    <t>E02003905</t>
  </si>
  <si>
    <t>Cornwall 032</t>
  </si>
  <si>
    <t>E02003906</t>
  </si>
  <si>
    <t>Cornwall 033</t>
  </si>
  <si>
    <t>E02003907</t>
  </si>
  <si>
    <t>Cornwall 040</t>
  </si>
  <si>
    <t>E02003908</t>
  </si>
  <si>
    <t>Cornwall 042</t>
  </si>
  <si>
    <t>E02003909</t>
  </si>
  <si>
    <t>Cornwall 043</t>
  </si>
  <si>
    <t>E02003910</t>
  </si>
  <si>
    <t>Cornwall 044</t>
  </si>
  <si>
    <t>E02003911</t>
  </si>
  <si>
    <t>Cornwall 047</t>
  </si>
  <si>
    <t>E02003912</t>
  </si>
  <si>
    <t>Cornwall 048</t>
  </si>
  <si>
    <t>E02003913</t>
  </si>
  <si>
    <t>Cornwall 056</t>
  </si>
  <si>
    <t>E02003914</t>
  </si>
  <si>
    <t>Cornwall 060</t>
  </si>
  <si>
    <t>E02003915</t>
  </si>
  <si>
    <t>Cornwall 062</t>
  </si>
  <si>
    <t>E02003916</t>
  </si>
  <si>
    <t>Cornwall 063</t>
  </si>
  <si>
    <t>E02003917</t>
  </si>
  <si>
    <t>Cornwall 064</t>
  </si>
  <si>
    <t>E02003918</t>
  </si>
  <si>
    <t>Cornwall 045</t>
  </si>
  <si>
    <t>E02003919</t>
  </si>
  <si>
    <t>Cornwall 046</t>
  </si>
  <si>
    <t>E02003920</t>
  </si>
  <si>
    <t>Cornwall 049</t>
  </si>
  <si>
    <t>E02003921</t>
  </si>
  <si>
    <t>Cornwall 050</t>
  </si>
  <si>
    <t>E02003922</t>
  </si>
  <si>
    <t>Cornwall 051</t>
  </si>
  <si>
    <t>E02003923</t>
  </si>
  <si>
    <t>Cornwall 052</t>
  </si>
  <si>
    <t>E02003924</t>
  </si>
  <si>
    <t>Cornwall 053</t>
  </si>
  <si>
    <t>E02003925</t>
  </si>
  <si>
    <t>Cornwall 055</t>
  </si>
  <si>
    <t>E02003926</t>
  </si>
  <si>
    <t>Cornwall 059</t>
  </si>
  <si>
    <t>E02003927</t>
  </si>
  <si>
    <t>Cornwall 066</t>
  </si>
  <si>
    <t>E02003928</t>
  </si>
  <si>
    <t>Cornwall 071</t>
  </si>
  <si>
    <t>E02003929</t>
  </si>
  <si>
    <t>Cornwall 072</t>
  </si>
  <si>
    <t>E02003930</t>
  </si>
  <si>
    <t>Cornwall 073</t>
  </si>
  <si>
    <t>E02003931</t>
  </si>
  <si>
    <t>Cornwall 001</t>
  </si>
  <si>
    <t>E02003932</t>
  </si>
  <si>
    <t>Cornwall 002</t>
  </si>
  <si>
    <t>E02003933</t>
  </si>
  <si>
    <t>Cornwall 003</t>
  </si>
  <si>
    <t>E02003934</t>
  </si>
  <si>
    <t>Cornwall 004</t>
  </si>
  <si>
    <t>E02003935</t>
  </si>
  <si>
    <t>Cornwall 005</t>
  </si>
  <si>
    <t>E02003936</t>
  </si>
  <si>
    <t>Cornwall 006</t>
  </si>
  <si>
    <t>E02003937</t>
  </si>
  <si>
    <t>Cornwall 007</t>
  </si>
  <si>
    <t>E02003938</t>
  </si>
  <si>
    <t>Cornwall 008</t>
  </si>
  <si>
    <t>E02003939</t>
  </si>
  <si>
    <t>Cornwall 009</t>
  </si>
  <si>
    <t>E02003940</t>
  </si>
  <si>
    <t>Cornwall 011</t>
  </si>
  <si>
    <t>E02003941</t>
  </si>
  <si>
    <t>Cornwall 014</t>
  </si>
  <si>
    <t>E02003942</t>
  </si>
  <si>
    <t>Cornwall 015</t>
  </si>
  <si>
    <t>E02003943</t>
  </si>
  <si>
    <t>Cornwall 054</t>
  </si>
  <si>
    <t>E02003944</t>
  </si>
  <si>
    <t>Cornwall 057</t>
  </si>
  <si>
    <t>E02003945</t>
  </si>
  <si>
    <t>Cornwall 058</t>
  </si>
  <si>
    <t>E02003946</t>
  </si>
  <si>
    <t>Cornwall 061</t>
  </si>
  <si>
    <t>E02003947</t>
  </si>
  <si>
    <t>Cornwall 065</t>
  </si>
  <si>
    <t>E02003948</t>
  </si>
  <si>
    <t>Cornwall 067</t>
  </si>
  <si>
    <t>E02003949</t>
  </si>
  <si>
    <t>Cornwall 068</t>
  </si>
  <si>
    <t>E02003950</t>
  </si>
  <si>
    <t>Cornwall 069</t>
  </si>
  <si>
    <t>E02003951</t>
  </si>
  <si>
    <t>Cornwall 070</t>
  </si>
  <si>
    <t>E02003952</t>
  </si>
  <si>
    <t>Cornwall 018</t>
  </si>
  <si>
    <t>E02003953</t>
  </si>
  <si>
    <t>Cornwall 019</t>
  </si>
  <si>
    <t>E02003954</t>
  </si>
  <si>
    <t>Cornwall 020</t>
  </si>
  <si>
    <t>E02003955</t>
  </si>
  <si>
    <t>Cornwall 021</t>
  </si>
  <si>
    <t>E02003956</t>
  </si>
  <si>
    <t>Cornwall 024</t>
  </si>
  <si>
    <t>E02003957</t>
  </si>
  <si>
    <t>Cornwall 027</t>
  </si>
  <si>
    <t>E02003958</t>
  </si>
  <si>
    <t>Cornwall 030</t>
  </si>
  <si>
    <t>E02003959</t>
  </si>
  <si>
    <t>Cornwall 031</t>
  </si>
  <si>
    <t>E02003960</t>
  </si>
  <si>
    <t>Cornwall 035</t>
  </si>
  <si>
    <t>E02003961</t>
  </si>
  <si>
    <t>Cornwall 036</t>
  </si>
  <si>
    <t>E02003962</t>
  </si>
  <si>
    <t>Cornwall 038</t>
  </si>
  <si>
    <t>E02003963</t>
  </si>
  <si>
    <t>Cornwall 039</t>
  </si>
  <si>
    <t>E02003964</t>
  </si>
  <si>
    <t>Cornwall 041</t>
  </si>
  <si>
    <t>E02003965</t>
  </si>
  <si>
    <t>Allerdale 001</t>
  </si>
  <si>
    <t>E07000026</t>
  </si>
  <si>
    <t>Allerdale</t>
  </si>
  <si>
    <t>E02003966</t>
  </si>
  <si>
    <t>Allerdale 002</t>
  </si>
  <si>
    <t>E02003967</t>
  </si>
  <si>
    <t>Allerdale 003</t>
  </si>
  <si>
    <t>E02003968</t>
  </si>
  <si>
    <t>Allerdale 004</t>
  </si>
  <si>
    <t>E02003969</t>
  </si>
  <si>
    <t>Allerdale 005</t>
  </si>
  <si>
    <t>E02003970</t>
  </si>
  <si>
    <t>Allerdale 006</t>
  </si>
  <si>
    <t>E02003971</t>
  </si>
  <si>
    <t>Allerdale 007</t>
  </si>
  <si>
    <t>E02003972</t>
  </si>
  <si>
    <t>Allerdale 008</t>
  </si>
  <si>
    <t>E02003973</t>
  </si>
  <si>
    <t>Allerdale 009</t>
  </si>
  <si>
    <t>E02003974</t>
  </si>
  <si>
    <t>Allerdale 010</t>
  </si>
  <si>
    <t>E02003975</t>
  </si>
  <si>
    <t>Allerdale 011</t>
  </si>
  <si>
    <t>E02003976</t>
  </si>
  <si>
    <t>Allerdale 012</t>
  </si>
  <si>
    <t>E02003977</t>
  </si>
  <si>
    <t>Barrow-in-Furness 001</t>
  </si>
  <si>
    <t>E07000027</t>
  </si>
  <si>
    <t>Barrow-in-Furness</t>
  </si>
  <si>
    <t>E02003978</t>
  </si>
  <si>
    <t>Barrow-in-Furness 002</t>
  </si>
  <si>
    <t>E02003979</t>
  </si>
  <si>
    <t>Barrow-in-Furness 003</t>
  </si>
  <si>
    <t>E02003980</t>
  </si>
  <si>
    <t>Barrow-in-Furness 004</t>
  </si>
  <si>
    <t>E02003981</t>
  </si>
  <si>
    <t>Barrow-in-Furness 005</t>
  </si>
  <si>
    <t>E02003982</t>
  </si>
  <si>
    <t>Barrow-in-Furness 006</t>
  </si>
  <si>
    <t>E02003983</t>
  </si>
  <si>
    <t>Barrow-in-Furness 007</t>
  </si>
  <si>
    <t>E02003984</t>
  </si>
  <si>
    <t>Barrow-in-Furness 008</t>
  </si>
  <si>
    <t>E02003985</t>
  </si>
  <si>
    <t>Barrow-in-Furness 009</t>
  </si>
  <si>
    <t>E02003986</t>
  </si>
  <si>
    <t>Barrow-in-Furness 010</t>
  </si>
  <si>
    <t>E02003987</t>
  </si>
  <si>
    <t>Carlisle 001</t>
  </si>
  <si>
    <t>E07000028</t>
  </si>
  <si>
    <t>Carlisle</t>
  </si>
  <si>
    <t>E02003988</t>
  </si>
  <si>
    <t>Carlisle 002</t>
  </si>
  <si>
    <t>E02003989</t>
  </si>
  <si>
    <t>Carlisle 003</t>
  </si>
  <si>
    <t>E02003990</t>
  </si>
  <si>
    <t>Carlisle 004</t>
  </si>
  <si>
    <t>E02003991</t>
  </si>
  <si>
    <t>Carlisle 005</t>
  </si>
  <si>
    <t>E02003992</t>
  </si>
  <si>
    <t>Carlisle 006</t>
  </si>
  <si>
    <t>E02003993</t>
  </si>
  <si>
    <t>Carlisle 007</t>
  </si>
  <si>
    <t>E02003994</t>
  </si>
  <si>
    <t>Carlisle 008</t>
  </si>
  <si>
    <t>E02003995</t>
  </si>
  <si>
    <t>Carlisle 009</t>
  </si>
  <si>
    <t>E02003996</t>
  </si>
  <si>
    <t>Carlisle 010</t>
  </si>
  <si>
    <t>E02003997</t>
  </si>
  <si>
    <t>Carlisle 011</t>
  </si>
  <si>
    <t>E02003998</t>
  </si>
  <si>
    <t>Carlisle 012</t>
  </si>
  <si>
    <t>E02003999</t>
  </si>
  <si>
    <t>Carlisle 013</t>
  </si>
  <si>
    <t>E02004000</t>
  </si>
  <si>
    <t>Copeland 001</t>
  </si>
  <si>
    <t>E07000029</t>
  </si>
  <si>
    <t>Copeland</t>
  </si>
  <si>
    <t>E02004001</t>
  </si>
  <si>
    <t>Copeland 002</t>
  </si>
  <si>
    <t>E02004002</t>
  </si>
  <si>
    <t>Copeland 003</t>
  </si>
  <si>
    <t>E02004003</t>
  </si>
  <si>
    <t>Copeland 004</t>
  </si>
  <si>
    <t>E02004004</t>
  </si>
  <si>
    <t>Copeland 005</t>
  </si>
  <si>
    <t>E02004005</t>
  </si>
  <si>
    <t>Copeland 006</t>
  </si>
  <si>
    <t>E02004006</t>
  </si>
  <si>
    <t>Copeland 007</t>
  </si>
  <si>
    <t>E02004007</t>
  </si>
  <si>
    <t>Copeland 008</t>
  </si>
  <si>
    <t>E02004008</t>
  </si>
  <si>
    <t>Eden 001</t>
  </si>
  <si>
    <t>E07000030</t>
  </si>
  <si>
    <t>Eden</t>
  </si>
  <si>
    <t>E02004009</t>
  </si>
  <si>
    <t>Eden 002</t>
  </si>
  <si>
    <t>E02004010</t>
  </si>
  <si>
    <t>Eden 003</t>
  </si>
  <si>
    <t>E02004011</t>
  </si>
  <si>
    <t>Eden 004</t>
  </si>
  <si>
    <t>E02004012</t>
  </si>
  <si>
    <t>Eden 005</t>
  </si>
  <si>
    <t>E02004013</t>
  </si>
  <si>
    <t>Eden 006</t>
  </si>
  <si>
    <t>E02004014</t>
  </si>
  <si>
    <t>Eden 007</t>
  </si>
  <si>
    <t>E02004015</t>
  </si>
  <si>
    <t>South Lakeland 001</t>
  </si>
  <si>
    <t>E07000031</t>
  </si>
  <si>
    <t>South Lakeland</t>
  </si>
  <si>
    <t>E02004016</t>
  </si>
  <si>
    <t>South Lakeland 002</t>
  </si>
  <si>
    <t>E02004017</t>
  </si>
  <si>
    <t>South Lakeland 003</t>
  </si>
  <si>
    <t>E02004018</t>
  </si>
  <si>
    <t>South Lakeland 004</t>
  </si>
  <si>
    <t>E02004019</t>
  </si>
  <si>
    <t>South Lakeland 005</t>
  </si>
  <si>
    <t>E02004020</t>
  </si>
  <si>
    <t>South Lakeland 006</t>
  </si>
  <si>
    <t>E02004021</t>
  </si>
  <si>
    <t>South Lakeland 007</t>
  </si>
  <si>
    <t>E02004022</t>
  </si>
  <si>
    <t>South Lakeland 008</t>
  </si>
  <si>
    <t>E02004023</t>
  </si>
  <si>
    <t>South Lakeland 009</t>
  </si>
  <si>
    <t>E02004024</t>
  </si>
  <si>
    <t>South Lakeland 010</t>
  </si>
  <si>
    <t>E02004025</t>
  </si>
  <si>
    <t>South Lakeland 011</t>
  </si>
  <si>
    <t>E02004026</t>
  </si>
  <si>
    <t>South Lakeland 012</t>
  </si>
  <si>
    <t>E02004027</t>
  </si>
  <si>
    <t>South Lakeland 013</t>
  </si>
  <si>
    <t>E02004028</t>
  </si>
  <si>
    <t>South Lakeland 014</t>
  </si>
  <si>
    <t>E02004029</t>
  </si>
  <si>
    <t>Amber Valley 001</t>
  </si>
  <si>
    <t>E07000032</t>
  </si>
  <si>
    <t>Amber Valley</t>
  </si>
  <si>
    <t>E02004030</t>
  </si>
  <si>
    <t>Amber Valley 002</t>
  </si>
  <si>
    <t>E02004031</t>
  </si>
  <si>
    <t>Amber Valley 003</t>
  </si>
  <si>
    <t>E02004032</t>
  </si>
  <si>
    <t>Amber Valley 004</t>
  </si>
  <si>
    <t>E02004033</t>
  </si>
  <si>
    <t>Amber Valley 005</t>
  </si>
  <si>
    <t>E02004034</t>
  </si>
  <si>
    <t>Amber Valley 006</t>
  </si>
  <si>
    <t>E02004035</t>
  </si>
  <si>
    <t>Amber Valley 007</t>
  </si>
  <si>
    <t>E02004036</t>
  </si>
  <si>
    <t>Amber Valley 008</t>
  </si>
  <si>
    <t>E02004037</t>
  </si>
  <si>
    <t>Amber Valley 009</t>
  </si>
  <si>
    <t>E02004038</t>
  </si>
  <si>
    <t>Amber Valley 010</t>
  </si>
  <si>
    <t>E02004039</t>
  </si>
  <si>
    <t>Amber Valley 011</t>
  </si>
  <si>
    <t>E02004040</t>
  </si>
  <si>
    <t>Amber Valley 012</t>
  </si>
  <si>
    <t>E02004041</t>
  </si>
  <si>
    <t>Amber Valley 013</t>
  </si>
  <si>
    <t>E02004043</t>
  </si>
  <si>
    <t>Amber Valley 015</t>
  </si>
  <si>
    <t>E02004044</t>
  </si>
  <si>
    <t>Amber Valley 016</t>
  </si>
  <si>
    <t>E02004045</t>
  </si>
  <si>
    <t>Bolsover 001</t>
  </si>
  <si>
    <t>E07000033</t>
  </si>
  <si>
    <t>Bolsover</t>
  </si>
  <si>
    <t>E02004046</t>
  </si>
  <si>
    <t>Bolsover 002</t>
  </si>
  <si>
    <t>E02004047</t>
  </si>
  <si>
    <t>Bolsover 003</t>
  </si>
  <si>
    <t>E02004048</t>
  </si>
  <si>
    <t>Bolsover 004</t>
  </si>
  <si>
    <t>E02004049</t>
  </si>
  <si>
    <t>Bolsover 005</t>
  </si>
  <si>
    <t>E02004050</t>
  </si>
  <si>
    <t>Bolsover 006</t>
  </si>
  <si>
    <t>E02004051</t>
  </si>
  <si>
    <t>Bolsover 007</t>
  </si>
  <si>
    <t>E02004052</t>
  </si>
  <si>
    <t>Bolsover 008</t>
  </si>
  <si>
    <t>E02004053</t>
  </si>
  <si>
    <t>Bolsover 009</t>
  </si>
  <si>
    <t>E02004054</t>
  </si>
  <si>
    <t>Bolsover 010</t>
  </si>
  <si>
    <t>E02004055</t>
  </si>
  <si>
    <t>Chesterfield 001</t>
  </si>
  <si>
    <t>E07000034</t>
  </si>
  <si>
    <t>Chesterfield</t>
  </si>
  <si>
    <t>E02004056</t>
  </si>
  <si>
    <t>Chesterfield 002</t>
  </si>
  <si>
    <t>E02004057</t>
  </si>
  <si>
    <t>Chesterfield 003</t>
  </si>
  <si>
    <t>E02004058</t>
  </si>
  <si>
    <t>Chesterfield 004</t>
  </si>
  <si>
    <t>E02004059</t>
  </si>
  <si>
    <t>Chesterfield 005</t>
  </si>
  <si>
    <t>E02004060</t>
  </si>
  <si>
    <t>Chesterfield 006</t>
  </si>
  <si>
    <t>E02004061</t>
  </si>
  <si>
    <t>Chesterfield 007</t>
  </si>
  <si>
    <t>E02004062</t>
  </si>
  <si>
    <t>Chesterfield 008</t>
  </si>
  <si>
    <t>E02004063</t>
  </si>
  <si>
    <t>Chesterfield 009</t>
  </si>
  <si>
    <t>E02004064</t>
  </si>
  <si>
    <t>Chesterfield 010</t>
  </si>
  <si>
    <t>E02004065</t>
  </si>
  <si>
    <t>Chesterfield 011</t>
  </si>
  <si>
    <t>E02004066</t>
  </si>
  <si>
    <t>Chesterfield 012</t>
  </si>
  <si>
    <t>E02004067</t>
  </si>
  <si>
    <t>Chesterfield 013</t>
  </si>
  <si>
    <t>E02004068</t>
  </si>
  <si>
    <t>Derbyshire Dales 001</t>
  </si>
  <si>
    <t>E07000035</t>
  </si>
  <si>
    <t>Derbyshire Dales</t>
  </si>
  <si>
    <t>E02004069</t>
  </si>
  <si>
    <t>Derbyshire Dales 002</t>
  </si>
  <si>
    <t>E02004070</t>
  </si>
  <si>
    <t>Derbyshire Dales 003</t>
  </si>
  <si>
    <t>E02004071</t>
  </si>
  <si>
    <t>Derbyshire Dales 004</t>
  </si>
  <si>
    <t>E02004072</t>
  </si>
  <si>
    <t>Derbyshire Dales 005</t>
  </si>
  <si>
    <t>E02004073</t>
  </si>
  <si>
    <t>Derbyshire Dales 006</t>
  </si>
  <si>
    <t>E02004074</t>
  </si>
  <si>
    <t>Derbyshire Dales 007</t>
  </si>
  <si>
    <t>E02004075</t>
  </si>
  <si>
    <t>Derbyshire Dales 008</t>
  </si>
  <si>
    <t>E02004076</t>
  </si>
  <si>
    <t>Derbyshire Dales 009</t>
  </si>
  <si>
    <t>E02004077</t>
  </si>
  <si>
    <t>Derbyshire Dales 010</t>
  </si>
  <si>
    <t>E02004078</t>
  </si>
  <si>
    <t>Erewash 001</t>
  </si>
  <si>
    <t>E07000036</t>
  </si>
  <si>
    <t>Erewash</t>
  </si>
  <si>
    <t>E02004080</t>
  </si>
  <si>
    <t>Erewash 003</t>
  </si>
  <si>
    <t>E02004081</t>
  </si>
  <si>
    <t>Erewash 004</t>
  </si>
  <si>
    <t>E02004082</t>
  </si>
  <si>
    <t>Erewash 005</t>
  </si>
  <si>
    <t>E02004083</t>
  </si>
  <si>
    <t>Erewash 006</t>
  </si>
  <si>
    <t>E02004084</t>
  </si>
  <si>
    <t>Erewash 007</t>
  </si>
  <si>
    <t>E02004085</t>
  </si>
  <si>
    <t>Erewash 008</t>
  </si>
  <si>
    <t>E02004086</t>
  </si>
  <si>
    <t>Erewash 009</t>
  </si>
  <si>
    <t>E02004087</t>
  </si>
  <si>
    <t>Erewash 010</t>
  </si>
  <si>
    <t>E02004088</t>
  </si>
  <si>
    <t>Erewash 011</t>
  </si>
  <si>
    <t>E02004089</t>
  </si>
  <si>
    <t>Erewash 012</t>
  </si>
  <si>
    <t>E02004090</t>
  </si>
  <si>
    <t>Erewash 013</t>
  </si>
  <si>
    <t>E02004091</t>
  </si>
  <si>
    <t>Erewash 014</t>
  </si>
  <si>
    <t>E02004092</t>
  </si>
  <si>
    <t>Erewash 015</t>
  </si>
  <si>
    <t>E02004093</t>
  </si>
  <si>
    <t>High Peak 001</t>
  </si>
  <si>
    <t>E07000037</t>
  </si>
  <si>
    <t>High Peak</t>
  </si>
  <si>
    <t>E02004094</t>
  </si>
  <si>
    <t>High Peak 002</t>
  </si>
  <si>
    <t>E02004095</t>
  </si>
  <si>
    <t>High Peak 003</t>
  </si>
  <si>
    <t>E02004096</t>
  </si>
  <si>
    <t>High Peak 004</t>
  </si>
  <si>
    <t>E02004097</t>
  </si>
  <si>
    <t>High Peak 005</t>
  </si>
  <si>
    <t>E02004098</t>
  </si>
  <si>
    <t>High Peak 006</t>
  </si>
  <si>
    <t>E02004100</t>
  </si>
  <si>
    <t>High Peak 008</t>
  </si>
  <si>
    <t>E02004102</t>
  </si>
  <si>
    <t>High Peak 010</t>
  </si>
  <si>
    <t>E02004103</t>
  </si>
  <si>
    <t>High Peak 011</t>
  </si>
  <si>
    <t>E02004104</t>
  </si>
  <si>
    <t>High Peak 012</t>
  </si>
  <si>
    <t>E02004105</t>
  </si>
  <si>
    <t>North East Derbyshire 001</t>
  </si>
  <si>
    <t>E07000038</t>
  </si>
  <si>
    <t>North East Derbyshire</t>
  </si>
  <si>
    <t>E02004106</t>
  </si>
  <si>
    <t>North East Derbyshire 002</t>
  </si>
  <si>
    <t>E02004108</t>
  </si>
  <si>
    <t>North East Derbyshire 004</t>
  </si>
  <si>
    <t>E02004109</t>
  </si>
  <si>
    <t>North East Derbyshire 005</t>
  </si>
  <si>
    <t>E02004110</t>
  </si>
  <si>
    <t>North East Derbyshire 006</t>
  </si>
  <si>
    <t>E02004111</t>
  </si>
  <si>
    <t>North East Derbyshire 007</t>
  </si>
  <si>
    <t>E02004112</t>
  </si>
  <si>
    <t>North East Derbyshire 008</t>
  </si>
  <si>
    <t>E02004113</t>
  </si>
  <si>
    <t>North East Derbyshire 009</t>
  </si>
  <si>
    <t>E02004114</t>
  </si>
  <si>
    <t>North East Derbyshire 010</t>
  </si>
  <si>
    <t>E02004115</t>
  </si>
  <si>
    <t>North East Derbyshire 011</t>
  </si>
  <si>
    <t>E02004116</t>
  </si>
  <si>
    <t>North East Derbyshire 012</t>
  </si>
  <si>
    <t>E02004117</t>
  </si>
  <si>
    <t>North East Derbyshire 013</t>
  </si>
  <si>
    <t>E02004118</t>
  </si>
  <si>
    <t>South Derbyshire 001</t>
  </si>
  <si>
    <t>E07000039</t>
  </si>
  <si>
    <t>South Derbyshire</t>
  </si>
  <si>
    <t>E02004119</t>
  </si>
  <si>
    <t>South Derbyshire 002</t>
  </si>
  <si>
    <t>E02004120</t>
  </si>
  <si>
    <t>South Derbyshire 003</t>
  </si>
  <si>
    <t>E02004121</t>
  </si>
  <si>
    <t>South Derbyshire 004</t>
  </si>
  <si>
    <t>E02004122</t>
  </si>
  <si>
    <t>South Derbyshire 005</t>
  </si>
  <si>
    <t>E02004123</t>
  </si>
  <si>
    <t>South Derbyshire 006</t>
  </si>
  <si>
    <t>E02004124</t>
  </si>
  <si>
    <t>South Derbyshire 007</t>
  </si>
  <si>
    <t>E02004125</t>
  </si>
  <si>
    <t>South Derbyshire 008</t>
  </si>
  <si>
    <t>E02004126</t>
  </si>
  <si>
    <t>South Derbyshire 009</t>
  </si>
  <si>
    <t>E02004128</t>
  </si>
  <si>
    <t>South Derbyshire 011</t>
  </si>
  <si>
    <t>E02004129</t>
  </si>
  <si>
    <t>East Devon 001</t>
  </si>
  <si>
    <t>E07000040</t>
  </si>
  <si>
    <t>East Devon</t>
  </si>
  <si>
    <t>E02004130</t>
  </si>
  <si>
    <t>East Devon 002</t>
  </si>
  <si>
    <t>E02004131</t>
  </si>
  <si>
    <t>East Devon 003</t>
  </si>
  <si>
    <t>E02004132</t>
  </si>
  <si>
    <t>East Devon 004</t>
  </si>
  <si>
    <t>E02004133</t>
  </si>
  <si>
    <t>East Devon 005</t>
  </si>
  <si>
    <t>E02004134</t>
  </si>
  <si>
    <t>East Devon 006</t>
  </si>
  <si>
    <t>E02004135</t>
  </si>
  <si>
    <t>East Devon 007</t>
  </si>
  <si>
    <t>E02004136</t>
  </si>
  <si>
    <t>East Devon 008</t>
  </si>
  <si>
    <t>E02004137</t>
  </si>
  <si>
    <t>East Devon 009</t>
  </si>
  <si>
    <t>E02004138</t>
  </si>
  <si>
    <t>East Devon 010</t>
  </si>
  <si>
    <t>E02004139</t>
  </si>
  <si>
    <t>East Devon 011</t>
  </si>
  <si>
    <t>E02004140</t>
  </si>
  <si>
    <t>East Devon 012</t>
  </si>
  <si>
    <t>E02004141</t>
  </si>
  <si>
    <t>East Devon 013</t>
  </si>
  <si>
    <t>E02004142</t>
  </si>
  <si>
    <t>East Devon 014</t>
  </si>
  <si>
    <t>E02004143</t>
  </si>
  <si>
    <t>East Devon 015</t>
  </si>
  <si>
    <t>E02004144</t>
  </si>
  <si>
    <t>East Devon 016</t>
  </si>
  <si>
    <t>E02004145</t>
  </si>
  <si>
    <t>East Devon 017</t>
  </si>
  <si>
    <t>E02004146</t>
  </si>
  <si>
    <t>East Devon 018</t>
  </si>
  <si>
    <t>E02004147</t>
  </si>
  <si>
    <t>East Devon 019</t>
  </si>
  <si>
    <t>E02004148</t>
  </si>
  <si>
    <t>East Devon 020</t>
  </si>
  <si>
    <t>E02004149</t>
  </si>
  <si>
    <t>Exeter 001</t>
  </si>
  <si>
    <t>E07000041</t>
  </si>
  <si>
    <t>Exeter</t>
  </si>
  <si>
    <t>E02004150</t>
  </si>
  <si>
    <t>Exeter 002</t>
  </si>
  <si>
    <t>E02004151</t>
  </si>
  <si>
    <t>Exeter 003</t>
  </si>
  <si>
    <t>E02004152</t>
  </si>
  <si>
    <t>Exeter 004</t>
  </si>
  <si>
    <t>E02004153</t>
  </si>
  <si>
    <t>Exeter 005</t>
  </si>
  <si>
    <t>E02004154</t>
  </si>
  <si>
    <t>Exeter 006</t>
  </si>
  <si>
    <t>E02004155</t>
  </si>
  <si>
    <t>Exeter 007</t>
  </si>
  <si>
    <t>E02004156</t>
  </si>
  <si>
    <t>Exeter 008</t>
  </si>
  <si>
    <t>E02004157</t>
  </si>
  <si>
    <t>Exeter 009</t>
  </si>
  <si>
    <t>E02004158</t>
  </si>
  <si>
    <t>Exeter 010</t>
  </si>
  <si>
    <t>E02004159</t>
  </si>
  <si>
    <t>Exeter 011</t>
  </si>
  <si>
    <t>E02004160</t>
  </si>
  <si>
    <t>Exeter 012</t>
  </si>
  <si>
    <t>E02004161</t>
  </si>
  <si>
    <t>Exeter 013</t>
  </si>
  <si>
    <t>E02004162</t>
  </si>
  <si>
    <t>Exeter 014</t>
  </si>
  <si>
    <t>E02004163</t>
  </si>
  <si>
    <t>Exeter 015</t>
  </si>
  <si>
    <t>E02004164</t>
  </si>
  <si>
    <t>Mid Devon 001</t>
  </si>
  <si>
    <t>E07000042</t>
  </si>
  <si>
    <t>Mid Devon</t>
  </si>
  <si>
    <t>E02004165</t>
  </si>
  <si>
    <t>Mid Devon 002</t>
  </si>
  <si>
    <t>E02004166</t>
  </si>
  <si>
    <t>Mid Devon 003</t>
  </si>
  <si>
    <t>E02004167</t>
  </si>
  <si>
    <t>Mid Devon 004</t>
  </si>
  <si>
    <t>E02004168</t>
  </si>
  <si>
    <t>Mid Devon 005</t>
  </si>
  <si>
    <t>E02004169</t>
  </si>
  <si>
    <t>Mid Devon 006</t>
  </si>
  <si>
    <t>E02004170</t>
  </si>
  <si>
    <t>Mid Devon 007</t>
  </si>
  <si>
    <t>E02004171</t>
  </si>
  <si>
    <t>Mid Devon 008</t>
  </si>
  <si>
    <t>E02004172</t>
  </si>
  <si>
    <t>Mid Devon 009</t>
  </si>
  <si>
    <t>E02004173</t>
  </si>
  <si>
    <t>Mid Devon 010</t>
  </si>
  <si>
    <t>E02004174</t>
  </si>
  <si>
    <t>Mid Devon 011</t>
  </si>
  <si>
    <t>E02004175</t>
  </si>
  <si>
    <t>North Devon 001</t>
  </si>
  <si>
    <t>E07000043</t>
  </si>
  <si>
    <t>North Devon</t>
  </si>
  <si>
    <t>E02004176</t>
  </si>
  <si>
    <t>North Devon 002</t>
  </si>
  <si>
    <t>E02004177</t>
  </si>
  <si>
    <t>North Devon 003</t>
  </si>
  <si>
    <t>E02004178</t>
  </si>
  <si>
    <t>North Devon 004</t>
  </si>
  <si>
    <t>E02004179</t>
  </si>
  <si>
    <t>North Devon 005</t>
  </si>
  <si>
    <t>E02004180</t>
  </si>
  <si>
    <t>North Devon 006</t>
  </si>
  <si>
    <t>E02004181</t>
  </si>
  <si>
    <t>North Devon 007</t>
  </si>
  <si>
    <t>E02004182</t>
  </si>
  <si>
    <t>North Devon 008</t>
  </si>
  <si>
    <t>E02004183</t>
  </si>
  <si>
    <t>North Devon 009</t>
  </si>
  <si>
    <t>E02004184</t>
  </si>
  <si>
    <t>North Devon 010</t>
  </si>
  <si>
    <t>E02004185</t>
  </si>
  <si>
    <t>North Devon 011</t>
  </si>
  <si>
    <t>E02004186</t>
  </si>
  <si>
    <t>North Devon 012</t>
  </si>
  <si>
    <t>E02004187</t>
  </si>
  <si>
    <t>North Devon 013</t>
  </si>
  <si>
    <t>E02004188</t>
  </si>
  <si>
    <t>North Devon 014</t>
  </si>
  <si>
    <t>E02004189</t>
  </si>
  <si>
    <t>South Hams 001</t>
  </si>
  <si>
    <t>E07000044</t>
  </si>
  <si>
    <t>South Hams</t>
  </si>
  <si>
    <t>E02004190</t>
  </si>
  <si>
    <t>South Hams 002</t>
  </si>
  <si>
    <t>E02004191</t>
  </si>
  <si>
    <t>South Hams 003</t>
  </si>
  <si>
    <t>E02004192</t>
  </si>
  <si>
    <t>South Hams 004</t>
  </si>
  <si>
    <t>E02004193</t>
  </si>
  <si>
    <t>South Hams 005</t>
  </si>
  <si>
    <t>E02004194</t>
  </si>
  <si>
    <t>South Hams 006</t>
  </si>
  <si>
    <t>E02004195</t>
  </si>
  <si>
    <t>South Hams 007</t>
  </si>
  <si>
    <t>E02004196</t>
  </si>
  <si>
    <t>South Hams 008</t>
  </si>
  <si>
    <t>E02004197</t>
  </si>
  <si>
    <t>South Hams 009</t>
  </si>
  <si>
    <t>E02004198</t>
  </si>
  <si>
    <t>South Hams 010</t>
  </si>
  <si>
    <t>E02004199</t>
  </si>
  <si>
    <t>South Hams 011</t>
  </si>
  <si>
    <t>E02004200</t>
  </si>
  <si>
    <t>South Hams 012</t>
  </si>
  <si>
    <t>E02004201</t>
  </si>
  <si>
    <t>Teignbridge 001</t>
  </si>
  <si>
    <t>E07000045</t>
  </si>
  <si>
    <t>Teignbridge</t>
  </si>
  <si>
    <t>E02004202</t>
  </si>
  <si>
    <t>Teignbridge 002</t>
  </si>
  <si>
    <t>E02004203</t>
  </si>
  <si>
    <t>Teignbridge 003</t>
  </si>
  <si>
    <t>E02004204</t>
  </si>
  <si>
    <t>Teignbridge 004</t>
  </si>
  <si>
    <t>E02004205</t>
  </si>
  <si>
    <t>Teignbridge 005</t>
  </si>
  <si>
    <t>E02004206</t>
  </si>
  <si>
    <t>Teignbridge 006</t>
  </si>
  <si>
    <t>E02004207</t>
  </si>
  <si>
    <t>Teignbridge 007</t>
  </si>
  <si>
    <t>E02004208</t>
  </si>
  <si>
    <t>Teignbridge 008</t>
  </si>
  <si>
    <t>E02004209</t>
  </si>
  <si>
    <t>Teignbridge 009</t>
  </si>
  <si>
    <t>E02004210</t>
  </si>
  <si>
    <t>Teignbridge 010</t>
  </si>
  <si>
    <t>E02004211</t>
  </si>
  <si>
    <t>Teignbridge 011</t>
  </si>
  <si>
    <t>E02004212</t>
  </si>
  <si>
    <t>Teignbridge 012</t>
  </si>
  <si>
    <t>E02004213</t>
  </si>
  <si>
    <t>Teignbridge 013</t>
  </si>
  <si>
    <t>E02004214</t>
  </si>
  <si>
    <t>Teignbridge 014</t>
  </si>
  <si>
    <t>E02004215</t>
  </si>
  <si>
    <t>Teignbridge 015</t>
  </si>
  <si>
    <t>E02004216</t>
  </si>
  <si>
    <t>Teignbridge 016</t>
  </si>
  <si>
    <t>E02004217</t>
  </si>
  <si>
    <t>Teignbridge 017</t>
  </si>
  <si>
    <t>E02004218</t>
  </si>
  <si>
    <t>Teignbridge 018</t>
  </si>
  <si>
    <t>E02004219</t>
  </si>
  <si>
    <t>Teignbridge 019</t>
  </si>
  <si>
    <t>E02004220</t>
  </si>
  <si>
    <t>Torridge 001</t>
  </si>
  <si>
    <t>E07000046</t>
  </si>
  <si>
    <t>Torridge</t>
  </si>
  <si>
    <t>E02004221</t>
  </si>
  <si>
    <t>Torridge 002</t>
  </si>
  <si>
    <t>E02004222</t>
  </si>
  <si>
    <t>Torridge 003</t>
  </si>
  <si>
    <t>E02004223</t>
  </si>
  <si>
    <t>Torridge 004</t>
  </si>
  <si>
    <t>E02004224</t>
  </si>
  <si>
    <t>Torridge 005</t>
  </si>
  <si>
    <t>E02004225</t>
  </si>
  <si>
    <t>Torridge 006</t>
  </si>
  <si>
    <t>E02004226</t>
  </si>
  <si>
    <t>Torridge 007</t>
  </si>
  <si>
    <t>E02004227</t>
  </si>
  <si>
    <t>Torridge 008</t>
  </si>
  <si>
    <t>E02004228</t>
  </si>
  <si>
    <t>Torridge 009</t>
  </si>
  <si>
    <t>E02004229</t>
  </si>
  <si>
    <t>West Devon 001</t>
  </si>
  <si>
    <t>E07000047</t>
  </si>
  <si>
    <t>West Devon</t>
  </si>
  <si>
    <t>E02004230</t>
  </si>
  <si>
    <t>West Devon 002</t>
  </si>
  <si>
    <t>E02004231</t>
  </si>
  <si>
    <t>West Devon 003</t>
  </si>
  <si>
    <t>E02004232</t>
  </si>
  <si>
    <t>West Devon 004</t>
  </si>
  <si>
    <t>E02004233</t>
  </si>
  <si>
    <t>West Devon 005</t>
  </si>
  <si>
    <t>E02004234</t>
  </si>
  <si>
    <t>West Devon 006</t>
  </si>
  <si>
    <t>E02004235</t>
  </si>
  <si>
    <t>West Devon 007</t>
  </si>
  <si>
    <t>E02004236</t>
  </si>
  <si>
    <t>Christchurch 001</t>
  </si>
  <si>
    <t>E07000048</t>
  </si>
  <si>
    <t>Christchurch</t>
  </si>
  <si>
    <t>E02004237</t>
  </si>
  <si>
    <t>Christchurch 002</t>
  </si>
  <si>
    <t>E02004238</t>
  </si>
  <si>
    <t>Christchurch 003</t>
  </si>
  <si>
    <t>E02004239</t>
  </si>
  <si>
    <t>Christchurch 004</t>
  </si>
  <si>
    <t>E02004240</t>
  </si>
  <si>
    <t>Christchurch 005</t>
  </si>
  <si>
    <t>E02004241</t>
  </si>
  <si>
    <t>Christchurch 006</t>
  </si>
  <si>
    <t>E02004242</t>
  </si>
  <si>
    <t>Christchurch 007</t>
  </si>
  <si>
    <t>E02004243</t>
  </si>
  <si>
    <t>East Dorset 001</t>
  </si>
  <si>
    <t>E07000049</t>
  </si>
  <si>
    <t>East Dorset</t>
  </si>
  <si>
    <t>E02004244</t>
  </si>
  <si>
    <t>East Dorset 002</t>
  </si>
  <si>
    <t>E02004245</t>
  </si>
  <si>
    <t>East Dorset 003</t>
  </si>
  <si>
    <t>E02004246</t>
  </si>
  <si>
    <t>East Dorset 004</t>
  </si>
  <si>
    <t>E02004247</t>
  </si>
  <si>
    <t>East Dorset 005</t>
  </si>
  <si>
    <t>E02004248</t>
  </si>
  <si>
    <t>East Dorset 006</t>
  </si>
  <si>
    <t>E02004249</t>
  </si>
  <si>
    <t>East Dorset 007</t>
  </si>
  <si>
    <t>E02004250</t>
  </si>
  <si>
    <t>East Dorset 008</t>
  </si>
  <si>
    <t>E02004251</t>
  </si>
  <si>
    <t>East Dorset 009</t>
  </si>
  <si>
    <t>E02004252</t>
  </si>
  <si>
    <t>East Dorset 010</t>
  </si>
  <si>
    <t>E02004253</t>
  </si>
  <si>
    <t>East Dorset 011</t>
  </si>
  <si>
    <t>E02004254</t>
  </si>
  <si>
    <t>East Dorset 012</t>
  </si>
  <si>
    <t>E02004255</t>
  </si>
  <si>
    <t>North Dorset 001</t>
  </si>
  <si>
    <t>E07000050</t>
  </si>
  <si>
    <t>North Dorset</t>
  </si>
  <si>
    <t>E02004256</t>
  </si>
  <si>
    <t>North Dorset 002</t>
  </si>
  <si>
    <t>E02004257</t>
  </si>
  <si>
    <t>North Dorset 003</t>
  </si>
  <si>
    <t>E02004258</t>
  </si>
  <si>
    <t>North Dorset 004</t>
  </si>
  <si>
    <t>E02004259</t>
  </si>
  <si>
    <t>North Dorset 005</t>
  </si>
  <si>
    <t>E02004260</t>
  </si>
  <si>
    <t>North Dorset 006</t>
  </si>
  <si>
    <t>E02004261</t>
  </si>
  <si>
    <t>North Dorset 007</t>
  </si>
  <si>
    <t>E02004262</t>
  </si>
  <si>
    <t>North Dorset 008</t>
  </si>
  <si>
    <t>E02004263</t>
  </si>
  <si>
    <t>Purbeck 001</t>
  </si>
  <si>
    <t>E07000051</t>
  </si>
  <si>
    <t>Purbeck</t>
  </si>
  <si>
    <t>E02004264</t>
  </si>
  <si>
    <t>Purbeck 002</t>
  </si>
  <si>
    <t>E02004265</t>
  </si>
  <si>
    <t>Purbeck 003</t>
  </si>
  <si>
    <t>E02004266</t>
  </si>
  <si>
    <t>Purbeck 004</t>
  </si>
  <si>
    <t>E02004267</t>
  </si>
  <si>
    <t>Purbeck 005</t>
  </si>
  <si>
    <t>E02004268</t>
  </si>
  <si>
    <t>Purbeck 006</t>
  </si>
  <si>
    <t>E02004269</t>
  </si>
  <si>
    <t>West Dorset 001</t>
  </si>
  <si>
    <t>E07000052</t>
  </si>
  <si>
    <t>West Dorset</t>
  </si>
  <si>
    <t>E02004270</t>
  </si>
  <si>
    <t>West Dorset 002</t>
  </si>
  <si>
    <t>E02004271</t>
  </si>
  <si>
    <t>West Dorset 003</t>
  </si>
  <si>
    <t>E02004272</t>
  </si>
  <si>
    <t>West Dorset 004</t>
  </si>
  <si>
    <t>E02004273</t>
  </si>
  <si>
    <t>West Dorset 005</t>
  </si>
  <si>
    <t>E02004274</t>
  </si>
  <si>
    <t>West Dorset 006</t>
  </si>
  <si>
    <t>E02004275</t>
  </si>
  <si>
    <t>West Dorset 007</t>
  </si>
  <si>
    <t>E02004276</t>
  </si>
  <si>
    <t>West Dorset 008</t>
  </si>
  <si>
    <t>E02004277</t>
  </si>
  <si>
    <t>West Dorset 009</t>
  </si>
  <si>
    <t>E02004278</t>
  </si>
  <si>
    <t>West Dorset 010</t>
  </si>
  <si>
    <t>E02004279</t>
  </si>
  <si>
    <t>West Dorset 011</t>
  </si>
  <si>
    <t>E02004280</t>
  </si>
  <si>
    <t>West Dorset 012</t>
  </si>
  <si>
    <t>E02004281</t>
  </si>
  <si>
    <t>Weymouth and Portland 001</t>
  </si>
  <si>
    <t>E07000053</t>
  </si>
  <si>
    <t>Weymouth and Portland</t>
  </si>
  <si>
    <t>E02004282</t>
  </si>
  <si>
    <t>Weymouth and Portland 002</t>
  </si>
  <si>
    <t>E02004283</t>
  </si>
  <si>
    <t>Weymouth and Portland 003</t>
  </si>
  <si>
    <t>E02004284</t>
  </si>
  <si>
    <t>Weymouth and Portland 004</t>
  </si>
  <si>
    <t>E02004285</t>
  </si>
  <si>
    <t>Weymouth and Portland 005</t>
  </si>
  <si>
    <t>E02004286</t>
  </si>
  <si>
    <t>Weymouth and Portland 006</t>
  </si>
  <si>
    <t>E02004287</t>
  </si>
  <si>
    <t>Weymouth and Portland 007</t>
  </si>
  <si>
    <t>E02004288</t>
  </si>
  <si>
    <t>Weymouth and Portland 008</t>
  </si>
  <si>
    <t>E02004289</t>
  </si>
  <si>
    <t>Weymouth and Portland 009</t>
  </si>
  <si>
    <t>E02004290</t>
  </si>
  <si>
    <t>County Durham 002</t>
  </si>
  <si>
    <t>E06000047</t>
  </si>
  <si>
    <t>County Durham</t>
  </si>
  <si>
    <t>E02004291</t>
  </si>
  <si>
    <t>County Durham 005</t>
  </si>
  <si>
    <t>E02004292</t>
  </si>
  <si>
    <t>County Durham 007</t>
  </si>
  <si>
    <t>E02004293</t>
  </si>
  <si>
    <t>County Durham 011</t>
  </si>
  <si>
    <t>E02004294</t>
  </si>
  <si>
    <t>County Durham 013</t>
  </si>
  <si>
    <t>E02004295</t>
  </si>
  <si>
    <t>County Durham 015</t>
  </si>
  <si>
    <t>E02004296</t>
  </si>
  <si>
    <t>County Durham 019</t>
  </si>
  <si>
    <t>E02004297</t>
  </si>
  <si>
    <t>County Durham 001</t>
  </si>
  <si>
    <t>E02004298</t>
  </si>
  <si>
    <t>County Durham 003</t>
  </si>
  <si>
    <t>E02004299</t>
  </si>
  <si>
    <t>County Durham 004</t>
  </si>
  <si>
    <t>E02004300</t>
  </si>
  <si>
    <t>County Durham 006</t>
  </si>
  <si>
    <t>E02004301</t>
  </si>
  <si>
    <t>County Durham 008</t>
  </si>
  <si>
    <t>E02004302</t>
  </si>
  <si>
    <t>County Durham 009</t>
  </si>
  <si>
    <t>E02004303</t>
  </si>
  <si>
    <t>County Durham 010</t>
  </si>
  <si>
    <t>E02004304</t>
  </si>
  <si>
    <t>County Durham 012</t>
  </si>
  <si>
    <t>E02004305</t>
  </si>
  <si>
    <t>County Durham 014</t>
  </si>
  <si>
    <t>E02004306</t>
  </si>
  <si>
    <t>County Durham 020</t>
  </si>
  <si>
    <t>E02004307</t>
  </si>
  <si>
    <t>County Durham 024</t>
  </si>
  <si>
    <t>E02004308</t>
  </si>
  <si>
    <t>County Durham 022</t>
  </si>
  <si>
    <t>E02004309</t>
  </si>
  <si>
    <t>County Durham 023</t>
  </si>
  <si>
    <t>E02004310</t>
  </si>
  <si>
    <t>County Durham 026</t>
  </si>
  <si>
    <t>E02004311</t>
  </si>
  <si>
    <t>County Durham 027</t>
  </si>
  <si>
    <t>E02004312</t>
  </si>
  <si>
    <t>County Durham 028</t>
  </si>
  <si>
    <t>E02004313</t>
  </si>
  <si>
    <t>County Durham 029</t>
  </si>
  <si>
    <t>E02004314</t>
  </si>
  <si>
    <t>County Durham 030</t>
  </si>
  <si>
    <t>E02004315</t>
  </si>
  <si>
    <t>County Durham 033</t>
  </si>
  <si>
    <t>E02004316</t>
  </si>
  <si>
    <t>County Durham 031</t>
  </si>
  <si>
    <t>E02004317</t>
  </si>
  <si>
    <t>County Durham 038</t>
  </si>
  <si>
    <t>E02004318</t>
  </si>
  <si>
    <t>County Durham 041</t>
  </si>
  <si>
    <t>E02004319</t>
  </si>
  <si>
    <t>County Durham 044</t>
  </si>
  <si>
    <t>E02004320</t>
  </si>
  <si>
    <t>County Durham 016</t>
  </si>
  <si>
    <t>E02004321</t>
  </si>
  <si>
    <t>County Durham 017</t>
  </si>
  <si>
    <t>E02004322</t>
  </si>
  <si>
    <t>County Durham 018</t>
  </si>
  <si>
    <t>E02004323</t>
  </si>
  <si>
    <t>County Durham 021</t>
  </si>
  <si>
    <t>E02004324</t>
  </si>
  <si>
    <t>County Durham 025</t>
  </si>
  <si>
    <t>E02004325</t>
  </si>
  <si>
    <t>County Durham 032</t>
  </si>
  <si>
    <t>E02004326</t>
  </si>
  <si>
    <t>County Durham 034</t>
  </si>
  <si>
    <t>E02004327</t>
  </si>
  <si>
    <t>County Durham 036</t>
  </si>
  <si>
    <t>E02004328</t>
  </si>
  <si>
    <t>County Durham 035</t>
  </si>
  <si>
    <t>E02004329</t>
  </si>
  <si>
    <t>County Durham 037</t>
  </si>
  <si>
    <t>E02004330</t>
  </si>
  <si>
    <t>County Durham 039</t>
  </si>
  <si>
    <t>E02004331</t>
  </si>
  <si>
    <t>County Durham 040</t>
  </si>
  <si>
    <t>E02004332</t>
  </si>
  <si>
    <t>County Durham 043</t>
  </si>
  <si>
    <t>E02004333</t>
  </si>
  <si>
    <t>County Durham 047</t>
  </si>
  <si>
    <t>E02004334</t>
  </si>
  <si>
    <t>County Durham 048</t>
  </si>
  <si>
    <t>E02004335</t>
  </si>
  <si>
    <t>County Durham 049</t>
  </si>
  <si>
    <t>E02004336</t>
  </si>
  <si>
    <t>County Durham 050</t>
  </si>
  <si>
    <t>E02004337</t>
  </si>
  <si>
    <t>County Durham 052</t>
  </si>
  <si>
    <t>E02004338</t>
  </si>
  <si>
    <t>County Durham 053</t>
  </si>
  <si>
    <t>E02004339</t>
  </si>
  <si>
    <t>County Durham 054</t>
  </si>
  <si>
    <t>E02004340</t>
  </si>
  <si>
    <t>County Durham 059</t>
  </si>
  <si>
    <t>E02004341</t>
  </si>
  <si>
    <t>County Durham 060</t>
  </si>
  <si>
    <t>E02004342</t>
  </si>
  <si>
    <t>County Durham 061</t>
  </si>
  <si>
    <t>E02004343</t>
  </si>
  <si>
    <t>County Durham 062</t>
  </si>
  <si>
    <t>E02004344</t>
  </si>
  <si>
    <t>County Durham 063</t>
  </si>
  <si>
    <t>E02004345</t>
  </si>
  <si>
    <t>County Durham 064</t>
  </si>
  <si>
    <t>E02004346</t>
  </si>
  <si>
    <t>County Durham 065</t>
  </si>
  <si>
    <t>E02004347</t>
  </si>
  <si>
    <t>County Durham 066</t>
  </si>
  <si>
    <t>E02004348</t>
  </si>
  <si>
    <t>County Durham 042</t>
  </si>
  <si>
    <t>E02004349</t>
  </si>
  <si>
    <t>County Durham 045</t>
  </si>
  <si>
    <t>E02004350</t>
  </si>
  <si>
    <t>County Durham 046</t>
  </si>
  <si>
    <t>E02004351</t>
  </si>
  <si>
    <t>County Durham 051</t>
  </si>
  <si>
    <t>E02004352</t>
  </si>
  <si>
    <t>County Durham 055</t>
  </si>
  <si>
    <t>E02004353</t>
  </si>
  <si>
    <t>County Durham 056</t>
  </si>
  <si>
    <t>E02004354</t>
  </si>
  <si>
    <t>County Durham 057</t>
  </si>
  <si>
    <t>E02004355</t>
  </si>
  <si>
    <t>County Durham 058</t>
  </si>
  <si>
    <t>E02004356</t>
  </si>
  <si>
    <t>Eastbourne 001</t>
  </si>
  <si>
    <t>E07000061</t>
  </si>
  <si>
    <t>Eastbourne</t>
  </si>
  <si>
    <t>E02004357</t>
  </si>
  <si>
    <t>Eastbourne 002</t>
  </si>
  <si>
    <t>E02004358</t>
  </si>
  <si>
    <t>Eastbourne 003</t>
  </si>
  <si>
    <t>E02004359</t>
  </si>
  <si>
    <t>Eastbourne 004</t>
  </si>
  <si>
    <t>E02004361</t>
  </si>
  <si>
    <t>Eastbourne 006</t>
  </si>
  <si>
    <t>E02004362</t>
  </si>
  <si>
    <t>Eastbourne 007</t>
  </si>
  <si>
    <t>E02004363</t>
  </si>
  <si>
    <t>Eastbourne 008</t>
  </si>
  <si>
    <t>E02004364</t>
  </si>
  <si>
    <t>Eastbourne 009</t>
  </si>
  <si>
    <t>E02004365</t>
  </si>
  <si>
    <t>Eastbourne 010</t>
  </si>
  <si>
    <t>E02004366</t>
  </si>
  <si>
    <t>Eastbourne 011</t>
  </si>
  <si>
    <t>E02004367</t>
  </si>
  <si>
    <t>Eastbourne 012</t>
  </si>
  <si>
    <t>E02004368</t>
  </si>
  <si>
    <t>Hastings 001</t>
  </si>
  <si>
    <t>E07000062</t>
  </si>
  <si>
    <t>Hastings</t>
  </si>
  <si>
    <t>E02004369</t>
  </si>
  <si>
    <t>Hastings 002</t>
  </si>
  <si>
    <t>E02004370</t>
  </si>
  <si>
    <t>Hastings 003</t>
  </si>
  <si>
    <t>E02004371</t>
  </si>
  <si>
    <t>Hastings 004</t>
  </si>
  <si>
    <t>E02004372</t>
  </si>
  <si>
    <t>Hastings 005</t>
  </si>
  <si>
    <t>E02004373</t>
  </si>
  <si>
    <t>Hastings 006</t>
  </si>
  <si>
    <t>E02004374</t>
  </si>
  <si>
    <t>Hastings 007</t>
  </si>
  <si>
    <t>E02004375</t>
  </si>
  <si>
    <t>Hastings 008</t>
  </si>
  <si>
    <t>E02004376</t>
  </si>
  <si>
    <t>Hastings 009</t>
  </si>
  <si>
    <t>E02004377</t>
  </si>
  <si>
    <t>Hastings 010</t>
  </si>
  <si>
    <t>E02004378</t>
  </si>
  <si>
    <t>Hastings 011</t>
  </si>
  <si>
    <t>E02004379</t>
  </si>
  <si>
    <t>Lewes 001</t>
  </si>
  <si>
    <t>E07000063</t>
  </si>
  <si>
    <t>Lewes</t>
  </si>
  <si>
    <t>E02004380</t>
  </si>
  <si>
    <t>Lewes 002</t>
  </si>
  <si>
    <t>E02004381</t>
  </si>
  <si>
    <t>Lewes 003</t>
  </si>
  <si>
    <t>E02004382</t>
  </si>
  <si>
    <t>Lewes 004</t>
  </si>
  <si>
    <t>E02004383</t>
  </si>
  <si>
    <t>Lewes 005</t>
  </si>
  <si>
    <t>E02004384</t>
  </si>
  <si>
    <t>Lewes 006</t>
  </si>
  <si>
    <t>E02004385</t>
  </si>
  <si>
    <t>Lewes 007</t>
  </si>
  <si>
    <t>E02004386</t>
  </si>
  <si>
    <t>Lewes 008</t>
  </si>
  <si>
    <t>E02004387</t>
  </si>
  <si>
    <t>Lewes 009</t>
  </si>
  <si>
    <t>E02004388</t>
  </si>
  <si>
    <t>Lewes 010</t>
  </si>
  <si>
    <t>E02004389</t>
  </si>
  <si>
    <t>Lewes 011</t>
  </si>
  <si>
    <t>E02004390</t>
  </si>
  <si>
    <t>Lewes 012</t>
  </si>
  <si>
    <t>E02004391</t>
  </si>
  <si>
    <t>Lewes 013</t>
  </si>
  <si>
    <t>E02004392</t>
  </si>
  <si>
    <t>Rother 001</t>
  </si>
  <si>
    <t>E07000064</t>
  </si>
  <si>
    <t>Rother</t>
  </si>
  <si>
    <t>E02004393</t>
  </si>
  <si>
    <t>Rother 002</t>
  </si>
  <si>
    <t>E02004394</t>
  </si>
  <si>
    <t>Rother 003</t>
  </si>
  <si>
    <t>E02004395</t>
  </si>
  <si>
    <t>Rother 004</t>
  </si>
  <si>
    <t>E02004396</t>
  </si>
  <si>
    <t>Rother 005</t>
  </si>
  <si>
    <t>E02004397</t>
  </si>
  <si>
    <t>Rother 006</t>
  </si>
  <si>
    <t>E02004398</t>
  </si>
  <si>
    <t>Rother 007</t>
  </si>
  <si>
    <t>E02004399</t>
  </si>
  <si>
    <t>Rother 008</t>
  </si>
  <si>
    <t>E02004400</t>
  </si>
  <si>
    <t>Rother 009</t>
  </si>
  <si>
    <t>E02004401</t>
  </si>
  <si>
    <t>Rother 010</t>
  </si>
  <si>
    <t>E02004402</t>
  </si>
  <si>
    <t>Rother 011</t>
  </si>
  <si>
    <t>E02004403</t>
  </si>
  <si>
    <t>Wealden 001</t>
  </si>
  <si>
    <t>E07000065</t>
  </si>
  <si>
    <t>Wealden</t>
  </si>
  <si>
    <t>E02004404</t>
  </si>
  <si>
    <t>Wealden 002</t>
  </si>
  <si>
    <t>E02004405</t>
  </si>
  <si>
    <t>Wealden 003</t>
  </si>
  <si>
    <t>E02004406</t>
  </si>
  <si>
    <t>Wealden 004</t>
  </si>
  <si>
    <t>E02004407</t>
  </si>
  <si>
    <t>Wealden 005</t>
  </si>
  <si>
    <t>E02004408</t>
  </si>
  <si>
    <t>Wealden 006</t>
  </si>
  <si>
    <t>E02004409</t>
  </si>
  <si>
    <t>Wealden 007</t>
  </si>
  <si>
    <t>E02004410</t>
  </si>
  <si>
    <t>Wealden 008</t>
  </si>
  <si>
    <t>E02004411</t>
  </si>
  <si>
    <t>Wealden 009</t>
  </si>
  <si>
    <t>E02004412</t>
  </si>
  <si>
    <t>Wealden 010</t>
  </si>
  <si>
    <t>E02004413</t>
  </si>
  <si>
    <t>Wealden 011</t>
  </si>
  <si>
    <t>E02004414</t>
  </si>
  <si>
    <t>Wealden 012</t>
  </si>
  <si>
    <t>E02004415</t>
  </si>
  <si>
    <t>Wealden 013</t>
  </si>
  <si>
    <t>E02004416</t>
  </si>
  <si>
    <t>Wealden 014</t>
  </si>
  <si>
    <t>E02004417</t>
  </si>
  <si>
    <t>Wealden 015</t>
  </si>
  <si>
    <t>E02004418</t>
  </si>
  <si>
    <t>Wealden 016</t>
  </si>
  <si>
    <t>E02004419</t>
  </si>
  <si>
    <t>Wealden 017</t>
  </si>
  <si>
    <t>E02004420</t>
  </si>
  <si>
    <t>Wealden 018</t>
  </si>
  <si>
    <t>E02004421</t>
  </si>
  <si>
    <t>Wealden 019</t>
  </si>
  <si>
    <t>E02004422</t>
  </si>
  <si>
    <t>Wealden 020</t>
  </si>
  <si>
    <t>E02004423</t>
  </si>
  <si>
    <t>Wealden 021</t>
  </si>
  <si>
    <t>E02004424</t>
  </si>
  <si>
    <t>Basildon 001</t>
  </si>
  <si>
    <t>E07000066</t>
  </si>
  <si>
    <t>Basildon</t>
  </si>
  <si>
    <t>E02004425</t>
  </si>
  <si>
    <t>Basildon 002</t>
  </si>
  <si>
    <t>E02004426</t>
  </si>
  <si>
    <t>Basildon 003</t>
  </si>
  <si>
    <t>E02004427</t>
  </si>
  <si>
    <t>Basildon 004</t>
  </si>
  <si>
    <t>E02004428</t>
  </si>
  <si>
    <t>Basildon 005</t>
  </si>
  <si>
    <t>E02004429</t>
  </si>
  <si>
    <t>Basildon 006</t>
  </si>
  <si>
    <t>E02004430</t>
  </si>
  <si>
    <t>Basildon 007</t>
  </si>
  <si>
    <t>E02004431</t>
  </si>
  <si>
    <t>Basildon 008</t>
  </si>
  <si>
    <t>E02004432</t>
  </si>
  <si>
    <t>Basildon 009</t>
  </si>
  <si>
    <t>E02004433</t>
  </si>
  <si>
    <t>Basildon 010</t>
  </si>
  <si>
    <t>E02004434</t>
  </si>
  <si>
    <t>Basildon 011</t>
  </si>
  <si>
    <t>E02004435</t>
  </si>
  <si>
    <t>Basildon 012</t>
  </si>
  <si>
    <t>E02004436</t>
  </si>
  <si>
    <t>Basildon 013</t>
  </si>
  <si>
    <t>E02004437</t>
  </si>
  <si>
    <t>Basildon 014</t>
  </si>
  <si>
    <t>E02004438</t>
  </si>
  <si>
    <t>Basildon 015</t>
  </si>
  <si>
    <t>E02004439</t>
  </si>
  <si>
    <t>Basildon 016</t>
  </si>
  <si>
    <t>E02004440</t>
  </si>
  <si>
    <t>Basildon 017</t>
  </si>
  <si>
    <t>E02004441</t>
  </si>
  <si>
    <t>Basildon 018</t>
  </si>
  <si>
    <t>E02004442</t>
  </si>
  <si>
    <t>Basildon 019</t>
  </si>
  <si>
    <t>E02004443</t>
  </si>
  <si>
    <t>Basildon 020</t>
  </si>
  <si>
    <t>E02004444</t>
  </si>
  <si>
    <t>Basildon 021</t>
  </si>
  <si>
    <t>E02004445</t>
  </si>
  <si>
    <t>Basildon 022</t>
  </si>
  <si>
    <t>E02004446</t>
  </si>
  <si>
    <t>Braintree 001</t>
  </si>
  <si>
    <t>E07000067</t>
  </si>
  <si>
    <t>Braintree</t>
  </si>
  <si>
    <t>E02004447</t>
  </si>
  <si>
    <t>Braintree 002</t>
  </si>
  <si>
    <t>E02004448</t>
  </si>
  <si>
    <t>Braintree 003</t>
  </si>
  <si>
    <t>E02004449</t>
  </si>
  <si>
    <t>Braintree 004</t>
  </si>
  <si>
    <t>E02004450</t>
  </si>
  <si>
    <t>Braintree 005</t>
  </si>
  <si>
    <t>E02004451</t>
  </si>
  <si>
    <t>Braintree 006</t>
  </si>
  <si>
    <t>E02004452</t>
  </si>
  <si>
    <t>Braintree 007</t>
  </si>
  <si>
    <t>E02004453</t>
  </si>
  <si>
    <t>Braintree 008</t>
  </si>
  <si>
    <t>E02004454</t>
  </si>
  <si>
    <t>Braintree 009</t>
  </si>
  <si>
    <t>E02004455</t>
  </si>
  <si>
    <t>Braintree 010</t>
  </si>
  <si>
    <t>E02004456</t>
  </si>
  <si>
    <t>Braintree 011</t>
  </si>
  <si>
    <t>E02004457</t>
  </si>
  <si>
    <t>Braintree 012</t>
  </si>
  <si>
    <t>E02004458</t>
  </si>
  <si>
    <t>Braintree 013</t>
  </si>
  <si>
    <t>E02004459</t>
  </si>
  <si>
    <t>Braintree 014</t>
  </si>
  <si>
    <t>E02004460</t>
  </si>
  <si>
    <t>Braintree 015</t>
  </si>
  <si>
    <t>E02004461</t>
  </si>
  <si>
    <t>Braintree 016</t>
  </si>
  <si>
    <t>E02004462</t>
  </si>
  <si>
    <t>Braintree 017</t>
  </si>
  <si>
    <t>E02004463</t>
  </si>
  <si>
    <t>Braintree 018</t>
  </si>
  <si>
    <t>E02004464</t>
  </si>
  <si>
    <t>Brentwood 001</t>
  </si>
  <si>
    <t>E07000068</t>
  </si>
  <si>
    <t>Brentwood</t>
  </si>
  <si>
    <t>E02004465</t>
  </si>
  <si>
    <t>Brentwood 002</t>
  </si>
  <si>
    <t>E02004466</t>
  </si>
  <si>
    <t>Brentwood 003</t>
  </si>
  <si>
    <t>E02004467</t>
  </si>
  <si>
    <t>Brentwood 004</t>
  </si>
  <si>
    <t>E02004468</t>
  </si>
  <si>
    <t>Brentwood 005</t>
  </si>
  <si>
    <t>E02004469</t>
  </si>
  <si>
    <t>Brentwood 006</t>
  </si>
  <si>
    <t>E02004470</t>
  </si>
  <si>
    <t>Brentwood 007</t>
  </si>
  <si>
    <t>E02004471</t>
  </si>
  <si>
    <t>Brentwood 008</t>
  </si>
  <si>
    <t>E02004472</t>
  </si>
  <si>
    <t>Brentwood 009</t>
  </si>
  <si>
    <t>E02004473</t>
  </si>
  <si>
    <t>Castle Point 001</t>
  </si>
  <si>
    <t>E07000069</t>
  </si>
  <si>
    <t>Castle Point</t>
  </si>
  <si>
    <t>E02004474</t>
  </si>
  <si>
    <t>Castle Point 002</t>
  </si>
  <si>
    <t>E02004475</t>
  </si>
  <si>
    <t>Castle Point 003</t>
  </si>
  <si>
    <t>E02004476</t>
  </si>
  <si>
    <t>Castle Point 004</t>
  </si>
  <si>
    <t>E02004477</t>
  </si>
  <si>
    <t>Castle Point 005</t>
  </si>
  <si>
    <t>E02004478</t>
  </si>
  <si>
    <t>Castle Point 006</t>
  </si>
  <si>
    <t>E02004479</t>
  </si>
  <si>
    <t>Castle Point 007</t>
  </si>
  <si>
    <t>E02004480</t>
  </si>
  <si>
    <t>Castle Point 008</t>
  </si>
  <si>
    <t>E02004481</t>
  </si>
  <si>
    <t>Castle Point 009</t>
  </si>
  <si>
    <t>E02004482</t>
  </si>
  <si>
    <t>Castle Point 010</t>
  </si>
  <si>
    <t>E02004483</t>
  </si>
  <si>
    <t>Castle Point 011</t>
  </si>
  <si>
    <t>E02004484</t>
  </si>
  <si>
    <t>Castle Point 012</t>
  </si>
  <si>
    <t>E02004485</t>
  </si>
  <si>
    <t>Chelmsford 001</t>
  </si>
  <si>
    <t>E07000070</t>
  </si>
  <si>
    <t>Chelmsford</t>
  </si>
  <si>
    <t>E02004486</t>
  </si>
  <si>
    <t>Chelmsford 002</t>
  </si>
  <si>
    <t>E02004487</t>
  </si>
  <si>
    <t>Chelmsford 003</t>
  </si>
  <si>
    <t>E02004488</t>
  </si>
  <si>
    <t>Chelmsford 004</t>
  </si>
  <si>
    <t>E02004489</t>
  </si>
  <si>
    <t>Chelmsford 005</t>
  </si>
  <si>
    <t>E02004490</t>
  </si>
  <si>
    <t>Chelmsford 006</t>
  </si>
  <si>
    <t>E02004491</t>
  </si>
  <si>
    <t>Chelmsford 007</t>
  </si>
  <si>
    <t>E02004492</t>
  </si>
  <si>
    <t>Chelmsford 008</t>
  </si>
  <si>
    <t>E02004493</t>
  </si>
  <si>
    <t>Chelmsford 009</t>
  </si>
  <si>
    <t>E02004494</t>
  </si>
  <si>
    <t>Chelmsford 010</t>
  </si>
  <si>
    <t>E02004495</t>
  </si>
  <si>
    <t>Chelmsford 011</t>
  </si>
  <si>
    <t>E02004496</t>
  </si>
  <si>
    <t>Chelmsford 012</t>
  </si>
  <si>
    <t>E02004497</t>
  </si>
  <si>
    <t>Chelmsford 013</t>
  </si>
  <si>
    <t>E02004498</t>
  </si>
  <si>
    <t>Chelmsford 014</t>
  </si>
  <si>
    <t>E02004499</t>
  </si>
  <si>
    <t>Chelmsford 015</t>
  </si>
  <si>
    <t>E02004500</t>
  </si>
  <si>
    <t>Chelmsford 016</t>
  </si>
  <si>
    <t>E02004501</t>
  </si>
  <si>
    <t>Chelmsford 017</t>
  </si>
  <si>
    <t>E02004502</t>
  </si>
  <si>
    <t>Chelmsford 018</t>
  </si>
  <si>
    <t>E02004503</t>
  </si>
  <si>
    <t>Chelmsford 019</t>
  </si>
  <si>
    <t>E02004504</t>
  </si>
  <si>
    <t>Chelmsford 020</t>
  </si>
  <si>
    <t>E02004505</t>
  </si>
  <si>
    <t>Chelmsford 021</t>
  </si>
  <si>
    <t>E02004506</t>
  </si>
  <si>
    <t>Colchester 001</t>
  </si>
  <si>
    <t>E07000071</t>
  </si>
  <si>
    <t>Colchester</t>
  </si>
  <si>
    <t>E02004507</t>
  </si>
  <si>
    <t>Colchester 002</t>
  </si>
  <si>
    <t>E02004508</t>
  </si>
  <si>
    <t>Colchester 003</t>
  </si>
  <si>
    <t>E02004509</t>
  </si>
  <si>
    <t>Colchester 004</t>
  </si>
  <si>
    <t>E02004512</t>
  </si>
  <si>
    <t>Colchester 007</t>
  </si>
  <si>
    <t>E02004513</t>
  </si>
  <si>
    <t>Colchester 008</t>
  </si>
  <si>
    <t>E02004514</t>
  </si>
  <si>
    <t>Colchester 009</t>
  </si>
  <si>
    <t>E02004515</t>
  </si>
  <si>
    <t>Colchester 010</t>
  </si>
  <si>
    <t>E02004516</t>
  </si>
  <si>
    <t>Colchester 011</t>
  </si>
  <si>
    <t>E02004517</t>
  </si>
  <si>
    <t>Colchester 012</t>
  </si>
  <si>
    <t>E02004518</t>
  </si>
  <si>
    <t>Colchester 013</t>
  </si>
  <si>
    <t>E02004519</t>
  </si>
  <si>
    <t>Colchester 014</t>
  </si>
  <si>
    <t>E02004520</t>
  </si>
  <si>
    <t>Colchester 015</t>
  </si>
  <si>
    <t>E02004521</t>
  </si>
  <si>
    <t>Colchester 016</t>
  </si>
  <si>
    <t>E02004522</t>
  </si>
  <si>
    <t>Colchester 017</t>
  </si>
  <si>
    <t>E02004523</t>
  </si>
  <si>
    <t>Colchester 018</t>
  </si>
  <si>
    <t>E02004524</t>
  </si>
  <si>
    <t>Colchester 019</t>
  </si>
  <si>
    <t>E02004525</t>
  </si>
  <si>
    <t>Colchester 020</t>
  </si>
  <si>
    <t>E02004526</t>
  </si>
  <si>
    <t>Colchester 021</t>
  </si>
  <si>
    <t>E02004527</t>
  </si>
  <si>
    <t>Epping Forest 001</t>
  </si>
  <si>
    <t>E07000072</t>
  </si>
  <si>
    <t>Epping Forest</t>
  </si>
  <si>
    <t>E02004528</t>
  </si>
  <si>
    <t>Epping Forest 002</t>
  </si>
  <si>
    <t>E02004529</t>
  </si>
  <si>
    <t>Epping Forest 003</t>
  </si>
  <si>
    <t>E02004530</t>
  </si>
  <si>
    <t>Epping Forest 004</t>
  </si>
  <si>
    <t>E02004531</t>
  </si>
  <si>
    <t>Epping Forest 005</t>
  </si>
  <si>
    <t>E02004532</t>
  </si>
  <si>
    <t>Epping Forest 006</t>
  </si>
  <si>
    <t>E02004533</t>
  </si>
  <si>
    <t>Epping Forest 007</t>
  </si>
  <si>
    <t>E02004534</t>
  </si>
  <si>
    <t>Epping Forest 008</t>
  </si>
  <si>
    <t>E02004535</t>
  </si>
  <si>
    <t>Epping Forest 009</t>
  </si>
  <si>
    <t>E02004536</t>
  </si>
  <si>
    <t>Epping Forest 010</t>
  </si>
  <si>
    <t>E02004537</t>
  </si>
  <si>
    <t>Epping Forest 011</t>
  </si>
  <si>
    <t>E02004538</t>
  </si>
  <si>
    <t>Epping Forest 012</t>
  </si>
  <si>
    <t>E02004539</t>
  </si>
  <si>
    <t>Epping Forest 013</t>
  </si>
  <si>
    <t>E02004540</t>
  </si>
  <si>
    <t>Epping Forest 014</t>
  </si>
  <si>
    <t>E02004541</t>
  </si>
  <si>
    <t>Epping Forest 015</t>
  </si>
  <si>
    <t>E02004542</t>
  </si>
  <si>
    <t>Epping Forest 016</t>
  </si>
  <si>
    <t>E02004543</t>
  </si>
  <si>
    <t>Epping Forest 017</t>
  </si>
  <si>
    <t>E02004544</t>
  </si>
  <si>
    <t>Harlow 001</t>
  </si>
  <si>
    <t>E07000073</t>
  </si>
  <si>
    <t>Harlow</t>
  </si>
  <si>
    <t>E02004545</t>
  </si>
  <si>
    <t>Harlow 002</t>
  </si>
  <si>
    <t>E02004546</t>
  </si>
  <si>
    <t>Harlow 003</t>
  </si>
  <si>
    <t>E02004547</t>
  </si>
  <si>
    <t>Harlow 004</t>
  </si>
  <si>
    <t>E02004548</t>
  </si>
  <si>
    <t>Harlow 005</t>
  </si>
  <si>
    <t>E02004549</t>
  </si>
  <si>
    <t>Harlow 006</t>
  </si>
  <si>
    <t>E02004550</t>
  </si>
  <si>
    <t>Harlow 007</t>
  </si>
  <si>
    <t>E02004551</t>
  </si>
  <si>
    <t>Harlow 008</t>
  </si>
  <si>
    <t>E02004552</t>
  </si>
  <si>
    <t>Harlow 009</t>
  </si>
  <si>
    <t>E02004553</t>
  </si>
  <si>
    <t>Harlow 010</t>
  </si>
  <si>
    <t>E02004554</t>
  </si>
  <si>
    <t>Harlow 011</t>
  </si>
  <si>
    <t>E02004555</t>
  </si>
  <si>
    <t>Maldon 001</t>
  </si>
  <si>
    <t>E07000074</t>
  </si>
  <si>
    <t>Maldon</t>
  </si>
  <si>
    <t>E02004556</t>
  </si>
  <si>
    <t>Maldon 002</t>
  </si>
  <si>
    <t>E02004557</t>
  </si>
  <si>
    <t>Maldon 003</t>
  </si>
  <si>
    <t>E02004558</t>
  </si>
  <si>
    <t>Maldon 004</t>
  </si>
  <si>
    <t>E02004559</t>
  </si>
  <si>
    <t>Maldon 005</t>
  </si>
  <si>
    <t>E02004560</t>
  </si>
  <si>
    <t>Maldon 006</t>
  </si>
  <si>
    <t>E02004561</t>
  </si>
  <si>
    <t>Maldon 007</t>
  </si>
  <si>
    <t>E02004562</t>
  </si>
  <si>
    <t>Maldon 008</t>
  </si>
  <si>
    <t>E02004563</t>
  </si>
  <si>
    <t>Rochford 001</t>
  </si>
  <si>
    <t>E07000075</t>
  </si>
  <si>
    <t>Rochford</t>
  </si>
  <si>
    <t>E02004564</t>
  </si>
  <si>
    <t>Rochford 002</t>
  </si>
  <si>
    <t>E02004565</t>
  </si>
  <si>
    <t>Rochford 003</t>
  </si>
  <si>
    <t>E02004566</t>
  </si>
  <si>
    <t>Rochford 004</t>
  </si>
  <si>
    <t>E02004567</t>
  </si>
  <si>
    <t>Rochford 005</t>
  </si>
  <si>
    <t>E02004568</t>
  </si>
  <si>
    <t>Rochford 006</t>
  </si>
  <si>
    <t>E02004569</t>
  </si>
  <si>
    <t>Rochford 007</t>
  </si>
  <si>
    <t>E02004570</t>
  </si>
  <si>
    <t>Rochford 008</t>
  </si>
  <si>
    <t>E02004571</t>
  </si>
  <si>
    <t>Rochford 009</t>
  </si>
  <si>
    <t>E02004572</t>
  </si>
  <si>
    <t>Rochford 010</t>
  </si>
  <si>
    <t>E02004573</t>
  </si>
  <si>
    <t>Tendring 001</t>
  </si>
  <si>
    <t>E07000076</t>
  </si>
  <si>
    <t>Tendring</t>
  </si>
  <si>
    <t>E02004574</t>
  </si>
  <si>
    <t>Tendring 002</t>
  </si>
  <si>
    <t>E02004575</t>
  </si>
  <si>
    <t>Tendring 003</t>
  </si>
  <si>
    <t>E02004576</t>
  </si>
  <si>
    <t>Tendring 004</t>
  </si>
  <si>
    <t>E02004577</t>
  </si>
  <si>
    <t>Tendring 005</t>
  </si>
  <si>
    <t>E02004578</t>
  </si>
  <si>
    <t>Tendring 006</t>
  </si>
  <si>
    <t>E02004579</t>
  </si>
  <si>
    <t>Tendring 007</t>
  </si>
  <si>
    <t>E02004580</t>
  </si>
  <si>
    <t>Tendring 008</t>
  </si>
  <si>
    <t>E02004581</t>
  </si>
  <si>
    <t>Tendring 009</t>
  </si>
  <si>
    <t>E02004582</t>
  </si>
  <si>
    <t>Tendring 010</t>
  </si>
  <si>
    <t>E02004583</t>
  </si>
  <si>
    <t>Tendring 011</t>
  </si>
  <si>
    <t>E02004584</t>
  </si>
  <si>
    <t>Tendring 012</t>
  </si>
  <si>
    <t>E02004585</t>
  </si>
  <si>
    <t>Tendring 013</t>
  </si>
  <si>
    <t>E02004586</t>
  </si>
  <si>
    <t>Tendring 014</t>
  </si>
  <si>
    <t>E02004587</t>
  </si>
  <si>
    <t>Tendring 015</t>
  </si>
  <si>
    <t>E02004588</t>
  </si>
  <si>
    <t>Tendring 016</t>
  </si>
  <si>
    <t>E02004589</t>
  </si>
  <si>
    <t>Tendring 017</t>
  </si>
  <si>
    <t>E02004590</t>
  </si>
  <si>
    <t>Tendring 018</t>
  </si>
  <si>
    <t>E02004591</t>
  </si>
  <si>
    <t>Uttlesford 001</t>
  </si>
  <si>
    <t>E07000077</t>
  </si>
  <si>
    <t>Uttlesford</t>
  </si>
  <si>
    <t>E02004592</t>
  </si>
  <si>
    <t>Uttlesford 002</t>
  </si>
  <si>
    <t>E02004593</t>
  </si>
  <si>
    <t>Uttlesford 003</t>
  </si>
  <si>
    <t>E02004594</t>
  </si>
  <si>
    <t>Uttlesford 004</t>
  </si>
  <si>
    <t>E02004595</t>
  </si>
  <si>
    <t>Uttlesford 005</t>
  </si>
  <si>
    <t>E02004596</t>
  </si>
  <si>
    <t>Uttlesford 006</t>
  </si>
  <si>
    <t>E02004597</t>
  </si>
  <si>
    <t>Uttlesford 007</t>
  </si>
  <si>
    <t>E02004598</t>
  </si>
  <si>
    <t>Uttlesford 008</t>
  </si>
  <si>
    <t>E02004599</t>
  </si>
  <si>
    <t>Uttlesford 009</t>
  </si>
  <si>
    <t>E02004600</t>
  </si>
  <si>
    <t>Cheltenham 001</t>
  </si>
  <si>
    <t>E07000078</t>
  </si>
  <si>
    <t>Cheltenham</t>
  </si>
  <si>
    <t>E02004601</t>
  </si>
  <si>
    <t>Cheltenham 002</t>
  </si>
  <si>
    <t>E02004602</t>
  </si>
  <si>
    <t>Cheltenham 003</t>
  </si>
  <si>
    <t>E02004603</t>
  </si>
  <si>
    <t>Cheltenham 004</t>
  </si>
  <si>
    <t>E02004604</t>
  </si>
  <si>
    <t>Cheltenham 005</t>
  </si>
  <si>
    <t>E02004605</t>
  </si>
  <si>
    <t>Cheltenham 006</t>
  </si>
  <si>
    <t>E02004606</t>
  </si>
  <si>
    <t>Cheltenham 007</t>
  </si>
  <si>
    <t>E02004607</t>
  </si>
  <si>
    <t>Cheltenham 008</t>
  </si>
  <si>
    <t>E02004608</t>
  </si>
  <si>
    <t>Cheltenham 009</t>
  </si>
  <si>
    <t>E02004609</t>
  </si>
  <si>
    <t>Cheltenham 010</t>
  </si>
  <si>
    <t>E02004610</t>
  </si>
  <si>
    <t>Cheltenham 011</t>
  </si>
  <si>
    <t>E02004611</t>
  </si>
  <si>
    <t>Cheltenham 012</t>
  </si>
  <si>
    <t>E02004612</t>
  </si>
  <si>
    <t>Cheltenham 013</t>
  </si>
  <si>
    <t>E02004613</t>
  </si>
  <si>
    <t>Cheltenham 014</t>
  </si>
  <si>
    <t>E02004614</t>
  </si>
  <si>
    <t>Cheltenham 015</t>
  </si>
  <si>
    <t>E02004615</t>
  </si>
  <si>
    <t>Cotswold 001</t>
  </si>
  <si>
    <t>E07000079</t>
  </si>
  <si>
    <t>Cotswold</t>
  </si>
  <si>
    <t>E02004616</t>
  </si>
  <si>
    <t>Cotswold 002</t>
  </si>
  <si>
    <t>E02004617</t>
  </si>
  <si>
    <t>Cotswold 003</t>
  </si>
  <si>
    <t>E02004618</t>
  </si>
  <si>
    <t>Cotswold 004</t>
  </si>
  <si>
    <t>E02004619</t>
  </si>
  <si>
    <t>Cotswold 005</t>
  </si>
  <si>
    <t>E02004620</t>
  </si>
  <si>
    <t>Cotswold 006</t>
  </si>
  <si>
    <t>E02004621</t>
  </si>
  <si>
    <t>Cotswold 007</t>
  </si>
  <si>
    <t>E02004622</t>
  </si>
  <si>
    <t>Cotswold 008</t>
  </si>
  <si>
    <t>E02004623</t>
  </si>
  <si>
    <t>Cotswold 009</t>
  </si>
  <si>
    <t>E02004624</t>
  </si>
  <si>
    <t>Cotswold 010</t>
  </si>
  <si>
    <t>E02004625</t>
  </si>
  <si>
    <t>Cotswold 011</t>
  </si>
  <si>
    <t>E02004626</t>
  </si>
  <si>
    <t>Forest of Dean 001</t>
  </si>
  <si>
    <t>E07000080</t>
  </si>
  <si>
    <t>Forest of Dean</t>
  </si>
  <si>
    <t>E02004627</t>
  </si>
  <si>
    <t>Forest of Dean 002</t>
  </si>
  <si>
    <t>E02004628</t>
  </si>
  <si>
    <t>Forest of Dean 003</t>
  </si>
  <si>
    <t>E02004629</t>
  </si>
  <si>
    <t>Forest of Dean 004</t>
  </si>
  <si>
    <t>E02004630</t>
  </si>
  <si>
    <t>Forest of Dean 005</t>
  </si>
  <si>
    <t>E02004631</t>
  </si>
  <si>
    <t>Forest of Dean 006</t>
  </si>
  <si>
    <t>E02004632</t>
  </si>
  <si>
    <t>Forest of Dean 007</t>
  </si>
  <si>
    <t>E02004633</t>
  </si>
  <si>
    <t>Forest of Dean 008</t>
  </si>
  <si>
    <t>E02004634</t>
  </si>
  <si>
    <t>Forest of Dean 009</t>
  </si>
  <si>
    <t>E02004635</t>
  </si>
  <si>
    <t>Forest of Dean 010</t>
  </si>
  <si>
    <t>E02004636</t>
  </si>
  <si>
    <t>Gloucester 001</t>
  </si>
  <si>
    <t>E07000081</t>
  </si>
  <si>
    <t>Gloucester</t>
  </si>
  <si>
    <t>E02004637</t>
  </si>
  <si>
    <t>Gloucester 002</t>
  </si>
  <si>
    <t>E02004638</t>
  </si>
  <si>
    <t>Gloucester 003</t>
  </si>
  <si>
    <t>E02004639</t>
  </si>
  <si>
    <t>Gloucester 004</t>
  </si>
  <si>
    <t>E02004640</t>
  </si>
  <si>
    <t>Gloucester 005</t>
  </si>
  <si>
    <t>E02004641</t>
  </si>
  <si>
    <t>Gloucester 006</t>
  </si>
  <si>
    <t>E02004642</t>
  </si>
  <si>
    <t>Gloucester 007</t>
  </si>
  <si>
    <t>E02004643</t>
  </si>
  <si>
    <t>Gloucester 008</t>
  </si>
  <si>
    <t>E02004644</t>
  </si>
  <si>
    <t>Gloucester 009</t>
  </si>
  <si>
    <t>E02004645</t>
  </si>
  <si>
    <t>Gloucester 010</t>
  </si>
  <si>
    <t>E02004646</t>
  </si>
  <si>
    <t>Gloucester 011</t>
  </si>
  <si>
    <t>E02004647</t>
  </si>
  <si>
    <t>Gloucester 012</t>
  </si>
  <si>
    <t>E02004648</t>
  </si>
  <si>
    <t>Gloucester 013</t>
  </si>
  <si>
    <t>E02004649</t>
  </si>
  <si>
    <t>Gloucester 014</t>
  </si>
  <si>
    <t>E02004650</t>
  </si>
  <si>
    <t>Gloucester 015</t>
  </si>
  <si>
    <t>E02004651</t>
  </si>
  <si>
    <t>Stroud 001</t>
  </si>
  <si>
    <t>E07000082</t>
  </si>
  <si>
    <t>Stroud</t>
  </si>
  <si>
    <t>E02004652</t>
  </si>
  <si>
    <t>Stroud 002</t>
  </si>
  <si>
    <t>E02004653</t>
  </si>
  <si>
    <t>Stroud 003</t>
  </si>
  <si>
    <t>E02004654</t>
  </si>
  <si>
    <t>Stroud 004</t>
  </si>
  <si>
    <t>E02004655</t>
  </si>
  <si>
    <t>Stroud 005</t>
  </si>
  <si>
    <t>E02004656</t>
  </si>
  <si>
    <t>Stroud 006</t>
  </si>
  <si>
    <t>E02004657</t>
  </si>
  <si>
    <t>Stroud 007</t>
  </si>
  <si>
    <t>E02004658</t>
  </si>
  <si>
    <t>Stroud 008</t>
  </si>
  <si>
    <t>E02004659</t>
  </si>
  <si>
    <t>Stroud 009</t>
  </si>
  <si>
    <t>E02004660</t>
  </si>
  <si>
    <t>Stroud 010</t>
  </si>
  <si>
    <t>E02004661</t>
  </si>
  <si>
    <t>Stroud 011</t>
  </si>
  <si>
    <t>E02004662</t>
  </si>
  <si>
    <t>Stroud 012</t>
  </si>
  <si>
    <t>E02004663</t>
  </si>
  <si>
    <t>Stroud 013</t>
  </si>
  <si>
    <t>E02004664</t>
  </si>
  <si>
    <t>Stroud 014</t>
  </si>
  <si>
    <t>E02004665</t>
  </si>
  <si>
    <t>Stroud 015</t>
  </si>
  <si>
    <t>E02004666</t>
  </si>
  <si>
    <t>Tewkesbury 001</t>
  </si>
  <si>
    <t>E07000083</t>
  </si>
  <si>
    <t>Tewkesbury</t>
  </si>
  <si>
    <t>E02004667</t>
  </si>
  <si>
    <t>Tewkesbury 002</t>
  </si>
  <si>
    <t>E02004668</t>
  </si>
  <si>
    <t>Tewkesbury 003</t>
  </si>
  <si>
    <t>E02004669</t>
  </si>
  <si>
    <t>Tewkesbury 004</t>
  </si>
  <si>
    <t>E02004670</t>
  </si>
  <si>
    <t>Tewkesbury 005</t>
  </si>
  <si>
    <t>E02004671</t>
  </si>
  <si>
    <t>Tewkesbury 006</t>
  </si>
  <si>
    <t>E02004672</t>
  </si>
  <si>
    <t>Tewkesbury 007</t>
  </si>
  <si>
    <t>E02004673</t>
  </si>
  <si>
    <t>Tewkesbury 008</t>
  </si>
  <si>
    <t>E02004674</t>
  </si>
  <si>
    <t>Tewkesbury 009</t>
  </si>
  <si>
    <t>E02004675</t>
  </si>
  <si>
    <t>Basingstoke and Deane 001</t>
  </si>
  <si>
    <t>E07000084</t>
  </si>
  <si>
    <t>Basingstoke and Deane</t>
  </si>
  <si>
    <t>E02004676</t>
  </si>
  <si>
    <t>Basingstoke and Deane 002</t>
  </si>
  <si>
    <t>E02004677</t>
  </si>
  <si>
    <t>Basingstoke and Deane 003</t>
  </si>
  <si>
    <t>E02004678</t>
  </si>
  <si>
    <t>Basingstoke and Deane 004</t>
  </si>
  <si>
    <t>E02004679</t>
  </si>
  <si>
    <t>Basingstoke and Deane 005</t>
  </si>
  <si>
    <t>E02004680</t>
  </si>
  <si>
    <t>Basingstoke and Deane 006</t>
  </si>
  <si>
    <t>E02004681</t>
  </si>
  <si>
    <t>Basingstoke and Deane 007</t>
  </si>
  <si>
    <t>E02004682</t>
  </si>
  <si>
    <t>Basingstoke and Deane 008</t>
  </si>
  <si>
    <t>E02004683</t>
  </si>
  <si>
    <t>Basingstoke and Deane 009</t>
  </si>
  <si>
    <t>E02004684</t>
  </si>
  <si>
    <t>Basingstoke and Deane 010</t>
  </si>
  <si>
    <t>E02004685</t>
  </si>
  <si>
    <t>Basingstoke and Deane 011</t>
  </si>
  <si>
    <t>E02004686</t>
  </si>
  <si>
    <t>Basingstoke and Deane 012</t>
  </si>
  <si>
    <t>E02004687</t>
  </si>
  <si>
    <t>Basingstoke and Deane 013</t>
  </si>
  <si>
    <t>E02004688</t>
  </si>
  <si>
    <t>Basingstoke and Deane 014</t>
  </si>
  <si>
    <t>E02004689</t>
  </si>
  <si>
    <t>Basingstoke and Deane 015</t>
  </si>
  <si>
    <t>E02004690</t>
  </si>
  <si>
    <t>Basingstoke and Deane 016</t>
  </si>
  <si>
    <t>E02004691</t>
  </si>
  <si>
    <t>Basingstoke and Deane 017</t>
  </si>
  <si>
    <t>E02004692</t>
  </si>
  <si>
    <t>Basingstoke and Deane 018</t>
  </si>
  <si>
    <t>E02004693</t>
  </si>
  <si>
    <t>Basingstoke and Deane 019</t>
  </si>
  <si>
    <t>E02004694</t>
  </si>
  <si>
    <t>Basingstoke and Deane 020</t>
  </si>
  <si>
    <t>E02004695</t>
  </si>
  <si>
    <t>Basingstoke and Deane 021</t>
  </si>
  <si>
    <t>E02004696</t>
  </si>
  <si>
    <t>Basingstoke and Deane 022</t>
  </si>
  <si>
    <t>E02004697</t>
  </si>
  <si>
    <t>East Hampshire 001</t>
  </si>
  <si>
    <t>E07000085</t>
  </si>
  <si>
    <t>East Hampshire</t>
  </si>
  <si>
    <t>E02004698</t>
  </si>
  <si>
    <t>East Hampshire 002</t>
  </si>
  <si>
    <t>E02004699</t>
  </si>
  <si>
    <t>East Hampshire 003</t>
  </si>
  <si>
    <t>E02004700</t>
  </si>
  <si>
    <t>East Hampshire 004</t>
  </si>
  <si>
    <t>E02004702</t>
  </si>
  <si>
    <t>East Hampshire 006</t>
  </si>
  <si>
    <t>E02004703</t>
  </si>
  <si>
    <t>East Hampshire 007</t>
  </si>
  <si>
    <t>E02004704</t>
  </si>
  <si>
    <t>East Hampshire 008</t>
  </si>
  <si>
    <t>E02004705</t>
  </si>
  <si>
    <t>East Hampshire 009</t>
  </si>
  <si>
    <t>E02004706</t>
  </si>
  <si>
    <t>East Hampshire 010</t>
  </si>
  <si>
    <t>E02004707</t>
  </si>
  <si>
    <t>East Hampshire 011</t>
  </si>
  <si>
    <t>E02004708</t>
  </si>
  <si>
    <t>East Hampshire 012</t>
  </si>
  <si>
    <t>E02004709</t>
  </si>
  <si>
    <t>East Hampshire 013</t>
  </si>
  <si>
    <t>E02004710</t>
  </si>
  <si>
    <t>East Hampshire 014</t>
  </si>
  <si>
    <t>E02004712</t>
  </si>
  <si>
    <t>Eastleigh 001</t>
  </si>
  <si>
    <t>E07000086</t>
  </si>
  <si>
    <t>Eastleigh</t>
  </si>
  <si>
    <t>E02004713</t>
  </si>
  <si>
    <t>Eastleigh 002</t>
  </si>
  <si>
    <t>E02004714</t>
  </si>
  <si>
    <t>Eastleigh 003</t>
  </si>
  <si>
    <t>E02004715</t>
  </si>
  <si>
    <t>Eastleigh 004</t>
  </si>
  <si>
    <t>E02004716</t>
  </si>
  <si>
    <t>Eastleigh 005</t>
  </si>
  <si>
    <t>E02004717</t>
  </si>
  <si>
    <t>Eastleigh 006</t>
  </si>
  <si>
    <t>E02004718</t>
  </si>
  <si>
    <t>Eastleigh 007</t>
  </si>
  <si>
    <t>E02004719</t>
  </si>
  <si>
    <t>Eastleigh 008</t>
  </si>
  <si>
    <t>E02004720</t>
  </si>
  <si>
    <t>Eastleigh 009</t>
  </si>
  <si>
    <t>E02004721</t>
  </si>
  <si>
    <t>Eastleigh 010</t>
  </si>
  <si>
    <t>E02004722</t>
  </si>
  <si>
    <t>Eastleigh 011</t>
  </si>
  <si>
    <t>E02004723</t>
  </si>
  <si>
    <t>Eastleigh 012</t>
  </si>
  <si>
    <t>E02004724</t>
  </si>
  <si>
    <t>Eastleigh 013</t>
  </si>
  <si>
    <t>E02004725</t>
  </si>
  <si>
    <t>Eastleigh 014</t>
  </si>
  <si>
    <t>E02004726</t>
  </si>
  <si>
    <t>Eastleigh 015</t>
  </si>
  <si>
    <t>E02004727</t>
  </si>
  <si>
    <t>Fareham 001</t>
  </si>
  <si>
    <t>E07000087</t>
  </si>
  <si>
    <t>Fareham</t>
  </si>
  <si>
    <t>E02004728</t>
  </si>
  <si>
    <t>Fareham 002</t>
  </si>
  <si>
    <t>E02004729</t>
  </si>
  <si>
    <t>Fareham 003</t>
  </si>
  <si>
    <t>E02004730</t>
  </si>
  <si>
    <t>Fareham 004</t>
  </si>
  <si>
    <t>E02004731</t>
  </si>
  <si>
    <t>Fareham 005</t>
  </si>
  <si>
    <t>E02004732</t>
  </si>
  <si>
    <t>Fareham 006</t>
  </si>
  <si>
    <t>E02004733</t>
  </si>
  <si>
    <t>Fareham 007</t>
  </si>
  <si>
    <t>E02004734</t>
  </si>
  <si>
    <t>Fareham 008</t>
  </si>
  <si>
    <t>E02004735</t>
  </si>
  <si>
    <t>Fareham 009</t>
  </si>
  <si>
    <t>E02004736</t>
  </si>
  <si>
    <t>Fareham 010</t>
  </si>
  <si>
    <t>E02004737</t>
  </si>
  <si>
    <t>Fareham 011</t>
  </si>
  <si>
    <t>E02004738</t>
  </si>
  <si>
    <t>Fareham 012</t>
  </si>
  <si>
    <t>E02004739</t>
  </si>
  <si>
    <t>Fareham 013</t>
  </si>
  <si>
    <t>E02004740</t>
  </si>
  <si>
    <t>Fareham 014</t>
  </si>
  <si>
    <t>E02004741</t>
  </si>
  <si>
    <t>Gosport 001</t>
  </si>
  <si>
    <t>E07000088</t>
  </si>
  <si>
    <t>Gosport</t>
  </si>
  <si>
    <t>E02004742</t>
  </si>
  <si>
    <t>Gosport 002</t>
  </si>
  <si>
    <t>E02004743</t>
  </si>
  <si>
    <t>Gosport 003</t>
  </si>
  <si>
    <t>E02004744</t>
  </si>
  <si>
    <t>Gosport 004</t>
  </si>
  <si>
    <t>E02004745</t>
  </si>
  <si>
    <t>Gosport 005</t>
  </si>
  <si>
    <t>E02004746</t>
  </si>
  <si>
    <t>Gosport 006</t>
  </si>
  <si>
    <t>E02004747</t>
  </si>
  <si>
    <t>Gosport 007</t>
  </si>
  <si>
    <t>E02004748</t>
  </si>
  <si>
    <t>Gosport 008</t>
  </si>
  <si>
    <t>E02004749</t>
  </si>
  <si>
    <t>Gosport 009</t>
  </si>
  <si>
    <t>E02004750</t>
  </si>
  <si>
    <t>Gosport 010</t>
  </si>
  <si>
    <t>E02004751</t>
  </si>
  <si>
    <t>Hart 001</t>
  </si>
  <si>
    <t>E07000089</t>
  </si>
  <si>
    <t>Hart</t>
  </si>
  <si>
    <t>E02004752</t>
  </si>
  <si>
    <t>Hart 002</t>
  </si>
  <si>
    <t>E02004753</t>
  </si>
  <si>
    <t>Hart 003</t>
  </si>
  <si>
    <t>E02004754</t>
  </si>
  <si>
    <t>Hart 004</t>
  </si>
  <si>
    <t>E02004755</t>
  </si>
  <si>
    <t>Hart 005</t>
  </si>
  <si>
    <t>E02004756</t>
  </si>
  <si>
    <t>Hart 006</t>
  </si>
  <si>
    <t>E02004757</t>
  </si>
  <si>
    <t>Hart 007</t>
  </si>
  <si>
    <t>E02004758</t>
  </si>
  <si>
    <t>Hart 008</t>
  </si>
  <si>
    <t>E02004759</t>
  </si>
  <si>
    <t>Hart 009</t>
  </si>
  <si>
    <t>E02004760</t>
  </si>
  <si>
    <t>Hart 010</t>
  </si>
  <si>
    <t>E02004761</t>
  </si>
  <si>
    <t>Hart 011</t>
  </si>
  <si>
    <t>E02004764</t>
  </si>
  <si>
    <t>Havant 003</t>
  </si>
  <si>
    <t>E07000090</t>
  </si>
  <si>
    <t>Havant</t>
  </si>
  <si>
    <t>E02004765</t>
  </si>
  <si>
    <t>Havant 004</t>
  </si>
  <si>
    <t>E02004766</t>
  </si>
  <si>
    <t>Havant 005</t>
  </si>
  <si>
    <t>E02004767</t>
  </si>
  <si>
    <t>Havant 006</t>
  </si>
  <si>
    <t>E02004768</t>
  </si>
  <si>
    <t>Havant 007</t>
  </si>
  <si>
    <t>E02004769</t>
  </si>
  <si>
    <t>Havant 008</t>
  </si>
  <si>
    <t>E02004770</t>
  </si>
  <si>
    <t>Havant 009</t>
  </si>
  <si>
    <t>E02004771</t>
  </si>
  <si>
    <t>Havant 010</t>
  </si>
  <si>
    <t>E02004772</t>
  </si>
  <si>
    <t>Havant 011</t>
  </si>
  <si>
    <t>E02004774</t>
  </si>
  <si>
    <t>Havant 013</t>
  </si>
  <si>
    <t>E02004775</t>
  </si>
  <si>
    <t>Havant 014</t>
  </si>
  <si>
    <t>E02004776</t>
  </si>
  <si>
    <t>Havant 015</t>
  </si>
  <si>
    <t>E02004777</t>
  </si>
  <si>
    <t>Havant 016</t>
  </si>
  <si>
    <t>E02004778</t>
  </si>
  <si>
    <t>Havant 017</t>
  </si>
  <si>
    <t>E02004779</t>
  </si>
  <si>
    <t>New Forest 001</t>
  </si>
  <si>
    <t>E07000091</t>
  </si>
  <si>
    <t>New Forest</t>
  </si>
  <si>
    <t>E02004780</t>
  </si>
  <si>
    <t>New Forest 002</t>
  </si>
  <si>
    <t>E02004781</t>
  </si>
  <si>
    <t>New Forest 003</t>
  </si>
  <si>
    <t>E02004782</t>
  </si>
  <si>
    <t>New Forest 004</t>
  </si>
  <si>
    <t>E02004783</t>
  </si>
  <si>
    <t>New Forest 005</t>
  </si>
  <si>
    <t>E02004784</t>
  </si>
  <si>
    <t>New Forest 006</t>
  </si>
  <si>
    <t>E02004785</t>
  </si>
  <si>
    <t>New Forest 007</t>
  </si>
  <si>
    <t>E02004786</t>
  </si>
  <si>
    <t>New Forest 008</t>
  </si>
  <si>
    <t>E02004787</t>
  </si>
  <si>
    <t>New Forest 009</t>
  </si>
  <si>
    <t>E02004788</t>
  </si>
  <si>
    <t>New Forest 010</t>
  </si>
  <si>
    <t>E02004789</t>
  </si>
  <si>
    <t>New Forest 011</t>
  </si>
  <si>
    <t>E02004790</t>
  </si>
  <si>
    <t>New Forest 012</t>
  </si>
  <si>
    <t>E02004791</t>
  </si>
  <si>
    <t>New Forest 013</t>
  </si>
  <si>
    <t>E02004792</t>
  </si>
  <si>
    <t>New Forest 014</t>
  </si>
  <si>
    <t>E02004793</t>
  </si>
  <si>
    <t>New Forest 015</t>
  </si>
  <si>
    <t>E02004794</t>
  </si>
  <si>
    <t>New Forest 016</t>
  </si>
  <si>
    <t>E02004795</t>
  </si>
  <si>
    <t>New Forest 017</t>
  </si>
  <si>
    <t>E02004796</t>
  </si>
  <si>
    <t>New Forest 018</t>
  </si>
  <si>
    <t>E02004797</t>
  </si>
  <si>
    <t>New Forest 019</t>
  </si>
  <si>
    <t>E02004798</t>
  </si>
  <si>
    <t>New Forest 020</t>
  </si>
  <si>
    <t>E02004799</t>
  </si>
  <si>
    <t>New Forest 021</t>
  </si>
  <si>
    <t>E02004800</t>
  </si>
  <si>
    <t>New Forest 022</t>
  </si>
  <si>
    <t>E02004801</t>
  </si>
  <si>
    <t>New Forest 023</t>
  </si>
  <si>
    <t>E02004802</t>
  </si>
  <si>
    <t>Rushmoor 001</t>
  </si>
  <si>
    <t>E07000092</t>
  </si>
  <si>
    <t>Rushmoor</t>
  </si>
  <si>
    <t>E02004803</t>
  </si>
  <si>
    <t>Rushmoor 002</t>
  </si>
  <si>
    <t>E02004804</t>
  </si>
  <si>
    <t>Rushmoor 003</t>
  </si>
  <si>
    <t>E02004805</t>
  </si>
  <si>
    <t>Rushmoor 004</t>
  </si>
  <si>
    <t>E02004806</t>
  </si>
  <si>
    <t>Rushmoor 005</t>
  </si>
  <si>
    <t>E02004807</t>
  </si>
  <si>
    <t>Rushmoor 006</t>
  </si>
  <si>
    <t>E02004808</t>
  </si>
  <si>
    <t>Rushmoor 007</t>
  </si>
  <si>
    <t>E02004809</t>
  </si>
  <si>
    <t>Rushmoor 008</t>
  </si>
  <si>
    <t>E02004810</t>
  </si>
  <si>
    <t>Rushmoor 009</t>
  </si>
  <si>
    <t>E02004811</t>
  </si>
  <si>
    <t>Rushmoor 010</t>
  </si>
  <si>
    <t>E02004812</t>
  </si>
  <si>
    <t>Rushmoor 011</t>
  </si>
  <si>
    <t>E02004813</t>
  </si>
  <si>
    <t>Rushmoor 012</t>
  </si>
  <si>
    <t>E02004814</t>
  </si>
  <si>
    <t>Test Valley 001</t>
  </si>
  <si>
    <t>E07000093</t>
  </si>
  <si>
    <t>Test Valley</t>
  </si>
  <si>
    <t>E02004815</t>
  </si>
  <si>
    <t>Test Valley 002</t>
  </si>
  <si>
    <t>E02004816</t>
  </si>
  <si>
    <t>Test Valley 003</t>
  </si>
  <si>
    <t>E02004817</t>
  </si>
  <si>
    <t>Test Valley 004</t>
  </si>
  <si>
    <t>E02004818</t>
  </si>
  <si>
    <t>Test Valley 005</t>
  </si>
  <si>
    <t>E02004819</t>
  </si>
  <si>
    <t>Test Valley 006</t>
  </si>
  <si>
    <t>E02004820</t>
  </si>
  <si>
    <t>Test Valley 007</t>
  </si>
  <si>
    <t>E02004821</t>
  </si>
  <si>
    <t>Test Valley 008</t>
  </si>
  <si>
    <t>E02004822</t>
  </si>
  <si>
    <t>Test Valley 009</t>
  </si>
  <si>
    <t>E02004823</t>
  </si>
  <si>
    <t>Test Valley 010</t>
  </si>
  <si>
    <t>E02004824</t>
  </si>
  <si>
    <t>Test Valley 011</t>
  </si>
  <si>
    <t>E02004825</t>
  </si>
  <si>
    <t>Test Valley 012</t>
  </si>
  <si>
    <t>E02004826</t>
  </si>
  <si>
    <t>Test Valley 013</t>
  </si>
  <si>
    <t>E02004827</t>
  </si>
  <si>
    <t>Test Valley 014</t>
  </si>
  <si>
    <t>E02004828</t>
  </si>
  <si>
    <t>Test Valley 015</t>
  </si>
  <si>
    <t>E02004829</t>
  </si>
  <si>
    <t>Winchester 001</t>
  </si>
  <si>
    <t>E07000094</t>
  </si>
  <si>
    <t>Winchester</t>
  </si>
  <si>
    <t>E02004830</t>
  </si>
  <si>
    <t>Winchester 002</t>
  </si>
  <si>
    <t>E02004831</t>
  </si>
  <si>
    <t>Winchester 003</t>
  </si>
  <si>
    <t>E02004832</t>
  </si>
  <si>
    <t>Winchester 004</t>
  </si>
  <si>
    <t>E02004833</t>
  </si>
  <si>
    <t>Winchester 005</t>
  </si>
  <si>
    <t>E02004834</t>
  </si>
  <si>
    <t>Winchester 006</t>
  </si>
  <si>
    <t>E02004835</t>
  </si>
  <si>
    <t>Winchester 007</t>
  </si>
  <si>
    <t>E02004836</t>
  </si>
  <si>
    <t>Winchester 008</t>
  </si>
  <si>
    <t>E02004837</t>
  </si>
  <si>
    <t>Winchester 009</t>
  </si>
  <si>
    <t>E02004838</t>
  </si>
  <si>
    <t>Winchester 010</t>
  </si>
  <si>
    <t>E02004839</t>
  </si>
  <si>
    <t>Winchester 011</t>
  </si>
  <si>
    <t>E02004840</t>
  </si>
  <si>
    <t>Winchester 012</t>
  </si>
  <si>
    <t>E02004841</t>
  </si>
  <si>
    <t>Winchester 013</t>
  </si>
  <si>
    <t>E02004842</t>
  </si>
  <si>
    <t>Winchester 014</t>
  </si>
  <si>
    <t>E02004843</t>
  </si>
  <si>
    <t>Broxbourne 001</t>
  </si>
  <si>
    <t>E07000095</t>
  </si>
  <si>
    <t>Broxbourne</t>
  </si>
  <si>
    <t>E02004844</t>
  </si>
  <si>
    <t>Broxbourne 002</t>
  </si>
  <si>
    <t>E02004845</t>
  </si>
  <si>
    <t>Broxbourne 003</t>
  </si>
  <si>
    <t>E02004846</t>
  </si>
  <si>
    <t>Broxbourne 004</t>
  </si>
  <si>
    <t>E02004847</t>
  </si>
  <si>
    <t>Broxbourne 005</t>
  </si>
  <si>
    <t>E02004848</t>
  </si>
  <si>
    <t>Broxbourne 006</t>
  </si>
  <si>
    <t>E02004849</t>
  </si>
  <si>
    <t>Broxbourne 007</t>
  </si>
  <si>
    <t>E02004850</t>
  </si>
  <si>
    <t>Broxbourne 008</t>
  </si>
  <si>
    <t>E02004851</t>
  </si>
  <si>
    <t>Broxbourne 009</t>
  </si>
  <si>
    <t>E02004852</t>
  </si>
  <si>
    <t>Broxbourne 010</t>
  </si>
  <si>
    <t>E02004853</t>
  </si>
  <si>
    <t>Broxbourne 011</t>
  </si>
  <si>
    <t>E02004854</t>
  </si>
  <si>
    <t>Broxbourne 012</t>
  </si>
  <si>
    <t>E02004855</t>
  </si>
  <si>
    <t>Broxbourne 013</t>
  </si>
  <si>
    <t>E02004856</t>
  </si>
  <si>
    <t>Dacorum 001</t>
  </si>
  <si>
    <t>E07000096</t>
  </si>
  <si>
    <t>Dacorum</t>
  </si>
  <si>
    <t>E02004857</t>
  </si>
  <si>
    <t>Dacorum 002</t>
  </si>
  <si>
    <t>E02004858</t>
  </si>
  <si>
    <t>Dacorum 003</t>
  </si>
  <si>
    <t>E02004859</t>
  </si>
  <si>
    <t>Dacorum 004</t>
  </si>
  <si>
    <t>E02004860</t>
  </si>
  <si>
    <t>Dacorum 005</t>
  </si>
  <si>
    <t>E02004861</t>
  </si>
  <si>
    <t>Dacorum 006</t>
  </si>
  <si>
    <t>E02004862</t>
  </si>
  <si>
    <t>Dacorum 007</t>
  </si>
  <si>
    <t>E02004863</t>
  </si>
  <si>
    <t>Dacorum 008</t>
  </si>
  <si>
    <t>E02004864</t>
  </si>
  <si>
    <t>Dacorum 009</t>
  </si>
  <si>
    <t>E02004865</t>
  </si>
  <si>
    <t>Dacorum 010</t>
  </si>
  <si>
    <t>E02004866</t>
  </si>
  <si>
    <t>Dacorum 011</t>
  </si>
  <si>
    <t>E02004867</t>
  </si>
  <si>
    <t>Dacorum 012</t>
  </si>
  <si>
    <t>E02004868</t>
  </si>
  <si>
    <t>Dacorum 013</t>
  </si>
  <si>
    <t>E02004869</t>
  </si>
  <si>
    <t>Dacorum 014</t>
  </si>
  <si>
    <t>E02004870</t>
  </si>
  <si>
    <t>Dacorum 015</t>
  </si>
  <si>
    <t>E02004871</t>
  </si>
  <si>
    <t>Dacorum 016</t>
  </si>
  <si>
    <t>E02004872</t>
  </si>
  <si>
    <t>Dacorum 017</t>
  </si>
  <si>
    <t>E02004873</t>
  </si>
  <si>
    <t>Dacorum 018</t>
  </si>
  <si>
    <t>E02004874</t>
  </si>
  <si>
    <t>Dacorum 019</t>
  </si>
  <si>
    <t>E02004875</t>
  </si>
  <si>
    <t>Dacorum 020</t>
  </si>
  <si>
    <t>E02004876</t>
  </si>
  <si>
    <t>Dacorum 021</t>
  </si>
  <si>
    <t>E02004877</t>
  </si>
  <si>
    <t>Dacorum 022</t>
  </si>
  <si>
    <t>E02004878</t>
  </si>
  <si>
    <t>East Hertfordshire 001</t>
  </si>
  <si>
    <t>E07000097</t>
  </si>
  <si>
    <t>East Hertfordshire</t>
  </si>
  <si>
    <t>E02004879</t>
  </si>
  <si>
    <t>East Hertfordshire 002</t>
  </si>
  <si>
    <t>E02004880</t>
  </si>
  <si>
    <t>East Hertfordshire 003</t>
  </si>
  <si>
    <t>E02004881</t>
  </si>
  <si>
    <t>East Hertfordshire 004</t>
  </si>
  <si>
    <t>E02004882</t>
  </si>
  <si>
    <t>East Hertfordshire 005</t>
  </si>
  <si>
    <t>E02004883</t>
  </si>
  <si>
    <t>East Hertfordshire 006</t>
  </si>
  <si>
    <t>E02004884</t>
  </si>
  <si>
    <t>East Hertfordshire 007</t>
  </si>
  <si>
    <t>E02004885</t>
  </si>
  <si>
    <t>East Hertfordshire 008</t>
  </si>
  <si>
    <t>E02004886</t>
  </si>
  <si>
    <t>East Hertfordshire 009</t>
  </si>
  <si>
    <t>E02004887</t>
  </si>
  <si>
    <t>East Hertfordshire 010</t>
  </si>
  <si>
    <t>E02004888</t>
  </si>
  <si>
    <t>East Hertfordshire 011</t>
  </si>
  <si>
    <t>E02004889</t>
  </si>
  <si>
    <t>East Hertfordshire 012</t>
  </si>
  <si>
    <t>E02004890</t>
  </si>
  <si>
    <t>East Hertfordshire 013</t>
  </si>
  <si>
    <t>E02004891</t>
  </si>
  <si>
    <t>East Hertfordshire 014</t>
  </si>
  <si>
    <t>E02004892</t>
  </si>
  <si>
    <t>East Hertfordshire 015</t>
  </si>
  <si>
    <t>E02004893</t>
  </si>
  <si>
    <t>East Hertfordshire 016</t>
  </si>
  <si>
    <t>E02004894</t>
  </si>
  <si>
    <t>East Hertfordshire 017</t>
  </si>
  <si>
    <t>E02004895</t>
  </si>
  <si>
    <t>East Hertfordshire 018</t>
  </si>
  <si>
    <t>E02004896</t>
  </si>
  <si>
    <t>Hertsmere 001</t>
  </si>
  <si>
    <t>E07000098</t>
  </si>
  <si>
    <t>Hertsmere</t>
  </si>
  <si>
    <t>E02004897</t>
  </si>
  <si>
    <t>Hertsmere 002</t>
  </si>
  <si>
    <t>E02004898</t>
  </si>
  <si>
    <t>Hertsmere 003</t>
  </si>
  <si>
    <t>E02004899</t>
  </si>
  <si>
    <t>Hertsmere 004</t>
  </si>
  <si>
    <t>E02004900</t>
  </si>
  <si>
    <t>Hertsmere 005</t>
  </si>
  <si>
    <t>E02004901</t>
  </si>
  <si>
    <t>Hertsmere 006</t>
  </si>
  <si>
    <t>E02004902</t>
  </si>
  <si>
    <t>Hertsmere 007</t>
  </si>
  <si>
    <t>E02004903</t>
  </si>
  <si>
    <t>Hertsmere 008</t>
  </si>
  <si>
    <t>E02004904</t>
  </si>
  <si>
    <t>Hertsmere 009</t>
  </si>
  <si>
    <t>E02004905</t>
  </si>
  <si>
    <t>Hertsmere 010</t>
  </si>
  <si>
    <t>E02004906</t>
  </si>
  <si>
    <t>Hertsmere 011</t>
  </si>
  <si>
    <t>E02004907</t>
  </si>
  <si>
    <t>Hertsmere 012</t>
  </si>
  <si>
    <t>E02004908</t>
  </si>
  <si>
    <t>Hertsmere 013</t>
  </si>
  <si>
    <t>E02004909</t>
  </si>
  <si>
    <t>North Hertfordshire 001</t>
  </si>
  <si>
    <t>E07000099</t>
  </si>
  <si>
    <t>North Hertfordshire</t>
  </si>
  <si>
    <t>E02004910</t>
  </si>
  <si>
    <t>North Hertfordshire 002</t>
  </si>
  <si>
    <t>E02004911</t>
  </si>
  <si>
    <t>North Hertfordshire 003</t>
  </si>
  <si>
    <t>E02004912</t>
  </si>
  <si>
    <t>North Hertfordshire 004</t>
  </si>
  <si>
    <t>E02004913</t>
  </si>
  <si>
    <t>North Hertfordshire 005</t>
  </si>
  <si>
    <t>E02004914</t>
  </si>
  <si>
    <t>North Hertfordshire 006</t>
  </si>
  <si>
    <t>E02004915</t>
  </si>
  <si>
    <t>North Hertfordshire 007</t>
  </si>
  <si>
    <t>E02004916</t>
  </si>
  <si>
    <t>North Hertfordshire 008</t>
  </si>
  <si>
    <t>E02004917</t>
  </si>
  <si>
    <t>North Hertfordshire 009</t>
  </si>
  <si>
    <t>E02004918</t>
  </si>
  <si>
    <t>North Hertfordshire 010</t>
  </si>
  <si>
    <t>E02004919</t>
  </si>
  <si>
    <t>North Hertfordshire 011</t>
  </si>
  <si>
    <t>E02004920</t>
  </si>
  <si>
    <t>North Hertfordshire 012</t>
  </si>
  <si>
    <t>E02004921</t>
  </si>
  <si>
    <t>North Hertfordshire 013</t>
  </si>
  <si>
    <t>E02004922</t>
  </si>
  <si>
    <t>North Hertfordshire 014</t>
  </si>
  <si>
    <t>E02004923</t>
  </si>
  <si>
    <t>North Hertfordshire 015</t>
  </si>
  <si>
    <t>E02004924</t>
  </si>
  <si>
    <t>St Albans 001</t>
  </si>
  <si>
    <t>E07000100</t>
  </si>
  <si>
    <t>St Albans</t>
  </si>
  <si>
    <t>E02004925</t>
  </si>
  <si>
    <t>St Albans 002</t>
  </si>
  <si>
    <t>E02004926</t>
  </si>
  <si>
    <t>St Albans 003</t>
  </si>
  <si>
    <t>E02004927</t>
  </si>
  <si>
    <t>St Albans 004</t>
  </si>
  <si>
    <t>E02004928</t>
  </si>
  <si>
    <t>St Albans 005</t>
  </si>
  <si>
    <t>E02004929</t>
  </si>
  <si>
    <t>St Albans 006</t>
  </si>
  <si>
    <t>E02004930</t>
  </si>
  <si>
    <t>St Albans 007</t>
  </si>
  <si>
    <t>E02004931</t>
  </si>
  <si>
    <t>St Albans 008</t>
  </si>
  <si>
    <t>E02004932</t>
  </si>
  <si>
    <t>St Albans 009</t>
  </si>
  <si>
    <t>E02004933</t>
  </si>
  <si>
    <t>St Albans 010</t>
  </si>
  <si>
    <t>E02004934</t>
  </si>
  <si>
    <t>St Albans 011</t>
  </si>
  <si>
    <t>E02004935</t>
  </si>
  <si>
    <t>St Albans 012</t>
  </si>
  <si>
    <t>E02004936</t>
  </si>
  <si>
    <t>St Albans 013</t>
  </si>
  <si>
    <t>E02004937</t>
  </si>
  <si>
    <t>St Albans 014</t>
  </si>
  <si>
    <t>E02004938</t>
  </si>
  <si>
    <t>St Albans 015</t>
  </si>
  <si>
    <t>E02004939</t>
  </si>
  <si>
    <t>St Albans 016</t>
  </si>
  <si>
    <t>E02004940</t>
  </si>
  <si>
    <t>St Albans 017</t>
  </si>
  <si>
    <t>E02004941</t>
  </si>
  <si>
    <t>St Albans 018</t>
  </si>
  <si>
    <t>E02004942</t>
  </si>
  <si>
    <t>St Albans 019</t>
  </si>
  <si>
    <t>E02004943</t>
  </si>
  <si>
    <t>St Albans 020</t>
  </si>
  <si>
    <t>E02004944</t>
  </si>
  <si>
    <t>Stevenage 001</t>
  </si>
  <si>
    <t>E07000101</t>
  </si>
  <si>
    <t>Stevenage</t>
  </si>
  <si>
    <t>E02004945</t>
  </si>
  <si>
    <t>Stevenage 002</t>
  </si>
  <si>
    <t>E02004946</t>
  </si>
  <si>
    <t>Stevenage 003</t>
  </si>
  <si>
    <t>E02004947</t>
  </si>
  <si>
    <t>Stevenage 004</t>
  </si>
  <si>
    <t>E02004948</t>
  </si>
  <si>
    <t>Stevenage 005</t>
  </si>
  <si>
    <t>E02004949</t>
  </si>
  <si>
    <t>Stevenage 006</t>
  </si>
  <si>
    <t>E02004950</t>
  </si>
  <si>
    <t>Stevenage 007</t>
  </si>
  <si>
    <t>E02004951</t>
  </si>
  <si>
    <t>Stevenage 008</t>
  </si>
  <si>
    <t>E02004952</t>
  </si>
  <si>
    <t>Stevenage 009</t>
  </si>
  <si>
    <t>E02004953</t>
  </si>
  <si>
    <t>Stevenage 010</t>
  </si>
  <si>
    <t>E02004954</t>
  </si>
  <si>
    <t>Stevenage 011</t>
  </si>
  <si>
    <t>E02004955</t>
  </si>
  <si>
    <t>Stevenage 012</t>
  </si>
  <si>
    <t>E02004956</t>
  </si>
  <si>
    <t>Three Rivers 001</t>
  </si>
  <si>
    <t>E07000102</t>
  </si>
  <si>
    <t>Three Rivers</t>
  </si>
  <si>
    <t>E02004957</t>
  </si>
  <si>
    <t>Three Rivers 002</t>
  </si>
  <si>
    <t>E02004958</t>
  </si>
  <si>
    <t>Three Rivers 003</t>
  </si>
  <si>
    <t>E02004959</t>
  </si>
  <si>
    <t>Three Rivers 004</t>
  </si>
  <si>
    <t>E02004960</t>
  </si>
  <si>
    <t>Three Rivers 005</t>
  </si>
  <si>
    <t>E02004961</t>
  </si>
  <si>
    <t>Three Rivers 006</t>
  </si>
  <si>
    <t>E02004962</t>
  </si>
  <si>
    <t>Three Rivers 007</t>
  </si>
  <si>
    <t>E02004963</t>
  </si>
  <si>
    <t>Three Rivers 008</t>
  </si>
  <si>
    <t>E02004964</t>
  </si>
  <si>
    <t>Three Rivers 009</t>
  </si>
  <si>
    <t>E02004965</t>
  </si>
  <si>
    <t>Three Rivers 010</t>
  </si>
  <si>
    <t>E02004966</t>
  </si>
  <si>
    <t>Three Rivers 011</t>
  </si>
  <si>
    <t>E02004967</t>
  </si>
  <si>
    <t>Three Rivers 012</t>
  </si>
  <si>
    <t>E02004968</t>
  </si>
  <si>
    <t>Watford 001</t>
  </si>
  <si>
    <t>E07000103</t>
  </si>
  <si>
    <t>Watford</t>
  </si>
  <si>
    <t>E02004969</t>
  </si>
  <si>
    <t>Watford 002</t>
  </si>
  <si>
    <t>E02004970</t>
  </si>
  <si>
    <t>Watford 003</t>
  </si>
  <si>
    <t>E02004971</t>
  </si>
  <si>
    <t>Watford 004</t>
  </si>
  <si>
    <t>E02004972</t>
  </si>
  <si>
    <t>Watford 005</t>
  </si>
  <si>
    <t>E02004973</t>
  </si>
  <si>
    <t>Watford 006</t>
  </si>
  <si>
    <t>E02004974</t>
  </si>
  <si>
    <t>Watford 007</t>
  </si>
  <si>
    <t>E02004975</t>
  </si>
  <si>
    <t>Watford 008</t>
  </si>
  <si>
    <t>E02004976</t>
  </si>
  <si>
    <t>Watford 009</t>
  </si>
  <si>
    <t>E02004977</t>
  </si>
  <si>
    <t>Watford 010</t>
  </si>
  <si>
    <t>E02004978</t>
  </si>
  <si>
    <t>Watford 011</t>
  </si>
  <si>
    <t>E02004979</t>
  </si>
  <si>
    <t>Watford 012</t>
  </si>
  <si>
    <t>E02004980</t>
  </si>
  <si>
    <t>Welwyn Hatfield 001</t>
  </si>
  <si>
    <t>E07000104</t>
  </si>
  <si>
    <t>Welwyn Hatfield</t>
  </si>
  <si>
    <t>E02004981</t>
  </si>
  <si>
    <t>Welwyn Hatfield 002</t>
  </si>
  <si>
    <t>E02004982</t>
  </si>
  <si>
    <t>Welwyn Hatfield 003</t>
  </si>
  <si>
    <t>E02004983</t>
  </si>
  <si>
    <t>Welwyn Hatfield 004</t>
  </si>
  <si>
    <t>E02004984</t>
  </si>
  <si>
    <t>Welwyn Hatfield 005</t>
  </si>
  <si>
    <t>E02004985</t>
  </si>
  <si>
    <t>Welwyn Hatfield 006</t>
  </si>
  <si>
    <t>E02004986</t>
  </si>
  <si>
    <t>Welwyn Hatfield 007</t>
  </si>
  <si>
    <t>E02004987</t>
  </si>
  <si>
    <t>Welwyn Hatfield 008</t>
  </si>
  <si>
    <t>E02004988</t>
  </si>
  <si>
    <t>Welwyn Hatfield 009</t>
  </si>
  <si>
    <t>E02004989</t>
  </si>
  <si>
    <t>Welwyn Hatfield 010</t>
  </si>
  <si>
    <t>E02004990</t>
  </si>
  <si>
    <t>Welwyn Hatfield 011</t>
  </si>
  <si>
    <t>E02004991</t>
  </si>
  <si>
    <t>Welwyn Hatfield 012</t>
  </si>
  <si>
    <t>E02004992</t>
  </si>
  <si>
    <t>Welwyn Hatfield 013</t>
  </si>
  <si>
    <t>E02004993</t>
  </si>
  <si>
    <t>Welwyn Hatfield 014</t>
  </si>
  <si>
    <t>E02004994</t>
  </si>
  <si>
    <t>Welwyn Hatfield 015</t>
  </si>
  <si>
    <t>E02004995</t>
  </si>
  <si>
    <t>Welwyn Hatfield 016</t>
  </si>
  <si>
    <t>E02004996</t>
  </si>
  <si>
    <t>Ashford 001</t>
  </si>
  <si>
    <t>E07000105</t>
  </si>
  <si>
    <t>Ashford</t>
  </si>
  <si>
    <t>E02004997</t>
  </si>
  <si>
    <t>Ashford 002</t>
  </si>
  <si>
    <t>E02004998</t>
  </si>
  <si>
    <t>Ashford 003</t>
  </si>
  <si>
    <t>E02004999</t>
  </si>
  <si>
    <t>Ashford 004</t>
  </si>
  <si>
    <t>E02005000</t>
  </si>
  <si>
    <t>Ashford 005</t>
  </si>
  <si>
    <t>E02005001</t>
  </si>
  <si>
    <t>Ashford 006</t>
  </si>
  <si>
    <t>E02005002</t>
  </si>
  <si>
    <t>Ashford 007</t>
  </si>
  <si>
    <t>E02005003</t>
  </si>
  <si>
    <t>Ashford 008</t>
  </si>
  <si>
    <t>E02005004</t>
  </si>
  <si>
    <t>Ashford 009</t>
  </si>
  <si>
    <t>E02005005</t>
  </si>
  <si>
    <t>Ashford 010</t>
  </si>
  <si>
    <t>E02005006</t>
  </si>
  <si>
    <t>Ashford 011</t>
  </si>
  <si>
    <t>E02005007</t>
  </si>
  <si>
    <t>Ashford 012</t>
  </si>
  <si>
    <t>E02005008</t>
  </si>
  <si>
    <t>Ashford 013</t>
  </si>
  <si>
    <t>E02005009</t>
  </si>
  <si>
    <t>Ashford 014</t>
  </si>
  <si>
    <t>E02005010</t>
  </si>
  <si>
    <t>Canterbury 001</t>
  </si>
  <si>
    <t>E07000106</t>
  </si>
  <si>
    <t>Canterbury</t>
  </si>
  <si>
    <t>E02005011</t>
  </si>
  <si>
    <t>Canterbury 002</t>
  </si>
  <si>
    <t>E02005012</t>
  </si>
  <si>
    <t>Canterbury 003</t>
  </si>
  <si>
    <t>E02005013</t>
  </si>
  <si>
    <t>Canterbury 004</t>
  </si>
  <si>
    <t>E02005014</t>
  </si>
  <si>
    <t>Canterbury 005</t>
  </si>
  <si>
    <t>E02005015</t>
  </si>
  <si>
    <t>Canterbury 006</t>
  </si>
  <si>
    <t>E02005016</t>
  </si>
  <si>
    <t>Canterbury 007</t>
  </si>
  <si>
    <t>E02005017</t>
  </si>
  <si>
    <t>Canterbury 008</t>
  </si>
  <si>
    <t>E02005018</t>
  </si>
  <si>
    <t>Canterbury 009</t>
  </si>
  <si>
    <t>E02005019</t>
  </si>
  <si>
    <t>Canterbury 010</t>
  </si>
  <si>
    <t>E02005020</t>
  </si>
  <si>
    <t>Canterbury 011</t>
  </si>
  <si>
    <t>E02005021</t>
  </si>
  <si>
    <t>Canterbury 012</t>
  </si>
  <si>
    <t>E02005022</t>
  </si>
  <si>
    <t>Canterbury 013</t>
  </si>
  <si>
    <t>E02005023</t>
  </si>
  <si>
    <t>Canterbury 014</t>
  </si>
  <si>
    <t>E02005025</t>
  </si>
  <si>
    <t>Canterbury 016</t>
  </si>
  <si>
    <t>E02005026</t>
  </si>
  <si>
    <t>Canterbury 017</t>
  </si>
  <si>
    <t>E02005027</t>
  </si>
  <si>
    <t>Canterbury 018</t>
  </si>
  <si>
    <t>E02005028</t>
  </si>
  <si>
    <t>Dartford 001</t>
  </si>
  <si>
    <t>E07000107</t>
  </si>
  <si>
    <t>Dartford</t>
  </si>
  <si>
    <t>E02005029</t>
  </si>
  <si>
    <t>Dartford 002</t>
  </si>
  <si>
    <t>E02005030</t>
  </si>
  <si>
    <t>Dartford 003</t>
  </si>
  <si>
    <t>E02005031</t>
  </si>
  <si>
    <t>Dartford 004</t>
  </si>
  <si>
    <t>E02005032</t>
  </si>
  <si>
    <t>Dartford 005</t>
  </si>
  <si>
    <t>E02005033</t>
  </si>
  <si>
    <t>Dartford 006</t>
  </si>
  <si>
    <t>E02005034</t>
  </si>
  <si>
    <t>Dartford 007</t>
  </si>
  <si>
    <t>E02005035</t>
  </si>
  <si>
    <t>Dartford 008</t>
  </si>
  <si>
    <t>E02005036</t>
  </si>
  <si>
    <t>Dartford 009</t>
  </si>
  <si>
    <t>E02005037</t>
  </si>
  <si>
    <t>Dartford 010</t>
  </si>
  <si>
    <t>E02005038</t>
  </si>
  <si>
    <t>Dartford 011</t>
  </si>
  <si>
    <t>E02005039</t>
  </si>
  <si>
    <t>Dartford 012</t>
  </si>
  <si>
    <t>E02005040</t>
  </si>
  <si>
    <t>Dartford 013</t>
  </si>
  <si>
    <t>E02005041</t>
  </si>
  <si>
    <t>Dover 001</t>
  </si>
  <si>
    <t>E07000108</t>
  </si>
  <si>
    <t>Dover</t>
  </si>
  <si>
    <t>E02005042</t>
  </si>
  <si>
    <t>Dover 002</t>
  </si>
  <si>
    <t>E02005043</t>
  </si>
  <si>
    <t>Dover 003</t>
  </si>
  <si>
    <t>E02005044</t>
  </si>
  <si>
    <t>Dover 004</t>
  </si>
  <si>
    <t>E02005045</t>
  </si>
  <si>
    <t>Dover 005</t>
  </si>
  <si>
    <t>E02005046</t>
  </si>
  <si>
    <t>Dover 006</t>
  </si>
  <si>
    <t>E02005047</t>
  </si>
  <si>
    <t>Dover 007</t>
  </si>
  <si>
    <t>E02005048</t>
  </si>
  <si>
    <t>Dover 008</t>
  </si>
  <si>
    <t>E02005049</t>
  </si>
  <si>
    <t>Dover 009</t>
  </si>
  <si>
    <t>E02005050</t>
  </si>
  <si>
    <t>Dover 010</t>
  </si>
  <si>
    <t>E02005051</t>
  </si>
  <si>
    <t>Dover 011</t>
  </si>
  <si>
    <t>E02005052</t>
  </si>
  <si>
    <t>Dover 012</t>
  </si>
  <si>
    <t>E02005053</t>
  </si>
  <si>
    <t>Dover 013</t>
  </si>
  <si>
    <t>E02005054</t>
  </si>
  <si>
    <t>Dover 014</t>
  </si>
  <si>
    <t>E02005055</t>
  </si>
  <si>
    <t>Gravesham 001</t>
  </si>
  <si>
    <t>E07000109</t>
  </si>
  <si>
    <t>Gravesham</t>
  </si>
  <si>
    <t>E02005056</t>
  </si>
  <si>
    <t>Gravesham 002</t>
  </si>
  <si>
    <t>E02005057</t>
  </si>
  <si>
    <t>Gravesham 003</t>
  </si>
  <si>
    <t>E02005058</t>
  </si>
  <si>
    <t>Gravesham 004</t>
  </si>
  <si>
    <t>E02005059</t>
  </si>
  <si>
    <t>Gravesham 005</t>
  </si>
  <si>
    <t>E02005060</t>
  </si>
  <si>
    <t>Gravesham 006</t>
  </si>
  <si>
    <t>E02005061</t>
  </si>
  <si>
    <t>Gravesham 007</t>
  </si>
  <si>
    <t>E02005062</t>
  </si>
  <si>
    <t>Gravesham 008</t>
  </si>
  <si>
    <t>E02005063</t>
  </si>
  <si>
    <t>Gravesham 009</t>
  </si>
  <si>
    <t>E02005064</t>
  </si>
  <si>
    <t>Gravesham 010</t>
  </si>
  <si>
    <t>E02005065</t>
  </si>
  <si>
    <t>Gravesham 011</t>
  </si>
  <si>
    <t>E02005066</t>
  </si>
  <si>
    <t>Gravesham 012</t>
  </si>
  <si>
    <t>E02005067</t>
  </si>
  <si>
    <t>Gravesham 013</t>
  </si>
  <si>
    <t>E02005068</t>
  </si>
  <si>
    <t>Maidstone 001</t>
  </si>
  <si>
    <t>E07000110</t>
  </si>
  <si>
    <t>Maidstone</t>
  </si>
  <si>
    <t>E02005069</t>
  </si>
  <si>
    <t>Maidstone 002</t>
  </si>
  <si>
    <t>E02005070</t>
  </si>
  <si>
    <t>Maidstone 003</t>
  </si>
  <si>
    <t>E02005071</t>
  </si>
  <si>
    <t>Maidstone 004</t>
  </si>
  <si>
    <t>E02005072</t>
  </si>
  <si>
    <t>Maidstone 005</t>
  </si>
  <si>
    <t>E02005073</t>
  </si>
  <si>
    <t>Maidstone 006</t>
  </si>
  <si>
    <t>E02005074</t>
  </si>
  <si>
    <t>Maidstone 007</t>
  </si>
  <si>
    <t>E02005075</t>
  </si>
  <si>
    <t>Maidstone 008</t>
  </si>
  <si>
    <t>E02005076</t>
  </si>
  <si>
    <t>Maidstone 009</t>
  </si>
  <si>
    <t>E02005077</t>
  </si>
  <si>
    <t>Maidstone 010</t>
  </si>
  <si>
    <t>E02005078</t>
  </si>
  <si>
    <t>Maidstone 011</t>
  </si>
  <si>
    <t>E02005079</t>
  </si>
  <si>
    <t>Maidstone 012</t>
  </si>
  <si>
    <t>E02005080</t>
  </si>
  <si>
    <t>Maidstone 013</t>
  </si>
  <si>
    <t>E02005081</t>
  </si>
  <si>
    <t>Maidstone 014</t>
  </si>
  <si>
    <t>E02005082</t>
  </si>
  <si>
    <t>Maidstone 015</t>
  </si>
  <si>
    <t>E02005083</t>
  </si>
  <si>
    <t>Maidstone 016</t>
  </si>
  <si>
    <t>E02005084</t>
  </si>
  <si>
    <t>Maidstone 017</t>
  </si>
  <si>
    <t>E02005085</t>
  </si>
  <si>
    <t>Maidstone 018</t>
  </si>
  <si>
    <t>E02005086</t>
  </si>
  <si>
    <t>Maidstone 019</t>
  </si>
  <si>
    <t>E02005087</t>
  </si>
  <si>
    <t>Sevenoaks 001</t>
  </si>
  <si>
    <t>E07000111</t>
  </si>
  <si>
    <t>Sevenoaks</t>
  </si>
  <si>
    <t>E02005088</t>
  </si>
  <si>
    <t>Sevenoaks 002</t>
  </si>
  <si>
    <t>E02005089</t>
  </si>
  <si>
    <t>Sevenoaks 003</t>
  </si>
  <si>
    <t>E02005090</t>
  </si>
  <si>
    <t>Sevenoaks 004</t>
  </si>
  <si>
    <t>E02005091</t>
  </si>
  <si>
    <t>Sevenoaks 005</t>
  </si>
  <si>
    <t>E02005093</t>
  </si>
  <si>
    <t>Sevenoaks 007</t>
  </si>
  <si>
    <t>E02005094</t>
  </si>
  <si>
    <t>Sevenoaks 008</t>
  </si>
  <si>
    <t>E02005095</t>
  </si>
  <si>
    <t>Sevenoaks 009</t>
  </si>
  <si>
    <t>E02005096</t>
  </si>
  <si>
    <t>Sevenoaks 010</t>
  </si>
  <si>
    <t>E02005097</t>
  </si>
  <si>
    <t>Sevenoaks 011</t>
  </si>
  <si>
    <t>E02005098</t>
  </si>
  <si>
    <t>Sevenoaks 012</t>
  </si>
  <si>
    <t>E02005099</t>
  </si>
  <si>
    <t>Sevenoaks 013</t>
  </si>
  <si>
    <t>E02005100</t>
  </si>
  <si>
    <t>Sevenoaks 014</t>
  </si>
  <si>
    <t>E02005101</t>
  </si>
  <si>
    <t>Sevenoaks 015</t>
  </si>
  <si>
    <t>E02005102</t>
  </si>
  <si>
    <t>Shepway 001</t>
  </si>
  <si>
    <t>E07000112</t>
  </si>
  <si>
    <t>Shepway</t>
  </si>
  <si>
    <t>E02005103</t>
  </si>
  <si>
    <t>Shepway 002</t>
  </si>
  <si>
    <t>E02005104</t>
  </si>
  <si>
    <t>Shepway 003</t>
  </si>
  <si>
    <t>E02005105</t>
  </si>
  <si>
    <t>Shepway 004</t>
  </si>
  <si>
    <t>E02005106</t>
  </si>
  <si>
    <t>Shepway 005</t>
  </si>
  <si>
    <t>E02005107</t>
  </si>
  <si>
    <t>Shepway 006</t>
  </si>
  <si>
    <t>E02005109</t>
  </si>
  <si>
    <t>Shepway 008</t>
  </si>
  <si>
    <t>E02005110</t>
  </si>
  <si>
    <t>Shepway 009</t>
  </si>
  <si>
    <t>E02005111</t>
  </si>
  <si>
    <t>Shepway 010</t>
  </si>
  <si>
    <t>E02005112</t>
  </si>
  <si>
    <t>Shepway 011</t>
  </si>
  <si>
    <t>E02005113</t>
  </si>
  <si>
    <t>Shepway 012</t>
  </si>
  <si>
    <t>E02005114</t>
  </si>
  <si>
    <t>Shepway 013</t>
  </si>
  <si>
    <t>E02005115</t>
  </si>
  <si>
    <t>Swale 001</t>
  </si>
  <si>
    <t>E07000113</t>
  </si>
  <si>
    <t>Swale</t>
  </si>
  <si>
    <t>E02005116</t>
  </si>
  <si>
    <t>Swale 002</t>
  </si>
  <si>
    <t>E02005117</t>
  </si>
  <si>
    <t>Swale 003</t>
  </si>
  <si>
    <t>E02005118</t>
  </si>
  <si>
    <t>Swale 004</t>
  </si>
  <si>
    <t>E02005119</t>
  </si>
  <si>
    <t>Swale 005</t>
  </si>
  <si>
    <t>E02005120</t>
  </si>
  <si>
    <t>Swale 006</t>
  </si>
  <si>
    <t>E02005121</t>
  </si>
  <si>
    <t>Swale 007</t>
  </si>
  <si>
    <t>E02005122</t>
  </si>
  <si>
    <t>Swale 008</t>
  </si>
  <si>
    <t>E02005123</t>
  </si>
  <si>
    <t>Swale 009</t>
  </si>
  <si>
    <t>E02005124</t>
  </si>
  <si>
    <t>Swale 010</t>
  </si>
  <si>
    <t>E02005125</t>
  </si>
  <si>
    <t>Swale 011</t>
  </si>
  <si>
    <t>E02005126</t>
  </si>
  <si>
    <t>Swale 012</t>
  </si>
  <si>
    <t>E02005127</t>
  </si>
  <si>
    <t>Swale 013</t>
  </si>
  <si>
    <t>E02005128</t>
  </si>
  <si>
    <t>Swale 014</t>
  </si>
  <si>
    <t>E02005129</t>
  </si>
  <si>
    <t>Swale 015</t>
  </si>
  <si>
    <t>E02005130</t>
  </si>
  <si>
    <t>Swale 016</t>
  </si>
  <si>
    <t>E02005131</t>
  </si>
  <si>
    <t>Swale 017</t>
  </si>
  <si>
    <t>E02005132</t>
  </si>
  <si>
    <t>Thanet 001</t>
  </si>
  <si>
    <t>E07000114</t>
  </si>
  <si>
    <t>Thanet</t>
  </si>
  <si>
    <t>E02005133</t>
  </si>
  <si>
    <t>Thanet 002</t>
  </si>
  <si>
    <t>E02005134</t>
  </si>
  <si>
    <t>Thanet 003</t>
  </si>
  <si>
    <t>E02005135</t>
  </si>
  <si>
    <t>Thanet 004</t>
  </si>
  <si>
    <t>E02005136</t>
  </si>
  <si>
    <t>Thanet 005</t>
  </si>
  <si>
    <t>E02005137</t>
  </si>
  <si>
    <t>Thanet 006</t>
  </si>
  <si>
    <t>E02005138</t>
  </si>
  <si>
    <t>Thanet 007</t>
  </si>
  <si>
    <t>E02005139</t>
  </si>
  <si>
    <t>Thanet 008</t>
  </si>
  <si>
    <t>E02005140</t>
  </si>
  <si>
    <t>Thanet 009</t>
  </si>
  <si>
    <t>E02005141</t>
  </si>
  <si>
    <t>Thanet 010</t>
  </si>
  <si>
    <t>E02005142</t>
  </si>
  <si>
    <t>Thanet 011</t>
  </si>
  <si>
    <t>E02005143</t>
  </si>
  <si>
    <t>Thanet 012</t>
  </si>
  <si>
    <t>E02005144</t>
  </si>
  <si>
    <t>Thanet 013</t>
  </si>
  <si>
    <t>E02005145</t>
  </si>
  <si>
    <t>Thanet 014</t>
  </si>
  <si>
    <t>E02005146</t>
  </si>
  <si>
    <t>Thanet 015</t>
  </si>
  <si>
    <t>E02005147</t>
  </si>
  <si>
    <t>Thanet 016</t>
  </si>
  <si>
    <t>E02005148</t>
  </si>
  <si>
    <t>Thanet 017</t>
  </si>
  <si>
    <t>E02005149</t>
  </si>
  <si>
    <t>Tonbridge and Malling 001</t>
  </si>
  <si>
    <t>E07000115</t>
  </si>
  <si>
    <t>Tonbridge and Malling</t>
  </si>
  <si>
    <t>E02005150</t>
  </si>
  <si>
    <t>Tonbridge and Malling 002</t>
  </si>
  <si>
    <t>E02005151</t>
  </si>
  <si>
    <t>Tonbridge and Malling 003</t>
  </si>
  <si>
    <t>E02005153</t>
  </si>
  <si>
    <t>Tonbridge and Malling 005</t>
  </si>
  <si>
    <t>E02005154</t>
  </si>
  <si>
    <t>Tonbridge and Malling 006</t>
  </si>
  <si>
    <t>E02005155</t>
  </si>
  <si>
    <t>Tonbridge and Malling 007</t>
  </si>
  <si>
    <t>E02005156</t>
  </si>
  <si>
    <t>Tonbridge and Malling 008</t>
  </si>
  <si>
    <t>E02005157</t>
  </si>
  <si>
    <t>Tonbridge and Malling 009</t>
  </si>
  <si>
    <t>E02005158</t>
  </si>
  <si>
    <t>Tonbridge and Malling 010</t>
  </si>
  <si>
    <t>E02005159</t>
  </si>
  <si>
    <t>Tonbridge and Malling 011</t>
  </si>
  <si>
    <t>E02005160</t>
  </si>
  <si>
    <t>Tonbridge and Malling 012</t>
  </si>
  <si>
    <t>E02005161</t>
  </si>
  <si>
    <t>Tonbridge and Malling 013</t>
  </si>
  <si>
    <t>E02005162</t>
  </si>
  <si>
    <t>Tunbridge Wells 001</t>
  </si>
  <si>
    <t>E07000116</t>
  </si>
  <si>
    <t>Tunbridge Wells</t>
  </si>
  <si>
    <t>E02005163</t>
  </si>
  <si>
    <t>Tunbridge Wells 002</t>
  </si>
  <si>
    <t>E02005164</t>
  </si>
  <si>
    <t>Tunbridge Wells 003</t>
  </si>
  <si>
    <t>E02005165</t>
  </si>
  <si>
    <t>Tunbridge Wells 004</t>
  </si>
  <si>
    <t>E02005166</t>
  </si>
  <si>
    <t>Tunbridge Wells 005</t>
  </si>
  <si>
    <t>E02005167</t>
  </si>
  <si>
    <t>Tunbridge Wells 006</t>
  </si>
  <si>
    <t>E02005168</t>
  </si>
  <si>
    <t>Tunbridge Wells 007</t>
  </si>
  <si>
    <t>E02005169</t>
  </si>
  <si>
    <t>Tunbridge Wells 008</t>
  </si>
  <si>
    <t>E02005170</t>
  </si>
  <si>
    <t>Tunbridge Wells 009</t>
  </si>
  <si>
    <t>E02005171</t>
  </si>
  <si>
    <t>Tunbridge Wells 010</t>
  </si>
  <si>
    <t>E02005172</t>
  </si>
  <si>
    <t>Tunbridge Wells 011</t>
  </si>
  <si>
    <t>E02005173</t>
  </si>
  <si>
    <t>Tunbridge Wells 012</t>
  </si>
  <si>
    <t>E02005174</t>
  </si>
  <si>
    <t>Tunbridge Wells 013</t>
  </si>
  <si>
    <t>E02005175</t>
  </si>
  <si>
    <t>Tunbridge Wells 014</t>
  </si>
  <si>
    <t>E02005176</t>
  </si>
  <si>
    <t>Burnley 001</t>
  </si>
  <si>
    <t>E07000117</t>
  </si>
  <si>
    <t>Burnley</t>
  </si>
  <si>
    <t>E02005177</t>
  </si>
  <si>
    <t>Burnley 002</t>
  </si>
  <si>
    <t>E02005178</t>
  </si>
  <si>
    <t>Burnley 003</t>
  </si>
  <si>
    <t>E02005179</t>
  </si>
  <si>
    <t>Burnley 004</t>
  </si>
  <si>
    <t>E02005180</t>
  </si>
  <si>
    <t>Burnley 005</t>
  </si>
  <si>
    <t>E02005181</t>
  </si>
  <si>
    <t>Burnley 006</t>
  </si>
  <si>
    <t>E02005182</t>
  </si>
  <si>
    <t>Burnley 007</t>
  </si>
  <si>
    <t>E02005183</t>
  </si>
  <si>
    <t>Burnley 008</t>
  </si>
  <si>
    <t>E02005184</t>
  </si>
  <si>
    <t>Burnley 009</t>
  </si>
  <si>
    <t>E02005185</t>
  </si>
  <si>
    <t>Burnley 010</t>
  </si>
  <si>
    <t>E02005186</t>
  </si>
  <si>
    <t>Burnley 011</t>
  </si>
  <si>
    <t>E02005189</t>
  </si>
  <si>
    <t>Chorley 001</t>
  </si>
  <si>
    <t>E07000118</t>
  </si>
  <si>
    <t>Chorley</t>
  </si>
  <si>
    <t>E02005190</t>
  </si>
  <si>
    <t>Chorley 002</t>
  </si>
  <si>
    <t>E02005191</t>
  </si>
  <si>
    <t>Chorley 003</t>
  </si>
  <si>
    <t>E02005192</t>
  </si>
  <si>
    <t>Chorley 004</t>
  </si>
  <si>
    <t>E02005193</t>
  </si>
  <si>
    <t>Chorley 005</t>
  </si>
  <si>
    <t>E02005194</t>
  </si>
  <si>
    <t>Chorley 006</t>
  </si>
  <si>
    <t>E02005195</t>
  </si>
  <si>
    <t>Chorley 007</t>
  </si>
  <si>
    <t>E02005196</t>
  </si>
  <si>
    <t>Chorley 008</t>
  </si>
  <si>
    <t>E02005197</t>
  </si>
  <si>
    <t>Chorley 009</t>
  </si>
  <si>
    <t>E02005198</t>
  </si>
  <si>
    <t>Chorley 010</t>
  </si>
  <si>
    <t>E02005199</t>
  </si>
  <si>
    <t>Chorley 011</t>
  </si>
  <si>
    <t>E02005200</t>
  </si>
  <si>
    <t>Chorley 012</t>
  </si>
  <si>
    <t>E02005201</t>
  </si>
  <si>
    <t>Chorley 013</t>
  </si>
  <si>
    <t>E02005202</t>
  </si>
  <si>
    <t>Chorley 014</t>
  </si>
  <si>
    <t>E02005203</t>
  </si>
  <si>
    <t>Fylde 001</t>
  </si>
  <si>
    <t>E07000119</t>
  </si>
  <si>
    <t>Fylde</t>
  </si>
  <si>
    <t>E02005204</t>
  </si>
  <si>
    <t>Fylde 002</t>
  </si>
  <si>
    <t>E02005205</t>
  </si>
  <si>
    <t>Fylde 003</t>
  </si>
  <si>
    <t>E02005206</t>
  </si>
  <si>
    <t>Fylde 004</t>
  </si>
  <si>
    <t>E02005207</t>
  </si>
  <si>
    <t>Fylde 005</t>
  </si>
  <si>
    <t>E02005208</t>
  </si>
  <si>
    <t>Fylde 006</t>
  </si>
  <si>
    <t>E02005209</t>
  </si>
  <si>
    <t>Fylde 007</t>
  </si>
  <si>
    <t>E02005210</t>
  </si>
  <si>
    <t>Fylde 008</t>
  </si>
  <si>
    <t>E02005211</t>
  </si>
  <si>
    <t>Fylde 009</t>
  </si>
  <si>
    <t>E02005212</t>
  </si>
  <si>
    <t>Hyndburn 001</t>
  </si>
  <si>
    <t>E07000120</t>
  </si>
  <si>
    <t>Hyndburn</t>
  </si>
  <si>
    <t>E02005213</t>
  </si>
  <si>
    <t>Hyndburn 002</t>
  </si>
  <si>
    <t>E02005214</t>
  </si>
  <si>
    <t>Hyndburn 003</t>
  </si>
  <si>
    <t>E02005215</t>
  </si>
  <si>
    <t>Hyndburn 004</t>
  </si>
  <si>
    <t>E02005216</t>
  </si>
  <si>
    <t>Hyndburn 005</t>
  </si>
  <si>
    <t>E02005217</t>
  </si>
  <si>
    <t>Hyndburn 006</t>
  </si>
  <si>
    <t>E02005218</t>
  </si>
  <si>
    <t>Hyndburn 007</t>
  </si>
  <si>
    <t>E02005219</t>
  </si>
  <si>
    <t>Hyndburn 008</t>
  </si>
  <si>
    <t>E02005220</t>
  </si>
  <si>
    <t>Hyndburn 009</t>
  </si>
  <si>
    <t>E02005221</t>
  </si>
  <si>
    <t>Lancaster 001</t>
  </si>
  <si>
    <t>E07000121</t>
  </si>
  <si>
    <t>Lancaster</t>
  </si>
  <si>
    <t>E02005222</t>
  </si>
  <si>
    <t>Lancaster 002</t>
  </si>
  <si>
    <t>E02005223</t>
  </si>
  <si>
    <t>Lancaster 003</t>
  </si>
  <si>
    <t>E02005224</t>
  </si>
  <si>
    <t>Lancaster 004</t>
  </si>
  <si>
    <t>E02005225</t>
  </si>
  <si>
    <t>Lancaster 005</t>
  </si>
  <si>
    <t>E02005226</t>
  </si>
  <si>
    <t>Lancaster 006</t>
  </si>
  <si>
    <t>E02005228</t>
  </si>
  <si>
    <t>Lancaster 008</t>
  </si>
  <si>
    <t>E02005229</t>
  </si>
  <si>
    <t>Lancaster 009</t>
  </si>
  <si>
    <t>E02005230</t>
  </si>
  <si>
    <t>Lancaster 010</t>
  </si>
  <si>
    <t>E02005231</t>
  </si>
  <si>
    <t>Lancaster 011</t>
  </si>
  <si>
    <t>E02005233</t>
  </si>
  <si>
    <t>Lancaster 013</t>
  </si>
  <si>
    <t>E02005234</t>
  </si>
  <si>
    <t>Lancaster 014</t>
  </si>
  <si>
    <t>E02005235</t>
  </si>
  <si>
    <t>Lancaster 015</t>
  </si>
  <si>
    <t>E02005236</t>
  </si>
  <si>
    <t>Lancaster 016</t>
  </si>
  <si>
    <t>E02005237</t>
  </si>
  <si>
    <t>Lancaster 017</t>
  </si>
  <si>
    <t>E02005238</t>
  </si>
  <si>
    <t>Lancaster 018</t>
  </si>
  <si>
    <t>E02005239</t>
  </si>
  <si>
    <t>Lancaster 019</t>
  </si>
  <si>
    <t>E02005240</t>
  </si>
  <si>
    <t>Pendle 001</t>
  </si>
  <si>
    <t>E07000122</t>
  </si>
  <si>
    <t>Pendle</t>
  </si>
  <si>
    <t>E02005241</t>
  </si>
  <si>
    <t>Pendle 002</t>
  </si>
  <si>
    <t>E02005242</t>
  </si>
  <si>
    <t>Pendle 003</t>
  </si>
  <si>
    <t>E02005243</t>
  </si>
  <si>
    <t>Pendle 004</t>
  </si>
  <si>
    <t>E02005244</t>
  </si>
  <si>
    <t>Pendle 005</t>
  </si>
  <si>
    <t>E02005245</t>
  </si>
  <si>
    <t>Pendle 006</t>
  </si>
  <si>
    <t>E02005246</t>
  </si>
  <si>
    <t>Pendle 007</t>
  </si>
  <si>
    <t>E02005247</t>
  </si>
  <si>
    <t>Pendle 008</t>
  </si>
  <si>
    <t>E02005248</t>
  </si>
  <si>
    <t>Pendle 009</t>
  </si>
  <si>
    <t>E02005249</t>
  </si>
  <si>
    <t>Pendle 010</t>
  </si>
  <si>
    <t>E02005250</t>
  </si>
  <si>
    <t>Pendle 011</t>
  </si>
  <si>
    <t>E02005251</t>
  </si>
  <si>
    <t>Pendle 012</t>
  </si>
  <si>
    <t>E02005252</t>
  </si>
  <si>
    <t>Pendle 013</t>
  </si>
  <si>
    <t>E02005253</t>
  </si>
  <si>
    <t>Preston 001</t>
  </si>
  <si>
    <t>E07000123</t>
  </si>
  <si>
    <t>Preston</t>
  </si>
  <si>
    <t>E02005254</t>
  </si>
  <si>
    <t>Preston 002</t>
  </si>
  <si>
    <t>E02005255</t>
  </si>
  <si>
    <t>Preston 003</t>
  </si>
  <si>
    <t>E02005256</t>
  </si>
  <si>
    <t>Preston 004</t>
  </si>
  <si>
    <t>E02005257</t>
  </si>
  <si>
    <t>Preston 005</t>
  </si>
  <si>
    <t>E02005258</t>
  </si>
  <si>
    <t>Preston 006</t>
  </si>
  <si>
    <t>E02005259</t>
  </si>
  <si>
    <t>Preston 007</t>
  </si>
  <si>
    <t>E02005260</t>
  </si>
  <si>
    <t>Preston 008</t>
  </si>
  <si>
    <t>E02005261</t>
  </si>
  <si>
    <t>Preston 009</t>
  </si>
  <si>
    <t>E02005262</t>
  </si>
  <si>
    <t>Preston 010</t>
  </si>
  <si>
    <t>E02005263</t>
  </si>
  <si>
    <t>Preston 011</t>
  </si>
  <si>
    <t>E02005264</t>
  </si>
  <si>
    <t>Preston 012</t>
  </si>
  <si>
    <t>E02005265</t>
  </si>
  <si>
    <t>Preston 013</t>
  </si>
  <si>
    <t>E02005266</t>
  </si>
  <si>
    <t>Preston 014</t>
  </si>
  <si>
    <t>E02005267</t>
  </si>
  <si>
    <t>Preston 015</t>
  </si>
  <si>
    <t>E02005268</t>
  </si>
  <si>
    <t>Preston 016</t>
  </si>
  <si>
    <t>E02005269</t>
  </si>
  <si>
    <t>Preston 017</t>
  </si>
  <si>
    <t>E02005270</t>
  </si>
  <si>
    <t>Ribble Valley 001</t>
  </si>
  <si>
    <t>E07000124</t>
  </si>
  <si>
    <t>Ribble Valley</t>
  </si>
  <si>
    <t>E02005271</t>
  </si>
  <si>
    <t>Ribble Valley 002</t>
  </si>
  <si>
    <t>E02005272</t>
  </si>
  <si>
    <t>Ribble Valley 003</t>
  </si>
  <si>
    <t>E02005273</t>
  </si>
  <si>
    <t>Ribble Valley 004</t>
  </si>
  <si>
    <t>E02005274</t>
  </si>
  <si>
    <t>Ribble Valley 005</t>
  </si>
  <si>
    <t>E02005275</t>
  </si>
  <si>
    <t>Ribble Valley 006</t>
  </si>
  <si>
    <t>E02005276</t>
  </si>
  <si>
    <t>Ribble Valley 007</t>
  </si>
  <si>
    <t>E02005277</t>
  </si>
  <si>
    <t>Ribble Valley 008</t>
  </si>
  <si>
    <t>E02005278</t>
  </si>
  <si>
    <t>Rossendale 001</t>
  </si>
  <si>
    <t>E07000125</t>
  </si>
  <si>
    <t>Rossendale</t>
  </si>
  <si>
    <t>E02005279</t>
  </si>
  <si>
    <t>Rossendale 002</t>
  </si>
  <si>
    <t>E02005280</t>
  </si>
  <si>
    <t>Rossendale 003</t>
  </si>
  <si>
    <t>E02005281</t>
  </si>
  <si>
    <t>Rossendale 004</t>
  </si>
  <si>
    <t>E02005284</t>
  </si>
  <si>
    <t>Rossendale 007</t>
  </si>
  <si>
    <t>E02005285</t>
  </si>
  <si>
    <t>Rossendale 008</t>
  </si>
  <si>
    <t>E02005286</t>
  </si>
  <si>
    <t>Rossendale 009</t>
  </si>
  <si>
    <t>E02005287</t>
  </si>
  <si>
    <t>South Ribble 001</t>
  </si>
  <si>
    <t>E07000126</t>
  </si>
  <si>
    <t>South Ribble</t>
  </si>
  <si>
    <t>E02005288</t>
  </si>
  <si>
    <t>South Ribble 002</t>
  </si>
  <si>
    <t>E02005289</t>
  </si>
  <si>
    <t>South Ribble 003</t>
  </si>
  <si>
    <t>E02005290</t>
  </si>
  <si>
    <t>South Ribble 004</t>
  </si>
  <si>
    <t>E02005291</t>
  </si>
  <si>
    <t>South Ribble 005</t>
  </si>
  <si>
    <t>E02005292</t>
  </si>
  <si>
    <t>South Ribble 006</t>
  </si>
  <si>
    <t>E02005293</t>
  </si>
  <si>
    <t>South Ribble 007</t>
  </si>
  <si>
    <t>E02005294</t>
  </si>
  <si>
    <t>South Ribble 008</t>
  </si>
  <si>
    <t>E02005295</t>
  </si>
  <si>
    <t>South Ribble 009</t>
  </si>
  <si>
    <t>E02005296</t>
  </si>
  <si>
    <t>South Ribble 010</t>
  </si>
  <si>
    <t>E02005297</t>
  </si>
  <si>
    <t>South Ribble 011</t>
  </si>
  <si>
    <t>E02005298</t>
  </si>
  <si>
    <t>South Ribble 012</t>
  </si>
  <si>
    <t>E02005299</t>
  </si>
  <si>
    <t>South Ribble 013</t>
  </si>
  <si>
    <t>E02005300</t>
  </si>
  <si>
    <t>South Ribble 014</t>
  </si>
  <si>
    <t>E02005301</t>
  </si>
  <si>
    <t>South Ribble 015</t>
  </si>
  <si>
    <t>E02005302</t>
  </si>
  <si>
    <t>South Ribble 016</t>
  </si>
  <si>
    <t>E02005303</t>
  </si>
  <si>
    <t>South Ribble 017</t>
  </si>
  <si>
    <t>E02005304</t>
  </si>
  <si>
    <t>West Lancashire 001</t>
  </si>
  <si>
    <t>E07000127</t>
  </si>
  <si>
    <t>West Lancashire</t>
  </si>
  <si>
    <t>E02005305</t>
  </si>
  <si>
    <t>West Lancashire 002</t>
  </si>
  <si>
    <t>E02005306</t>
  </si>
  <si>
    <t>West Lancashire 003</t>
  </si>
  <si>
    <t>E02005307</t>
  </si>
  <si>
    <t>West Lancashire 004</t>
  </si>
  <si>
    <t>E02005308</t>
  </si>
  <si>
    <t>West Lancashire 005</t>
  </si>
  <si>
    <t>E02005309</t>
  </si>
  <si>
    <t>West Lancashire 006</t>
  </si>
  <si>
    <t>E02005310</t>
  </si>
  <si>
    <t>West Lancashire 007</t>
  </si>
  <si>
    <t>E02005311</t>
  </si>
  <si>
    <t>West Lancashire 008</t>
  </si>
  <si>
    <t>E02005312</t>
  </si>
  <si>
    <t>West Lancashire 009</t>
  </si>
  <si>
    <t>E02005313</t>
  </si>
  <si>
    <t>West Lancashire 010</t>
  </si>
  <si>
    <t>E02005314</t>
  </si>
  <si>
    <t>West Lancashire 011</t>
  </si>
  <si>
    <t>E02005315</t>
  </si>
  <si>
    <t>West Lancashire 012</t>
  </si>
  <si>
    <t>E02005316</t>
  </si>
  <si>
    <t>West Lancashire 013</t>
  </si>
  <si>
    <t>E02005317</t>
  </si>
  <si>
    <t>West Lancashire 014</t>
  </si>
  <si>
    <t>E02005318</t>
  </si>
  <si>
    <t>West Lancashire 015</t>
  </si>
  <si>
    <t>E02005319</t>
  </si>
  <si>
    <t>Wyre 001</t>
  </si>
  <si>
    <t>E07000128</t>
  </si>
  <si>
    <t>Wyre</t>
  </si>
  <si>
    <t>E02005320</t>
  </si>
  <si>
    <t>Wyre 002</t>
  </si>
  <si>
    <t>E02005321</t>
  </si>
  <si>
    <t>Wyre 003</t>
  </si>
  <si>
    <t>E02005322</t>
  </si>
  <si>
    <t>Wyre 004</t>
  </si>
  <si>
    <t>E02005323</t>
  </si>
  <si>
    <t>Wyre 005</t>
  </si>
  <si>
    <t>E02005324</t>
  </si>
  <si>
    <t>Wyre 006</t>
  </si>
  <si>
    <t>E02005325</t>
  </si>
  <si>
    <t>Wyre 007</t>
  </si>
  <si>
    <t>E02005326</t>
  </si>
  <si>
    <t>Wyre 008</t>
  </si>
  <si>
    <t>E02005327</t>
  </si>
  <si>
    <t>Wyre 009</t>
  </si>
  <si>
    <t>E02005328</t>
  </si>
  <si>
    <t>Wyre 010</t>
  </si>
  <si>
    <t>E02005329</t>
  </si>
  <si>
    <t>Wyre 011</t>
  </si>
  <si>
    <t>E02005330</t>
  </si>
  <si>
    <t>Wyre 012</t>
  </si>
  <si>
    <t>E02005331</t>
  </si>
  <si>
    <t>Wyre 013</t>
  </si>
  <si>
    <t>E02005332</t>
  </si>
  <si>
    <t>Wyre 014</t>
  </si>
  <si>
    <t>E02005334</t>
  </si>
  <si>
    <t>Blaby 002</t>
  </si>
  <si>
    <t>E07000129</t>
  </si>
  <si>
    <t>Blaby</t>
  </si>
  <si>
    <t>E02005335</t>
  </si>
  <si>
    <t>Blaby 003</t>
  </si>
  <si>
    <t>E02005336</t>
  </si>
  <si>
    <t>Blaby 004</t>
  </si>
  <si>
    <t>E02005337</t>
  </si>
  <si>
    <t>Blaby 005</t>
  </si>
  <si>
    <t>E02005338</t>
  </si>
  <si>
    <t>Blaby 006</t>
  </si>
  <si>
    <t>E02005339</t>
  </si>
  <si>
    <t>Blaby 007</t>
  </si>
  <si>
    <t>E02005340</t>
  </si>
  <si>
    <t>Blaby 008</t>
  </si>
  <si>
    <t>E02005341</t>
  </si>
  <si>
    <t>Blaby 009</t>
  </si>
  <si>
    <t>E02005342</t>
  </si>
  <si>
    <t>Blaby 010</t>
  </si>
  <si>
    <t>E02005343</t>
  </si>
  <si>
    <t>Blaby 011</t>
  </si>
  <si>
    <t>E02005344</t>
  </si>
  <si>
    <t>Blaby 012</t>
  </si>
  <si>
    <t>E02005345</t>
  </si>
  <si>
    <t>Charnwood 001</t>
  </si>
  <si>
    <t>E07000130</t>
  </si>
  <si>
    <t>Charnwood</t>
  </si>
  <si>
    <t>E02005346</t>
  </si>
  <si>
    <t>Charnwood 002</t>
  </si>
  <si>
    <t>E02005347</t>
  </si>
  <si>
    <t>Charnwood 003</t>
  </si>
  <si>
    <t>E02005348</t>
  </si>
  <si>
    <t>Charnwood 004</t>
  </si>
  <si>
    <t>E02005349</t>
  </si>
  <si>
    <t>Charnwood 005</t>
  </si>
  <si>
    <t>E02005350</t>
  </si>
  <si>
    <t>Charnwood 006</t>
  </si>
  <si>
    <t>E02005351</t>
  </si>
  <si>
    <t>Charnwood 007</t>
  </si>
  <si>
    <t>E02005352</t>
  </si>
  <si>
    <t>Charnwood 008</t>
  </si>
  <si>
    <t>E02005353</t>
  </si>
  <si>
    <t>Charnwood 009</t>
  </si>
  <si>
    <t>E02005354</t>
  </si>
  <si>
    <t>Charnwood 010</t>
  </si>
  <si>
    <t>E02005355</t>
  </si>
  <si>
    <t>Charnwood 011</t>
  </si>
  <si>
    <t>E02005356</t>
  </si>
  <si>
    <t>Charnwood 012</t>
  </si>
  <si>
    <t>E02005357</t>
  </si>
  <si>
    <t>Charnwood 013</t>
  </si>
  <si>
    <t>E02005358</t>
  </si>
  <si>
    <t>Charnwood 014</t>
  </si>
  <si>
    <t>E02005359</t>
  </si>
  <si>
    <t>Charnwood 015</t>
  </si>
  <si>
    <t>E02005360</t>
  </si>
  <si>
    <t>Charnwood 016</t>
  </si>
  <si>
    <t>E02005361</t>
  </si>
  <si>
    <t>Charnwood 017</t>
  </si>
  <si>
    <t>E02005362</t>
  </si>
  <si>
    <t>Charnwood 018</t>
  </si>
  <si>
    <t>E02005363</t>
  </si>
  <si>
    <t>Charnwood 019</t>
  </si>
  <si>
    <t>E02005364</t>
  </si>
  <si>
    <t>Charnwood 020</t>
  </si>
  <si>
    <t>E02005365</t>
  </si>
  <si>
    <t>Charnwood 021</t>
  </si>
  <si>
    <t>E02005366</t>
  </si>
  <si>
    <t>Charnwood 022</t>
  </si>
  <si>
    <t>E02005368</t>
  </si>
  <si>
    <t>Harborough 002</t>
  </si>
  <si>
    <t>E07000131</t>
  </si>
  <si>
    <t>Harborough</t>
  </si>
  <si>
    <t>E02005369</t>
  </si>
  <si>
    <t>Harborough 003</t>
  </si>
  <si>
    <t>E02005370</t>
  </si>
  <si>
    <t>Harborough 004</t>
  </si>
  <si>
    <t>E02005371</t>
  </si>
  <si>
    <t>Harborough 005</t>
  </si>
  <si>
    <t>E02005372</t>
  </si>
  <si>
    <t>Harborough 006</t>
  </si>
  <si>
    <t>E02005373</t>
  </si>
  <si>
    <t>Harborough 007</t>
  </si>
  <si>
    <t>E02005374</t>
  </si>
  <si>
    <t>Harborough 008</t>
  </si>
  <si>
    <t>E02005375</t>
  </si>
  <si>
    <t>Harborough 009</t>
  </si>
  <si>
    <t>E02005376</t>
  </si>
  <si>
    <t>Harborough 010</t>
  </si>
  <si>
    <t>E02005377</t>
  </si>
  <si>
    <t>Hinckley and Bosworth 001</t>
  </si>
  <si>
    <t>E07000132</t>
  </si>
  <si>
    <t>Hinckley and Bosworth</t>
  </si>
  <si>
    <t>E02005378</t>
  </si>
  <si>
    <t>Hinckley and Bosworth 002</t>
  </si>
  <si>
    <t>E02005379</t>
  </si>
  <si>
    <t>Hinckley and Bosworth 003</t>
  </si>
  <si>
    <t>E02005380</t>
  </si>
  <si>
    <t>Hinckley and Bosworth 004</t>
  </si>
  <si>
    <t>E02005381</t>
  </si>
  <si>
    <t>Hinckley and Bosworth 005</t>
  </si>
  <si>
    <t>E02005382</t>
  </si>
  <si>
    <t>Hinckley and Bosworth 006</t>
  </si>
  <si>
    <t>E02005383</t>
  </si>
  <si>
    <t>Hinckley and Bosworth 007</t>
  </si>
  <si>
    <t>E02005384</t>
  </si>
  <si>
    <t>Hinckley and Bosworth 008</t>
  </si>
  <si>
    <t>E02005385</t>
  </si>
  <si>
    <t>Hinckley and Bosworth 009</t>
  </si>
  <si>
    <t>E02005386</t>
  </si>
  <si>
    <t>Hinckley and Bosworth 010</t>
  </si>
  <si>
    <t>E02005387</t>
  </si>
  <si>
    <t>Hinckley and Bosworth 011</t>
  </si>
  <si>
    <t>E02005388</t>
  </si>
  <si>
    <t>Hinckley and Bosworth 012</t>
  </si>
  <si>
    <t>E02005389</t>
  </si>
  <si>
    <t>Hinckley and Bosworth 013</t>
  </si>
  <si>
    <t>E02005390</t>
  </si>
  <si>
    <t>Hinckley and Bosworth 014</t>
  </si>
  <si>
    <t>E02005391</t>
  </si>
  <si>
    <t>Melton 001</t>
  </si>
  <si>
    <t>E07000133</t>
  </si>
  <si>
    <t>Melton</t>
  </si>
  <si>
    <t>E02005392</t>
  </si>
  <si>
    <t>Melton 002</t>
  </si>
  <si>
    <t>E02005393</t>
  </si>
  <si>
    <t>Melton 003</t>
  </si>
  <si>
    <t>E02005394</t>
  </si>
  <si>
    <t>Melton 004</t>
  </si>
  <si>
    <t>E02005395</t>
  </si>
  <si>
    <t>Melton 005</t>
  </si>
  <si>
    <t>E02005396</t>
  </si>
  <si>
    <t>Melton 006</t>
  </si>
  <si>
    <t>E02005397</t>
  </si>
  <si>
    <t>North West Leicestershire 001</t>
  </si>
  <si>
    <t>E07000134</t>
  </si>
  <si>
    <t>North West Leicestershire</t>
  </si>
  <si>
    <t>E02005398</t>
  </si>
  <si>
    <t>North West Leicestershire 002</t>
  </si>
  <si>
    <t>E02005399</t>
  </si>
  <si>
    <t>North West Leicestershire 003</t>
  </si>
  <si>
    <t>E02005400</t>
  </si>
  <si>
    <t>North West Leicestershire 004</t>
  </si>
  <si>
    <t>E02005401</t>
  </si>
  <si>
    <t>North West Leicestershire 005</t>
  </si>
  <si>
    <t>E02005402</t>
  </si>
  <si>
    <t>North West Leicestershire 006</t>
  </si>
  <si>
    <t>E02005403</t>
  </si>
  <si>
    <t>North West Leicestershire 007</t>
  </si>
  <si>
    <t>E02005404</t>
  </si>
  <si>
    <t>North West Leicestershire 008</t>
  </si>
  <si>
    <t>E02005405</t>
  </si>
  <si>
    <t>North West Leicestershire 009</t>
  </si>
  <si>
    <t>E02005406</t>
  </si>
  <si>
    <t>North West Leicestershire 010</t>
  </si>
  <si>
    <t>E02005407</t>
  </si>
  <si>
    <t>North West Leicestershire 011</t>
  </si>
  <si>
    <t>E02005408</t>
  </si>
  <si>
    <t>North West Leicestershire 012</t>
  </si>
  <si>
    <t>E02005409</t>
  </si>
  <si>
    <t>North West Leicestershire 013</t>
  </si>
  <si>
    <t>E02005412</t>
  </si>
  <si>
    <t>Oadby and Wigston 003</t>
  </si>
  <si>
    <t>E07000135</t>
  </si>
  <si>
    <t>Oadby and Wigston</t>
  </si>
  <si>
    <t>E02005414</t>
  </si>
  <si>
    <t>Oadby and Wigston 005</t>
  </si>
  <si>
    <t>E02005415</t>
  </si>
  <si>
    <t>Oadby and Wigston 006</t>
  </si>
  <si>
    <t>E02005416</t>
  </si>
  <si>
    <t>Oadby and Wigston 007</t>
  </si>
  <si>
    <t>E02005417</t>
  </si>
  <si>
    <t>Boston 001</t>
  </si>
  <si>
    <t>E07000136</t>
  </si>
  <si>
    <t>Boston</t>
  </si>
  <si>
    <t>E02005418</t>
  </si>
  <si>
    <t>Boston 002</t>
  </si>
  <si>
    <t>E02005419</t>
  </si>
  <si>
    <t>Boston 003</t>
  </si>
  <si>
    <t>E02005420</t>
  </si>
  <si>
    <t>Boston 004</t>
  </si>
  <si>
    <t>E02005422</t>
  </si>
  <si>
    <t>Boston 006</t>
  </si>
  <si>
    <t>E02005423</t>
  </si>
  <si>
    <t>Boston 007</t>
  </si>
  <si>
    <t>E02005424</t>
  </si>
  <si>
    <t>East Lindsey 001</t>
  </si>
  <si>
    <t>E07000137</t>
  </si>
  <si>
    <t>East Lindsey</t>
  </si>
  <si>
    <t>E02005425</t>
  </si>
  <si>
    <t>East Lindsey 002</t>
  </si>
  <si>
    <t>E02005426</t>
  </si>
  <si>
    <t>East Lindsey 003</t>
  </si>
  <si>
    <t>E02005427</t>
  </si>
  <si>
    <t>East Lindsey 004</t>
  </si>
  <si>
    <t>E02005428</t>
  </si>
  <si>
    <t>East Lindsey 005</t>
  </si>
  <si>
    <t>E02005429</t>
  </si>
  <si>
    <t>East Lindsey 006</t>
  </si>
  <si>
    <t>E02005430</t>
  </si>
  <si>
    <t>East Lindsey 007</t>
  </si>
  <si>
    <t>E02005431</t>
  </si>
  <si>
    <t>East Lindsey 008</t>
  </si>
  <si>
    <t>E02005432</t>
  </si>
  <si>
    <t>East Lindsey 009</t>
  </si>
  <si>
    <t>E02005433</t>
  </si>
  <si>
    <t>East Lindsey 010</t>
  </si>
  <si>
    <t>E02005434</t>
  </si>
  <si>
    <t>East Lindsey 011</t>
  </si>
  <si>
    <t>E02005435</t>
  </si>
  <si>
    <t>East Lindsey 012</t>
  </si>
  <si>
    <t>E02005436</t>
  </si>
  <si>
    <t>East Lindsey 013</t>
  </si>
  <si>
    <t>E02005437</t>
  </si>
  <si>
    <t>East Lindsey 014</t>
  </si>
  <si>
    <t>E02005438</t>
  </si>
  <si>
    <t>East Lindsey 015</t>
  </si>
  <si>
    <t>E02005439</t>
  </si>
  <si>
    <t>East Lindsey 016</t>
  </si>
  <si>
    <t>E02005440</t>
  </si>
  <si>
    <t>East Lindsey 017</t>
  </si>
  <si>
    <t>E02005441</t>
  </si>
  <si>
    <t>East Lindsey 018</t>
  </si>
  <si>
    <t>E02005442</t>
  </si>
  <si>
    <t>Lincoln 001</t>
  </si>
  <si>
    <t>E07000138</t>
  </si>
  <si>
    <t>Lincoln</t>
  </si>
  <si>
    <t>E02005443</t>
  </si>
  <si>
    <t>Lincoln 002</t>
  </si>
  <si>
    <t>E02005444</t>
  </si>
  <si>
    <t>Lincoln 003</t>
  </si>
  <si>
    <t>E02005445</t>
  </si>
  <si>
    <t>Lincoln 004</t>
  </si>
  <si>
    <t>E02005446</t>
  </si>
  <si>
    <t>Lincoln 005</t>
  </si>
  <si>
    <t>E02005447</t>
  </si>
  <si>
    <t>Lincoln 006</t>
  </si>
  <si>
    <t>E02005448</t>
  </si>
  <si>
    <t>Lincoln 007</t>
  </si>
  <si>
    <t>E02005449</t>
  </si>
  <si>
    <t>Lincoln 008</t>
  </si>
  <si>
    <t>E02005450</t>
  </si>
  <si>
    <t>Lincoln 009</t>
  </si>
  <si>
    <t>E02005451</t>
  </si>
  <si>
    <t>Lincoln 010</t>
  </si>
  <si>
    <t>E02005452</t>
  </si>
  <si>
    <t>Lincoln 011</t>
  </si>
  <si>
    <t>E02005453</t>
  </si>
  <si>
    <t>North Kesteven 001</t>
  </si>
  <si>
    <t>E07000139</t>
  </si>
  <si>
    <t>North Kesteven</t>
  </si>
  <si>
    <t>E02005455</t>
  </si>
  <si>
    <t>North Kesteven 003</t>
  </si>
  <si>
    <t>E02005456</t>
  </si>
  <si>
    <t>North Kesteven 004</t>
  </si>
  <si>
    <t>E02005457</t>
  </si>
  <si>
    <t>North Kesteven 005</t>
  </si>
  <si>
    <t>E02005458</t>
  </si>
  <si>
    <t>North Kesteven 006</t>
  </si>
  <si>
    <t>E02005459</t>
  </si>
  <si>
    <t>North Kesteven 007</t>
  </si>
  <si>
    <t>E02005460</t>
  </si>
  <si>
    <t>North Kesteven 008</t>
  </si>
  <si>
    <t>E02005461</t>
  </si>
  <si>
    <t>North Kesteven 009</t>
  </si>
  <si>
    <t>E02005462</t>
  </si>
  <si>
    <t>North Kesteven 010</t>
  </si>
  <si>
    <t>E02005463</t>
  </si>
  <si>
    <t>North Kesteven 011</t>
  </si>
  <si>
    <t>E02005464</t>
  </si>
  <si>
    <t>North Kesteven 012</t>
  </si>
  <si>
    <t>E02005465</t>
  </si>
  <si>
    <t>South Holland 001</t>
  </si>
  <si>
    <t>E07000140</t>
  </si>
  <si>
    <t>South Holland</t>
  </si>
  <si>
    <t>E02005466</t>
  </si>
  <si>
    <t>South Holland 002</t>
  </si>
  <si>
    <t>E02005467</t>
  </si>
  <si>
    <t>South Holland 003</t>
  </si>
  <si>
    <t>E02005468</t>
  </si>
  <si>
    <t>South Holland 004</t>
  </si>
  <si>
    <t>E02005469</t>
  </si>
  <si>
    <t>South Holland 005</t>
  </si>
  <si>
    <t>E02005470</t>
  </si>
  <si>
    <t>South Holland 006</t>
  </si>
  <si>
    <t>E02005471</t>
  </si>
  <si>
    <t>South Holland 007</t>
  </si>
  <si>
    <t>E02005472</t>
  </si>
  <si>
    <t>South Holland 008</t>
  </si>
  <si>
    <t>E02005473</t>
  </si>
  <si>
    <t>South Holland 009</t>
  </si>
  <si>
    <t>E02005474</t>
  </si>
  <si>
    <t>South Holland 010</t>
  </si>
  <si>
    <t>E02005475</t>
  </si>
  <si>
    <t>South Holland 011</t>
  </si>
  <si>
    <t>E02005476</t>
  </si>
  <si>
    <t>South Kesteven 001</t>
  </si>
  <si>
    <t>E07000141</t>
  </si>
  <si>
    <t>South Kesteven</t>
  </si>
  <si>
    <t>E02005477</t>
  </si>
  <si>
    <t>South Kesteven 002</t>
  </si>
  <si>
    <t>E02005478</t>
  </si>
  <si>
    <t>South Kesteven 003</t>
  </si>
  <si>
    <t>E02005479</t>
  </si>
  <si>
    <t>South Kesteven 004</t>
  </si>
  <si>
    <t>E02005480</t>
  </si>
  <si>
    <t>South Kesteven 005</t>
  </si>
  <si>
    <t>E02005481</t>
  </si>
  <si>
    <t>South Kesteven 006</t>
  </si>
  <si>
    <t>E02005482</t>
  </si>
  <si>
    <t>South Kesteven 007</t>
  </si>
  <si>
    <t>E02005483</t>
  </si>
  <si>
    <t>South Kesteven 008</t>
  </si>
  <si>
    <t>E02005484</t>
  </si>
  <si>
    <t>South Kesteven 009</t>
  </si>
  <si>
    <t>E02005485</t>
  </si>
  <si>
    <t>South Kesteven 010</t>
  </si>
  <si>
    <t>E02005486</t>
  </si>
  <si>
    <t>South Kesteven 011</t>
  </si>
  <si>
    <t>E02005487</t>
  </si>
  <si>
    <t>South Kesteven 012</t>
  </si>
  <si>
    <t>E02005488</t>
  </si>
  <si>
    <t>South Kesteven 013</t>
  </si>
  <si>
    <t>E02005489</t>
  </si>
  <si>
    <t>South Kesteven 014</t>
  </si>
  <si>
    <t>E02005490</t>
  </si>
  <si>
    <t>South Kesteven 015</t>
  </si>
  <si>
    <t>E02005491</t>
  </si>
  <si>
    <t>South Kesteven 016</t>
  </si>
  <si>
    <t>E02005492</t>
  </si>
  <si>
    <t>West Lindsey 001</t>
  </si>
  <si>
    <t>E07000142</t>
  </si>
  <si>
    <t>West Lindsey</t>
  </si>
  <si>
    <t>E02005493</t>
  </si>
  <si>
    <t>West Lindsey 002</t>
  </si>
  <si>
    <t>E02005494</t>
  </si>
  <si>
    <t>West Lindsey 003</t>
  </si>
  <si>
    <t>E02005495</t>
  </si>
  <si>
    <t>West Lindsey 004</t>
  </si>
  <si>
    <t>E02005496</t>
  </si>
  <si>
    <t>West Lindsey 005</t>
  </si>
  <si>
    <t>E02005497</t>
  </si>
  <si>
    <t>West Lindsey 006</t>
  </si>
  <si>
    <t>E02005498</t>
  </si>
  <si>
    <t>West Lindsey 007</t>
  </si>
  <si>
    <t>E02005499</t>
  </si>
  <si>
    <t>West Lindsey 008</t>
  </si>
  <si>
    <t>E02005500</t>
  </si>
  <si>
    <t>West Lindsey 009</t>
  </si>
  <si>
    <t>E02005501</t>
  </si>
  <si>
    <t>West Lindsey 010</t>
  </si>
  <si>
    <t>E02005502</t>
  </si>
  <si>
    <t>West Lindsey 011</t>
  </si>
  <si>
    <t>E02005503</t>
  </si>
  <si>
    <t>Breckland 001</t>
  </si>
  <si>
    <t>E07000143</t>
  </si>
  <si>
    <t>Breckland</t>
  </si>
  <si>
    <t>E02005504</t>
  </si>
  <si>
    <t>Breckland 002</t>
  </si>
  <si>
    <t>E02005505</t>
  </si>
  <si>
    <t>Breckland 003</t>
  </si>
  <si>
    <t>E02005506</t>
  </si>
  <si>
    <t>Breckland 004</t>
  </si>
  <si>
    <t>E02005507</t>
  </si>
  <si>
    <t>Breckland 005</t>
  </si>
  <si>
    <t>E02005508</t>
  </si>
  <si>
    <t>Breckland 006</t>
  </si>
  <si>
    <t>E02005509</t>
  </si>
  <si>
    <t>Breckland 007</t>
  </si>
  <si>
    <t>E02005510</t>
  </si>
  <si>
    <t>Breckland 008</t>
  </si>
  <si>
    <t>E02005511</t>
  </si>
  <si>
    <t>Breckland 009</t>
  </si>
  <si>
    <t>E02005512</t>
  </si>
  <si>
    <t>Breckland 010</t>
  </si>
  <si>
    <t>E02005513</t>
  </si>
  <si>
    <t>Breckland 011</t>
  </si>
  <si>
    <t>E02005514</t>
  </si>
  <si>
    <t>Breckland 012</t>
  </si>
  <si>
    <t>E02005515</t>
  </si>
  <si>
    <t>Breckland 013</t>
  </si>
  <si>
    <t>E02005516</t>
  </si>
  <si>
    <t>Breckland 014</t>
  </si>
  <si>
    <t>E02005517</t>
  </si>
  <si>
    <t>Breckland 015</t>
  </si>
  <si>
    <t>E02005518</t>
  </si>
  <si>
    <t>Breckland 016</t>
  </si>
  <si>
    <t>E02005519</t>
  </si>
  <si>
    <t>Breckland 017</t>
  </si>
  <si>
    <t>E02005520</t>
  </si>
  <si>
    <t>Broadland 001</t>
  </si>
  <si>
    <t>E07000144</t>
  </si>
  <si>
    <t>Broadland</t>
  </si>
  <si>
    <t>E02005521</t>
  </si>
  <si>
    <t>Broadland 002</t>
  </si>
  <si>
    <t>E02005522</t>
  </si>
  <si>
    <t>Broadland 003</t>
  </si>
  <si>
    <t>E02005523</t>
  </si>
  <si>
    <t>Broadland 004</t>
  </si>
  <si>
    <t>E02005524</t>
  </si>
  <si>
    <t>Broadland 005</t>
  </si>
  <si>
    <t>E02005525</t>
  </si>
  <si>
    <t>Broadland 006</t>
  </si>
  <si>
    <t>E02005526</t>
  </si>
  <si>
    <t>Broadland 007</t>
  </si>
  <si>
    <t>E02005527</t>
  </si>
  <si>
    <t>Broadland 008</t>
  </si>
  <si>
    <t>E02005528</t>
  </si>
  <si>
    <t>Broadland 009</t>
  </si>
  <si>
    <t>E02005529</t>
  </si>
  <si>
    <t>Broadland 010</t>
  </si>
  <si>
    <t>E02005530</t>
  </si>
  <si>
    <t>Broadland 011</t>
  </si>
  <si>
    <t>E02005531</t>
  </si>
  <si>
    <t>Broadland 012</t>
  </si>
  <si>
    <t>E02005532</t>
  </si>
  <si>
    <t>Broadland 013</t>
  </si>
  <si>
    <t>E02005533</t>
  </si>
  <si>
    <t>Broadland 014</t>
  </si>
  <si>
    <t>E02005534</t>
  </si>
  <si>
    <t>Broadland 015</t>
  </si>
  <si>
    <t>E02005535</t>
  </si>
  <si>
    <t>Broadland 016</t>
  </si>
  <si>
    <t>E02005536</t>
  </si>
  <si>
    <t>Broadland 017</t>
  </si>
  <si>
    <t>E02005537</t>
  </si>
  <si>
    <t>Broadland 018</t>
  </si>
  <si>
    <t>E02005538</t>
  </si>
  <si>
    <t>Great Yarmouth 001</t>
  </si>
  <si>
    <t>E07000145</t>
  </si>
  <si>
    <t>Great Yarmouth</t>
  </si>
  <si>
    <t>E02005539</t>
  </si>
  <si>
    <t>Great Yarmouth 002</t>
  </si>
  <si>
    <t>E02005540</t>
  </si>
  <si>
    <t>Great Yarmouth 003</t>
  </si>
  <si>
    <t>E02005541</t>
  </si>
  <si>
    <t>Great Yarmouth 004</t>
  </si>
  <si>
    <t>E02005542</t>
  </si>
  <si>
    <t>Great Yarmouth 005</t>
  </si>
  <si>
    <t>E02005543</t>
  </si>
  <si>
    <t>Great Yarmouth 006</t>
  </si>
  <si>
    <t>E02005544</t>
  </si>
  <si>
    <t>Great Yarmouth 007</t>
  </si>
  <si>
    <t>E02005545</t>
  </si>
  <si>
    <t>Great Yarmouth 008</t>
  </si>
  <si>
    <t>E02005546</t>
  </si>
  <si>
    <t>Great Yarmouth 009</t>
  </si>
  <si>
    <t>E02005547</t>
  </si>
  <si>
    <t>Great Yarmouth 010</t>
  </si>
  <si>
    <t>E02005548</t>
  </si>
  <si>
    <t>Great Yarmouth 011</t>
  </si>
  <si>
    <t>E02005549</t>
  </si>
  <si>
    <t>Great Yarmouth 012</t>
  </si>
  <si>
    <t>E02005550</t>
  </si>
  <si>
    <t>Great Yarmouth 013</t>
  </si>
  <si>
    <t>E02005551</t>
  </si>
  <si>
    <t>King's Lynn and West Norfolk 001</t>
  </si>
  <si>
    <t>E07000146</t>
  </si>
  <si>
    <t>King's Lynn and West Norfolk</t>
  </si>
  <si>
    <t>E02005552</t>
  </si>
  <si>
    <t>King's Lynn and West Norfolk 002</t>
  </si>
  <si>
    <t>E02005553</t>
  </si>
  <si>
    <t>King's Lynn and West Norfolk 003</t>
  </si>
  <si>
    <t>E02005554</t>
  </si>
  <si>
    <t>King's Lynn and West Norfolk 004</t>
  </si>
  <si>
    <t>E02005555</t>
  </si>
  <si>
    <t>King's Lynn and West Norfolk 005</t>
  </si>
  <si>
    <t>E02005556</t>
  </si>
  <si>
    <t>King's Lynn and West Norfolk 006</t>
  </si>
  <si>
    <t>E02005557</t>
  </si>
  <si>
    <t>King's Lynn and West Norfolk 007</t>
  </si>
  <si>
    <t>E02005558</t>
  </si>
  <si>
    <t>King's Lynn and West Norfolk 008</t>
  </si>
  <si>
    <t>E02005559</t>
  </si>
  <si>
    <t>King's Lynn and West Norfolk 009</t>
  </si>
  <si>
    <t>E02005560</t>
  </si>
  <si>
    <t>King's Lynn and West Norfolk 010</t>
  </si>
  <si>
    <t>E02005561</t>
  </si>
  <si>
    <t>King's Lynn and West Norfolk 011</t>
  </si>
  <si>
    <t>E02005562</t>
  </si>
  <si>
    <t>King's Lynn and West Norfolk 012</t>
  </si>
  <si>
    <t>E02005563</t>
  </si>
  <si>
    <t>King's Lynn and West Norfolk 013</t>
  </si>
  <si>
    <t>E02005564</t>
  </si>
  <si>
    <t>King's Lynn and West Norfolk 014</t>
  </si>
  <si>
    <t>E02005565</t>
  </si>
  <si>
    <t>King's Lynn and West Norfolk 015</t>
  </si>
  <si>
    <t>E02005566</t>
  </si>
  <si>
    <t>King's Lynn and West Norfolk 016</t>
  </si>
  <si>
    <t>E02005567</t>
  </si>
  <si>
    <t>King's Lynn and West Norfolk 017</t>
  </si>
  <si>
    <t>E02005568</t>
  </si>
  <si>
    <t>King's Lynn and West Norfolk 018</t>
  </si>
  <si>
    <t>E02005569</t>
  </si>
  <si>
    <t>King's Lynn and West Norfolk 019</t>
  </si>
  <si>
    <t>E02005570</t>
  </si>
  <si>
    <t>North Norfolk 001</t>
  </si>
  <si>
    <t>E07000147</t>
  </si>
  <si>
    <t>North Norfolk</t>
  </si>
  <si>
    <t>E02005571</t>
  </si>
  <si>
    <t>North Norfolk 002</t>
  </si>
  <si>
    <t>E02005572</t>
  </si>
  <si>
    <t>North Norfolk 003</t>
  </si>
  <si>
    <t>E02005573</t>
  </si>
  <si>
    <t>North Norfolk 004</t>
  </si>
  <si>
    <t>E02005574</t>
  </si>
  <si>
    <t>North Norfolk 005</t>
  </si>
  <si>
    <t>E02005575</t>
  </si>
  <si>
    <t>North Norfolk 006</t>
  </si>
  <si>
    <t>E02005576</t>
  </si>
  <si>
    <t>North Norfolk 007</t>
  </si>
  <si>
    <t>E02005577</t>
  </si>
  <si>
    <t>North Norfolk 008</t>
  </si>
  <si>
    <t>E02005578</t>
  </si>
  <si>
    <t>North Norfolk 009</t>
  </si>
  <si>
    <t>E02005579</t>
  </si>
  <si>
    <t>North Norfolk 010</t>
  </si>
  <si>
    <t>E02005580</t>
  </si>
  <si>
    <t>North Norfolk 011</t>
  </si>
  <si>
    <t>E02005581</t>
  </si>
  <si>
    <t>North Norfolk 012</t>
  </si>
  <si>
    <t>E02005582</t>
  </si>
  <si>
    <t>North Norfolk 013</t>
  </si>
  <si>
    <t>E02005583</t>
  </si>
  <si>
    <t>North Norfolk 014</t>
  </si>
  <si>
    <t>E02005584</t>
  </si>
  <si>
    <t>Norwich 001</t>
  </si>
  <si>
    <t>E07000148</t>
  </si>
  <si>
    <t>Norwich</t>
  </si>
  <si>
    <t>E02005585</t>
  </si>
  <si>
    <t>Norwich 002</t>
  </si>
  <si>
    <t>E02005586</t>
  </si>
  <si>
    <t>Norwich 003</t>
  </si>
  <si>
    <t>E02005587</t>
  </si>
  <si>
    <t>Norwich 004</t>
  </si>
  <si>
    <t>E02005588</t>
  </si>
  <si>
    <t>Norwich 005</t>
  </si>
  <si>
    <t>E02005589</t>
  </si>
  <si>
    <t>Norwich 006</t>
  </si>
  <si>
    <t>E02005590</t>
  </si>
  <si>
    <t>Norwich 007</t>
  </si>
  <si>
    <t>E02005592</t>
  </si>
  <si>
    <t>Norwich 009</t>
  </si>
  <si>
    <t>E02005593</t>
  </si>
  <si>
    <t>Norwich 010</t>
  </si>
  <si>
    <t>E02005594</t>
  </si>
  <si>
    <t>Norwich 011</t>
  </si>
  <si>
    <t>E02005595</t>
  </si>
  <si>
    <t>Norwich 012</t>
  </si>
  <si>
    <t>E02005596</t>
  </si>
  <si>
    <t>Norwich 013</t>
  </si>
  <si>
    <t>E02005597</t>
  </si>
  <si>
    <t>South Norfolk 001</t>
  </si>
  <si>
    <t>E07000149</t>
  </si>
  <si>
    <t>South Norfolk</t>
  </si>
  <si>
    <t>E02005598</t>
  </si>
  <si>
    <t>South Norfolk 002</t>
  </si>
  <si>
    <t>E02005599</t>
  </si>
  <si>
    <t>South Norfolk 003</t>
  </si>
  <si>
    <t>E02005600</t>
  </si>
  <si>
    <t>South Norfolk 004</t>
  </si>
  <si>
    <t>E02005601</t>
  </si>
  <si>
    <t>South Norfolk 005</t>
  </si>
  <si>
    <t>E02005602</t>
  </si>
  <si>
    <t>South Norfolk 006</t>
  </si>
  <si>
    <t>E02005603</t>
  </si>
  <si>
    <t>South Norfolk 007</t>
  </si>
  <si>
    <t>E02005604</t>
  </si>
  <si>
    <t>South Norfolk 008</t>
  </si>
  <si>
    <t>E02005605</t>
  </si>
  <si>
    <t>South Norfolk 009</t>
  </si>
  <si>
    <t>E02005606</t>
  </si>
  <si>
    <t>South Norfolk 010</t>
  </si>
  <si>
    <t>E02005607</t>
  </si>
  <si>
    <t>South Norfolk 011</t>
  </si>
  <si>
    <t>E02005608</t>
  </si>
  <si>
    <t>South Norfolk 012</t>
  </si>
  <si>
    <t>E02005609</t>
  </si>
  <si>
    <t>South Norfolk 013</t>
  </si>
  <si>
    <t>E02005610</t>
  </si>
  <si>
    <t>South Norfolk 014</t>
  </si>
  <si>
    <t>E02005611</t>
  </si>
  <si>
    <t>South Norfolk 015</t>
  </si>
  <si>
    <t>E02005612</t>
  </si>
  <si>
    <t>Corby 001</t>
  </si>
  <si>
    <t>E07000150</t>
  </si>
  <si>
    <t>Corby</t>
  </si>
  <si>
    <t>E02005613</t>
  </si>
  <si>
    <t>Corby 002</t>
  </si>
  <si>
    <t>E02005614</t>
  </si>
  <si>
    <t>Corby 003</t>
  </si>
  <si>
    <t>E02005615</t>
  </si>
  <si>
    <t>Corby 004</t>
  </si>
  <si>
    <t>E02005616</t>
  </si>
  <si>
    <t>Corby 005</t>
  </si>
  <si>
    <t>E02005617</t>
  </si>
  <si>
    <t>Corby 006</t>
  </si>
  <si>
    <t>E02005619</t>
  </si>
  <si>
    <t>Daventry 001</t>
  </si>
  <si>
    <t>E07000151</t>
  </si>
  <si>
    <t>Daventry</t>
  </si>
  <si>
    <t>E02005620</t>
  </si>
  <si>
    <t>Daventry 002</t>
  </si>
  <si>
    <t>E02005621</t>
  </si>
  <si>
    <t>Daventry 003</t>
  </si>
  <si>
    <t>E02005622</t>
  </si>
  <si>
    <t>Daventry 004</t>
  </si>
  <si>
    <t>E02005623</t>
  </si>
  <si>
    <t>Daventry 005</t>
  </si>
  <si>
    <t>E02005624</t>
  </si>
  <si>
    <t>Daventry 006</t>
  </si>
  <si>
    <t>E02005625</t>
  </si>
  <si>
    <t>Daventry 007</t>
  </si>
  <si>
    <t>E02005626</t>
  </si>
  <si>
    <t>Daventry 008</t>
  </si>
  <si>
    <t>E02005627</t>
  </si>
  <si>
    <t>Daventry 009</t>
  </si>
  <si>
    <t>E02005628</t>
  </si>
  <si>
    <t>Daventry 010</t>
  </si>
  <si>
    <t>E02005629</t>
  </si>
  <si>
    <t>East Northamptonshire 001</t>
  </si>
  <si>
    <t>E07000152</t>
  </si>
  <si>
    <t>East Northamptonshire</t>
  </si>
  <si>
    <t>E02005630</t>
  </si>
  <si>
    <t>East Northamptonshire 002</t>
  </si>
  <si>
    <t>E02005631</t>
  </si>
  <si>
    <t>East Northamptonshire 003</t>
  </si>
  <si>
    <t>E02005632</t>
  </si>
  <si>
    <t>East Northamptonshire 004</t>
  </si>
  <si>
    <t>E02005633</t>
  </si>
  <si>
    <t>East Northamptonshire 005</t>
  </si>
  <si>
    <t>E02005634</t>
  </si>
  <si>
    <t>East Northamptonshire 006</t>
  </si>
  <si>
    <t>E02005635</t>
  </si>
  <si>
    <t>East Northamptonshire 007</t>
  </si>
  <si>
    <t>E02005636</t>
  </si>
  <si>
    <t>East Northamptonshire 008</t>
  </si>
  <si>
    <t>E02005637</t>
  </si>
  <si>
    <t>East Northamptonshire 009</t>
  </si>
  <si>
    <t>E02005638</t>
  </si>
  <si>
    <t>East Northamptonshire 010</t>
  </si>
  <si>
    <t>E02005639</t>
  </si>
  <si>
    <t>Kettering 001</t>
  </si>
  <si>
    <t>E07000153</t>
  </si>
  <si>
    <t>Kettering</t>
  </si>
  <si>
    <t>E02005640</t>
  </si>
  <si>
    <t>Kettering 002</t>
  </si>
  <si>
    <t>E02005641</t>
  </si>
  <si>
    <t>Kettering 003</t>
  </si>
  <si>
    <t>E02005642</t>
  </si>
  <si>
    <t>Kettering 004</t>
  </si>
  <si>
    <t>E02005643</t>
  </si>
  <si>
    <t>Kettering 005</t>
  </si>
  <si>
    <t>E02005644</t>
  </si>
  <si>
    <t>Kettering 006</t>
  </si>
  <si>
    <t>E02005645</t>
  </si>
  <si>
    <t>Kettering 007</t>
  </si>
  <si>
    <t>E02005646</t>
  </si>
  <si>
    <t>Kettering 008</t>
  </si>
  <si>
    <t>E02005647</t>
  </si>
  <si>
    <t>Kettering 009</t>
  </si>
  <si>
    <t>E02005648</t>
  </si>
  <si>
    <t>Kettering 010</t>
  </si>
  <si>
    <t>E02005649</t>
  </si>
  <si>
    <t>Kettering 011</t>
  </si>
  <si>
    <t>E02005650</t>
  </si>
  <si>
    <t>Northampton 001</t>
  </si>
  <si>
    <t>E07000154</t>
  </si>
  <si>
    <t>Northampton</t>
  </si>
  <si>
    <t>E02005651</t>
  </si>
  <si>
    <t>Northampton 002</t>
  </si>
  <si>
    <t>E02005652</t>
  </si>
  <si>
    <t>Northampton 003</t>
  </si>
  <si>
    <t>E02005653</t>
  </si>
  <si>
    <t>Northampton 004</t>
  </si>
  <si>
    <t>E02005654</t>
  </si>
  <si>
    <t>Northampton 005</t>
  </si>
  <si>
    <t>E02005655</t>
  </si>
  <si>
    <t>Northampton 006</t>
  </si>
  <si>
    <t>E02005656</t>
  </si>
  <si>
    <t>Northampton 007</t>
  </si>
  <si>
    <t>E02005657</t>
  </si>
  <si>
    <t>Northampton 008</t>
  </si>
  <si>
    <t>E02005658</t>
  </si>
  <si>
    <t>Northampton 009</t>
  </si>
  <si>
    <t>E02005659</t>
  </si>
  <si>
    <t>Northampton 010</t>
  </si>
  <si>
    <t>E02005660</t>
  </si>
  <si>
    <t>Northampton 011</t>
  </si>
  <si>
    <t>E02005661</t>
  </si>
  <si>
    <t>Northampton 012</t>
  </si>
  <si>
    <t>E02005662</t>
  </si>
  <si>
    <t>Northampton 013</t>
  </si>
  <si>
    <t>E02005663</t>
  </si>
  <si>
    <t>Northampton 014</t>
  </si>
  <si>
    <t>E02005664</t>
  </si>
  <si>
    <t>Northampton 015</t>
  </si>
  <si>
    <t>E02005665</t>
  </si>
  <si>
    <t>Northampton 016</t>
  </si>
  <si>
    <t>E02005666</t>
  </si>
  <si>
    <t>Northampton 017</t>
  </si>
  <si>
    <t>E02005667</t>
  </si>
  <si>
    <t>Northampton 018</t>
  </si>
  <si>
    <t>E02005668</t>
  </si>
  <si>
    <t>Northampton 019</t>
  </si>
  <si>
    <t>E02005669</t>
  </si>
  <si>
    <t>Northampton 020</t>
  </si>
  <si>
    <t>E02005670</t>
  </si>
  <si>
    <t>Northampton 021</t>
  </si>
  <si>
    <t>E02005671</t>
  </si>
  <si>
    <t>Northampton 022</t>
  </si>
  <si>
    <t>E02005672</t>
  </si>
  <si>
    <t>Northampton 023</t>
  </si>
  <si>
    <t>E02005673</t>
  </si>
  <si>
    <t>Northampton 024</t>
  </si>
  <si>
    <t>E02005674</t>
  </si>
  <si>
    <t>Northampton 025</t>
  </si>
  <si>
    <t>E02005675</t>
  </si>
  <si>
    <t>Northampton 026</t>
  </si>
  <si>
    <t>E02005676</t>
  </si>
  <si>
    <t>Northampton 027</t>
  </si>
  <si>
    <t>E02005677</t>
  </si>
  <si>
    <t>Northampton 028</t>
  </si>
  <si>
    <t>E02005678</t>
  </si>
  <si>
    <t>Northampton 029</t>
  </si>
  <si>
    <t>E02005679</t>
  </si>
  <si>
    <t>Northampton 030</t>
  </si>
  <si>
    <t>E02005680</t>
  </si>
  <si>
    <t>Northampton 031</t>
  </si>
  <si>
    <t>E02005681</t>
  </si>
  <si>
    <t>South Northamptonshire 001</t>
  </si>
  <si>
    <t>E07000155</t>
  </si>
  <si>
    <t>South Northamptonshire</t>
  </si>
  <si>
    <t>E02005682</t>
  </si>
  <si>
    <t>South Northamptonshire 002</t>
  </si>
  <si>
    <t>E02005683</t>
  </si>
  <si>
    <t>South Northamptonshire 003</t>
  </si>
  <si>
    <t>E02005684</t>
  </si>
  <si>
    <t>South Northamptonshire 004</t>
  </si>
  <si>
    <t>E02005685</t>
  </si>
  <si>
    <t>South Northamptonshire 005</t>
  </si>
  <si>
    <t>E02005686</t>
  </si>
  <si>
    <t>South Northamptonshire 006</t>
  </si>
  <si>
    <t>E02005687</t>
  </si>
  <si>
    <t>South Northamptonshire 007</t>
  </si>
  <si>
    <t>E02005688</t>
  </si>
  <si>
    <t>South Northamptonshire 008</t>
  </si>
  <si>
    <t>E02005689</t>
  </si>
  <si>
    <t>South Northamptonshire 009</t>
  </si>
  <si>
    <t>E02005690</t>
  </si>
  <si>
    <t>South Northamptonshire 010</t>
  </si>
  <si>
    <t>E02005691</t>
  </si>
  <si>
    <t>South Northamptonshire 011</t>
  </si>
  <si>
    <t>E02005692</t>
  </si>
  <si>
    <t>Wellingborough 001</t>
  </si>
  <si>
    <t>E07000156</t>
  </si>
  <si>
    <t>Wellingborough</t>
  </si>
  <si>
    <t>E02005693</t>
  </si>
  <si>
    <t>Wellingborough 002</t>
  </si>
  <si>
    <t>E02005694</t>
  </si>
  <si>
    <t>Wellingborough 003</t>
  </si>
  <si>
    <t>E02005695</t>
  </si>
  <si>
    <t>Wellingborough 004</t>
  </si>
  <si>
    <t>E02005696</t>
  </si>
  <si>
    <t>Wellingborough 005</t>
  </si>
  <si>
    <t>E02005697</t>
  </si>
  <si>
    <t>Wellingborough 006</t>
  </si>
  <si>
    <t>E02005698</t>
  </si>
  <si>
    <t>Wellingborough 007</t>
  </si>
  <si>
    <t>E02005699</t>
  </si>
  <si>
    <t>Wellingborough 008</t>
  </si>
  <si>
    <t>E02005700</t>
  </si>
  <si>
    <t>Wellingborough 009</t>
  </si>
  <si>
    <t>E02005701</t>
  </si>
  <si>
    <t>Wellingborough 010</t>
  </si>
  <si>
    <t>E02005702</t>
  </si>
  <si>
    <t>Northumberland 004</t>
  </si>
  <si>
    <t>E06000048</t>
  </si>
  <si>
    <t>Northumberland</t>
  </si>
  <si>
    <t>E02005703</t>
  </si>
  <si>
    <t>Northumberland 005</t>
  </si>
  <si>
    <t>E02005704</t>
  </si>
  <si>
    <t>Northumberland 006</t>
  </si>
  <si>
    <t>E02005705</t>
  </si>
  <si>
    <t>Northumberland 007</t>
  </si>
  <si>
    <t>E02005706</t>
  </si>
  <si>
    <t>Northumberland 001</t>
  </si>
  <si>
    <t>E02005707</t>
  </si>
  <si>
    <t>Northumberland 002</t>
  </si>
  <si>
    <t>E02005708</t>
  </si>
  <si>
    <t>Northumberland 003</t>
  </si>
  <si>
    <t>E02005709</t>
  </si>
  <si>
    <t>Northumberland 022</t>
  </si>
  <si>
    <t>E02005710</t>
  </si>
  <si>
    <t>Northumberland 023</t>
  </si>
  <si>
    <t>E02005711</t>
  </si>
  <si>
    <t>Northumberland 024</t>
  </si>
  <si>
    <t>E02005712</t>
  </si>
  <si>
    <t>Northumberland 025</t>
  </si>
  <si>
    <t>E02005713</t>
  </si>
  <si>
    <t>Northumberland 026</t>
  </si>
  <si>
    <t>E02005714</t>
  </si>
  <si>
    <t>Northumberland 027</t>
  </si>
  <si>
    <t>E02005715</t>
  </si>
  <si>
    <t>Northumberland 029</t>
  </si>
  <si>
    <t>E02005716</t>
  </si>
  <si>
    <t>Northumberland 028</t>
  </si>
  <si>
    <t>E02005717</t>
  </si>
  <si>
    <t>Northumberland 030</t>
  </si>
  <si>
    <t>E02005718</t>
  </si>
  <si>
    <t>Northumberland 031</t>
  </si>
  <si>
    <t>E02005719</t>
  </si>
  <si>
    <t>Northumberland 032</t>
  </si>
  <si>
    <t>E02005720</t>
  </si>
  <si>
    <t>Northumberland 008</t>
  </si>
  <si>
    <t>E02005721</t>
  </si>
  <si>
    <t>Northumberland 011</t>
  </si>
  <si>
    <t>E02005722</t>
  </si>
  <si>
    <t>Northumberland 015</t>
  </si>
  <si>
    <t>E02005723</t>
  </si>
  <si>
    <t>Northumberland 016</t>
  </si>
  <si>
    <t>E02005724</t>
  </si>
  <si>
    <t>Northumberland 018</t>
  </si>
  <si>
    <t>E02005725</t>
  </si>
  <si>
    <t>Northumberland 033</t>
  </si>
  <si>
    <t>E02005726</t>
  </si>
  <si>
    <t>Northumberland 034</t>
  </si>
  <si>
    <t>E02005727</t>
  </si>
  <si>
    <t>Northumberland 019</t>
  </si>
  <si>
    <t>E02005728</t>
  </si>
  <si>
    <t>Northumberland 037</t>
  </si>
  <si>
    <t>E02005729</t>
  </si>
  <si>
    <t>Northumberland 036</t>
  </si>
  <si>
    <t>E02005730</t>
  </si>
  <si>
    <t>Northumberland 035</t>
  </si>
  <si>
    <t>E02005731</t>
  </si>
  <si>
    <t>Northumberland 038</t>
  </si>
  <si>
    <t>E02005732</t>
  </si>
  <si>
    <t>Northumberland 039</t>
  </si>
  <si>
    <t>E02005733</t>
  </si>
  <si>
    <t>Northumberland 040</t>
  </si>
  <si>
    <t>E02005734</t>
  </si>
  <si>
    <t>Northumberland 009</t>
  </si>
  <si>
    <t>E02005735</t>
  </si>
  <si>
    <t>Northumberland 010</t>
  </si>
  <si>
    <t>E02005736</t>
  </si>
  <si>
    <t>Northumberland 013</t>
  </si>
  <si>
    <t>E02005737</t>
  </si>
  <si>
    <t>Northumberland 012</t>
  </si>
  <si>
    <t>E02005738</t>
  </si>
  <si>
    <t>Northumberland 014</t>
  </si>
  <si>
    <t>E02005739</t>
  </si>
  <si>
    <t>Northumberland 017</t>
  </si>
  <si>
    <t>E02005740</t>
  </si>
  <si>
    <t>Northumberland 020</t>
  </si>
  <si>
    <t>E02005741</t>
  </si>
  <si>
    <t>Northumberland 021</t>
  </si>
  <si>
    <t>E02005742</t>
  </si>
  <si>
    <t>Craven 001</t>
  </si>
  <si>
    <t>E07000163</t>
  </si>
  <si>
    <t>Craven</t>
  </si>
  <si>
    <t>E02005743</t>
  </si>
  <si>
    <t>Craven 002</t>
  </si>
  <si>
    <t>E02005744</t>
  </si>
  <si>
    <t>Craven 003</t>
  </si>
  <si>
    <t>E02005745</t>
  </si>
  <si>
    <t>Craven 004</t>
  </si>
  <si>
    <t>E02005746</t>
  </si>
  <si>
    <t>Craven 005</t>
  </si>
  <si>
    <t>E02005747</t>
  </si>
  <si>
    <t>Craven 006</t>
  </si>
  <si>
    <t>E02005748</t>
  </si>
  <si>
    <t>Craven 007</t>
  </si>
  <si>
    <t>E02005749</t>
  </si>
  <si>
    <t>Craven 008</t>
  </si>
  <si>
    <t>E02005750</t>
  </si>
  <si>
    <t>Hambleton 001</t>
  </si>
  <si>
    <t>E07000164</t>
  </si>
  <si>
    <t>Hambleton</t>
  </si>
  <si>
    <t>E02005751</t>
  </si>
  <si>
    <t>Hambleton 002</t>
  </si>
  <si>
    <t>E02005752</t>
  </si>
  <si>
    <t>Hambleton 003</t>
  </si>
  <si>
    <t>E02005753</t>
  </si>
  <si>
    <t>Hambleton 004</t>
  </si>
  <si>
    <t>E02005754</t>
  </si>
  <si>
    <t>Hambleton 005</t>
  </si>
  <si>
    <t>E02005755</t>
  </si>
  <si>
    <t>Hambleton 006</t>
  </si>
  <si>
    <t>E02005756</t>
  </si>
  <si>
    <t>Hambleton 007</t>
  </si>
  <si>
    <t>E02005757</t>
  </si>
  <si>
    <t>Hambleton 008</t>
  </si>
  <si>
    <t>E02005758</t>
  </si>
  <si>
    <t>Hambleton 009</t>
  </si>
  <si>
    <t>E02005759</t>
  </si>
  <si>
    <t>Hambleton 010</t>
  </si>
  <si>
    <t>E02005760</t>
  </si>
  <si>
    <t>Hambleton 011</t>
  </si>
  <si>
    <t>E02005761</t>
  </si>
  <si>
    <t>Harrogate 001</t>
  </si>
  <si>
    <t>E07000165</t>
  </si>
  <si>
    <t>Harrogate</t>
  </si>
  <si>
    <t>E02005762</t>
  </si>
  <si>
    <t>Harrogate 002</t>
  </si>
  <si>
    <t>E02005763</t>
  </si>
  <si>
    <t>Harrogate 003</t>
  </si>
  <si>
    <t>E02005764</t>
  </si>
  <si>
    <t>Harrogate 004</t>
  </si>
  <si>
    <t>E02005765</t>
  </si>
  <si>
    <t>Harrogate 005</t>
  </si>
  <si>
    <t>E02005766</t>
  </si>
  <si>
    <t>Harrogate 006</t>
  </si>
  <si>
    <t>E02005767</t>
  </si>
  <si>
    <t>Harrogate 007</t>
  </si>
  <si>
    <t>E02005768</t>
  </si>
  <si>
    <t>Harrogate 008</t>
  </si>
  <si>
    <t>E02005769</t>
  </si>
  <si>
    <t>Harrogate 009</t>
  </si>
  <si>
    <t>E02005770</t>
  </si>
  <si>
    <t>Harrogate 010</t>
  </si>
  <si>
    <t>E02005771</t>
  </si>
  <si>
    <t>Harrogate 011</t>
  </si>
  <si>
    <t>E02005772</t>
  </si>
  <si>
    <t>Harrogate 012</t>
  </si>
  <si>
    <t>E02005773</t>
  </si>
  <si>
    <t>Harrogate 013</t>
  </si>
  <si>
    <t>E02005774</t>
  </si>
  <si>
    <t>Harrogate 014</t>
  </si>
  <si>
    <t>E02005775</t>
  </si>
  <si>
    <t>Harrogate 015</t>
  </si>
  <si>
    <t>E02005776</t>
  </si>
  <si>
    <t>Harrogate 016</t>
  </si>
  <si>
    <t>E02005777</t>
  </si>
  <si>
    <t>Harrogate 017</t>
  </si>
  <si>
    <t>E02005778</t>
  </si>
  <si>
    <t>Harrogate 018</t>
  </si>
  <si>
    <t>E02005779</t>
  </si>
  <si>
    <t>Harrogate 019</t>
  </si>
  <si>
    <t>E02005780</t>
  </si>
  <si>
    <t>Harrogate 020</t>
  </si>
  <si>
    <t>E02005781</t>
  </si>
  <si>
    <t>Harrogate 021</t>
  </si>
  <si>
    <t>E02005782</t>
  </si>
  <si>
    <t>Richmondshire 001</t>
  </si>
  <si>
    <t>E07000166</t>
  </si>
  <si>
    <t>Richmondshire</t>
  </si>
  <si>
    <t>E02005783</t>
  </si>
  <si>
    <t>Richmondshire 002</t>
  </si>
  <si>
    <t>E02005784</t>
  </si>
  <si>
    <t>Richmondshire 003</t>
  </si>
  <si>
    <t>E02005785</t>
  </si>
  <si>
    <t>Richmondshire 004</t>
  </si>
  <si>
    <t>E02005786</t>
  </si>
  <si>
    <t>Richmondshire 005</t>
  </si>
  <si>
    <t>E02005787</t>
  </si>
  <si>
    <t>Richmondshire 006</t>
  </si>
  <si>
    <t>E02005788</t>
  </si>
  <si>
    <t>Ryedale 001</t>
  </si>
  <si>
    <t>E07000167</t>
  </si>
  <si>
    <t>Ryedale</t>
  </si>
  <si>
    <t>E02005789</t>
  </si>
  <si>
    <t>Ryedale 002</t>
  </si>
  <si>
    <t>E02005790</t>
  </si>
  <si>
    <t>Ryedale 003</t>
  </si>
  <si>
    <t>E02005791</t>
  </si>
  <si>
    <t>Ryedale 004</t>
  </si>
  <si>
    <t>E02005794</t>
  </si>
  <si>
    <t>Ryedale 007</t>
  </si>
  <si>
    <t>E02005795</t>
  </si>
  <si>
    <t>Scarborough 001</t>
  </si>
  <si>
    <t>E07000168</t>
  </si>
  <si>
    <t>Scarborough</t>
  </si>
  <si>
    <t>E02005796</t>
  </si>
  <si>
    <t>Scarborough 002</t>
  </si>
  <si>
    <t>E02005797</t>
  </si>
  <si>
    <t>Scarborough 003</t>
  </si>
  <si>
    <t>E02005798</t>
  </si>
  <si>
    <t>Scarborough 004</t>
  </si>
  <si>
    <t>E02005799</t>
  </si>
  <si>
    <t>Scarborough 005</t>
  </si>
  <si>
    <t>E02005800</t>
  </si>
  <si>
    <t>Scarborough 006</t>
  </si>
  <si>
    <t>E02005801</t>
  </si>
  <si>
    <t>Scarborough 007</t>
  </si>
  <si>
    <t>E02005802</t>
  </si>
  <si>
    <t>Scarborough 008</t>
  </si>
  <si>
    <t>E02005803</t>
  </si>
  <si>
    <t>Scarborough 009</t>
  </si>
  <si>
    <t>E02005804</t>
  </si>
  <si>
    <t>Scarborough 010</t>
  </si>
  <si>
    <t>E02005805</t>
  </si>
  <si>
    <t>Scarborough 011</t>
  </si>
  <si>
    <t>E02005806</t>
  </si>
  <si>
    <t>Scarborough 012</t>
  </si>
  <si>
    <t>E02005807</t>
  </si>
  <si>
    <t>Scarborough 013</t>
  </si>
  <si>
    <t>E02005808</t>
  </si>
  <si>
    <t>Scarborough 014</t>
  </si>
  <si>
    <t>E02005809</t>
  </si>
  <si>
    <t>Selby 001</t>
  </si>
  <si>
    <t>E07000169</t>
  </si>
  <si>
    <t>Selby</t>
  </si>
  <si>
    <t>E02005810</t>
  </si>
  <si>
    <t>Selby 002</t>
  </si>
  <si>
    <t>E02005811</t>
  </si>
  <si>
    <t>Selby 003</t>
  </si>
  <si>
    <t>E02005812</t>
  </si>
  <si>
    <t>Selby 004</t>
  </si>
  <si>
    <t>E02005813</t>
  </si>
  <si>
    <t>Selby 005</t>
  </si>
  <si>
    <t>E02005814</t>
  </si>
  <si>
    <t>Selby 006</t>
  </si>
  <si>
    <t>E02005815</t>
  </si>
  <si>
    <t>Selby 007</t>
  </si>
  <si>
    <t>E02005816</t>
  </si>
  <si>
    <t>Selby 008</t>
  </si>
  <si>
    <t>E02005817</t>
  </si>
  <si>
    <t>Selby 009</t>
  </si>
  <si>
    <t>E02005818</t>
  </si>
  <si>
    <t>Selby 010</t>
  </si>
  <si>
    <t>E02005819</t>
  </si>
  <si>
    <t>Ashfield 001</t>
  </si>
  <si>
    <t>E07000170</t>
  </si>
  <si>
    <t>Ashfield</t>
  </si>
  <si>
    <t>E02005820</t>
  </si>
  <si>
    <t>Ashfield 002</t>
  </si>
  <si>
    <t>E02005821</t>
  </si>
  <si>
    <t>Ashfield 003</t>
  </si>
  <si>
    <t>E02005822</t>
  </si>
  <si>
    <t>Ashfield 004</t>
  </si>
  <si>
    <t>E02005823</t>
  </si>
  <si>
    <t>Ashfield 005</t>
  </si>
  <si>
    <t>E02005824</t>
  </si>
  <si>
    <t>Ashfield 006</t>
  </si>
  <si>
    <t>E02005825</t>
  </si>
  <si>
    <t>Ashfield 007</t>
  </si>
  <si>
    <t>E02005826</t>
  </si>
  <si>
    <t>Ashfield 008</t>
  </si>
  <si>
    <t>E02005827</t>
  </si>
  <si>
    <t>Ashfield 009</t>
  </si>
  <si>
    <t>E02005828</t>
  </si>
  <si>
    <t>Ashfield 010</t>
  </si>
  <si>
    <t>E02005829</t>
  </si>
  <si>
    <t>Ashfield 011</t>
  </si>
  <si>
    <t>E02005830</t>
  </si>
  <si>
    <t>Ashfield 012</t>
  </si>
  <si>
    <t>E02005831</t>
  </si>
  <si>
    <t>Ashfield 013</t>
  </si>
  <si>
    <t>E02005832</t>
  </si>
  <si>
    <t>Ashfield 014</t>
  </si>
  <si>
    <t>E02005833</t>
  </si>
  <si>
    <t>Ashfield 015</t>
  </si>
  <si>
    <t>E02005834</t>
  </si>
  <si>
    <t>Ashfield 016</t>
  </si>
  <si>
    <t>E02005835</t>
  </si>
  <si>
    <t>Bassetlaw 001</t>
  </si>
  <si>
    <t>E07000171</t>
  </si>
  <si>
    <t>Bassetlaw</t>
  </si>
  <si>
    <t>E02005836</t>
  </si>
  <si>
    <t>Bassetlaw 002</t>
  </si>
  <si>
    <t>E02005837</t>
  </si>
  <si>
    <t>Bassetlaw 003</t>
  </si>
  <si>
    <t>E02005838</t>
  </si>
  <si>
    <t>Bassetlaw 004</t>
  </si>
  <si>
    <t>E02005839</t>
  </si>
  <si>
    <t>Bassetlaw 005</t>
  </si>
  <si>
    <t>E02005840</t>
  </si>
  <si>
    <t>Bassetlaw 006</t>
  </si>
  <si>
    <t>E02005842</t>
  </si>
  <si>
    <t>Bassetlaw 008</t>
  </si>
  <si>
    <t>E02005843</t>
  </si>
  <si>
    <t>Bassetlaw 009</t>
  </si>
  <si>
    <t>E02005844</t>
  </si>
  <si>
    <t>Bassetlaw 010</t>
  </si>
  <si>
    <t>E02005846</t>
  </si>
  <si>
    <t>Bassetlaw 012</t>
  </si>
  <si>
    <t>E02005847</t>
  </si>
  <si>
    <t>Bassetlaw 013</t>
  </si>
  <si>
    <t>E02005848</t>
  </si>
  <si>
    <t>Bassetlaw 014</t>
  </si>
  <si>
    <t>E02005849</t>
  </si>
  <si>
    <t>Bassetlaw 015</t>
  </si>
  <si>
    <t>E02005850</t>
  </si>
  <si>
    <t>Broxtowe 001</t>
  </si>
  <si>
    <t>E07000172</t>
  </si>
  <si>
    <t>Broxtowe</t>
  </si>
  <si>
    <t>E02005851</t>
  </si>
  <si>
    <t>Broxtowe 002</t>
  </si>
  <si>
    <t>E02005852</t>
  </si>
  <si>
    <t>Broxtowe 003</t>
  </si>
  <si>
    <t>E02005853</t>
  </si>
  <si>
    <t>Broxtowe 004</t>
  </si>
  <si>
    <t>E02005856</t>
  </si>
  <si>
    <t>Broxtowe 007</t>
  </si>
  <si>
    <t>E02005857</t>
  </si>
  <si>
    <t>Broxtowe 008</t>
  </si>
  <si>
    <t>E02005858</t>
  </si>
  <si>
    <t>Broxtowe 009</t>
  </si>
  <si>
    <t>E02005859</t>
  </si>
  <si>
    <t>Broxtowe 010</t>
  </si>
  <si>
    <t>E02005860</t>
  </si>
  <si>
    <t>Broxtowe 011</t>
  </si>
  <si>
    <t>E02005861</t>
  </si>
  <si>
    <t>Broxtowe 012</t>
  </si>
  <si>
    <t>E02005862</t>
  </si>
  <si>
    <t>Broxtowe 013</t>
  </si>
  <si>
    <t>E02005863</t>
  </si>
  <si>
    <t>Broxtowe 014</t>
  </si>
  <si>
    <t>E02005864</t>
  </si>
  <si>
    <t>Broxtowe 015</t>
  </si>
  <si>
    <t>E02005865</t>
  </si>
  <si>
    <t>Gedling 001</t>
  </si>
  <si>
    <t>E07000173</t>
  </si>
  <si>
    <t>Gedling</t>
  </si>
  <si>
    <t>E02005866</t>
  </si>
  <si>
    <t>Gedling 002</t>
  </si>
  <si>
    <t>E02005868</t>
  </si>
  <si>
    <t>Gedling 004</t>
  </si>
  <si>
    <t>E02005869</t>
  </si>
  <si>
    <t>Gedling 005</t>
  </si>
  <si>
    <t>E02005870</t>
  </si>
  <si>
    <t>Gedling 006</t>
  </si>
  <si>
    <t>E02005871</t>
  </si>
  <si>
    <t>Gedling 007</t>
  </si>
  <si>
    <t>E02005872</t>
  </si>
  <si>
    <t>Gedling 008</t>
  </si>
  <si>
    <t>E02005873</t>
  </si>
  <si>
    <t>Gedling 009</t>
  </si>
  <si>
    <t>E02005874</t>
  </si>
  <si>
    <t>Gedling 010</t>
  </si>
  <si>
    <t>E02005875</t>
  </si>
  <si>
    <t>Gedling 011</t>
  </si>
  <si>
    <t>E02005876</t>
  </si>
  <si>
    <t>Gedling 012</t>
  </si>
  <si>
    <t>E02005877</t>
  </si>
  <si>
    <t>Gedling 013</t>
  </si>
  <si>
    <t>E02005878</t>
  </si>
  <si>
    <t>Gedling 014</t>
  </si>
  <si>
    <t>E02005879</t>
  </si>
  <si>
    <t>Gedling 015</t>
  </si>
  <si>
    <t>E02005880</t>
  </si>
  <si>
    <t>Mansfield 001</t>
  </si>
  <si>
    <t>E07000174</t>
  </si>
  <si>
    <t>Mansfield</t>
  </si>
  <si>
    <t>E02005881</t>
  </si>
  <si>
    <t>Mansfield 002</t>
  </si>
  <si>
    <t>E02005882</t>
  </si>
  <si>
    <t>Mansfield 003</t>
  </si>
  <si>
    <t>E02005883</t>
  </si>
  <si>
    <t>Mansfield 004</t>
  </si>
  <si>
    <t>E02005884</t>
  </si>
  <si>
    <t>Mansfield 005</t>
  </si>
  <si>
    <t>E02005885</t>
  </si>
  <si>
    <t>Mansfield 006</t>
  </si>
  <si>
    <t>E02005886</t>
  </si>
  <si>
    <t>Mansfield 007</t>
  </si>
  <si>
    <t>E02005887</t>
  </si>
  <si>
    <t>Mansfield 008</t>
  </si>
  <si>
    <t>E02005888</t>
  </si>
  <si>
    <t>Mansfield 009</t>
  </si>
  <si>
    <t>E02005889</t>
  </si>
  <si>
    <t>Mansfield 010</t>
  </si>
  <si>
    <t>E02005890</t>
  </si>
  <si>
    <t>Mansfield 011</t>
  </si>
  <si>
    <t>E02005891</t>
  </si>
  <si>
    <t>Mansfield 012</t>
  </si>
  <si>
    <t>E02005892</t>
  </si>
  <si>
    <t>Mansfield 013</t>
  </si>
  <si>
    <t>E02005893</t>
  </si>
  <si>
    <t>Newark and Sherwood 001</t>
  </si>
  <si>
    <t>E07000175</t>
  </si>
  <si>
    <t>Newark and Sherwood</t>
  </si>
  <si>
    <t>E02005894</t>
  </si>
  <si>
    <t>Newark and Sherwood 002</t>
  </si>
  <si>
    <t>E02005895</t>
  </si>
  <si>
    <t>Newark and Sherwood 003</t>
  </si>
  <si>
    <t>E02005896</t>
  </si>
  <si>
    <t>Newark and Sherwood 004</t>
  </si>
  <si>
    <t>E02005897</t>
  </si>
  <si>
    <t>Newark and Sherwood 005</t>
  </si>
  <si>
    <t>E02005898</t>
  </si>
  <si>
    <t>Newark and Sherwood 006</t>
  </si>
  <si>
    <t>E02005899</t>
  </si>
  <si>
    <t>Newark and Sherwood 007</t>
  </si>
  <si>
    <t>E02005900</t>
  </si>
  <si>
    <t>Newark and Sherwood 008</t>
  </si>
  <si>
    <t>E02005901</t>
  </si>
  <si>
    <t>Newark and Sherwood 009</t>
  </si>
  <si>
    <t>E02005902</t>
  </si>
  <si>
    <t>Newark and Sherwood 010</t>
  </si>
  <si>
    <t>E02005903</t>
  </si>
  <si>
    <t>Newark and Sherwood 011</t>
  </si>
  <si>
    <t>E02005904</t>
  </si>
  <si>
    <t>Newark and Sherwood 012</t>
  </si>
  <si>
    <t>E02005905</t>
  </si>
  <si>
    <t>Newark and Sherwood 013</t>
  </si>
  <si>
    <t>E02005906</t>
  </si>
  <si>
    <t>Rushcliffe 001</t>
  </si>
  <si>
    <t>E07000176</t>
  </si>
  <si>
    <t>Rushcliffe</t>
  </si>
  <si>
    <t>E02005907</t>
  </si>
  <si>
    <t>Rushcliffe 002</t>
  </si>
  <si>
    <t>E02005908</t>
  </si>
  <si>
    <t>Rushcliffe 003</t>
  </si>
  <si>
    <t>E02005909</t>
  </si>
  <si>
    <t>Rushcliffe 004</t>
  </si>
  <si>
    <t>E02005910</t>
  </si>
  <si>
    <t>Rushcliffe 005</t>
  </si>
  <si>
    <t>E02005911</t>
  </si>
  <si>
    <t>Rushcliffe 006</t>
  </si>
  <si>
    <t>E02005912</t>
  </si>
  <si>
    <t>Rushcliffe 007</t>
  </si>
  <si>
    <t>E02005913</t>
  </si>
  <si>
    <t>Rushcliffe 008</t>
  </si>
  <si>
    <t>E02005914</t>
  </si>
  <si>
    <t>Rushcliffe 009</t>
  </si>
  <si>
    <t>E02005915</t>
  </si>
  <si>
    <t>Rushcliffe 010</t>
  </si>
  <si>
    <t>E02005916</t>
  </si>
  <si>
    <t>Rushcliffe 011</t>
  </si>
  <si>
    <t>E02005917</t>
  </si>
  <si>
    <t>Rushcliffe 012</t>
  </si>
  <si>
    <t>E02005918</t>
  </si>
  <si>
    <t>Rushcliffe 013</t>
  </si>
  <si>
    <t>E02005919</t>
  </si>
  <si>
    <t>Rushcliffe 014</t>
  </si>
  <si>
    <t>E02005920</t>
  </si>
  <si>
    <t>Rushcliffe 015</t>
  </si>
  <si>
    <t>E02005921</t>
  </si>
  <si>
    <t>Cherwell 001</t>
  </si>
  <si>
    <t>E07000177</t>
  </si>
  <si>
    <t>Cherwell</t>
  </si>
  <si>
    <t>E02005922</t>
  </si>
  <si>
    <t>Cherwell 002</t>
  </si>
  <si>
    <t>E02005923</t>
  </si>
  <si>
    <t>Cherwell 003</t>
  </si>
  <si>
    <t>E02005924</t>
  </si>
  <si>
    <t>Cherwell 004</t>
  </si>
  <si>
    <t>E02005925</t>
  </si>
  <si>
    <t>Cherwell 005</t>
  </si>
  <si>
    <t>E02005926</t>
  </si>
  <si>
    <t>Cherwell 006</t>
  </si>
  <si>
    <t>E02005927</t>
  </si>
  <si>
    <t>Cherwell 007</t>
  </si>
  <si>
    <t>E02005928</t>
  </si>
  <si>
    <t>Cherwell 008</t>
  </si>
  <si>
    <t>E02005929</t>
  </si>
  <si>
    <t>Cherwell 009</t>
  </si>
  <si>
    <t>E02005930</t>
  </si>
  <si>
    <t>Cherwell 010</t>
  </si>
  <si>
    <t>E02005931</t>
  </si>
  <si>
    <t>Cherwell 011</t>
  </si>
  <si>
    <t>E02005932</t>
  </si>
  <si>
    <t>Cherwell 012</t>
  </si>
  <si>
    <t>E02005933</t>
  </si>
  <si>
    <t>Cherwell 013</t>
  </si>
  <si>
    <t>E02005934</t>
  </si>
  <si>
    <t>Cherwell 014</t>
  </si>
  <si>
    <t>E02005935</t>
  </si>
  <si>
    <t>Cherwell 015</t>
  </si>
  <si>
    <t>E02005936</t>
  </si>
  <si>
    <t>Cherwell 016</t>
  </si>
  <si>
    <t>E02005937</t>
  </si>
  <si>
    <t>Cherwell 017</t>
  </si>
  <si>
    <t>E02005938</t>
  </si>
  <si>
    <t>Cherwell 018</t>
  </si>
  <si>
    <t>E02005939</t>
  </si>
  <si>
    <t>Cherwell 019</t>
  </si>
  <si>
    <t>E02005940</t>
  </si>
  <si>
    <t>Oxford 001</t>
  </si>
  <si>
    <t>E07000178</t>
  </si>
  <si>
    <t>Oxford</t>
  </si>
  <si>
    <t>E02005941</t>
  </si>
  <si>
    <t>Oxford 002</t>
  </si>
  <si>
    <t>E02005942</t>
  </si>
  <si>
    <t>Oxford 003</t>
  </si>
  <si>
    <t>E02005943</t>
  </si>
  <si>
    <t>Oxford 004</t>
  </si>
  <si>
    <t>E02005944</t>
  </si>
  <si>
    <t>Oxford 005</t>
  </si>
  <si>
    <t>E02005945</t>
  </si>
  <si>
    <t>Oxford 006</t>
  </si>
  <si>
    <t>E02005946</t>
  </si>
  <si>
    <t>Oxford 007</t>
  </si>
  <si>
    <t>E02005947</t>
  </si>
  <si>
    <t>Oxford 008</t>
  </si>
  <si>
    <t>E02005948</t>
  </si>
  <si>
    <t>Oxford 009</t>
  </si>
  <si>
    <t>E02005949</t>
  </si>
  <si>
    <t>Oxford 010</t>
  </si>
  <si>
    <t>E02005950</t>
  </si>
  <si>
    <t>Oxford 011</t>
  </si>
  <si>
    <t>E02005951</t>
  </si>
  <si>
    <t>Oxford 012</t>
  </si>
  <si>
    <t>E02005952</t>
  </si>
  <si>
    <t>Oxford 013</t>
  </si>
  <si>
    <t>E02005953</t>
  </si>
  <si>
    <t>Oxford 014</t>
  </si>
  <si>
    <t>E02005954</t>
  </si>
  <si>
    <t>Oxford 015</t>
  </si>
  <si>
    <t>E02005955</t>
  </si>
  <si>
    <t>Oxford 016</t>
  </si>
  <si>
    <t>E02005956</t>
  </si>
  <si>
    <t>Oxford 017</t>
  </si>
  <si>
    <t>E02005957</t>
  </si>
  <si>
    <t>Oxford 018</t>
  </si>
  <si>
    <t>E02005958</t>
  </si>
  <si>
    <t>South Oxfordshire 001</t>
  </si>
  <si>
    <t>E07000179</t>
  </si>
  <si>
    <t>South Oxfordshire</t>
  </si>
  <si>
    <t>E02005959</t>
  </si>
  <si>
    <t>South Oxfordshire 002</t>
  </si>
  <si>
    <t>E02005960</t>
  </si>
  <si>
    <t>South Oxfordshire 003</t>
  </si>
  <si>
    <t>E02005961</t>
  </si>
  <si>
    <t>South Oxfordshire 004</t>
  </si>
  <si>
    <t>E02005962</t>
  </si>
  <si>
    <t>South Oxfordshire 005</t>
  </si>
  <si>
    <t>E02005963</t>
  </si>
  <si>
    <t>South Oxfordshire 006</t>
  </si>
  <si>
    <t>E02005964</t>
  </si>
  <si>
    <t>South Oxfordshire 007</t>
  </si>
  <si>
    <t>E02005965</t>
  </si>
  <si>
    <t>South Oxfordshire 008</t>
  </si>
  <si>
    <t>E02005966</t>
  </si>
  <si>
    <t>South Oxfordshire 009</t>
  </si>
  <si>
    <t>E02005967</t>
  </si>
  <si>
    <t>South Oxfordshire 010</t>
  </si>
  <si>
    <t>E02005968</t>
  </si>
  <si>
    <t>South Oxfordshire 011</t>
  </si>
  <si>
    <t>E02005969</t>
  </si>
  <si>
    <t>South Oxfordshire 012</t>
  </si>
  <si>
    <t>E02005970</t>
  </si>
  <si>
    <t>South Oxfordshire 013</t>
  </si>
  <si>
    <t>E02005971</t>
  </si>
  <si>
    <t>South Oxfordshire 014</t>
  </si>
  <si>
    <t>E02005972</t>
  </si>
  <si>
    <t>South Oxfordshire 015</t>
  </si>
  <si>
    <t>E02005973</t>
  </si>
  <si>
    <t>South Oxfordshire 016</t>
  </si>
  <si>
    <t>E02005974</t>
  </si>
  <si>
    <t>South Oxfordshire 017</t>
  </si>
  <si>
    <t>E02005975</t>
  </si>
  <si>
    <t>South Oxfordshire 018</t>
  </si>
  <si>
    <t>E02005976</t>
  </si>
  <si>
    <t>South Oxfordshire 019</t>
  </si>
  <si>
    <t>E02005977</t>
  </si>
  <si>
    <t>South Oxfordshire 020</t>
  </si>
  <si>
    <t>E02005978</t>
  </si>
  <si>
    <t>Vale of White Horse 001</t>
  </si>
  <si>
    <t>E07000180</t>
  </si>
  <si>
    <t>Vale of White Horse</t>
  </si>
  <si>
    <t>E02005979</t>
  </si>
  <si>
    <t>Vale of White Horse 002</t>
  </si>
  <si>
    <t>E02005980</t>
  </si>
  <si>
    <t>Vale of White Horse 003</t>
  </si>
  <si>
    <t>E02005981</t>
  </si>
  <si>
    <t>Vale of White Horse 004</t>
  </si>
  <si>
    <t>E02005982</t>
  </si>
  <si>
    <t>Vale of White Horse 005</t>
  </si>
  <si>
    <t>E02005983</t>
  </si>
  <si>
    <t>Vale of White Horse 006</t>
  </si>
  <si>
    <t>E02005984</t>
  </si>
  <si>
    <t>Vale of White Horse 007</t>
  </si>
  <si>
    <t>E02005985</t>
  </si>
  <si>
    <t>Vale of White Horse 008</t>
  </si>
  <si>
    <t>E02005986</t>
  </si>
  <si>
    <t>Vale of White Horse 009</t>
  </si>
  <si>
    <t>E02005987</t>
  </si>
  <si>
    <t>Vale of White Horse 010</t>
  </si>
  <si>
    <t>E02005988</t>
  </si>
  <si>
    <t>Vale of White Horse 011</t>
  </si>
  <si>
    <t>E02005991</t>
  </si>
  <si>
    <t>Vale of White Horse 014</t>
  </si>
  <si>
    <t>E02005992</t>
  </si>
  <si>
    <t>Vale of White Horse 015</t>
  </si>
  <si>
    <t>E02005993</t>
  </si>
  <si>
    <t>West Oxfordshire 001</t>
  </si>
  <si>
    <t>E07000181</t>
  </si>
  <si>
    <t>West Oxfordshire</t>
  </si>
  <si>
    <t>E02005994</t>
  </si>
  <si>
    <t>West Oxfordshire 002</t>
  </si>
  <si>
    <t>E02005995</t>
  </si>
  <si>
    <t>West Oxfordshire 003</t>
  </si>
  <si>
    <t>E02005996</t>
  </si>
  <si>
    <t>West Oxfordshire 004</t>
  </si>
  <si>
    <t>E02005997</t>
  </si>
  <si>
    <t>West Oxfordshire 005</t>
  </si>
  <si>
    <t>E02005998</t>
  </si>
  <si>
    <t>West Oxfordshire 006</t>
  </si>
  <si>
    <t>E02005999</t>
  </si>
  <si>
    <t>West Oxfordshire 007</t>
  </si>
  <si>
    <t>E02006000</t>
  </si>
  <si>
    <t>West Oxfordshire 008</t>
  </si>
  <si>
    <t>E02006001</t>
  </si>
  <si>
    <t>West Oxfordshire 009</t>
  </si>
  <si>
    <t>E02006002</t>
  </si>
  <si>
    <t>West Oxfordshire 010</t>
  </si>
  <si>
    <t>E02006003</t>
  </si>
  <si>
    <t>West Oxfordshire 011</t>
  </si>
  <si>
    <t>E02006004</t>
  </si>
  <si>
    <t>West Oxfordshire 012</t>
  </si>
  <si>
    <t>E02006005</t>
  </si>
  <si>
    <t>West Oxfordshire 013</t>
  </si>
  <si>
    <t>E02006006</t>
  </si>
  <si>
    <t>West Oxfordshire 014</t>
  </si>
  <si>
    <t>E02006007</t>
  </si>
  <si>
    <t>West Oxfordshire 015</t>
  </si>
  <si>
    <t>E02006008</t>
  </si>
  <si>
    <t>Shropshire 025</t>
  </si>
  <si>
    <t>E06000051</t>
  </si>
  <si>
    <t>Shropshire</t>
  </si>
  <si>
    <t>E02006009</t>
  </si>
  <si>
    <t>Shropshire 027</t>
  </si>
  <si>
    <t>E02006010</t>
  </si>
  <si>
    <t>Shropshire 029</t>
  </si>
  <si>
    <t>E02006011</t>
  </si>
  <si>
    <t>Shropshire 031</t>
  </si>
  <si>
    <t>E02006012</t>
  </si>
  <si>
    <t>Shropshire 033</t>
  </si>
  <si>
    <t>E02006013</t>
  </si>
  <si>
    <t>Shropshire 034</t>
  </si>
  <si>
    <t>E02006014</t>
  </si>
  <si>
    <t>Shropshire 035</t>
  </si>
  <si>
    <t>E02006015</t>
  </si>
  <si>
    <t>Shropshire 001</t>
  </si>
  <si>
    <t>E02006016</t>
  </si>
  <si>
    <t>Shropshire 002</t>
  </si>
  <si>
    <t>E02006017</t>
  </si>
  <si>
    <t>Shropshire 004</t>
  </si>
  <si>
    <t>E02006018</t>
  </si>
  <si>
    <t>Shropshire 005</t>
  </si>
  <si>
    <t>E02006019</t>
  </si>
  <si>
    <t>Shropshire 008</t>
  </si>
  <si>
    <t>E02006020</t>
  </si>
  <si>
    <t>Shropshire 009</t>
  </si>
  <si>
    <t>E02006021</t>
  </si>
  <si>
    <t>Shropshire 010</t>
  </si>
  <si>
    <t>E02006022</t>
  </si>
  <si>
    <t>Shropshire 013</t>
  </si>
  <si>
    <t>E02006023</t>
  </si>
  <si>
    <t>Shropshire 003</t>
  </si>
  <si>
    <t>E02006024</t>
  </si>
  <si>
    <t>Shropshire 006</t>
  </si>
  <si>
    <t>E02006025</t>
  </si>
  <si>
    <t>Shropshire 007</t>
  </si>
  <si>
    <t>E02006026</t>
  </si>
  <si>
    <t>Shropshire 011</t>
  </si>
  <si>
    <t>E02006027</t>
  </si>
  <si>
    <t>Shropshire 012</t>
  </si>
  <si>
    <t>E02006028</t>
  </si>
  <si>
    <t>Shropshire 014</t>
  </si>
  <si>
    <t>E02006029</t>
  </si>
  <si>
    <t>Shropshire 015</t>
  </si>
  <si>
    <t>E02006030</t>
  </si>
  <si>
    <t>Shropshire 016</t>
  </si>
  <si>
    <t>E02006031</t>
  </si>
  <si>
    <t>Shropshire 017</t>
  </si>
  <si>
    <t>E02006032</t>
  </si>
  <si>
    <t>Shropshire 018</t>
  </si>
  <si>
    <t>E02006033</t>
  </si>
  <si>
    <t>Shropshire 019</t>
  </si>
  <si>
    <t>E02006034</t>
  </si>
  <si>
    <t>Shropshire 020</t>
  </si>
  <si>
    <t>E02006035</t>
  </si>
  <si>
    <t>Shropshire 021</t>
  </si>
  <si>
    <t>E02006036</t>
  </si>
  <si>
    <t>Shropshire 022</t>
  </si>
  <si>
    <t>E02006037</t>
  </si>
  <si>
    <t>Shropshire 023</t>
  </si>
  <si>
    <t>E02006038</t>
  </si>
  <si>
    <t>Shropshire 024</t>
  </si>
  <si>
    <t>E02006039</t>
  </si>
  <si>
    <t>Shropshire 026</t>
  </si>
  <si>
    <t>E02006040</t>
  </si>
  <si>
    <t>Shropshire 028</t>
  </si>
  <si>
    <t>E02006041</t>
  </si>
  <si>
    <t>Shropshire 030</t>
  </si>
  <si>
    <t>E02006042</t>
  </si>
  <si>
    <t>Shropshire 032</t>
  </si>
  <si>
    <t>E02006043</t>
  </si>
  <si>
    <t>Shropshire 036</t>
  </si>
  <si>
    <t>E02006044</t>
  </si>
  <si>
    <t>Shropshire 037</t>
  </si>
  <si>
    <t>E02006045</t>
  </si>
  <si>
    <t>Shropshire 038</t>
  </si>
  <si>
    <t>E02006046</t>
  </si>
  <si>
    <t>Shropshire 039</t>
  </si>
  <si>
    <t>E02006047</t>
  </si>
  <si>
    <t>Mendip 001</t>
  </si>
  <si>
    <t>E07000187</t>
  </si>
  <si>
    <t>Mendip</t>
  </si>
  <si>
    <t>E02006048</t>
  </si>
  <si>
    <t>Mendip 002</t>
  </si>
  <si>
    <t>E02006049</t>
  </si>
  <si>
    <t>Mendip 003</t>
  </si>
  <si>
    <t>E02006050</t>
  </si>
  <si>
    <t>Mendip 004</t>
  </si>
  <si>
    <t>E02006051</t>
  </si>
  <si>
    <t>Mendip 005</t>
  </si>
  <si>
    <t>E02006052</t>
  </si>
  <si>
    <t>Mendip 006</t>
  </si>
  <si>
    <t>E02006053</t>
  </si>
  <si>
    <t>Mendip 007</t>
  </si>
  <si>
    <t>E02006054</t>
  </si>
  <si>
    <t>Mendip 008</t>
  </si>
  <si>
    <t>E02006055</t>
  </si>
  <si>
    <t>Mendip 009</t>
  </si>
  <si>
    <t>E02006056</t>
  </si>
  <si>
    <t>Mendip 010</t>
  </si>
  <si>
    <t>E02006057</t>
  </si>
  <si>
    <t>Mendip 011</t>
  </si>
  <si>
    <t>E02006058</t>
  </si>
  <si>
    <t>Mendip 012</t>
  </si>
  <si>
    <t>E02006059</t>
  </si>
  <si>
    <t>Mendip 013</t>
  </si>
  <si>
    <t>E02006060</t>
  </si>
  <si>
    <t>Mendip 014</t>
  </si>
  <si>
    <t>E02006061</t>
  </si>
  <si>
    <t>Sedgemoor 001</t>
  </si>
  <si>
    <t>E07000188</t>
  </si>
  <si>
    <t>Sedgemoor</t>
  </si>
  <si>
    <t>E02006062</t>
  </si>
  <si>
    <t>Sedgemoor 002</t>
  </si>
  <si>
    <t>E02006063</t>
  </si>
  <si>
    <t>Sedgemoor 003</t>
  </si>
  <si>
    <t>E02006064</t>
  </si>
  <si>
    <t>Sedgemoor 004</t>
  </si>
  <si>
    <t>E02006065</t>
  </si>
  <si>
    <t>Sedgemoor 005</t>
  </si>
  <si>
    <t>E02006066</t>
  </si>
  <si>
    <t>Sedgemoor 006</t>
  </si>
  <si>
    <t>E02006067</t>
  </si>
  <si>
    <t>Sedgemoor 007</t>
  </si>
  <si>
    <t>E02006068</t>
  </si>
  <si>
    <t>Sedgemoor 008</t>
  </si>
  <si>
    <t>E02006069</t>
  </si>
  <si>
    <t>Sedgemoor 009</t>
  </si>
  <si>
    <t>E02006070</t>
  </si>
  <si>
    <t>Sedgemoor 010</t>
  </si>
  <si>
    <t>E02006071</t>
  </si>
  <si>
    <t>Sedgemoor 011</t>
  </si>
  <si>
    <t>E02006072</t>
  </si>
  <si>
    <t>Sedgemoor 012</t>
  </si>
  <si>
    <t>E02006073</t>
  </si>
  <si>
    <t>Sedgemoor 013</t>
  </si>
  <si>
    <t>E02006074</t>
  </si>
  <si>
    <t>Sedgemoor 014</t>
  </si>
  <si>
    <t>E02006075</t>
  </si>
  <si>
    <t>South Somerset 001</t>
  </si>
  <si>
    <t>E07000189</t>
  </si>
  <si>
    <t>South Somerset</t>
  </si>
  <si>
    <t>E02006076</t>
  </si>
  <si>
    <t>South Somerset 002</t>
  </si>
  <si>
    <t>E02006077</t>
  </si>
  <si>
    <t>South Somerset 003</t>
  </si>
  <si>
    <t>E02006078</t>
  </si>
  <si>
    <t>South Somerset 004</t>
  </si>
  <si>
    <t>E02006079</t>
  </si>
  <si>
    <t>South Somerset 005</t>
  </si>
  <si>
    <t>E02006080</t>
  </si>
  <si>
    <t>South Somerset 006</t>
  </si>
  <si>
    <t>E02006081</t>
  </si>
  <si>
    <t>South Somerset 007</t>
  </si>
  <si>
    <t>E02006082</t>
  </si>
  <si>
    <t>South Somerset 008</t>
  </si>
  <si>
    <t>E02006083</t>
  </si>
  <si>
    <t>South Somerset 009</t>
  </si>
  <si>
    <t>E02006084</t>
  </si>
  <si>
    <t>South Somerset 010</t>
  </si>
  <si>
    <t>E02006085</t>
  </si>
  <si>
    <t>South Somerset 011</t>
  </si>
  <si>
    <t>E02006086</t>
  </si>
  <si>
    <t>South Somerset 012</t>
  </si>
  <si>
    <t>E02006087</t>
  </si>
  <si>
    <t>South Somerset 013</t>
  </si>
  <si>
    <t>E02006088</t>
  </si>
  <si>
    <t>South Somerset 014</t>
  </si>
  <si>
    <t>E02006089</t>
  </si>
  <si>
    <t>South Somerset 015</t>
  </si>
  <si>
    <t>E02006090</t>
  </si>
  <si>
    <t>South Somerset 016</t>
  </si>
  <si>
    <t>E02006091</t>
  </si>
  <si>
    <t>South Somerset 017</t>
  </si>
  <si>
    <t>E02006092</t>
  </si>
  <si>
    <t>South Somerset 018</t>
  </si>
  <si>
    <t>E02006093</t>
  </si>
  <si>
    <t>South Somerset 019</t>
  </si>
  <si>
    <t>E02006094</t>
  </si>
  <si>
    <t>South Somerset 020</t>
  </si>
  <si>
    <t>E02006095</t>
  </si>
  <si>
    <t>South Somerset 021</t>
  </si>
  <si>
    <t>E02006096</t>
  </si>
  <si>
    <t>South Somerset 022</t>
  </si>
  <si>
    <t>E02006097</t>
  </si>
  <si>
    <t>South Somerset 023</t>
  </si>
  <si>
    <t>E02006098</t>
  </si>
  <si>
    <t>South Somerset 024</t>
  </si>
  <si>
    <t>E02006099</t>
  </si>
  <si>
    <t>Taunton Deane 001</t>
  </si>
  <si>
    <t>E07000190</t>
  </si>
  <si>
    <t>Taunton Deane</t>
  </si>
  <si>
    <t>E02006100</t>
  </si>
  <si>
    <t>Taunton Deane 002</t>
  </si>
  <si>
    <t>E02006101</t>
  </si>
  <si>
    <t>Taunton Deane 003</t>
  </si>
  <si>
    <t>E02006102</t>
  </si>
  <si>
    <t>Taunton Deane 004</t>
  </si>
  <si>
    <t>E02006103</t>
  </si>
  <si>
    <t>Taunton Deane 005</t>
  </si>
  <si>
    <t>E02006104</t>
  </si>
  <si>
    <t>Taunton Deane 006</t>
  </si>
  <si>
    <t>E02006105</t>
  </si>
  <si>
    <t>Taunton Deane 007</t>
  </si>
  <si>
    <t>E02006106</t>
  </si>
  <si>
    <t>Taunton Deane 008</t>
  </si>
  <si>
    <t>E02006107</t>
  </si>
  <si>
    <t>Taunton Deane 009</t>
  </si>
  <si>
    <t>E02006108</t>
  </si>
  <si>
    <t>Taunton Deane 010</t>
  </si>
  <si>
    <t>E02006109</t>
  </si>
  <si>
    <t>Taunton Deane 011</t>
  </si>
  <si>
    <t>E02006110</t>
  </si>
  <si>
    <t>Taunton Deane 012</t>
  </si>
  <si>
    <t>E02006111</t>
  </si>
  <si>
    <t>Taunton Deane 013</t>
  </si>
  <si>
    <t>E02006112</t>
  </si>
  <si>
    <t>Taunton Deane 014</t>
  </si>
  <si>
    <t>E02006113</t>
  </si>
  <si>
    <t>West Somerset 001</t>
  </si>
  <si>
    <t>E07000191</t>
  </si>
  <si>
    <t>West Somerset</t>
  </si>
  <si>
    <t>E02006114</t>
  </si>
  <si>
    <t>West Somerset 002</t>
  </si>
  <si>
    <t>E02006115</t>
  </si>
  <si>
    <t>West Somerset 003</t>
  </si>
  <si>
    <t>E02006116</t>
  </si>
  <si>
    <t>West Somerset 004</t>
  </si>
  <si>
    <t>E02006117</t>
  </si>
  <si>
    <t>West Somerset 005</t>
  </si>
  <si>
    <t>E02006118</t>
  </si>
  <si>
    <t>Cannock Chase 001</t>
  </si>
  <si>
    <t>E07000192</t>
  </si>
  <si>
    <t>Cannock Chase</t>
  </si>
  <si>
    <t>E02006119</t>
  </si>
  <si>
    <t>Cannock Chase 002</t>
  </si>
  <si>
    <t>E02006120</t>
  </si>
  <si>
    <t>Cannock Chase 003</t>
  </si>
  <si>
    <t>E02006121</t>
  </si>
  <si>
    <t>Cannock Chase 004</t>
  </si>
  <si>
    <t>E02006122</t>
  </si>
  <si>
    <t>Cannock Chase 005</t>
  </si>
  <si>
    <t>E02006123</t>
  </si>
  <si>
    <t>Cannock Chase 006</t>
  </si>
  <si>
    <t>E02006124</t>
  </si>
  <si>
    <t>Cannock Chase 007</t>
  </si>
  <si>
    <t>E02006125</t>
  </si>
  <si>
    <t>Cannock Chase 008</t>
  </si>
  <si>
    <t>E02006126</t>
  </si>
  <si>
    <t>Cannock Chase 009</t>
  </si>
  <si>
    <t>E02006127</t>
  </si>
  <si>
    <t>Cannock Chase 010</t>
  </si>
  <si>
    <t>E02006128</t>
  </si>
  <si>
    <t>Cannock Chase 011</t>
  </si>
  <si>
    <t>E02006129</t>
  </si>
  <si>
    <t>Cannock Chase 012</t>
  </si>
  <si>
    <t>E02006130</t>
  </si>
  <si>
    <t>Cannock Chase 013</t>
  </si>
  <si>
    <t>E02006131</t>
  </si>
  <si>
    <t>East Staffordshire 001</t>
  </si>
  <si>
    <t>E07000193</t>
  </si>
  <si>
    <t>East Staffordshire</t>
  </si>
  <si>
    <t>E02006132</t>
  </si>
  <si>
    <t>East Staffordshire 002</t>
  </si>
  <si>
    <t>E02006133</t>
  </si>
  <si>
    <t>East Staffordshire 003</t>
  </si>
  <si>
    <t>E02006134</t>
  </si>
  <si>
    <t>East Staffordshire 004</t>
  </si>
  <si>
    <t>E02006135</t>
  </si>
  <si>
    <t>East Staffordshire 005</t>
  </si>
  <si>
    <t>E02006136</t>
  </si>
  <si>
    <t>East Staffordshire 006</t>
  </si>
  <si>
    <t>E02006137</t>
  </si>
  <si>
    <t>East Staffordshire 007</t>
  </si>
  <si>
    <t>E02006138</t>
  </si>
  <si>
    <t>East Staffordshire 008</t>
  </si>
  <si>
    <t>E02006139</t>
  </si>
  <si>
    <t>East Staffordshire 009</t>
  </si>
  <si>
    <t>E02006140</t>
  </si>
  <si>
    <t>East Staffordshire 010</t>
  </si>
  <si>
    <t>E02006141</t>
  </si>
  <si>
    <t>East Staffordshire 011</t>
  </si>
  <si>
    <t>E02006142</t>
  </si>
  <si>
    <t>East Staffordshire 012</t>
  </si>
  <si>
    <t>E02006143</t>
  </si>
  <si>
    <t>East Staffordshire 013</t>
  </si>
  <si>
    <t>E02006144</t>
  </si>
  <si>
    <t>East Staffordshire 014</t>
  </si>
  <si>
    <t>E02006145</t>
  </si>
  <si>
    <t>East Staffordshire 015</t>
  </si>
  <si>
    <t>E02006146</t>
  </si>
  <si>
    <t>Lichfield 001</t>
  </si>
  <si>
    <t>E07000194</t>
  </si>
  <si>
    <t>Lichfield</t>
  </si>
  <si>
    <t>E02006147</t>
  </si>
  <si>
    <t>Lichfield 002</t>
  </si>
  <si>
    <t>E02006148</t>
  </si>
  <si>
    <t>Lichfield 003</t>
  </si>
  <si>
    <t>E02006149</t>
  </si>
  <si>
    <t>Lichfield 004</t>
  </si>
  <si>
    <t>E02006150</t>
  </si>
  <si>
    <t>Lichfield 005</t>
  </si>
  <si>
    <t>E02006151</t>
  </si>
  <si>
    <t>Lichfield 006</t>
  </si>
  <si>
    <t>E02006152</t>
  </si>
  <si>
    <t>Lichfield 007</t>
  </si>
  <si>
    <t>E02006153</t>
  </si>
  <si>
    <t>Lichfield 008</t>
  </si>
  <si>
    <t>E02006154</t>
  </si>
  <si>
    <t>Lichfield 009</t>
  </si>
  <si>
    <t>E02006155</t>
  </si>
  <si>
    <t>Lichfield 010</t>
  </si>
  <si>
    <t>E02006156</t>
  </si>
  <si>
    <t>Lichfield 011</t>
  </si>
  <si>
    <t>E02006157</t>
  </si>
  <si>
    <t>Lichfield 012</t>
  </si>
  <si>
    <t>E02006158</t>
  </si>
  <si>
    <t>Newcastle-under-Lyme 001</t>
  </si>
  <si>
    <t>E07000195</t>
  </si>
  <si>
    <t>Newcastle-under-Lyme</t>
  </si>
  <si>
    <t>E02006159</t>
  </si>
  <si>
    <t>Newcastle-under-Lyme 002</t>
  </si>
  <si>
    <t>E02006160</t>
  </si>
  <si>
    <t>Newcastle-under-Lyme 003</t>
  </si>
  <si>
    <t>E02006161</t>
  </si>
  <si>
    <t>Newcastle-under-Lyme 004</t>
  </si>
  <si>
    <t>E02006162</t>
  </si>
  <si>
    <t>Newcastle-under-Lyme 005</t>
  </si>
  <si>
    <t>E02006163</t>
  </si>
  <si>
    <t>Newcastle-under-Lyme 006</t>
  </si>
  <si>
    <t>E02006164</t>
  </si>
  <si>
    <t>Newcastle-under-Lyme 007</t>
  </si>
  <si>
    <t>E02006165</t>
  </si>
  <si>
    <t>Newcastle-under-Lyme 008</t>
  </si>
  <si>
    <t>E02006166</t>
  </si>
  <si>
    <t>Newcastle-under-Lyme 009</t>
  </si>
  <si>
    <t>E02006167</t>
  </si>
  <si>
    <t>Newcastle-under-Lyme 010</t>
  </si>
  <si>
    <t>E02006168</t>
  </si>
  <si>
    <t>Newcastle-under-Lyme 011</t>
  </si>
  <si>
    <t>E02006169</t>
  </si>
  <si>
    <t>Newcastle-under-Lyme 012</t>
  </si>
  <si>
    <t>E02006170</t>
  </si>
  <si>
    <t>Newcastle-under-Lyme 013</t>
  </si>
  <si>
    <t>E02006171</t>
  </si>
  <si>
    <t>Newcastle-under-Lyme 014</t>
  </si>
  <si>
    <t>E02006172</t>
  </si>
  <si>
    <t>Newcastle-under-Lyme 015</t>
  </si>
  <si>
    <t>E02006173</t>
  </si>
  <si>
    <t>Newcastle-under-Lyme 016</t>
  </si>
  <si>
    <t>E02006174</t>
  </si>
  <si>
    <t>South Staffordshire 001</t>
  </si>
  <si>
    <t>E07000196</t>
  </si>
  <si>
    <t>South Staffordshire</t>
  </si>
  <si>
    <t>E02006175</t>
  </si>
  <si>
    <t>South Staffordshire 002</t>
  </si>
  <si>
    <t>E02006176</t>
  </si>
  <si>
    <t>South Staffordshire 003</t>
  </si>
  <si>
    <t>E02006177</t>
  </si>
  <si>
    <t>South Staffordshire 004</t>
  </si>
  <si>
    <t>E02006178</t>
  </si>
  <si>
    <t>South Staffordshire 005</t>
  </si>
  <si>
    <t>E02006179</t>
  </si>
  <si>
    <t>South Staffordshire 006</t>
  </si>
  <si>
    <t>E02006180</t>
  </si>
  <si>
    <t>South Staffordshire 007</t>
  </si>
  <si>
    <t>E02006181</t>
  </si>
  <si>
    <t>South Staffordshire 008</t>
  </si>
  <si>
    <t>E02006182</t>
  </si>
  <si>
    <t>South Staffordshire 009</t>
  </si>
  <si>
    <t>E02006183</t>
  </si>
  <si>
    <t>South Staffordshire 010</t>
  </si>
  <si>
    <t>E02006184</t>
  </si>
  <si>
    <t>South Staffordshire 011</t>
  </si>
  <si>
    <t>E02006185</t>
  </si>
  <si>
    <t>South Staffordshire 012</t>
  </si>
  <si>
    <t>E02006186</t>
  </si>
  <si>
    <t>South Staffordshire 013</t>
  </si>
  <si>
    <t>E02006187</t>
  </si>
  <si>
    <t>South Staffordshire 014</t>
  </si>
  <si>
    <t>E02006188</t>
  </si>
  <si>
    <t>Stafford 001</t>
  </si>
  <si>
    <t>E07000197</t>
  </si>
  <si>
    <t>Stafford</t>
  </si>
  <si>
    <t>E02006189</t>
  </si>
  <si>
    <t>Stafford 002</t>
  </si>
  <si>
    <t>E02006190</t>
  </si>
  <si>
    <t>Stafford 003</t>
  </si>
  <si>
    <t>E02006191</t>
  </si>
  <si>
    <t>Stafford 004</t>
  </si>
  <si>
    <t>E02006192</t>
  </si>
  <si>
    <t>Stafford 005</t>
  </si>
  <si>
    <t>E02006193</t>
  </si>
  <si>
    <t>Stafford 006</t>
  </si>
  <si>
    <t>E02006194</t>
  </si>
  <si>
    <t>Stafford 007</t>
  </si>
  <si>
    <t>E02006195</t>
  </si>
  <si>
    <t>Stafford 008</t>
  </si>
  <si>
    <t>E02006196</t>
  </si>
  <si>
    <t>Stafford 009</t>
  </si>
  <si>
    <t>E02006197</t>
  </si>
  <si>
    <t>Stafford 010</t>
  </si>
  <si>
    <t>E02006198</t>
  </si>
  <si>
    <t>Stafford 011</t>
  </si>
  <si>
    <t>E02006199</t>
  </si>
  <si>
    <t>Stafford 012</t>
  </si>
  <si>
    <t>E02006200</t>
  </si>
  <si>
    <t>Stafford 013</t>
  </si>
  <si>
    <t>E02006201</t>
  </si>
  <si>
    <t>Stafford 014</t>
  </si>
  <si>
    <t>E02006202</t>
  </si>
  <si>
    <t>Stafford 015</t>
  </si>
  <si>
    <t>E02006203</t>
  </si>
  <si>
    <t>Stafford 016</t>
  </si>
  <si>
    <t>E02006204</t>
  </si>
  <si>
    <t>Staffordshire Moorlands 001</t>
  </si>
  <si>
    <t>E07000198</t>
  </si>
  <si>
    <t>Staffordshire Moorlands</t>
  </si>
  <si>
    <t>E02006205</t>
  </si>
  <si>
    <t>Staffordshire Moorlands 002</t>
  </si>
  <si>
    <t>E02006206</t>
  </si>
  <si>
    <t>Staffordshire Moorlands 003</t>
  </si>
  <si>
    <t>E02006207</t>
  </si>
  <si>
    <t>Staffordshire Moorlands 004</t>
  </si>
  <si>
    <t>E02006208</t>
  </si>
  <si>
    <t>Staffordshire Moorlands 005</t>
  </si>
  <si>
    <t>E02006209</t>
  </si>
  <si>
    <t>Staffordshire Moorlands 006</t>
  </si>
  <si>
    <t>E02006210</t>
  </si>
  <si>
    <t>Staffordshire Moorlands 007</t>
  </si>
  <si>
    <t>E02006211</t>
  </si>
  <si>
    <t>Staffordshire Moorlands 008</t>
  </si>
  <si>
    <t>E02006212</t>
  </si>
  <si>
    <t>Staffordshire Moorlands 009</t>
  </si>
  <si>
    <t>E02006213</t>
  </si>
  <si>
    <t>Staffordshire Moorlands 010</t>
  </si>
  <si>
    <t>E02006214</t>
  </si>
  <si>
    <t>Staffordshire Moorlands 011</t>
  </si>
  <si>
    <t>E02006215</t>
  </si>
  <si>
    <t>Staffordshire Moorlands 012</t>
  </si>
  <si>
    <t>E02006216</t>
  </si>
  <si>
    <t>Staffordshire Moorlands 013</t>
  </si>
  <si>
    <t>E02006217</t>
  </si>
  <si>
    <t>Tamworth 001</t>
  </si>
  <si>
    <t>E07000199</t>
  </si>
  <si>
    <t>Tamworth</t>
  </si>
  <si>
    <t>E02006218</t>
  </si>
  <si>
    <t>Tamworth 002</t>
  </si>
  <si>
    <t>E02006219</t>
  </si>
  <si>
    <t>Tamworth 003</t>
  </si>
  <si>
    <t>E02006220</t>
  </si>
  <si>
    <t>Tamworth 004</t>
  </si>
  <si>
    <t>E02006221</t>
  </si>
  <si>
    <t>Tamworth 005</t>
  </si>
  <si>
    <t>E02006222</t>
  </si>
  <si>
    <t>Tamworth 006</t>
  </si>
  <si>
    <t>E02006223</t>
  </si>
  <si>
    <t>Tamworth 007</t>
  </si>
  <si>
    <t>E02006224</t>
  </si>
  <si>
    <t>Tamworth 008</t>
  </si>
  <si>
    <t>E02006225</t>
  </si>
  <si>
    <t>Tamworth 009</t>
  </si>
  <si>
    <t>E02006226</t>
  </si>
  <si>
    <t>Tamworth 010</t>
  </si>
  <si>
    <t>E02006227</t>
  </si>
  <si>
    <t>Babergh 001</t>
  </si>
  <si>
    <t>E07000200</t>
  </si>
  <si>
    <t>Babergh</t>
  </si>
  <si>
    <t>E02006228</t>
  </si>
  <si>
    <t>Babergh 002</t>
  </si>
  <si>
    <t>E02006229</t>
  </si>
  <si>
    <t>Babergh 003</t>
  </si>
  <si>
    <t>E02006230</t>
  </si>
  <si>
    <t>Babergh 004</t>
  </si>
  <si>
    <t>E02006231</t>
  </si>
  <si>
    <t>Babergh 005</t>
  </si>
  <si>
    <t>E02006232</t>
  </si>
  <si>
    <t>Babergh 006</t>
  </si>
  <si>
    <t>E02006233</t>
  </si>
  <si>
    <t>Babergh 007</t>
  </si>
  <si>
    <t>E02006234</t>
  </si>
  <si>
    <t>Babergh 008</t>
  </si>
  <si>
    <t>E02006235</t>
  </si>
  <si>
    <t>Babergh 009</t>
  </si>
  <si>
    <t>E02006236</t>
  </si>
  <si>
    <t>Babergh 010</t>
  </si>
  <si>
    <t>E02006237</t>
  </si>
  <si>
    <t>Babergh 011</t>
  </si>
  <si>
    <t>E02006238</t>
  </si>
  <si>
    <t>Forest Heath 001</t>
  </si>
  <si>
    <t>E07000201</t>
  </si>
  <si>
    <t>Forest Heath</t>
  </si>
  <si>
    <t>E02006239</t>
  </si>
  <si>
    <t>Forest Heath 002</t>
  </si>
  <si>
    <t>E02006240</t>
  </si>
  <si>
    <t>Forest Heath 003</t>
  </si>
  <si>
    <t>E02006241</t>
  </si>
  <si>
    <t>Forest Heath 004</t>
  </si>
  <si>
    <t>E02006242</t>
  </si>
  <si>
    <t>Forest Heath 005</t>
  </si>
  <si>
    <t>E02006243</t>
  </si>
  <si>
    <t>Forest Heath 006</t>
  </si>
  <si>
    <t>E02006245</t>
  </si>
  <si>
    <t>Ipswich 001</t>
  </si>
  <si>
    <t>E07000202</t>
  </si>
  <si>
    <t>Ipswich</t>
  </si>
  <si>
    <t>E02006246</t>
  </si>
  <si>
    <t>Ipswich 002</t>
  </si>
  <si>
    <t>E02006247</t>
  </si>
  <si>
    <t>Ipswich 003</t>
  </si>
  <si>
    <t>E02006248</t>
  </si>
  <si>
    <t>Ipswich 004</t>
  </si>
  <si>
    <t>E02006249</t>
  </si>
  <si>
    <t>Ipswich 005</t>
  </si>
  <si>
    <t>E02006250</t>
  </si>
  <si>
    <t>Ipswich 006</t>
  </si>
  <si>
    <t>E02006251</t>
  </si>
  <si>
    <t>Ipswich 007</t>
  </si>
  <si>
    <t>E02006252</t>
  </si>
  <si>
    <t>Ipswich 008</t>
  </si>
  <si>
    <t>E02006253</t>
  </si>
  <si>
    <t>Ipswich 009</t>
  </si>
  <si>
    <t>E02006254</t>
  </si>
  <si>
    <t>Ipswich 010</t>
  </si>
  <si>
    <t>E02006255</t>
  </si>
  <si>
    <t>Ipswich 011</t>
  </si>
  <si>
    <t>E02006256</t>
  </si>
  <si>
    <t>Ipswich 012</t>
  </si>
  <si>
    <t>E02006257</t>
  </si>
  <si>
    <t>Ipswich 013</t>
  </si>
  <si>
    <t>E02006258</t>
  </si>
  <si>
    <t>Ipswich 014</t>
  </si>
  <si>
    <t>E02006259</t>
  </si>
  <si>
    <t>Ipswich 015</t>
  </si>
  <si>
    <t>E02006260</t>
  </si>
  <si>
    <t>Ipswich 016</t>
  </si>
  <si>
    <t>E02006261</t>
  </si>
  <si>
    <t>Mid Suffolk 001</t>
  </si>
  <si>
    <t>E07000203</t>
  </si>
  <si>
    <t>Mid Suffolk</t>
  </si>
  <si>
    <t>E02006262</t>
  </si>
  <si>
    <t>Mid Suffolk 002</t>
  </si>
  <si>
    <t>E02006263</t>
  </si>
  <si>
    <t>Mid Suffolk 003</t>
  </si>
  <si>
    <t>E02006264</t>
  </si>
  <si>
    <t>Mid Suffolk 004</t>
  </si>
  <si>
    <t>E02006265</t>
  </si>
  <si>
    <t>Mid Suffolk 005</t>
  </si>
  <si>
    <t>E02006266</t>
  </si>
  <si>
    <t>Mid Suffolk 006</t>
  </si>
  <si>
    <t>E02006267</t>
  </si>
  <si>
    <t>Mid Suffolk 007</t>
  </si>
  <si>
    <t>E02006268</t>
  </si>
  <si>
    <t>Mid Suffolk 008</t>
  </si>
  <si>
    <t>E02006269</t>
  </si>
  <si>
    <t>Mid Suffolk 009</t>
  </si>
  <si>
    <t>E02006270</t>
  </si>
  <si>
    <t>Mid Suffolk 010</t>
  </si>
  <si>
    <t>E02006271</t>
  </si>
  <si>
    <t>Mid Suffolk 011</t>
  </si>
  <si>
    <t>E02006272</t>
  </si>
  <si>
    <t>Mid Suffolk 012</t>
  </si>
  <si>
    <t>E02006273</t>
  </si>
  <si>
    <t>St Edmundsbury 001</t>
  </si>
  <si>
    <t>E07000204</t>
  </si>
  <si>
    <t>St Edmundsbury</t>
  </si>
  <si>
    <t>E02006274</t>
  </si>
  <si>
    <t>St Edmundsbury 002</t>
  </si>
  <si>
    <t>E02006275</t>
  </si>
  <si>
    <t>St Edmundsbury 003</t>
  </si>
  <si>
    <t>E02006276</t>
  </si>
  <si>
    <t>St Edmundsbury 004</t>
  </si>
  <si>
    <t>E02006277</t>
  </si>
  <si>
    <t>St Edmundsbury 005</t>
  </si>
  <si>
    <t>E02006278</t>
  </si>
  <si>
    <t>St Edmundsbury 006</t>
  </si>
  <si>
    <t>E02006279</t>
  </si>
  <si>
    <t>St Edmundsbury 007</t>
  </si>
  <si>
    <t>E02006280</t>
  </si>
  <si>
    <t>St Edmundsbury 008</t>
  </si>
  <si>
    <t>E02006281</t>
  </si>
  <si>
    <t>St Edmundsbury 009</t>
  </si>
  <si>
    <t>E02006282</t>
  </si>
  <si>
    <t>St Edmundsbury 010</t>
  </si>
  <si>
    <t>E02006283</t>
  </si>
  <si>
    <t>St Edmundsbury 011</t>
  </si>
  <si>
    <t>E02006284</t>
  </si>
  <si>
    <t>St Edmundsbury 012</t>
  </si>
  <si>
    <t>E02006285</t>
  </si>
  <si>
    <t>St Edmundsbury 013</t>
  </si>
  <si>
    <t>E02006286</t>
  </si>
  <si>
    <t>St Edmundsbury 014</t>
  </si>
  <si>
    <t>E02006287</t>
  </si>
  <si>
    <t>Suffolk Coastal 001</t>
  </si>
  <si>
    <t>E07000205</t>
  </si>
  <si>
    <t>Suffolk Coastal</t>
  </si>
  <si>
    <t>E02006288</t>
  </si>
  <si>
    <t>Suffolk Coastal 002</t>
  </si>
  <si>
    <t>E02006289</t>
  </si>
  <si>
    <t>Suffolk Coastal 003</t>
  </si>
  <si>
    <t>E02006290</t>
  </si>
  <si>
    <t>Suffolk Coastal 004</t>
  </si>
  <si>
    <t>E02006291</t>
  </si>
  <si>
    <t>Suffolk Coastal 005</t>
  </si>
  <si>
    <t>E02006292</t>
  </si>
  <si>
    <t>Suffolk Coastal 006</t>
  </si>
  <si>
    <t>E02006293</t>
  </si>
  <si>
    <t>Suffolk Coastal 007</t>
  </si>
  <si>
    <t>E02006294</t>
  </si>
  <si>
    <t>Suffolk Coastal 008</t>
  </si>
  <si>
    <t>E02006295</t>
  </si>
  <si>
    <t>Suffolk Coastal 009</t>
  </si>
  <si>
    <t>E02006296</t>
  </si>
  <si>
    <t>Suffolk Coastal 010</t>
  </si>
  <si>
    <t>E02006297</t>
  </si>
  <si>
    <t>Suffolk Coastal 011</t>
  </si>
  <si>
    <t>E02006298</t>
  </si>
  <si>
    <t>Suffolk Coastal 012</t>
  </si>
  <si>
    <t>E02006299</t>
  </si>
  <si>
    <t>Suffolk Coastal 013</t>
  </si>
  <si>
    <t>E02006300</t>
  </si>
  <si>
    <t>Suffolk Coastal 014</t>
  </si>
  <si>
    <t>E02006301</t>
  </si>
  <si>
    <t>Suffolk Coastal 015</t>
  </si>
  <si>
    <t>E02006302</t>
  </si>
  <si>
    <t>Waveney 001</t>
  </si>
  <si>
    <t>E07000206</t>
  </si>
  <si>
    <t>Waveney</t>
  </si>
  <si>
    <t>E02006303</t>
  </si>
  <si>
    <t>Waveney 002</t>
  </si>
  <si>
    <t>E02006304</t>
  </si>
  <si>
    <t>Waveney 003</t>
  </si>
  <si>
    <t>E02006305</t>
  </si>
  <si>
    <t>Waveney 004</t>
  </si>
  <si>
    <t>E02006306</t>
  </si>
  <si>
    <t>Waveney 005</t>
  </si>
  <si>
    <t>E02006307</t>
  </si>
  <si>
    <t>Waveney 006</t>
  </si>
  <si>
    <t>E02006308</t>
  </si>
  <si>
    <t>Waveney 007</t>
  </si>
  <si>
    <t>E02006309</t>
  </si>
  <si>
    <t>Waveney 008</t>
  </si>
  <si>
    <t>E02006310</t>
  </si>
  <si>
    <t>Waveney 009</t>
  </si>
  <si>
    <t>E02006311</t>
  </si>
  <si>
    <t>Waveney 010</t>
  </si>
  <si>
    <t>E02006312</t>
  </si>
  <si>
    <t>Waveney 011</t>
  </si>
  <si>
    <t>E02006313</t>
  </si>
  <si>
    <t>Waveney 012</t>
  </si>
  <si>
    <t>E02006314</t>
  </si>
  <si>
    <t>Waveney 013</t>
  </si>
  <si>
    <t>E02006315</t>
  </si>
  <si>
    <t>Waveney 014</t>
  </si>
  <si>
    <t>E02006316</t>
  </si>
  <si>
    <t>Waveney 015</t>
  </si>
  <si>
    <t>E02006317</t>
  </si>
  <si>
    <t>Elmbridge 001</t>
  </si>
  <si>
    <t>E07000207</t>
  </si>
  <si>
    <t>Elmbridge</t>
  </si>
  <si>
    <t>E02006318</t>
  </si>
  <si>
    <t>Elmbridge 002</t>
  </si>
  <si>
    <t>E02006319</t>
  </si>
  <si>
    <t>Elmbridge 003</t>
  </si>
  <si>
    <t>E02006320</t>
  </si>
  <si>
    <t>Elmbridge 004</t>
  </si>
  <si>
    <t>E02006321</t>
  </si>
  <si>
    <t>Elmbridge 005</t>
  </si>
  <si>
    <t>E02006322</t>
  </si>
  <si>
    <t>Elmbridge 006</t>
  </si>
  <si>
    <t>E02006323</t>
  </si>
  <si>
    <t>Elmbridge 007</t>
  </si>
  <si>
    <t>E02006324</t>
  </si>
  <si>
    <t>Elmbridge 008</t>
  </si>
  <si>
    <t>E02006325</t>
  </si>
  <si>
    <t>Elmbridge 009</t>
  </si>
  <si>
    <t>E02006326</t>
  </si>
  <si>
    <t>Elmbridge 010</t>
  </si>
  <si>
    <t>E02006327</t>
  </si>
  <si>
    <t>Elmbridge 011</t>
  </si>
  <si>
    <t>E02006328</t>
  </si>
  <si>
    <t>Elmbridge 012</t>
  </si>
  <si>
    <t>E02006329</t>
  </si>
  <si>
    <t>Elmbridge 013</t>
  </si>
  <si>
    <t>E02006330</t>
  </si>
  <si>
    <t>Elmbridge 014</t>
  </si>
  <si>
    <t>E02006331</t>
  </si>
  <si>
    <t>Elmbridge 015</t>
  </si>
  <si>
    <t>E02006332</t>
  </si>
  <si>
    <t>Elmbridge 016</t>
  </si>
  <si>
    <t>E02006333</t>
  </si>
  <si>
    <t>Elmbridge 017</t>
  </si>
  <si>
    <t>E02006334</t>
  </si>
  <si>
    <t>Elmbridge 018</t>
  </si>
  <si>
    <t>E02006335</t>
  </si>
  <si>
    <t>Epsom and Ewell 001</t>
  </si>
  <si>
    <t>E07000208</t>
  </si>
  <si>
    <t>Epsom and Ewell</t>
  </si>
  <si>
    <t>E02006336</t>
  </si>
  <si>
    <t>Epsom and Ewell 002</t>
  </si>
  <si>
    <t>E02006337</t>
  </si>
  <si>
    <t>Epsom and Ewell 003</t>
  </si>
  <si>
    <t>E02006338</t>
  </si>
  <si>
    <t>Epsom and Ewell 004</t>
  </si>
  <si>
    <t>E02006339</t>
  </si>
  <si>
    <t>Epsom and Ewell 005</t>
  </si>
  <si>
    <t>E02006341</t>
  </si>
  <si>
    <t>Epsom and Ewell 007</t>
  </si>
  <si>
    <t>E02006342</t>
  </si>
  <si>
    <t>Epsom and Ewell 008</t>
  </si>
  <si>
    <t>E02006343</t>
  </si>
  <si>
    <t>Epsom and Ewell 009</t>
  </si>
  <si>
    <t>E02006344</t>
  </si>
  <si>
    <t>Guildford 001</t>
  </si>
  <si>
    <t>E07000209</t>
  </si>
  <si>
    <t>Guildford</t>
  </si>
  <si>
    <t>E02006345</t>
  </si>
  <si>
    <t>Guildford 002</t>
  </si>
  <si>
    <t>E02006346</t>
  </si>
  <si>
    <t>Guildford 003</t>
  </si>
  <si>
    <t>E02006347</t>
  </si>
  <si>
    <t>Guildford 004</t>
  </si>
  <si>
    <t>E02006348</t>
  </si>
  <si>
    <t>Guildford 005</t>
  </si>
  <si>
    <t>E02006349</t>
  </si>
  <si>
    <t>Guildford 006</t>
  </si>
  <si>
    <t>E02006350</t>
  </si>
  <si>
    <t>Guildford 007</t>
  </si>
  <si>
    <t>E02006351</t>
  </si>
  <si>
    <t>Guildford 008</t>
  </si>
  <si>
    <t>E02006352</t>
  </si>
  <si>
    <t>Guildford 009</t>
  </si>
  <si>
    <t>E02006353</t>
  </si>
  <si>
    <t>Guildford 010</t>
  </si>
  <si>
    <t>E02006354</t>
  </si>
  <si>
    <t>Guildford 011</t>
  </si>
  <si>
    <t>E02006355</t>
  </si>
  <si>
    <t>Guildford 012</t>
  </si>
  <si>
    <t>E02006356</t>
  </si>
  <si>
    <t>Guildford 013</t>
  </si>
  <si>
    <t>E02006357</t>
  </si>
  <si>
    <t>Guildford 014</t>
  </si>
  <si>
    <t>E02006358</t>
  </si>
  <si>
    <t>Guildford 015</t>
  </si>
  <si>
    <t>E02006359</t>
  </si>
  <si>
    <t>Guildford 016</t>
  </si>
  <si>
    <t>E02006360</t>
  </si>
  <si>
    <t>Guildford 017</t>
  </si>
  <si>
    <t>E02006361</t>
  </si>
  <si>
    <t>Guildford 018</t>
  </si>
  <si>
    <t>E02006362</t>
  </si>
  <si>
    <t>Mole Valley 001</t>
  </si>
  <si>
    <t>E07000210</t>
  </si>
  <si>
    <t>Mole Valley</t>
  </si>
  <si>
    <t>E02006363</t>
  </si>
  <si>
    <t>Mole Valley 002</t>
  </si>
  <si>
    <t>E02006364</t>
  </si>
  <si>
    <t>Mole Valley 003</t>
  </si>
  <si>
    <t>E02006365</t>
  </si>
  <si>
    <t>Mole Valley 004</t>
  </si>
  <si>
    <t>E02006366</t>
  </si>
  <si>
    <t>Mole Valley 005</t>
  </si>
  <si>
    <t>E02006367</t>
  </si>
  <si>
    <t>Mole Valley 006</t>
  </si>
  <si>
    <t>E02006368</t>
  </si>
  <si>
    <t>Mole Valley 007</t>
  </si>
  <si>
    <t>E02006369</t>
  </si>
  <si>
    <t>Mole Valley 008</t>
  </si>
  <si>
    <t>E02006370</t>
  </si>
  <si>
    <t>Mole Valley 009</t>
  </si>
  <si>
    <t>E02006371</t>
  </si>
  <si>
    <t>Mole Valley 010</t>
  </si>
  <si>
    <t>E02006372</t>
  </si>
  <si>
    <t>Mole Valley 011</t>
  </si>
  <si>
    <t>E02006373</t>
  </si>
  <si>
    <t>Mole Valley 012</t>
  </si>
  <si>
    <t>E02006374</t>
  </si>
  <si>
    <t>Mole Valley 013</t>
  </si>
  <si>
    <t>E02006375</t>
  </si>
  <si>
    <t>Reigate and Banstead 001</t>
  </si>
  <si>
    <t>E07000211</t>
  </si>
  <si>
    <t>Reigate and Banstead</t>
  </si>
  <si>
    <t>E02006376</t>
  </si>
  <si>
    <t>Reigate and Banstead 002</t>
  </si>
  <si>
    <t>E02006377</t>
  </si>
  <si>
    <t>Reigate and Banstead 003</t>
  </si>
  <si>
    <t>E02006378</t>
  </si>
  <si>
    <t>Reigate and Banstead 004</t>
  </si>
  <si>
    <t>E02006379</t>
  </si>
  <si>
    <t>Reigate and Banstead 005</t>
  </si>
  <si>
    <t>E02006380</t>
  </si>
  <si>
    <t>Reigate and Banstead 006</t>
  </si>
  <si>
    <t>E02006381</t>
  </si>
  <si>
    <t>Reigate and Banstead 007</t>
  </si>
  <si>
    <t>E02006382</t>
  </si>
  <si>
    <t>Reigate and Banstead 008</t>
  </si>
  <si>
    <t>E02006383</t>
  </si>
  <si>
    <t>Reigate and Banstead 009</t>
  </si>
  <si>
    <t>E02006384</t>
  </si>
  <si>
    <t>Reigate and Banstead 010</t>
  </si>
  <si>
    <t>E02006385</t>
  </si>
  <si>
    <t>Reigate and Banstead 011</t>
  </si>
  <si>
    <t>E02006386</t>
  </si>
  <si>
    <t>Reigate and Banstead 012</t>
  </si>
  <si>
    <t>E02006387</t>
  </si>
  <si>
    <t>Reigate and Banstead 013</t>
  </si>
  <si>
    <t>E02006388</t>
  </si>
  <si>
    <t>Reigate and Banstead 014</t>
  </si>
  <si>
    <t>E02006389</t>
  </si>
  <si>
    <t>Reigate and Banstead 015</t>
  </si>
  <si>
    <t>E02006390</t>
  </si>
  <si>
    <t>Reigate and Banstead 016</t>
  </si>
  <si>
    <t>E02006391</t>
  </si>
  <si>
    <t>Reigate and Banstead 017</t>
  </si>
  <si>
    <t>E02006392</t>
  </si>
  <si>
    <t>Reigate and Banstead 018</t>
  </si>
  <si>
    <t>E02006393</t>
  </si>
  <si>
    <t>Runnymede 001</t>
  </si>
  <si>
    <t>E07000212</t>
  </si>
  <si>
    <t>Runnymede</t>
  </si>
  <si>
    <t>E02006394</t>
  </si>
  <si>
    <t>Runnymede 002</t>
  </si>
  <si>
    <t>E02006395</t>
  </si>
  <si>
    <t>Runnymede 003</t>
  </si>
  <si>
    <t>E02006396</t>
  </si>
  <si>
    <t>Runnymede 004</t>
  </si>
  <si>
    <t>E02006397</t>
  </si>
  <si>
    <t>Runnymede 005</t>
  </si>
  <si>
    <t>E02006398</t>
  </si>
  <si>
    <t>Runnymede 006</t>
  </si>
  <si>
    <t>E02006399</t>
  </si>
  <si>
    <t>Runnymede 007</t>
  </si>
  <si>
    <t>E02006400</t>
  </si>
  <si>
    <t>Runnymede 008</t>
  </si>
  <si>
    <t>E02006401</t>
  </si>
  <si>
    <t>Runnymede 009</t>
  </si>
  <si>
    <t>E02006402</t>
  </si>
  <si>
    <t>Runnymede 010</t>
  </si>
  <si>
    <t>E02006403</t>
  </si>
  <si>
    <t>Spelthorne 001</t>
  </si>
  <si>
    <t>E07000213</t>
  </si>
  <si>
    <t>Spelthorne</t>
  </si>
  <si>
    <t>E02006404</t>
  </si>
  <si>
    <t>Spelthorne 002</t>
  </si>
  <si>
    <t>E02006405</t>
  </si>
  <si>
    <t>Spelthorne 003</t>
  </si>
  <si>
    <t>E02006406</t>
  </si>
  <si>
    <t>Spelthorne 004</t>
  </si>
  <si>
    <t>E02006407</t>
  </si>
  <si>
    <t>Spelthorne 005</t>
  </si>
  <si>
    <t>E02006408</t>
  </si>
  <si>
    <t>Spelthorne 006</t>
  </si>
  <si>
    <t>E02006409</t>
  </si>
  <si>
    <t>Spelthorne 007</t>
  </si>
  <si>
    <t>E02006410</t>
  </si>
  <si>
    <t>Spelthorne 008</t>
  </si>
  <si>
    <t>E02006411</t>
  </si>
  <si>
    <t>Spelthorne 009</t>
  </si>
  <si>
    <t>E02006412</t>
  </si>
  <si>
    <t>Spelthorne 010</t>
  </si>
  <si>
    <t>E02006413</t>
  </si>
  <si>
    <t>Spelthorne 011</t>
  </si>
  <si>
    <t>E02006414</t>
  </si>
  <si>
    <t>Spelthorne 012</t>
  </si>
  <si>
    <t>E02006415</t>
  </si>
  <si>
    <t>Spelthorne 013</t>
  </si>
  <si>
    <t>E02006416</t>
  </si>
  <si>
    <t>Surrey Heath 001</t>
  </si>
  <si>
    <t>E07000214</t>
  </si>
  <si>
    <t>Surrey Heath</t>
  </si>
  <si>
    <t>E02006417</t>
  </si>
  <si>
    <t>Surrey Heath 002</t>
  </si>
  <si>
    <t>E02006418</t>
  </si>
  <si>
    <t>Surrey Heath 003</t>
  </si>
  <si>
    <t>E02006419</t>
  </si>
  <si>
    <t>Surrey Heath 004</t>
  </si>
  <si>
    <t>E02006420</t>
  </si>
  <si>
    <t>Surrey Heath 005</t>
  </si>
  <si>
    <t>E02006421</t>
  </si>
  <si>
    <t>Surrey Heath 006</t>
  </si>
  <si>
    <t>E02006422</t>
  </si>
  <si>
    <t>Surrey Heath 007</t>
  </si>
  <si>
    <t>E02006423</t>
  </si>
  <si>
    <t>Surrey Heath 008</t>
  </si>
  <si>
    <t>E02006424</t>
  </si>
  <si>
    <t>Surrey Heath 009</t>
  </si>
  <si>
    <t>E02006425</t>
  </si>
  <si>
    <t>Surrey Heath 010</t>
  </si>
  <si>
    <t>E02006426</t>
  </si>
  <si>
    <t>Surrey Heath 011</t>
  </si>
  <si>
    <t>E02006427</t>
  </si>
  <si>
    <t>Surrey Heath 012</t>
  </si>
  <si>
    <t>E02006429</t>
  </si>
  <si>
    <t>Tandridge 002</t>
  </si>
  <si>
    <t>E07000215</t>
  </si>
  <si>
    <t>Tandridge</t>
  </si>
  <si>
    <t>E02006430</t>
  </si>
  <si>
    <t>Tandridge 003</t>
  </si>
  <si>
    <t>E02006431</t>
  </si>
  <si>
    <t>Tandridge 004</t>
  </si>
  <si>
    <t>E02006432</t>
  </si>
  <si>
    <t>Tandridge 005</t>
  </si>
  <si>
    <t>E02006433</t>
  </si>
  <si>
    <t>Tandridge 006</t>
  </si>
  <si>
    <t>E02006434</t>
  </si>
  <si>
    <t>Tandridge 007</t>
  </si>
  <si>
    <t>E02006435</t>
  </si>
  <si>
    <t>Tandridge 008</t>
  </si>
  <si>
    <t>E02006436</t>
  </si>
  <si>
    <t>Tandridge 009</t>
  </si>
  <si>
    <t>E02006437</t>
  </si>
  <si>
    <t>Tandridge 010</t>
  </si>
  <si>
    <t>E02006438</t>
  </si>
  <si>
    <t>Tandridge 011</t>
  </si>
  <si>
    <t>E02006439</t>
  </si>
  <si>
    <t>Waverley 001</t>
  </si>
  <si>
    <t>E07000216</t>
  </si>
  <si>
    <t>Waverley</t>
  </si>
  <si>
    <t>E02006440</t>
  </si>
  <si>
    <t>Waverley 002</t>
  </si>
  <si>
    <t>E02006441</t>
  </si>
  <si>
    <t>Waverley 003</t>
  </si>
  <si>
    <t>E02006442</t>
  </si>
  <si>
    <t>Waverley 004</t>
  </si>
  <si>
    <t>E02006443</t>
  </si>
  <si>
    <t>Waverley 005</t>
  </si>
  <si>
    <t>E02006444</t>
  </si>
  <si>
    <t>Waverley 006</t>
  </si>
  <si>
    <t>E02006445</t>
  </si>
  <si>
    <t>Waverley 007</t>
  </si>
  <si>
    <t>E02006446</t>
  </si>
  <si>
    <t>Waverley 008</t>
  </si>
  <si>
    <t>E02006447</t>
  </si>
  <si>
    <t>Waverley 009</t>
  </si>
  <si>
    <t>E02006448</t>
  </si>
  <si>
    <t>Waverley 010</t>
  </si>
  <si>
    <t>E02006449</t>
  </si>
  <si>
    <t>Waverley 011</t>
  </si>
  <si>
    <t>E02006450</t>
  </si>
  <si>
    <t>Waverley 012</t>
  </si>
  <si>
    <t>E02006451</t>
  </si>
  <si>
    <t>Waverley 013</t>
  </si>
  <si>
    <t>E02006453</t>
  </si>
  <si>
    <t>Waverley 015</t>
  </si>
  <si>
    <t>E02006454</t>
  </si>
  <si>
    <t>Waverley 016</t>
  </si>
  <si>
    <t>E02006455</t>
  </si>
  <si>
    <t>Waverley 017</t>
  </si>
  <si>
    <t>E02006456</t>
  </si>
  <si>
    <t>Woking 001</t>
  </si>
  <si>
    <t>E07000217</t>
  </si>
  <si>
    <t>Woking</t>
  </si>
  <si>
    <t>E02006457</t>
  </si>
  <si>
    <t>Woking 002</t>
  </si>
  <si>
    <t>E02006458</t>
  </si>
  <si>
    <t>Woking 003</t>
  </si>
  <si>
    <t>E02006459</t>
  </si>
  <si>
    <t>Woking 004</t>
  </si>
  <si>
    <t>E02006460</t>
  </si>
  <si>
    <t>Woking 005</t>
  </si>
  <si>
    <t>E02006461</t>
  </si>
  <si>
    <t>Woking 006</t>
  </si>
  <si>
    <t>E02006462</t>
  </si>
  <si>
    <t>Woking 007</t>
  </si>
  <si>
    <t>E02006463</t>
  </si>
  <si>
    <t>Woking 008</t>
  </si>
  <si>
    <t>E02006464</t>
  </si>
  <si>
    <t>Woking 009</t>
  </si>
  <si>
    <t>E02006465</t>
  </si>
  <si>
    <t>Woking 010</t>
  </si>
  <si>
    <t>E02006466</t>
  </si>
  <si>
    <t>Woking 011</t>
  </si>
  <si>
    <t>E02006467</t>
  </si>
  <si>
    <t>Woking 012</t>
  </si>
  <si>
    <t>E02006468</t>
  </si>
  <si>
    <t>North Warwickshire 001</t>
  </si>
  <si>
    <t>E07000218</t>
  </si>
  <si>
    <t>North Warwickshire</t>
  </si>
  <si>
    <t>E02006469</t>
  </si>
  <si>
    <t>North Warwickshire 002</t>
  </si>
  <si>
    <t>E02006470</t>
  </si>
  <si>
    <t>North Warwickshire 003</t>
  </si>
  <si>
    <t>E02006471</t>
  </si>
  <si>
    <t>North Warwickshire 004</t>
  </si>
  <si>
    <t>E02006472</t>
  </si>
  <si>
    <t>North Warwickshire 005</t>
  </si>
  <si>
    <t>E02006473</t>
  </si>
  <si>
    <t>North Warwickshire 006</t>
  </si>
  <si>
    <t>E02006474</t>
  </si>
  <si>
    <t>North Warwickshire 007</t>
  </si>
  <si>
    <t>E02006475</t>
  </si>
  <si>
    <t>Nuneaton and Bedworth 001</t>
  </si>
  <si>
    <t>E07000219</t>
  </si>
  <si>
    <t>Nuneaton and Bedworth</t>
  </si>
  <si>
    <t>E02006476</t>
  </si>
  <si>
    <t>Nuneaton and Bedworth 002</t>
  </si>
  <si>
    <t>E02006477</t>
  </si>
  <si>
    <t>Nuneaton and Bedworth 003</t>
  </si>
  <si>
    <t>E02006478</t>
  </si>
  <si>
    <t>Nuneaton and Bedworth 004</t>
  </si>
  <si>
    <t>E02006479</t>
  </si>
  <si>
    <t>Nuneaton and Bedworth 005</t>
  </si>
  <si>
    <t>E02006480</t>
  </si>
  <si>
    <t>Nuneaton and Bedworth 006</t>
  </si>
  <si>
    <t>E02006481</t>
  </si>
  <si>
    <t>Nuneaton and Bedworth 007</t>
  </si>
  <si>
    <t>E02006482</t>
  </si>
  <si>
    <t>Nuneaton and Bedworth 008</t>
  </si>
  <si>
    <t>E02006483</t>
  </si>
  <si>
    <t>Nuneaton and Bedworth 009</t>
  </si>
  <si>
    <t>E02006484</t>
  </si>
  <si>
    <t>Nuneaton and Bedworth 010</t>
  </si>
  <si>
    <t>E02006485</t>
  </si>
  <si>
    <t>Nuneaton and Bedworth 011</t>
  </si>
  <si>
    <t>E02006486</t>
  </si>
  <si>
    <t>Nuneaton and Bedworth 012</t>
  </si>
  <si>
    <t>E02006487</t>
  </si>
  <si>
    <t>Nuneaton and Bedworth 013</t>
  </si>
  <si>
    <t>E02006488</t>
  </si>
  <si>
    <t>Nuneaton and Bedworth 014</t>
  </si>
  <si>
    <t>E02006489</t>
  </si>
  <si>
    <t>Nuneaton and Bedworth 015</t>
  </si>
  <si>
    <t>E02006490</t>
  </si>
  <si>
    <t>Nuneaton and Bedworth 016</t>
  </si>
  <si>
    <t>E02006492</t>
  </si>
  <si>
    <t>Rugby 001</t>
  </si>
  <si>
    <t>E07000220</t>
  </si>
  <si>
    <t>Rugby</t>
  </si>
  <si>
    <t>E02006493</t>
  </si>
  <si>
    <t>Rugby 002</t>
  </si>
  <si>
    <t>E02006494</t>
  </si>
  <si>
    <t>Rugby 003</t>
  </si>
  <si>
    <t>E02006495</t>
  </si>
  <si>
    <t>Rugby 004</t>
  </si>
  <si>
    <t>E02006496</t>
  </si>
  <si>
    <t>Rugby 005</t>
  </si>
  <si>
    <t>E02006497</t>
  </si>
  <si>
    <t>Rugby 006</t>
  </si>
  <si>
    <t>E02006498</t>
  </si>
  <si>
    <t>Rugby 007</t>
  </si>
  <si>
    <t>E02006499</t>
  </si>
  <si>
    <t>Rugby 008</t>
  </si>
  <si>
    <t>E02006500</t>
  </si>
  <si>
    <t>Rugby 009</t>
  </si>
  <si>
    <t>E02006501</t>
  </si>
  <si>
    <t>Rugby 010</t>
  </si>
  <si>
    <t>E02006502</t>
  </si>
  <si>
    <t>Rugby 011</t>
  </si>
  <si>
    <t>E02006503</t>
  </si>
  <si>
    <t>Rugby 012</t>
  </si>
  <si>
    <t>E02006504</t>
  </si>
  <si>
    <t>Stratford-on-Avon 001</t>
  </si>
  <si>
    <t>E07000221</t>
  </si>
  <si>
    <t>Stratford-on-Avon</t>
  </si>
  <si>
    <t>E02006505</t>
  </si>
  <si>
    <t>Stratford-on-Avon 002</t>
  </si>
  <si>
    <t>E02006506</t>
  </si>
  <si>
    <t>Stratford-on-Avon 003</t>
  </si>
  <si>
    <t>E02006507</t>
  </si>
  <si>
    <t>Stratford-on-Avon 004</t>
  </si>
  <si>
    <t>E02006508</t>
  </si>
  <si>
    <t>Stratford-on-Avon 005</t>
  </si>
  <si>
    <t>E02006509</t>
  </si>
  <si>
    <t>Stratford-on-Avon 006</t>
  </si>
  <si>
    <t>E02006510</t>
  </si>
  <si>
    <t>Stratford-on-Avon 007</t>
  </si>
  <si>
    <t>E02006511</t>
  </si>
  <si>
    <t>Stratford-on-Avon 008</t>
  </si>
  <si>
    <t>E02006512</t>
  </si>
  <si>
    <t>Stratford-on-Avon 009</t>
  </si>
  <si>
    <t>E02006513</t>
  </si>
  <si>
    <t>Stratford-on-Avon 010</t>
  </si>
  <si>
    <t>E02006514</t>
  </si>
  <si>
    <t>Stratford-on-Avon 011</t>
  </si>
  <si>
    <t>E02006515</t>
  </si>
  <si>
    <t>Stratford-on-Avon 012</t>
  </si>
  <si>
    <t>E02006516</t>
  </si>
  <si>
    <t>Stratford-on-Avon 013</t>
  </si>
  <si>
    <t>E02006517</t>
  </si>
  <si>
    <t>Stratford-on-Avon 014</t>
  </si>
  <si>
    <t>E02006518</t>
  </si>
  <si>
    <t>Stratford-on-Avon 015</t>
  </si>
  <si>
    <t>E02006519</t>
  </si>
  <si>
    <t>Warwick 001</t>
  </si>
  <si>
    <t>E07000222</t>
  </si>
  <si>
    <t>Warwick</t>
  </si>
  <si>
    <t>E02006520</t>
  </si>
  <si>
    <t>Warwick 002</t>
  </si>
  <si>
    <t>E02006521</t>
  </si>
  <si>
    <t>Warwick 003</t>
  </si>
  <si>
    <t>E02006522</t>
  </si>
  <si>
    <t>Warwick 004</t>
  </si>
  <si>
    <t>E02006523</t>
  </si>
  <si>
    <t>Warwick 005</t>
  </si>
  <si>
    <t>E02006524</t>
  </si>
  <si>
    <t>Warwick 006</t>
  </si>
  <si>
    <t>E02006525</t>
  </si>
  <si>
    <t>Warwick 007</t>
  </si>
  <si>
    <t>E02006526</t>
  </si>
  <si>
    <t>Warwick 008</t>
  </si>
  <si>
    <t>E02006527</t>
  </si>
  <si>
    <t>Warwick 009</t>
  </si>
  <si>
    <t>E02006528</t>
  </si>
  <si>
    <t>Warwick 010</t>
  </si>
  <si>
    <t>E02006529</t>
  </si>
  <si>
    <t>Warwick 011</t>
  </si>
  <si>
    <t>E02006530</t>
  </si>
  <si>
    <t>Warwick 012</t>
  </si>
  <si>
    <t>E02006531</t>
  </si>
  <si>
    <t>Warwick 013</t>
  </si>
  <si>
    <t>E02006532</t>
  </si>
  <si>
    <t>Warwick 014</t>
  </si>
  <si>
    <t>E02006533</t>
  </si>
  <si>
    <t>Warwick 015</t>
  </si>
  <si>
    <t>E02006534</t>
  </si>
  <si>
    <t>Adur 001</t>
  </si>
  <si>
    <t>E07000223</t>
  </si>
  <si>
    <t>Adur</t>
  </si>
  <si>
    <t>E02006535</t>
  </si>
  <si>
    <t>Adur 002</t>
  </si>
  <si>
    <t>E02006536</t>
  </si>
  <si>
    <t>Adur 003</t>
  </si>
  <si>
    <t>E02006537</t>
  </si>
  <si>
    <t>Adur 004</t>
  </si>
  <si>
    <t>E02006538</t>
  </si>
  <si>
    <t>Adur 005</t>
  </si>
  <si>
    <t>E02006539</t>
  </si>
  <si>
    <t>Adur 006</t>
  </si>
  <si>
    <t>E02006540</t>
  </si>
  <si>
    <t>Adur 007</t>
  </si>
  <si>
    <t>E02006541</t>
  </si>
  <si>
    <t>Adur 008</t>
  </si>
  <si>
    <t>E02006542</t>
  </si>
  <si>
    <t>Arun 001</t>
  </si>
  <si>
    <t>E07000224</t>
  </si>
  <si>
    <t>Arun</t>
  </si>
  <si>
    <t>E02006543</t>
  </si>
  <si>
    <t>Arun 002</t>
  </si>
  <si>
    <t>E02006544</t>
  </si>
  <si>
    <t>Arun 003</t>
  </si>
  <si>
    <t>E02006545</t>
  </si>
  <si>
    <t>Arun 004</t>
  </si>
  <si>
    <t>E02006546</t>
  </si>
  <si>
    <t>Arun 005</t>
  </si>
  <si>
    <t>E02006547</t>
  </si>
  <si>
    <t>Arun 006</t>
  </si>
  <si>
    <t>E02006548</t>
  </si>
  <si>
    <t>Arun 007</t>
  </si>
  <si>
    <t>E02006549</t>
  </si>
  <si>
    <t>Arun 008</t>
  </si>
  <si>
    <t>E02006550</t>
  </si>
  <si>
    <t>Arun 009</t>
  </si>
  <si>
    <t>E02006551</t>
  </si>
  <si>
    <t>Arun 010</t>
  </si>
  <si>
    <t>E02006552</t>
  </si>
  <si>
    <t>Arun 011</t>
  </si>
  <si>
    <t>E02006553</t>
  </si>
  <si>
    <t>Arun 012</t>
  </si>
  <si>
    <t>E02006554</t>
  </si>
  <si>
    <t>Arun 013</t>
  </si>
  <si>
    <t>E02006555</t>
  </si>
  <si>
    <t>Arun 014</t>
  </si>
  <si>
    <t>E02006556</t>
  </si>
  <si>
    <t>Arun 015</t>
  </si>
  <si>
    <t>E02006557</t>
  </si>
  <si>
    <t>Arun 016</t>
  </si>
  <si>
    <t>E02006558</t>
  </si>
  <si>
    <t>Arun 017</t>
  </si>
  <si>
    <t>E02006559</t>
  </si>
  <si>
    <t>Arun 018</t>
  </si>
  <si>
    <t>E02006560</t>
  </si>
  <si>
    <t>Arun 019</t>
  </si>
  <si>
    <t>E02006561</t>
  </si>
  <si>
    <t>Chichester 001</t>
  </si>
  <si>
    <t>E07000225</t>
  </si>
  <si>
    <t>Chichester</t>
  </si>
  <si>
    <t>E02006562</t>
  </si>
  <si>
    <t>Chichester 002</t>
  </si>
  <si>
    <t>E02006563</t>
  </si>
  <si>
    <t>Chichester 003</t>
  </si>
  <si>
    <t>E02006564</t>
  </si>
  <si>
    <t>Chichester 004</t>
  </si>
  <si>
    <t>E02006565</t>
  </si>
  <si>
    <t>Chichester 005</t>
  </si>
  <si>
    <t>E02006566</t>
  </si>
  <si>
    <t>Chichester 006</t>
  </si>
  <si>
    <t>E02006567</t>
  </si>
  <si>
    <t>Chichester 007</t>
  </si>
  <si>
    <t>E02006568</t>
  </si>
  <si>
    <t>Chichester 008</t>
  </si>
  <si>
    <t>E02006569</t>
  </si>
  <si>
    <t>Chichester 009</t>
  </si>
  <si>
    <t>E02006570</t>
  </si>
  <si>
    <t>Chichester 010</t>
  </si>
  <si>
    <t>E02006571</t>
  </si>
  <si>
    <t>Chichester 011</t>
  </si>
  <si>
    <t>E02006572</t>
  </si>
  <si>
    <t>Chichester 012</t>
  </si>
  <si>
    <t>E02006573</t>
  </si>
  <si>
    <t>Chichester 013</t>
  </si>
  <si>
    <t>E02006574</t>
  </si>
  <si>
    <t>Chichester 014</t>
  </si>
  <si>
    <t>E02006575</t>
  </si>
  <si>
    <t>Crawley 001</t>
  </si>
  <si>
    <t>E07000226</t>
  </si>
  <si>
    <t>Crawley</t>
  </si>
  <si>
    <t>E02006576</t>
  </si>
  <si>
    <t>Crawley 002</t>
  </si>
  <si>
    <t>E02006577</t>
  </si>
  <si>
    <t>Crawley 003</t>
  </si>
  <si>
    <t>E02006578</t>
  </si>
  <si>
    <t>Crawley 004</t>
  </si>
  <si>
    <t>E02006579</t>
  </si>
  <si>
    <t>Crawley 005</t>
  </si>
  <si>
    <t>E02006580</t>
  </si>
  <si>
    <t>Crawley 006</t>
  </si>
  <si>
    <t>E02006581</t>
  </si>
  <si>
    <t>Crawley 007</t>
  </si>
  <si>
    <t>E02006582</t>
  </si>
  <si>
    <t>Crawley 008</t>
  </si>
  <si>
    <t>E02006583</t>
  </si>
  <si>
    <t>Crawley 009</t>
  </si>
  <si>
    <t>E02006584</t>
  </si>
  <si>
    <t>Crawley 010</t>
  </si>
  <si>
    <t>E02006585</t>
  </si>
  <si>
    <t>Crawley 011</t>
  </si>
  <si>
    <t>E02006586</t>
  </si>
  <si>
    <t>Crawley 012</t>
  </si>
  <si>
    <t>E02006587</t>
  </si>
  <si>
    <t>Crawley 013</t>
  </si>
  <si>
    <t>E02006588</t>
  </si>
  <si>
    <t>Horsham 001</t>
  </si>
  <si>
    <t>E07000227</t>
  </si>
  <si>
    <t>Horsham</t>
  </si>
  <si>
    <t>E02006589</t>
  </si>
  <si>
    <t>Horsham 002</t>
  </si>
  <si>
    <t>E02006590</t>
  </si>
  <si>
    <t>Horsham 003</t>
  </si>
  <si>
    <t>E02006591</t>
  </si>
  <si>
    <t>Horsham 004</t>
  </si>
  <si>
    <t>E02006592</t>
  </si>
  <si>
    <t>Horsham 005</t>
  </si>
  <si>
    <t>E02006593</t>
  </si>
  <si>
    <t>Horsham 006</t>
  </si>
  <si>
    <t>E02006594</t>
  </si>
  <si>
    <t>Horsham 007</t>
  </si>
  <si>
    <t>E02006595</t>
  </si>
  <si>
    <t>Horsham 008</t>
  </si>
  <si>
    <t>E02006596</t>
  </si>
  <si>
    <t>Horsham 009</t>
  </si>
  <si>
    <t>E02006597</t>
  </si>
  <si>
    <t>Horsham 010</t>
  </si>
  <si>
    <t>E02006598</t>
  </si>
  <si>
    <t>Horsham 011</t>
  </si>
  <si>
    <t>E02006599</t>
  </si>
  <si>
    <t>Horsham 012</t>
  </si>
  <si>
    <t>E02006600</t>
  </si>
  <si>
    <t>Horsham 013</t>
  </si>
  <si>
    <t>E02006601</t>
  </si>
  <si>
    <t>Horsham 014</t>
  </si>
  <si>
    <t>E02006602</t>
  </si>
  <si>
    <t>Horsham 015</t>
  </si>
  <si>
    <t>E02006603</t>
  </si>
  <si>
    <t>Horsham 016</t>
  </si>
  <si>
    <t>E02006604</t>
  </si>
  <si>
    <t>Mid Sussex 001</t>
  </si>
  <si>
    <t>E07000228</t>
  </si>
  <si>
    <t>Mid Sussex</t>
  </si>
  <si>
    <t>E02006605</t>
  </si>
  <si>
    <t>Mid Sussex 002</t>
  </si>
  <si>
    <t>E02006606</t>
  </si>
  <si>
    <t>Mid Sussex 003</t>
  </si>
  <si>
    <t>E02006607</t>
  </si>
  <si>
    <t>Mid Sussex 004</t>
  </si>
  <si>
    <t>E02006608</t>
  </si>
  <si>
    <t>Mid Sussex 005</t>
  </si>
  <si>
    <t>E02006609</t>
  </si>
  <si>
    <t>Mid Sussex 006</t>
  </si>
  <si>
    <t>E02006610</t>
  </si>
  <si>
    <t>Mid Sussex 007</t>
  </si>
  <si>
    <t>E02006611</t>
  </si>
  <si>
    <t>Mid Sussex 008</t>
  </si>
  <si>
    <t>E02006612</t>
  </si>
  <si>
    <t>Mid Sussex 009</t>
  </si>
  <si>
    <t>E02006613</t>
  </si>
  <si>
    <t>Mid Sussex 010</t>
  </si>
  <si>
    <t>E02006614</t>
  </si>
  <si>
    <t>Mid Sussex 011</t>
  </si>
  <si>
    <t>E02006615</t>
  </si>
  <si>
    <t>Mid Sussex 012</t>
  </si>
  <si>
    <t>E02006616</t>
  </si>
  <si>
    <t>Mid Sussex 013</t>
  </si>
  <si>
    <t>E02006617</t>
  </si>
  <si>
    <t>Mid Sussex 014</t>
  </si>
  <si>
    <t>E02006618</t>
  </si>
  <si>
    <t>Mid Sussex 015</t>
  </si>
  <si>
    <t>E02006619</t>
  </si>
  <si>
    <t>Mid Sussex 016</t>
  </si>
  <si>
    <t>E02006620</t>
  </si>
  <si>
    <t>Mid Sussex 017</t>
  </si>
  <si>
    <t>E02006621</t>
  </si>
  <si>
    <t>Worthing 001</t>
  </si>
  <si>
    <t>E07000229</t>
  </si>
  <si>
    <t>Worthing</t>
  </si>
  <si>
    <t>E02006622</t>
  </si>
  <si>
    <t>Worthing 002</t>
  </si>
  <si>
    <t>E02006623</t>
  </si>
  <si>
    <t>Worthing 003</t>
  </si>
  <si>
    <t>E02006624</t>
  </si>
  <si>
    <t>Worthing 004</t>
  </si>
  <si>
    <t>E02006625</t>
  </si>
  <si>
    <t>Worthing 005</t>
  </si>
  <si>
    <t>E02006626</t>
  </si>
  <si>
    <t>Worthing 006</t>
  </si>
  <si>
    <t>E02006627</t>
  </si>
  <si>
    <t>Worthing 007</t>
  </si>
  <si>
    <t>E02006628</t>
  </si>
  <si>
    <t>Worthing 008</t>
  </si>
  <si>
    <t>E02006629</t>
  </si>
  <si>
    <t>Worthing 009</t>
  </si>
  <si>
    <t>E02006630</t>
  </si>
  <si>
    <t>Worthing 010</t>
  </si>
  <si>
    <t>E02006631</t>
  </si>
  <si>
    <t>Worthing 011</t>
  </si>
  <si>
    <t>E02006632</t>
  </si>
  <si>
    <t>Worthing 012</t>
  </si>
  <si>
    <t>E02006633</t>
  </si>
  <si>
    <t>Worthing 013</t>
  </si>
  <si>
    <t>E02006634</t>
  </si>
  <si>
    <t>Wiltshire 012</t>
  </si>
  <si>
    <t>E06000054</t>
  </si>
  <si>
    <t>Wiltshire</t>
  </si>
  <si>
    <t>E02006635</t>
  </si>
  <si>
    <t>Wiltshire 019</t>
  </si>
  <si>
    <t>E02006636</t>
  </si>
  <si>
    <t>Wiltshire 024</t>
  </si>
  <si>
    <t>E02006637</t>
  </si>
  <si>
    <t>Wiltshire 025</t>
  </si>
  <si>
    <t>E02006638</t>
  </si>
  <si>
    <t>Wiltshire 026</t>
  </si>
  <si>
    <t>E02006639</t>
  </si>
  <si>
    <t>Wiltshire 028</t>
  </si>
  <si>
    <t>E02006640</t>
  </si>
  <si>
    <t>Wiltshire 029</t>
  </si>
  <si>
    <t>E02006641</t>
  </si>
  <si>
    <t>Wiltshire 034</t>
  </si>
  <si>
    <t>E02006642</t>
  </si>
  <si>
    <t>Wiltshire 038</t>
  </si>
  <si>
    <t>E02006643</t>
  </si>
  <si>
    <t>Wiltshire 041</t>
  </si>
  <si>
    <t>E02006644</t>
  </si>
  <si>
    <t>Wiltshire 001</t>
  </si>
  <si>
    <t>E02006645</t>
  </si>
  <si>
    <t>Wiltshire 002</t>
  </si>
  <si>
    <t>E02006646</t>
  </si>
  <si>
    <t>Wiltshire 003</t>
  </si>
  <si>
    <t>E02006647</t>
  </si>
  <si>
    <t>Wiltshire 004</t>
  </si>
  <si>
    <t>E02006648</t>
  </si>
  <si>
    <t>Wiltshire 005</t>
  </si>
  <si>
    <t>E02006649</t>
  </si>
  <si>
    <t>Wiltshire 006</t>
  </si>
  <si>
    <t>E02006650</t>
  </si>
  <si>
    <t>Wiltshire 007</t>
  </si>
  <si>
    <t>E02006651</t>
  </si>
  <si>
    <t>Wiltshire 008</t>
  </si>
  <si>
    <t>E02006652</t>
  </si>
  <si>
    <t>Wiltshire 009</t>
  </si>
  <si>
    <t>E02006653</t>
  </si>
  <si>
    <t>Wiltshire 010</t>
  </si>
  <si>
    <t>E02006654</t>
  </si>
  <si>
    <t>Wiltshire 011</t>
  </si>
  <si>
    <t>E02006655</t>
  </si>
  <si>
    <t>Wiltshire 013</t>
  </si>
  <si>
    <t>E02006656</t>
  </si>
  <si>
    <t>Wiltshire 014</t>
  </si>
  <si>
    <t>E02006657</t>
  </si>
  <si>
    <t>Wiltshire 015</t>
  </si>
  <si>
    <t>E02006658</t>
  </si>
  <si>
    <t>Wiltshire 016</t>
  </si>
  <si>
    <t>E02006659</t>
  </si>
  <si>
    <t>Wiltshire 017</t>
  </si>
  <si>
    <t>E02006660</t>
  </si>
  <si>
    <t>Wiltshire 018</t>
  </si>
  <si>
    <t>E02006661</t>
  </si>
  <si>
    <t>Wiltshire 045</t>
  </si>
  <si>
    <t>E02006662</t>
  </si>
  <si>
    <t>Wiltshire 046</t>
  </si>
  <si>
    <t>E02006663</t>
  </si>
  <si>
    <t>Wiltshire 048</t>
  </si>
  <si>
    <t>E02006664</t>
  </si>
  <si>
    <t>Wiltshire 049</t>
  </si>
  <si>
    <t>E02006665</t>
  </si>
  <si>
    <t>Wiltshire 050</t>
  </si>
  <si>
    <t>E02006666</t>
  </si>
  <si>
    <t>Wiltshire 051</t>
  </si>
  <si>
    <t>E02006667</t>
  </si>
  <si>
    <t>Wiltshire 052</t>
  </si>
  <si>
    <t>E02006668</t>
  </si>
  <si>
    <t>Wiltshire 053</t>
  </si>
  <si>
    <t>E02006669</t>
  </si>
  <si>
    <t>Wiltshire 054</t>
  </si>
  <si>
    <t>E02006670</t>
  </si>
  <si>
    <t>Wiltshire 055</t>
  </si>
  <si>
    <t>E02006671</t>
  </si>
  <si>
    <t>Wiltshire 056</t>
  </si>
  <si>
    <t>E02006672</t>
  </si>
  <si>
    <t>Wiltshire 057</t>
  </si>
  <si>
    <t>E02006673</t>
  </si>
  <si>
    <t>Wiltshire 058</t>
  </si>
  <si>
    <t>E02006674</t>
  </si>
  <si>
    <t>Wiltshire 059</t>
  </si>
  <si>
    <t>E02006675</t>
  </si>
  <si>
    <t>Wiltshire 060</t>
  </si>
  <si>
    <t>E02006676</t>
  </si>
  <si>
    <t>Wiltshire 061</t>
  </si>
  <si>
    <t>E02006677</t>
  </si>
  <si>
    <t>Wiltshire 062</t>
  </si>
  <si>
    <t>E02006678</t>
  </si>
  <si>
    <t>Wiltshire 020</t>
  </si>
  <si>
    <t>E02006679</t>
  </si>
  <si>
    <t>Wiltshire 021</t>
  </si>
  <si>
    <t>E02006680</t>
  </si>
  <si>
    <t>Wiltshire 022</t>
  </si>
  <si>
    <t>E02006681</t>
  </si>
  <si>
    <t>Wiltshire 023</t>
  </si>
  <si>
    <t>E02006682</t>
  </si>
  <si>
    <t>Wiltshire 027</t>
  </si>
  <si>
    <t>E02006683</t>
  </si>
  <si>
    <t>Wiltshire 030</t>
  </si>
  <si>
    <t>E02006684</t>
  </si>
  <si>
    <t>Wiltshire 031</t>
  </si>
  <si>
    <t>E02006685</t>
  </si>
  <si>
    <t>Wiltshire 032</t>
  </si>
  <si>
    <t>E02006686</t>
  </si>
  <si>
    <t>Wiltshire 033</t>
  </si>
  <si>
    <t>E02006687</t>
  </si>
  <si>
    <t>Wiltshire 035</t>
  </si>
  <si>
    <t>E02006688</t>
  </si>
  <si>
    <t>Wiltshire 036</t>
  </si>
  <si>
    <t>E02006689</t>
  </si>
  <si>
    <t>Wiltshire 037</t>
  </si>
  <si>
    <t>E02006690</t>
  </si>
  <si>
    <t>Wiltshire 039</t>
  </si>
  <si>
    <t>E02006691</t>
  </si>
  <si>
    <t>Wiltshire 040</t>
  </si>
  <si>
    <t>E02006692</t>
  </si>
  <si>
    <t>Wiltshire 042</t>
  </si>
  <si>
    <t>E02006693</t>
  </si>
  <si>
    <t>Wiltshire 043</t>
  </si>
  <si>
    <t>E02006694</t>
  </si>
  <si>
    <t>Wiltshire 044</t>
  </si>
  <si>
    <t>E02006695</t>
  </si>
  <si>
    <t>Wiltshire 047</t>
  </si>
  <si>
    <t>E02006696</t>
  </si>
  <si>
    <t>Bromsgrove 001</t>
  </si>
  <si>
    <t>E07000234</t>
  </si>
  <si>
    <t>Bromsgrove</t>
  </si>
  <si>
    <t>E02006697</t>
  </si>
  <si>
    <t>Bromsgrove 002</t>
  </si>
  <si>
    <t>E02006698</t>
  </si>
  <si>
    <t>Bromsgrove 003</t>
  </si>
  <si>
    <t>E02006699</t>
  </si>
  <si>
    <t>Bromsgrove 004</t>
  </si>
  <si>
    <t>E02006700</t>
  </si>
  <si>
    <t>Bromsgrove 005</t>
  </si>
  <si>
    <t>E02006701</t>
  </si>
  <si>
    <t>Bromsgrove 006</t>
  </si>
  <si>
    <t>E02006702</t>
  </si>
  <si>
    <t>Bromsgrove 007</t>
  </si>
  <si>
    <t>E02006703</t>
  </si>
  <si>
    <t>Bromsgrove 008</t>
  </si>
  <si>
    <t>E02006704</t>
  </si>
  <si>
    <t>Bromsgrove 009</t>
  </si>
  <si>
    <t>E02006705</t>
  </si>
  <si>
    <t>Bromsgrove 010</t>
  </si>
  <si>
    <t>E02006706</t>
  </si>
  <si>
    <t>Bromsgrove 011</t>
  </si>
  <si>
    <t>E02006707</t>
  </si>
  <si>
    <t>Bromsgrove 012</t>
  </si>
  <si>
    <t>E02006708</t>
  </si>
  <si>
    <t>Bromsgrove 013</t>
  </si>
  <si>
    <t>E02006709</t>
  </si>
  <si>
    <t>Bromsgrove 014</t>
  </si>
  <si>
    <t>E02006710</t>
  </si>
  <si>
    <t>Malvern Hills 001</t>
  </si>
  <si>
    <t>E07000235</t>
  </si>
  <si>
    <t>Malvern Hills</t>
  </si>
  <si>
    <t>E02006711</t>
  </si>
  <si>
    <t>Malvern Hills 002</t>
  </si>
  <si>
    <t>E02006712</t>
  </si>
  <si>
    <t>Malvern Hills 003</t>
  </si>
  <si>
    <t>E02006713</t>
  </si>
  <si>
    <t>Malvern Hills 004</t>
  </si>
  <si>
    <t>E02006714</t>
  </si>
  <si>
    <t>Malvern Hills 005</t>
  </si>
  <si>
    <t>E02006715</t>
  </si>
  <si>
    <t>Malvern Hills 006</t>
  </si>
  <si>
    <t>E02006716</t>
  </si>
  <si>
    <t>Malvern Hills 007</t>
  </si>
  <si>
    <t>E02006717</t>
  </si>
  <si>
    <t>Malvern Hills 008</t>
  </si>
  <si>
    <t>E02006718</t>
  </si>
  <si>
    <t>Malvern Hills 009</t>
  </si>
  <si>
    <t>E02006719</t>
  </si>
  <si>
    <t>Malvern Hills 010</t>
  </si>
  <si>
    <t>E02006720</t>
  </si>
  <si>
    <t>Malvern Hills 011</t>
  </si>
  <si>
    <t>E02006721</t>
  </si>
  <si>
    <t>Redditch 001</t>
  </si>
  <si>
    <t>E07000236</t>
  </si>
  <si>
    <t>Redditch</t>
  </si>
  <si>
    <t>E02006722</t>
  </si>
  <si>
    <t>Redditch 002</t>
  </si>
  <si>
    <t>E02006723</t>
  </si>
  <si>
    <t>Redditch 003</t>
  </si>
  <si>
    <t>E02006724</t>
  </si>
  <si>
    <t>Redditch 004</t>
  </si>
  <si>
    <t>E02006725</t>
  </si>
  <si>
    <t>Redditch 005</t>
  </si>
  <si>
    <t>E02006726</t>
  </si>
  <si>
    <t>Redditch 006</t>
  </si>
  <si>
    <t>E02006727</t>
  </si>
  <si>
    <t>Redditch 007</t>
  </si>
  <si>
    <t>E02006728</t>
  </si>
  <si>
    <t>Redditch 008</t>
  </si>
  <si>
    <t>E02006729</t>
  </si>
  <si>
    <t>Redditch 009</t>
  </si>
  <si>
    <t>E02006730</t>
  </si>
  <si>
    <t>Redditch 010</t>
  </si>
  <si>
    <t>E02006731</t>
  </si>
  <si>
    <t>Redditch 011</t>
  </si>
  <si>
    <t>E02006732</t>
  </si>
  <si>
    <t>Redditch 012</t>
  </si>
  <si>
    <t>E02006733</t>
  </si>
  <si>
    <t>Redditch 013</t>
  </si>
  <si>
    <t>E02006734</t>
  </si>
  <si>
    <t>Worcester 001</t>
  </si>
  <si>
    <t>E07000237</t>
  </si>
  <si>
    <t>Worcester</t>
  </si>
  <si>
    <t>E02006735</t>
  </si>
  <si>
    <t>Worcester 002</t>
  </si>
  <si>
    <t>E02006736</t>
  </si>
  <si>
    <t>Worcester 003</t>
  </si>
  <si>
    <t>E02006737</t>
  </si>
  <si>
    <t>Worcester 004</t>
  </si>
  <si>
    <t>E02006738</t>
  </si>
  <si>
    <t>Worcester 005</t>
  </si>
  <si>
    <t>E02006739</t>
  </si>
  <si>
    <t>Worcester 006</t>
  </si>
  <si>
    <t>E02006740</t>
  </si>
  <si>
    <t>Worcester 007</t>
  </si>
  <si>
    <t>E02006741</t>
  </si>
  <si>
    <t>Worcester 008</t>
  </si>
  <si>
    <t>E02006742</t>
  </si>
  <si>
    <t>Worcester 009</t>
  </si>
  <si>
    <t>E02006743</t>
  </si>
  <si>
    <t>Worcester 010</t>
  </si>
  <si>
    <t>E02006744</t>
  </si>
  <si>
    <t>Worcester 011</t>
  </si>
  <si>
    <t>E02006745</t>
  </si>
  <si>
    <t>Worcester 012</t>
  </si>
  <si>
    <t>E02006746</t>
  </si>
  <si>
    <t>Worcester 013</t>
  </si>
  <si>
    <t>E02006747</t>
  </si>
  <si>
    <t>Worcester 014</t>
  </si>
  <si>
    <t>E02006748</t>
  </si>
  <si>
    <t>Wychavon 001</t>
  </si>
  <si>
    <t>E07000238</t>
  </si>
  <si>
    <t>Wychavon</t>
  </si>
  <si>
    <t>E02006749</t>
  </si>
  <si>
    <t>Wychavon 002</t>
  </si>
  <si>
    <t>E02006750</t>
  </si>
  <si>
    <t>Wychavon 003</t>
  </si>
  <si>
    <t>E02006751</t>
  </si>
  <si>
    <t>Wychavon 004</t>
  </si>
  <si>
    <t>E02006752</t>
  </si>
  <si>
    <t>Wychavon 005</t>
  </si>
  <si>
    <t>E02006753</t>
  </si>
  <si>
    <t>Wychavon 006</t>
  </si>
  <si>
    <t>E02006754</t>
  </si>
  <si>
    <t>Wychavon 007</t>
  </si>
  <si>
    <t>E02006755</t>
  </si>
  <si>
    <t>Wychavon 008</t>
  </si>
  <si>
    <t>E02006756</t>
  </si>
  <si>
    <t>Wychavon 009</t>
  </si>
  <si>
    <t>E02006757</t>
  </si>
  <si>
    <t>Wychavon 010</t>
  </si>
  <si>
    <t>E02006758</t>
  </si>
  <si>
    <t>Wychavon 011</t>
  </si>
  <si>
    <t>E02006759</t>
  </si>
  <si>
    <t>Wychavon 012</t>
  </si>
  <si>
    <t>E02006760</t>
  </si>
  <si>
    <t>Wychavon 013</t>
  </si>
  <si>
    <t>E02006761</t>
  </si>
  <si>
    <t>Wychavon 014</t>
  </si>
  <si>
    <t>E02006762</t>
  </si>
  <si>
    <t>Wychavon 015</t>
  </si>
  <si>
    <t>E02006763</t>
  </si>
  <si>
    <t>Wychavon 016</t>
  </si>
  <si>
    <t>E02006764</t>
  </si>
  <si>
    <t>Wychavon 017</t>
  </si>
  <si>
    <t>E02006765</t>
  </si>
  <si>
    <t>Wychavon 018</t>
  </si>
  <si>
    <t>E02006766</t>
  </si>
  <si>
    <t>Wychavon 019</t>
  </si>
  <si>
    <t>E02006767</t>
  </si>
  <si>
    <t>Wyre Forest 001</t>
  </si>
  <si>
    <t>E07000239</t>
  </si>
  <si>
    <t>Wyre Forest</t>
  </si>
  <si>
    <t>E02006768</t>
  </si>
  <si>
    <t>Wyre Forest 002</t>
  </si>
  <si>
    <t>E02006769</t>
  </si>
  <si>
    <t>Wyre Forest 003</t>
  </si>
  <si>
    <t>E02006770</t>
  </si>
  <si>
    <t>Wyre Forest 004</t>
  </si>
  <si>
    <t>E02006771</t>
  </si>
  <si>
    <t>Wyre Forest 005</t>
  </si>
  <si>
    <t>E02006772</t>
  </si>
  <si>
    <t>Wyre Forest 006</t>
  </si>
  <si>
    <t>E02006773</t>
  </si>
  <si>
    <t>Wyre Forest 007</t>
  </si>
  <si>
    <t>E02006774</t>
  </si>
  <si>
    <t>Wyre Forest 008</t>
  </si>
  <si>
    <t>E02006775</t>
  </si>
  <si>
    <t>Wyre Forest 009</t>
  </si>
  <si>
    <t>E02006776</t>
  </si>
  <si>
    <t>Wyre Forest 010</t>
  </si>
  <si>
    <t>E02006777</t>
  </si>
  <si>
    <t>Wyre Forest 011</t>
  </si>
  <si>
    <t>E02006778</t>
  </si>
  <si>
    <t>Wyre Forest 012</t>
  </si>
  <si>
    <t>E02006779</t>
  </si>
  <si>
    <t>Wyre Forest 013</t>
  </si>
  <si>
    <t>E02006780</t>
  </si>
  <si>
    <t>Wyre Forest 014</t>
  </si>
  <si>
    <t>E02006781</t>
  </si>
  <si>
    <t>Isles of Scilly 001</t>
  </si>
  <si>
    <t>E06000053</t>
  </si>
  <si>
    <t>Isles of Scilly</t>
  </si>
  <si>
    <t>E02006782</t>
  </si>
  <si>
    <t>Bromley 040</t>
  </si>
  <si>
    <t>E02006783</t>
  </si>
  <si>
    <t>Lewisham 037</t>
  </si>
  <si>
    <t>E02006784</t>
  </si>
  <si>
    <t>Lewisham 038</t>
  </si>
  <si>
    <t>E02006785</t>
  </si>
  <si>
    <t>Bexley 029</t>
  </si>
  <si>
    <t>E02006786</t>
  </si>
  <si>
    <t>Greenwich 033</t>
  </si>
  <si>
    <t>E02006787</t>
  </si>
  <si>
    <t>Bromley 041</t>
  </si>
  <si>
    <t>E02006788</t>
  </si>
  <si>
    <t>Croydon 045</t>
  </si>
  <si>
    <t>E02006789</t>
  </si>
  <si>
    <t>Bromley 042</t>
  </si>
  <si>
    <t>E02006790</t>
  </si>
  <si>
    <t>Tandridge 012</t>
  </si>
  <si>
    <t>E02006791</t>
  </si>
  <si>
    <t>Ealing 040</t>
  </si>
  <si>
    <t>E02006792</t>
  </si>
  <si>
    <t>Hounslow 029</t>
  </si>
  <si>
    <t>E02006793</t>
  </si>
  <si>
    <t>Enfield 037</t>
  </si>
  <si>
    <t>E02006794</t>
  </si>
  <si>
    <t>Haringey 037</t>
  </si>
  <si>
    <t>E02006795</t>
  </si>
  <si>
    <t>Harrow 032</t>
  </si>
  <si>
    <t>E02006796</t>
  </si>
  <si>
    <t>Hillingdon 033</t>
  </si>
  <si>
    <t>E02006798</t>
  </si>
  <si>
    <t>Lewisham 039</t>
  </si>
  <si>
    <t>E02006799</t>
  </si>
  <si>
    <t>Barking and Dagenham 023</t>
  </si>
  <si>
    <t>E02006800</t>
  </si>
  <si>
    <t>Redbridge 034</t>
  </si>
  <si>
    <t>E02006801</t>
  </si>
  <si>
    <t>Lambeth 036</t>
  </si>
  <si>
    <t>E02006802</t>
  </si>
  <si>
    <t>Southwark 034</t>
  </si>
  <si>
    <t>E02006803</t>
  </si>
  <si>
    <t>Sheffield 072</t>
  </si>
  <si>
    <t>E02006804</t>
  </si>
  <si>
    <t>North East Derbyshire 014</t>
  </si>
  <si>
    <t>E02006805</t>
  </si>
  <si>
    <t>Coventry 043</t>
  </si>
  <si>
    <t>E02006806</t>
  </si>
  <si>
    <t>Nuneaton and Bedworth 018</t>
  </si>
  <si>
    <t>E02006807</t>
  </si>
  <si>
    <t>Birmingham 132</t>
  </si>
  <si>
    <t>E02006808</t>
  </si>
  <si>
    <t>Solihull 030</t>
  </si>
  <si>
    <t>E02006809</t>
  </si>
  <si>
    <t>Birmingham 133</t>
  </si>
  <si>
    <t>E02006810</t>
  </si>
  <si>
    <t>Sandwell 039</t>
  </si>
  <si>
    <t>E02006811</t>
  </si>
  <si>
    <t>Middlesbrough 020</t>
  </si>
  <si>
    <t>E02006812</t>
  </si>
  <si>
    <t>Redcar and Cleveland 021</t>
  </si>
  <si>
    <t>E02006813</t>
  </si>
  <si>
    <t>Kingston upon Hull 033</t>
  </si>
  <si>
    <t>E02006814</t>
  </si>
  <si>
    <t>East Riding of Yorkshire 043</t>
  </si>
  <si>
    <t>E02006815</t>
  </si>
  <si>
    <t>Leicester 037</t>
  </si>
  <si>
    <t>E02006816</t>
  </si>
  <si>
    <t>Harborough 011</t>
  </si>
  <si>
    <t>E02006817</t>
  </si>
  <si>
    <t>Leicester 038</t>
  </si>
  <si>
    <t>E02006818</t>
  </si>
  <si>
    <t>Oadby and Wigston 008</t>
  </si>
  <si>
    <t>E02006819</t>
  </si>
  <si>
    <t>Leicester 039</t>
  </si>
  <si>
    <t>E02006820</t>
  </si>
  <si>
    <t>Blaby 013</t>
  </si>
  <si>
    <t>E02006821</t>
  </si>
  <si>
    <t>Portsmouth 026</t>
  </si>
  <si>
    <t>E02006822</t>
  </si>
  <si>
    <t>Havant 018</t>
  </si>
  <si>
    <t>E02006823</t>
  </si>
  <si>
    <t>Chiltern 013</t>
  </si>
  <si>
    <t>E02006824</t>
  </si>
  <si>
    <t>Wycombe 024</t>
  </si>
  <si>
    <t>E02006825</t>
  </si>
  <si>
    <t>East Cambridgeshire 011</t>
  </si>
  <si>
    <t>E02006826</t>
  </si>
  <si>
    <t>Forest Heath 008</t>
  </si>
  <si>
    <t>E02006827</t>
  </si>
  <si>
    <t>Amber Valley 017</t>
  </si>
  <si>
    <t>E02006828</t>
  </si>
  <si>
    <t>Erewash 016</t>
  </si>
  <si>
    <t>E02006829</t>
  </si>
  <si>
    <t>East Hampshire 016</t>
  </si>
  <si>
    <t>E02006830</t>
  </si>
  <si>
    <t>Havant 019</t>
  </si>
  <si>
    <t>E02006831</t>
  </si>
  <si>
    <t>Havant 020</t>
  </si>
  <si>
    <t>E02006832</t>
  </si>
  <si>
    <t>Sevenoaks 016</t>
  </si>
  <si>
    <t>E02006833</t>
  </si>
  <si>
    <t>Tonbridge and Malling 014</t>
  </si>
  <si>
    <t>E02006834</t>
  </si>
  <si>
    <t>Nottingham 038</t>
  </si>
  <si>
    <t>E02006835</t>
  </si>
  <si>
    <t>Gedling 016</t>
  </si>
  <si>
    <t>E02006836</t>
  </si>
  <si>
    <t>Sutton 025</t>
  </si>
  <si>
    <t>E02006837</t>
  </si>
  <si>
    <t>Epsom and Ewell 010</t>
  </si>
  <si>
    <t>E02006838</t>
  </si>
  <si>
    <t>East Hampshire 017</t>
  </si>
  <si>
    <t>E02006839</t>
  </si>
  <si>
    <t>Waverley 018</t>
  </si>
  <si>
    <t>E02006840</t>
  </si>
  <si>
    <t>Torbay 019</t>
  </si>
  <si>
    <t>E02006841</t>
  </si>
  <si>
    <t>Gateshead 027</t>
  </si>
  <si>
    <t>E02006842</t>
  </si>
  <si>
    <t>Gateshead 028</t>
  </si>
  <si>
    <t>E02006843</t>
  </si>
  <si>
    <t>Sheffield 073</t>
  </si>
  <si>
    <t>E02006844</t>
  </si>
  <si>
    <t>Sheffield 074</t>
  </si>
  <si>
    <t>E02006845</t>
  </si>
  <si>
    <t>North Somerset 026</t>
  </si>
  <si>
    <t>E02006846</t>
  </si>
  <si>
    <t>North Somerset 027</t>
  </si>
  <si>
    <t>E02006847</t>
  </si>
  <si>
    <t>Swindon 026</t>
  </si>
  <si>
    <t>E02006848</t>
  </si>
  <si>
    <t>Swindon 027</t>
  </si>
  <si>
    <t>E02006849</t>
  </si>
  <si>
    <t>Swindon 028</t>
  </si>
  <si>
    <t>E02006850</t>
  </si>
  <si>
    <t>Leicester 040</t>
  </si>
  <si>
    <t>E02006851</t>
  </si>
  <si>
    <t>Leicester 041</t>
  </si>
  <si>
    <t>E02006852</t>
  </si>
  <si>
    <t>Leeds 109</t>
  </si>
  <si>
    <t>E02006853</t>
  </si>
  <si>
    <t>Tower Hamlets 032</t>
  </si>
  <si>
    <t>E02006854</t>
  </si>
  <si>
    <t>Tower Hamlets 033</t>
  </si>
  <si>
    <t>E02006855</t>
  </si>
  <si>
    <t>Canterbury 019</t>
  </si>
  <si>
    <t>E02006856</t>
  </si>
  <si>
    <t>Canterbury 020</t>
  </si>
  <si>
    <t>E02006857</t>
  </si>
  <si>
    <t>Eastbourne 013</t>
  </si>
  <si>
    <t>E02006858</t>
  </si>
  <si>
    <t>Eastbourne 014</t>
  </si>
  <si>
    <t>E02006859</t>
  </si>
  <si>
    <t>Thurrock 019</t>
  </si>
  <si>
    <t>E02006860</t>
  </si>
  <si>
    <t>Oldham 035</t>
  </si>
  <si>
    <t>E02006861</t>
  </si>
  <si>
    <t>Leeds 110</t>
  </si>
  <si>
    <t>E02006862</t>
  </si>
  <si>
    <t>Corby 008</t>
  </si>
  <si>
    <t>E02006863</t>
  </si>
  <si>
    <t>Corby 009</t>
  </si>
  <si>
    <t>E02006864</t>
  </si>
  <si>
    <t>Boston 008</t>
  </si>
  <si>
    <t>E02006865</t>
  </si>
  <si>
    <t>Boston 009</t>
  </si>
  <si>
    <t>E02006866</t>
  </si>
  <si>
    <t>North Kesteven 013</t>
  </si>
  <si>
    <t>E02006867</t>
  </si>
  <si>
    <t>North Kesteven 014</t>
  </si>
  <si>
    <t>E02006868</t>
  </si>
  <si>
    <t>Sheffield 075</t>
  </si>
  <si>
    <t>E02006869</t>
  </si>
  <si>
    <t>Sheffield 076</t>
  </si>
  <si>
    <t>E02006870</t>
  </si>
  <si>
    <t>Ryedale 008</t>
  </si>
  <si>
    <t>E02006871</t>
  </si>
  <si>
    <t>Lancaster 020</t>
  </si>
  <si>
    <t>E02006872</t>
  </si>
  <si>
    <t>High Peak 013</t>
  </si>
  <si>
    <t>E02006873</t>
  </si>
  <si>
    <t>South Cambridgeshire 020</t>
  </si>
  <si>
    <t>E02006874</t>
  </si>
  <si>
    <t>South Cambridgeshire 021</t>
  </si>
  <si>
    <t>E02006875</t>
  </si>
  <si>
    <t>Leeds 111</t>
  </si>
  <si>
    <t>E02006876</t>
  </si>
  <si>
    <t>Leeds 112</t>
  </si>
  <si>
    <t>E02006877</t>
  </si>
  <si>
    <t>Peterborough 022</t>
  </si>
  <si>
    <t>E02006878</t>
  </si>
  <si>
    <t>Peterborough 023</t>
  </si>
  <si>
    <t>E02006879</t>
  </si>
  <si>
    <t>Shepway 014</t>
  </si>
  <si>
    <t>E02006880</t>
  </si>
  <si>
    <t>Shepway 015</t>
  </si>
  <si>
    <t>E02006881</t>
  </si>
  <si>
    <t>Burnley 014</t>
  </si>
  <si>
    <t>E02006882</t>
  </si>
  <si>
    <t>Harrow 033</t>
  </si>
  <si>
    <t>E02006883</t>
  </si>
  <si>
    <t>Bournemouth 023</t>
  </si>
  <si>
    <t>E02006884</t>
  </si>
  <si>
    <t>Rossendale 010</t>
  </si>
  <si>
    <t>E02006885</t>
  </si>
  <si>
    <t>Bournemouth 024</t>
  </si>
  <si>
    <t>E02006886</t>
  </si>
  <si>
    <t>Vale of White Horse 016</t>
  </si>
  <si>
    <t>E02006887</t>
  </si>
  <si>
    <t>Bristol 054</t>
  </si>
  <si>
    <t>E02006888</t>
  </si>
  <si>
    <t>Bristol 055</t>
  </si>
  <si>
    <t>E02006889</t>
  </si>
  <si>
    <t>Bristol 056</t>
  </si>
  <si>
    <t>E02006890</t>
  </si>
  <si>
    <t>Bristol 057</t>
  </si>
  <si>
    <t>E02006891</t>
  </si>
  <si>
    <t>East Riding of Yorkshire 044</t>
  </si>
  <si>
    <t>E02006892</t>
  </si>
  <si>
    <t>East Riding of Yorkshire 045</t>
  </si>
  <si>
    <t>E02006893</t>
  </si>
  <si>
    <t>Newcastle upon Tyne 031</t>
  </si>
  <si>
    <t>E02006894</t>
  </si>
  <si>
    <t>Wolverhampton 035</t>
  </si>
  <si>
    <t>E02006895</t>
  </si>
  <si>
    <t>Birmingham 134</t>
  </si>
  <si>
    <t>E02006896</t>
  </si>
  <si>
    <t>Birmingham 135</t>
  </si>
  <si>
    <t>E02006897</t>
  </si>
  <si>
    <t>Birmingham 136</t>
  </si>
  <si>
    <t>E02006898</t>
  </si>
  <si>
    <t>Birmingham 137</t>
  </si>
  <si>
    <t>E02006899</t>
  </si>
  <si>
    <t>Birmingham 138</t>
  </si>
  <si>
    <t>E02006900</t>
  </si>
  <si>
    <t>Birmingham 139</t>
  </si>
  <si>
    <t>E02006901</t>
  </si>
  <si>
    <t>Birmingham 140</t>
  </si>
  <si>
    <t>E02006902</t>
  </si>
  <si>
    <t>Manchester 054</t>
  </si>
  <si>
    <t>E02006903</t>
  </si>
  <si>
    <t>Bassetlaw 016</t>
  </si>
  <si>
    <t>E02006904</t>
  </si>
  <si>
    <t>Nottingham 039</t>
  </si>
  <si>
    <t>E02006905</t>
  </si>
  <si>
    <t>Nottingham 040</t>
  </si>
  <si>
    <t>E02006906</t>
  </si>
  <si>
    <t>Broxtowe 016</t>
  </si>
  <si>
    <t>E02006907</t>
  </si>
  <si>
    <t>Norwich 014</t>
  </si>
  <si>
    <t>E02006908</t>
  </si>
  <si>
    <t>Norwich 015</t>
  </si>
  <si>
    <t>E02006909</t>
  </si>
  <si>
    <t>Hartlepool 014</t>
  </si>
  <si>
    <t>E02006910</t>
  </si>
  <si>
    <t>Redcar and Cleveland 022</t>
  </si>
  <si>
    <t>E02006911</t>
  </si>
  <si>
    <t>Oadby and Wigston 009</t>
  </si>
  <si>
    <t>E02006912</t>
  </si>
  <si>
    <t>Manchester 055</t>
  </si>
  <si>
    <t>E02006913</t>
  </si>
  <si>
    <t>Manchester 056</t>
  </si>
  <si>
    <t>E02006914</t>
  </si>
  <si>
    <t>Manchester 057</t>
  </si>
  <si>
    <t>E02006915</t>
  </si>
  <si>
    <t>Manchester 058</t>
  </si>
  <si>
    <t>E02006916</t>
  </si>
  <si>
    <t>Manchester 059</t>
  </si>
  <si>
    <t>E02006917</t>
  </si>
  <si>
    <t>Manchester 060</t>
  </si>
  <si>
    <t>E02006918</t>
  </si>
  <si>
    <t>Hackney 028</t>
  </si>
  <si>
    <t>E02006919</t>
  </si>
  <si>
    <t>South Derbyshire 012</t>
  </si>
  <si>
    <t>E02006920</t>
  </si>
  <si>
    <t>South Derbyshire 013</t>
  </si>
  <si>
    <t>E02006921</t>
  </si>
  <si>
    <t>Hackney 029</t>
  </si>
  <si>
    <t>E02006922</t>
  </si>
  <si>
    <t>Colchester 022</t>
  </si>
  <si>
    <t>E02006924</t>
  </si>
  <si>
    <t>Redbridge 035</t>
  </si>
  <si>
    <t>E02006925</t>
  </si>
  <si>
    <t>Redbridge 036</t>
  </si>
  <si>
    <t>E02006926</t>
  </si>
  <si>
    <t>Thurrock 020</t>
  </si>
  <si>
    <t>E02006927</t>
  </si>
  <si>
    <t>Greenwich 034</t>
  </si>
  <si>
    <t>E02006928</t>
  </si>
  <si>
    <t>Greenwich 035</t>
  </si>
  <si>
    <t>E02006929</t>
  </si>
  <si>
    <t>Greenwich 036</t>
  </si>
  <si>
    <t>E02006930</t>
  </si>
  <si>
    <t>Greenwich 037</t>
  </si>
  <si>
    <t>E02006931</t>
  </si>
  <si>
    <t>Greenwich 038</t>
  </si>
  <si>
    <t>E02006932</t>
  </si>
  <si>
    <t>Liverpool 060</t>
  </si>
  <si>
    <t>E02006933</t>
  </si>
  <si>
    <t>Liverpool 061</t>
  </si>
  <si>
    <t>E02006934</t>
  </si>
  <si>
    <t>Liverpool 062</t>
  </si>
  <si>
    <t>S99900001</t>
  </si>
  <si>
    <t>Aberdeen City 1</t>
  </si>
  <si>
    <t>S12000033</t>
  </si>
  <si>
    <t>Aberdeen City</t>
  </si>
  <si>
    <t>Scotland</t>
  </si>
  <si>
    <t>S99900002</t>
  </si>
  <si>
    <t>Aberdeen City 2</t>
  </si>
  <si>
    <t>S99900003</t>
  </si>
  <si>
    <t>Aberdeen City 3</t>
  </si>
  <si>
    <t>S99900004</t>
  </si>
  <si>
    <t>Aberdeen City 4</t>
  </si>
  <si>
    <t>S99900005</t>
  </si>
  <si>
    <t>Aberdeen City 5</t>
  </si>
  <si>
    <t>S99900006</t>
  </si>
  <si>
    <t>Aberdeenshire 1</t>
  </si>
  <si>
    <t>S12000034</t>
  </si>
  <si>
    <t>Aberdeenshire</t>
  </si>
  <si>
    <t>S99900007</t>
  </si>
  <si>
    <t>Aberdeenshire 2</t>
  </si>
  <si>
    <t>S99900008</t>
  </si>
  <si>
    <t>Aberdeenshire 3</t>
  </si>
  <si>
    <t>S99900009</t>
  </si>
  <si>
    <t>Aberdeenshire 4</t>
  </si>
  <si>
    <t>S99900010</t>
  </si>
  <si>
    <t>Aberdeenshire 5</t>
  </si>
  <si>
    <t>S99900011</t>
  </si>
  <si>
    <t>Aberdeenshire 6</t>
  </si>
  <si>
    <t>S99900012</t>
  </si>
  <si>
    <t>Aberdeenshire 7</t>
  </si>
  <si>
    <t>S99900013</t>
  </si>
  <si>
    <t>Aberdeenshire 8</t>
  </si>
  <si>
    <t>S99900014</t>
  </si>
  <si>
    <t>Aberdeenshire 9</t>
  </si>
  <si>
    <t>S99900015</t>
  </si>
  <si>
    <t>Aberdeenshire 10</t>
  </si>
  <si>
    <t>S99900016</t>
  </si>
  <si>
    <t>Aberdeenshire 11</t>
  </si>
  <si>
    <t>S99900017</t>
  </si>
  <si>
    <t>Aberdeenshire 12</t>
  </si>
  <si>
    <t>S99900018</t>
  </si>
  <si>
    <t>Aberdeenshire 13</t>
  </si>
  <si>
    <t>S99900019</t>
  </si>
  <si>
    <t>Angus 1</t>
  </si>
  <si>
    <t>S12000041</t>
  </si>
  <si>
    <t>Angus</t>
  </si>
  <si>
    <t>S99900020</t>
  </si>
  <si>
    <t>Angus 2</t>
  </si>
  <si>
    <t>S99900021</t>
  </si>
  <si>
    <t>Angus 3</t>
  </si>
  <si>
    <t>S99900022</t>
  </si>
  <si>
    <t>Angus 4</t>
  </si>
  <si>
    <t>S99900023</t>
  </si>
  <si>
    <t>Angus 5</t>
  </si>
  <si>
    <t>S99900024</t>
  </si>
  <si>
    <t>Angus 6</t>
  </si>
  <si>
    <t>S99900025</t>
  </si>
  <si>
    <t>Argyll and Bute 1</t>
  </si>
  <si>
    <t>S12000035</t>
  </si>
  <si>
    <t>Argyll and Bute</t>
  </si>
  <si>
    <t>S99900026</t>
  </si>
  <si>
    <t>Argyll and Bute 2</t>
  </si>
  <si>
    <t>S99900027</t>
  </si>
  <si>
    <t>Argyll and Bute 3</t>
  </si>
  <si>
    <t>S99900028</t>
  </si>
  <si>
    <t>Argyll and Bute 4</t>
  </si>
  <si>
    <t>S99900029</t>
  </si>
  <si>
    <t>Argyll and Bute 5</t>
  </si>
  <si>
    <t>S99900030</t>
  </si>
  <si>
    <t>Argyll and Bute 6</t>
  </si>
  <si>
    <t>S99900031</t>
  </si>
  <si>
    <t>Scottish Borders 1</t>
  </si>
  <si>
    <t>S12000026</t>
  </si>
  <si>
    <t>Scottish Borders</t>
  </si>
  <si>
    <t>S99900032</t>
  </si>
  <si>
    <t>Scottish Borders 2</t>
  </si>
  <si>
    <t>S99900033</t>
  </si>
  <si>
    <t>Scottish Borders 3</t>
  </si>
  <si>
    <t>S99900034</t>
  </si>
  <si>
    <t>Scottish Borders 4</t>
  </si>
  <si>
    <t>S99900035</t>
  </si>
  <si>
    <t>Scottish Borders 5</t>
  </si>
  <si>
    <t>S99900036</t>
  </si>
  <si>
    <t>Scottish Borders 6</t>
  </si>
  <si>
    <t>S99900037</t>
  </si>
  <si>
    <t>Scottish Borders 7</t>
  </si>
  <si>
    <t>S99900038</t>
  </si>
  <si>
    <t>Clackmannanshire 1</t>
  </si>
  <si>
    <t>S12000005</t>
  </si>
  <si>
    <t>Clackmannanshire</t>
  </si>
  <si>
    <t>S99900039</t>
  </si>
  <si>
    <t>Clackmannanshire 2</t>
  </si>
  <si>
    <t>S99900040</t>
  </si>
  <si>
    <t>Clackmannanshire 3</t>
  </si>
  <si>
    <t>S99900041</t>
  </si>
  <si>
    <t>Clackmannanshire 4</t>
  </si>
  <si>
    <t>S99900042</t>
  </si>
  <si>
    <t>Clackmannanshire 5</t>
  </si>
  <si>
    <t>S99900043</t>
  </si>
  <si>
    <t>Clackmannanshire 6</t>
  </si>
  <si>
    <t>S99900044</t>
  </si>
  <si>
    <t>West Dunbartonshire 1</t>
  </si>
  <si>
    <t>S12000039</t>
  </si>
  <si>
    <t>West Dunbartonshire</t>
  </si>
  <si>
    <t>S99900045</t>
  </si>
  <si>
    <t>West Dunbartonshire 2</t>
  </si>
  <si>
    <t>S99900046</t>
  </si>
  <si>
    <t>West Dunbartonshire 3</t>
  </si>
  <si>
    <t>S99900047</t>
  </si>
  <si>
    <t>West Dunbartonshire 4</t>
  </si>
  <si>
    <t>S99900048</t>
  </si>
  <si>
    <t>West Dunbartonshire 5</t>
  </si>
  <si>
    <t>S99900049</t>
  </si>
  <si>
    <t>West Dunbartonshire 6</t>
  </si>
  <si>
    <t>S99900050</t>
  </si>
  <si>
    <t>West Dunbartonshire 7</t>
  </si>
  <si>
    <t>S99900051</t>
  </si>
  <si>
    <t>Dumfries and Galloway 1</t>
  </si>
  <si>
    <t>S12000006</t>
  </si>
  <si>
    <t>Dumfries and Galloway</t>
  </si>
  <si>
    <t>S99900052</t>
  </si>
  <si>
    <t>Dumfries and Galloway 2</t>
  </si>
  <si>
    <t>S99900053</t>
  </si>
  <si>
    <t>Dumfries and Galloway 3</t>
  </si>
  <si>
    <t>S99900054</t>
  </si>
  <si>
    <t>Dumfries and Galloway 4</t>
  </si>
  <si>
    <t>S99900055</t>
  </si>
  <si>
    <t>Dumfries and Galloway 5</t>
  </si>
  <si>
    <t>S99900056</t>
  </si>
  <si>
    <t>Dumfries and Galloway 6</t>
  </si>
  <si>
    <t>S99900057</t>
  </si>
  <si>
    <t>Dumfries and Galloway 7</t>
  </si>
  <si>
    <t>S99900058</t>
  </si>
  <si>
    <t>Dumfries and Galloway 8</t>
  </si>
  <si>
    <t>S99900059</t>
  </si>
  <si>
    <t>East Ayrshire 1</t>
  </si>
  <si>
    <t>S12000008</t>
  </si>
  <si>
    <t>East Ayrshire</t>
  </si>
  <si>
    <t>S99900060</t>
  </si>
  <si>
    <t>East Ayrshire 2</t>
  </si>
  <si>
    <t>S99900061</t>
  </si>
  <si>
    <t>East Ayrshire 3</t>
  </si>
  <si>
    <t>S99900062</t>
  </si>
  <si>
    <t>East Ayrshire 4</t>
  </si>
  <si>
    <t>S99900063</t>
  </si>
  <si>
    <t>East Ayrshire 5</t>
  </si>
  <si>
    <t>S99900064</t>
  </si>
  <si>
    <t>East Ayrshire 6</t>
  </si>
  <si>
    <t>S99900065</t>
  </si>
  <si>
    <t>East Ayrshire 7</t>
  </si>
  <si>
    <t>S99900066</t>
  </si>
  <si>
    <t>East Ayrshire 8</t>
  </si>
  <si>
    <t>S99900067</t>
  </si>
  <si>
    <t>East Ayrshire 9</t>
  </si>
  <si>
    <t>S99900068</t>
  </si>
  <si>
    <t>East Ayrshire 10</t>
  </si>
  <si>
    <t>S99900069</t>
  </si>
  <si>
    <t>East Dunbartonshire 1</t>
  </si>
  <si>
    <t>S12000045</t>
  </si>
  <si>
    <t>East Dunbartonshire</t>
  </si>
  <si>
    <t>S99900070</t>
  </si>
  <si>
    <t>East Dunbartonshire 2</t>
  </si>
  <si>
    <t>S99900071</t>
  </si>
  <si>
    <t>East Dunbartonshire 3</t>
  </si>
  <si>
    <t>S99900072</t>
  </si>
  <si>
    <t>East Dunbartonshire 4</t>
  </si>
  <si>
    <t>S99900073</t>
  </si>
  <si>
    <t>East Dunbartonshire 5</t>
  </si>
  <si>
    <t>S99900074</t>
  </si>
  <si>
    <t>East Dunbartonshire 6</t>
  </si>
  <si>
    <t>S99900075</t>
  </si>
  <si>
    <t>East Lothian 1</t>
  </si>
  <si>
    <t>S12000010</t>
  </si>
  <si>
    <t>East Lothian</t>
  </si>
  <si>
    <t>S99900076</t>
  </si>
  <si>
    <t>East Lothian 2</t>
  </si>
  <si>
    <t>S99900077</t>
  </si>
  <si>
    <t>East Lothian 3</t>
  </si>
  <si>
    <t>S99900078</t>
  </si>
  <si>
    <t>East Lothian 4</t>
  </si>
  <si>
    <t>S99900079</t>
  </si>
  <si>
    <t>East Lothian 5</t>
  </si>
  <si>
    <t>S99900080</t>
  </si>
  <si>
    <t>East Lothian 6</t>
  </si>
  <si>
    <t>S99900081</t>
  </si>
  <si>
    <t>East Renfrewshire 1</t>
  </si>
  <si>
    <t>S12000011</t>
  </si>
  <si>
    <t>East Renfrewshire</t>
  </si>
  <si>
    <t>S99900082</t>
  </si>
  <si>
    <t>East Renfrewshire 2</t>
  </si>
  <si>
    <t>S99900083</t>
  </si>
  <si>
    <t>East Renfrewshire 3</t>
  </si>
  <si>
    <t>S99900084</t>
  </si>
  <si>
    <t>East Renfrewshire 4</t>
  </si>
  <si>
    <t>S99900085</t>
  </si>
  <si>
    <t>East Renfrewshire 5</t>
  </si>
  <si>
    <t>S99900086</t>
  </si>
  <si>
    <t>City of Edinburgh 1</t>
  </si>
  <si>
    <t>S12000036</t>
  </si>
  <si>
    <t>City of Edinburgh</t>
  </si>
  <si>
    <t>S99900087</t>
  </si>
  <si>
    <t>City of Edinburgh 2</t>
  </si>
  <si>
    <t>S99900088</t>
  </si>
  <si>
    <t>City of Edinburgh 3</t>
  </si>
  <si>
    <t>S99900089</t>
  </si>
  <si>
    <t>City of Edinburgh 4</t>
  </si>
  <si>
    <t>S99900090</t>
  </si>
  <si>
    <t>Falkirk 1</t>
  </si>
  <si>
    <t>S12000014</t>
  </si>
  <si>
    <t>Falkirk</t>
  </si>
  <si>
    <t>S99900091</t>
  </si>
  <si>
    <t>Falkirk 2</t>
  </si>
  <si>
    <t>S99900092</t>
  </si>
  <si>
    <t>Falkirk 3</t>
  </si>
  <si>
    <t>S99900093</t>
  </si>
  <si>
    <t>Falkirk 4</t>
  </si>
  <si>
    <t>S99900094</t>
  </si>
  <si>
    <t>Falkirk 5</t>
  </si>
  <si>
    <t>S99900095</t>
  </si>
  <si>
    <t>Falkirk 6</t>
  </si>
  <si>
    <t>S99900096</t>
  </si>
  <si>
    <t>Falkirk 7</t>
  </si>
  <si>
    <t>S99900097</t>
  </si>
  <si>
    <t>Fife 1</t>
  </si>
  <si>
    <t>S12000015</t>
  </si>
  <si>
    <t>Fife</t>
  </si>
  <si>
    <t>S99900098</t>
  </si>
  <si>
    <t>Fife 2</t>
  </si>
  <si>
    <t>S99900099</t>
  </si>
  <si>
    <t>Fife 3</t>
  </si>
  <si>
    <t>S99900100</t>
  </si>
  <si>
    <t>Fife 4</t>
  </si>
  <si>
    <t>S99900101</t>
  </si>
  <si>
    <t>Fife 5</t>
  </si>
  <si>
    <t>S99900102</t>
  </si>
  <si>
    <t>Fife 6</t>
  </si>
  <si>
    <t>S99900103</t>
  </si>
  <si>
    <t>Fife 7</t>
  </si>
  <si>
    <t>S99900104</t>
  </si>
  <si>
    <t>Fife 8</t>
  </si>
  <si>
    <t>S99900105</t>
  </si>
  <si>
    <t>Fife 9</t>
  </si>
  <si>
    <t>S99900106</t>
  </si>
  <si>
    <t>Fife 10</t>
  </si>
  <si>
    <t>S99900107</t>
  </si>
  <si>
    <t>Fife 11</t>
  </si>
  <si>
    <t>S99900108</t>
  </si>
  <si>
    <t>Fife 12</t>
  </si>
  <si>
    <t>S99900109</t>
  </si>
  <si>
    <t>Fife 13</t>
  </si>
  <si>
    <t>S99900110</t>
  </si>
  <si>
    <t>Fife 14</t>
  </si>
  <si>
    <t>S99900111</t>
  </si>
  <si>
    <t>Fife 15</t>
  </si>
  <si>
    <t>S99900112</t>
  </si>
  <si>
    <t>Fife 16</t>
  </si>
  <si>
    <t>S99900113</t>
  </si>
  <si>
    <t>Fife 17</t>
  </si>
  <si>
    <t>S99900114</t>
  </si>
  <si>
    <t>Fife 18</t>
  </si>
  <si>
    <t>S99900115</t>
  </si>
  <si>
    <t>Fife 19</t>
  </si>
  <si>
    <t>S99900116</t>
  </si>
  <si>
    <t>Highland 1</t>
  </si>
  <si>
    <t>S12000017</t>
  </si>
  <si>
    <t>Highland</t>
  </si>
  <si>
    <t>S99900117</t>
  </si>
  <si>
    <t>Highland 2</t>
  </si>
  <si>
    <t>S99900118</t>
  </si>
  <si>
    <t>Highland 3</t>
  </si>
  <si>
    <t>S99900119</t>
  </si>
  <si>
    <t>Highland 4</t>
  </si>
  <si>
    <t>S99900120</t>
  </si>
  <si>
    <t>Highland 5</t>
  </si>
  <si>
    <t>S99900121</t>
  </si>
  <si>
    <t>Highland 6</t>
  </si>
  <si>
    <t>S99900122</t>
  </si>
  <si>
    <t>Highland 7</t>
  </si>
  <si>
    <t>S99900123</t>
  </si>
  <si>
    <t>Highland 8</t>
  </si>
  <si>
    <t>S99900124</t>
  </si>
  <si>
    <t>Highland 9</t>
  </si>
  <si>
    <t>S99900125</t>
  </si>
  <si>
    <t>Highland 10</t>
  </si>
  <si>
    <t>S99900126</t>
  </si>
  <si>
    <t>Inverclyde 1</t>
  </si>
  <si>
    <t>S12000018</t>
  </si>
  <si>
    <t>Inverclyde</t>
  </si>
  <si>
    <t>S99900127</t>
  </si>
  <si>
    <t>Inverclyde 2</t>
  </si>
  <si>
    <t>S99900128</t>
  </si>
  <si>
    <t>Inverclyde 3</t>
  </si>
  <si>
    <t>S99900129</t>
  </si>
  <si>
    <t>Inverclyde 4</t>
  </si>
  <si>
    <t>S99900130</t>
  </si>
  <si>
    <t>Midlothian 1</t>
  </si>
  <si>
    <t>S12000019</t>
  </si>
  <si>
    <t>Midlothian</t>
  </si>
  <si>
    <t>S99900131</t>
  </si>
  <si>
    <t>Midlothian 2</t>
  </si>
  <si>
    <t>S99900132</t>
  </si>
  <si>
    <t>Midlothian 3</t>
  </si>
  <si>
    <t>S99900133</t>
  </si>
  <si>
    <t>Midlothian 4</t>
  </si>
  <si>
    <t>S99900134</t>
  </si>
  <si>
    <t>Midlothian 5</t>
  </si>
  <si>
    <t>S99900135</t>
  </si>
  <si>
    <t>Midlothian 6</t>
  </si>
  <si>
    <t>S99900136</t>
  </si>
  <si>
    <t>Moray 1</t>
  </si>
  <si>
    <t>S12000020</t>
  </si>
  <si>
    <t>Moray</t>
  </si>
  <si>
    <t>S99900137</t>
  </si>
  <si>
    <t>Moray 2</t>
  </si>
  <si>
    <t>S99900138</t>
  </si>
  <si>
    <t>Moray 3</t>
  </si>
  <si>
    <t>S99900139</t>
  </si>
  <si>
    <t>Moray 4</t>
  </si>
  <si>
    <t>S99900140</t>
  </si>
  <si>
    <t>North Ayrshire 1</t>
  </si>
  <si>
    <t>S12000021</t>
  </si>
  <si>
    <t>North Ayrshire</t>
  </si>
  <si>
    <t>S99900141</t>
  </si>
  <si>
    <t>North Ayrshire 2</t>
  </si>
  <si>
    <t>S99900142</t>
  </si>
  <si>
    <t>North Ayrshire 3</t>
  </si>
  <si>
    <t>S99900143</t>
  </si>
  <si>
    <t>North Ayrshire 4</t>
  </si>
  <si>
    <t>S99900144</t>
  </si>
  <si>
    <t>North Ayrshire 5</t>
  </si>
  <si>
    <t>S99900145</t>
  </si>
  <si>
    <t>North Ayrshire 6</t>
  </si>
  <si>
    <t>S99900146</t>
  </si>
  <si>
    <t>North Ayrshire 7</t>
  </si>
  <si>
    <t>S99900147</t>
  </si>
  <si>
    <t>North Ayrshire 8</t>
  </si>
  <si>
    <t>S99900148</t>
  </si>
  <si>
    <t>North Ayrshire 9</t>
  </si>
  <si>
    <t>S99900149</t>
  </si>
  <si>
    <t>North Ayrshire 10</t>
  </si>
  <si>
    <t>S99900150</t>
  </si>
  <si>
    <t>North Ayrshire 11</t>
  </si>
  <si>
    <t>S99900151</t>
  </si>
  <si>
    <t>North Ayrshire 12</t>
  </si>
  <si>
    <t>S99900152</t>
  </si>
  <si>
    <t>North Lanarkshire 1</t>
  </si>
  <si>
    <t>S12000044</t>
  </si>
  <si>
    <t>North Lanarkshire</t>
  </si>
  <si>
    <t>S99900153</t>
  </si>
  <si>
    <t>North Lanarkshire 2</t>
  </si>
  <si>
    <t>S99900154</t>
  </si>
  <si>
    <t>North Lanarkshire 3</t>
  </si>
  <si>
    <t>S99900155</t>
  </si>
  <si>
    <t>North Lanarkshire 4</t>
  </si>
  <si>
    <t>S99900156</t>
  </si>
  <si>
    <t>North Lanarkshire 5</t>
  </si>
  <si>
    <t>S99900157</t>
  </si>
  <si>
    <t>North Lanarkshire 6</t>
  </si>
  <si>
    <t>S99900158</t>
  </si>
  <si>
    <t>North Lanarkshire 7</t>
  </si>
  <si>
    <t>S99900159</t>
  </si>
  <si>
    <t>North Lanarkshire 8</t>
  </si>
  <si>
    <t>S99900160</t>
  </si>
  <si>
    <t>North Lanarkshire 9</t>
  </si>
  <si>
    <t>S99900161</t>
  </si>
  <si>
    <t>North Lanarkshire 10</t>
  </si>
  <si>
    <t>S99900162</t>
  </si>
  <si>
    <t>North Lanarkshire 11</t>
  </si>
  <si>
    <t>S99900163</t>
  </si>
  <si>
    <t>Orkney Islands 1</t>
  </si>
  <si>
    <t>S12000023</t>
  </si>
  <si>
    <t>Orkney Islands</t>
  </si>
  <si>
    <t>S99900164</t>
  </si>
  <si>
    <t>Orkney Islands 2</t>
  </si>
  <si>
    <t>S99900165</t>
  </si>
  <si>
    <t>Perth and Kinross 1</t>
  </si>
  <si>
    <t>S12000024</t>
  </si>
  <si>
    <t>Perth and Kinross</t>
  </si>
  <si>
    <t>S99900166</t>
  </si>
  <si>
    <t>Perth and Kinross 2</t>
  </si>
  <si>
    <t>S99900167</t>
  </si>
  <si>
    <t>Perth and Kinross 3</t>
  </si>
  <si>
    <t>S99900168</t>
  </si>
  <si>
    <t>Perth and Kinross 4</t>
  </si>
  <si>
    <t>S99900169</t>
  </si>
  <si>
    <t>Perth and Kinross 5</t>
  </si>
  <si>
    <t>S99900170</t>
  </si>
  <si>
    <t>Renfrewshire 1</t>
  </si>
  <si>
    <t>S12000038</t>
  </si>
  <si>
    <t>Renfrewshire</t>
  </si>
  <si>
    <t>S99900171</t>
  </si>
  <si>
    <t>Renfrewshire 2</t>
  </si>
  <si>
    <t>S99900172</t>
  </si>
  <si>
    <t>Renfrewshire 3</t>
  </si>
  <si>
    <t>S99900173</t>
  </si>
  <si>
    <t>Renfrewshire 4</t>
  </si>
  <si>
    <t>S99900174</t>
  </si>
  <si>
    <t>Renfrewshire 5</t>
  </si>
  <si>
    <t>S99900175</t>
  </si>
  <si>
    <t>Renfrewshire 6</t>
  </si>
  <si>
    <t>S99900176</t>
  </si>
  <si>
    <t>Renfrewshire 7</t>
  </si>
  <si>
    <t>S99900177</t>
  </si>
  <si>
    <t>Renfrewshire 8</t>
  </si>
  <si>
    <t>S99900178</t>
  </si>
  <si>
    <t>Renfrewshire 9</t>
  </si>
  <si>
    <t>S99900179</t>
  </si>
  <si>
    <t>Shetland Islands 1</t>
  </si>
  <si>
    <t>S12000027</t>
  </si>
  <si>
    <t>Shetland Islands</t>
  </si>
  <si>
    <t>S99900180</t>
  </si>
  <si>
    <t>Shetland Islands 2</t>
  </si>
  <si>
    <t>S99900181</t>
  </si>
  <si>
    <t>South Ayrshire 1</t>
  </si>
  <si>
    <t>S12000028</t>
  </si>
  <si>
    <t>South Ayrshire</t>
  </si>
  <si>
    <t>S99900182</t>
  </si>
  <si>
    <t>South Ayrshire 2</t>
  </si>
  <si>
    <t>S99900183</t>
  </si>
  <si>
    <t>South Ayrshire 3</t>
  </si>
  <si>
    <t>S99900184</t>
  </si>
  <si>
    <t>South Ayrshire 4</t>
  </si>
  <si>
    <t>S99900185</t>
  </si>
  <si>
    <t>South Lanarkshire 1</t>
  </si>
  <si>
    <t>S12000029</t>
  </si>
  <si>
    <t>South Lanarkshire</t>
  </si>
  <si>
    <t>S99900186</t>
  </si>
  <si>
    <t>South Lanarkshire 2</t>
  </si>
  <si>
    <t>S99900187</t>
  </si>
  <si>
    <t>South Lanarkshire 3</t>
  </si>
  <si>
    <t>S99900188</t>
  </si>
  <si>
    <t>South Lanarkshire 4</t>
  </si>
  <si>
    <t>S99900189</t>
  </si>
  <si>
    <t>South Lanarkshire 5</t>
  </si>
  <si>
    <t>S99900190</t>
  </si>
  <si>
    <t>South Lanarkshire 6</t>
  </si>
  <si>
    <t>S99900191</t>
  </si>
  <si>
    <t>South Lanarkshire 7</t>
  </si>
  <si>
    <t>S99900192</t>
  </si>
  <si>
    <t>South Lanarkshire 8</t>
  </si>
  <si>
    <t>S99900193</t>
  </si>
  <si>
    <t>South Lanarkshire 9</t>
  </si>
  <si>
    <t>S99900194</t>
  </si>
  <si>
    <t>South Lanarkshire 10</t>
  </si>
  <si>
    <t>S99900195</t>
  </si>
  <si>
    <t>South Lanarkshire 11</t>
  </si>
  <si>
    <t>S99900196</t>
  </si>
  <si>
    <t>Stirling 1</t>
  </si>
  <si>
    <t>S12000030</t>
  </si>
  <si>
    <t>Stirling</t>
  </si>
  <si>
    <t>S99900197</t>
  </si>
  <si>
    <t>Stirling 2</t>
  </si>
  <si>
    <t>S99900198</t>
  </si>
  <si>
    <t>Stirling 3</t>
  </si>
  <si>
    <t>S99900199</t>
  </si>
  <si>
    <t>West Lothian 1</t>
  </si>
  <si>
    <t>S12000040</t>
  </si>
  <si>
    <t>West Lothian</t>
  </si>
  <si>
    <t>S99900200</t>
  </si>
  <si>
    <t>West Lothian 2</t>
  </si>
  <si>
    <t>S99900201</t>
  </si>
  <si>
    <t>West Lothian 3</t>
  </si>
  <si>
    <t>S99900202</t>
  </si>
  <si>
    <t>West Lothian 4</t>
  </si>
  <si>
    <t>S99900203</t>
  </si>
  <si>
    <t>West Lothian 5</t>
  </si>
  <si>
    <t>S99900204</t>
  </si>
  <si>
    <t>West Lothian 6</t>
  </si>
  <si>
    <t>S99900205</t>
  </si>
  <si>
    <t>West Lothian 7</t>
  </si>
  <si>
    <t>S99900206</t>
  </si>
  <si>
    <t>West Lothian 8</t>
  </si>
  <si>
    <t>S99900207</t>
  </si>
  <si>
    <t>Comhairle nan Eilean Siar 1</t>
  </si>
  <si>
    <t>S12000013</t>
  </si>
  <si>
    <t>Comhairle nan Eilean Siar</t>
  </si>
  <si>
    <t>S99900208</t>
  </si>
  <si>
    <t>Glasgow City 1</t>
  </si>
  <si>
    <t>S12000046</t>
  </si>
  <si>
    <t>Glasgow City</t>
  </si>
  <si>
    <t>S99900209</t>
  </si>
  <si>
    <t>Glasgow City 2</t>
  </si>
  <si>
    <t>S99900210</t>
  </si>
  <si>
    <t>Glasgow City 3</t>
  </si>
  <si>
    <t>S99900211</t>
  </si>
  <si>
    <t>Glasgow City 4</t>
  </si>
  <si>
    <t>S99900212</t>
  </si>
  <si>
    <t>Glasgow City 5</t>
  </si>
  <si>
    <t>S99900213</t>
  </si>
  <si>
    <t>Glasgow City 6</t>
  </si>
  <si>
    <t>S99900214</t>
  </si>
  <si>
    <t>Glasgow City 7</t>
  </si>
  <si>
    <t>S99900215</t>
  </si>
  <si>
    <t>Glasgow City 8</t>
  </si>
  <si>
    <t>S99900216</t>
  </si>
  <si>
    <t>Glasgow City 9</t>
  </si>
  <si>
    <t>S99900217</t>
  </si>
  <si>
    <t>Glasgow City 10</t>
  </si>
  <si>
    <t>S99900218</t>
  </si>
  <si>
    <t>Glasgow City 11</t>
  </si>
  <si>
    <t>S99900219</t>
  </si>
  <si>
    <t>Glasgow City 12</t>
  </si>
  <si>
    <t>S99900220</t>
  </si>
  <si>
    <t>Glasgow City 13</t>
  </si>
  <si>
    <t>S99900221</t>
  </si>
  <si>
    <t>Glasgow City 14</t>
  </si>
  <si>
    <t>S99900222</t>
  </si>
  <si>
    <t>Glasgow City 15</t>
  </si>
  <si>
    <t>S99900223</t>
  </si>
  <si>
    <t>Glasgow City 16</t>
  </si>
  <si>
    <t>S99900224</t>
  </si>
  <si>
    <t>Glasgow City 17</t>
  </si>
  <si>
    <t>S99900225</t>
  </si>
  <si>
    <t>Glasgow City 18</t>
  </si>
  <si>
    <t>S99900226</t>
  </si>
  <si>
    <t>Glasgow City 19</t>
  </si>
  <si>
    <t>S99900227</t>
  </si>
  <si>
    <t>Glasgow City 20</t>
  </si>
  <si>
    <t>S99900228</t>
  </si>
  <si>
    <t>Glasgow City 21</t>
  </si>
  <si>
    <t>S99900229</t>
  </si>
  <si>
    <t>Glasgow City 22</t>
  </si>
  <si>
    <t>S99900230</t>
  </si>
  <si>
    <t>Glasgow City 23</t>
  </si>
  <si>
    <t>S99900231</t>
  </si>
  <si>
    <t>Glasgow City 24</t>
  </si>
  <si>
    <t>S99900232</t>
  </si>
  <si>
    <t>Glasgow City 25</t>
  </si>
  <si>
    <t>S99900233</t>
  </si>
  <si>
    <t>Glasgow City 26</t>
  </si>
  <si>
    <t>S99900234</t>
  </si>
  <si>
    <t>Glasgow City 27</t>
  </si>
  <si>
    <t>S99900235</t>
  </si>
  <si>
    <t>Glasgow City 28</t>
  </si>
  <si>
    <t>S99900236</t>
  </si>
  <si>
    <t>Glasgow City 29</t>
  </si>
  <si>
    <t>S99900237</t>
  </si>
  <si>
    <t>Glasgow City 30</t>
  </si>
  <si>
    <t>S99900238</t>
  </si>
  <si>
    <t>Glasgow City 31</t>
  </si>
  <si>
    <t>S99900239</t>
  </si>
  <si>
    <t>Glasgow City 32</t>
  </si>
  <si>
    <t>S99900240</t>
  </si>
  <si>
    <t>Glasgow City 33</t>
  </si>
  <si>
    <t>S99900241</t>
  </si>
  <si>
    <t>Glasgow City 34</t>
  </si>
  <si>
    <t>S99900242</t>
  </si>
  <si>
    <t>Glasgow City 35</t>
  </si>
  <si>
    <t>S99900243</t>
  </si>
  <si>
    <t>Glasgow City 36</t>
  </si>
  <si>
    <t>S99900244</t>
  </si>
  <si>
    <t>Glasgow City 37</t>
  </si>
  <si>
    <t>S99900245</t>
  </si>
  <si>
    <t>Glasgow City 38</t>
  </si>
  <si>
    <t>S99900246</t>
  </si>
  <si>
    <t>Glasgow City 39</t>
  </si>
  <si>
    <t>S99900247</t>
  </si>
  <si>
    <t>Glasgow City 40</t>
  </si>
  <si>
    <t>S99900248</t>
  </si>
  <si>
    <t>Glasgow City 41</t>
  </si>
  <si>
    <t>S99900249</t>
  </si>
  <si>
    <t>Glasgow City 42</t>
  </si>
  <si>
    <t>S99900250</t>
  </si>
  <si>
    <t>Glasgow City 43</t>
  </si>
  <si>
    <t>S99900251</t>
  </si>
  <si>
    <t>Glasgow City 44</t>
  </si>
  <si>
    <t>S99900252</t>
  </si>
  <si>
    <t>City of Edinburgh 5</t>
  </si>
  <si>
    <t>S99900253</t>
  </si>
  <si>
    <t>City of Edinburgh 6</t>
  </si>
  <si>
    <t>S99900254</t>
  </si>
  <si>
    <t>City of Edinburgh 7</t>
  </si>
  <si>
    <t>S99900255</t>
  </si>
  <si>
    <t>City of Edinburgh 8</t>
  </si>
  <si>
    <t>S99900256</t>
  </si>
  <si>
    <t>City of Edinburgh 9</t>
  </si>
  <si>
    <t>S99900257</t>
  </si>
  <si>
    <t>City of Edinburgh 10</t>
  </si>
  <si>
    <t>S99900258</t>
  </si>
  <si>
    <t>City of Edinburgh 11</t>
  </si>
  <si>
    <t>S99900259</t>
  </si>
  <si>
    <t>City of Edinburgh 12</t>
  </si>
  <si>
    <t>S99900260</t>
  </si>
  <si>
    <t>City of Edinburgh 13</t>
  </si>
  <si>
    <t>S99900261</t>
  </si>
  <si>
    <t>City of Edinburgh 14</t>
  </si>
  <si>
    <t>S99900262</t>
  </si>
  <si>
    <t>City of Edinburgh 15</t>
  </si>
  <si>
    <t>S99900263</t>
  </si>
  <si>
    <t>City of Edinburgh 16</t>
  </si>
  <si>
    <t>S99900264</t>
  </si>
  <si>
    <t>City of Edinburgh 17</t>
  </si>
  <si>
    <t>S99900265</t>
  </si>
  <si>
    <t>City of Edinburgh 18</t>
  </si>
  <si>
    <t>S99900266</t>
  </si>
  <si>
    <t>City of Edinburgh 19</t>
  </si>
  <si>
    <t>S99900267</t>
  </si>
  <si>
    <t>City of Edinburgh 20</t>
  </si>
  <si>
    <t>S99900268</t>
  </si>
  <si>
    <t>City of Edinburgh 21</t>
  </si>
  <si>
    <t>S99900269</t>
  </si>
  <si>
    <t>City of Edinburgh 22</t>
  </si>
  <si>
    <t>S99900270</t>
  </si>
  <si>
    <t>City of Edinburgh 23</t>
  </si>
  <si>
    <t>S99900271</t>
  </si>
  <si>
    <t>City of Edinburgh 24</t>
  </si>
  <si>
    <t>S99900272</t>
  </si>
  <si>
    <t>City of Edinburgh 25</t>
  </si>
  <si>
    <t>S99900273</t>
  </si>
  <si>
    <t>City of Edinburgh 26</t>
  </si>
  <si>
    <t>S99900274</t>
  </si>
  <si>
    <t>City of Edinburgh 27</t>
  </si>
  <si>
    <t>S99900275</t>
  </si>
  <si>
    <t>City of Edinburgh 28</t>
  </si>
  <si>
    <t>S99900276</t>
  </si>
  <si>
    <t>City of Edinburgh 29</t>
  </si>
  <si>
    <t>S99900277</t>
  </si>
  <si>
    <t>City of Edinburgh 30</t>
  </si>
  <si>
    <t>S99900278</t>
  </si>
  <si>
    <t>City of Edinburgh 31</t>
  </si>
  <si>
    <t>S99900279</t>
  </si>
  <si>
    <t>City of Edinburgh 32</t>
  </si>
  <si>
    <t>S99900280</t>
  </si>
  <si>
    <t>City of Edinburgh 33</t>
  </si>
  <si>
    <t>S99900281</t>
  </si>
  <si>
    <t>City of Edinburgh 34</t>
  </si>
  <si>
    <t>S99900282</t>
  </si>
  <si>
    <t>City of Edinburgh 35</t>
  </si>
  <si>
    <t>S99900283</t>
  </si>
  <si>
    <t>City of Edinburgh 36</t>
  </si>
  <si>
    <t>S99900284</t>
  </si>
  <si>
    <t>City of Edinburgh 37</t>
  </si>
  <si>
    <t>S99900285</t>
  </si>
  <si>
    <t>Aberdeen City 6</t>
  </si>
  <si>
    <t>S99900286</t>
  </si>
  <si>
    <t>Aberdeen City 7</t>
  </si>
  <si>
    <t>S99900287</t>
  </si>
  <si>
    <t>Aberdeen City 8</t>
  </si>
  <si>
    <t>S99900288</t>
  </si>
  <si>
    <t>Aberdeen City 9</t>
  </si>
  <si>
    <t>S99900289</t>
  </si>
  <si>
    <t>Aberdeen City 10</t>
  </si>
  <si>
    <t>S99900290</t>
  </si>
  <si>
    <t>Aberdeen City 11</t>
  </si>
  <si>
    <t>S99900291</t>
  </si>
  <si>
    <t>Aberdeen City 12</t>
  </si>
  <si>
    <t>S99900292</t>
  </si>
  <si>
    <t>Aberdeen City 13</t>
  </si>
  <si>
    <t>S99900293</t>
  </si>
  <si>
    <t>Aberdeen City 14</t>
  </si>
  <si>
    <t>S99900294</t>
  </si>
  <si>
    <t>Aberdeen City 15</t>
  </si>
  <si>
    <t>S99900295</t>
  </si>
  <si>
    <t>Aberdeen City 16</t>
  </si>
  <si>
    <t>S99900296</t>
  </si>
  <si>
    <t>Aberdeen City 17</t>
  </si>
  <si>
    <t>S99900297</t>
  </si>
  <si>
    <t>Aberdeen City 18</t>
  </si>
  <si>
    <t>S99900298</t>
  </si>
  <si>
    <t>Aberdeenshire 14</t>
  </si>
  <si>
    <t>S99900299</t>
  </si>
  <si>
    <t>Aberdeenshire 15</t>
  </si>
  <si>
    <t>S99900300</t>
  </si>
  <si>
    <t>Aberdeenshire 16</t>
  </si>
  <si>
    <t>S99900301</t>
  </si>
  <si>
    <t>Aberdeenshire 17</t>
  </si>
  <si>
    <t>S99900302</t>
  </si>
  <si>
    <t>Aberdeenshire 18</t>
  </si>
  <si>
    <t>S99900303</t>
  </si>
  <si>
    <t>Aberdeenshire 19</t>
  </si>
  <si>
    <t>S99900304</t>
  </si>
  <si>
    <t>Aberdeenshire 20</t>
  </si>
  <si>
    <t>S99900305</t>
  </si>
  <si>
    <t>Aberdeenshire 21</t>
  </si>
  <si>
    <t>S99900306</t>
  </si>
  <si>
    <t>Aberdeenshire 22</t>
  </si>
  <si>
    <t>S99900307</t>
  </si>
  <si>
    <t>Dundee City 1</t>
  </si>
  <si>
    <t>S12000042</t>
  </si>
  <si>
    <t>Dundee City</t>
  </si>
  <si>
    <t>S99900308</t>
  </si>
  <si>
    <t>Dundee City 2</t>
  </si>
  <si>
    <t>S99900309</t>
  </si>
  <si>
    <t>Dundee City 3</t>
  </si>
  <si>
    <t>S99900310</t>
  </si>
  <si>
    <t>Dundee City 4</t>
  </si>
  <si>
    <t>S99900311</t>
  </si>
  <si>
    <t>Dundee City 5</t>
  </si>
  <si>
    <t>S99900312</t>
  </si>
  <si>
    <t>Dundee City 6</t>
  </si>
  <si>
    <t>S99900313</t>
  </si>
  <si>
    <t>Dundee City 7</t>
  </si>
  <si>
    <t>S99900314</t>
  </si>
  <si>
    <t>Dundee City 8</t>
  </si>
  <si>
    <t>S99900315</t>
  </si>
  <si>
    <t>Dundee City 9</t>
  </si>
  <si>
    <t>S99900316</t>
  </si>
  <si>
    <t>Dundee City 10</t>
  </si>
  <si>
    <t>S99900317</t>
  </si>
  <si>
    <t>Dundee City 11</t>
  </si>
  <si>
    <t>S99900318</t>
  </si>
  <si>
    <t>Dundee City 12</t>
  </si>
  <si>
    <t>S99900319</t>
  </si>
  <si>
    <t>Dundee City 13</t>
  </si>
  <si>
    <t>S99900320</t>
  </si>
  <si>
    <t>Highland 11</t>
  </si>
  <si>
    <t>S99900321</t>
  </si>
  <si>
    <t>Highland 12</t>
  </si>
  <si>
    <t>S99900322</t>
  </si>
  <si>
    <t>Highland 13</t>
  </si>
  <si>
    <t>S99900323</t>
  </si>
  <si>
    <t>Highland 14</t>
  </si>
  <si>
    <t>S99900324</t>
  </si>
  <si>
    <t>Highland 15</t>
  </si>
  <si>
    <t>S99900325</t>
  </si>
  <si>
    <t>Highland 16</t>
  </si>
  <si>
    <t>S99900326</t>
  </si>
  <si>
    <t>Highland 17</t>
  </si>
  <si>
    <t>S99900327</t>
  </si>
  <si>
    <t>Highland 18</t>
  </si>
  <si>
    <t>S99900328</t>
  </si>
  <si>
    <t>Highland 19</t>
  </si>
  <si>
    <t>S99900329</t>
  </si>
  <si>
    <t>Fife 20</t>
  </si>
  <si>
    <t>S99900330</t>
  </si>
  <si>
    <t>Fife 21</t>
  </si>
  <si>
    <t>S99900331</t>
  </si>
  <si>
    <t>Fife 22</t>
  </si>
  <si>
    <t>S99900332</t>
  </si>
  <si>
    <t>Fife 23</t>
  </si>
  <si>
    <t>S99900333</t>
  </si>
  <si>
    <t>Fife 24</t>
  </si>
  <si>
    <t>S99900334</t>
  </si>
  <si>
    <t>Fife 25</t>
  </si>
  <si>
    <t>S99900335</t>
  </si>
  <si>
    <t>Fife 26</t>
  </si>
  <si>
    <t>S99900336</t>
  </si>
  <si>
    <t>Fife 27</t>
  </si>
  <si>
    <t>S99900337</t>
  </si>
  <si>
    <t>Fife 28</t>
  </si>
  <si>
    <t>S99900338</t>
  </si>
  <si>
    <t>Fife 29</t>
  </si>
  <si>
    <t>S99900339</t>
  </si>
  <si>
    <t>Fife 30</t>
  </si>
  <si>
    <t>S99900340</t>
  </si>
  <si>
    <t>Dumfries and Galloway 9</t>
  </si>
  <si>
    <t>S99900341</t>
  </si>
  <si>
    <t>Dumfries and Galloway 10</t>
  </si>
  <si>
    <t>S99900342</t>
  </si>
  <si>
    <t>Dumfries and Galloway 11</t>
  </si>
  <si>
    <t>S99900343</t>
  </si>
  <si>
    <t>Dumfries and Galloway 12</t>
  </si>
  <si>
    <t>S99900344</t>
  </si>
  <si>
    <t>Dumfries and Galloway 13</t>
  </si>
  <si>
    <t>S99900345</t>
  </si>
  <si>
    <t>Dumfries and Galloway 14</t>
  </si>
  <si>
    <t>S99900346</t>
  </si>
  <si>
    <t>Renfrewshire 10</t>
  </si>
  <si>
    <t>S99900347</t>
  </si>
  <si>
    <t>Renfrewshire 11</t>
  </si>
  <si>
    <t>S99900348</t>
  </si>
  <si>
    <t>Renfrewshire 12</t>
  </si>
  <si>
    <t>S99900349</t>
  </si>
  <si>
    <t>Renfrewshire 13</t>
  </si>
  <si>
    <t>S99900350</t>
  </si>
  <si>
    <t>Renfrewshire 14</t>
  </si>
  <si>
    <t>S99900351</t>
  </si>
  <si>
    <t>Perth and Kinross 6</t>
  </si>
  <si>
    <t>S99900352</t>
  </si>
  <si>
    <t>Perth and Kinross 7</t>
  </si>
  <si>
    <t>S99900353</t>
  </si>
  <si>
    <t>Perth and Kinross 8</t>
  </si>
  <si>
    <t>S99900354</t>
  </si>
  <si>
    <t>Perth and Kinross 9</t>
  </si>
  <si>
    <t>S99900355</t>
  </si>
  <si>
    <t>Perth and Kinross 10</t>
  </si>
  <si>
    <t>S99900356</t>
  </si>
  <si>
    <t>South Lanarkshire 12</t>
  </si>
  <si>
    <t>S99900357</t>
  </si>
  <si>
    <t>South Lanarkshire 13</t>
  </si>
  <si>
    <t>S99900358</t>
  </si>
  <si>
    <t>South Lanarkshire 14</t>
  </si>
  <si>
    <t>S99900359</t>
  </si>
  <si>
    <t>South Lanarkshire 15</t>
  </si>
  <si>
    <t>S99900360</t>
  </si>
  <si>
    <t>Scottish Borders 8</t>
  </si>
  <si>
    <t>S99900361</t>
  </si>
  <si>
    <t>Scottish Borders 9</t>
  </si>
  <si>
    <t>S99900362</t>
  </si>
  <si>
    <t>Scottish Borders 10</t>
  </si>
  <si>
    <t>S99900363</t>
  </si>
  <si>
    <t>South Lanarkshire 16</t>
  </si>
  <si>
    <t>S99900364</t>
  </si>
  <si>
    <t>South Lanarkshire 17</t>
  </si>
  <si>
    <t>S99900365</t>
  </si>
  <si>
    <t>South Lanarkshire 18</t>
  </si>
  <si>
    <t>S99900366</t>
  </si>
  <si>
    <t>South Lanarkshire 19</t>
  </si>
  <si>
    <t>S99900367</t>
  </si>
  <si>
    <t>North Lanarkshire 12</t>
  </si>
  <si>
    <t>S99900368</t>
  </si>
  <si>
    <t>North Lanarkshire 13</t>
  </si>
  <si>
    <t>S99900369</t>
  </si>
  <si>
    <t>North Lanarkshire 14</t>
  </si>
  <si>
    <t>S99900370</t>
  </si>
  <si>
    <t>North Lanarkshire 15</t>
  </si>
  <si>
    <t>S99900371</t>
  </si>
  <si>
    <t>South Lanarkshire 20</t>
  </si>
  <si>
    <t>S99900372</t>
  </si>
  <si>
    <t>South Lanarkshire 21</t>
  </si>
  <si>
    <t>S99900373</t>
  </si>
  <si>
    <t>South Lanarkshire 22</t>
  </si>
  <si>
    <t>S99900374</t>
  </si>
  <si>
    <t>South Lanarkshire 23</t>
  </si>
  <si>
    <t>S99900375</t>
  </si>
  <si>
    <t>West Lothian 9</t>
  </si>
  <si>
    <t>S99900376</t>
  </si>
  <si>
    <t>West Lothian 10</t>
  </si>
  <si>
    <t>S99900377</t>
  </si>
  <si>
    <t>West Lothian 11</t>
  </si>
  <si>
    <t>S99900378</t>
  </si>
  <si>
    <t>West Lothian 12</t>
  </si>
  <si>
    <t>S99900379</t>
  </si>
  <si>
    <t>West Lothian 13</t>
  </si>
  <si>
    <t>S99900380</t>
  </si>
  <si>
    <t>West Lothian 14</t>
  </si>
  <si>
    <t>S99900381</t>
  </si>
  <si>
    <t>West Lothian 15</t>
  </si>
  <si>
    <t>S99900382</t>
  </si>
  <si>
    <t>West Lothian 16</t>
  </si>
  <si>
    <t>S99900383</t>
  </si>
  <si>
    <t>North Lanarkshire 16</t>
  </si>
  <si>
    <t>S99900384</t>
  </si>
  <si>
    <t>North Lanarkshire 17</t>
  </si>
  <si>
    <t>S99900385</t>
  </si>
  <si>
    <t>North Lanarkshire 18</t>
  </si>
  <si>
    <t>S99900386</t>
  </si>
  <si>
    <t>Fife 31</t>
  </si>
  <si>
    <t>S99900387</t>
  </si>
  <si>
    <t>Fife 32</t>
  </si>
  <si>
    <t>S99900388</t>
  </si>
  <si>
    <t>Fife 33</t>
  </si>
  <si>
    <t>S99900389</t>
  </si>
  <si>
    <t>Highland 20</t>
  </si>
  <si>
    <t>S99900390</t>
  </si>
  <si>
    <t>Highland 21</t>
  </si>
  <si>
    <t>S99900391</t>
  </si>
  <si>
    <t>Highland 22</t>
  </si>
  <si>
    <t>S99900392</t>
  </si>
  <si>
    <t>Moray 5</t>
  </si>
  <si>
    <t>S99900393</t>
  </si>
  <si>
    <t>Moray 6</t>
  </si>
  <si>
    <t>S99900394</t>
  </si>
  <si>
    <t>Moray 7</t>
  </si>
  <si>
    <t>S99900395</t>
  </si>
  <si>
    <t>East Ayrshire 11</t>
  </si>
  <si>
    <t>S99900396</t>
  </si>
  <si>
    <t>East Ayrshire 12</t>
  </si>
  <si>
    <t>S99900397</t>
  </si>
  <si>
    <t>Inverclyde 5</t>
  </si>
  <si>
    <t>S99900398</t>
  </si>
  <si>
    <t>Inverclyde 6</t>
  </si>
  <si>
    <t>S99900399</t>
  </si>
  <si>
    <t>South Lanarkshire 24</t>
  </si>
  <si>
    <t>S99900400</t>
  </si>
  <si>
    <t>South Lanarkshire 25</t>
  </si>
  <si>
    <t>S99900401</t>
  </si>
  <si>
    <t>South Lanarkshire 26</t>
  </si>
  <si>
    <t>S99900402</t>
  </si>
  <si>
    <t>Argyll and Bute 7</t>
  </si>
  <si>
    <t>S99900403</t>
  </si>
  <si>
    <t>Argyll and Bute 8</t>
  </si>
  <si>
    <t>S99900404</t>
  </si>
  <si>
    <t>Argyll and Bute 9</t>
  </si>
  <si>
    <t>S99900405</t>
  </si>
  <si>
    <t>Fife 34</t>
  </si>
  <si>
    <t>S99900406</t>
  </si>
  <si>
    <t>Fife 35</t>
  </si>
  <si>
    <t>S99900407</t>
  </si>
  <si>
    <t>Fife 36</t>
  </si>
  <si>
    <t>S99900408</t>
  </si>
  <si>
    <t>Stirling 4</t>
  </si>
  <si>
    <t>S99900409</t>
  </si>
  <si>
    <t>Angus 7</t>
  </si>
  <si>
    <t>S99900410</t>
  </si>
  <si>
    <t>Angus 8</t>
  </si>
  <si>
    <t>S99900411</t>
  </si>
  <si>
    <t>Angus 9</t>
  </si>
  <si>
    <t>S99900412</t>
  </si>
  <si>
    <t>Fife 37</t>
  </si>
  <si>
    <t>S99900413</t>
  </si>
  <si>
    <t>Fife 38</t>
  </si>
  <si>
    <t>S99900414</t>
  </si>
  <si>
    <t>Fife 39</t>
  </si>
  <si>
    <t>S99900415</t>
  </si>
  <si>
    <t>East Ayrshire 13</t>
  </si>
  <si>
    <t>S99900416</t>
  </si>
  <si>
    <t>East Ayrshire 14</t>
  </si>
  <si>
    <t>S99900417</t>
  </si>
  <si>
    <t>North Lanarkshire 19</t>
  </si>
  <si>
    <t>S99900418</t>
  </si>
  <si>
    <t>East Lothian 7</t>
  </si>
  <si>
    <t>S99900419</t>
  </si>
  <si>
    <t>East Lothian 8</t>
  </si>
  <si>
    <t>S99900420</t>
  </si>
  <si>
    <t>Falkirk 8</t>
  </si>
  <si>
    <t>S99900421</t>
  </si>
  <si>
    <t>Falkirk 9</t>
  </si>
  <si>
    <t>S99900422</t>
  </si>
  <si>
    <t>Stirling 5</t>
  </si>
  <si>
    <t>S99900423</t>
  </si>
  <si>
    <t>North Lanarkshire 20</t>
  </si>
  <si>
    <t>S99900424</t>
  </si>
  <si>
    <t>North Lanarkshire 21</t>
  </si>
  <si>
    <t>S99900425</t>
  </si>
  <si>
    <t>Falkirk 10</t>
  </si>
  <si>
    <t>S99900426</t>
  </si>
  <si>
    <t>Falkirk 11</t>
  </si>
  <si>
    <t>S99900427</t>
  </si>
  <si>
    <t>North Ayrshire 13</t>
  </si>
  <si>
    <t>S99900428</t>
  </si>
  <si>
    <t>North Ayrshire 14</t>
  </si>
  <si>
    <t>S99900429</t>
  </si>
  <si>
    <t>South Ayrshire 5</t>
  </si>
  <si>
    <t>S99900430</t>
  </si>
  <si>
    <t>South Ayrshire 6</t>
  </si>
  <si>
    <t>S99900431</t>
  </si>
  <si>
    <t>West Dunbartonshire 8</t>
  </si>
  <si>
    <t>S99900432</t>
  </si>
  <si>
    <t>West Dunbartonshire 9</t>
  </si>
  <si>
    <t>S99900433</t>
  </si>
  <si>
    <t>Dumfries and Galloway 15</t>
  </si>
  <si>
    <t>S99900434</t>
  </si>
  <si>
    <t>Dumfries and Galloway 16</t>
  </si>
  <si>
    <t>S99900435</t>
  </si>
  <si>
    <t>North Lanarkshire 22</t>
  </si>
  <si>
    <t>S99900436</t>
  </si>
  <si>
    <t>North Lanarkshire 23</t>
  </si>
  <si>
    <t>S99900437</t>
  </si>
  <si>
    <t>East Dunbartonshire 7</t>
  </si>
  <si>
    <t>S99900438</t>
  </si>
  <si>
    <t>East Dunbartonshire 8</t>
  </si>
  <si>
    <t>S99900439</t>
  </si>
  <si>
    <t>South Ayrshire 7</t>
  </si>
  <si>
    <t>S99900440</t>
  </si>
  <si>
    <t>South Ayrshire 8</t>
  </si>
  <si>
    <t>S99900441</t>
  </si>
  <si>
    <t>South Ayrshire 9</t>
  </si>
  <si>
    <t>S99900442</t>
  </si>
  <si>
    <t>South Ayrshire 10</t>
  </si>
  <si>
    <t>S99900443</t>
  </si>
  <si>
    <t>North Lanarkshire 24</t>
  </si>
  <si>
    <t>S99900444</t>
  </si>
  <si>
    <t>North Lanarkshire 25</t>
  </si>
  <si>
    <t>S99900445</t>
  </si>
  <si>
    <t>North Lanarkshire 26</t>
  </si>
  <si>
    <t>S99900446</t>
  </si>
  <si>
    <t>North Lanarkshire 27</t>
  </si>
  <si>
    <t>S99900447</t>
  </si>
  <si>
    <t>Perth and Kinross 11</t>
  </si>
  <si>
    <t>S99900448</t>
  </si>
  <si>
    <t>Perth and Kinross 12</t>
  </si>
  <si>
    <t>S99900449</t>
  </si>
  <si>
    <t>Perth and Kinross 13</t>
  </si>
  <si>
    <t>S99900450</t>
  </si>
  <si>
    <t>Glasgow City 45</t>
  </si>
  <si>
    <t>S99900451</t>
  </si>
  <si>
    <t>Glasgow City 46</t>
  </si>
  <si>
    <t>S99900452</t>
  </si>
  <si>
    <t>Highland 23</t>
  </si>
  <si>
    <t>S99900453</t>
  </si>
  <si>
    <t>Highland 24</t>
  </si>
  <si>
    <t>S99900454</t>
  </si>
  <si>
    <t>Angus 10</t>
  </si>
  <si>
    <t>S99900455</t>
  </si>
  <si>
    <t>Angus 11</t>
  </si>
  <si>
    <t>S99900456</t>
  </si>
  <si>
    <t>East Renfrewshire 6</t>
  </si>
  <si>
    <t>S99900457</t>
  </si>
  <si>
    <t>East Renfrewshire 7</t>
  </si>
  <si>
    <t>S99900458</t>
  </si>
  <si>
    <t>North Lanarkshire 28</t>
  </si>
  <si>
    <t>S99900459</t>
  </si>
  <si>
    <t>North Lanarkshire 29</t>
  </si>
  <si>
    <t>S99900460</t>
  </si>
  <si>
    <t>East Dunbartonshire 9</t>
  </si>
  <si>
    <t>S99900461</t>
  </si>
  <si>
    <t>East Dunbartonshire 10</t>
  </si>
  <si>
    <t>S99900462</t>
  </si>
  <si>
    <t>Moray 8</t>
  </si>
  <si>
    <t>S99900463</t>
  </si>
  <si>
    <t>Moray 9</t>
  </si>
  <si>
    <t>S99900464</t>
  </si>
  <si>
    <t>East Lothian 9</t>
  </si>
  <si>
    <t>S99900465</t>
  </si>
  <si>
    <t>East Lothian 10</t>
  </si>
  <si>
    <t>S99900466</t>
  </si>
  <si>
    <t>Midlothian 7</t>
  </si>
  <si>
    <t>S99900467</t>
  </si>
  <si>
    <t>Midlothian 8</t>
  </si>
  <si>
    <t>S99900468</t>
  </si>
  <si>
    <t>Aberdeen City 19</t>
  </si>
  <si>
    <t>S99900469</t>
  </si>
  <si>
    <t>Aberdeen City 20</t>
  </si>
  <si>
    <t>S99900470</t>
  </si>
  <si>
    <t>City of Edinburgh 38</t>
  </si>
  <si>
    <t>S99900471</t>
  </si>
  <si>
    <t>City of Edinburgh 39</t>
  </si>
  <si>
    <t>S99900472</t>
  </si>
  <si>
    <t>East Ayrshire 15</t>
  </si>
  <si>
    <t>S99900473</t>
  </si>
  <si>
    <t>East Ayrshire 16</t>
  </si>
  <si>
    <t>S99900474</t>
  </si>
  <si>
    <t>East Renfrewshire 8</t>
  </si>
  <si>
    <t>S99900475</t>
  </si>
  <si>
    <t>East Renfrewshire 9</t>
  </si>
  <si>
    <t>S99900476</t>
  </si>
  <si>
    <t>Inverclyde 7</t>
  </si>
  <si>
    <t>S99900477</t>
  </si>
  <si>
    <t>Inverclyde 8</t>
  </si>
  <si>
    <t>S99900478</t>
  </si>
  <si>
    <t>Aberdeenshire 23</t>
  </si>
  <si>
    <t>S99900479</t>
  </si>
  <si>
    <t>Aberdeenshire 24</t>
  </si>
  <si>
    <t>S99900480</t>
  </si>
  <si>
    <t>Renfrewshire 15</t>
  </si>
  <si>
    <t>S99900481</t>
  </si>
  <si>
    <t>Renfrewshire 16</t>
  </si>
  <si>
    <t>S99900482</t>
  </si>
  <si>
    <t>Falkirk 12</t>
  </si>
  <si>
    <t>S99900483</t>
  </si>
  <si>
    <t>Falkirk 13</t>
  </si>
  <si>
    <t>S99900484</t>
  </si>
  <si>
    <t>North Lanarkshire 30</t>
  </si>
  <si>
    <t>S99900485</t>
  </si>
  <si>
    <t>North Lanarkshire 31</t>
  </si>
  <si>
    <t>S99900486</t>
  </si>
  <si>
    <t>Stirling 6</t>
  </si>
  <si>
    <t>S99900487</t>
  </si>
  <si>
    <t>Stirling 7</t>
  </si>
  <si>
    <t>S99900488</t>
  </si>
  <si>
    <t>Aberdeenshire 25</t>
  </si>
  <si>
    <t>S99900489</t>
  </si>
  <si>
    <t>Aberdeenshire 26</t>
  </si>
  <si>
    <t>S99900490</t>
  </si>
  <si>
    <t>Stirling 8</t>
  </si>
  <si>
    <t>S99900491</t>
  </si>
  <si>
    <t>Stirling 9</t>
  </si>
  <si>
    <t>S99900492</t>
  </si>
  <si>
    <t>Scottish Borders 11</t>
  </si>
  <si>
    <t>S99900493</t>
  </si>
  <si>
    <t>Scottish Borders 12</t>
  </si>
  <si>
    <t>S99900494</t>
  </si>
  <si>
    <t>South Lanarkshire 27</t>
  </si>
  <si>
    <t>S99900495</t>
  </si>
  <si>
    <t>South Lanarkshire 28</t>
  </si>
  <si>
    <t>S99900496</t>
  </si>
  <si>
    <t>City of Edinburgh 40</t>
  </si>
  <si>
    <t>S99900497</t>
  </si>
  <si>
    <t>City of Edinburgh 41</t>
  </si>
  <si>
    <t>S99900498</t>
  </si>
  <si>
    <t>Comhairle nan Eilean Siar 2</t>
  </si>
  <si>
    <t>S99900499</t>
  </si>
  <si>
    <t>Comhairle nan Eilean Siar 3</t>
  </si>
  <si>
    <t>W02000001</t>
  </si>
  <si>
    <t>Isle of Anglesey 001</t>
  </si>
  <si>
    <t>W06000001</t>
  </si>
  <si>
    <t>Isle of Anglesey</t>
  </si>
  <si>
    <t>Wales</t>
  </si>
  <si>
    <t>W02000002</t>
  </si>
  <si>
    <t>Isle of Anglesey 002</t>
  </si>
  <si>
    <t>W02000003</t>
  </si>
  <si>
    <t>Isle of Anglesey 003</t>
  </si>
  <si>
    <t>W02000004</t>
  </si>
  <si>
    <t>Isle of Anglesey 004</t>
  </si>
  <si>
    <t>W02000005</t>
  </si>
  <si>
    <t>Isle of Anglesey 005</t>
  </si>
  <si>
    <t>W02000006</t>
  </si>
  <si>
    <t>Isle of Anglesey 006</t>
  </si>
  <si>
    <t>W02000007</t>
  </si>
  <si>
    <t>Isle of Anglesey 007</t>
  </si>
  <si>
    <t>W02000008</t>
  </si>
  <si>
    <t>Isle of Anglesey 008</t>
  </si>
  <si>
    <t>W02000009</t>
  </si>
  <si>
    <t>Isle of Anglesey 009</t>
  </si>
  <si>
    <t>W02000010</t>
  </si>
  <si>
    <t>Gwynedd 001</t>
  </si>
  <si>
    <t>W06000002</t>
  </si>
  <si>
    <t>Gwynedd</t>
  </si>
  <si>
    <t>W02000011</t>
  </si>
  <si>
    <t>Gwynedd 002</t>
  </si>
  <si>
    <t>W02000012</t>
  </si>
  <si>
    <t>Gwynedd 003</t>
  </si>
  <si>
    <t>W02000013</t>
  </si>
  <si>
    <t>Gwynedd 004</t>
  </si>
  <si>
    <t>W02000014</t>
  </si>
  <si>
    <t>Gwynedd 005</t>
  </si>
  <si>
    <t>W02000015</t>
  </si>
  <si>
    <t>Gwynedd 006</t>
  </si>
  <si>
    <t>W02000016</t>
  </si>
  <si>
    <t>Gwynedd 007</t>
  </si>
  <si>
    <t>W02000017</t>
  </si>
  <si>
    <t>Gwynedd 008</t>
  </si>
  <si>
    <t>W02000018</t>
  </si>
  <si>
    <t>Gwynedd 009</t>
  </si>
  <si>
    <t>W02000019</t>
  </si>
  <si>
    <t>Gwynedd 010</t>
  </si>
  <si>
    <t>W02000020</t>
  </si>
  <si>
    <t>Gwynedd 011</t>
  </si>
  <si>
    <t>W02000021</t>
  </si>
  <si>
    <t>Gwynedd 012</t>
  </si>
  <si>
    <t>W02000022</t>
  </si>
  <si>
    <t>Gwynedd 013</t>
  </si>
  <si>
    <t>W02000023</t>
  </si>
  <si>
    <t>Gwynedd 014</t>
  </si>
  <si>
    <t>W02000024</t>
  </si>
  <si>
    <t>Gwynedd 015</t>
  </si>
  <si>
    <t>W02000025</t>
  </si>
  <si>
    <t>Gwynedd 016</t>
  </si>
  <si>
    <t>W02000026</t>
  </si>
  <si>
    <t>Gwynedd 017</t>
  </si>
  <si>
    <t>W02000027</t>
  </si>
  <si>
    <t>Conwy 001</t>
  </si>
  <si>
    <t>W06000003</t>
  </si>
  <si>
    <t>Conwy</t>
  </si>
  <si>
    <t>W02000028</t>
  </si>
  <si>
    <t>Conwy 002</t>
  </si>
  <si>
    <t>W02000029</t>
  </si>
  <si>
    <t>Conwy 003</t>
  </si>
  <si>
    <t>W02000030</t>
  </si>
  <si>
    <t>Conwy 004</t>
  </si>
  <si>
    <t>W02000031</t>
  </si>
  <si>
    <t>Conwy 005</t>
  </si>
  <si>
    <t>W02000032</t>
  </si>
  <si>
    <t>Conwy 006</t>
  </si>
  <si>
    <t>W02000033</t>
  </si>
  <si>
    <t>Conwy 007</t>
  </si>
  <si>
    <t>W02000034</t>
  </si>
  <si>
    <t>Conwy 008</t>
  </si>
  <si>
    <t>W02000035</t>
  </si>
  <si>
    <t>Conwy 009</t>
  </si>
  <si>
    <t>W02000036</t>
  </si>
  <si>
    <t>Conwy 010</t>
  </si>
  <si>
    <t>W02000037</t>
  </si>
  <si>
    <t>Conwy 011</t>
  </si>
  <si>
    <t>W02000038</t>
  </si>
  <si>
    <t>Conwy 012</t>
  </si>
  <si>
    <t>W02000039</t>
  </si>
  <si>
    <t>Conwy 013</t>
  </si>
  <si>
    <t>W02000040</t>
  </si>
  <si>
    <t>Conwy 014</t>
  </si>
  <si>
    <t>W02000041</t>
  </si>
  <si>
    <t>Conwy 015</t>
  </si>
  <si>
    <t>W02000042</t>
  </si>
  <si>
    <t>Denbighshire 001</t>
  </si>
  <si>
    <t>W06000004</t>
  </si>
  <si>
    <t>Denbighshire</t>
  </si>
  <si>
    <t>W02000043</t>
  </si>
  <si>
    <t>Denbighshire 002</t>
  </si>
  <si>
    <t>W02000044</t>
  </si>
  <si>
    <t>Denbighshire 003</t>
  </si>
  <si>
    <t>W02000045</t>
  </si>
  <si>
    <t>Denbighshire 004</t>
  </si>
  <si>
    <t>W02000047</t>
  </si>
  <si>
    <t>Denbighshire 006</t>
  </si>
  <si>
    <t>W02000049</t>
  </si>
  <si>
    <t>Denbighshire 008</t>
  </si>
  <si>
    <t>W02000050</t>
  </si>
  <si>
    <t>Denbighshire 009</t>
  </si>
  <si>
    <t>W02000051</t>
  </si>
  <si>
    <t>Denbighshire 010</t>
  </si>
  <si>
    <t>W02000052</t>
  </si>
  <si>
    <t>Denbighshire 011</t>
  </si>
  <si>
    <t>W02000053</t>
  </si>
  <si>
    <t>Denbighshire 012</t>
  </si>
  <si>
    <t>W02000054</t>
  </si>
  <si>
    <t>Denbighshire 013</t>
  </si>
  <si>
    <t>W02000055</t>
  </si>
  <si>
    <t>Denbighshire 014</t>
  </si>
  <si>
    <t>W02000056</t>
  </si>
  <si>
    <t>Denbighshire 015</t>
  </si>
  <si>
    <t>W02000057</t>
  </si>
  <si>
    <t>Denbighshire 016</t>
  </si>
  <si>
    <t>W02000058</t>
  </si>
  <si>
    <t>Flintshire 001</t>
  </si>
  <si>
    <t>W06000005</t>
  </si>
  <si>
    <t>Flintshire</t>
  </si>
  <si>
    <t>W02000059</t>
  </si>
  <si>
    <t>Flintshire 002</t>
  </si>
  <si>
    <t>W02000060</t>
  </si>
  <si>
    <t>Flintshire 003</t>
  </si>
  <si>
    <t>W02000061</t>
  </si>
  <si>
    <t>Flintshire 004</t>
  </si>
  <si>
    <t>W02000062</t>
  </si>
  <si>
    <t>Flintshire 005</t>
  </si>
  <si>
    <t>W02000063</t>
  </si>
  <si>
    <t>Flintshire 006</t>
  </si>
  <si>
    <t>W02000064</t>
  </si>
  <si>
    <t>Flintshire 007</t>
  </si>
  <si>
    <t>W02000065</t>
  </si>
  <si>
    <t>Flintshire 008</t>
  </si>
  <si>
    <t>W02000066</t>
  </si>
  <si>
    <t>Flintshire 009</t>
  </si>
  <si>
    <t>W02000067</t>
  </si>
  <si>
    <t>Flintshire 010</t>
  </si>
  <si>
    <t>W02000068</t>
  </si>
  <si>
    <t>Flintshire 011</t>
  </si>
  <si>
    <t>W02000069</t>
  </si>
  <si>
    <t>Flintshire 012</t>
  </si>
  <si>
    <t>W02000070</t>
  </si>
  <si>
    <t>Flintshire 013</t>
  </si>
  <si>
    <t>W02000071</t>
  </si>
  <si>
    <t>Flintshire 014</t>
  </si>
  <si>
    <t>W02000072</t>
  </si>
  <si>
    <t>Flintshire 015</t>
  </si>
  <si>
    <t>W02000073</t>
  </si>
  <si>
    <t>Flintshire 016</t>
  </si>
  <si>
    <t>W02000074</t>
  </si>
  <si>
    <t>Flintshire 017</t>
  </si>
  <si>
    <t>W02000075</t>
  </si>
  <si>
    <t>Flintshire 018</t>
  </si>
  <si>
    <t>W02000076</t>
  </si>
  <si>
    <t>Flintshire 019</t>
  </si>
  <si>
    <t>W02000077</t>
  </si>
  <si>
    <t>Flintshire 020</t>
  </si>
  <si>
    <t>W02000080</t>
  </si>
  <si>
    <t>Wrexham 003</t>
  </si>
  <si>
    <t>W06000006</t>
  </si>
  <si>
    <t>Wrexham</t>
  </si>
  <si>
    <t>W02000081</t>
  </si>
  <si>
    <t>Wrexham 004</t>
  </si>
  <si>
    <t>W02000082</t>
  </si>
  <si>
    <t>Wrexham 005</t>
  </si>
  <si>
    <t>W02000083</t>
  </si>
  <si>
    <t>Wrexham 006</t>
  </si>
  <si>
    <t>W02000084</t>
  </si>
  <si>
    <t>Wrexham 007</t>
  </si>
  <si>
    <t>W02000085</t>
  </si>
  <si>
    <t>Wrexham 008</t>
  </si>
  <si>
    <t>W02000086</t>
  </si>
  <si>
    <t>Wrexham 009</t>
  </si>
  <si>
    <t>W02000087</t>
  </si>
  <si>
    <t>Wrexham 010</t>
  </si>
  <si>
    <t>W02000088</t>
  </si>
  <si>
    <t>Wrexham 011</t>
  </si>
  <si>
    <t>W02000089</t>
  </si>
  <si>
    <t>Wrexham 012</t>
  </si>
  <si>
    <t>W02000090</t>
  </si>
  <si>
    <t>Wrexham 013</t>
  </si>
  <si>
    <t>W02000091</t>
  </si>
  <si>
    <t>Wrexham 014</t>
  </si>
  <si>
    <t>W02000092</t>
  </si>
  <si>
    <t>Wrexham 015</t>
  </si>
  <si>
    <t>W02000093</t>
  </si>
  <si>
    <t>Wrexham 016</t>
  </si>
  <si>
    <t>W02000094</t>
  </si>
  <si>
    <t>Wrexham 017</t>
  </si>
  <si>
    <t>W02000095</t>
  </si>
  <si>
    <t>Wrexham 018</t>
  </si>
  <si>
    <t>W02000096</t>
  </si>
  <si>
    <t>Wrexham 019</t>
  </si>
  <si>
    <t>W02000097</t>
  </si>
  <si>
    <t>Powys 001</t>
  </si>
  <si>
    <t>W06000023</t>
  </si>
  <si>
    <t>Powys</t>
  </si>
  <si>
    <t>W02000098</t>
  </si>
  <si>
    <t>Powys 002</t>
  </si>
  <si>
    <t>W02000099</t>
  </si>
  <si>
    <t>Powys 003</t>
  </si>
  <si>
    <t>W02000100</t>
  </si>
  <si>
    <t>Powys 004</t>
  </si>
  <si>
    <t>W02000101</t>
  </si>
  <si>
    <t>Powys 005</t>
  </si>
  <si>
    <t>W02000102</t>
  </si>
  <si>
    <t>Powys 006</t>
  </si>
  <si>
    <t>W02000103</t>
  </si>
  <si>
    <t>Powys 007</t>
  </si>
  <si>
    <t>W02000104</t>
  </si>
  <si>
    <t>Powys 008</t>
  </si>
  <si>
    <t>W02000105</t>
  </si>
  <si>
    <t>Powys 009</t>
  </si>
  <si>
    <t>W02000106</t>
  </si>
  <si>
    <t>Powys 010</t>
  </si>
  <si>
    <t>W02000107</t>
  </si>
  <si>
    <t>Powys 011</t>
  </si>
  <si>
    <t>W02000108</t>
  </si>
  <si>
    <t>Powys 012</t>
  </si>
  <si>
    <t>W02000109</t>
  </si>
  <si>
    <t>Powys 013</t>
  </si>
  <si>
    <t>W02000110</t>
  </si>
  <si>
    <t>Powys 014</t>
  </si>
  <si>
    <t>W02000111</t>
  </si>
  <si>
    <t>Powys 015</t>
  </si>
  <si>
    <t>W02000113</t>
  </si>
  <si>
    <t>Powys 017</t>
  </si>
  <si>
    <t>W02000114</t>
  </si>
  <si>
    <t>Powys 018</t>
  </si>
  <si>
    <t>W02000116</t>
  </si>
  <si>
    <t>Ceredigion 001</t>
  </si>
  <si>
    <t>W06000008</t>
  </si>
  <si>
    <t>Ceredigion</t>
  </si>
  <si>
    <t>W02000117</t>
  </si>
  <si>
    <t>Ceredigion 002</t>
  </si>
  <si>
    <t>W02000118</t>
  </si>
  <si>
    <t>Ceredigion 003</t>
  </si>
  <si>
    <t>W02000120</t>
  </si>
  <si>
    <t>Ceredigion 005</t>
  </si>
  <si>
    <t>W02000122</t>
  </si>
  <si>
    <t>Ceredigion 007</t>
  </si>
  <si>
    <t>W02000123</t>
  </si>
  <si>
    <t>Ceredigion 008</t>
  </si>
  <si>
    <t>W02000124</t>
  </si>
  <si>
    <t>Ceredigion 009</t>
  </si>
  <si>
    <t>W02000125</t>
  </si>
  <si>
    <t>Ceredigion 010</t>
  </si>
  <si>
    <t>W02000126</t>
  </si>
  <si>
    <t>Pembrokeshire 001</t>
  </si>
  <si>
    <t>W06000009</t>
  </si>
  <si>
    <t>Pembrokeshire</t>
  </si>
  <si>
    <t>W02000127</t>
  </si>
  <si>
    <t>Pembrokeshire 002</t>
  </si>
  <si>
    <t>W02000128</t>
  </si>
  <si>
    <t>Pembrokeshire 003</t>
  </si>
  <si>
    <t>W02000129</t>
  </si>
  <si>
    <t>Pembrokeshire 004</t>
  </si>
  <si>
    <t>W02000130</t>
  </si>
  <si>
    <t>Pembrokeshire 005</t>
  </si>
  <si>
    <t>W02000131</t>
  </si>
  <si>
    <t>Pembrokeshire 006</t>
  </si>
  <si>
    <t>W02000132</t>
  </si>
  <si>
    <t>Pembrokeshire 007</t>
  </si>
  <si>
    <t>W02000133</t>
  </si>
  <si>
    <t>Pembrokeshire 008</t>
  </si>
  <si>
    <t>W02000134</t>
  </si>
  <si>
    <t>Pembrokeshire 009</t>
  </si>
  <si>
    <t>W02000135</t>
  </si>
  <si>
    <t>Pembrokeshire 010</t>
  </si>
  <si>
    <t>W02000136</t>
  </si>
  <si>
    <t>Pembrokeshire 011</t>
  </si>
  <si>
    <t>W02000137</t>
  </si>
  <si>
    <t>Pembrokeshire 012</t>
  </si>
  <si>
    <t>W02000138</t>
  </si>
  <si>
    <t>Pembrokeshire 013</t>
  </si>
  <si>
    <t>W02000139</t>
  </si>
  <si>
    <t>Pembrokeshire 014</t>
  </si>
  <si>
    <t>W02000140</t>
  </si>
  <si>
    <t>Pembrokeshire 015</t>
  </si>
  <si>
    <t>W02000141</t>
  </si>
  <si>
    <t>Pembrokeshire 016</t>
  </si>
  <si>
    <t>W02000142</t>
  </si>
  <si>
    <t>Carmarthenshire 001</t>
  </si>
  <si>
    <t>W06000010</t>
  </si>
  <si>
    <t>Carmarthenshire</t>
  </si>
  <si>
    <t>W02000143</t>
  </si>
  <si>
    <t>Carmarthenshire 002</t>
  </si>
  <si>
    <t>W02000144</t>
  </si>
  <si>
    <t>Carmarthenshire 003</t>
  </si>
  <si>
    <t>W02000145</t>
  </si>
  <si>
    <t>Carmarthenshire 004</t>
  </si>
  <si>
    <t>W02000146</t>
  </si>
  <si>
    <t>Carmarthenshire 005</t>
  </si>
  <si>
    <t>W02000147</t>
  </si>
  <si>
    <t>Carmarthenshire 006</t>
  </si>
  <si>
    <t>W02000148</t>
  </si>
  <si>
    <t>Carmarthenshire 007</t>
  </si>
  <si>
    <t>W02000149</t>
  </si>
  <si>
    <t>Carmarthenshire 008</t>
  </si>
  <si>
    <t>W02000151</t>
  </si>
  <si>
    <t>Carmarthenshire 010</t>
  </si>
  <si>
    <t>W02000152</t>
  </si>
  <si>
    <t>Carmarthenshire 011</t>
  </si>
  <si>
    <t>W02000153</t>
  </si>
  <si>
    <t>Carmarthenshire 012</t>
  </si>
  <si>
    <t>W02000154</t>
  </si>
  <si>
    <t>Carmarthenshire 013</t>
  </si>
  <si>
    <t>W02000156</t>
  </si>
  <si>
    <t>Carmarthenshire 015</t>
  </si>
  <si>
    <t>W02000157</t>
  </si>
  <si>
    <t>Carmarthenshire 016</t>
  </si>
  <si>
    <t>W02000158</t>
  </si>
  <si>
    <t>Carmarthenshire 017</t>
  </si>
  <si>
    <t>W02000159</t>
  </si>
  <si>
    <t>Carmarthenshire 018</t>
  </si>
  <si>
    <t>W02000160</t>
  </si>
  <si>
    <t>Carmarthenshire 019</t>
  </si>
  <si>
    <t>W02000161</t>
  </si>
  <si>
    <t>Carmarthenshire 020</t>
  </si>
  <si>
    <t>W02000162</t>
  </si>
  <si>
    <t>Carmarthenshire 021</t>
  </si>
  <si>
    <t>W02000163</t>
  </si>
  <si>
    <t>Carmarthenshire 022</t>
  </si>
  <si>
    <t>W02000164</t>
  </si>
  <si>
    <t>Carmarthenshire 023</t>
  </si>
  <si>
    <t>W02000165</t>
  </si>
  <si>
    <t>Carmarthenshire 024</t>
  </si>
  <si>
    <t>W02000166</t>
  </si>
  <si>
    <t>Carmarthenshire 025</t>
  </si>
  <si>
    <t>W02000167</t>
  </si>
  <si>
    <t>Carmarthenshire 026</t>
  </si>
  <si>
    <t>W02000168</t>
  </si>
  <si>
    <t>Swansea 001</t>
  </si>
  <si>
    <t>W06000011</t>
  </si>
  <si>
    <t>Swansea</t>
  </si>
  <si>
    <t>W02000169</t>
  </si>
  <si>
    <t>Swansea 002</t>
  </si>
  <si>
    <t>W02000170</t>
  </si>
  <si>
    <t>Swansea 003</t>
  </si>
  <si>
    <t>W02000171</t>
  </si>
  <si>
    <t>Swansea 004</t>
  </si>
  <si>
    <t>W02000172</t>
  </si>
  <si>
    <t>Swansea 005</t>
  </si>
  <si>
    <t>W02000173</t>
  </si>
  <si>
    <t>Swansea 006</t>
  </si>
  <si>
    <t>W02000174</t>
  </si>
  <si>
    <t>Swansea 007</t>
  </si>
  <si>
    <t>W02000175</t>
  </si>
  <si>
    <t>Swansea 008</t>
  </si>
  <si>
    <t>W02000176</t>
  </si>
  <si>
    <t>Swansea 009</t>
  </si>
  <si>
    <t>W02000177</t>
  </si>
  <si>
    <t>Swansea 010</t>
  </si>
  <si>
    <t>W02000178</t>
  </si>
  <si>
    <t>Swansea 011</t>
  </si>
  <si>
    <t>W02000179</t>
  </si>
  <si>
    <t>Swansea 012</t>
  </si>
  <si>
    <t>W02000180</t>
  </si>
  <si>
    <t>Swansea 013</t>
  </si>
  <si>
    <t>W02000181</t>
  </si>
  <si>
    <t>Swansea 014</t>
  </si>
  <si>
    <t>W02000182</t>
  </si>
  <si>
    <t>Swansea 015</t>
  </si>
  <si>
    <t>W02000183</t>
  </si>
  <si>
    <t>Swansea 016</t>
  </si>
  <si>
    <t>W02000184</t>
  </si>
  <si>
    <t>Swansea 017</t>
  </si>
  <si>
    <t>W02000185</t>
  </si>
  <si>
    <t>Swansea 018</t>
  </si>
  <si>
    <t>W02000186</t>
  </si>
  <si>
    <t>Swansea 019</t>
  </si>
  <si>
    <t>W02000187</t>
  </si>
  <si>
    <t>Swansea 020</t>
  </si>
  <si>
    <t>W02000188</t>
  </si>
  <si>
    <t>Swansea 021</t>
  </si>
  <si>
    <t>W02000189</t>
  </si>
  <si>
    <t>Swansea 022</t>
  </si>
  <si>
    <t>W02000190</t>
  </si>
  <si>
    <t>Swansea 023</t>
  </si>
  <si>
    <t>W02000191</t>
  </si>
  <si>
    <t>Swansea 024</t>
  </si>
  <si>
    <t>W02000192</t>
  </si>
  <si>
    <t>Swansea 025</t>
  </si>
  <si>
    <t>W02000193</t>
  </si>
  <si>
    <t>Swansea 026</t>
  </si>
  <si>
    <t>W02000194</t>
  </si>
  <si>
    <t>Swansea 027</t>
  </si>
  <si>
    <t>W02000195</t>
  </si>
  <si>
    <t>Swansea 028</t>
  </si>
  <si>
    <t>W02000196</t>
  </si>
  <si>
    <t>Swansea 029</t>
  </si>
  <si>
    <t>W02000197</t>
  </si>
  <si>
    <t>Swansea 030</t>
  </si>
  <si>
    <t>W02000198</t>
  </si>
  <si>
    <t>Swansea 031</t>
  </si>
  <si>
    <t>W02000200</t>
  </si>
  <si>
    <t>Neath Port Talbot 002</t>
  </si>
  <si>
    <t>W06000012</t>
  </si>
  <si>
    <t>Neath Port Talbot</t>
  </si>
  <si>
    <t>W02000201</t>
  </si>
  <si>
    <t>Neath Port Talbot 003</t>
  </si>
  <si>
    <t>W02000202</t>
  </si>
  <si>
    <t>Neath Port Talbot 004</t>
  </si>
  <si>
    <t>W02000203</t>
  </si>
  <si>
    <t>Neath Port Talbot 005</t>
  </si>
  <si>
    <t>W02000204</t>
  </si>
  <si>
    <t>Neath Port Talbot 006</t>
  </si>
  <si>
    <t>W02000205</t>
  </si>
  <si>
    <t>Neath Port Talbot 007</t>
  </si>
  <si>
    <t>W02000206</t>
  </si>
  <si>
    <t>Neath Port Talbot 008</t>
  </si>
  <si>
    <t>W02000207</t>
  </si>
  <si>
    <t>Neath Port Talbot 009</t>
  </si>
  <si>
    <t>W02000208</t>
  </si>
  <si>
    <t>Neath Port Talbot 010</t>
  </si>
  <si>
    <t>W02000209</t>
  </si>
  <si>
    <t>Neath Port Talbot 011</t>
  </si>
  <si>
    <t>W02000210</t>
  </si>
  <si>
    <t>Neath Port Talbot 012</t>
  </si>
  <si>
    <t>W02000211</t>
  </si>
  <si>
    <t>Neath Port Talbot 013</t>
  </si>
  <si>
    <t>W02000212</t>
  </si>
  <si>
    <t>Neath Port Talbot 014</t>
  </si>
  <si>
    <t>W02000213</t>
  </si>
  <si>
    <t>Neath Port Talbot 015</t>
  </si>
  <si>
    <t>W02000214</t>
  </si>
  <si>
    <t>Neath Port Talbot 016</t>
  </si>
  <si>
    <t>W02000215</t>
  </si>
  <si>
    <t>Neath Port Talbot 017</t>
  </si>
  <si>
    <t>W02000216</t>
  </si>
  <si>
    <t>Neath Port Talbot 018</t>
  </si>
  <si>
    <t>W02000217</t>
  </si>
  <si>
    <t>Neath Port Talbot 019</t>
  </si>
  <si>
    <t>W02000218</t>
  </si>
  <si>
    <t>Bridgend 001</t>
  </si>
  <si>
    <t>W06000013</t>
  </si>
  <si>
    <t>Bridgend</t>
  </si>
  <si>
    <t>W02000219</t>
  </si>
  <si>
    <t>Bridgend 002</t>
  </si>
  <si>
    <t>W02000220</t>
  </si>
  <si>
    <t>Bridgend 003</t>
  </si>
  <si>
    <t>W02000221</t>
  </si>
  <si>
    <t>Bridgend 004</t>
  </si>
  <si>
    <t>W02000222</t>
  </si>
  <si>
    <t>Bridgend 005</t>
  </si>
  <si>
    <t>W02000223</t>
  </si>
  <si>
    <t>Bridgend 006</t>
  </si>
  <si>
    <t>W02000224</t>
  </si>
  <si>
    <t>Bridgend 007</t>
  </si>
  <si>
    <t>W02000225</t>
  </si>
  <si>
    <t>Bridgend 008</t>
  </si>
  <si>
    <t>W02000226</t>
  </si>
  <si>
    <t>Bridgend 009</t>
  </si>
  <si>
    <t>W02000227</t>
  </si>
  <si>
    <t>Bridgend 010</t>
  </si>
  <si>
    <t>W02000228</t>
  </si>
  <si>
    <t>Bridgend 011</t>
  </si>
  <si>
    <t>W02000229</t>
  </si>
  <si>
    <t>Bridgend 012</t>
  </si>
  <si>
    <t>W02000230</t>
  </si>
  <si>
    <t>Bridgend 013</t>
  </si>
  <si>
    <t>W02000231</t>
  </si>
  <si>
    <t>Bridgend 014</t>
  </si>
  <si>
    <t>W02000232</t>
  </si>
  <si>
    <t>Bridgend 015</t>
  </si>
  <si>
    <t>W02000233</t>
  </si>
  <si>
    <t>Bridgend 016</t>
  </si>
  <si>
    <t>W02000234</t>
  </si>
  <si>
    <t>Bridgend 017</t>
  </si>
  <si>
    <t>W02000235</t>
  </si>
  <si>
    <t>Bridgend 018</t>
  </si>
  <si>
    <t>W02000236</t>
  </si>
  <si>
    <t>Bridgend 019</t>
  </si>
  <si>
    <t>W02000237</t>
  </si>
  <si>
    <t>The Vale of Glamorgan 001</t>
  </si>
  <si>
    <t>W06000014</t>
  </si>
  <si>
    <t>The Vale of Glamorgan</t>
  </si>
  <si>
    <t>W02000238</t>
  </si>
  <si>
    <t>The Vale of Glamorgan 002</t>
  </si>
  <si>
    <t>W02000239</t>
  </si>
  <si>
    <t>The Vale of Glamorgan 003</t>
  </si>
  <si>
    <t>W02000240</t>
  </si>
  <si>
    <t>The Vale of Glamorgan 004</t>
  </si>
  <si>
    <t>W02000241</t>
  </si>
  <si>
    <t>The Vale of Glamorgan 005</t>
  </si>
  <si>
    <t>W02000242</t>
  </si>
  <si>
    <t>The Vale of Glamorgan 006</t>
  </si>
  <si>
    <t>W02000243</t>
  </si>
  <si>
    <t>The Vale of Glamorgan 007</t>
  </si>
  <si>
    <t>W02000244</t>
  </si>
  <si>
    <t>The Vale of Glamorgan 008</t>
  </si>
  <si>
    <t>W02000245</t>
  </si>
  <si>
    <t>The Vale of Glamorgan 009</t>
  </si>
  <si>
    <t>W02000246</t>
  </si>
  <si>
    <t>The Vale of Glamorgan 010</t>
  </si>
  <si>
    <t>W02000247</t>
  </si>
  <si>
    <t>The Vale of Glamorgan 011</t>
  </si>
  <si>
    <t>W02000248</t>
  </si>
  <si>
    <t>The Vale of Glamorgan 012</t>
  </si>
  <si>
    <t>W02000249</t>
  </si>
  <si>
    <t>The Vale of Glamorgan 013</t>
  </si>
  <si>
    <t>W02000250</t>
  </si>
  <si>
    <t>The Vale of Glamorgan 014</t>
  </si>
  <si>
    <t>W02000251</t>
  </si>
  <si>
    <t>The Vale of Glamorgan 015</t>
  </si>
  <si>
    <t>W02000252</t>
  </si>
  <si>
    <t>Rhondda Cynon Taf 001</t>
  </si>
  <si>
    <t>W06000016</t>
  </si>
  <si>
    <t>Rhondda Cynon Taf</t>
  </si>
  <si>
    <t>W02000253</t>
  </si>
  <si>
    <t>Rhondda Cynon Taf 002</t>
  </si>
  <si>
    <t>W02000254</t>
  </si>
  <si>
    <t>Rhondda Cynon Taf 003</t>
  </si>
  <si>
    <t>W02000255</t>
  </si>
  <si>
    <t>Rhondda Cynon Taf 004</t>
  </si>
  <si>
    <t>W02000256</t>
  </si>
  <si>
    <t>Rhondda Cynon Taf 005</t>
  </si>
  <si>
    <t>W02000257</t>
  </si>
  <si>
    <t>Rhondda Cynon Taf 006</t>
  </si>
  <si>
    <t>W02000258</t>
  </si>
  <si>
    <t>Rhondda Cynon Taf 007</t>
  </si>
  <si>
    <t>W02000259</t>
  </si>
  <si>
    <t>Rhondda Cynon Taf 008</t>
  </si>
  <si>
    <t>W02000260</t>
  </si>
  <si>
    <t>Rhondda Cynon Taf 009</t>
  </si>
  <si>
    <t>W02000261</t>
  </si>
  <si>
    <t>Rhondda Cynon Taf 010</t>
  </si>
  <si>
    <t>W02000262</t>
  </si>
  <si>
    <t>Rhondda Cynon Taf 011</t>
  </si>
  <si>
    <t>W02000263</t>
  </si>
  <si>
    <t>Rhondda Cynon Taf 012</t>
  </si>
  <si>
    <t>W02000264</t>
  </si>
  <si>
    <t>Rhondda Cynon Taf 013</t>
  </si>
  <si>
    <t>W02000265</t>
  </si>
  <si>
    <t>Rhondda Cynon Taf 014</t>
  </si>
  <si>
    <t>W02000266</t>
  </si>
  <si>
    <t>Rhondda Cynon Taf 015</t>
  </si>
  <si>
    <t>W02000267</t>
  </si>
  <si>
    <t>Rhondda Cynon Taf 016</t>
  </si>
  <si>
    <t>W02000268</t>
  </si>
  <si>
    <t>Rhondda Cynon Taf 017</t>
  </si>
  <si>
    <t>W02000269</t>
  </si>
  <si>
    <t>Rhondda Cynon Taf 018</t>
  </si>
  <si>
    <t>W02000270</t>
  </si>
  <si>
    <t>Rhondda Cynon Taf 019</t>
  </si>
  <si>
    <t>W02000271</t>
  </si>
  <si>
    <t>Rhondda Cynon Taf 020</t>
  </si>
  <si>
    <t>W02000272</t>
  </si>
  <si>
    <t>Rhondda Cynon Taf 021</t>
  </si>
  <si>
    <t>W02000273</t>
  </si>
  <si>
    <t>Rhondda Cynon Taf 022</t>
  </si>
  <si>
    <t>W02000274</t>
  </si>
  <si>
    <t>Rhondda Cynon Taf 023</t>
  </si>
  <si>
    <t>W02000275</t>
  </si>
  <si>
    <t>Rhondda Cynon Taf 024</t>
  </si>
  <si>
    <t>W02000276</t>
  </si>
  <si>
    <t>Rhondda Cynon Taf 025</t>
  </si>
  <si>
    <t>W02000277</t>
  </si>
  <si>
    <t>Rhondda Cynon Taf 026</t>
  </si>
  <si>
    <t>W02000278</t>
  </si>
  <si>
    <t>Rhondda Cynon Taf 027</t>
  </si>
  <si>
    <t>W02000279</t>
  </si>
  <si>
    <t>Rhondda Cynon Taf 028</t>
  </si>
  <si>
    <t>W02000280</t>
  </si>
  <si>
    <t>Rhondda Cynon Taf 029</t>
  </si>
  <si>
    <t>W02000281</t>
  </si>
  <si>
    <t>Rhondda Cynon Taf 030</t>
  </si>
  <si>
    <t>W02000282</t>
  </si>
  <si>
    <t>Rhondda Cynon Taf 031</t>
  </si>
  <si>
    <t>W02000284</t>
  </si>
  <si>
    <t>Merthyr Tydfil 002</t>
  </si>
  <si>
    <t>W06000024</t>
  </si>
  <si>
    <t>Merthyr Tydfil</t>
  </si>
  <si>
    <t>W02000285</t>
  </si>
  <si>
    <t>Merthyr Tydfil 003</t>
  </si>
  <si>
    <t>W02000286</t>
  </si>
  <si>
    <t>Merthyr Tydfil 004</t>
  </si>
  <si>
    <t>W02000287</t>
  </si>
  <si>
    <t>Merthyr Tydfil 005</t>
  </si>
  <si>
    <t>W02000288</t>
  </si>
  <si>
    <t>Merthyr Tydfil 006</t>
  </si>
  <si>
    <t>W02000289</t>
  </si>
  <si>
    <t>Merthyr Tydfil 007</t>
  </si>
  <si>
    <t>W02000290</t>
  </si>
  <si>
    <t>Caerphilly 001</t>
  </si>
  <si>
    <t>W06000018</t>
  </si>
  <si>
    <t>Caerphilly</t>
  </si>
  <si>
    <t>W02000291</t>
  </si>
  <si>
    <t>Caerphilly 002</t>
  </si>
  <si>
    <t>W02000292</t>
  </si>
  <si>
    <t>Caerphilly 003</t>
  </si>
  <si>
    <t>W02000293</t>
  </si>
  <si>
    <t>Caerphilly 004</t>
  </si>
  <si>
    <t>W02000294</t>
  </si>
  <si>
    <t>Caerphilly 005</t>
  </si>
  <si>
    <t>W02000295</t>
  </si>
  <si>
    <t>Caerphilly 006</t>
  </si>
  <si>
    <t>W02000296</t>
  </si>
  <si>
    <t>Caerphilly 007</t>
  </si>
  <si>
    <t>W02000297</t>
  </si>
  <si>
    <t>Caerphilly 008</t>
  </si>
  <si>
    <t>W02000298</t>
  </si>
  <si>
    <t>Caerphilly 009</t>
  </si>
  <si>
    <t>W02000299</t>
  </si>
  <si>
    <t>Caerphilly 010</t>
  </si>
  <si>
    <t>W02000300</t>
  </si>
  <si>
    <t>Caerphilly 011</t>
  </si>
  <si>
    <t>W02000301</t>
  </si>
  <si>
    <t>Caerphilly 012</t>
  </si>
  <si>
    <t>W02000302</t>
  </si>
  <si>
    <t>Caerphilly 013</t>
  </si>
  <si>
    <t>W02000303</t>
  </si>
  <si>
    <t>Caerphilly 014</t>
  </si>
  <si>
    <t>W02000304</t>
  </si>
  <si>
    <t>Caerphilly 015</t>
  </si>
  <si>
    <t>W02000305</t>
  </si>
  <si>
    <t>Caerphilly 016</t>
  </si>
  <si>
    <t>W02000306</t>
  </si>
  <si>
    <t>Caerphilly 017</t>
  </si>
  <si>
    <t>W02000307</t>
  </si>
  <si>
    <t>Caerphilly 018</t>
  </si>
  <si>
    <t>W02000308</t>
  </si>
  <si>
    <t>Caerphilly 019</t>
  </si>
  <si>
    <t>W02000309</t>
  </si>
  <si>
    <t>Caerphilly 020</t>
  </si>
  <si>
    <t>W02000310</t>
  </si>
  <si>
    <t>Caerphilly 021</t>
  </si>
  <si>
    <t>W02000311</t>
  </si>
  <si>
    <t>Caerphilly 022</t>
  </si>
  <si>
    <t>W02000312</t>
  </si>
  <si>
    <t>Caerphilly 023</t>
  </si>
  <si>
    <t>W02000313</t>
  </si>
  <si>
    <t>Caerphilly 024</t>
  </si>
  <si>
    <t>W02000314</t>
  </si>
  <si>
    <t>Blaenau Gwent 001</t>
  </si>
  <si>
    <t>W06000019</t>
  </si>
  <si>
    <t>Blaenau Gwent</t>
  </si>
  <si>
    <t>W02000315</t>
  </si>
  <si>
    <t>Blaenau Gwent 002</t>
  </si>
  <si>
    <t>W02000316</t>
  </si>
  <si>
    <t>Blaenau Gwent 003</t>
  </si>
  <si>
    <t>W02000317</t>
  </si>
  <si>
    <t>Blaenau Gwent 004</t>
  </si>
  <si>
    <t>W02000318</t>
  </si>
  <si>
    <t>Blaenau Gwent 005</t>
  </si>
  <si>
    <t>W02000319</t>
  </si>
  <si>
    <t>Blaenau Gwent 006</t>
  </si>
  <si>
    <t>W02000320</t>
  </si>
  <si>
    <t>Blaenau Gwent 007</t>
  </si>
  <si>
    <t>W02000321</t>
  </si>
  <si>
    <t>Blaenau Gwent 008</t>
  </si>
  <si>
    <t>W02000322</t>
  </si>
  <si>
    <t>Blaenau Gwent 009</t>
  </si>
  <si>
    <t>W02000323</t>
  </si>
  <si>
    <t>Torfaen 001</t>
  </si>
  <si>
    <t>W06000020</t>
  </si>
  <si>
    <t>Torfaen</t>
  </si>
  <si>
    <t>W02000324</t>
  </si>
  <si>
    <t>Torfaen 002</t>
  </si>
  <si>
    <t>W02000325</t>
  </si>
  <si>
    <t>Torfaen 003</t>
  </si>
  <si>
    <t>W02000326</t>
  </si>
  <si>
    <t>Torfaen 004</t>
  </si>
  <si>
    <t>W02000327</t>
  </si>
  <si>
    <t>Torfaen 005</t>
  </si>
  <si>
    <t>W02000328</t>
  </si>
  <si>
    <t>Torfaen 006</t>
  </si>
  <si>
    <t>W02000329</t>
  </si>
  <si>
    <t>Torfaen 007</t>
  </si>
  <si>
    <t>W02000330</t>
  </si>
  <si>
    <t>Torfaen 008</t>
  </si>
  <si>
    <t>W02000331</t>
  </si>
  <si>
    <t>Torfaen 009</t>
  </si>
  <si>
    <t>W02000332</t>
  </si>
  <si>
    <t>Torfaen 010</t>
  </si>
  <si>
    <t>W02000333</t>
  </si>
  <si>
    <t>Torfaen 011</t>
  </si>
  <si>
    <t>W02000334</t>
  </si>
  <si>
    <t>Torfaen 012</t>
  </si>
  <si>
    <t>W02000335</t>
  </si>
  <si>
    <t>Torfaen 013</t>
  </si>
  <si>
    <t>W02000336</t>
  </si>
  <si>
    <t>Monmouthshire 001</t>
  </si>
  <si>
    <t>W06000021</t>
  </si>
  <si>
    <t>Monmouthshire</t>
  </si>
  <si>
    <t>W02000337</t>
  </si>
  <si>
    <t>Monmouthshire 002</t>
  </si>
  <si>
    <t>W02000338</t>
  </si>
  <si>
    <t>Monmouthshire 003</t>
  </si>
  <si>
    <t>W02000339</t>
  </si>
  <si>
    <t>Monmouthshire 004</t>
  </si>
  <si>
    <t>W02000340</t>
  </si>
  <si>
    <t>Monmouthshire 005</t>
  </si>
  <si>
    <t>W02000341</t>
  </si>
  <si>
    <t>Monmouthshire 006</t>
  </si>
  <si>
    <t>W02000342</t>
  </si>
  <si>
    <t>Monmouthshire 007</t>
  </si>
  <si>
    <t>W02000343</t>
  </si>
  <si>
    <t>Monmouthshire 008</t>
  </si>
  <si>
    <t>W02000344</t>
  </si>
  <si>
    <t>Monmouthshire 009</t>
  </si>
  <si>
    <t>W02000345</t>
  </si>
  <si>
    <t>Monmouthshire 010</t>
  </si>
  <si>
    <t>W02000346</t>
  </si>
  <si>
    <t>Monmouthshire 011</t>
  </si>
  <si>
    <t>W02000347</t>
  </si>
  <si>
    <t>Newport 001</t>
  </si>
  <si>
    <t>W06000022</t>
  </si>
  <si>
    <t>Newport</t>
  </si>
  <si>
    <t>W02000348</t>
  </si>
  <si>
    <t>Newport 002</t>
  </si>
  <si>
    <t>W02000349</t>
  </si>
  <si>
    <t>Newport 003</t>
  </si>
  <si>
    <t>W02000350</t>
  </si>
  <si>
    <t>Newport 004</t>
  </si>
  <si>
    <t>W02000351</t>
  </si>
  <si>
    <t>Newport 005</t>
  </si>
  <si>
    <t>W02000352</t>
  </si>
  <si>
    <t>Newport 006</t>
  </si>
  <si>
    <t>W02000353</t>
  </si>
  <si>
    <t>Newport 007</t>
  </si>
  <si>
    <t>W02000354</t>
  </si>
  <si>
    <t>Newport 008</t>
  </si>
  <si>
    <t>W02000355</t>
  </si>
  <si>
    <t>Newport 009</t>
  </si>
  <si>
    <t>W02000356</t>
  </si>
  <si>
    <t>Newport 010</t>
  </si>
  <si>
    <t>W02000357</t>
  </si>
  <si>
    <t>Newport 011</t>
  </si>
  <si>
    <t>W02000358</t>
  </si>
  <si>
    <t>Newport 012</t>
  </si>
  <si>
    <t>W02000359</t>
  </si>
  <si>
    <t>Newport 013</t>
  </si>
  <si>
    <t>W02000360</t>
  </si>
  <si>
    <t>Newport 014</t>
  </si>
  <si>
    <t>W02000361</t>
  </si>
  <si>
    <t>Newport 015</t>
  </si>
  <si>
    <t>W02000362</t>
  </si>
  <si>
    <t>Newport 016</t>
  </si>
  <si>
    <t>W02000363</t>
  </si>
  <si>
    <t>Newport 017</t>
  </si>
  <si>
    <t>W02000364</t>
  </si>
  <si>
    <t>Newport 018</t>
  </si>
  <si>
    <t>W02000365</t>
  </si>
  <si>
    <t>Newport 019</t>
  </si>
  <si>
    <t>W02000366</t>
  </si>
  <si>
    <t>Newport 020</t>
  </si>
  <si>
    <t>W02000367</t>
  </si>
  <si>
    <t>Cardiff 001</t>
  </si>
  <si>
    <t>W06000015</t>
  </si>
  <si>
    <t>Cardiff</t>
  </si>
  <si>
    <t>W02000368</t>
  </si>
  <si>
    <t>Cardiff 002</t>
  </si>
  <si>
    <t>W02000369</t>
  </si>
  <si>
    <t>Cardiff 003</t>
  </si>
  <si>
    <t>W02000370</t>
  </si>
  <si>
    <t>Cardiff 004</t>
  </si>
  <si>
    <t>W02000371</t>
  </si>
  <si>
    <t>Cardiff 005</t>
  </si>
  <si>
    <t>W02000372</t>
  </si>
  <si>
    <t>Cardiff 006</t>
  </si>
  <si>
    <t>W02000373</t>
  </si>
  <si>
    <t>Cardiff 007</t>
  </si>
  <si>
    <t>W02000374</t>
  </si>
  <si>
    <t>Cardiff 008</t>
  </si>
  <si>
    <t>W02000375</t>
  </si>
  <si>
    <t>Cardiff 009</t>
  </si>
  <si>
    <t>W02000376</t>
  </si>
  <si>
    <t>Cardiff 010</t>
  </si>
  <si>
    <t>W02000377</t>
  </si>
  <si>
    <t>Cardiff 011</t>
  </si>
  <si>
    <t>W02000378</t>
  </si>
  <si>
    <t>Cardiff 012</t>
  </si>
  <si>
    <t>W02000379</t>
  </si>
  <si>
    <t>Cardiff 013</t>
  </si>
  <si>
    <t>W02000380</t>
  </si>
  <si>
    <t>Cardiff 014</t>
  </si>
  <si>
    <t>W02000381</t>
  </si>
  <si>
    <t>Cardiff 015</t>
  </si>
  <si>
    <t>W02000382</t>
  </si>
  <si>
    <t>Cardiff 016</t>
  </si>
  <si>
    <t>W02000383</t>
  </si>
  <si>
    <t>Cardiff 017</t>
  </si>
  <si>
    <t>W02000384</t>
  </si>
  <si>
    <t>Cardiff 018</t>
  </si>
  <si>
    <t>W02000385</t>
  </si>
  <si>
    <t>Cardiff 019</t>
  </si>
  <si>
    <t>W02000386</t>
  </si>
  <si>
    <t>Cardiff 020</t>
  </si>
  <si>
    <t>W02000387</t>
  </si>
  <si>
    <t>Cardiff 021</t>
  </si>
  <si>
    <t>W02000388</t>
  </si>
  <si>
    <t>Cardiff 022</t>
  </si>
  <si>
    <t>W02000389</t>
  </si>
  <si>
    <t>Cardiff 023</t>
  </si>
  <si>
    <t>W02000390</t>
  </si>
  <si>
    <t>Cardiff 024</t>
  </si>
  <si>
    <t>W02000391</t>
  </si>
  <si>
    <t>Cardiff 025</t>
  </si>
  <si>
    <t>W02000392</t>
  </si>
  <si>
    <t>Cardiff 026</t>
  </si>
  <si>
    <t>W02000393</t>
  </si>
  <si>
    <t>Cardiff 027</t>
  </si>
  <si>
    <t>W02000394</t>
  </si>
  <si>
    <t>Cardiff 028</t>
  </si>
  <si>
    <t>W02000395</t>
  </si>
  <si>
    <t>Cardiff 029</t>
  </si>
  <si>
    <t>W02000396</t>
  </si>
  <si>
    <t>Cardiff 030</t>
  </si>
  <si>
    <t>W02000397</t>
  </si>
  <si>
    <t>Cardiff 031</t>
  </si>
  <si>
    <t>W02000398</t>
  </si>
  <si>
    <t>Cardiff 032</t>
  </si>
  <si>
    <t>W02000399</t>
  </si>
  <si>
    <t>Cardiff 033</t>
  </si>
  <si>
    <t>W02000400</t>
  </si>
  <si>
    <t>Cardiff 034</t>
  </si>
  <si>
    <t>W02000401</t>
  </si>
  <si>
    <t>Cardiff 035</t>
  </si>
  <si>
    <t>W02000402</t>
  </si>
  <si>
    <t>Cardiff 036</t>
  </si>
  <si>
    <t>W02000403</t>
  </si>
  <si>
    <t>Cardiff 037</t>
  </si>
  <si>
    <t>W02000404</t>
  </si>
  <si>
    <t>Cardiff 038</t>
  </si>
  <si>
    <t>W02000405</t>
  </si>
  <si>
    <t>Cardiff 039</t>
  </si>
  <si>
    <t>W02000406</t>
  </si>
  <si>
    <t>Cardiff 040</t>
  </si>
  <si>
    <t>W02000407</t>
  </si>
  <si>
    <t>Cardiff 041</t>
  </si>
  <si>
    <t>W02000408</t>
  </si>
  <si>
    <t>Cardiff 042</t>
  </si>
  <si>
    <t>W02000409</t>
  </si>
  <si>
    <t>Cardiff 043</t>
  </si>
  <si>
    <t>W02000410</t>
  </si>
  <si>
    <t>Cardiff 044</t>
  </si>
  <si>
    <t>W02000411</t>
  </si>
  <si>
    <t>Cardiff 045</t>
  </si>
  <si>
    <t>W02000412</t>
  </si>
  <si>
    <t>Cardiff 046</t>
  </si>
  <si>
    <t>W02000414</t>
  </si>
  <si>
    <t>Powys 020</t>
  </si>
  <si>
    <t>W02000415</t>
  </si>
  <si>
    <t>Merthyr Tydfil 008</t>
  </si>
  <si>
    <t>W02000416</t>
  </si>
  <si>
    <t>Powys 021</t>
  </si>
  <si>
    <t>W02000417</t>
  </si>
  <si>
    <t>Neath Port Talbot 020</t>
  </si>
  <si>
    <t>W02000418</t>
  </si>
  <si>
    <t>Carmarthenshire 027</t>
  </si>
  <si>
    <t>W02000419</t>
  </si>
  <si>
    <t>Denbighshire 017</t>
  </si>
  <si>
    <t>W02000420</t>
  </si>
  <si>
    <t>Wrexham 020</t>
  </si>
  <si>
    <t>W02000421</t>
  </si>
  <si>
    <t>Ceredigion 011</t>
  </si>
  <si>
    <t>W02000422</t>
  </si>
  <si>
    <t>Cardiff 048</t>
  </si>
  <si>
    <t>W02000423</t>
  </si>
  <si>
    <t>Cardiff 049</t>
  </si>
  <si>
    <t>Active Mode Appraisal Toolkit User Interface Intervention</t>
  </si>
  <si>
    <t>Intervention-specific information</t>
  </si>
  <si>
    <t>Key</t>
  </si>
  <si>
    <t>User input required for all interventions</t>
  </si>
  <si>
    <t>Intervention name</t>
  </si>
  <si>
    <t>Intervention promoter</t>
  </si>
  <si>
    <t>User input required for all cycling interventions</t>
  </si>
  <si>
    <t>User input required for all walking interventions</t>
  </si>
  <si>
    <t>Default assumptions (can be revised with supporting justification)</t>
  </si>
  <si>
    <t>Please fill in the 'Intervenion details' to obtain a benefit cost ratio for an intervention. If local evidence is avaliable, users may revise the default assumptions below but must also provide additional sources or supporting evidence to justify any changes (column H).</t>
  </si>
  <si>
    <t>A worked example is provided in the accompanying AMAT User Guidance document to provide the user with a step-by-step guide to completing an assessment using AMAT</t>
  </si>
  <si>
    <t>Intervention details</t>
  </si>
  <si>
    <t>Appraisal year</t>
  </si>
  <si>
    <t>Current year</t>
  </si>
  <si>
    <t>Intervention opening year</t>
  </si>
  <si>
    <t>Last year of funding</t>
  </si>
  <si>
    <t>Appraisal period</t>
  </si>
  <si>
    <t>years</t>
  </si>
  <si>
    <t xml:space="preserve">The appraisal period should correspond to the expected asset life. This should not exceed 60 years. </t>
  </si>
  <si>
    <t>Local area type</t>
  </si>
  <si>
    <t>National Average</t>
  </si>
  <si>
    <t>For applying Marginal External Costs used in mode shift calculations. Choices: London, Inner and Outer Conurbations, Other Urban, Rural, National Average</t>
  </si>
  <si>
    <t>Mode information</t>
  </si>
  <si>
    <t xml:space="preserve">Please fill out the cycling and walking sections where relevant. If a intervention does not directly affect the number of users of a specific mode, the relevant section should be left blank. </t>
  </si>
  <si>
    <t>Ideally, forecast trip numbers should be based on counts representing an average weekday in spring or autumn to avoid seasonal bias. Both automatic and manual counts can be used.</t>
  </si>
  <si>
    <t>The number of trips currently (without the intervention in place) and expected (with the intervention in place).</t>
  </si>
  <si>
    <t>These sections require projections of the number of users in a 'Do-something' scenario (with the intervention in place) can be based on data from evaluations of historical interventions, case studies, or surveys.</t>
  </si>
  <si>
    <t>If the user does not have current or proposed numbers, please refer to the AMAT User Guide on potential sources of data to inform your assessment.</t>
  </si>
  <si>
    <t xml:space="preserve">For behaviour change schemes: 'How much of an average...trip will use the intervention?' should be set to zero and there should be no change in the Current and Proposed infrastructure. </t>
  </si>
  <si>
    <t>Cycling</t>
  </si>
  <si>
    <t>Evidence/Source</t>
  </si>
  <si>
    <t>Number of trips without the proposed intervention</t>
  </si>
  <si>
    <t>per day</t>
  </si>
  <si>
    <t>Number of trips with the proposed intervention</t>
  </si>
  <si>
    <t>How much of an average cycling trip will use the intervention?</t>
  </si>
  <si>
    <t>%</t>
  </si>
  <si>
    <t>maximum 100%</t>
  </si>
  <si>
    <t>Current cycling infrastructure for this route</t>
  </si>
  <si>
    <t>No provision</t>
  </si>
  <si>
    <t>Proposed new cycling infrastructure for this route</t>
  </si>
  <si>
    <t>Are any additional shower facilities being added?</t>
  </si>
  <si>
    <t>Are any additional secure storage facilities being added?</t>
  </si>
  <si>
    <t>Walking</t>
  </si>
  <si>
    <t>How much of an average walking trip will use the intervention?</t>
  </si>
  <si>
    <t xml:space="preserve">% </t>
  </si>
  <si>
    <t>Current walking infrastructure for this route</t>
  </si>
  <si>
    <t>Street lighting</t>
  </si>
  <si>
    <t>Kerb level</t>
  </si>
  <si>
    <t>Crowding</t>
  </si>
  <si>
    <t>Pavement evenness</t>
  </si>
  <si>
    <t>Information panels</t>
  </si>
  <si>
    <t>Benches</t>
  </si>
  <si>
    <t>Directional signage</t>
  </si>
  <si>
    <t>Proposed walking infrastructure for this route</t>
  </si>
  <si>
    <t>Assumptions</t>
  </si>
  <si>
    <t>Default TAG assumptions have already been entered. Users should only revise these if they can provide supporting evidence.</t>
  </si>
  <si>
    <t>Any additional evidence should be described in column H.</t>
  </si>
  <si>
    <t>Decay rate</t>
  </si>
  <si>
    <t xml:space="preserve">TAG A5.1 explains that the impact of a cycling intervention is likely to diminish year by year following investment. </t>
  </si>
  <si>
    <t xml:space="preserve">The decay rate has been set at 0% for an infrastructure investment.  </t>
  </si>
  <si>
    <t>For revenue-funded initiatives, such as cycle training or personalised travel planning, the decay rate may be positive.</t>
  </si>
  <si>
    <t>The default assumption is that 0% of new users are already active. This means all new users experience intervention-related health impacts.</t>
  </si>
  <si>
    <t>Average length of trip</t>
  </si>
  <si>
    <t>km</t>
  </si>
  <si>
    <t>National Travel Survey Data 2018-22</t>
  </si>
  <si>
    <t>Average speed</t>
  </si>
  <si>
    <t>km/h</t>
  </si>
  <si>
    <t>National Travel Survey Data 2016</t>
  </si>
  <si>
    <t>Proportion of cyclists who are employed</t>
  </si>
  <si>
    <t>National Travel Survey Data 2018</t>
  </si>
  <si>
    <t>Proportion otherwise using a car</t>
  </si>
  <si>
    <t>As recommended in a 2022 study - see section 3.7.1 in TAG A5.1</t>
  </si>
  <si>
    <t>Proportion otherwise using a taxi</t>
  </si>
  <si>
    <t xml:space="preserve">Walking </t>
  </si>
  <si>
    <t>Proportion of pedestrians who are employed</t>
  </si>
  <si>
    <t>Assumed to be the same as cycling diversion factors</t>
  </si>
  <si>
    <t>Additional Information</t>
  </si>
  <si>
    <t>Return journeys</t>
  </si>
  <si>
    <t>A return journey involves going to and from your destination using the same route.Trips that make up return journeys will appear twice in the daily trip count (opposite directions).</t>
  </si>
  <si>
    <t>Background growth rate in trips</t>
  </si>
  <si>
    <t>National Travel Survey Data 2006-2016</t>
  </si>
  <si>
    <t>Period over which this growth rate applies</t>
  </si>
  <si>
    <t xml:space="preserve">Assumption based on TAG </t>
  </si>
  <si>
    <t>This is an annualised growth rate for increases in active travel trips. This could be due to a increase in population, changes in demographics or travel trends.</t>
  </si>
  <si>
    <t>Number of days for which intervention data is applicable per year</t>
  </si>
  <si>
    <t>per year</t>
  </si>
  <si>
    <t>Number of working days per year (365 minus weekends minus public holidays)</t>
  </si>
  <si>
    <t>Car occupancy rate</t>
  </si>
  <si>
    <t>Source:  National Travel Survey 2002-16</t>
  </si>
  <si>
    <t>Taxi occupancy rate</t>
  </si>
  <si>
    <t>Source: TAG Data Book 2010</t>
  </si>
  <si>
    <t>Promoters may want to change this depending on the intervention. For example, if the intervention is designed to shift modes from car to walking or cycling the occupancy rates may be higher.</t>
  </si>
  <si>
    <t xml:space="preserve">Costs </t>
  </si>
  <si>
    <t>Please provide estimates for the upfront costs, as well as any future maintenance costs in the table below.</t>
  </si>
  <si>
    <t>Please enter the full costs of the intervention across columns D and E, and note any private sector contributions in column F.</t>
  </si>
  <si>
    <t>All costs should be in nominal prices (unadjusted for inflation), but should be adjusted for real cost inflation. See section 3.6 in TAG A1.2 (Scheme Costs) for further guidance.</t>
  </si>
  <si>
    <t xml:space="preserve">Unless specified otherwise, all funding sources are assumed to derive from local or central government. </t>
  </si>
  <si>
    <r>
      <t xml:space="preserve">Default assumptions </t>
    </r>
    <r>
      <rPr>
        <sz val="9"/>
        <color theme="1"/>
        <rFont val="Arial"/>
        <family val="2"/>
      </rPr>
      <t>(can be revised with supporting justification)</t>
    </r>
  </si>
  <si>
    <t>Optimism bias</t>
  </si>
  <si>
    <t>applicable to investment costs only</t>
  </si>
  <si>
    <t>Year</t>
  </si>
  <si>
    <r>
      <t xml:space="preserve">Investment costs
</t>
    </r>
    <r>
      <rPr>
        <sz val="10"/>
        <rFont val="Arial"/>
        <family val="2"/>
      </rPr>
      <t>£000</t>
    </r>
  </si>
  <si>
    <r>
      <t xml:space="preserve">Operating costs
</t>
    </r>
    <r>
      <rPr>
        <sz val="10"/>
        <rFont val="Arial"/>
        <family val="2"/>
      </rPr>
      <t>£000</t>
    </r>
  </si>
  <si>
    <r>
      <t xml:space="preserve">Private sector contributions
</t>
    </r>
    <r>
      <rPr>
        <sz val="10"/>
        <rFont val="Arial"/>
        <family val="2"/>
      </rPr>
      <t>£000</t>
    </r>
  </si>
  <si>
    <t>Note on costs</t>
  </si>
  <si>
    <r>
      <t>Scheme costs may be split into investment and operating</t>
    </r>
    <r>
      <rPr>
        <b/>
        <sz val="10"/>
        <color theme="1"/>
        <rFont val="Arial"/>
        <family val="2"/>
      </rPr>
      <t xml:space="preserve"> </t>
    </r>
    <r>
      <rPr>
        <sz val="10"/>
        <color theme="1"/>
        <rFont val="Arial"/>
        <family val="2"/>
      </rPr>
      <t>costs.</t>
    </r>
  </si>
  <si>
    <t>The default optimism bias rate for investment costs is 23%.</t>
  </si>
  <si>
    <t>No optimism bias is applied to operating costs.</t>
  </si>
  <si>
    <t xml:space="preserve">Scheme maintenance costs should be classified as investment costs if they are related to traffic or demand. </t>
  </si>
  <si>
    <t>All other maintenance costs should be classified as operating costs.</t>
  </si>
  <si>
    <t>See TAG Unit A1.2 (Scheme Costs) for further details.</t>
  </si>
  <si>
    <t>Scheme Parameters</t>
  </si>
  <si>
    <t xml:space="preserve">Discount rate </t>
  </si>
  <si>
    <t>HMT Green Book (2022)</t>
  </si>
  <si>
    <t>Hard-coded</t>
  </si>
  <si>
    <t>From User Interface</t>
  </si>
  <si>
    <t>Health Discount Rate</t>
  </si>
  <si>
    <t>Assumption</t>
  </si>
  <si>
    <t>Cost discounting</t>
  </si>
  <si>
    <t>Discount base year</t>
  </si>
  <si>
    <t>TAG A1.2: Scheme Costs (May 2022)</t>
  </si>
  <si>
    <t>Appraisal period [max 60]</t>
  </si>
  <si>
    <t>Market price conversion</t>
  </si>
  <si>
    <t>Scheme opening year</t>
  </si>
  <si>
    <t>Optimism Bias</t>
  </si>
  <si>
    <t>Decay Calculation</t>
  </si>
  <si>
    <t>Year decay starts</t>
  </si>
  <si>
    <t>Number of days scheme information is relevant</t>
  </si>
  <si>
    <t>days</t>
  </si>
  <si>
    <t>Exogenous growth in use</t>
  </si>
  <si>
    <t xml:space="preserve">per annum </t>
  </si>
  <si>
    <t>Period over which growth maintained</t>
  </si>
  <si>
    <t>Cyclists</t>
  </si>
  <si>
    <t>No of trips without scheme</t>
  </si>
  <si>
    <t>No of trips with scheme</t>
  </si>
  <si>
    <t>Trip length without scheme</t>
  </si>
  <si>
    <t>Trip length with scheme</t>
  </si>
  <si>
    <t>Average Speed on route</t>
  </si>
  <si>
    <t>Car share - cyclists</t>
  </si>
  <si>
    <t xml:space="preserve"> </t>
  </si>
  <si>
    <t>Taxi share - cyclists</t>
  </si>
  <si>
    <t>Return share - cyclists</t>
  </si>
  <si>
    <t>Ramp up of health benefits</t>
  </si>
  <si>
    <t>Proportion of journey on scheme</t>
  </si>
  <si>
    <t>Commuters proportion</t>
  </si>
  <si>
    <t>Cycling Journey Ambience</t>
  </si>
  <si>
    <t>Do Something Cycle scheme type</t>
  </si>
  <si>
    <t>Do Nothing Cycle scheme type</t>
  </si>
  <si>
    <t>Journey ambience</t>
  </si>
  <si>
    <t>Shower Facilities</t>
  </si>
  <si>
    <t>Storage Facilites</t>
  </si>
  <si>
    <t>Journey ambience - per trip - without</t>
  </si>
  <si>
    <t>Journey ambience - per trip - with scheme</t>
  </si>
  <si>
    <t>Pedestrians</t>
  </si>
  <si>
    <t>trip length without scheme</t>
  </si>
  <si>
    <t>trip length with scheme</t>
  </si>
  <si>
    <t xml:space="preserve">Share of new users who would have driven a car </t>
  </si>
  <si>
    <t>Share of new uses who would have taken a taxi</t>
  </si>
  <si>
    <t>Share of trips that are part of return journeys</t>
  </si>
  <si>
    <t>Pedestrian Journey Ambience</t>
  </si>
  <si>
    <t>DN</t>
  </si>
  <si>
    <t>DS</t>
  </si>
  <si>
    <t>Value</t>
  </si>
  <si>
    <t>Area type</t>
  </si>
  <si>
    <t>Congestion</t>
  </si>
  <si>
    <t>Infrastructure</t>
  </si>
  <si>
    <t>Accident</t>
  </si>
  <si>
    <t>Local Air Quality</t>
  </si>
  <si>
    <t>Noise</t>
  </si>
  <si>
    <t>Greenhouse Gases</t>
  </si>
  <si>
    <t>Indirect Taxation</t>
  </si>
  <si>
    <t>Occupancy rates</t>
  </si>
  <si>
    <t>Car</t>
  </si>
  <si>
    <t xml:space="preserve">Taxi </t>
  </si>
  <si>
    <t>This sheet takes the cost inputs set by users</t>
  </si>
  <si>
    <t>Source: Set by User in User Interface Costs Sheet</t>
  </si>
  <si>
    <t>Investment costs '000£</t>
  </si>
  <si>
    <t>Operating costs '000£</t>
  </si>
  <si>
    <t>Cost borne outside broad transport budget '000£</t>
  </si>
  <si>
    <t>TAG growth parameters</t>
  </si>
  <si>
    <t>HMT QALY value</t>
  </si>
  <si>
    <t>2020/21 prices</t>
  </si>
  <si>
    <t>from User Interface Intervention sheet</t>
  </si>
  <si>
    <t>Annual Parameters</t>
  </si>
  <si>
    <t>PASTE VALUES FROM LATEST DATA BOOK "ANNUAL PARAMETERS" TAB FOR THESE COLUMNS</t>
  </si>
  <si>
    <t>DON'T CHANGE ANY FORMULAE HERE!</t>
  </si>
  <si>
    <r>
      <rPr>
        <b/>
        <sz val="11"/>
        <color theme="1"/>
        <rFont val="Arial"/>
        <family val="2"/>
      </rPr>
      <t>Implied QALY</t>
    </r>
    <r>
      <rPr>
        <sz val="12"/>
        <color theme="1"/>
        <rFont val="Arial"/>
        <family val="2"/>
      </rPr>
      <t xml:space="preserve">
</t>
    </r>
    <r>
      <rPr>
        <i/>
        <sz val="9"/>
        <color theme="1"/>
        <rFont val="Arial"/>
        <family val="2"/>
      </rPr>
      <t>Appraisal year value, 2010 prices</t>
    </r>
    <r>
      <rPr>
        <sz val="9"/>
        <color theme="1"/>
        <rFont val="Arial"/>
        <family val="2"/>
      </rPr>
      <t xml:space="preserve">
Green Book: £70k in 2020/21 prices</t>
    </r>
  </si>
  <si>
    <t>GDP deflator1</t>
  </si>
  <si>
    <t>Real GDP2</t>
  </si>
  <si>
    <t>Population3</t>
  </si>
  <si>
    <t>Households4</t>
  </si>
  <si>
    <t>Average GDP per person</t>
  </si>
  <si>
    <t>Average GDP per household</t>
  </si>
  <si>
    <t>Work &amp; Non-Work VoT (interpolated)</t>
  </si>
  <si>
    <t>Work &amp; Non-Work VoT (for appraisal)</t>
  </si>
  <si>
    <t>Work</t>
  </si>
  <si>
    <t>Non-Work</t>
  </si>
  <si>
    <t>Historic</t>
  </si>
  <si>
    <t>Annual</t>
  </si>
  <si>
    <t>Index</t>
  </si>
  <si>
    <t>VoT</t>
  </si>
  <si>
    <t>Non-work</t>
  </si>
  <si>
    <t>(2010 = 100)</t>
  </si>
  <si>
    <t>Growth</t>
  </si>
  <si>
    <t>1990 = 100</t>
  </si>
  <si>
    <t>1996 = 100</t>
  </si>
  <si>
    <t>(%pa)</t>
  </si>
  <si>
    <t>(% pa)</t>
  </si>
  <si>
    <t>2002 = 100</t>
  </si>
  <si>
    <t>-</t>
  </si>
  <si>
    <t>TAG Values of Time</t>
  </si>
  <si>
    <t>Source: TAG Data Book v1.22, November 2023</t>
  </si>
  <si>
    <t xml:space="preserve">Table A 1.3.1: Values of Working (Employers' Business) Time by Mode </t>
  </si>
  <si>
    <t>(£ per hour, 2010 prices, 2010 values)</t>
  </si>
  <si>
    <t>Mode</t>
  </si>
  <si>
    <t>Factor</t>
  </si>
  <si>
    <t>Perceived</t>
  </si>
  <si>
    <t>Market</t>
  </si>
  <si>
    <t>Cost</t>
  </si>
  <si>
    <t>Price</t>
  </si>
  <si>
    <t>Car driver</t>
  </si>
  <si>
    <t>Car passenger</t>
  </si>
  <si>
    <t>LGV (driver or passenger)</t>
  </si>
  <si>
    <t>OGV (driver or passenger)</t>
  </si>
  <si>
    <t>PSV driver</t>
  </si>
  <si>
    <t>PSV passenger</t>
  </si>
  <si>
    <t>Taxi driver</t>
  </si>
  <si>
    <t>Taxi / Minicab passenger</t>
  </si>
  <si>
    <t>Rail passenger</t>
  </si>
  <si>
    <t>Underground passenger</t>
  </si>
  <si>
    <t xml:space="preserve">Walker </t>
  </si>
  <si>
    <t>Cyclist</t>
  </si>
  <si>
    <t>Motorcyclist</t>
  </si>
  <si>
    <t>Average of all working persons</t>
  </si>
  <si>
    <t xml:space="preserve">Values of Non-Working Time by Trip Purpose </t>
  </si>
  <si>
    <t>Trip Purpose</t>
  </si>
  <si>
    <t>Commuting</t>
  </si>
  <si>
    <t>Other</t>
  </si>
  <si>
    <t>Source: TAG Data Book v1.22 (November 2023): Table A5.4.2</t>
  </si>
  <si>
    <t>Please note that the national weighted average values in this sheet  (col P) have been re-calculated to exclude traffic on motorways.</t>
  </si>
  <si>
    <t>Table A 5.4.2a:</t>
  </si>
  <si>
    <t>Marginal External Costs &amp; Indirect Tax - Cars (pence per vehicle km, 2010 prices, 1 d.p.)</t>
  </si>
  <si>
    <t>Congestion band</t>
  </si>
  <si>
    <t>Inner &amp; Outer Conurbations</t>
  </si>
  <si>
    <t>National Weighted Average</t>
  </si>
  <si>
    <t>Cost type</t>
  </si>
  <si>
    <t>A roads</t>
  </si>
  <si>
    <t>Other Rds</t>
  </si>
  <si>
    <t>Weighted average</t>
  </si>
  <si>
    <t>Congestion*</t>
  </si>
  <si>
    <t>Average</t>
  </si>
  <si>
    <t>All</t>
  </si>
  <si>
    <t>Total</t>
  </si>
  <si>
    <t>Inner and Outer</t>
  </si>
  <si>
    <t>Weighted average Inner and Outer</t>
  </si>
  <si>
    <t>Weighted average Other Urban</t>
  </si>
  <si>
    <t>Weighted average Rural</t>
  </si>
  <si>
    <t>Collated data</t>
  </si>
  <si>
    <t>Table A 5.4.2:</t>
  </si>
  <si>
    <t>Inner and Outer Conurbations</t>
  </si>
  <si>
    <t>Weighted Average</t>
  </si>
  <si>
    <t>Type</t>
  </si>
  <si>
    <t>Source: TAG Data book (November 2023)</t>
  </si>
  <si>
    <t>Table 4.1.7: Values of aspects in pedestrian environment</t>
  </si>
  <si>
    <t>(2010 values and 2010 prices)</t>
  </si>
  <si>
    <t>Scheme type</t>
  </si>
  <si>
    <t>Value p/km</t>
  </si>
  <si>
    <t>Source</t>
  </si>
  <si>
    <t>Heuman (2005)</t>
  </si>
  <si>
    <t>Table 4.1.6: Value of journey ambience benefit of cycle facilities</t>
  </si>
  <si>
    <t>relative to no facilities (2010 prices &amp; 2010 values)</t>
  </si>
  <si>
    <t>p/min</t>
  </si>
  <si>
    <t>Off-road segregated cycle track</t>
  </si>
  <si>
    <t>Hopkinson &amp; Wardman (1996)</t>
  </si>
  <si>
    <t>On-road segregated cycle lane</t>
  </si>
  <si>
    <t>On-road non-segregated cycle lane</t>
  </si>
  <si>
    <t>Wardman et al. (1997)</t>
  </si>
  <si>
    <t>Wider lane</t>
  </si>
  <si>
    <t>Shared bus lane</t>
  </si>
  <si>
    <t>pence</t>
  </si>
  <si>
    <t>Secure cycle parking facilities</t>
  </si>
  <si>
    <t>Changing and shower facilities</t>
  </si>
  <si>
    <t>`</t>
  </si>
  <si>
    <t>Health Input Values</t>
  </si>
  <si>
    <t>Source: All TAG/DfT Assumptions</t>
  </si>
  <si>
    <t>based on other inputs</t>
  </si>
  <si>
    <t>entered values</t>
  </si>
  <si>
    <t>Based on central estimate of a quality-adjusted life year: £70,000 (2020 prices). Calculated in TAG Growth sheet, column AB</t>
  </si>
  <si>
    <t>From Input Summary sheet</t>
  </si>
  <si>
    <t>Opening Year</t>
  </si>
  <si>
    <t>From input worksheets</t>
  </si>
  <si>
    <t>Average short-term sick leave absence in UK</t>
  </si>
  <si>
    <t xml:space="preserve">Source: ONS, Sickness absence in the labour market: 2022
</t>
  </si>
  <si>
    <t>Standardised dose of MET/hr per week</t>
  </si>
  <si>
    <t>Source: Kelly et al. 2014</t>
  </si>
  <si>
    <t>Calculation of discounted YLLs for future years. Zero refers to year when the attributable deaths</t>
  </si>
  <si>
    <t xml:space="preserve">Cycling </t>
  </si>
  <si>
    <t>Year after the attributable death</t>
  </si>
  <si>
    <t>Discount</t>
  </si>
  <si>
    <t>Average Metabolically Equivalent Tasks (MET)</t>
  </si>
  <si>
    <t>Reference: Compendium of Physical Activities</t>
  </si>
  <si>
    <t>Relative risks (RRs) for all-cause mortality</t>
  </si>
  <si>
    <t>Reference: Kelly et al. 2014</t>
  </si>
  <si>
    <t>Maximum benefits cap</t>
  </si>
  <si>
    <t>Age 0-19 factoring out</t>
  </si>
  <si>
    <t>Trip Length</t>
  </si>
  <si>
    <t>User Input/Assumption Trip Length (in km)</t>
  </si>
  <si>
    <t>Mode inputs by demographic</t>
  </si>
  <si>
    <t>Gender and age split of the observed main-mode  trips in England (reference: NTS 2012-14).</t>
  </si>
  <si>
    <t>Male</t>
  </si>
  <si>
    <t>Female</t>
  </si>
  <si>
    <t>0-19</t>
  </si>
  <si>
    <t>20-49</t>
  </si>
  <si>
    <t>50-64</t>
  </si>
  <si>
    <t>65-80</t>
  </si>
  <si>
    <t>80+</t>
  </si>
  <si>
    <t>Observed mean distance (miles per trip) of main mode trips in England (reference: NTS 2012-2014).</t>
  </si>
  <si>
    <t xml:space="preserve">Factor adjusted mean distance (miles per trip) of main mode trips in England </t>
  </si>
  <si>
    <t>Observed speed of main mode trips (miles/hour) in England (reference: NTS 2012-2014).</t>
  </si>
  <si>
    <t>Health Input by demographics</t>
  </si>
  <si>
    <t>Background mortality rates by age and gender (reference: Global Burden of Disease Study 2015 results for England)</t>
  </si>
  <si>
    <t>Discounted, average Years of Life Lost (YLL) loss per death</t>
  </si>
  <si>
    <t>Average Years of Life Lost (YLL) loss per death (reference: Global Burden of Disease Study 2015 results for England)</t>
  </si>
  <si>
    <t>YLLs rounded to nearest integer.</t>
  </si>
  <si>
    <t>Discounted YLLs</t>
  </si>
  <si>
    <t xml:space="preserve">Inputs </t>
  </si>
  <si>
    <t>No of trips per day without scheme</t>
  </si>
  <si>
    <t>No of trips per day with scheme</t>
  </si>
  <si>
    <t>Days per year</t>
  </si>
  <si>
    <t xml:space="preserve">Calculations </t>
  </si>
  <si>
    <t xml:space="preserve">Trip numbers </t>
  </si>
  <si>
    <t>Number of new trips</t>
  </si>
  <si>
    <t>Number of new users</t>
  </si>
  <si>
    <t>Number of existing-user trips</t>
  </si>
  <si>
    <t>Number of existing-users</t>
  </si>
  <si>
    <t xml:space="preserve">Time Calculations </t>
  </si>
  <si>
    <t>Days per week</t>
  </si>
  <si>
    <t>Average time per user</t>
  </si>
  <si>
    <t xml:space="preserve">Distance Calculations </t>
  </si>
  <si>
    <t>Distance per year</t>
  </si>
  <si>
    <t>total additional km</t>
  </si>
  <si>
    <t>reduction in car passenger/driver km</t>
  </si>
  <si>
    <t>reduction in car vehicle km</t>
  </si>
  <si>
    <t>reduction in taxi passenger km</t>
  </si>
  <si>
    <t xml:space="preserve">reduction in taxi vehicle km </t>
  </si>
  <si>
    <t>Totals</t>
  </si>
  <si>
    <t xml:space="preserve">Total avoided VKm </t>
  </si>
  <si>
    <t xml:space="preserve">Ambience Inputs </t>
  </si>
  <si>
    <t xml:space="preserve">WebTag Value </t>
  </si>
  <si>
    <t xml:space="preserve">Do Nothing </t>
  </si>
  <si>
    <t>Do something</t>
  </si>
  <si>
    <t xml:space="preserve">Walking Ambience </t>
  </si>
  <si>
    <t xml:space="preserve">WebTAG Value </t>
  </si>
  <si>
    <t xml:space="preserve">Do Something </t>
  </si>
  <si>
    <t xml:space="preserve">Cycling Ambience </t>
  </si>
  <si>
    <t>Walkers</t>
  </si>
  <si>
    <t xml:space="preserve">Trips </t>
  </si>
  <si>
    <t>New users</t>
  </si>
  <si>
    <t xml:space="preserve">Absenteeism </t>
  </si>
  <si>
    <t>Proportion of users who are employed</t>
  </si>
  <si>
    <t>Average yearly short-term sick leave absence in UK (days)</t>
  </si>
  <si>
    <t>30 minutes per weekday result in a reduction in sick days</t>
  </si>
  <si>
    <t xml:space="preserve">Average working day </t>
  </si>
  <si>
    <t>Time per user per commuting day</t>
  </si>
  <si>
    <t>Compared to doing 30 minutes of exercise each weekday</t>
  </si>
  <si>
    <t>Average reduction in short-term sick leave per cyclist (days)</t>
  </si>
  <si>
    <t xml:space="preserve">Days reduced absenteeism </t>
  </si>
  <si>
    <t>Output lost from day leave</t>
  </si>
  <si>
    <t>Increased output from reduced absenteeism</t>
  </si>
  <si>
    <t>Distance</t>
  </si>
  <si>
    <t>KM</t>
  </si>
  <si>
    <t>Speed</t>
  </si>
  <si>
    <t xml:space="preserve">New users </t>
  </si>
  <si>
    <t xml:space="preserve">Exisiting users </t>
  </si>
  <si>
    <t>New Trips</t>
  </si>
  <si>
    <t>Existing Trips</t>
  </si>
  <si>
    <t xml:space="preserve">Proportion </t>
  </si>
  <si>
    <t>Proportion of journey on Route</t>
  </si>
  <si>
    <t xml:space="preserve">Journey Ambience </t>
  </si>
  <si>
    <t>Cycling (£/min or £/trip)</t>
  </si>
  <si>
    <t>Walking (£/km)</t>
  </si>
  <si>
    <t xml:space="preserve">Ambience Benefit </t>
  </si>
  <si>
    <t xml:space="preserve">Per Trip Benefit </t>
  </si>
  <si>
    <t>£</t>
  </si>
  <si>
    <t xml:space="preserve">Time and distance calculations </t>
  </si>
  <si>
    <t>Average distance spend on infrastructure per trip</t>
  </si>
  <si>
    <t>Average time spent on infrastructure per trip</t>
  </si>
  <si>
    <t>min</t>
  </si>
  <si>
    <t>Over a year</t>
  </si>
  <si>
    <t>Yearly Ambience Benefit</t>
  </si>
  <si>
    <t>En Route Ambience</t>
  </si>
  <si>
    <t>New Users</t>
  </si>
  <si>
    <t>Per trip - new</t>
  </si>
  <si>
    <t>Ambience benefit - new</t>
  </si>
  <si>
    <t>Total - new users</t>
  </si>
  <si>
    <t>Existing Users</t>
  </si>
  <si>
    <t>Per trip - existing</t>
  </si>
  <si>
    <t>Ambience benefit - existing</t>
  </si>
  <si>
    <t>Total - Exisiting Users</t>
  </si>
  <si>
    <t>Total for new users</t>
  </si>
  <si>
    <t xml:space="preserve">Total for exisitng users </t>
  </si>
  <si>
    <t>Total by mode</t>
  </si>
  <si>
    <t>Overall Benefit</t>
  </si>
  <si>
    <t>£ per year in 2010 values</t>
  </si>
  <si>
    <t>Number of individual users per day</t>
  </si>
  <si>
    <t>Current mean distance (miles per day) of cycling trips</t>
  </si>
  <si>
    <t>Distance traveled per week (miles/week)</t>
  </si>
  <si>
    <t>Time traveled (h/week)</t>
  </si>
  <si>
    <t>Average METs per week (METh/week)</t>
  </si>
  <si>
    <t>RR due to cycling</t>
  </si>
  <si>
    <t>PAF due to cycling</t>
  </si>
  <si>
    <t>Number of deaths avoided</t>
  </si>
  <si>
    <t>Together</t>
  </si>
  <si>
    <t>YLLs</t>
  </si>
  <si>
    <t>Decongestion (travel time)</t>
  </si>
  <si>
    <t>Data Exists?</t>
  </si>
  <si>
    <t>Extrapolate?</t>
  </si>
  <si>
    <t>Previous Year</t>
  </si>
  <si>
    <t>Next Year</t>
  </si>
  <si>
    <t>Gap</t>
  </si>
  <si>
    <t>Index previous</t>
  </si>
  <si>
    <t>Index next</t>
  </si>
  <si>
    <t>This sheet takes in the user inputs, applies calculation in hidden sheets. This sheet discounts to provide final figures.</t>
  </si>
  <si>
    <t>In £'000</t>
  </si>
  <si>
    <t>Discount rate (non-health)</t>
  </si>
  <si>
    <t>Discount rate (health)</t>
  </si>
  <si>
    <t>Discount factor (non-health)</t>
  </si>
  <si>
    <t>Discount factor (health)</t>
  </si>
  <si>
    <t>Discount factor multiplier (non-health)</t>
  </si>
  <si>
    <t>Discount factor multiplier (health)</t>
  </si>
  <si>
    <t>Appraisal</t>
  </si>
  <si>
    <t>Non-health uprating index</t>
  </si>
  <si>
    <t xml:space="preserve">Background user growth </t>
  </si>
  <si>
    <t>Decay</t>
  </si>
  <si>
    <t>Build up of Health benefit</t>
  </si>
  <si>
    <t>GDP deflator (2010=1)</t>
  </si>
  <si>
    <t>Car km reduction ('000)</t>
  </si>
  <si>
    <t>Congestion benefit</t>
  </si>
  <si>
    <t xml:space="preserve">Health </t>
  </si>
  <si>
    <t>Reduced risk of premature death</t>
  </si>
  <si>
    <t>Costs</t>
  </si>
  <si>
    <t>Investment costs</t>
  </si>
  <si>
    <t>Operating costs</t>
  </si>
  <si>
    <t>Private contributions</t>
  </si>
  <si>
    <t>Analysis of Monetised Costs and Benefits (in £'000s)</t>
  </si>
  <si>
    <t xml:space="preserve">Benefits by type: </t>
  </si>
  <si>
    <t>Mode shift</t>
  </si>
  <si>
    <t>Infrastructure maintenance</t>
  </si>
  <si>
    <t>Health</t>
  </si>
  <si>
    <t>Journey quality</t>
  </si>
  <si>
    <t>Local air quality</t>
  </si>
  <si>
    <t>Greenhouse gases</t>
  </si>
  <si>
    <t>Indirect taxation</t>
  </si>
  <si>
    <t>PVB</t>
  </si>
  <si>
    <t>PVC</t>
  </si>
  <si>
    <t>BCR</t>
  </si>
  <si>
    <t>Years 0-30 (incl. appraisal year)</t>
  </si>
  <si>
    <t>Years 31-75</t>
  </si>
  <si>
    <t>Note: decongestion impacts related to life and health are discounted at the Green Book non-health rate (3.5%) in line with TAG Unit A5.4 (Marginal External Costs).</t>
  </si>
  <si>
    <t>Health discount rate (years 0-30)</t>
  </si>
  <si>
    <t>Health discount rate (years 31-75)</t>
  </si>
  <si>
    <r>
      <t>Statistical value of a life-year</t>
    </r>
    <r>
      <rPr>
        <sz val="10"/>
        <color theme="1"/>
        <rFont val="Arial"/>
        <family val="2"/>
      </rPr>
      <t xml:space="preserve"> (2010 prices, appraisal year values)</t>
    </r>
  </si>
  <si>
    <t>May 2024</t>
  </si>
  <si>
    <t>Updated GDP per capita, GDP deflator forecasts, in line with TAG Data Book v1.23. Minor bugfixes to discount rate periods, trip length adjustment factors for health impacts, and sick leave assumptions when calculating absenteeism impacts.</t>
  </si>
  <si>
    <t>Assume Average (in km) [hard-coded, sourced from NTS data 2018-2022]</t>
  </si>
  <si>
    <t>Last updated: November 2024</t>
  </si>
  <si>
    <t>Updated GDP per capita, GDP deflator forecasts in line with TAG Data Book v1.24.</t>
  </si>
  <si>
    <t>2.12</t>
  </si>
  <si>
    <t>November 2024</t>
  </si>
  <si>
    <t>Source: TAG Data Book v1.24, November 2024: Annual Parameters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</si>
</sst>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6">
    <numFmt numFmtId="43" formatCode="_-* #,##0.00_-;\-* #,##0.00_-;_-* &quot;-&quot;??_-;_-@_-"/>
    <numFmt numFmtId="164" formatCode="&quot;£&quot;#,##0.00_);\(&quot;£&quot;#,##0.00\)"/>
    <numFmt numFmtId="165" formatCode="_(&quot;£&quot;* #,##0_);_(&quot;£&quot;* \(#,##0\);_(&quot;£&quot;* &quot;-&quot;_);_(@_)"/>
    <numFmt numFmtId="166" formatCode="_(* #,##0_);_(* \(#,##0\);_(* &quot;-&quot;_);_(@_)"/>
    <numFmt numFmtId="167" formatCode="_(&quot;£&quot;* #,##0.00_);_(&quot;£&quot;* \(#,##0.00\);_(&quot;£&quot;* &quot;-&quot;??_);_(@_)"/>
    <numFmt numFmtId="168" formatCode="_(* #,##0.00_);_(* \(#,##0.00\);_(* &quot;-&quot;??_);_(@_)"/>
    <numFmt numFmtId="169" formatCode="0.0"/>
    <numFmt numFmtId="170" formatCode="&quot;£&quot;#,##0.00"/>
    <numFmt numFmtId="171" formatCode="0.0%"/>
    <numFmt numFmtId="172" formatCode="0.00000"/>
    <numFmt numFmtId="173" formatCode="0.000"/>
    <numFmt numFmtId="174" formatCode="0.000E+00"/>
    <numFmt numFmtId="175" formatCode="0.0000"/>
    <numFmt numFmtId="176" formatCode="0.0000000"/>
    <numFmt numFmtId="177" formatCode="0.000000000"/>
    <numFmt numFmtId="178" formatCode="0.0000000000"/>
    <numFmt numFmtId="179" formatCode="#,##0.0"/>
    <numFmt numFmtId="180" formatCode="#,##0_);\(#,##0\);&quot;-&quot;_)"/>
    <numFmt numFmtId="181" formatCode="_-[$€-2]* #,##0.000_-;\-[$€-2]* #,##0.000_-;_-[$€-2]* &quot;-&quot;??_-"/>
    <numFmt numFmtId="182" formatCode="General_)"/>
    <numFmt numFmtId="183" formatCode="_(* #,##0_);_(* \(#,##0\);_(* &quot; - &quot;_);_(@_)"/>
    <numFmt numFmtId="184" formatCode="_-[$€-2]* #,##0.00_-;\-[$€-2]* #,##0.00_-;_-[$€-2]* &quot;-&quot;??_-"/>
    <numFmt numFmtId="185" formatCode="&quot;$&quot;#,##0.0;[Red]\-&quot;$&quot;#,##0.0"/>
    <numFmt numFmtId="186" formatCode="#,##0;\-#,##0;\-"/>
    <numFmt numFmtId="187" formatCode="_-[$€-2]* #,##0.0_-;\-[$€-2]* #,##0.0_-;_-[$€-2]* &quot;-&quot;??_-"/>
    <numFmt numFmtId="188" formatCode="#,##0.0_-;\(#,##0.0\);_-* &quot;-&quot;??_-"/>
    <numFmt numFmtId="189" formatCode="&quot;$&quot;#,##0_);\(&quot;$&quot;#,##0\)"/>
    <numFmt numFmtId="190" formatCode="#,##0_);[Red]\(#,##0\);&quot;-&quot;_);[Blue]&quot;Error-&quot;@"/>
    <numFmt numFmtId="191" formatCode="#,##0.0_);[Red]\(#,##0.0\);&quot;-&quot;_);[Blue]&quot;Error-&quot;@"/>
    <numFmt numFmtId="192" formatCode="#,##0.00_);[Red]\(#,##0.00\);&quot;-&quot;_);[Blue]&quot;Error-&quot;@"/>
    <numFmt numFmtId="193" formatCode="&quot;£&quot;* #,##0_);[Red]&quot;£&quot;* \(#,##0\);&quot;£&quot;* &quot;-&quot;_);[Blue]&quot;Error-&quot;@"/>
    <numFmt numFmtId="194" formatCode="&quot;£&quot;* #,##0.0_);[Red]&quot;£&quot;* \(#,##0.0\);&quot;£&quot;* &quot;-&quot;_);[Blue]&quot;Error-&quot;@"/>
    <numFmt numFmtId="195" formatCode="&quot;£&quot;* #,##0.00_);[Red]&quot;£&quot;* \(#,##0.00\);&quot;£&quot;* &quot;-&quot;_);[Blue]&quot;Error-&quot;@"/>
    <numFmt numFmtId="196" formatCode="dd\ mmm\ yyyy_)"/>
    <numFmt numFmtId="197" formatCode="dd/mm/yy_)"/>
    <numFmt numFmtId="198" formatCode="0%_);[Red]\-0%_);0%_);[Blue]&quot;Error-&quot;@"/>
    <numFmt numFmtId="199" formatCode="0.0%_);[Red]\-0.0%_);0.0%_);[Blue]&quot;Error-&quot;@"/>
    <numFmt numFmtId="200" formatCode="0.00%_);[Red]\-0.00%_);0.00%_);[Blue]&quot;Error-&quot;@"/>
    <numFmt numFmtId="201" formatCode="0;0;\-"/>
    <numFmt numFmtId="202" formatCode="[Red]&quot;Err&quot;;[Red]&quot;Err&quot;;&quot;OK&quot;"/>
    <numFmt numFmtId="203" formatCode="&quot;to &quot;0.0000;&quot;to &quot;\-0.0000;&quot;to 0&quot;"/>
    <numFmt numFmtId="204" formatCode="#,##0;\(#,##0\)"/>
    <numFmt numFmtId="205" formatCode="#,##0.0;\(#,##0.0\)"/>
    <numFmt numFmtId="206" formatCode="#,##0.00;\(#,##0.00\)"/>
    <numFmt numFmtId="207" formatCode="#,##0.000;[Red]\(#,##0.000\)"/>
    <numFmt numFmtId="208" formatCode="#,##0_%_);\(#,##0\)_%;**;@_%_)"/>
    <numFmt numFmtId="209" formatCode="#,##0_%_);\(#,##0\)_%;#,##0_%_);@_%_)"/>
    <numFmt numFmtId="210" formatCode="#,##0.00_%_);\(#,##0.00\)_%;**;@_%_)"/>
    <numFmt numFmtId="211" formatCode="#,##0.00_%_);\(#,##0.00\)_%;#,##0.00_%_);@_%_)"/>
    <numFmt numFmtId="212" formatCode="#,##0.000_%_);\(#,##0.000\)_%;**;@_%_)"/>
    <numFmt numFmtId="213" formatCode="#,##0.0_%_);\(#,##0.0\)_%;**;@_%_)"/>
    <numFmt numFmtId="214" formatCode="&quot;$&quot;#,##0_);[Red]\(&quot;$&quot;#,##0\)"/>
    <numFmt numFmtId="215" formatCode="[$¥-411]#,##0"/>
    <numFmt numFmtId="216" formatCode="_(&quot;$&quot;* #,##0.00_);_(&quot;$&quot;* \(#,##0.00\);_(&quot;$&quot;* &quot;-&quot;??_);_(@_)"/>
    <numFmt numFmtId="217" formatCode="&quot;$&quot;#,##0.00_%_);\(&quot;$&quot;#,##0.00\)_%;**;@_%_)"/>
    <numFmt numFmtId="218" formatCode="&quot;$&quot;#,##0.000_%_);\(&quot;$&quot;#,##0.000\)_%;**;@_%_)"/>
    <numFmt numFmtId="219" formatCode="&quot;$&quot;#,##0.0_%_);\(&quot;$&quot;#,##0.0\)_%;**;@_%_)"/>
    <numFmt numFmtId="220" formatCode="#,##0_);\(#,##0.0\)"/>
    <numFmt numFmtId="221" formatCode="0_ ;\-0\ "/>
    <numFmt numFmtId="222" formatCode="###0.00_)"/>
    <numFmt numFmtId="223" formatCode="000"/>
    <numFmt numFmtId="224" formatCode="m/d/yy_%_);;**"/>
    <numFmt numFmtId="225" formatCode="m/d/yy_%_)"/>
    <numFmt numFmtId="226" formatCode="m/d/yy\ h:mm"/>
    <numFmt numFmtId="227" formatCode="#,###.00;\-#,##0.00;\-"/>
    <numFmt numFmtId="228" formatCode="000.00"/>
    <numFmt numFmtId="229" formatCode="_(* #,##0_);_(* \(#,##0\);_(* &quot;&quot;\ \-\ &quot;&quot;_);_(@_)"/>
    <numFmt numFmtId="230" formatCode="_-* #,##0\ _D_M_-;\-* #,##0\ _D_M_-;_-* &quot;-&quot;\ _D_M_-;_-@_-"/>
    <numFmt numFmtId="231" formatCode="_-* #,##0.00\ _D_M_-;\-* #,##0.00\ _D_M_-;_-* &quot;-&quot;??\ _D_M_-;_-@_-"/>
    <numFmt numFmtId="232" formatCode="_([$€]* #,##0.00_);_([$€]* \(#,##0.00\);_([$€]* &quot;-&quot;??_);_(@_)"/>
    <numFmt numFmtId="233" formatCode="[Magenta]&quot;Err&quot;;[Magenta]&quot;Err&quot;;[Blue]&quot;OK&quot;"/>
    <numFmt numFmtId="234" formatCode="[Blue]&quot;P&quot;;;[Red]&quot;O&quot;"/>
    <numFmt numFmtId="235" formatCode="General\ &quot;.&quot;"/>
    <numFmt numFmtId="236" formatCode="#,##0_);[Red]\(#,##0\);\-_)"/>
    <numFmt numFmtId="237" formatCode="0.0_)%;[Red]\(0.0%\);0.0_)%"/>
    <numFmt numFmtId="238" formatCode="[Red][&gt;1]&quot;&gt;100 %&quot;;[Red]\(0.0%\);0.0_)%"/>
    <numFmt numFmtId="239" formatCode="[&gt;0.5]#,##0;[&lt;-0.5]\-#,##0;\-"/>
    <numFmt numFmtId="240" formatCode="_-[$$-409]* #,##0.0_ ;_-[$$-409]* \-#,##0.0\ ;_-[$$-409]* &quot;-&quot;??_ ;_-@_ "/>
    <numFmt numFmtId="241" formatCode="#,##0.0_);\(#,##0.0\)"/>
    <numFmt numFmtId="242" formatCode="0.0;\(0.0\)"/>
    <numFmt numFmtId="243" formatCode="0.0;;&quot;TBD&quot;"/>
    <numFmt numFmtId="244" formatCode="_-* #,##0\ _F_-;\-* #,##0\ _F_-;_-* &quot;-&quot;\ _F_-;_-@_-"/>
    <numFmt numFmtId="245" formatCode="_-* #,##0.00\ _F_-;\-* #,##0.00\ _F_-;_-* &quot;-&quot;??\ _F_-;_-@_-"/>
    <numFmt numFmtId="246" formatCode="_(&quot;$&quot;* #,##0_);_(&quot;$&quot;* \(#,##0\);_(&quot;$&quot;* &quot;-&quot;_);_(@_)"/>
    <numFmt numFmtId="247" formatCode="_-* #,##0\ &quot;F&quot;_-;\-* #,##0\ &quot;F&quot;_-;_-* &quot;-&quot;\ &quot;F&quot;_-;_-@_-"/>
    <numFmt numFmtId="248" formatCode="_-* #,##0.00\ &quot;F&quot;_-;\-* #,##0.00\ &quot;F&quot;_-;_-* &quot;-&quot;??\ &quot;F&quot;_-;_-@_-"/>
    <numFmt numFmtId="249" formatCode="#,##0.0_x_)_);&quot;NM&quot;_x_)_);#,##0.0_x_)_);@_x_)_)"/>
    <numFmt numFmtId="250" formatCode="#,##0.0000\ ;[Red]\(#,##0.0000\)"/>
    <numFmt numFmtId="251" formatCode="[$$-C09]#,##0.0"/>
    <numFmt numFmtId="252" formatCode="#,##0.0_ ;\-#,##0.0\ "/>
    <numFmt numFmtId="253" formatCode="#,##0.0,,_);\(#,##0.0,,\);\-_)"/>
    <numFmt numFmtId="254" formatCode="#,##0_);\(#,##0\);\-_)"/>
    <numFmt numFmtId="255" formatCode="#,##0.0,_);\(#,##0.0,\);\-_)"/>
    <numFmt numFmtId="256" formatCode="#,##0.00_);\(#,##0.00\);\-_)"/>
    <numFmt numFmtId="257" formatCode="_(#,##0.0_);\(#,##0.0\);_(&quot;-&quot;_)"/>
    <numFmt numFmtId="258" formatCode="#,##0.0_);\(#,##0.0\);&quot;-&quot;;@"/>
    <numFmt numFmtId="259" formatCode="[&lt;0.0001]&quot;&lt;0.0001&quot;;0.0000"/>
    <numFmt numFmtId="260" formatCode="#,##0.0000"/>
    <numFmt numFmtId="261" formatCode="0.0%_);\(0.0%\);**;@_%_)"/>
    <numFmt numFmtId="262" formatCode="%#."/>
    <numFmt numFmtId="263" formatCode="##0.0"/>
    <numFmt numFmtId="264" formatCode="##0.0\ \e"/>
    <numFmt numFmtId="265" formatCode="###.0"/>
    <numFmt numFmtId="266" formatCode="##.0"/>
    <numFmt numFmtId="267" formatCode="mmm\ dd\,\ yyyy"/>
    <numFmt numFmtId="268" formatCode="mmm\-yyyy"/>
    <numFmt numFmtId="269" formatCode="yyyy"/>
    <numFmt numFmtId="270" formatCode="&quot;$&quot;#,##0.00_);[Red]\(&quot;$&quot;#,##0.00\)"/>
    <numFmt numFmtId="271" formatCode="\+#,##0.00;[Red]\-#,##0.00"/>
    <numFmt numFmtId="272" formatCode="_-* #,##0.000_-;\-* #,##0.000_-;_-* &quot;-&quot;???_-;_-@_-"/>
    <numFmt numFmtId="273" formatCode="_-* #,##0.00000_-;\-* #,##0.00000_-;_-* &quot;-&quot;?????_-;_-@_-"/>
    <numFmt numFmtId="274" formatCode="00000"/>
    <numFmt numFmtId="275" formatCode="#,##0.000"/>
    <numFmt numFmtId="276" formatCode="#,##0.0,,;\-#,##0.0,,;\-"/>
    <numFmt numFmtId="277" formatCode="#,##0,;\-#,##0,;\-"/>
    <numFmt numFmtId="278" formatCode="0.0%;\-0.0%;\-"/>
    <numFmt numFmtId="279" formatCode="#,##0.0,,;\-#,##0.0,,"/>
    <numFmt numFmtId="280" formatCode="#,##0,;\-#,##0,"/>
    <numFmt numFmtId="281" formatCode="0.0%;\-0.0%"/>
    <numFmt numFmtId="282" formatCode="&quot;$&quot;#,##0.0_);\(&quot;$&quot;#,##0.00\)"/>
    <numFmt numFmtId="283" formatCode="dd\ mmm\ yy"/>
    <numFmt numFmtId="284" formatCode="#,###,##0"/>
    <numFmt numFmtId="285" formatCode="_-&quot;€&quot;\ * #,##0.00_-;\-&quot;€&quot;\ * #,##0.00_-;_-&quot;€&quot;\ * &quot;-&quot;??_-;_-@_-"/>
    <numFmt numFmtId="286" formatCode="_-* #,##0\ &quot;DM&quot;_-;\-* #,##0\ &quot;DM&quot;_-;_-* &quot;-&quot;\ &quot;DM&quot;_-;_-@_-"/>
    <numFmt numFmtId="287" formatCode="_-* #,##0.00\ &quot;DM&quot;_-;\-* #,##0.00\ &quot;DM&quot;_-;_-* &quot;-&quot;??\ &quot;DM&quot;_-;_-@_-"/>
    <numFmt numFmtId="288" formatCode="####_)"/>
  </numFmts>
  <fonts count="344">
    <font>
      <sz val="12"/>
      <color theme="1"/>
      <name val="Arial"/>
      <family val="2"/>
    </font>
    <font>
      <sz val="11"/>
      <color theme="1"/>
      <name val="Arial"/>
      <family val="2"/>
    </font>
    <font>
      <sz val="11"/>
      <color theme="1"/>
      <name val="Calibri"/>
      <family val="2"/>
      <scheme val="minor"/>
    </font>
    <font>
      <sz val="11"/>
      <color theme="1"/>
      <name val="Arial"/>
      <family val="2"/>
    </font>
    <font>
      <sz val="11"/>
      <color theme="1"/>
      <name val="Calibri"/>
      <family val="2"/>
      <scheme val="minor"/>
    </font>
    <font>
      <sz val="11"/>
      <color theme="1"/>
      <name val="Calibri"/>
      <family val="2"/>
      <scheme val="minor"/>
    </font>
    <font>
      <b/>
      <sz val="12"/>
      <color theme="1"/>
      <name val="Arial"/>
      <family val="2"/>
    </font>
    <font>
      <b/>
      <sz val="10"/>
      <name val="Arial"/>
      <family val="2"/>
    </font>
    <font>
      <sz val="12"/>
      <name val="Arial"/>
      <family val="2"/>
    </font>
    <font>
      <sz val="10"/>
      <name val="Arial"/>
      <family val="2"/>
    </font>
    <font>
      <b/>
      <sz val="10"/>
      <color indexed="9"/>
      <name val="Arial"/>
      <family val="2"/>
    </font>
    <font>
      <b/>
      <sz val="10"/>
      <color indexed="10"/>
      <name val="Arial"/>
      <family val="2"/>
    </font>
    <font>
      <b/>
      <sz val="10"/>
      <color indexed="8"/>
      <name val="Arial"/>
      <family val="2"/>
    </font>
    <font>
      <b/>
      <sz val="9"/>
      <name val="Arial"/>
      <family val="2"/>
    </font>
    <font>
      <sz val="10"/>
      <color indexed="8"/>
      <name val="Arial"/>
      <family val="2"/>
    </font>
    <font>
      <sz val="12"/>
      <color theme="1"/>
      <name val="Arial"/>
      <family val="2"/>
    </font>
    <font>
      <sz val="10"/>
      <color indexed="9"/>
      <name val="Arial"/>
      <family val="2"/>
    </font>
    <font>
      <b/>
      <sz val="12"/>
      <name val="Arial"/>
      <family val="2"/>
    </font>
    <font>
      <b/>
      <sz val="16"/>
      <color theme="1"/>
      <name val="Arial"/>
      <family val="2"/>
    </font>
    <font>
      <sz val="11"/>
      <name val="Arial"/>
      <family val="2"/>
    </font>
    <font>
      <b/>
      <sz val="11"/>
      <name val="Arial"/>
      <family val="2"/>
    </font>
    <font>
      <sz val="12"/>
      <color theme="0"/>
      <name val="Arial"/>
      <family val="2"/>
    </font>
    <font>
      <b/>
      <sz val="11"/>
      <color theme="1"/>
      <name val="Arial"/>
      <family val="2"/>
    </font>
    <font>
      <sz val="11"/>
      <color theme="1"/>
      <name val="Arial"/>
      <family val="2"/>
    </font>
    <font>
      <sz val="11"/>
      <color rgb="FFFF0000"/>
      <name val="Arial"/>
      <family val="2"/>
    </font>
    <font>
      <sz val="10"/>
      <color rgb="FF414042"/>
      <name val="Arial"/>
      <family val="2"/>
    </font>
    <font>
      <sz val="9"/>
      <name val="Arial"/>
      <family val="2"/>
    </font>
    <font>
      <sz val="9"/>
      <color indexed="81"/>
      <name val="Tahoma"/>
      <family val="2"/>
    </font>
    <font>
      <b/>
      <sz val="9"/>
      <color indexed="81"/>
      <name val="Tahoma"/>
      <family val="2"/>
    </font>
    <font>
      <sz val="16"/>
      <color theme="1"/>
      <name val="Arial"/>
      <family val="2"/>
    </font>
    <font>
      <u/>
      <sz val="12"/>
      <color theme="1"/>
      <name val="Arial"/>
      <family val="2"/>
    </font>
    <font>
      <b/>
      <sz val="12"/>
      <color theme="1"/>
      <name val="Calibri"/>
      <family val="2"/>
      <scheme val="minor"/>
    </font>
    <font>
      <b/>
      <sz val="18"/>
      <name val="Arial"/>
      <family val="2"/>
    </font>
    <font>
      <b/>
      <sz val="16"/>
      <color theme="0"/>
      <name val="Arial"/>
      <family val="2"/>
    </font>
    <font>
      <sz val="10"/>
      <color indexed="12"/>
      <name val="Arial"/>
      <family val="2"/>
    </font>
    <font>
      <b/>
      <sz val="10"/>
      <color indexed="12"/>
      <name val="Arial"/>
      <family val="2"/>
    </font>
    <font>
      <sz val="10"/>
      <color theme="1"/>
      <name val="Arial"/>
      <family val="2"/>
    </font>
    <font>
      <b/>
      <sz val="12"/>
      <color theme="0"/>
      <name val="Arial"/>
      <family val="2"/>
    </font>
    <font>
      <b/>
      <sz val="14"/>
      <color theme="1"/>
      <name val="Arial"/>
      <family val="2"/>
    </font>
    <font>
      <b/>
      <sz val="14"/>
      <color theme="0"/>
      <name val="Arial"/>
      <family val="2"/>
    </font>
    <font>
      <sz val="10"/>
      <color indexed="10"/>
      <name val="Arial"/>
      <family val="2"/>
    </font>
    <font>
      <sz val="13"/>
      <color indexed="9"/>
      <name val="Arial"/>
      <family val="2"/>
    </font>
    <font>
      <sz val="8"/>
      <color indexed="9"/>
      <name val="Arial"/>
      <family val="2"/>
    </font>
    <font>
      <b/>
      <sz val="48"/>
      <color indexed="9"/>
      <name val="Arial"/>
      <family val="2"/>
    </font>
    <font>
      <u/>
      <sz val="12"/>
      <color theme="10"/>
      <name val="Arial"/>
      <family val="2"/>
    </font>
    <font>
      <b/>
      <sz val="10"/>
      <color theme="1"/>
      <name val="Arial"/>
      <family val="2"/>
    </font>
    <font>
      <i/>
      <sz val="10"/>
      <color theme="1"/>
      <name val="Arial"/>
      <family val="2"/>
    </font>
    <font>
      <b/>
      <sz val="15"/>
      <color theme="3"/>
      <name val="Arial"/>
      <family val="2"/>
    </font>
    <font>
      <b/>
      <sz val="13"/>
      <color theme="3"/>
      <name val="Arial"/>
      <family val="2"/>
    </font>
    <font>
      <b/>
      <sz val="11"/>
      <color theme="3"/>
      <name val="Arial"/>
      <family val="2"/>
    </font>
    <font>
      <sz val="10"/>
      <name val="Arial"/>
      <family val="2"/>
    </font>
    <font>
      <sz val="8"/>
      <name val="Arial"/>
      <family val="2"/>
    </font>
    <font>
      <u/>
      <sz val="10"/>
      <color indexed="12"/>
      <name val="Arial"/>
      <family val="2"/>
    </font>
    <font>
      <b/>
      <sz val="14"/>
      <name val="Arial"/>
      <family val="2"/>
    </font>
    <font>
      <i/>
      <sz val="10"/>
      <name val="Arial"/>
      <family val="2"/>
    </font>
    <font>
      <sz val="14"/>
      <name val="Arial"/>
      <family val="2"/>
    </font>
    <font>
      <sz val="9"/>
      <color indexed="8"/>
      <name val="Arial"/>
      <family val="2"/>
    </font>
    <font>
      <b/>
      <sz val="9"/>
      <color indexed="9"/>
      <name val="Arial"/>
      <family val="2"/>
    </font>
    <font>
      <b/>
      <sz val="8"/>
      <name val="Arial"/>
      <family val="2"/>
    </font>
    <font>
      <sz val="10"/>
      <color indexed="8"/>
      <name val="Calibri"/>
      <family val="2"/>
    </font>
    <font>
      <sz val="11"/>
      <color indexed="8"/>
      <name val="Calibri"/>
      <family val="2"/>
    </font>
    <font>
      <sz val="8"/>
      <color indexed="8"/>
      <name val="Arial"/>
      <family val="2"/>
    </font>
    <font>
      <u/>
      <sz val="10"/>
      <color rgb="FF0000FF"/>
      <name val="Arial"/>
      <family val="2"/>
    </font>
    <font>
      <sz val="10"/>
      <color rgb="FF000000"/>
      <name val="Arial"/>
      <family val="2"/>
    </font>
    <font>
      <b/>
      <sz val="10"/>
      <color theme="0"/>
      <name val="Arial"/>
      <family val="2"/>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b/>
      <sz val="11"/>
      <color rgb="FFFA7D00"/>
      <name val="Calibri"/>
      <family val="2"/>
      <scheme val="minor"/>
    </font>
    <font>
      <sz val="11"/>
      <color rgb="FFFA7D00"/>
      <name val="Calibri"/>
      <family val="2"/>
      <scheme val="minor"/>
    </font>
    <font>
      <i/>
      <sz val="11"/>
      <color rgb="FF7F7F7F"/>
      <name val="Calibri"/>
      <family val="2"/>
      <scheme val="minor"/>
    </font>
    <font>
      <sz val="11"/>
      <color theme="0"/>
      <name val="Calibri"/>
      <family val="2"/>
      <scheme val="minor"/>
    </font>
    <font>
      <sz val="11"/>
      <color rgb="FF9C6500"/>
      <name val="Calibri"/>
      <family val="2"/>
      <scheme val="minor"/>
    </font>
    <font>
      <u/>
      <sz val="10"/>
      <color theme="10"/>
      <name val="Arial"/>
      <family val="2"/>
    </font>
    <font>
      <i/>
      <sz val="10"/>
      <color indexed="8"/>
      <name val="Arial"/>
      <family val="2"/>
    </font>
    <font>
      <sz val="10"/>
      <name val="Times New Roman"/>
      <family val="1"/>
    </font>
    <font>
      <sz val="10"/>
      <color rgb="FFFF0000"/>
      <name val="Arial"/>
      <family val="2"/>
    </font>
    <font>
      <b/>
      <i/>
      <sz val="10"/>
      <name val="Arial"/>
      <family val="2"/>
    </font>
    <font>
      <sz val="8"/>
      <color indexed="12"/>
      <name val="Arial"/>
      <family val="2"/>
    </font>
    <font>
      <sz val="10"/>
      <color indexed="8"/>
      <name val="MS Sans Serif"/>
      <family val="2"/>
    </font>
    <font>
      <sz val="10"/>
      <name val="Helv"/>
      <charset val="204"/>
    </font>
    <font>
      <b/>
      <sz val="10"/>
      <color indexed="18"/>
      <name val="Arial"/>
      <family val="2"/>
    </font>
    <font>
      <sz val="10"/>
      <name val="Courier"/>
      <family val="3"/>
    </font>
    <font>
      <sz val="12"/>
      <color indexed="8"/>
      <name val="Arial"/>
      <family val="2"/>
    </font>
    <font>
      <sz val="11"/>
      <color indexed="63"/>
      <name val="Calibri"/>
      <family val="2"/>
    </font>
    <font>
      <sz val="10"/>
      <color theme="1"/>
      <name val="Gill Sans MT"/>
      <family val="2"/>
    </font>
    <font>
      <sz val="9"/>
      <color theme="1"/>
      <name val="Arial"/>
      <family val="2"/>
    </font>
    <font>
      <sz val="10"/>
      <name val="Arial Cyr"/>
      <charset val="204"/>
    </font>
    <font>
      <sz val="9"/>
      <name val="Times New Roman"/>
      <family val="1"/>
    </font>
    <font>
      <sz val="11"/>
      <color indexed="9"/>
      <name val="Calibri"/>
      <family val="2"/>
    </font>
    <font>
      <sz val="12"/>
      <color indexed="9"/>
      <name val="Arial"/>
      <family val="2"/>
    </font>
    <font>
      <sz val="10"/>
      <color theme="0"/>
      <name val="Gill Sans MT"/>
      <family val="2"/>
    </font>
    <font>
      <sz val="10"/>
      <color theme="0"/>
      <name val="Arial"/>
      <family val="2"/>
    </font>
    <font>
      <sz val="9"/>
      <color theme="0"/>
      <name val="Arial"/>
      <family val="2"/>
    </font>
    <font>
      <sz val="8"/>
      <color indexed="12"/>
      <name val="Palatino"/>
      <family val="1"/>
    </font>
    <font>
      <sz val="10"/>
      <name val="Gill Sans MT"/>
      <family val="2"/>
    </font>
    <font>
      <sz val="7"/>
      <name val="Arial"/>
      <family val="2"/>
    </font>
    <font>
      <sz val="10"/>
      <color indexed="56"/>
      <name val="Arial"/>
      <family val="2"/>
    </font>
    <font>
      <sz val="8"/>
      <name val="Calibri"/>
      <family val="2"/>
      <scheme val="minor"/>
    </font>
    <font>
      <sz val="11"/>
      <color indexed="20"/>
      <name val="Calibri"/>
      <family val="2"/>
    </font>
    <font>
      <sz val="12"/>
      <color indexed="20"/>
      <name val="Arial"/>
      <family val="2"/>
    </font>
    <font>
      <sz val="10"/>
      <color indexed="63"/>
      <name val="Gill Sans MT"/>
      <family val="2"/>
    </font>
    <font>
      <sz val="10"/>
      <color rgb="FF9C0006"/>
      <name val="Arial"/>
      <family val="2"/>
    </font>
    <font>
      <sz val="9"/>
      <color rgb="FF9C0006"/>
      <name val="Arial"/>
      <family val="2"/>
    </font>
    <font>
      <sz val="12"/>
      <name val="Abadi MT Condensed"/>
    </font>
    <font>
      <u/>
      <sz val="10"/>
      <color indexed="20"/>
      <name val="Arial"/>
      <family val="2"/>
    </font>
    <font>
      <sz val="8"/>
      <color indexed="18"/>
      <name val="Helv"/>
    </font>
    <font>
      <b/>
      <sz val="9"/>
      <name val="Times New Roman"/>
      <family val="1"/>
    </font>
    <font>
      <b/>
      <sz val="10"/>
      <name val="MS Sans Serif"/>
      <family val="2"/>
    </font>
    <font>
      <b/>
      <sz val="8"/>
      <color indexed="24"/>
      <name val="Arial"/>
      <family val="2"/>
    </font>
    <font>
      <b/>
      <sz val="9"/>
      <color indexed="24"/>
      <name val="Arial"/>
      <family val="2"/>
    </font>
    <font>
      <b/>
      <sz val="11"/>
      <color indexed="24"/>
      <name val="Arial"/>
      <family val="2"/>
    </font>
    <font>
      <b/>
      <sz val="11"/>
      <color indexed="28"/>
      <name val="Calibri"/>
      <family val="2"/>
    </font>
    <font>
      <b/>
      <sz val="11"/>
      <color indexed="52"/>
      <name val="Calibri"/>
      <family val="2"/>
    </font>
    <font>
      <b/>
      <sz val="12"/>
      <color indexed="52"/>
      <name val="Arial"/>
      <family val="2"/>
    </font>
    <font>
      <b/>
      <sz val="11"/>
      <color indexed="29"/>
      <name val="Calibri"/>
      <family val="2"/>
    </font>
    <font>
      <b/>
      <sz val="10"/>
      <color rgb="FFFA7D00"/>
      <name val="Gill Sans MT"/>
      <family val="2"/>
    </font>
    <font>
      <b/>
      <sz val="11"/>
      <color indexed="10"/>
      <name val="Calibri"/>
      <family val="2"/>
    </font>
    <font>
      <b/>
      <sz val="10"/>
      <color rgb="FFFA7D00"/>
      <name val="Arial"/>
      <family val="2"/>
    </font>
    <font>
      <b/>
      <sz val="9"/>
      <color rgb="FFFA7D00"/>
      <name val="Arial"/>
      <family val="2"/>
    </font>
    <font>
      <sz val="8"/>
      <name val="Tahoma"/>
      <family val="2"/>
    </font>
    <font>
      <sz val="11"/>
      <color indexed="28"/>
      <name val="Calibri"/>
      <family val="2"/>
    </font>
    <font>
      <b/>
      <sz val="11"/>
      <color indexed="9"/>
      <name val="Calibri"/>
      <family val="2"/>
    </font>
    <font>
      <b/>
      <sz val="12"/>
      <color indexed="9"/>
      <name val="Arial"/>
      <family val="2"/>
    </font>
    <font>
      <b/>
      <sz val="11"/>
      <color theme="0"/>
      <name val="Calibri"/>
      <family val="2"/>
    </font>
    <font>
      <b/>
      <sz val="10"/>
      <color theme="0"/>
      <name val="Gill Sans MT"/>
      <family val="2"/>
    </font>
    <font>
      <b/>
      <sz val="9"/>
      <color theme="0"/>
      <name val="Arial"/>
      <family val="2"/>
    </font>
    <font>
      <b/>
      <sz val="10"/>
      <color indexed="22"/>
      <name val="Tahoma"/>
      <family val="2"/>
    </font>
    <font>
      <b/>
      <i/>
      <sz val="10"/>
      <color theme="0"/>
      <name val="Gill Sans MT"/>
      <family val="2"/>
    </font>
    <font>
      <b/>
      <i/>
      <sz val="10"/>
      <name val="Gill Sans MT"/>
      <family val="2"/>
    </font>
    <font>
      <sz val="11"/>
      <name val="Tms Rmn"/>
    </font>
    <font>
      <sz val="13"/>
      <name val="Tms Rmn"/>
    </font>
    <font>
      <sz val="13"/>
      <name val="Tms Rmn"/>
      <family val="2"/>
    </font>
    <font>
      <b/>
      <i/>
      <sz val="12"/>
      <color indexed="12"/>
      <name val="Arial"/>
      <family val="2"/>
    </font>
    <font>
      <sz val="12"/>
      <name val="Tms Rmn"/>
    </font>
    <font>
      <sz val="12"/>
      <name val="Tms Rmn"/>
      <family val="2"/>
    </font>
    <font>
      <sz val="8"/>
      <name val="Palatino"/>
      <family val="1"/>
    </font>
    <font>
      <sz val="8"/>
      <color theme="1"/>
      <name val="Arial"/>
      <family val="2"/>
    </font>
    <font>
      <sz val="10"/>
      <color indexed="24"/>
      <name val="Arial"/>
      <family val="2"/>
    </font>
    <font>
      <sz val="10"/>
      <name val="BERNHARD"/>
    </font>
    <font>
      <sz val="10"/>
      <name val="Helv"/>
    </font>
    <font>
      <sz val="8"/>
      <name val="BERNHARD"/>
    </font>
    <font>
      <sz val="12"/>
      <color indexed="14"/>
      <name val="Arial"/>
      <family val="2"/>
    </font>
    <font>
      <sz val="10"/>
      <name val="MS Sans Serif"/>
      <family val="2"/>
    </font>
    <font>
      <sz val="8"/>
      <color indexed="16"/>
      <name val="Palatino"/>
      <family val="1"/>
    </font>
    <font>
      <sz val="10"/>
      <color theme="1"/>
      <name val="Calibri"/>
      <family val="1"/>
      <scheme val="minor"/>
    </font>
    <font>
      <sz val="10"/>
      <color theme="1"/>
      <name val="Calibri"/>
      <family val="2"/>
    </font>
    <font>
      <sz val="10"/>
      <color indexed="62"/>
      <name val="Book Antiqua"/>
      <family val="1"/>
    </font>
    <font>
      <sz val="10"/>
      <name val="Tms Rmn"/>
    </font>
    <font>
      <sz val="11"/>
      <name val="??"/>
      <family val="3"/>
      <charset val="129"/>
    </font>
    <font>
      <sz val="10"/>
      <name val="Tahoma"/>
      <family val="2"/>
    </font>
    <font>
      <b/>
      <sz val="11"/>
      <color indexed="55"/>
      <name val="Arial"/>
      <family val="2"/>
    </font>
    <font>
      <sz val="10"/>
      <color indexed="18"/>
      <name val="Arial"/>
      <family val="2"/>
    </font>
    <font>
      <b/>
      <u val="double"/>
      <sz val="9"/>
      <name val="Arial"/>
      <family val="2"/>
    </font>
    <font>
      <sz val="11"/>
      <color rgb="FF002F5F"/>
      <name val="Calibri"/>
      <family val="2"/>
    </font>
    <font>
      <b/>
      <i/>
      <sz val="11"/>
      <color theme="0"/>
      <name val="Calibri"/>
      <family val="2"/>
    </font>
    <font>
      <i/>
      <sz val="28"/>
      <color rgb="FF002F5F"/>
      <name val="Arial"/>
      <family val="2"/>
    </font>
    <font>
      <i/>
      <sz val="14"/>
      <color rgb="FF002F5F"/>
      <name val="Arial"/>
      <family val="2"/>
    </font>
    <font>
      <i/>
      <sz val="28"/>
      <color theme="3"/>
      <name val="Arial"/>
      <family val="2"/>
    </font>
    <font>
      <i/>
      <sz val="11"/>
      <color indexed="23"/>
      <name val="Calibri"/>
      <family val="2"/>
    </font>
    <font>
      <i/>
      <sz val="12"/>
      <color indexed="23"/>
      <name val="Arial"/>
      <family val="2"/>
    </font>
    <font>
      <i/>
      <sz val="10"/>
      <color rgb="FF7F7F7F"/>
      <name val="Gill Sans MT"/>
      <family val="2"/>
    </font>
    <font>
      <i/>
      <sz val="10"/>
      <color rgb="FF7F7F7F"/>
      <name val="Arial"/>
      <family val="2"/>
    </font>
    <font>
      <i/>
      <sz val="9"/>
      <color rgb="FF7F7F7F"/>
      <name val="Arial"/>
      <family val="2"/>
    </font>
    <font>
      <sz val="12"/>
      <name val="Times New Roman"/>
      <family val="1"/>
    </font>
    <font>
      <sz val="9"/>
      <color indexed="12"/>
      <name val="Arial"/>
      <family val="2"/>
    </font>
    <font>
      <b/>
      <sz val="8"/>
      <color indexed="12"/>
      <name val="Arial"/>
      <family val="2"/>
    </font>
    <font>
      <b/>
      <sz val="10"/>
      <color indexed="8"/>
      <name val="Wingdings 2"/>
      <family val="1"/>
    </font>
    <font>
      <b/>
      <sz val="12"/>
      <color indexed="8"/>
      <name val="Arial"/>
      <family val="2"/>
    </font>
    <font>
      <b/>
      <sz val="8"/>
      <name val="Tahoma"/>
      <family val="2"/>
    </font>
    <font>
      <sz val="11"/>
      <color indexed="10"/>
      <name val="Arial"/>
      <family val="2"/>
    </font>
    <font>
      <sz val="9.5"/>
      <color indexed="23"/>
      <name val="Helvetica-Black"/>
    </font>
    <font>
      <sz val="8"/>
      <name val="Times New Roman"/>
      <family val="1"/>
    </font>
    <font>
      <sz val="7"/>
      <name val="Palatino"/>
      <family val="1"/>
    </font>
    <font>
      <i/>
      <sz val="8"/>
      <name val="Times New Roman"/>
      <family val="1"/>
    </font>
    <font>
      <sz val="11"/>
      <color indexed="17"/>
      <name val="Calibri"/>
      <family val="2"/>
    </font>
    <font>
      <sz val="12"/>
      <color indexed="17"/>
      <name val="Arial"/>
      <family val="2"/>
    </font>
    <font>
      <sz val="10"/>
      <color rgb="FF006100"/>
      <name val="Gill Sans MT"/>
      <family val="2"/>
    </font>
    <font>
      <sz val="10"/>
      <color rgb="FF006100"/>
      <name val="Arial"/>
      <family val="2"/>
    </font>
    <font>
      <sz val="9"/>
      <color rgb="FF006100"/>
      <name val="Arial"/>
      <family val="2"/>
    </font>
    <font>
      <b/>
      <i/>
      <sz val="11"/>
      <name val="IQE Hlv Narrow"/>
      <family val="2"/>
    </font>
    <font>
      <i/>
      <sz val="11"/>
      <name val="IQE Hlv Narrow"/>
      <family val="2"/>
    </font>
    <font>
      <sz val="11"/>
      <name val="IQE Hlv Narrow"/>
      <family val="2"/>
    </font>
    <font>
      <b/>
      <sz val="14"/>
      <name val="IQE Hlv Narrow"/>
      <family val="2"/>
    </font>
    <font>
      <b/>
      <sz val="11"/>
      <name val="IQE Hlv Narrow"/>
      <family val="2"/>
    </font>
    <font>
      <sz val="6"/>
      <color indexed="16"/>
      <name val="Palatino"/>
      <family val="1"/>
    </font>
    <font>
      <sz val="6"/>
      <name val="Palatino"/>
      <family val="1"/>
    </font>
    <font>
      <b/>
      <sz val="9"/>
      <color indexed="18"/>
      <name val="Arial"/>
      <family val="2"/>
    </font>
    <font>
      <b/>
      <sz val="9"/>
      <color indexed="8"/>
      <name val="Arial"/>
      <family val="2"/>
    </font>
    <font>
      <b/>
      <sz val="15"/>
      <color indexed="56"/>
      <name val="Calibri"/>
      <family val="2"/>
    </font>
    <font>
      <b/>
      <sz val="15"/>
      <color indexed="56"/>
      <name val="Arial"/>
      <family val="2"/>
    </font>
    <font>
      <b/>
      <sz val="15"/>
      <name val="Arial"/>
      <family val="2"/>
    </font>
    <font>
      <b/>
      <sz val="12"/>
      <color indexed="12"/>
      <name val="Arial"/>
      <family val="2"/>
    </font>
    <font>
      <b/>
      <sz val="15"/>
      <color indexed="62"/>
      <name val="Gill Sans MT"/>
      <family val="2"/>
    </font>
    <font>
      <sz val="10"/>
      <name val="Helvetica-Black"/>
    </font>
    <font>
      <b/>
      <sz val="10"/>
      <name val="Calibri Light"/>
      <family val="2"/>
      <scheme val="major"/>
    </font>
    <font>
      <b/>
      <i/>
      <sz val="13"/>
      <color indexed="9"/>
      <name val="IQE Garamond I Cd"/>
      <family val="2"/>
    </font>
    <font>
      <b/>
      <sz val="13"/>
      <color indexed="56"/>
      <name val="Calibri"/>
      <family val="2"/>
    </font>
    <font>
      <b/>
      <sz val="13"/>
      <color indexed="56"/>
      <name val="Arial"/>
      <family val="2"/>
    </font>
    <font>
      <sz val="11"/>
      <color indexed="8"/>
      <name val="Arial"/>
      <family val="2"/>
    </font>
    <font>
      <b/>
      <sz val="13"/>
      <color indexed="62"/>
      <name val="Gill Sans MT"/>
      <family val="2"/>
    </font>
    <font>
      <sz val="10"/>
      <name val="Palatino"/>
    </font>
    <font>
      <b/>
      <sz val="9"/>
      <name val="Calibri Light"/>
      <family val="2"/>
      <scheme val="major"/>
    </font>
    <font>
      <b/>
      <sz val="11"/>
      <color indexed="56"/>
      <name val="Calibri"/>
      <family val="2"/>
    </font>
    <font>
      <b/>
      <sz val="11"/>
      <color indexed="56"/>
      <name val="Arial"/>
      <family val="2"/>
    </font>
    <font>
      <b/>
      <i/>
      <sz val="12"/>
      <name val="Arial"/>
      <family val="2"/>
    </font>
    <font>
      <b/>
      <sz val="11"/>
      <color indexed="62"/>
      <name val="Gill Sans MT"/>
      <family val="2"/>
    </font>
    <font>
      <b/>
      <sz val="8"/>
      <name val="Calibri Light"/>
      <family val="2"/>
      <scheme val="major"/>
    </font>
    <font>
      <i/>
      <sz val="14"/>
      <name val="Palatino"/>
      <family val="1"/>
    </font>
    <font>
      <b/>
      <sz val="11"/>
      <color indexed="48"/>
      <name val="Calibri"/>
      <family val="2"/>
    </font>
    <font>
      <sz val="8"/>
      <name val="Calibri Light"/>
      <family val="2"/>
      <scheme val="major"/>
    </font>
    <font>
      <b/>
      <sz val="12"/>
      <name val="Times New Roman"/>
      <family val="1"/>
    </font>
    <font>
      <u/>
      <sz val="9"/>
      <color indexed="12"/>
      <name val="Geneva"/>
    </font>
    <font>
      <u/>
      <sz val="12"/>
      <color indexed="12"/>
      <name val="Arial"/>
      <family val="2"/>
    </font>
    <font>
      <u/>
      <sz val="11"/>
      <color indexed="12"/>
      <name val="Calibri"/>
      <family val="2"/>
    </font>
    <font>
      <i/>
      <u/>
      <sz val="9"/>
      <color indexed="12"/>
      <name val="Arial"/>
      <family val="2"/>
    </font>
    <font>
      <u/>
      <sz val="11"/>
      <color theme="10"/>
      <name val="Calibri"/>
      <family val="2"/>
    </font>
    <font>
      <u/>
      <sz val="7.5"/>
      <color indexed="12"/>
      <name val="Courier"/>
      <family val="3"/>
    </font>
    <font>
      <u/>
      <sz val="11"/>
      <color theme="10"/>
      <name val="Calibri"/>
      <family val="2"/>
      <scheme val="minor"/>
    </font>
    <font>
      <u/>
      <sz val="7.5"/>
      <color indexed="12"/>
      <name val="Arial"/>
      <family val="2"/>
    </font>
    <font>
      <u/>
      <sz val="8.5"/>
      <color indexed="12"/>
      <name val="Arial"/>
      <family val="2"/>
    </font>
    <font>
      <b/>
      <sz val="10"/>
      <color indexed="56"/>
      <name val="Wingdings"/>
      <charset val="2"/>
    </font>
    <font>
      <b/>
      <u/>
      <sz val="8"/>
      <color indexed="56"/>
      <name val="Calibri"/>
      <family val="2"/>
      <scheme val="minor"/>
    </font>
    <font>
      <sz val="11"/>
      <color indexed="62"/>
      <name val="Calibri"/>
      <family val="2"/>
    </font>
    <font>
      <sz val="12"/>
      <color indexed="62"/>
      <name val="Arial"/>
      <family val="2"/>
    </font>
    <font>
      <sz val="11"/>
      <color indexed="48"/>
      <name val="Calibri"/>
      <family val="2"/>
    </font>
    <font>
      <sz val="10"/>
      <color rgb="FF3F3F76"/>
      <name val="Gill Sans MT"/>
      <family val="2"/>
    </font>
    <font>
      <sz val="10"/>
      <color rgb="FF3F3F76"/>
      <name val="Arial"/>
      <family val="2"/>
    </font>
    <font>
      <sz val="9"/>
      <color rgb="FF3F3F76"/>
      <name val="Arial"/>
      <family val="2"/>
    </font>
    <font>
      <sz val="9"/>
      <name val="Arial MT"/>
    </font>
    <font>
      <i/>
      <sz val="8"/>
      <color indexed="18"/>
      <name val="Arial"/>
      <family val="2"/>
    </font>
    <font>
      <sz val="9"/>
      <color indexed="20"/>
      <name val="Arial MT"/>
    </font>
    <font>
      <sz val="9"/>
      <color indexed="20"/>
      <name val="Arial MT"/>
      <family val="2"/>
    </font>
    <font>
      <sz val="11"/>
      <color indexed="52"/>
      <name val="Calibri"/>
      <family val="2"/>
    </font>
    <font>
      <sz val="12"/>
      <color indexed="52"/>
      <name val="Arial"/>
      <family val="2"/>
    </font>
    <font>
      <sz val="11"/>
      <color indexed="10"/>
      <name val="Calibri"/>
      <family val="2"/>
    </font>
    <font>
      <sz val="10"/>
      <color rgb="FFFA7D00"/>
      <name val="Gill Sans MT"/>
      <family val="2"/>
    </font>
    <font>
      <sz val="10"/>
      <color rgb="FFFA7D00"/>
      <name val="Arial"/>
      <family val="2"/>
    </font>
    <font>
      <sz val="9"/>
      <color rgb="FFFA7D00"/>
      <name val="Arial"/>
      <family val="2"/>
    </font>
    <font>
      <i/>
      <sz val="10"/>
      <color theme="0"/>
      <name val="Gill Sans MT"/>
      <family val="2"/>
    </font>
    <font>
      <i/>
      <sz val="10"/>
      <color indexed="40"/>
      <name val="Arial"/>
      <family val="2"/>
    </font>
    <font>
      <b/>
      <sz val="12"/>
      <name val="Calibri Light"/>
      <family val="2"/>
      <scheme val="major"/>
    </font>
    <font>
      <b/>
      <u val="singleAccounting"/>
      <sz val="9"/>
      <color indexed="9"/>
      <name val="Arial"/>
      <family val="2"/>
    </font>
    <font>
      <sz val="11"/>
      <color indexed="60"/>
      <name val="Calibri"/>
      <family val="2"/>
    </font>
    <font>
      <sz val="12"/>
      <color indexed="60"/>
      <name val="Arial"/>
      <family val="2"/>
    </font>
    <font>
      <sz val="11"/>
      <color indexed="19"/>
      <name val="Calibri"/>
      <family val="2"/>
    </font>
    <font>
      <sz val="10"/>
      <color rgb="FF9C6500"/>
      <name val="Gill Sans MT"/>
      <family val="2"/>
    </font>
    <font>
      <sz val="10"/>
      <color rgb="FF9C6500"/>
      <name val="Arial"/>
      <family val="2"/>
    </font>
    <font>
      <sz val="9"/>
      <color rgb="FF9C6500"/>
      <name val="Arial"/>
      <family val="2"/>
    </font>
    <font>
      <sz val="7"/>
      <name val="Small Fonts"/>
      <family val="2"/>
    </font>
    <font>
      <sz val="12"/>
      <color indexed="10"/>
      <name val="Arial"/>
      <family val="2"/>
    </font>
    <font>
      <sz val="10"/>
      <name val="Tms Rmn"/>
      <family val="2"/>
    </font>
    <font>
      <sz val="12"/>
      <name val="Helv"/>
    </font>
    <font>
      <b/>
      <i/>
      <sz val="16"/>
      <name val="Helv"/>
    </font>
    <font>
      <sz val="11"/>
      <color indexed="8"/>
      <name val="宋体"/>
      <charset val="134"/>
    </font>
    <font>
      <sz val="8"/>
      <name val="Helvetica"/>
      <family val="2"/>
    </font>
    <font>
      <sz val="10"/>
      <color indexed="8"/>
      <name val="Gill Sans MT"/>
      <family val="2"/>
    </font>
    <font>
      <sz val="8"/>
      <name val="Number"/>
    </font>
    <font>
      <sz val="8"/>
      <name val="Calibri"/>
      <family val="1"/>
      <scheme val="minor"/>
    </font>
    <font>
      <sz val="9"/>
      <name val="Geneva"/>
    </font>
    <font>
      <sz val="9"/>
      <name val="Geneva"/>
      <family val="2"/>
    </font>
    <font>
      <b/>
      <sz val="11"/>
      <color indexed="63"/>
      <name val="Calibri"/>
      <family val="2"/>
    </font>
    <font>
      <b/>
      <sz val="12"/>
      <color indexed="63"/>
      <name val="Arial"/>
      <family val="2"/>
    </font>
    <font>
      <b/>
      <sz val="10"/>
      <color indexed="8"/>
      <name val="Gill Sans MT"/>
      <family val="2"/>
    </font>
    <font>
      <b/>
      <sz val="10"/>
      <color rgb="FF3F3F3F"/>
      <name val="Arial"/>
      <family val="2"/>
    </font>
    <font>
      <b/>
      <sz val="9"/>
      <color rgb="FF3F3F3F"/>
      <name val="Arial"/>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sz val="10"/>
      <color indexed="16"/>
      <name val="Helvetica-Black"/>
    </font>
    <font>
      <sz val="10"/>
      <name val="Helvetica"/>
    </font>
    <font>
      <sz val="1"/>
      <color indexed="8"/>
      <name val="Courier"/>
      <family val="3"/>
    </font>
    <font>
      <b/>
      <sz val="6"/>
      <name val="Frutiger sc65 bold"/>
      <family val="2"/>
    </font>
    <font>
      <b/>
      <sz val="8"/>
      <name val="Frutiger sc65 bold"/>
      <family val="2"/>
    </font>
    <font>
      <sz val="8"/>
      <color indexed="52"/>
      <name val="Arial"/>
      <family val="2"/>
    </font>
    <font>
      <sz val="8"/>
      <color indexed="51"/>
      <name val="Arial"/>
      <family val="2"/>
    </font>
    <font>
      <b/>
      <sz val="10"/>
      <color indexed="58"/>
      <name val="Arial"/>
      <family val="2"/>
    </font>
    <font>
      <sz val="10"/>
      <color indexed="62"/>
      <name val="Arial"/>
      <family val="2"/>
    </font>
    <font>
      <sz val="10"/>
      <color indexed="39"/>
      <name val="Arial"/>
      <family val="2"/>
    </font>
    <font>
      <b/>
      <sz val="16"/>
      <color indexed="23"/>
      <name val="Arial"/>
      <family val="2"/>
    </font>
    <font>
      <b/>
      <sz val="18"/>
      <color theme="1"/>
      <name val="Calibri Light"/>
      <family val="2"/>
      <scheme val="major"/>
    </font>
    <font>
      <b/>
      <sz val="14"/>
      <name val="Calibri Light"/>
      <family val="2"/>
      <scheme val="major"/>
    </font>
    <font>
      <u/>
      <sz val="9"/>
      <name val="Arial"/>
      <family val="2"/>
    </font>
    <font>
      <i/>
      <sz val="12"/>
      <name val="Times New Roman"/>
      <family val="1"/>
    </font>
    <font>
      <sz val="8"/>
      <name val="Helv"/>
    </font>
    <font>
      <sz val="10"/>
      <name val="Frutiger sc75 Black"/>
      <family val="2"/>
    </font>
    <font>
      <b/>
      <sz val="10"/>
      <name val="Tahoma"/>
      <family val="2"/>
    </font>
    <font>
      <b/>
      <sz val="10"/>
      <color indexed="9"/>
      <name val="Verdana"/>
      <family val="2"/>
    </font>
    <font>
      <sz val="10"/>
      <color indexed="8"/>
      <name val="Verdana"/>
      <family val="2"/>
    </font>
    <font>
      <b/>
      <sz val="12"/>
      <color theme="4" tint="-0.499984740745262"/>
      <name val="Calibri"/>
      <family val="1"/>
      <scheme val="minor"/>
    </font>
    <font>
      <sz val="9"/>
      <name val="SwitzerlandNarrow"/>
      <family val="2"/>
    </font>
    <font>
      <sz val="9"/>
      <color indexed="12"/>
      <name val="SwitzerlandNarrow"/>
      <family val="2"/>
    </font>
    <font>
      <i/>
      <sz val="7"/>
      <name val="Arial"/>
      <family val="2"/>
    </font>
    <font>
      <b/>
      <sz val="10"/>
      <color indexed="9"/>
      <name val="Frutiger sc75 Black"/>
      <family val="2"/>
    </font>
    <font>
      <b/>
      <sz val="9"/>
      <name val="Palatino"/>
      <family val="1"/>
    </font>
    <font>
      <sz val="9"/>
      <color indexed="21"/>
      <name val="Helvetica-Black"/>
    </font>
    <font>
      <b/>
      <sz val="10"/>
      <name val="Palatino"/>
      <family val="1"/>
    </font>
    <font>
      <b/>
      <sz val="9"/>
      <color theme="1"/>
      <name val="Calibri Light"/>
      <family val="1"/>
      <scheme val="major"/>
    </font>
    <font>
      <i/>
      <sz val="8"/>
      <color indexed="12"/>
      <name val="Arial"/>
      <family val="2"/>
    </font>
    <font>
      <sz val="9"/>
      <name val="Frutiger SC45 Light"/>
      <family val="2"/>
    </font>
    <font>
      <sz val="9"/>
      <color indexed="10"/>
      <name val="Frutiger SC45 Light"/>
      <family val="2"/>
    </font>
    <font>
      <b/>
      <sz val="9"/>
      <name val="Frutiger sc65 bold"/>
      <family val="2"/>
    </font>
    <font>
      <sz val="9"/>
      <color indexed="8"/>
      <name val="Frutiger SC45 Light"/>
      <family val="2"/>
    </font>
    <font>
      <sz val="9"/>
      <name val="Frutiger sc65 bold"/>
      <family val="2"/>
    </font>
    <font>
      <i/>
      <sz val="8"/>
      <name val="Arial"/>
      <family val="2"/>
    </font>
    <font>
      <sz val="11"/>
      <color indexed="16"/>
      <name val="Calibri"/>
      <family val="2"/>
    </font>
    <font>
      <i/>
      <sz val="11"/>
      <color indexed="38"/>
      <name val="Calibri"/>
      <family val="2"/>
    </font>
    <font>
      <i/>
      <sz val="8"/>
      <name val="Tms Rmn"/>
    </font>
    <font>
      <sz val="12"/>
      <name val="Palatino"/>
      <family val="1"/>
    </font>
    <font>
      <b/>
      <sz val="8"/>
      <color indexed="10"/>
      <name val="Arial"/>
      <family val="2"/>
    </font>
    <font>
      <b/>
      <sz val="11"/>
      <name val="Times New Roman"/>
      <family val="1"/>
    </font>
    <font>
      <b/>
      <sz val="12"/>
      <color indexed="20"/>
      <name val="Arial"/>
      <family val="2"/>
    </font>
    <font>
      <b/>
      <sz val="18"/>
      <color indexed="56"/>
      <name val="Cambria"/>
      <family val="1"/>
    </font>
    <font>
      <b/>
      <sz val="18"/>
      <color indexed="56"/>
      <name val="Cambria"/>
      <family val="2"/>
    </font>
    <font>
      <b/>
      <sz val="18"/>
      <color indexed="48"/>
      <name val="Cambria"/>
      <family val="2"/>
    </font>
    <font>
      <b/>
      <sz val="18"/>
      <color indexed="62"/>
      <name val="Cambria"/>
      <family val="1"/>
    </font>
    <font>
      <b/>
      <sz val="18"/>
      <color theme="3"/>
      <name val="Calibri Light"/>
      <family val="1"/>
      <scheme val="major"/>
    </font>
    <font>
      <b/>
      <sz val="14"/>
      <name val="Helv"/>
    </font>
    <font>
      <b/>
      <sz val="12"/>
      <name val="Helv"/>
    </font>
    <font>
      <b/>
      <sz val="18"/>
      <color indexed="62"/>
      <name val="Cambria"/>
      <family val="2"/>
    </font>
    <font>
      <b/>
      <sz val="15"/>
      <color indexed="62"/>
      <name val="Calibri"/>
      <family val="2"/>
    </font>
    <font>
      <b/>
      <sz val="13"/>
      <color indexed="62"/>
      <name val="Calibri"/>
      <family val="2"/>
    </font>
    <font>
      <b/>
      <sz val="11"/>
      <color indexed="62"/>
      <name val="Calibri"/>
      <family val="2"/>
    </font>
    <font>
      <b/>
      <sz val="8"/>
      <name val="Tms Rmn"/>
    </font>
    <font>
      <sz val="11"/>
      <name val="Calibri"/>
      <family val="2"/>
      <scheme val="minor"/>
    </font>
    <font>
      <b/>
      <sz val="11"/>
      <color indexed="8"/>
      <name val="Calibri"/>
      <family val="2"/>
    </font>
    <font>
      <b/>
      <sz val="10"/>
      <color theme="1"/>
      <name val="Gill Sans MT"/>
      <family val="2"/>
    </font>
    <font>
      <b/>
      <sz val="9"/>
      <color theme="1"/>
      <name val="Arial"/>
      <family val="2"/>
    </font>
    <font>
      <b/>
      <sz val="8"/>
      <name val="Palatino"/>
      <family val="1"/>
    </font>
    <font>
      <sz val="11"/>
      <color indexed="59"/>
      <name val="Calibri"/>
      <family val="2"/>
    </font>
    <font>
      <sz val="11"/>
      <color rgb="FFFF0000"/>
      <name val="Calibri"/>
      <family val="2"/>
    </font>
    <font>
      <sz val="10"/>
      <color rgb="FFFF0000"/>
      <name val="Gill Sans MT"/>
      <family val="2"/>
    </font>
    <font>
      <sz val="9"/>
      <color rgb="FFFF0000"/>
      <name val="Arial"/>
      <family val="2"/>
    </font>
    <font>
      <sz val="12"/>
      <name val="宋体"/>
      <charset val="134"/>
    </font>
    <font>
      <u/>
      <sz val="12"/>
      <color indexed="12"/>
      <name val="Times New Roman"/>
      <family val="1"/>
    </font>
    <font>
      <sz val="12"/>
      <color rgb="FFC00000"/>
      <name val="Arial"/>
      <family val="2"/>
    </font>
    <font>
      <u/>
      <sz val="11"/>
      <name val="Arial"/>
      <family val="2"/>
    </font>
    <font>
      <u/>
      <sz val="10"/>
      <name val="Arial"/>
      <family val="2"/>
    </font>
    <font>
      <i/>
      <sz val="12"/>
      <color theme="1"/>
      <name val="Arial"/>
      <family val="2"/>
    </font>
    <font>
      <sz val="10"/>
      <color theme="7"/>
      <name val="Arial"/>
      <family val="2"/>
    </font>
    <font>
      <sz val="12"/>
      <color theme="7"/>
      <name val="Arial"/>
      <family val="2"/>
    </font>
    <font>
      <i/>
      <sz val="9"/>
      <color theme="1"/>
      <name val="Arial"/>
      <family val="2"/>
    </font>
  </fonts>
  <fills count="178">
    <fill>
      <patternFill patternType="none"/>
    </fill>
    <fill>
      <patternFill patternType="gray125"/>
    </fill>
    <fill>
      <patternFill patternType="solid">
        <fgColor theme="0"/>
        <bgColor indexed="64"/>
      </patternFill>
    </fill>
    <fill>
      <patternFill patternType="solid">
        <fgColor indexed="9"/>
        <bgColor indexed="64"/>
      </patternFill>
    </fill>
    <fill>
      <patternFill patternType="solid">
        <fgColor indexed="42"/>
        <bgColor indexed="64"/>
      </patternFill>
    </fill>
    <fill>
      <patternFill patternType="solid">
        <fgColor indexed="17"/>
        <bgColor indexed="64"/>
      </patternFill>
    </fill>
    <fill>
      <patternFill patternType="solid">
        <fgColor theme="2" tint="0.39997558519241921"/>
        <bgColor indexed="64"/>
      </patternFill>
    </fill>
    <fill>
      <patternFill patternType="solid">
        <fgColor theme="9"/>
        <bgColor indexed="64"/>
      </patternFill>
    </fill>
    <fill>
      <patternFill patternType="solid">
        <fgColor theme="9" tint="0.79998168889431442"/>
        <bgColor indexed="64"/>
      </patternFill>
    </fill>
    <fill>
      <patternFill patternType="solid">
        <fgColor theme="9" tint="-0.499984740745262"/>
        <bgColor indexed="64"/>
      </patternFill>
    </fill>
    <fill>
      <patternFill patternType="solid">
        <fgColor rgb="FF006E5A"/>
        <bgColor indexed="64"/>
      </patternFill>
    </fill>
    <fill>
      <patternFill patternType="solid">
        <fgColor rgb="FF92D050"/>
        <bgColor indexed="64"/>
      </patternFill>
    </fill>
    <fill>
      <patternFill patternType="solid">
        <fgColor rgb="FFFFFF00"/>
        <bgColor indexed="64"/>
      </patternFill>
    </fill>
    <fill>
      <patternFill patternType="solid">
        <fgColor theme="0" tint="-0.14999847407452621"/>
        <bgColor indexed="64"/>
      </patternFill>
    </fill>
    <fill>
      <patternFill patternType="solid">
        <fgColor theme="2"/>
        <bgColor indexed="64"/>
      </patternFill>
    </fill>
    <fill>
      <patternFill patternType="solid">
        <fgColor theme="7" tint="0.79998168889431442"/>
        <bgColor indexed="64"/>
      </patternFill>
    </fill>
    <fill>
      <patternFill patternType="solid">
        <fgColor theme="3"/>
        <bgColor indexed="64"/>
      </patternFill>
    </fill>
    <fill>
      <patternFill patternType="solid">
        <fgColor theme="4"/>
        <bgColor indexed="64"/>
      </patternFill>
    </fill>
    <fill>
      <patternFill patternType="solid">
        <fgColor theme="7" tint="0.59999389629810485"/>
        <bgColor indexed="64"/>
      </patternFill>
    </fill>
    <fill>
      <patternFill patternType="solid">
        <fgColor rgb="FF006853"/>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10"/>
        <bgColor indexed="64"/>
      </patternFill>
    </fill>
    <fill>
      <patternFill patternType="solid">
        <fgColor indexed="45"/>
        <bgColor indexed="64"/>
      </patternFill>
    </fill>
    <fill>
      <patternFill patternType="solid">
        <fgColor indexed="22"/>
        <bgColor indexed="64"/>
      </patternFill>
    </fill>
    <fill>
      <patternFill patternType="solid">
        <fgColor indexed="55"/>
        <bgColor indexed="64"/>
      </patternFill>
    </fill>
    <fill>
      <patternFill patternType="solid">
        <fgColor theme="4" tint="0.79998168889431442"/>
        <bgColor indexed="64"/>
      </patternFill>
    </fill>
    <fill>
      <patternFill patternType="solid">
        <fgColor indexed="31"/>
        <bgColor indexed="64"/>
      </patternFill>
    </fill>
    <fill>
      <patternFill patternType="solid">
        <fgColor indexed="31"/>
      </patternFill>
    </fill>
    <fill>
      <patternFill patternType="solid">
        <fgColor theme="4" tint="0.79985961485641044"/>
        <bgColor indexed="64"/>
      </patternFill>
    </fill>
    <fill>
      <patternFill patternType="solid">
        <fgColor indexed="26"/>
      </patternFill>
    </fill>
    <fill>
      <patternFill patternType="solid">
        <fgColor indexed="44"/>
      </patternFill>
    </fill>
    <fill>
      <patternFill patternType="solid">
        <fgColor indexed="45"/>
      </patternFill>
    </fill>
    <fill>
      <patternFill patternType="solid">
        <fgColor theme="5" tint="0.79985961485641044"/>
        <bgColor indexed="64"/>
      </patternFill>
    </fill>
    <fill>
      <patternFill patternType="solid">
        <fgColor indexed="53"/>
      </patternFill>
    </fill>
    <fill>
      <patternFill patternType="solid">
        <fgColor indexed="29"/>
      </patternFill>
    </fill>
    <fill>
      <patternFill patternType="solid">
        <fgColor indexed="47"/>
        <bgColor indexed="64"/>
      </patternFill>
    </fill>
    <fill>
      <patternFill patternType="solid">
        <fgColor indexed="42"/>
      </patternFill>
    </fill>
    <fill>
      <patternFill patternType="solid">
        <fgColor theme="6" tint="0.79985961485641044"/>
        <bgColor indexed="64"/>
      </patternFill>
    </fill>
    <fill>
      <patternFill patternType="solid">
        <fgColor indexed="22"/>
      </patternFill>
    </fill>
    <fill>
      <patternFill patternType="solid">
        <fgColor indexed="26"/>
        <bgColor indexed="64"/>
      </patternFill>
    </fill>
    <fill>
      <patternFill patternType="solid">
        <fgColor indexed="46"/>
        <bgColor indexed="64"/>
      </patternFill>
    </fill>
    <fill>
      <patternFill patternType="solid">
        <fgColor indexed="46"/>
      </patternFill>
    </fill>
    <fill>
      <patternFill patternType="solid">
        <fgColor theme="7" tint="0.79985961485641044"/>
        <bgColor indexed="64"/>
      </patternFill>
    </fill>
    <fill>
      <patternFill patternType="solid">
        <fgColor indexed="23"/>
      </patternFill>
    </fill>
    <fill>
      <patternFill patternType="solid">
        <fgColor indexed="47"/>
      </patternFill>
    </fill>
    <fill>
      <patternFill patternType="solid">
        <fgColor indexed="27"/>
        <bgColor indexed="64"/>
      </patternFill>
    </fill>
    <fill>
      <patternFill patternType="solid">
        <fgColor indexed="27"/>
      </patternFill>
    </fill>
    <fill>
      <patternFill patternType="solid">
        <fgColor theme="8" tint="0.79985961485641044"/>
        <bgColor indexed="64"/>
      </patternFill>
    </fill>
    <fill>
      <patternFill patternType="solid">
        <fgColor indexed="15"/>
      </patternFill>
    </fill>
    <fill>
      <patternFill patternType="solid">
        <fgColor theme="9" tint="0.79985961485641044"/>
        <bgColor indexed="64"/>
      </patternFill>
    </fill>
    <fill>
      <patternFill patternType="solid">
        <fgColor indexed="43"/>
      </patternFill>
    </fill>
    <fill>
      <patternFill patternType="solid">
        <fgColor indexed="41"/>
      </patternFill>
    </fill>
    <fill>
      <patternFill patternType="solid">
        <fgColor indexed="41"/>
        <bgColor indexed="64"/>
      </patternFill>
    </fill>
    <fill>
      <patternFill patternType="solid">
        <fgColor indexed="44"/>
        <bgColor indexed="64"/>
      </patternFill>
    </fill>
    <fill>
      <patternFill patternType="solid">
        <fgColor theme="4" tint="0.59974974822229687"/>
        <bgColor indexed="64"/>
      </patternFill>
    </fill>
    <fill>
      <patternFill patternType="solid">
        <fgColor indexed="29"/>
        <bgColor indexed="64"/>
      </patternFill>
    </fill>
    <fill>
      <patternFill patternType="solid">
        <fgColor theme="5" tint="0.59974974822229687"/>
        <bgColor indexed="64"/>
      </patternFill>
    </fill>
    <fill>
      <patternFill patternType="solid">
        <fgColor indexed="11"/>
        <bgColor indexed="64"/>
      </patternFill>
    </fill>
    <fill>
      <patternFill patternType="solid">
        <fgColor indexed="11"/>
      </patternFill>
    </fill>
    <fill>
      <patternFill patternType="solid">
        <fgColor theme="6" tint="0.59974974822229687"/>
        <bgColor indexed="64"/>
      </patternFill>
    </fill>
    <fill>
      <patternFill patternType="solid">
        <fgColor indexed="43"/>
        <bgColor indexed="64"/>
      </patternFill>
    </fill>
    <fill>
      <patternFill patternType="solid">
        <fgColor theme="7" tint="0.59974974822229687"/>
        <bgColor indexed="64"/>
      </patternFill>
    </fill>
    <fill>
      <patternFill patternType="solid">
        <fgColor theme="8" tint="0.59974974822229687"/>
        <bgColor indexed="64"/>
      </patternFill>
    </fill>
    <fill>
      <patternFill patternType="solid">
        <fgColor indexed="51"/>
        <bgColor indexed="64"/>
      </patternFill>
    </fill>
    <fill>
      <patternFill patternType="solid">
        <fgColor indexed="51"/>
      </patternFill>
    </fill>
    <fill>
      <patternFill patternType="solid">
        <fgColor theme="9" tint="0.59974974822229687"/>
        <bgColor indexed="64"/>
      </patternFill>
    </fill>
    <fill>
      <patternFill patternType="solid">
        <fgColor indexed="15"/>
        <bgColor indexed="64"/>
      </patternFill>
    </fill>
    <fill>
      <patternFill patternType="solid">
        <fgColor indexed="30"/>
        <bgColor indexed="64"/>
      </patternFill>
    </fill>
    <fill>
      <patternFill patternType="solid">
        <fgColor indexed="30"/>
      </patternFill>
    </fill>
    <fill>
      <patternFill patternType="solid">
        <fgColor theme="4" tint="0.39997558519241921"/>
        <bgColor indexed="64"/>
      </patternFill>
    </fill>
    <fill>
      <patternFill patternType="solid">
        <fgColor indexed="49"/>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indexed="36"/>
        <bgColor indexed="64"/>
      </patternFill>
    </fill>
    <fill>
      <patternFill patternType="solid">
        <fgColor indexed="36"/>
      </patternFill>
    </fill>
    <fill>
      <patternFill patternType="solid">
        <fgColor theme="7" tint="0.39997558519241921"/>
        <bgColor indexed="64"/>
      </patternFill>
    </fill>
    <fill>
      <patternFill patternType="solid">
        <fgColor indexed="20"/>
        <bgColor indexed="64"/>
      </patternFill>
    </fill>
    <fill>
      <patternFill patternType="solid">
        <fgColor indexed="49"/>
      </patternFill>
    </fill>
    <fill>
      <patternFill patternType="solid">
        <fgColor theme="8" tint="0.39997558519241921"/>
        <bgColor indexed="64"/>
      </patternFill>
    </fill>
    <fill>
      <patternFill patternType="solid">
        <fgColor indexed="52"/>
        <bgColor indexed="64"/>
      </patternFill>
    </fill>
    <fill>
      <patternFill patternType="solid">
        <fgColor indexed="52"/>
      </patternFill>
    </fill>
    <fill>
      <patternFill patternType="solid">
        <fgColor theme="9" tint="0.39997558519241921"/>
        <bgColor indexed="64"/>
      </patternFill>
    </fill>
    <fill>
      <patternFill patternType="solid">
        <fgColor indexed="25"/>
      </patternFill>
    </fill>
    <fill>
      <patternFill patternType="solid">
        <fgColor indexed="25"/>
        <bgColor indexed="64"/>
      </patternFill>
    </fill>
    <fill>
      <patternFill patternType="solid">
        <fgColor indexed="10"/>
      </patternFill>
    </fill>
    <fill>
      <patternFill patternType="solid">
        <fgColor indexed="62"/>
        <bgColor indexed="64"/>
      </patternFill>
    </fill>
    <fill>
      <patternFill patternType="solid">
        <fgColor indexed="62"/>
      </patternFill>
    </fill>
    <fill>
      <patternFill patternType="solid">
        <fgColor indexed="48"/>
      </patternFill>
    </fill>
    <fill>
      <patternFill patternType="solid">
        <fgColor indexed="56"/>
      </patternFill>
    </fill>
    <fill>
      <patternFill patternType="solid">
        <fgColor theme="5"/>
        <bgColor indexed="64"/>
      </patternFill>
    </fill>
    <fill>
      <patternFill patternType="solid">
        <fgColor indexed="57"/>
        <bgColor indexed="64"/>
      </patternFill>
    </fill>
    <fill>
      <patternFill patternType="solid">
        <fgColor indexed="57"/>
      </patternFill>
    </fill>
    <fill>
      <patternFill patternType="solid">
        <fgColor theme="6"/>
        <bgColor indexed="64"/>
      </patternFill>
    </fill>
    <fill>
      <patternFill patternType="solid">
        <fgColor theme="7"/>
        <bgColor indexed="64"/>
      </patternFill>
    </fill>
    <fill>
      <patternFill patternType="solid">
        <fgColor indexed="54"/>
      </patternFill>
    </fill>
    <fill>
      <patternFill patternType="solid">
        <fgColor indexed="54"/>
        <bgColor indexed="64"/>
      </patternFill>
    </fill>
    <fill>
      <patternFill patternType="solid">
        <fgColor theme="8"/>
        <bgColor indexed="64"/>
      </patternFill>
    </fill>
    <fill>
      <patternFill patternType="solid">
        <fgColor indexed="28"/>
      </patternFill>
    </fill>
    <fill>
      <patternFill patternType="solid">
        <fgColor indexed="53"/>
        <bgColor indexed="64"/>
      </patternFill>
    </fill>
    <fill>
      <patternFill patternType="solid">
        <fgColor theme="9" tint="0.59996337778862885"/>
        <bgColor indexed="64"/>
      </patternFill>
    </fill>
    <fill>
      <patternFill patternType="solid">
        <fgColor indexed="18"/>
        <bgColor indexed="64"/>
      </patternFill>
    </fill>
    <fill>
      <patternFill patternType="solid">
        <fgColor rgb="FFFFC7CE"/>
        <bgColor indexed="64"/>
      </patternFill>
    </fill>
    <fill>
      <patternFill patternType="solid">
        <fgColor indexed="9"/>
      </patternFill>
    </fill>
    <fill>
      <patternFill patternType="solid">
        <fgColor rgb="FFF2F2F2"/>
        <bgColor indexed="64"/>
      </patternFill>
    </fill>
    <fill>
      <patternFill patternType="solid">
        <fgColor indexed="55"/>
      </patternFill>
    </fill>
    <fill>
      <patternFill patternType="solid">
        <fgColor rgb="FFA5A5A5"/>
        <bgColor indexed="64"/>
      </patternFill>
    </fill>
    <fill>
      <patternFill patternType="solid">
        <fgColor theme="1"/>
        <bgColor indexed="64"/>
      </patternFill>
    </fill>
    <fill>
      <patternFill patternType="solid">
        <fgColor indexed="14"/>
      </patternFill>
    </fill>
    <fill>
      <patternFill patternType="solid">
        <fgColor indexed="14"/>
        <bgColor indexed="64"/>
      </patternFill>
    </fill>
    <fill>
      <patternFill patternType="solid">
        <fgColor indexed="38"/>
      </patternFill>
    </fill>
    <fill>
      <patternFill patternType="solid">
        <fgColor indexed="38"/>
        <bgColor indexed="64"/>
      </patternFill>
    </fill>
    <fill>
      <patternFill patternType="solid">
        <fgColor rgb="FFC00000"/>
        <bgColor indexed="64"/>
      </patternFill>
    </fill>
    <fill>
      <patternFill patternType="solid">
        <fgColor indexed="23"/>
        <bgColor indexed="64"/>
      </patternFill>
    </fill>
    <fill>
      <patternFill patternType="solid">
        <fgColor rgb="FF7BD0E2"/>
        <bgColor indexed="64"/>
      </patternFill>
    </fill>
    <fill>
      <patternFill patternType="solid">
        <fgColor rgb="FF00A3C7"/>
        <bgColor indexed="64"/>
      </patternFill>
    </fill>
    <fill>
      <patternFill patternType="solid">
        <fgColor indexed="40"/>
      </patternFill>
    </fill>
    <fill>
      <patternFill patternType="solid">
        <fgColor theme="3" tint="0.59974974822229687"/>
        <bgColor indexed="64"/>
      </patternFill>
    </fill>
    <fill>
      <patternFill patternType="solid">
        <fgColor rgb="FFC6EFCE"/>
        <bgColor indexed="64"/>
      </patternFill>
    </fill>
    <fill>
      <patternFill patternType="solid">
        <fgColor rgb="FF33CCCC"/>
        <bgColor indexed="64"/>
      </patternFill>
    </fill>
    <fill>
      <patternFill patternType="solid">
        <fgColor indexed="8"/>
        <bgColor indexed="64"/>
      </patternFill>
    </fill>
    <fill>
      <patternFill patternType="solid">
        <fgColor rgb="FFFFCC99"/>
        <bgColor indexed="64"/>
      </patternFill>
    </fill>
    <fill>
      <patternFill patternType="solid">
        <fgColor theme="8" tint="0.39994506668294322"/>
        <bgColor indexed="64"/>
      </patternFill>
    </fill>
    <fill>
      <patternFill patternType="solid">
        <fgColor rgb="FFFFFF99"/>
        <bgColor indexed="64"/>
      </patternFill>
    </fill>
    <fill>
      <patternFill patternType="solid">
        <fgColor theme="5" tint="0.39994506668294322"/>
        <bgColor indexed="64"/>
      </patternFill>
    </fill>
    <fill>
      <patternFill patternType="solid">
        <fgColor indexed="8"/>
      </patternFill>
    </fill>
    <fill>
      <patternFill patternType="solid">
        <fgColor rgb="FFFFEB9C"/>
        <bgColor indexed="64"/>
      </patternFill>
    </fill>
    <fill>
      <patternFill patternType="solid">
        <fgColor indexed="13"/>
        <bgColor indexed="64"/>
      </patternFill>
    </fill>
    <fill>
      <patternFill patternType="solid">
        <fgColor rgb="FFFFFFCC"/>
        <bgColor indexed="64"/>
      </patternFill>
    </fill>
    <fill>
      <patternFill patternType="darkTrellis"/>
    </fill>
    <fill>
      <patternFill patternType="solid">
        <fgColor indexed="22"/>
        <bgColor indexed="22"/>
      </patternFill>
    </fill>
    <fill>
      <patternFill patternType="solid">
        <fgColor theme="0" tint="-0.34809411908322396"/>
        <bgColor indexed="64"/>
      </patternFill>
    </fill>
    <fill>
      <patternFill patternType="solid">
        <fgColor indexed="50"/>
        <bgColor indexed="64"/>
      </patternFill>
    </fill>
    <fill>
      <patternFill patternType="lightUp">
        <fgColor indexed="22"/>
        <bgColor indexed="35"/>
      </patternFill>
    </fill>
    <fill>
      <patternFill patternType="solid">
        <fgColor indexed="35"/>
        <bgColor indexed="64"/>
      </patternFill>
    </fill>
    <fill>
      <patternFill patternType="solid">
        <fgColor theme="6" tint="0.39994506668294322"/>
        <bgColor indexed="64"/>
      </patternFill>
    </fill>
    <fill>
      <patternFill patternType="solid">
        <fgColor indexed="31"/>
        <bgColor indexed="8"/>
      </patternFill>
    </fill>
    <fill>
      <patternFill patternType="solid">
        <fgColor indexed="63"/>
        <bgColor indexed="64"/>
      </patternFill>
    </fill>
    <fill>
      <patternFill patternType="solid">
        <fgColor indexed="43"/>
        <bgColor indexed="8"/>
      </patternFill>
    </fill>
    <fill>
      <patternFill patternType="solid">
        <fgColor indexed="61"/>
        <bgColor indexed="64"/>
      </patternFill>
    </fill>
    <fill>
      <patternFill patternType="solid">
        <fgColor indexed="60"/>
        <bgColor indexed="64"/>
      </patternFill>
    </fill>
    <fill>
      <patternFill patternType="solid">
        <fgColor indexed="16"/>
        <bgColor indexed="64"/>
      </patternFill>
    </fill>
    <fill>
      <patternFill patternType="solid">
        <fgColor indexed="24"/>
        <bgColor indexed="64"/>
      </patternFill>
    </fill>
    <fill>
      <patternFill patternType="lightGray">
        <fgColor indexed="9"/>
      </patternFill>
    </fill>
    <fill>
      <patternFill patternType="solid">
        <fgColor rgb="FFFFCC66"/>
        <bgColor indexed="64"/>
      </patternFill>
    </fill>
    <fill>
      <patternFill patternType="gray0625">
        <fgColor indexed="9"/>
      </patternFill>
    </fill>
    <fill>
      <patternFill patternType="solid">
        <fgColor rgb="FFFF0000"/>
        <bgColor indexed="64"/>
      </patternFill>
    </fill>
    <fill>
      <patternFill patternType="solid">
        <fgColor rgb="FFFFFFFF"/>
        <bgColor rgb="FF000000"/>
      </patternFill>
    </fill>
    <fill>
      <patternFill patternType="solid">
        <fgColor theme="1" tint="0.79998168889431442"/>
        <bgColor indexed="64"/>
      </patternFill>
    </fill>
  </fills>
  <borders count="187">
    <border>
      <left/>
      <right/>
      <top/>
      <bottom/>
      <diagonal/>
    </border>
    <border>
      <left style="thin">
        <color indexed="64"/>
      </left>
      <right style="thin">
        <color indexed="64"/>
      </right>
      <top style="thin">
        <color indexed="64"/>
      </top>
      <bottom style="thin">
        <color indexed="64"/>
      </bottom>
      <diagonal/>
    </border>
    <border>
      <left/>
      <right/>
      <top/>
      <bottom style="double">
        <color indexed="64"/>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style="thin">
        <color indexed="64"/>
      </left>
      <right style="double">
        <color indexed="64"/>
      </right>
      <top style="thin">
        <color indexed="64"/>
      </top>
      <bottom style="thin">
        <color indexed="64"/>
      </bottom>
      <diagonal/>
    </border>
    <border>
      <left style="double">
        <color indexed="64"/>
      </left>
      <right/>
      <top/>
      <bottom style="double">
        <color indexed="64"/>
      </bottom>
      <diagonal/>
    </border>
    <border>
      <left/>
      <right style="double">
        <color indexed="64"/>
      </right>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style="double">
        <color indexed="64"/>
      </left>
      <right style="double">
        <color indexed="64"/>
      </right>
      <top style="double">
        <color indexed="64"/>
      </top>
      <bottom/>
      <diagonal/>
    </border>
    <border>
      <left style="double">
        <color indexed="64"/>
      </left>
      <right style="double">
        <color indexed="64"/>
      </right>
      <top/>
      <bottom/>
      <diagonal/>
    </border>
    <border>
      <left style="double">
        <color indexed="64"/>
      </left>
      <right style="double">
        <color indexed="64"/>
      </right>
      <top/>
      <bottom style="double">
        <color indexed="64"/>
      </bottom>
      <diagonal/>
    </border>
    <border>
      <left/>
      <right style="thin">
        <color indexed="64"/>
      </right>
      <top/>
      <bottom/>
      <diagonal/>
    </border>
    <border>
      <left style="double">
        <color indexed="64"/>
      </left>
      <right/>
      <top style="double">
        <color indexed="64"/>
      </top>
      <bottom style="double">
        <color indexed="64"/>
      </bottom>
      <diagonal/>
    </border>
    <border>
      <left/>
      <right style="thin">
        <color indexed="64"/>
      </right>
      <top style="double">
        <color indexed="64"/>
      </top>
      <bottom/>
      <diagonal/>
    </border>
    <border>
      <left style="thin">
        <color indexed="64"/>
      </left>
      <right style="double">
        <color indexed="64"/>
      </right>
      <top style="double">
        <color indexed="64"/>
      </top>
      <bottom/>
      <diagonal/>
    </border>
    <border>
      <left style="double">
        <color indexed="64"/>
      </left>
      <right/>
      <top style="double">
        <color indexed="64"/>
      </top>
      <bottom style="thin">
        <color indexed="64"/>
      </bottom>
      <diagonal/>
    </border>
    <border>
      <left/>
      <right/>
      <top style="double">
        <color indexed="64"/>
      </top>
      <bottom style="thin">
        <color indexed="64"/>
      </bottom>
      <diagonal/>
    </border>
    <border>
      <left/>
      <right style="double">
        <color indexed="64"/>
      </right>
      <top style="double">
        <color indexed="64"/>
      </top>
      <bottom style="thin">
        <color indexed="64"/>
      </bottom>
      <diagonal/>
    </border>
    <border>
      <left/>
      <right style="thin">
        <color indexed="64"/>
      </right>
      <top/>
      <bottom style="double">
        <color indexed="64"/>
      </bottom>
      <diagonal/>
    </border>
    <border>
      <left style="thin">
        <color indexed="64"/>
      </left>
      <right style="double">
        <color indexed="64"/>
      </right>
      <top/>
      <bottom style="double">
        <color indexed="64"/>
      </bottom>
      <diagonal/>
    </border>
    <border>
      <left style="double">
        <color indexed="64"/>
      </left>
      <right style="thin">
        <color indexed="64"/>
      </right>
      <top/>
      <bottom style="double">
        <color indexed="64"/>
      </bottom>
      <diagonal/>
    </border>
    <border>
      <left style="thin">
        <color indexed="64"/>
      </left>
      <right style="double">
        <color indexed="64"/>
      </right>
      <top/>
      <bottom/>
      <diagonal/>
    </border>
    <border>
      <left style="thin">
        <color indexed="64"/>
      </left>
      <right/>
      <top/>
      <bottom/>
      <diagonal/>
    </border>
    <border>
      <left style="thin">
        <color indexed="64"/>
      </left>
      <right style="double">
        <color indexed="64"/>
      </right>
      <top/>
      <bottom style="thin">
        <color indexed="64"/>
      </bottom>
      <diagonal/>
    </border>
    <border>
      <left style="thin">
        <color indexed="64"/>
      </left>
      <right/>
      <top/>
      <bottom style="thin">
        <color indexed="64"/>
      </bottom>
      <diagonal/>
    </border>
    <border>
      <left style="thin">
        <color indexed="64"/>
      </left>
      <right style="double">
        <color indexed="64"/>
      </right>
      <top style="thin">
        <color indexed="64"/>
      </top>
      <bottom/>
      <diagonal/>
    </border>
    <border>
      <left style="thin">
        <color indexed="64"/>
      </left>
      <right/>
      <top style="thin">
        <color indexed="64"/>
      </top>
      <bottom/>
      <diagonal/>
    </border>
    <border>
      <left style="double">
        <color indexed="64"/>
      </left>
      <right/>
      <top style="thin">
        <color indexed="64"/>
      </top>
      <bottom style="double">
        <color indexed="64"/>
      </bottom>
      <diagonal/>
    </border>
    <border>
      <left/>
      <right style="thin">
        <color indexed="64"/>
      </right>
      <top style="thin">
        <color indexed="64"/>
      </top>
      <bottom style="double">
        <color indexed="64"/>
      </bottom>
      <diagonal/>
    </border>
    <border>
      <left/>
      <right/>
      <top/>
      <bottom style="medium">
        <color indexed="64"/>
      </bottom>
      <diagonal/>
    </border>
    <border>
      <left style="double">
        <color indexed="64"/>
      </left>
      <right style="thin">
        <color indexed="64"/>
      </right>
      <top style="double">
        <color indexed="64"/>
      </top>
      <bottom style="double">
        <color indexed="64"/>
      </bottom>
      <diagonal/>
    </border>
    <border>
      <left style="double">
        <color indexed="64"/>
      </left>
      <right style="thin">
        <color indexed="64"/>
      </right>
      <top style="double">
        <color indexed="64"/>
      </top>
      <bottom/>
      <diagonal/>
    </border>
    <border>
      <left style="double">
        <color indexed="64"/>
      </left>
      <right style="thin">
        <color indexed="64"/>
      </right>
      <top/>
      <bottom/>
      <diagonal/>
    </border>
    <border>
      <left style="double">
        <color indexed="64"/>
      </left>
      <right/>
      <top/>
      <bottom style="medium">
        <color indexed="64"/>
      </bottom>
      <diagonal/>
    </border>
    <border>
      <left/>
      <right style="double">
        <color indexed="64"/>
      </right>
      <top/>
      <bottom style="medium">
        <color indexed="64"/>
      </bottom>
      <diagonal/>
    </border>
    <border>
      <left style="double">
        <color indexed="64"/>
      </left>
      <right style="double">
        <color indexed="64"/>
      </right>
      <top/>
      <bottom style="medium">
        <color indexed="64"/>
      </bottom>
      <diagonal/>
    </border>
    <border>
      <left style="double">
        <color indexed="64"/>
      </left>
      <right/>
      <top style="medium">
        <color indexed="64"/>
      </top>
      <bottom style="thin">
        <color indexed="64"/>
      </bottom>
      <diagonal/>
    </border>
    <border>
      <left/>
      <right/>
      <top style="medium">
        <color indexed="64"/>
      </top>
      <bottom style="thin">
        <color indexed="64"/>
      </bottom>
      <diagonal/>
    </border>
    <border>
      <left/>
      <right style="double">
        <color indexed="64"/>
      </right>
      <top style="medium">
        <color indexed="64"/>
      </top>
      <bottom style="thin">
        <color indexed="64"/>
      </bottom>
      <diagonal/>
    </border>
    <border>
      <left style="double">
        <color indexed="64"/>
      </left>
      <right style="double">
        <color indexed="64"/>
      </right>
      <top style="thin">
        <color indexed="64"/>
      </top>
      <bottom/>
      <diagonal/>
    </border>
    <border>
      <left style="medium">
        <color auto="1"/>
      </left>
      <right/>
      <top/>
      <bottom/>
      <diagonal/>
    </border>
    <border>
      <left/>
      <right style="medium">
        <color auto="1"/>
      </right>
      <top/>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right style="thin">
        <color auto="1"/>
      </right>
      <top/>
      <bottom style="thin">
        <color auto="1"/>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medium">
        <color indexed="64"/>
      </left>
      <right/>
      <top/>
      <bottom style="thin">
        <color indexed="64"/>
      </bottom>
      <diagonal/>
    </border>
    <border>
      <left/>
      <right style="medium">
        <color auto="1"/>
      </right>
      <top/>
      <bottom style="thin">
        <color indexed="64"/>
      </bottom>
      <diagonal/>
    </border>
    <border>
      <left style="double">
        <color indexed="64"/>
      </left>
      <right style="double">
        <color indexed="64"/>
      </right>
      <top style="thin">
        <color indexed="64"/>
      </top>
      <bottom style="thin">
        <color indexed="64"/>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style="double">
        <color indexed="64"/>
      </left>
      <right style="double">
        <color indexed="64"/>
      </right>
      <top style="thin">
        <color indexed="64"/>
      </top>
      <bottom style="double">
        <color indexed="64"/>
      </bottom>
      <diagonal/>
    </border>
    <border>
      <left/>
      <right/>
      <top style="thin">
        <color theme="9"/>
      </top>
      <bottom/>
      <diagonal/>
    </border>
    <border>
      <left style="medium">
        <color indexed="64"/>
      </left>
      <right style="medium">
        <color indexed="64"/>
      </right>
      <top/>
      <bottom style="thin">
        <color indexed="64"/>
      </bottom>
      <diagonal/>
    </border>
    <border>
      <left/>
      <right/>
      <top style="medium">
        <color indexed="64"/>
      </top>
      <bottom/>
      <diagonal/>
    </border>
    <border>
      <left/>
      <right/>
      <top style="thin">
        <color theme="9"/>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double">
        <color indexed="64"/>
      </left>
      <right style="double">
        <color indexed="64"/>
      </right>
      <top style="double">
        <color indexed="64"/>
      </top>
      <bottom style="double">
        <color indexed="64"/>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right style="thin">
        <color indexed="8"/>
      </right>
      <top/>
      <bottom style="thin">
        <color indexed="8"/>
      </bottom>
      <diagonal/>
    </border>
    <border>
      <left style="thin">
        <color indexed="8"/>
      </left>
      <right style="thin">
        <color indexed="8"/>
      </right>
      <top/>
      <bottom style="thin">
        <color indexed="8"/>
      </bottom>
      <diagonal/>
    </border>
    <border>
      <left/>
      <right/>
      <top/>
      <bottom style="thin">
        <color indexed="8"/>
      </bottom>
      <diagonal/>
    </border>
    <border>
      <left/>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thin">
        <color indexed="8"/>
      </left>
      <right/>
      <top/>
      <bottom style="thin">
        <color indexed="8"/>
      </bottom>
      <diagonal/>
    </border>
    <border>
      <left style="thin">
        <color indexed="8"/>
      </left>
      <right/>
      <top/>
      <bottom/>
      <diagonal/>
    </border>
    <border>
      <left/>
      <right/>
      <top style="thin">
        <color indexed="8"/>
      </top>
      <bottom style="thin">
        <color indexed="8"/>
      </bottom>
      <diagonal/>
    </border>
    <border>
      <left/>
      <right style="thin">
        <color indexed="8"/>
      </right>
      <top style="thin">
        <color indexed="8"/>
      </top>
      <bottom/>
      <diagonal/>
    </border>
    <border>
      <left style="thin">
        <color indexed="8"/>
      </left>
      <right/>
      <top style="thin">
        <color indexed="8"/>
      </top>
      <bottom/>
      <diagonal/>
    </border>
    <border>
      <left style="thin">
        <color indexed="9"/>
      </left>
      <right style="thin">
        <color indexed="9"/>
      </right>
      <top style="thin">
        <color indexed="9"/>
      </top>
      <bottom style="thin">
        <color indexed="9"/>
      </bottom>
      <diagonal/>
    </border>
    <border>
      <left/>
      <right/>
      <top/>
      <bottom style="medium">
        <color indexed="18"/>
      </bottom>
      <diagonal/>
    </border>
    <border>
      <left style="double">
        <color indexed="64"/>
      </left>
      <right/>
      <top/>
      <bottom style="hair">
        <color indexed="64"/>
      </bottom>
      <diagonal/>
    </border>
    <border>
      <left style="thin">
        <color indexed="22"/>
      </left>
      <right style="thin">
        <color indexed="22"/>
      </right>
      <top style="thin">
        <color indexed="22"/>
      </top>
      <bottom style="thin">
        <color indexed="22"/>
      </bottom>
      <diagonal/>
    </border>
    <border>
      <left style="thin">
        <color indexed="18"/>
      </left>
      <right style="thin">
        <color indexed="18"/>
      </right>
      <top style="thin">
        <color indexed="18"/>
      </top>
      <bottom style="thin">
        <color indexed="18"/>
      </bottom>
      <diagonal/>
    </border>
    <border>
      <left/>
      <right/>
      <top/>
      <bottom style="medium">
        <color indexed="24"/>
      </bottom>
      <diagonal/>
    </border>
    <border>
      <left style="thin">
        <color indexed="38"/>
      </left>
      <right style="thin">
        <color indexed="38"/>
      </right>
      <top style="thin">
        <color indexed="38"/>
      </top>
      <bottom style="thin">
        <color indexed="38"/>
      </bottom>
      <diagonal/>
    </border>
    <border>
      <left style="thin">
        <color indexed="23"/>
      </left>
      <right style="thin">
        <color indexed="23"/>
      </right>
      <top style="thin">
        <color indexed="23"/>
      </top>
      <bottom style="thin">
        <color indexed="23"/>
      </bottom>
      <diagonal/>
    </border>
    <border>
      <left/>
      <right/>
      <top/>
      <bottom style="double">
        <color indexed="28"/>
      </bottom>
      <diagonal/>
    </border>
    <border>
      <left style="double">
        <color indexed="63"/>
      </left>
      <right style="double">
        <color indexed="63"/>
      </right>
      <top style="double">
        <color indexed="63"/>
      </top>
      <bottom style="double">
        <color indexed="63"/>
      </bottom>
      <diagonal/>
    </border>
    <border>
      <left style="double">
        <color indexed="8"/>
      </left>
      <right style="double">
        <color indexed="8"/>
      </right>
      <top style="double">
        <color indexed="8"/>
      </top>
      <bottom style="double">
        <color indexed="8"/>
      </bottom>
      <diagonal/>
    </border>
    <border>
      <left style="thin">
        <color theme="0" tint="-0.14807580797753839"/>
      </left>
      <right style="thin">
        <color theme="0" tint="-0.14807580797753839"/>
      </right>
      <top style="thin">
        <color theme="0" tint="-0.14807580797753839"/>
      </top>
      <bottom style="thin">
        <color theme="0" tint="-0.14807580797753839"/>
      </bottom>
      <diagonal/>
    </border>
    <border>
      <left style="thin">
        <color theme="0" tint="-0.14807580797753839"/>
      </left>
      <right style="thin">
        <color theme="0" tint="-0.14807580797753839"/>
      </right>
      <top/>
      <bottom style="thick">
        <color theme="0"/>
      </bottom>
      <diagonal/>
    </border>
    <border>
      <left/>
      <right/>
      <top style="medium">
        <color theme="1"/>
      </top>
      <bottom style="thin">
        <color theme="1"/>
      </bottom>
      <diagonal/>
    </border>
    <border>
      <left/>
      <right/>
      <top/>
      <bottom style="thin">
        <color indexed="22"/>
      </bottom>
      <diagonal/>
    </border>
    <border>
      <left style="hair">
        <color indexed="64"/>
      </left>
      <right style="hair">
        <color indexed="64"/>
      </right>
      <top style="hair">
        <color indexed="64"/>
      </top>
      <bottom style="hair">
        <color indexed="64"/>
      </bottom>
      <diagonal/>
    </border>
    <border>
      <left style="thin">
        <color auto="1"/>
      </left>
      <right style="thin">
        <color auto="1"/>
      </right>
      <top style="thin">
        <color auto="1"/>
      </top>
      <bottom style="thin">
        <color auto="1"/>
      </bottom>
      <diagonal/>
    </border>
    <border>
      <left/>
      <right/>
      <top/>
      <bottom style="dotted">
        <color indexed="64"/>
      </bottom>
      <diagonal/>
    </border>
    <border>
      <left style="thin">
        <color theme="0"/>
      </left>
      <right style="thin">
        <color theme="0"/>
      </right>
      <top style="thin">
        <color theme="0"/>
      </top>
      <bottom style="thin">
        <color theme="0"/>
      </bottom>
      <diagonal/>
    </border>
    <border>
      <left/>
      <right/>
      <top style="thin">
        <color auto="1"/>
      </top>
      <bottom style="thin">
        <color auto="1"/>
      </bottom>
      <diagonal/>
    </border>
    <border>
      <left/>
      <right/>
      <top style="thin">
        <color indexed="8"/>
      </top>
      <bottom style="double">
        <color indexed="8"/>
      </bottom>
      <diagonal/>
    </border>
    <border>
      <left style="thin">
        <color indexed="22"/>
      </left>
      <right style="thin">
        <color indexed="22"/>
      </right>
      <top style="thin">
        <color indexed="64"/>
      </top>
      <bottom style="thin">
        <color indexed="64"/>
      </bottom>
      <diagonal/>
    </border>
    <border>
      <left/>
      <right style="medium">
        <color indexed="8"/>
      </right>
      <top/>
      <bottom/>
      <diagonal/>
    </border>
    <border>
      <left/>
      <right/>
      <top/>
      <bottom style="thick">
        <color indexed="62"/>
      </bottom>
      <diagonal/>
    </border>
    <border>
      <left/>
      <right/>
      <top/>
      <bottom style="thick">
        <color indexed="49"/>
      </bottom>
      <diagonal/>
    </border>
    <border>
      <left/>
      <right/>
      <top/>
      <bottom style="thick">
        <color indexed="22"/>
      </bottom>
      <diagonal/>
    </border>
    <border>
      <left/>
      <right/>
      <top/>
      <bottom style="thick">
        <color theme="4" tint="0.49967955565050204"/>
      </bottom>
      <diagonal/>
    </border>
    <border>
      <left/>
      <right/>
      <top/>
      <bottom style="medium">
        <color indexed="30"/>
      </bottom>
      <diagonal/>
    </border>
    <border>
      <left/>
      <right/>
      <top/>
      <bottom style="medium">
        <color indexed="49"/>
      </bottom>
      <diagonal/>
    </border>
    <border>
      <left/>
      <right style="medium">
        <color indexed="8"/>
      </right>
      <top/>
      <bottom style="medium">
        <color indexed="8"/>
      </bottom>
      <diagonal/>
    </border>
    <border>
      <left/>
      <right/>
      <top/>
      <bottom style="medium">
        <color indexed="8"/>
      </bottom>
      <diagonal/>
    </border>
    <border>
      <left/>
      <right/>
      <top/>
      <bottom style="double">
        <color indexed="52"/>
      </bottom>
      <diagonal/>
    </border>
    <border>
      <left/>
      <right/>
      <top/>
      <bottom style="double">
        <color indexed="10"/>
      </bottom>
      <diagonal/>
    </border>
    <border>
      <left style="thin">
        <color indexed="31"/>
      </left>
      <right style="thin">
        <color indexed="31"/>
      </right>
      <top style="thin">
        <color indexed="31"/>
      </top>
      <bottom style="thin">
        <color indexed="31"/>
      </bottom>
      <diagonal/>
    </border>
    <border>
      <left style="thin">
        <color indexed="55"/>
      </left>
      <right style="thin">
        <color indexed="55"/>
      </right>
      <top style="thin">
        <color indexed="55"/>
      </top>
      <bottom style="thin">
        <color indexed="55"/>
      </bottom>
      <diagonal/>
    </border>
    <border>
      <left style="thin">
        <color indexed="63"/>
      </left>
      <right style="thin">
        <color indexed="63"/>
      </right>
      <top style="thin">
        <color indexed="63"/>
      </top>
      <bottom style="thin">
        <color indexed="63"/>
      </bottom>
      <diagonal/>
    </border>
    <border>
      <left style="thin">
        <color indexed="9"/>
      </left>
      <right/>
      <top style="thin">
        <color indexed="9"/>
      </top>
      <bottom style="thin">
        <color indexed="9"/>
      </bottom>
      <diagonal/>
    </border>
    <border>
      <left style="thin">
        <color indexed="22"/>
      </left>
      <right style="thin">
        <color indexed="22"/>
      </right>
      <top/>
      <bottom style="thin">
        <color indexed="22"/>
      </bottom>
      <diagonal/>
    </border>
    <border>
      <left style="thin">
        <color indexed="22"/>
      </left>
      <right style="thin">
        <color indexed="22"/>
      </right>
      <top style="thin">
        <color indexed="64"/>
      </top>
      <bottom style="thin">
        <color indexed="22"/>
      </bottom>
      <diagonal/>
    </border>
    <border>
      <left/>
      <right/>
      <top/>
      <bottom style="thick">
        <color indexed="8"/>
      </bottom>
      <diagonal/>
    </border>
    <border>
      <left/>
      <right style="thick">
        <color indexed="8"/>
      </right>
      <top/>
      <bottom/>
      <diagonal/>
    </border>
    <border>
      <left style="thin">
        <color indexed="8"/>
      </left>
      <right style="thin">
        <color indexed="8"/>
      </right>
      <top/>
      <bottom/>
      <diagonal/>
    </border>
    <border>
      <left style="thin">
        <color indexed="8"/>
      </left>
      <right/>
      <top style="thin">
        <color indexed="8"/>
      </top>
      <bottom style="thin">
        <color indexed="8"/>
      </bottom>
      <diagonal/>
    </border>
    <border>
      <left/>
      <right style="thin">
        <color indexed="8"/>
      </right>
      <top/>
      <bottom/>
      <diagonal/>
    </border>
    <border>
      <left style="thin">
        <color indexed="8"/>
      </left>
      <right style="thin">
        <color indexed="8"/>
      </right>
      <top style="thin">
        <color indexed="8"/>
      </top>
      <bottom/>
      <diagonal/>
    </border>
    <border>
      <left/>
      <right/>
      <top style="thin">
        <color indexed="8"/>
      </top>
      <bottom/>
      <diagonal/>
    </border>
    <border>
      <left style="thin">
        <color indexed="63"/>
      </left>
      <right style="thin">
        <color indexed="63"/>
      </right>
      <top style="thin">
        <color indexed="64"/>
      </top>
      <bottom style="thin">
        <color indexed="63"/>
      </bottom>
      <diagonal/>
    </border>
    <border>
      <left style="thin">
        <color indexed="48"/>
      </left>
      <right style="thin">
        <color indexed="48"/>
      </right>
      <top style="thin">
        <color indexed="48"/>
      </top>
      <bottom style="thin">
        <color indexed="48"/>
      </bottom>
      <diagonal/>
    </border>
    <border>
      <left/>
      <right/>
      <top/>
      <bottom style="thick">
        <color indexed="48"/>
      </bottom>
      <diagonal/>
    </border>
    <border>
      <left/>
      <right/>
      <top style="thick">
        <color indexed="48"/>
      </top>
      <bottom/>
      <diagonal/>
    </border>
    <border>
      <left/>
      <right/>
      <top/>
      <bottom style="thick">
        <color auto="1"/>
      </bottom>
      <diagonal/>
    </border>
    <border>
      <left/>
      <right/>
      <top style="medium">
        <color indexed="39"/>
      </top>
      <bottom/>
      <diagonal/>
    </border>
    <border>
      <left style="medium">
        <color indexed="39"/>
      </left>
      <right/>
      <top style="medium">
        <color indexed="39"/>
      </top>
      <bottom/>
      <diagonal/>
    </border>
    <border>
      <left style="dotted">
        <color auto="1"/>
      </left>
      <right style="dotted">
        <color auto="1"/>
      </right>
      <top style="dotted">
        <color auto="1"/>
      </top>
      <bottom style="dotted">
        <color auto="1"/>
      </bottom>
      <diagonal/>
    </border>
    <border>
      <left style="double">
        <color auto="1"/>
      </left>
      <right style="double">
        <color auto="1"/>
      </right>
      <top style="hair">
        <color auto="1"/>
      </top>
      <bottom style="hair">
        <color auto="1"/>
      </bottom>
      <diagonal/>
    </border>
    <border>
      <left/>
      <right/>
      <top/>
      <bottom style="hair">
        <color auto="1"/>
      </bottom>
      <diagonal/>
    </border>
    <border>
      <left/>
      <right/>
      <top style="thin">
        <color indexed="12"/>
      </top>
      <bottom style="thin">
        <color indexed="12"/>
      </bottom>
      <diagonal/>
    </border>
    <border>
      <left/>
      <right/>
      <top/>
      <bottom style="thin">
        <color indexed="12"/>
      </bottom>
      <diagonal/>
    </border>
    <border>
      <left style="thick">
        <color indexed="9"/>
      </left>
      <right style="medium">
        <color indexed="8"/>
      </right>
      <top style="thick">
        <color indexed="9"/>
      </top>
      <bottom/>
      <diagonal/>
    </border>
    <border>
      <left style="thick">
        <color indexed="9"/>
      </left>
      <right style="medium">
        <color indexed="8"/>
      </right>
      <top/>
      <bottom/>
      <diagonal/>
    </border>
    <border>
      <left style="thick">
        <color indexed="9"/>
      </left>
      <right style="medium">
        <color indexed="8"/>
      </right>
      <top style="hair">
        <color indexed="9"/>
      </top>
      <bottom style="hair">
        <color indexed="9"/>
      </bottom>
      <diagonal/>
    </border>
    <border>
      <left/>
      <right/>
      <top/>
      <bottom style="thick">
        <color indexed="25"/>
      </bottom>
      <diagonal/>
    </border>
    <border>
      <left/>
      <right/>
      <top/>
      <bottom style="thick">
        <color indexed="15"/>
      </bottom>
      <diagonal/>
    </border>
    <border>
      <left/>
      <right/>
      <top/>
      <bottom style="medium">
        <color indexed="25"/>
      </bottom>
      <diagonal/>
    </border>
    <border>
      <left/>
      <right/>
      <top style="thin">
        <color indexed="62"/>
      </top>
      <bottom style="double">
        <color indexed="62"/>
      </bottom>
      <diagonal/>
    </border>
    <border>
      <left/>
      <right/>
      <top style="thin">
        <color indexed="48"/>
      </top>
      <bottom style="double">
        <color indexed="48"/>
      </bottom>
      <diagonal/>
    </border>
    <border>
      <left/>
      <right/>
      <top style="thin">
        <color indexed="32"/>
      </top>
      <bottom style="double">
        <color indexed="32"/>
      </bottom>
      <diagonal/>
    </border>
    <border>
      <left/>
      <right/>
      <top style="thin">
        <color indexed="49"/>
      </top>
      <bottom style="double">
        <color indexed="49"/>
      </bottom>
      <diagonal/>
    </border>
    <border>
      <left/>
      <right/>
      <top style="thin">
        <color indexed="25"/>
      </top>
      <bottom style="double">
        <color indexed="25"/>
      </bottom>
      <diagonal/>
    </border>
    <border>
      <left/>
      <right/>
      <top style="thin">
        <color indexed="64"/>
      </top>
      <bottom/>
      <diagonal/>
    </border>
    <border>
      <left/>
      <right/>
      <top/>
      <bottom style="thin">
        <color indexed="64"/>
      </bottom>
      <diagonal/>
    </border>
    <border>
      <left/>
      <right style="thin">
        <color auto="1"/>
      </right>
      <top/>
      <bottom style="thin">
        <color auto="1"/>
      </bottom>
      <diagonal/>
    </border>
    <border>
      <left/>
      <right style="thin">
        <color indexed="64"/>
      </right>
      <top/>
      <bottom style="medium">
        <color indexed="64"/>
      </bottom>
      <diagonal/>
    </border>
    <border>
      <left/>
      <right/>
      <top style="thin">
        <color indexed="64"/>
      </top>
      <bottom style="thin">
        <color indexed="64"/>
      </bottom>
      <diagonal/>
    </border>
    <border>
      <left/>
      <right style="thin">
        <color indexed="64"/>
      </right>
      <top style="thin">
        <color auto="1"/>
      </top>
      <bottom/>
      <diagonal/>
    </border>
    <border>
      <left style="thin">
        <color indexed="64"/>
      </left>
      <right style="thin">
        <color indexed="64"/>
      </right>
      <top/>
      <bottom style="dotted">
        <color indexed="64"/>
      </bottom>
      <diagonal/>
    </border>
    <border>
      <left/>
      <right style="thin">
        <color indexed="64"/>
      </right>
      <top/>
      <bottom style="dotted">
        <color indexed="64"/>
      </bottom>
      <diagonal/>
    </border>
  </borders>
  <cellStyleXfs count="37927">
    <xf numFmtId="0" fontId="0" fillId="0" borderId="0"/>
    <xf numFmtId="0" fontId="9" fillId="0" borderId="0"/>
    <xf numFmtId="9" fontId="9" fillId="0" borderId="0" applyFont="0" applyFill="0" applyBorder="0" applyAlignment="0" applyProtection="0"/>
    <xf numFmtId="0" fontId="9" fillId="0" borderId="0"/>
    <xf numFmtId="0" fontId="9" fillId="0" borderId="0"/>
    <xf numFmtId="167" fontId="15" fillId="0" borderId="0" applyFont="0" applyFill="0" applyBorder="0" applyAlignment="0" applyProtection="0"/>
    <xf numFmtId="0" fontId="5" fillId="0" borderId="0"/>
    <xf numFmtId="9" fontId="15" fillId="0" borderId="0" applyFont="0" applyFill="0" applyBorder="0" applyAlignment="0" applyProtection="0"/>
    <xf numFmtId="0" fontId="31" fillId="8" borderId="0"/>
    <xf numFmtId="0" fontId="9" fillId="0" borderId="0"/>
    <xf numFmtId="0" fontId="9" fillId="0" borderId="0"/>
    <xf numFmtId="0" fontId="3" fillId="0" borderId="0"/>
    <xf numFmtId="167" fontId="15" fillId="0" borderId="0" applyFont="0" applyFill="0" applyBorder="0" applyAlignment="0" applyProtection="0"/>
    <xf numFmtId="0" fontId="4" fillId="0" borderId="0"/>
    <xf numFmtId="167" fontId="15" fillId="0" borderId="0" applyFont="0" applyFill="0" applyBorder="0" applyAlignment="0" applyProtection="0"/>
    <xf numFmtId="0" fontId="2" fillId="0" borderId="0"/>
    <xf numFmtId="0" fontId="41" fillId="19" borderId="0" applyNumberFormat="0" applyBorder="0" applyAlignment="0" applyProtection="0">
      <alignment horizontal="left"/>
    </xf>
    <xf numFmtId="0" fontId="44" fillId="0" borderId="0" applyNumberFormat="0" applyFill="0" applyBorder="0" applyAlignment="0" applyProtection="0"/>
    <xf numFmtId="0" fontId="50" fillId="0" borderId="0"/>
    <xf numFmtId="168" fontId="9" fillId="0" borderId="0" applyFont="0" applyFill="0" applyBorder="0" applyAlignment="0" applyProtection="0"/>
    <xf numFmtId="0" fontId="52" fillId="0" borderId="0" applyNumberFormat="0" applyFill="0" applyBorder="0" applyAlignment="0" applyProtection="0">
      <alignment vertical="top"/>
      <protection locked="0"/>
    </xf>
    <xf numFmtId="0" fontId="62" fillId="0" borderId="0" applyNumberFormat="0" applyFill="0" applyBorder="0" applyAlignment="0" applyProtection="0"/>
    <xf numFmtId="0" fontId="2" fillId="0" borderId="0"/>
    <xf numFmtId="0" fontId="9" fillId="0" borderId="0"/>
    <xf numFmtId="0" fontId="63" fillId="0" borderId="0"/>
    <xf numFmtId="0" fontId="9" fillId="0" borderId="0"/>
    <xf numFmtId="0" fontId="36" fillId="0" borderId="0"/>
    <xf numFmtId="9" fontId="36" fillId="0" borderId="0" applyFont="0" applyFill="0" applyBorder="0" applyAlignment="0" applyProtection="0"/>
    <xf numFmtId="0" fontId="74" fillId="0" borderId="0" applyNumberFormat="0" applyFill="0" applyBorder="0" applyAlignment="0" applyProtection="0">
      <alignment vertical="top"/>
      <protection locked="0"/>
    </xf>
    <xf numFmtId="0" fontId="2" fillId="0" borderId="0"/>
    <xf numFmtId="0" fontId="9" fillId="0" borderId="0"/>
    <xf numFmtId="9" fontId="79" fillId="0" borderId="0">
      <alignment horizontal="right"/>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0" fontId="9" fillId="0" borderId="0" applyFill="0" applyBorder="0" applyAlignment="0" applyProtection="0"/>
    <xf numFmtId="0" fontId="9" fillId="0" borderId="0"/>
    <xf numFmtId="0" fontId="9" fillId="0" borderId="0"/>
    <xf numFmtId="0" fontId="9" fillId="0" borderId="0"/>
    <xf numFmtId="0" fontId="9" fillId="0" borderId="0"/>
    <xf numFmtId="0" fontId="9" fillId="0" borderId="0"/>
    <xf numFmtId="181" fontId="9" fillId="0" borderId="0"/>
    <xf numFmtId="0" fontId="9" fillId="0" borderId="0"/>
    <xf numFmtId="181" fontId="9" fillId="0" borderId="0"/>
    <xf numFmtId="0" fontId="9" fillId="0" borderId="0"/>
    <xf numFmtId="181" fontId="9" fillId="0" borderId="0"/>
    <xf numFmtId="0" fontId="9" fillId="0" borderId="0"/>
    <xf numFmtId="181" fontId="9" fillId="0" borderId="0"/>
    <xf numFmtId="181"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80" fillId="0" borderId="0"/>
    <xf numFmtId="0" fontId="81" fillId="0" borderId="0"/>
    <xf numFmtId="0" fontId="8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lignment horizontal="left" wrapText="1"/>
    </xf>
    <xf numFmtId="0" fontId="9" fillId="0" borderId="0">
      <alignment horizontal="left" wrapText="1"/>
    </xf>
    <xf numFmtId="0" fontId="81" fillId="0" borderId="0"/>
    <xf numFmtId="0" fontId="9" fillId="0" borderId="0"/>
    <xf numFmtId="0" fontId="9" fillId="0" borderId="0"/>
    <xf numFmtId="0" fontId="9" fillId="0" borderId="0"/>
    <xf numFmtId="0" fontId="81" fillId="0" borderId="0"/>
    <xf numFmtId="0" fontId="9" fillId="0" borderId="0"/>
    <xf numFmtId="0" fontId="9" fillId="0" borderId="0"/>
    <xf numFmtId="0" fontId="9" fillId="0" borderId="0"/>
    <xf numFmtId="0" fontId="9" fillId="0" borderId="0"/>
    <xf numFmtId="0" fontId="9" fillId="0" borderId="0"/>
    <xf numFmtId="0" fontId="80" fillId="0" borderId="0"/>
    <xf numFmtId="0" fontId="80" fillId="0" borderId="0"/>
    <xf numFmtId="0" fontId="8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lignment horizontal="left" wrapText="1"/>
    </xf>
    <xf numFmtId="0" fontId="9" fillId="0" borderId="0"/>
    <xf numFmtId="0" fontId="9" fillId="0" borderId="0"/>
    <xf numFmtId="0" fontId="82" fillId="0" borderId="111" applyNumberFormat="0" applyFill="0" applyProtection="0">
      <alignment horizontal="center"/>
    </xf>
    <xf numFmtId="0" fontId="9" fillId="0" borderId="0"/>
    <xf numFmtId="0" fontId="80" fillId="0" borderId="0"/>
    <xf numFmtId="0" fontId="9" fillId="0" borderId="0"/>
    <xf numFmtId="0" fontId="9" fillId="0" borderId="0"/>
    <xf numFmtId="182" fontId="83" fillId="0" borderId="0"/>
    <xf numFmtId="181"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1"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1" fontId="9" fillId="0" borderId="0"/>
    <xf numFmtId="0" fontId="9" fillId="0" borderId="0"/>
    <xf numFmtId="0" fontId="9" fillId="0" borderId="0"/>
    <xf numFmtId="181" fontId="9" fillId="0" borderId="0"/>
    <xf numFmtId="0" fontId="9" fillId="0" borderId="0"/>
    <xf numFmtId="181" fontId="9" fillId="0" borderId="0"/>
    <xf numFmtId="0" fontId="9" fillId="0" borderId="0"/>
    <xf numFmtId="181" fontId="9" fillId="0" borderId="0"/>
    <xf numFmtId="0" fontId="9" fillId="0" borderId="0"/>
    <xf numFmtId="181" fontId="9" fillId="0" borderId="0"/>
    <xf numFmtId="181" fontId="9" fillId="0" borderId="0"/>
    <xf numFmtId="0" fontId="9" fillId="0" borderId="0"/>
    <xf numFmtId="0" fontId="9" fillId="0" borderId="0"/>
    <xf numFmtId="183" fontId="56" fillId="0" borderId="0">
      <alignment horizontal="right" vertical="top"/>
    </xf>
    <xf numFmtId="169" fontId="9" fillId="0" borderId="0" applyFont="0" applyFill="0" applyBorder="0" applyProtection="0">
      <alignment horizontal="right"/>
    </xf>
    <xf numFmtId="169" fontId="9" fillId="0" borderId="0" applyFont="0" applyFill="0" applyBorder="0" applyProtection="0">
      <alignment horizontal="right"/>
    </xf>
    <xf numFmtId="169" fontId="9" fillId="0" borderId="0" applyFont="0" applyFill="0" applyBorder="0" applyProtection="0">
      <alignment horizontal="right"/>
    </xf>
    <xf numFmtId="169" fontId="9" fillId="0" borderId="0" applyFont="0" applyFill="0" applyBorder="0" applyProtection="0">
      <alignment horizontal="right"/>
    </xf>
    <xf numFmtId="0" fontId="60" fillId="56" borderId="0"/>
    <xf numFmtId="0" fontId="60" fillId="56" borderId="0"/>
    <xf numFmtId="0" fontId="60" fillId="56" borderId="0"/>
    <xf numFmtId="0" fontId="60" fillId="56" borderId="0"/>
    <xf numFmtId="0" fontId="60" fillId="56" borderId="0"/>
    <xf numFmtId="0" fontId="60" fillId="56" borderId="0"/>
    <xf numFmtId="0" fontId="60" fillId="56" borderId="0"/>
    <xf numFmtId="0" fontId="60" fillId="56" borderId="0"/>
    <xf numFmtId="0" fontId="60" fillId="56" borderId="0"/>
    <xf numFmtId="0" fontId="60" fillId="56" borderId="0"/>
    <xf numFmtId="0" fontId="84" fillId="57" borderId="0" applyNumberFormat="0" applyBorder="0" applyAlignment="0" applyProtection="0"/>
    <xf numFmtId="0" fontId="60" fillId="57" borderId="0" applyNumberFormat="0" applyBorder="0" applyAlignment="0" applyProtection="0"/>
    <xf numFmtId="0" fontId="84" fillId="56" borderId="0" applyNumberFormat="0" applyBorder="0" applyAlignment="0" applyProtection="0"/>
    <xf numFmtId="0" fontId="84" fillId="56" borderId="0" applyNumberFormat="0" applyBorder="0" applyAlignment="0" applyProtection="0"/>
    <xf numFmtId="0" fontId="2" fillId="58" borderId="0"/>
    <xf numFmtId="0" fontId="2" fillId="58" borderId="0"/>
    <xf numFmtId="0" fontId="2" fillId="58" borderId="0"/>
    <xf numFmtId="0" fontId="2" fillId="58" borderId="0"/>
    <xf numFmtId="0" fontId="2" fillId="58" borderId="0"/>
    <xf numFmtId="0" fontId="60" fillId="56" borderId="0"/>
    <xf numFmtId="0" fontId="60" fillId="57" borderId="0" applyNumberFormat="0" applyBorder="0" applyAlignment="0" applyProtection="0"/>
    <xf numFmtId="0" fontId="60" fillId="56" borderId="0"/>
    <xf numFmtId="0" fontId="60" fillId="56" borderId="0"/>
    <xf numFmtId="0" fontId="60" fillId="56" borderId="0"/>
    <xf numFmtId="0" fontId="60" fillId="56" borderId="0"/>
    <xf numFmtId="0" fontId="60" fillId="56" borderId="0"/>
    <xf numFmtId="0" fontId="60" fillId="56" borderId="0"/>
    <xf numFmtId="0" fontId="60" fillId="56" borderId="0"/>
    <xf numFmtId="0" fontId="60" fillId="56" borderId="0"/>
    <xf numFmtId="0" fontId="60" fillId="56" borderId="0"/>
    <xf numFmtId="0" fontId="60" fillId="56" borderId="0"/>
    <xf numFmtId="0" fontId="60" fillId="57" borderId="0" applyNumberFormat="0" applyBorder="0" applyAlignment="0" applyProtection="0"/>
    <xf numFmtId="0" fontId="85" fillId="59" borderId="0" applyNumberFormat="0" applyBorder="0" applyAlignment="0" applyProtection="0"/>
    <xf numFmtId="0" fontId="60" fillId="60" borderId="0" applyNumberFormat="0" applyBorder="0" applyAlignment="0" applyProtection="0"/>
    <xf numFmtId="0" fontId="60" fillId="56" borderId="0"/>
    <xf numFmtId="0" fontId="60" fillId="56" borderId="0"/>
    <xf numFmtId="0" fontId="60" fillId="56" borderId="0"/>
    <xf numFmtId="0" fontId="60" fillId="56" borderId="0"/>
    <xf numFmtId="0" fontId="60" fillId="56" borderId="0"/>
    <xf numFmtId="0" fontId="86" fillId="3" borderId="0"/>
    <xf numFmtId="0" fontId="60" fillId="56" borderId="0"/>
    <xf numFmtId="0" fontId="86" fillId="3" borderId="0"/>
    <xf numFmtId="0" fontId="60" fillId="56" borderId="0"/>
    <xf numFmtId="0" fontId="86" fillId="3" borderId="0"/>
    <xf numFmtId="0" fontId="60" fillId="56" borderId="0"/>
    <xf numFmtId="0" fontId="86" fillId="3" borderId="0"/>
    <xf numFmtId="0" fontId="86" fillId="3" borderId="0"/>
    <xf numFmtId="0" fontId="60" fillId="56" borderId="0"/>
    <xf numFmtId="0" fontId="60" fillId="56" borderId="0"/>
    <xf numFmtId="0" fontId="60" fillId="56" borderId="0"/>
    <xf numFmtId="0" fontId="60" fillId="56" borderId="0"/>
    <xf numFmtId="0" fontId="60" fillId="56" borderId="0"/>
    <xf numFmtId="0" fontId="60" fillId="57" borderId="0" applyNumberFormat="0" applyBorder="0" applyAlignment="0" applyProtection="0"/>
    <xf numFmtId="0" fontId="60" fillId="56" borderId="0"/>
    <xf numFmtId="0" fontId="60" fillId="56" borderId="0"/>
    <xf numFmtId="0" fontId="60" fillId="56" borderId="0"/>
    <xf numFmtId="0" fontId="60" fillId="56" borderId="0"/>
    <xf numFmtId="0" fontId="60" fillId="56" borderId="0"/>
    <xf numFmtId="0" fontId="60" fillId="56" borderId="0"/>
    <xf numFmtId="0" fontId="60" fillId="56" borderId="0"/>
    <xf numFmtId="0" fontId="60" fillId="56" borderId="0"/>
    <xf numFmtId="0" fontId="60" fillId="56" borderId="0"/>
    <xf numFmtId="0" fontId="60" fillId="56" borderId="0"/>
    <xf numFmtId="0" fontId="60" fillId="56" borderId="0"/>
    <xf numFmtId="0" fontId="60" fillId="56" borderId="0"/>
    <xf numFmtId="0" fontId="60" fillId="56" borderId="0"/>
    <xf numFmtId="0" fontId="60" fillId="56" borderId="0"/>
    <xf numFmtId="0" fontId="60" fillId="56" borderId="0"/>
    <xf numFmtId="0" fontId="60" fillId="56" borderId="0"/>
    <xf numFmtId="0" fontId="60" fillId="56" borderId="0"/>
    <xf numFmtId="0" fontId="60" fillId="56" borderId="0"/>
    <xf numFmtId="0" fontId="60" fillId="56" borderId="0"/>
    <xf numFmtId="0" fontId="60" fillId="56" borderId="0"/>
    <xf numFmtId="0" fontId="60" fillId="56" borderId="0"/>
    <xf numFmtId="0" fontId="60" fillId="56" borderId="0"/>
    <xf numFmtId="0" fontId="86" fillId="3" borderId="0"/>
    <xf numFmtId="0" fontId="60" fillId="56" borderId="0"/>
    <xf numFmtId="0" fontId="86" fillId="3" borderId="0"/>
    <xf numFmtId="0" fontId="60" fillId="56" borderId="0"/>
    <xf numFmtId="0" fontId="86" fillId="3" borderId="0"/>
    <xf numFmtId="0" fontId="86" fillId="3" borderId="0"/>
    <xf numFmtId="0" fontId="60" fillId="56" borderId="0"/>
    <xf numFmtId="0" fontId="60" fillId="56" borderId="0"/>
    <xf numFmtId="0" fontId="36" fillId="58" borderId="0"/>
    <xf numFmtId="0" fontId="60" fillId="56" borderId="0"/>
    <xf numFmtId="0" fontId="87" fillId="28" borderId="0" applyNumberFormat="0" applyBorder="0" applyAlignment="0" applyProtection="0"/>
    <xf numFmtId="0" fontId="60" fillId="56" borderId="0"/>
    <xf numFmtId="0" fontId="60" fillId="56" borderId="0"/>
    <xf numFmtId="0" fontId="60" fillId="56" borderId="0"/>
    <xf numFmtId="0" fontId="60" fillId="52" borderId="0"/>
    <xf numFmtId="0" fontId="60" fillId="52" borderId="0"/>
    <xf numFmtId="0" fontId="60" fillId="52" borderId="0"/>
    <xf numFmtId="0" fontId="60" fillId="52" borderId="0"/>
    <xf numFmtId="0" fontId="60" fillId="52" borderId="0"/>
    <xf numFmtId="0" fontId="60" fillId="52" borderId="0"/>
    <xf numFmtId="0" fontId="60" fillId="52" borderId="0"/>
    <xf numFmtId="0" fontId="60" fillId="52" borderId="0"/>
    <xf numFmtId="0" fontId="60" fillId="52" borderId="0"/>
    <xf numFmtId="0" fontId="60" fillId="52" borderId="0"/>
    <xf numFmtId="0" fontId="84" fillId="61" borderId="0" applyNumberFormat="0" applyBorder="0" applyAlignment="0" applyProtection="0"/>
    <xf numFmtId="0" fontId="60" fillId="61" borderId="0" applyNumberFormat="0" applyBorder="0" applyAlignment="0" applyProtection="0"/>
    <xf numFmtId="0" fontId="84" fillId="52" borderId="0" applyNumberFormat="0" applyBorder="0" applyAlignment="0" applyProtection="0"/>
    <xf numFmtId="0" fontId="84" fillId="52" borderId="0" applyNumberFormat="0" applyBorder="0" applyAlignment="0" applyProtection="0"/>
    <xf numFmtId="0" fontId="2" fillId="62" borderId="0"/>
    <xf numFmtId="0" fontId="2" fillId="62" borderId="0"/>
    <xf numFmtId="0" fontId="2" fillId="62" borderId="0"/>
    <xf numFmtId="0" fontId="2" fillId="62" borderId="0"/>
    <xf numFmtId="0" fontId="2" fillId="62" borderId="0"/>
    <xf numFmtId="0" fontId="60" fillId="52" borderId="0"/>
    <xf numFmtId="0" fontId="60" fillId="61" borderId="0" applyNumberFormat="0" applyBorder="0" applyAlignment="0" applyProtection="0"/>
    <xf numFmtId="0" fontId="60" fillId="52" borderId="0"/>
    <xf numFmtId="0" fontId="60" fillId="52" borderId="0"/>
    <xf numFmtId="0" fontId="60" fillId="52" borderId="0"/>
    <xf numFmtId="0" fontId="60" fillId="52" borderId="0"/>
    <xf numFmtId="0" fontId="60" fillId="52" borderId="0"/>
    <xf numFmtId="0" fontId="60" fillId="52" borderId="0"/>
    <xf numFmtId="0" fontId="60" fillId="52" borderId="0"/>
    <xf numFmtId="0" fontId="60" fillId="52" borderId="0"/>
    <xf numFmtId="0" fontId="60" fillId="52" borderId="0"/>
    <xf numFmtId="0" fontId="60" fillId="52" borderId="0"/>
    <xf numFmtId="0" fontId="60" fillId="61" borderId="0" applyNumberFormat="0" applyBorder="0" applyAlignment="0" applyProtection="0"/>
    <xf numFmtId="0" fontId="85" fillId="63" borderId="0" applyNumberFormat="0" applyBorder="0" applyAlignment="0" applyProtection="0"/>
    <xf numFmtId="0" fontId="60" fillId="64" borderId="0" applyNumberFormat="0" applyBorder="0" applyAlignment="0" applyProtection="0"/>
    <xf numFmtId="0" fontId="60" fillId="52" borderId="0"/>
    <xf numFmtId="0" fontId="60" fillId="52" borderId="0"/>
    <xf numFmtId="0" fontId="60" fillId="52" borderId="0"/>
    <xf numFmtId="0" fontId="60" fillId="52" borderId="0"/>
    <xf numFmtId="0" fontId="60" fillId="52" borderId="0"/>
    <xf numFmtId="0" fontId="86" fillId="65" borderId="0"/>
    <xf numFmtId="0" fontId="60" fillId="52" borderId="0"/>
    <xf numFmtId="0" fontId="86" fillId="65" borderId="0"/>
    <xf numFmtId="0" fontId="60" fillId="52" borderId="0"/>
    <xf numFmtId="0" fontId="86" fillId="65" borderId="0"/>
    <xf numFmtId="0" fontId="60" fillId="52" borderId="0"/>
    <xf numFmtId="0" fontId="86" fillId="65" borderId="0"/>
    <xf numFmtId="0" fontId="86" fillId="65" borderId="0"/>
    <xf numFmtId="0" fontId="60" fillId="52" borderId="0"/>
    <xf numFmtId="0" fontId="60" fillId="52" borderId="0"/>
    <xf numFmtId="0" fontId="60" fillId="52" borderId="0"/>
    <xf numFmtId="0" fontId="60" fillId="52" borderId="0"/>
    <xf numFmtId="0" fontId="60" fillId="52" borderId="0"/>
    <xf numFmtId="0" fontId="60" fillId="61" borderId="0" applyNumberFormat="0" applyBorder="0" applyAlignment="0" applyProtection="0"/>
    <xf numFmtId="0" fontId="60" fillId="52" borderId="0"/>
    <xf numFmtId="0" fontId="60" fillId="52" borderId="0"/>
    <xf numFmtId="0" fontId="60" fillId="52" borderId="0"/>
    <xf numFmtId="0" fontId="60" fillId="52" borderId="0"/>
    <xf numFmtId="0" fontId="60" fillId="52" borderId="0"/>
    <xf numFmtId="0" fontId="60" fillId="52" borderId="0"/>
    <xf numFmtId="0" fontId="60" fillId="52" borderId="0"/>
    <xf numFmtId="0" fontId="60" fillId="52" borderId="0"/>
    <xf numFmtId="0" fontId="60" fillId="52" borderId="0"/>
    <xf numFmtId="0" fontId="60" fillId="52" borderId="0"/>
    <xf numFmtId="0" fontId="60" fillId="52" borderId="0"/>
    <xf numFmtId="0" fontId="60" fillId="52" borderId="0"/>
    <xf numFmtId="0" fontId="60" fillId="52" borderId="0"/>
    <xf numFmtId="0" fontId="60" fillId="52" borderId="0"/>
    <xf numFmtId="0" fontId="60" fillId="52" borderId="0"/>
    <xf numFmtId="0" fontId="60" fillId="52" borderId="0"/>
    <xf numFmtId="0" fontId="60" fillId="52" borderId="0"/>
    <xf numFmtId="0" fontId="60" fillId="52" borderId="0"/>
    <xf numFmtId="0" fontId="60" fillId="52" borderId="0"/>
    <xf numFmtId="0" fontId="60" fillId="52" borderId="0"/>
    <xf numFmtId="0" fontId="60" fillId="52" borderId="0"/>
    <xf numFmtId="0" fontId="60" fillId="52" borderId="0"/>
    <xf numFmtId="0" fontId="86" fillId="65" borderId="0"/>
    <xf numFmtId="0" fontId="60" fillId="52" borderId="0"/>
    <xf numFmtId="0" fontId="86" fillId="65" borderId="0"/>
    <xf numFmtId="0" fontId="60" fillId="52" borderId="0"/>
    <xf numFmtId="0" fontId="86" fillId="65" borderId="0"/>
    <xf numFmtId="0" fontId="86" fillId="65" borderId="0"/>
    <xf numFmtId="0" fontId="60" fillId="52" borderId="0"/>
    <xf numFmtId="0" fontId="60" fillId="52" borderId="0"/>
    <xf numFmtId="0" fontId="36" fillId="62" borderId="0"/>
    <xf numFmtId="0" fontId="60" fillId="52" borderId="0"/>
    <xf numFmtId="0" fontId="87" fillId="32" borderId="0" applyNumberFormat="0" applyBorder="0" applyAlignment="0" applyProtection="0"/>
    <xf numFmtId="0" fontId="60" fillId="52" borderId="0"/>
    <xf numFmtId="0" fontId="60" fillId="52" borderId="0"/>
    <xf numFmtId="0" fontId="60" fillId="52" borderId="0"/>
    <xf numFmtId="0" fontId="60" fillId="4" borderId="0"/>
    <xf numFmtId="0" fontId="60" fillId="4" borderId="0"/>
    <xf numFmtId="0" fontId="60" fillId="4" borderId="0"/>
    <xf numFmtId="0" fontId="60" fillId="4" borderId="0"/>
    <xf numFmtId="0" fontId="60" fillId="4" borderId="0"/>
    <xf numFmtId="0" fontId="60" fillId="4" borderId="0"/>
    <xf numFmtId="0" fontId="60" fillId="4" borderId="0"/>
    <xf numFmtId="0" fontId="60" fillId="4" borderId="0"/>
    <xf numFmtId="0" fontId="60" fillId="4" borderId="0"/>
    <xf numFmtId="0" fontId="60" fillId="4" borderId="0"/>
    <xf numFmtId="0" fontId="84" fillId="66" borderId="0" applyNumberFormat="0" applyBorder="0" applyAlignment="0" applyProtection="0"/>
    <xf numFmtId="0" fontId="60" fillId="66" borderId="0" applyNumberFormat="0" applyBorder="0" applyAlignment="0" applyProtection="0"/>
    <xf numFmtId="0" fontId="84" fillId="4" borderId="0" applyNumberFormat="0" applyBorder="0" applyAlignment="0" applyProtection="0"/>
    <xf numFmtId="0" fontId="84" fillId="4" borderId="0" applyNumberFormat="0" applyBorder="0" applyAlignment="0" applyProtection="0"/>
    <xf numFmtId="0" fontId="2" fillId="67" borderId="0"/>
    <xf numFmtId="0" fontId="2" fillId="67" borderId="0"/>
    <xf numFmtId="0" fontId="2" fillId="67" borderId="0"/>
    <xf numFmtId="0" fontId="2" fillId="67" borderId="0"/>
    <xf numFmtId="0" fontId="2" fillId="67" borderId="0"/>
    <xf numFmtId="0" fontId="60" fillId="4" borderId="0"/>
    <xf numFmtId="0" fontId="60" fillId="66" borderId="0" applyNumberFormat="0" applyBorder="0" applyAlignment="0" applyProtection="0"/>
    <xf numFmtId="0" fontId="60" fillId="4" borderId="0"/>
    <xf numFmtId="0" fontId="60" fillId="4" borderId="0"/>
    <xf numFmtId="0" fontId="60" fillId="4" borderId="0"/>
    <xf numFmtId="0" fontId="60" fillId="4" borderId="0"/>
    <xf numFmtId="0" fontId="60" fillId="4" borderId="0"/>
    <xf numFmtId="0" fontId="60" fillId="4" borderId="0"/>
    <xf numFmtId="0" fontId="60" fillId="4" borderId="0"/>
    <xf numFmtId="0" fontId="60" fillId="4" borderId="0"/>
    <xf numFmtId="0" fontId="60" fillId="4" borderId="0"/>
    <xf numFmtId="0" fontId="60" fillId="4" borderId="0"/>
    <xf numFmtId="0" fontId="60" fillId="66" borderId="0" applyNumberFormat="0" applyBorder="0" applyAlignment="0" applyProtection="0"/>
    <xf numFmtId="0" fontId="85" fillId="68" borderId="0" applyNumberFormat="0" applyBorder="0" applyAlignment="0" applyProtection="0"/>
    <xf numFmtId="0" fontId="60" fillId="59" borderId="0" applyNumberFormat="0" applyBorder="0" applyAlignment="0" applyProtection="0"/>
    <xf numFmtId="0" fontId="60" fillId="4" borderId="0"/>
    <xf numFmtId="0" fontId="60" fillId="4" borderId="0"/>
    <xf numFmtId="0" fontId="60" fillId="4" borderId="0"/>
    <xf numFmtId="0" fontId="60" fillId="4" borderId="0"/>
    <xf numFmtId="0" fontId="60" fillId="4" borderId="0"/>
    <xf numFmtId="0" fontId="86" fillId="69" borderId="0"/>
    <xf numFmtId="0" fontId="60" fillId="4" borderId="0"/>
    <xf numFmtId="0" fontId="86" fillId="69" borderId="0"/>
    <xf numFmtId="0" fontId="60" fillId="4" borderId="0"/>
    <xf numFmtId="0" fontId="86" fillId="69" borderId="0"/>
    <xf numFmtId="0" fontId="60" fillId="4" borderId="0"/>
    <xf numFmtId="0" fontId="86" fillId="69" borderId="0"/>
    <xf numFmtId="0" fontId="86" fillId="69" borderId="0"/>
    <xf numFmtId="0" fontId="60" fillId="4" borderId="0"/>
    <xf numFmtId="0" fontId="60" fillId="4" borderId="0"/>
    <xf numFmtId="0" fontId="60" fillId="4" borderId="0"/>
    <xf numFmtId="0" fontId="60" fillId="4" borderId="0"/>
    <xf numFmtId="0" fontId="60" fillId="4" borderId="0"/>
    <xf numFmtId="0" fontId="60" fillId="66" borderId="0" applyNumberFormat="0" applyBorder="0" applyAlignment="0" applyProtection="0"/>
    <xf numFmtId="0" fontId="60" fillId="4" borderId="0"/>
    <xf numFmtId="0" fontId="60" fillId="4" borderId="0"/>
    <xf numFmtId="0" fontId="60" fillId="4" borderId="0"/>
    <xf numFmtId="0" fontId="60" fillId="4" borderId="0"/>
    <xf numFmtId="0" fontId="60" fillId="4" borderId="0"/>
    <xf numFmtId="0" fontId="60" fillId="4" borderId="0"/>
    <xf numFmtId="0" fontId="60" fillId="4" borderId="0"/>
    <xf numFmtId="0" fontId="60" fillId="4" borderId="0"/>
    <xf numFmtId="0" fontId="60" fillId="4" borderId="0"/>
    <xf numFmtId="0" fontId="60" fillId="4" borderId="0"/>
    <xf numFmtId="0" fontId="60" fillId="4" borderId="0"/>
    <xf numFmtId="0" fontId="60" fillId="4" borderId="0"/>
    <xf numFmtId="0" fontId="60" fillId="4" borderId="0"/>
    <xf numFmtId="0" fontId="60" fillId="4" borderId="0"/>
    <xf numFmtId="0" fontId="60" fillId="4" borderId="0"/>
    <xf numFmtId="0" fontId="60" fillId="4" borderId="0"/>
    <xf numFmtId="0" fontId="60" fillId="4" borderId="0"/>
    <xf numFmtId="0" fontId="60" fillId="4" borderId="0"/>
    <xf numFmtId="0" fontId="60" fillId="4" borderId="0"/>
    <xf numFmtId="0" fontId="60" fillId="4" borderId="0"/>
    <xf numFmtId="0" fontId="60" fillId="4" borderId="0"/>
    <xf numFmtId="0" fontId="60" fillId="4" borderId="0"/>
    <xf numFmtId="0" fontId="86" fillId="69" borderId="0"/>
    <xf numFmtId="0" fontId="60" fillId="4" borderId="0"/>
    <xf numFmtId="0" fontId="86" fillId="69" borderId="0"/>
    <xf numFmtId="0" fontId="60" fillId="4" borderId="0"/>
    <xf numFmtId="0" fontId="86" fillId="69" borderId="0"/>
    <xf numFmtId="0" fontId="86" fillId="69" borderId="0"/>
    <xf numFmtId="0" fontId="60" fillId="4" borderId="0"/>
    <xf numFmtId="0" fontId="60" fillId="4" borderId="0"/>
    <xf numFmtId="0" fontId="36" fillId="67" borderId="0"/>
    <xf numFmtId="0" fontId="60" fillId="4" borderId="0"/>
    <xf numFmtId="0" fontId="87" fillId="36" borderId="0" applyNumberFormat="0" applyBorder="0" applyAlignment="0" applyProtection="0"/>
    <xf numFmtId="0" fontId="60" fillId="4" borderId="0"/>
    <xf numFmtId="0" fontId="60" fillId="4" borderId="0"/>
    <xf numFmtId="0" fontId="60" fillId="4" borderId="0"/>
    <xf numFmtId="0" fontId="60" fillId="70" borderId="0"/>
    <xf numFmtId="0" fontId="60" fillId="70" borderId="0"/>
    <xf numFmtId="0" fontId="60" fillId="70" borderId="0"/>
    <xf numFmtId="0" fontId="60" fillId="70" borderId="0"/>
    <xf numFmtId="0" fontId="60" fillId="70" borderId="0"/>
    <xf numFmtId="0" fontId="60" fillId="70" borderId="0"/>
    <xf numFmtId="0" fontId="60" fillId="70" borderId="0"/>
    <xf numFmtId="0" fontId="60" fillId="70" borderId="0"/>
    <xf numFmtId="0" fontId="60" fillId="70" borderId="0"/>
    <xf numFmtId="0" fontId="60" fillId="70" borderId="0"/>
    <xf numFmtId="0" fontId="84" fillId="71" borderId="0" applyNumberFormat="0" applyBorder="0" applyAlignment="0" applyProtection="0"/>
    <xf numFmtId="0" fontId="60" fillId="71" borderId="0" applyNumberFormat="0" applyBorder="0" applyAlignment="0" applyProtection="0"/>
    <xf numFmtId="0" fontId="84" fillId="70" borderId="0" applyNumberFormat="0" applyBorder="0" applyAlignment="0" applyProtection="0"/>
    <xf numFmtId="0" fontId="84" fillId="70" borderId="0" applyNumberFormat="0" applyBorder="0" applyAlignment="0" applyProtection="0"/>
    <xf numFmtId="0" fontId="2" fillId="72" borderId="0"/>
    <xf numFmtId="0" fontId="2" fillId="72" borderId="0"/>
    <xf numFmtId="0" fontId="2" fillId="72" borderId="0"/>
    <xf numFmtId="0" fontId="2" fillId="72" borderId="0"/>
    <xf numFmtId="0" fontId="2" fillId="72" borderId="0"/>
    <xf numFmtId="0" fontId="60" fillId="70" borderId="0"/>
    <xf numFmtId="0" fontId="60" fillId="71" borderId="0" applyNumberFormat="0" applyBorder="0" applyAlignment="0" applyProtection="0"/>
    <xf numFmtId="0" fontId="60" fillId="70" borderId="0"/>
    <xf numFmtId="0" fontId="60" fillId="70" borderId="0"/>
    <xf numFmtId="0" fontId="60" fillId="70" borderId="0"/>
    <xf numFmtId="0" fontId="60" fillId="70" borderId="0"/>
    <xf numFmtId="0" fontId="60" fillId="70" borderId="0"/>
    <xf numFmtId="0" fontId="60" fillId="70" borderId="0"/>
    <xf numFmtId="0" fontId="60" fillId="70" borderId="0"/>
    <xf numFmtId="0" fontId="60" fillId="70" borderId="0"/>
    <xf numFmtId="0" fontId="60" fillId="70" borderId="0"/>
    <xf numFmtId="0" fontId="60" fillId="70" borderId="0"/>
    <xf numFmtId="0" fontId="60" fillId="71" borderId="0" applyNumberFormat="0" applyBorder="0" applyAlignment="0" applyProtection="0"/>
    <xf numFmtId="0" fontId="85" fillId="73" borderId="0" applyNumberFormat="0" applyBorder="0" applyAlignment="0" applyProtection="0"/>
    <xf numFmtId="0" fontId="60" fillId="74" borderId="0" applyNumberFormat="0" applyBorder="0" applyAlignment="0" applyProtection="0"/>
    <xf numFmtId="0" fontId="60" fillId="70" borderId="0"/>
    <xf numFmtId="0" fontId="60" fillId="70" borderId="0"/>
    <xf numFmtId="0" fontId="60" fillId="70" borderId="0"/>
    <xf numFmtId="0" fontId="60" fillId="70" borderId="0"/>
    <xf numFmtId="0" fontId="60" fillId="70" borderId="0"/>
    <xf numFmtId="0" fontId="86" fillId="3" borderId="0"/>
    <xf numFmtId="0" fontId="60" fillId="70" borderId="0"/>
    <xf numFmtId="0" fontId="86" fillId="3" borderId="0"/>
    <xf numFmtId="0" fontId="60" fillId="70" borderId="0"/>
    <xf numFmtId="0" fontId="86" fillId="3" borderId="0"/>
    <xf numFmtId="0" fontId="60" fillId="70" borderId="0"/>
    <xf numFmtId="0" fontId="86" fillId="3" borderId="0"/>
    <xf numFmtId="0" fontId="86" fillId="3" borderId="0"/>
    <xf numFmtId="0" fontId="60" fillId="70" borderId="0"/>
    <xf numFmtId="0" fontId="60" fillId="70" borderId="0"/>
    <xf numFmtId="0" fontId="60" fillId="70" borderId="0"/>
    <xf numFmtId="0" fontId="60" fillId="70" borderId="0"/>
    <xf numFmtId="0" fontId="60" fillId="70" borderId="0"/>
    <xf numFmtId="0" fontId="60" fillId="71" borderId="0" applyNumberFormat="0" applyBorder="0" applyAlignment="0" applyProtection="0"/>
    <xf numFmtId="0" fontId="60" fillId="70" borderId="0"/>
    <xf numFmtId="0" fontId="60" fillId="70" borderId="0"/>
    <xf numFmtId="0" fontId="60" fillId="70" borderId="0"/>
    <xf numFmtId="0" fontId="60" fillId="70" borderId="0"/>
    <xf numFmtId="0" fontId="60" fillId="70" borderId="0"/>
    <xf numFmtId="0" fontId="60" fillId="70" borderId="0"/>
    <xf numFmtId="0" fontId="60" fillId="70" borderId="0"/>
    <xf numFmtId="0" fontId="60" fillId="70" borderId="0"/>
    <xf numFmtId="0" fontId="60" fillId="70" borderId="0"/>
    <xf numFmtId="0" fontId="60" fillId="70" borderId="0"/>
    <xf numFmtId="0" fontId="60" fillId="70" borderId="0"/>
    <xf numFmtId="0" fontId="60" fillId="70" borderId="0"/>
    <xf numFmtId="0" fontId="60" fillId="70" borderId="0"/>
    <xf numFmtId="0" fontId="60" fillId="70" borderId="0"/>
    <xf numFmtId="0" fontId="60" fillId="70" borderId="0"/>
    <xf numFmtId="0" fontId="60" fillId="70" borderId="0"/>
    <xf numFmtId="0" fontId="60" fillId="70" borderId="0"/>
    <xf numFmtId="0" fontId="60" fillId="70" borderId="0"/>
    <xf numFmtId="0" fontId="60" fillId="70" borderId="0"/>
    <xf numFmtId="0" fontId="60" fillId="70" borderId="0"/>
    <xf numFmtId="0" fontId="60" fillId="70" borderId="0"/>
    <xf numFmtId="0" fontId="60" fillId="70" borderId="0"/>
    <xf numFmtId="0" fontId="86" fillId="3" borderId="0"/>
    <xf numFmtId="0" fontId="60" fillId="70" borderId="0"/>
    <xf numFmtId="0" fontId="86" fillId="3" borderId="0"/>
    <xf numFmtId="0" fontId="60" fillId="70" borderId="0"/>
    <xf numFmtId="0" fontId="86" fillId="3" borderId="0"/>
    <xf numFmtId="0" fontId="86" fillId="3" borderId="0"/>
    <xf numFmtId="0" fontId="60" fillId="70" borderId="0"/>
    <xf numFmtId="0" fontId="60" fillId="70" borderId="0"/>
    <xf numFmtId="0" fontId="36" fillId="72" borderId="0"/>
    <xf numFmtId="0" fontId="60" fillId="70" borderId="0"/>
    <xf numFmtId="0" fontId="87" fillId="40" borderId="0" applyNumberFormat="0" applyBorder="0" applyAlignment="0" applyProtection="0"/>
    <xf numFmtId="0" fontId="60" fillId="70" borderId="0"/>
    <xf numFmtId="0" fontId="60" fillId="70" borderId="0"/>
    <xf numFmtId="0" fontId="60" fillId="70" borderId="0"/>
    <xf numFmtId="0" fontId="60" fillId="75" borderId="0"/>
    <xf numFmtId="0" fontId="60" fillId="75" borderId="0"/>
    <xf numFmtId="0" fontId="60" fillId="75" borderId="0"/>
    <xf numFmtId="0" fontId="60" fillId="75" borderId="0"/>
    <xf numFmtId="0" fontId="60" fillId="75" borderId="0"/>
    <xf numFmtId="0" fontId="60" fillId="75" borderId="0"/>
    <xf numFmtId="0" fontId="60" fillId="75" borderId="0"/>
    <xf numFmtId="0" fontId="60" fillId="75" borderId="0"/>
    <xf numFmtId="0" fontId="60" fillId="75" borderId="0"/>
    <xf numFmtId="0" fontId="60" fillId="75" borderId="0"/>
    <xf numFmtId="0" fontId="84" fillId="76" borderId="0" applyNumberFormat="0" applyBorder="0" applyAlignment="0" applyProtection="0"/>
    <xf numFmtId="0" fontId="60" fillId="76" borderId="0" applyNumberFormat="0" applyBorder="0" applyAlignment="0" applyProtection="0"/>
    <xf numFmtId="0" fontId="84" fillId="75" borderId="0" applyNumberFormat="0" applyBorder="0" applyAlignment="0" applyProtection="0"/>
    <xf numFmtId="0" fontId="84" fillId="75" borderId="0" applyNumberFormat="0" applyBorder="0" applyAlignment="0" applyProtection="0"/>
    <xf numFmtId="0" fontId="2" fillId="77" borderId="0"/>
    <xf numFmtId="0" fontId="2" fillId="77" borderId="0"/>
    <xf numFmtId="0" fontId="2" fillId="77" borderId="0"/>
    <xf numFmtId="0" fontId="2" fillId="77" borderId="0"/>
    <xf numFmtId="0" fontId="2" fillId="77" borderId="0"/>
    <xf numFmtId="0" fontId="60" fillId="75" borderId="0"/>
    <xf numFmtId="0" fontId="60" fillId="76" borderId="0" applyNumberFormat="0" applyBorder="0" applyAlignment="0" applyProtection="0"/>
    <xf numFmtId="0" fontId="60" fillId="75" borderId="0"/>
    <xf numFmtId="0" fontId="60" fillId="75" borderId="0"/>
    <xf numFmtId="0" fontId="60" fillId="75" borderId="0"/>
    <xf numFmtId="0" fontId="60" fillId="75" borderId="0"/>
    <xf numFmtId="0" fontId="60" fillId="75" borderId="0"/>
    <xf numFmtId="0" fontId="60" fillId="75" borderId="0"/>
    <xf numFmtId="0" fontId="60" fillId="75" borderId="0"/>
    <xf numFmtId="0" fontId="60" fillId="75" borderId="0"/>
    <xf numFmtId="0" fontId="60" fillId="75" borderId="0"/>
    <xf numFmtId="0" fontId="60" fillId="75" borderId="0"/>
    <xf numFmtId="0" fontId="60" fillId="76" borderId="0" applyNumberFormat="0" applyBorder="0" applyAlignment="0" applyProtection="0"/>
    <xf numFmtId="0" fontId="85" fillId="78" borderId="0" applyNumberFormat="0" applyBorder="0" applyAlignment="0" applyProtection="0"/>
    <xf numFmtId="0" fontId="60" fillId="75" borderId="0"/>
    <xf numFmtId="0" fontId="60" fillId="75" borderId="0"/>
    <xf numFmtId="0" fontId="60" fillId="75" borderId="0"/>
    <xf numFmtId="0" fontId="60" fillId="75" borderId="0"/>
    <xf numFmtId="0" fontId="60" fillId="75" borderId="0"/>
    <xf numFmtId="0" fontId="86" fillId="77" borderId="0"/>
    <xf numFmtId="0" fontId="60" fillId="75" borderId="0"/>
    <xf numFmtId="0" fontId="86" fillId="77" borderId="0"/>
    <xf numFmtId="0" fontId="60" fillId="75" borderId="0"/>
    <xf numFmtId="0" fontId="86" fillId="77" borderId="0"/>
    <xf numFmtId="0" fontId="60" fillId="75" borderId="0"/>
    <xf numFmtId="0" fontId="86" fillId="77" borderId="0"/>
    <xf numFmtId="0" fontId="86" fillId="77" borderId="0"/>
    <xf numFmtId="0" fontId="60" fillId="75" borderId="0"/>
    <xf numFmtId="0" fontId="60" fillId="75" borderId="0"/>
    <xf numFmtId="0" fontId="60" fillId="75" borderId="0"/>
    <xf numFmtId="0" fontId="60" fillId="75" borderId="0"/>
    <xf numFmtId="0" fontId="60" fillId="75" borderId="0"/>
    <xf numFmtId="0" fontId="60" fillId="76" borderId="0" applyNumberFormat="0" applyBorder="0" applyAlignment="0" applyProtection="0"/>
    <xf numFmtId="0" fontId="60" fillId="75" borderId="0"/>
    <xf numFmtId="0" fontId="60" fillId="75" borderId="0"/>
    <xf numFmtId="0" fontId="60" fillId="75" borderId="0"/>
    <xf numFmtId="0" fontId="60" fillId="75" borderId="0"/>
    <xf numFmtId="0" fontId="60" fillId="75" borderId="0"/>
    <xf numFmtId="0" fontId="60" fillId="75" borderId="0"/>
    <xf numFmtId="0" fontId="60" fillId="75" borderId="0"/>
    <xf numFmtId="0" fontId="60" fillId="75" borderId="0"/>
    <xf numFmtId="0" fontId="60" fillId="75" borderId="0"/>
    <xf numFmtId="0" fontId="60" fillId="75" borderId="0"/>
    <xf numFmtId="0" fontId="60" fillId="75" borderId="0"/>
    <xf numFmtId="0" fontId="60" fillId="75" borderId="0"/>
    <xf numFmtId="0" fontId="60" fillId="75" borderId="0"/>
    <xf numFmtId="0" fontId="60" fillId="75" borderId="0"/>
    <xf numFmtId="0" fontId="60" fillId="75" borderId="0"/>
    <xf numFmtId="0" fontId="60" fillId="75" borderId="0"/>
    <xf numFmtId="0" fontId="60" fillId="75" borderId="0"/>
    <xf numFmtId="0" fontId="60" fillId="75" borderId="0"/>
    <xf numFmtId="0" fontId="60" fillId="75" borderId="0"/>
    <xf numFmtId="0" fontId="60" fillId="75" borderId="0"/>
    <xf numFmtId="0" fontId="60" fillId="75" borderId="0"/>
    <xf numFmtId="0" fontId="60" fillId="75" borderId="0"/>
    <xf numFmtId="0" fontId="86" fillId="77" borderId="0"/>
    <xf numFmtId="0" fontId="60" fillId="75" borderId="0"/>
    <xf numFmtId="0" fontId="60" fillId="75" borderId="0"/>
    <xf numFmtId="0" fontId="86" fillId="77" borderId="0"/>
    <xf numFmtId="0" fontId="86" fillId="77" borderId="0"/>
    <xf numFmtId="0" fontId="60" fillId="75" borderId="0"/>
    <xf numFmtId="0" fontId="60" fillId="75" borderId="0"/>
    <xf numFmtId="0" fontId="36" fillId="77" borderId="0"/>
    <xf numFmtId="0" fontId="60" fillId="75" borderId="0"/>
    <xf numFmtId="0" fontId="87" fillId="44" borderId="0" applyNumberFormat="0" applyBorder="0" applyAlignment="0" applyProtection="0"/>
    <xf numFmtId="0" fontId="60" fillId="75" borderId="0"/>
    <xf numFmtId="0" fontId="60" fillId="75" borderId="0"/>
    <xf numFmtId="0" fontId="60" fillId="75" borderId="0"/>
    <xf numFmtId="0" fontId="60" fillId="65" borderId="0"/>
    <xf numFmtId="0" fontId="60" fillId="65" borderId="0"/>
    <xf numFmtId="0" fontId="60" fillId="65" borderId="0"/>
    <xf numFmtId="0" fontId="60" fillId="65" borderId="0"/>
    <xf numFmtId="0" fontId="60" fillId="65" borderId="0"/>
    <xf numFmtId="0" fontId="60" fillId="65" borderId="0"/>
    <xf numFmtId="0" fontId="60" fillId="65" borderId="0"/>
    <xf numFmtId="0" fontId="60" fillId="65" borderId="0"/>
    <xf numFmtId="0" fontId="60" fillId="65" borderId="0"/>
    <xf numFmtId="0" fontId="60" fillId="65" borderId="0"/>
    <xf numFmtId="0" fontId="84" fillId="74" borderId="0" applyNumberFormat="0" applyBorder="0" applyAlignment="0" applyProtection="0"/>
    <xf numFmtId="0" fontId="60" fillId="74" borderId="0" applyNumberFormat="0" applyBorder="0" applyAlignment="0" applyProtection="0"/>
    <xf numFmtId="0" fontId="84" fillId="65" borderId="0" applyNumberFormat="0" applyBorder="0" applyAlignment="0" applyProtection="0"/>
    <xf numFmtId="0" fontId="84" fillId="65" borderId="0" applyNumberFormat="0" applyBorder="0" applyAlignment="0" applyProtection="0"/>
    <xf numFmtId="0" fontId="2" fillId="79" borderId="0"/>
    <xf numFmtId="0" fontId="2" fillId="79" borderId="0"/>
    <xf numFmtId="0" fontId="2" fillId="79" borderId="0"/>
    <xf numFmtId="0" fontId="2" fillId="79" borderId="0"/>
    <xf numFmtId="0" fontId="2" fillId="79" borderId="0"/>
    <xf numFmtId="0" fontId="60" fillId="65" borderId="0"/>
    <xf numFmtId="0" fontId="60" fillId="74" borderId="0" applyNumberFormat="0" applyBorder="0" applyAlignment="0" applyProtection="0"/>
    <xf numFmtId="0" fontId="60" fillId="65" borderId="0"/>
    <xf numFmtId="0" fontId="60" fillId="65" borderId="0"/>
    <xf numFmtId="0" fontId="60" fillId="65" borderId="0"/>
    <xf numFmtId="0" fontId="60" fillId="65" borderId="0"/>
    <xf numFmtId="0" fontId="60" fillId="65" borderId="0"/>
    <xf numFmtId="0" fontId="60" fillId="65" borderId="0"/>
    <xf numFmtId="0" fontId="60" fillId="65" borderId="0"/>
    <xf numFmtId="0" fontId="60" fillId="65" borderId="0"/>
    <xf numFmtId="0" fontId="60" fillId="65" borderId="0"/>
    <xf numFmtId="0" fontId="60" fillId="65" borderId="0"/>
    <xf numFmtId="0" fontId="60" fillId="74" borderId="0" applyNumberFormat="0" applyBorder="0" applyAlignment="0" applyProtection="0"/>
    <xf numFmtId="0" fontId="85" fillId="80" borderId="0" applyNumberFormat="0" applyBorder="0" applyAlignment="0" applyProtection="0"/>
    <xf numFmtId="0" fontId="60" fillId="59" borderId="0" applyNumberFormat="0" applyBorder="0" applyAlignment="0" applyProtection="0"/>
    <xf numFmtId="0" fontId="60" fillId="65" borderId="0"/>
    <xf numFmtId="0" fontId="60" fillId="65" borderId="0"/>
    <xf numFmtId="0" fontId="60" fillId="65" borderId="0"/>
    <xf numFmtId="0" fontId="60" fillId="65" borderId="0"/>
    <xf numFmtId="0" fontId="60" fillId="65" borderId="0"/>
    <xf numFmtId="0" fontId="86" fillId="79" borderId="0"/>
    <xf numFmtId="0" fontId="60" fillId="65" borderId="0"/>
    <xf numFmtId="0" fontId="86" fillId="79" borderId="0"/>
    <xf numFmtId="0" fontId="60" fillId="65" borderId="0"/>
    <xf numFmtId="0" fontId="86" fillId="79" borderId="0"/>
    <xf numFmtId="0" fontId="60" fillId="65" borderId="0"/>
    <xf numFmtId="0" fontId="86" fillId="79" borderId="0"/>
    <xf numFmtId="0" fontId="86" fillId="79" borderId="0"/>
    <xf numFmtId="0" fontId="60" fillId="65" borderId="0"/>
    <xf numFmtId="0" fontId="60" fillId="65" borderId="0"/>
    <xf numFmtId="0" fontId="60" fillId="65" borderId="0"/>
    <xf numFmtId="0" fontId="60" fillId="65" borderId="0"/>
    <xf numFmtId="0" fontId="60" fillId="65" borderId="0"/>
    <xf numFmtId="0" fontId="60" fillId="74" borderId="0" applyNumberFormat="0" applyBorder="0" applyAlignment="0" applyProtection="0"/>
    <xf numFmtId="0" fontId="60" fillId="65" borderId="0"/>
    <xf numFmtId="0" fontId="60" fillId="65" borderId="0"/>
    <xf numFmtId="0" fontId="60" fillId="65" borderId="0"/>
    <xf numFmtId="0" fontId="60" fillId="65" borderId="0"/>
    <xf numFmtId="0" fontId="60" fillId="65" borderId="0"/>
    <xf numFmtId="0" fontId="60" fillId="65" borderId="0"/>
    <xf numFmtId="0" fontId="60" fillId="65" borderId="0"/>
    <xf numFmtId="0" fontId="60" fillId="65" borderId="0"/>
    <xf numFmtId="0" fontId="60" fillId="65" borderId="0"/>
    <xf numFmtId="0" fontId="60" fillId="65" borderId="0"/>
    <xf numFmtId="0" fontId="60" fillId="65" borderId="0"/>
    <xf numFmtId="0" fontId="60" fillId="65" borderId="0"/>
    <xf numFmtId="0" fontId="60" fillId="65" borderId="0"/>
    <xf numFmtId="0" fontId="60" fillId="65" borderId="0"/>
    <xf numFmtId="0" fontId="60" fillId="65" borderId="0"/>
    <xf numFmtId="0" fontId="60" fillId="65" borderId="0"/>
    <xf numFmtId="0" fontId="60" fillId="65" borderId="0"/>
    <xf numFmtId="0" fontId="60" fillId="65" borderId="0"/>
    <xf numFmtId="0" fontId="60" fillId="65" borderId="0"/>
    <xf numFmtId="0" fontId="60" fillId="65" borderId="0"/>
    <xf numFmtId="0" fontId="60" fillId="65" borderId="0"/>
    <xf numFmtId="0" fontId="60" fillId="65" borderId="0"/>
    <xf numFmtId="0" fontId="86" fillId="79" borderId="0"/>
    <xf numFmtId="0" fontId="60" fillId="65" borderId="0"/>
    <xf numFmtId="0" fontId="60" fillId="65" borderId="0"/>
    <xf numFmtId="0" fontId="86" fillId="79" borderId="0"/>
    <xf numFmtId="0" fontId="86" fillId="79" borderId="0"/>
    <xf numFmtId="0" fontId="60" fillId="65" borderId="0"/>
    <xf numFmtId="0" fontId="60" fillId="65" borderId="0"/>
    <xf numFmtId="0" fontId="36" fillId="79" borderId="0"/>
    <xf numFmtId="0" fontId="60" fillId="65" borderId="0"/>
    <xf numFmtId="0" fontId="87" fillId="48" borderId="0" applyNumberFormat="0" applyBorder="0" applyAlignment="0" applyProtection="0"/>
    <xf numFmtId="0" fontId="60" fillId="65" borderId="0"/>
    <xf numFmtId="0" fontId="60" fillId="65" borderId="0"/>
    <xf numFmtId="0" fontId="60" fillId="65" borderId="0"/>
    <xf numFmtId="0" fontId="60" fillId="81" borderId="0" applyNumberFormat="0" applyBorder="0" applyAlignment="0" applyProtection="0"/>
    <xf numFmtId="0" fontId="60" fillId="82" borderId="0"/>
    <xf numFmtId="0" fontId="60" fillId="74" borderId="0" applyNumberFormat="0" applyBorder="0" applyAlignment="0" applyProtection="0"/>
    <xf numFmtId="0" fontId="60" fillId="65" borderId="0"/>
    <xf numFmtId="0" fontId="60" fillId="66" borderId="0" applyNumberFormat="0" applyBorder="0" applyAlignment="0" applyProtection="0"/>
    <xf numFmtId="0" fontId="60" fillId="4" borderId="0"/>
    <xf numFmtId="0" fontId="60" fillId="68" borderId="0" applyNumberFormat="0" applyBorder="0" applyAlignment="0" applyProtection="0"/>
    <xf numFmtId="0" fontId="60" fillId="53" borderId="0"/>
    <xf numFmtId="0" fontId="60" fillId="81" borderId="0" applyNumberFormat="0" applyBorder="0" applyAlignment="0" applyProtection="0"/>
    <xf numFmtId="0" fontId="60" fillId="82" borderId="0"/>
    <xf numFmtId="0" fontId="60" fillId="74" borderId="0" applyNumberFormat="0" applyBorder="0" applyAlignment="0" applyProtection="0"/>
    <xf numFmtId="0" fontId="60" fillId="65" borderId="0"/>
    <xf numFmtId="173" fontId="9" fillId="0" borderId="0" applyFont="0" applyFill="0" applyBorder="0" applyProtection="0">
      <alignment horizontal="right"/>
    </xf>
    <xf numFmtId="173" fontId="9" fillId="0" borderId="0" applyFont="0" applyFill="0" applyBorder="0" applyProtection="0">
      <alignment horizontal="right"/>
    </xf>
    <xf numFmtId="173" fontId="9" fillId="0" borderId="0" applyFont="0" applyFill="0" applyBorder="0" applyProtection="0">
      <alignment horizontal="right"/>
    </xf>
    <xf numFmtId="173" fontId="9" fillId="0" borderId="0" applyFont="0" applyFill="0" applyBorder="0" applyProtection="0">
      <alignment horizontal="right"/>
    </xf>
    <xf numFmtId="0" fontId="60" fillId="83" borderId="0"/>
    <xf numFmtId="0" fontId="60" fillId="83" borderId="0"/>
    <xf numFmtId="0" fontId="60" fillId="83" borderId="0"/>
    <xf numFmtId="0" fontId="60" fillId="83" borderId="0"/>
    <xf numFmtId="0" fontId="60" fillId="83" borderId="0"/>
    <xf numFmtId="0" fontId="60" fillId="83" borderId="0"/>
    <xf numFmtId="0" fontId="60" fillId="83" borderId="0"/>
    <xf numFmtId="0" fontId="60" fillId="83" borderId="0"/>
    <xf numFmtId="0" fontId="60" fillId="83" borderId="0"/>
    <xf numFmtId="0" fontId="60" fillId="83" borderId="0"/>
    <xf numFmtId="0" fontId="84" fillId="60" borderId="0" applyNumberFormat="0" applyBorder="0" applyAlignment="0" applyProtection="0"/>
    <xf numFmtId="0" fontId="60" fillId="60" borderId="0" applyNumberFormat="0" applyBorder="0" applyAlignment="0" applyProtection="0"/>
    <xf numFmtId="0" fontId="84" fillId="83" borderId="0" applyNumberFormat="0" applyBorder="0" applyAlignment="0" applyProtection="0"/>
    <xf numFmtId="0" fontId="84" fillId="83" borderId="0" applyNumberFormat="0" applyBorder="0" applyAlignment="0" applyProtection="0"/>
    <xf numFmtId="0" fontId="2" fillId="84" borderId="0"/>
    <xf numFmtId="0" fontId="2" fillId="84" borderId="0"/>
    <xf numFmtId="0" fontId="2" fillId="84" borderId="0"/>
    <xf numFmtId="0" fontId="2" fillId="84" borderId="0"/>
    <xf numFmtId="0" fontId="2" fillId="84" borderId="0"/>
    <xf numFmtId="0" fontId="60" fillId="83" borderId="0"/>
    <xf numFmtId="0" fontId="60" fillId="60" borderId="0" applyNumberFormat="0" applyBorder="0" applyAlignment="0" applyProtection="0"/>
    <xf numFmtId="0" fontId="60" fillId="83" borderId="0"/>
    <xf numFmtId="0" fontId="60" fillId="83" borderId="0"/>
    <xf numFmtId="0" fontId="60" fillId="83" borderId="0"/>
    <xf numFmtId="0" fontId="60" fillId="83" borderId="0"/>
    <xf numFmtId="0" fontId="60" fillId="83" borderId="0"/>
    <xf numFmtId="0" fontId="60" fillId="83" borderId="0"/>
    <xf numFmtId="0" fontId="60" fillId="83" borderId="0"/>
    <xf numFmtId="0" fontId="60" fillId="83" borderId="0"/>
    <xf numFmtId="0" fontId="60" fillId="83" borderId="0"/>
    <xf numFmtId="0" fontId="60" fillId="83" borderId="0"/>
    <xf numFmtId="0" fontId="60" fillId="60" borderId="0" applyNumberFormat="0" applyBorder="0" applyAlignment="0" applyProtection="0"/>
    <xf numFmtId="0" fontId="85" fillId="59" borderId="0" applyNumberFormat="0" applyBorder="0" applyAlignment="0" applyProtection="0"/>
    <xf numFmtId="0" fontId="60" fillId="76" borderId="0" applyNumberFormat="0" applyBorder="0" applyAlignment="0" applyProtection="0"/>
    <xf numFmtId="0" fontId="60" fillId="83" borderId="0"/>
    <xf numFmtId="0" fontId="60" fillId="83" borderId="0"/>
    <xf numFmtId="0" fontId="60" fillId="83" borderId="0"/>
    <xf numFmtId="0" fontId="60" fillId="83" borderId="0"/>
    <xf numFmtId="0" fontId="60" fillId="83" borderId="0"/>
    <xf numFmtId="0" fontId="86" fillId="53" borderId="0"/>
    <xf numFmtId="0" fontId="60" fillId="83" borderId="0"/>
    <xf numFmtId="0" fontId="86" fillId="53" borderId="0"/>
    <xf numFmtId="0" fontId="60" fillId="83" borderId="0"/>
    <xf numFmtId="0" fontId="86" fillId="53" borderId="0"/>
    <xf numFmtId="0" fontId="60" fillId="83" borderId="0"/>
    <xf numFmtId="0" fontId="86" fillId="53" borderId="0"/>
    <xf numFmtId="0" fontId="86" fillId="53" borderId="0"/>
    <xf numFmtId="0" fontId="60" fillId="83" borderId="0"/>
    <xf numFmtId="0" fontId="60" fillId="83" borderId="0"/>
    <xf numFmtId="0" fontId="60" fillId="83" borderId="0"/>
    <xf numFmtId="0" fontId="60" fillId="83" borderId="0"/>
    <xf numFmtId="0" fontId="60" fillId="83" borderId="0"/>
    <xf numFmtId="0" fontId="60" fillId="60" borderId="0" applyNumberFormat="0" applyBorder="0" applyAlignment="0" applyProtection="0"/>
    <xf numFmtId="0" fontId="60" fillId="83" borderId="0"/>
    <xf numFmtId="0" fontId="60" fillId="83" borderId="0"/>
    <xf numFmtId="0" fontId="60" fillId="83" borderId="0"/>
    <xf numFmtId="0" fontId="60" fillId="83" borderId="0"/>
    <xf numFmtId="0" fontId="60" fillId="83" borderId="0"/>
    <xf numFmtId="0" fontId="60" fillId="83" borderId="0"/>
    <xf numFmtId="0" fontId="60" fillId="83" borderId="0"/>
    <xf numFmtId="0" fontId="60" fillId="83" borderId="0"/>
    <xf numFmtId="0" fontId="60" fillId="83" borderId="0"/>
    <xf numFmtId="0" fontId="60" fillId="83" borderId="0"/>
    <xf numFmtId="0" fontId="60" fillId="83" borderId="0"/>
    <xf numFmtId="0" fontId="60" fillId="83" borderId="0"/>
    <xf numFmtId="0" fontId="60" fillId="83" borderId="0"/>
    <xf numFmtId="0" fontId="60" fillId="83" borderId="0"/>
    <xf numFmtId="0" fontId="60" fillId="83" borderId="0"/>
    <xf numFmtId="0" fontId="60" fillId="83" borderId="0"/>
    <xf numFmtId="0" fontId="60" fillId="83" borderId="0"/>
    <xf numFmtId="0" fontId="60" fillId="83" borderId="0"/>
    <xf numFmtId="0" fontId="60" fillId="83" borderId="0"/>
    <xf numFmtId="0" fontId="60" fillId="83" borderId="0"/>
    <xf numFmtId="0" fontId="60" fillId="83" borderId="0"/>
    <xf numFmtId="0" fontId="60" fillId="83" borderId="0"/>
    <xf numFmtId="0" fontId="86" fillId="53" borderId="0"/>
    <xf numFmtId="0" fontId="60" fillId="83" borderId="0"/>
    <xf numFmtId="0" fontId="86" fillId="53" borderId="0"/>
    <xf numFmtId="0" fontId="60" fillId="83" borderId="0"/>
    <xf numFmtId="0" fontId="86" fillId="53" borderId="0"/>
    <xf numFmtId="0" fontId="86" fillId="53" borderId="0"/>
    <xf numFmtId="0" fontId="60" fillId="83" borderId="0"/>
    <xf numFmtId="0" fontId="60" fillId="83" borderId="0"/>
    <xf numFmtId="0" fontId="36" fillId="84" borderId="0"/>
    <xf numFmtId="0" fontId="60" fillId="83" borderId="0"/>
    <xf numFmtId="0" fontId="87" fillId="29" borderId="0" applyNumberFormat="0" applyBorder="0" applyAlignment="0" applyProtection="0"/>
    <xf numFmtId="0" fontId="60" fillId="83" borderId="0"/>
    <xf numFmtId="0" fontId="60" fillId="83" borderId="0"/>
    <xf numFmtId="0" fontId="60" fillId="83" borderId="0"/>
    <xf numFmtId="0" fontId="60" fillId="85" borderId="0"/>
    <xf numFmtId="0" fontId="60" fillId="85" borderId="0"/>
    <xf numFmtId="0" fontId="60" fillId="85" borderId="0"/>
    <xf numFmtId="0" fontId="60" fillId="85" borderId="0"/>
    <xf numFmtId="0" fontId="60" fillId="85" borderId="0"/>
    <xf numFmtId="0" fontId="60" fillId="85" borderId="0"/>
    <xf numFmtId="0" fontId="60" fillId="85" borderId="0"/>
    <xf numFmtId="0" fontId="60" fillId="85" borderId="0"/>
    <xf numFmtId="0" fontId="60" fillId="85" borderId="0"/>
    <xf numFmtId="0" fontId="60" fillId="85" borderId="0"/>
    <xf numFmtId="0" fontId="84" fillId="64" borderId="0" applyNumberFormat="0" applyBorder="0" applyAlignment="0" applyProtection="0"/>
    <xf numFmtId="0" fontId="60" fillId="64" borderId="0" applyNumberFormat="0" applyBorder="0" applyAlignment="0" applyProtection="0"/>
    <xf numFmtId="0" fontId="84" fillId="85" borderId="0" applyNumberFormat="0" applyBorder="0" applyAlignment="0" applyProtection="0"/>
    <xf numFmtId="0" fontId="84" fillId="85" borderId="0" applyNumberFormat="0" applyBorder="0" applyAlignment="0" applyProtection="0"/>
    <xf numFmtId="0" fontId="2" fillId="86" borderId="0"/>
    <xf numFmtId="0" fontId="2" fillId="86" borderId="0"/>
    <xf numFmtId="0" fontId="2" fillId="86" borderId="0"/>
    <xf numFmtId="0" fontId="2" fillId="86" borderId="0"/>
    <xf numFmtId="0" fontId="2" fillId="86" borderId="0"/>
    <xf numFmtId="0" fontId="60" fillId="85" borderId="0"/>
    <xf numFmtId="0" fontId="60" fillId="64" borderId="0" applyNumberFormat="0" applyBorder="0" applyAlignment="0" applyProtection="0"/>
    <xf numFmtId="0" fontId="60" fillId="85" borderId="0"/>
    <xf numFmtId="0" fontId="60" fillId="85" borderId="0"/>
    <xf numFmtId="0" fontId="60" fillId="85" borderId="0"/>
    <xf numFmtId="0" fontId="60" fillId="85" borderId="0"/>
    <xf numFmtId="0" fontId="60" fillId="85" borderId="0"/>
    <xf numFmtId="0" fontId="60" fillId="85" borderId="0"/>
    <xf numFmtId="0" fontId="60" fillId="85" borderId="0"/>
    <xf numFmtId="0" fontId="60" fillId="85" borderId="0"/>
    <xf numFmtId="0" fontId="60" fillId="85" borderId="0"/>
    <xf numFmtId="0" fontId="60" fillId="85" borderId="0"/>
    <xf numFmtId="0" fontId="60" fillId="64" borderId="0" applyNumberFormat="0" applyBorder="0" applyAlignment="0" applyProtection="0"/>
    <xf numFmtId="0" fontId="85" fillId="63" borderId="0" applyNumberFormat="0" applyBorder="0" applyAlignment="0" applyProtection="0"/>
    <xf numFmtId="0" fontId="60" fillId="85" borderId="0"/>
    <xf numFmtId="0" fontId="60" fillId="85" borderId="0"/>
    <xf numFmtId="0" fontId="60" fillId="85" borderId="0"/>
    <xf numFmtId="0" fontId="60" fillId="85" borderId="0"/>
    <xf numFmtId="0" fontId="60" fillId="85" borderId="0"/>
    <xf numFmtId="0" fontId="86" fillId="86" borderId="0"/>
    <xf numFmtId="0" fontId="60" fillId="85" borderId="0"/>
    <xf numFmtId="0" fontId="86" fillId="86" borderId="0"/>
    <xf numFmtId="0" fontId="60" fillId="85" borderId="0"/>
    <xf numFmtId="0" fontId="86" fillId="86" borderId="0"/>
    <xf numFmtId="0" fontId="60" fillId="85" borderId="0"/>
    <xf numFmtId="0" fontId="86" fillId="86" borderId="0"/>
    <xf numFmtId="0" fontId="86" fillId="86" borderId="0"/>
    <xf numFmtId="0" fontId="60" fillId="85" borderId="0"/>
    <xf numFmtId="0" fontId="60" fillId="85" borderId="0"/>
    <xf numFmtId="0" fontId="60" fillId="85" borderId="0"/>
    <xf numFmtId="0" fontId="60" fillId="85" borderId="0"/>
    <xf numFmtId="0" fontId="60" fillId="85" borderId="0"/>
    <xf numFmtId="0" fontId="60" fillId="64" borderId="0" applyNumberFormat="0" applyBorder="0" applyAlignment="0" applyProtection="0"/>
    <xf numFmtId="0" fontId="60" fillId="85" borderId="0"/>
    <xf numFmtId="0" fontId="60" fillId="85" borderId="0"/>
    <xf numFmtId="0" fontId="60" fillId="85" borderId="0"/>
    <xf numFmtId="0" fontId="60" fillId="85" borderId="0"/>
    <xf numFmtId="0" fontId="60" fillId="85" borderId="0"/>
    <xf numFmtId="0" fontId="60" fillId="85" borderId="0"/>
    <xf numFmtId="0" fontId="60" fillId="85" borderId="0"/>
    <xf numFmtId="0" fontId="60" fillId="85" borderId="0"/>
    <xf numFmtId="0" fontId="60" fillId="85" borderId="0"/>
    <xf numFmtId="0" fontId="60" fillId="85" borderId="0"/>
    <xf numFmtId="0" fontId="60" fillId="85" borderId="0"/>
    <xf numFmtId="0" fontId="60" fillId="85" borderId="0"/>
    <xf numFmtId="0" fontId="60" fillId="85" borderId="0"/>
    <xf numFmtId="0" fontId="60" fillId="85" borderId="0"/>
    <xf numFmtId="0" fontId="60" fillId="85" borderId="0"/>
    <xf numFmtId="0" fontId="60" fillId="85" borderId="0"/>
    <xf numFmtId="0" fontId="60" fillId="85" borderId="0"/>
    <xf numFmtId="0" fontId="60" fillId="85" borderId="0"/>
    <xf numFmtId="0" fontId="60" fillId="85" borderId="0"/>
    <xf numFmtId="0" fontId="60" fillId="85" borderId="0"/>
    <xf numFmtId="0" fontId="60" fillId="85" borderId="0"/>
    <xf numFmtId="0" fontId="60" fillId="85" borderId="0"/>
    <xf numFmtId="0" fontId="86" fillId="86" borderId="0"/>
    <xf numFmtId="0" fontId="60" fillId="85" borderId="0"/>
    <xf numFmtId="0" fontId="60" fillId="85" borderId="0"/>
    <xf numFmtId="0" fontId="86" fillId="86" borderId="0"/>
    <xf numFmtId="0" fontId="86" fillId="86" borderId="0"/>
    <xf numFmtId="0" fontId="60" fillId="85" borderId="0"/>
    <xf numFmtId="0" fontId="60" fillId="85" borderId="0"/>
    <xf numFmtId="0" fontId="36" fillId="86" borderId="0"/>
    <xf numFmtId="0" fontId="60" fillId="85" borderId="0"/>
    <xf numFmtId="0" fontId="87" fillId="33" borderId="0" applyNumberFormat="0" applyBorder="0" applyAlignment="0" applyProtection="0"/>
    <xf numFmtId="0" fontId="60" fillId="85" borderId="0"/>
    <xf numFmtId="0" fontId="60" fillId="85" borderId="0"/>
    <xf numFmtId="0" fontId="60" fillId="85" borderId="0"/>
    <xf numFmtId="0" fontId="60" fillId="87" borderId="0"/>
    <xf numFmtId="0" fontId="60" fillId="87" borderId="0"/>
    <xf numFmtId="0" fontId="60" fillId="87" borderId="0"/>
    <xf numFmtId="0" fontId="60" fillId="87" borderId="0"/>
    <xf numFmtId="0" fontId="60" fillId="87" borderId="0"/>
    <xf numFmtId="0" fontId="60" fillId="87" borderId="0"/>
    <xf numFmtId="0" fontId="60" fillId="87" borderId="0"/>
    <xf numFmtId="0" fontId="60" fillId="87" borderId="0"/>
    <xf numFmtId="0" fontId="60" fillId="87" borderId="0"/>
    <xf numFmtId="0" fontId="60" fillId="87" borderId="0"/>
    <xf numFmtId="0" fontId="84" fillId="88" borderId="0" applyNumberFormat="0" applyBorder="0" applyAlignment="0" applyProtection="0"/>
    <xf numFmtId="0" fontId="60" fillId="88" borderId="0" applyNumberFormat="0" applyBorder="0" applyAlignment="0" applyProtection="0"/>
    <xf numFmtId="0" fontId="84" fillId="87" borderId="0" applyNumberFormat="0" applyBorder="0" applyAlignment="0" applyProtection="0"/>
    <xf numFmtId="0" fontId="84" fillId="87" borderId="0" applyNumberFormat="0" applyBorder="0" applyAlignment="0" applyProtection="0"/>
    <xf numFmtId="0" fontId="2" fillId="89" borderId="0"/>
    <xf numFmtId="0" fontId="2" fillId="89" borderId="0"/>
    <xf numFmtId="0" fontId="2" fillId="89" borderId="0"/>
    <xf numFmtId="0" fontId="2" fillId="89" borderId="0"/>
    <xf numFmtId="0" fontId="2" fillId="89" borderId="0"/>
    <xf numFmtId="0" fontId="60" fillId="87" borderId="0"/>
    <xf numFmtId="0" fontId="60" fillId="88" borderId="0" applyNumberFormat="0" applyBorder="0" applyAlignment="0" applyProtection="0"/>
    <xf numFmtId="0" fontId="60" fillId="87" borderId="0"/>
    <xf numFmtId="0" fontId="60" fillId="87" borderId="0"/>
    <xf numFmtId="0" fontId="60" fillId="87" borderId="0"/>
    <xf numFmtId="0" fontId="60" fillId="87" borderId="0"/>
    <xf numFmtId="0" fontId="60" fillId="87" borderId="0"/>
    <xf numFmtId="0" fontId="60" fillId="87" borderId="0"/>
    <xf numFmtId="0" fontId="60" fillId="87" borderId="0"/>
    <xf numFmtId="0" fontId="60" fillId="87" borderId="0"/>
    <xf numFmtId="0" fontId="60" fillId="87" borderId="0"/>
    <xf numFmtId="0" fontId="60" fillId="87" borderId="0"/>
    <xf numFmtId="0" fontId="60" fillId="88" borderId="0" applyNumberFormat="0" applyBorder="0" applyAlignment="0" applyProtection="0"/>
    <xf numFmtId="0" fontId="85" fillId="68" borderId="0" applyNumberFormat="0" applyBorder="0" applyAlignment="0" applyProtection="0"/>
    <xf numFmtId="0" fontId="60" fillId="80" borderId="0" applyNumberFormat="0" applyBorder="0" applyAlignment="0" applyProtection="0"/>
    <xf numFmtId="0" fontId="60" fillId="87" borderId="0"/>
    <xf numFmtId="0" fontId="60" fillId="87" borderId="0"/>
    <xf numFmtId="0" fontId="60" fillId="87" borderId="0"/>
    <xf numFmtId="0" fontId="60" fillId="87" borderId="0"/>
    <xf numFmtId="0" fontId="60" fillId="87" borderId="0"/>
    <xf numFmtId="0" fontId="86" fillId="90" borderId="0"/>
    <xf numFmtId="0" fontId="60" fillId="87" borderId="0"/>
    <xf numFmtId="0" fontId="86" fillId="90" borderId="0"/>
    <xf numFmtId="0" fontId="60" fillId="87" borderId="0"/>
    <xf numFmtId="0" fontId="86" fillId="90" borderId="0"/>
    <xf numFmtId="0" fontId="60" fillId="87" borderId="0"/>
    <xf numFmtId="0" fontId="86" fillId="90" borderId="0"/>
    <xf numFmtId="0" fontId="86" fillId="90" borderId="0"/>
    <xf numFmtId="0" fontId="60" fillId="87" borderId="0"/>
    <xf numFmtId="0" fontId="60" fillId="87" borderId="0"/>
    <xf numFmtId="0" fontId="60" fillId="87" borderId="0"/>
    <xf numFmtId="0" fontId="60" fillId="87" borderId="0"/>
    <xf numFmtId="0" fontId="60" fillId="87" borderId="0"/>
    <xf numFmtId="0" fontId="60" fillId="88" borderId="0" applyNumberFormat="0" applyBorder="0" applyAlignment="0" applyProtection="0"/>
    <xf numFmtId="0" fontId="60" fillId="87" borderId="0"/>
    <xf numFmtId="0" fontId="60" fillId="87" borderId="0"/>
    <xf numFmtId="0" fontId="60" fillId="87" borderId="0"/>
    <xf numFmtId="0" fontId="60" fillId="87" borderId="0"/>
    <xf numFmtId="0" fontId="60" fillId="87" borderId="0"/>
    <xf numFmtId="0" fontId="60" fillId="87" borderId="0"/>
    <xf numFmtId="0" fontId="60" fillId="87" borderId="0"/>
    <xf numFmtId="0" fontId="60" fillId="87" borderId="0"/>
    <xf numFmtId="0" fontId="60" fillId="87" borderId="0"/>
    <xf numFmtId="0" fontId="60" fillId="87" borderId="0"/>
    <xf numFmtId="0" fontId="60" fillId="87" borderId="0"/>
    <xf numFmtId="0" fontId="60" fillId="87" borderId="0"/>
    <xf numFmtId="0" fontId="60" fillId="87" borderId="0"/>
    <xf numFmtId="0" fontId="60" fillId="87" borderId="0"/>
    <xf numFmtId="0" fontId="60" fillId="87" borderId="0"/>
    <xf numFmtId="0" fontId="60" fillId="87" borderId="0"/>
    <xf numFmtId="0" fontId="60" fillId="87" borderId="0"/>
    <xf numFmtId="0" fontId="60" fillId="87" borderId="0"/>
    <xf numFmtId="0" fontId="60" fillId="87" borderId="0"/>
    <xf numFmtId="0" fontId="60" fillId="87" borderId="0"/>
    <xf numFmtId="0" fontId="60" fillId="87" borderId="0"/>
    <xf numFmtId="0" fontId="60" fillId="87" borderId="0"/>
    <xf numFmtId="0" fontId="86" fillId="90" borderId="0"/>
    <xf numFmtId="0" fontId="60" fillId="87" borderId="0"/>
    <xf numFmtId="0" fontId="86" fillId="90" borderId="0"/>
    <xf numFmtId="0" fontId="60" fillId="87" borderId="0"/>
    <xf numFmtId="0" fontId="86" fillId="90" borderId="0"/>
    <xf numFmtId="0" fontId="86" fillId="90" borderId="0"/>
    <xf numFmtId="0" fontId="60" fillId="87" borderId="0"/>
    <xf numFmtId="0" fontId="60" fillId="87" borderId="0"/>
    <xf numFmtId="0" fontId="36" fillId="89" borderId="0"/>
    <xf numFmtId="0" fontId="60" fillId="87" borderId="0"/>
    <xf numFmtId="0" fontId="87" fillId="37" borderId="0" applyNumberFormat="0" applyBorder="0" applyAlignment="0" applyProtection="0"/>
    <xf numFmtId="0" fontId="60" fillId="87" borderId="0"/>
    <xf numFmtId="0" fontId="60" fillId="87" borderId="0"/>
    <xf numFmtId="0" fontId="60" fillId="87" borderId="0"/>
    <xf numFmtId="0" fontId="60" fillId="70" borderId="0"/>
    <xf numFmtId="0" fontId="60" fillId="70" borderId="0"/>
    <xf numFmtId="0" fontId="60" fillId="70" borderId="0"/>
    <xf numFmtId="0" fontId="60" fillId="70" borderId="0"/>
    <xf numFmtId="0" fontId="60" fillId="70" borderId="0"/>
    <xf numFmtId="0" fontId="60" fillId="70" borderId="0"/>
    <xf numFmtId="0" fontId="60" fillId="70" borderId="0"/>
    <xf numFmtId="0" fontId="60" fillId="70" borderId="0"/>
    <xf numFmtId="0" fontId="60" fillId="70" borderId="0"/>
    <xf numFmtId="0" fontId="60" fillId="70" borderId="0"/>
    <xf numFmtId="0" fontId="84" fillId="71" borderId="0" applyNumberFormat="0" applyBorder="0" applyAlignment="0" applyProtection="0"/>
    <xf numFmtId="0" fontId="60" fillId="71" borderId="0" applyNumberFormat="0" applyBorder="0" applyAlignment="0" applyProtection="0"/>
    <xf numFmtId="0" fontId="84" fillId="70" borderId="0" applyNumberFormat="0" applyBorder="0" applyAlignment="0" applyProtection="0"/>
    <xf numFmtId="0" fontId="84" fillId="70" borderId="0" applyNumberFormat="0" applyBorder="0" applyAlignment="0" applyProtection="0"/>
    <xf numFmtId="0" fontId="2" fillId="91" borderId="0"/>
    <xf numFmtId="0" fontId="2" fillId="91" borderId="0"/>
    <xf numFmtId="0" fontId="2" fillId="91" borderId="0"/>
    <xf numFmtId="0" fontId="2" fillId="91" borderId="0"/>
    <xf numFmtId="0" fontId="2" fillId="91" borderId="0"/>
    <xf numFmtId="0" fontId="60" fillId="70" borderId="0"/>
    <xf numFmtId="0" fontId="60" fillId="71" borderId="0" applyNumberFormat="0" applyBorder="0" applyAlignment="0" applyProtection="0"/>
    <xf numFmtId="0" fontId="60" fillId="70" borderId="0"/>
    <xf numFmtId="0" fontId="60" fillId="70" borderId="0"/>
    <xf numFmtId="0" fontId="60" fillId="70" borderId="0"/>
    <xf numFmtId="0" fontId="60" fillId="70" borderId="0"/>
    <xf numFmtId="0" fontId="60" fillId="70" borderId="0"/>
    <xf numFmtId="0" fontId="60" fillId="70" borderId="0"/>
    <xf numFmtId="0" fontId="60" fillId="70" borderId="0"/>
    <xf numFmtId="0" fontId="60" fillId="70" borderId="0"/>
    <xf numFmtId="0" fontId="60" fillId="70" borderId="0"/>
    <xf numFmtId="0" fontId="60" fillId="70" borderId="0"/>
    <xf numFmtId="0" fontId="60" fillId="71" borderId="0" applyNumberFormat="0" applyBorder="0" applyAlignment="0" applyProtection="0"/>
    <xf numFmtId="0" fontId="85" fillId="73" borderId="0" applyNumberFormat="0" applyBorder="0" applyAlignment="0" applyProtection="0"/>
    <xf numFmtId="0" fontId="60" fillId="61" borderId="0" applyNumberFormat="0" applyBorder="0" applyAlignment="0" applyProtection="0"/>
    <xf numFmtId="0" fontId="60" fillId="70" borderId="0"/>
    <xf numFmtId="0" fontId="60" fillId="70" borderId="0"/>
    <xf numFmtId="0" fontId="60" fillId="70" borderId="0"/>
    <xf numFmtId="0" fontId="60" fillId="70" borderId="0"/>
    <xf numFmtId="0" fontId="60" fillId="70" borderId="0"/>
    <xf numFmtId="0" fontId="86" fillId="53" borderId="0"/>
    <xf numFmtId="0" fontId="60" fillId="70" borderId="0"/>
    <xf numFmtId="0" fontId="86" fillId="53" borderId="0"/>
    <xf numFmtId="0" fontId="60" fillId="70" borderId="0"/>
    <xf numFmtId="0" fontId="86" fillId="53" borderId="0"/>
    <xf numFmtId="0" fontId="60" fillId="70" borderId="0"/>
    <xf numFmtId="0" fontId="86" fillId="53" borderId="0"/>
    <xf numFmtId="0" fontId="86" fillId="53" borderId="0"/>
    <xf numFmtId="0" fontId="60" fillId="70" borderId="0"/>
    <xf numFmtId="0" fontId="60" fillId="70" borderId="0"/>
    <xf numFmtId="0" fontId="60" fillId="70" borderId="0"/>
    <xf numFmtId="0" fontId="60" fillId="70" borderId="0"/>
    <xf numFmtId="0" fontId="60" fillId="70" borderId="0"/>
    <xf numFmtId="0" fontId="60" fillId="71" borderId="0" applyNumberFormat="0" applyBorder="0" applyAlignment="0" applyProtection="0"/>
    <xf numFmtId="0" fontId="60" fillId="70" borderId="0"/>
    <xf numFmtId="0" fontId="60" fillId="70" borderId="0"/>
    <xf numFmtId="0" fontId="60" fillId="70" borderId="0"/>
    <xf numFmtId="0" fontId="60" fillId="70" borderId="0"/>
    <xf numFmtId="0" fontId="60" fillId="70" borderId="0"/>
    <xf numFmtId="0" fontId="60" fillId="70" borderId="0"/>
    <xf numFmtId="0" fontId="60" fillId="70" borderId="0"/>
    <xf numFmtId="0" fontId="60" fillId="70" borderId="0"/>
    <xf numFmtId="0" fontId="60" fillId="70" borderId="0"/>
    <xf numFmtId="0" fontId="60" fillId="70" borderId="0"/>
    <xf numFmtId="0" fontId="60" fillId="70" borderId="0"/>
    <xf numFmtId="0" fontId="60" fillId="70" borderId="0"/>
    <xf numFmtId="0" fontId="60" fillId="70" borderId="0"/>
    <xf numFmtId="0" fontId="60" fillId="70" borderId="0"/>
    <xf numFmtId="0" fontId="60" fillId="70" borderId="0"/>
    <xf numFmtId="0" fontId="60" fillId="70" borderId="0"/>
    <xf numFmtId="0" fontId="60" fillId="70" borderId="0"/>
    <xf numFmtId="0" fontId="60" fillId="70" borderId="0"/>
    <xf numFmtId="0" fontId="60" fillId="70" borderId="0"/>
    <xf numFmtId="0" fontId="60" fillId="70" borderId="0"/>
    <xf numFmtId="0" fontId="60" fillId="70" borderId="0"/>
    <xf numFmtId="0" fontId="60" fillId="70" borderId="0"/>
    <xf numFmtId="0" fontId="86" fillId="53" borderId="0"/>
    <xf numFmtId="0" fontId="60" fillId="70" borderId="0"/>
    <xf numFmtId="0" fontId="86" fillId="53" borderId="0"/>
    <xf numFmtId="0" fontId="60" fillId="70" borderId="0"/>
    <xf numFmtId="0" fontId="86" fillId="53" borderId="0"/>
    <xf numFmtId="0" fontId="86" fillId="53" borderId="0"/>
    <xf numFmtId="0" fontId="60" fillId="70" borderId="0"/>
    <xf numFmtId="0" fontId="60" fillId="70" borderId="0"/>
    <xf numFmtId="0" fontId="36" fillId="91" borderId="0"/>
    <xf numFmtId="0" fontId="60" fillId="70" borderId="0"/>
    <xf numFmtId="0" fontId="87" fillId="41" borderId="0" applyNumberFormat="0" applyBorder="0" applyAlignment="0" applyProtection="0"/>
    <xf numFmtId="0" fontId="60" fillId="70" borderId="0"/>
    <xf numFmtId="0" fontId="60" fillId="70" borderId="0"/>
    <xf numFmtId="0" fontId="60" fillId="70" borderId="0"/>
    <xf numFmtId="0" fontId="60" fillId="83" borderId="0"/>
    <xf numFmtId="0" fontId="60" fillId="83" borderId="0"/>
    <xf numFmtId="0" fontId="60" fillId="83" borderId="0"/>
    <xf numFmtId="0" fontId="60" fillId="83" borderId="0"/>
    <xf numFmtId="0" fontId="60" fillId="83" borderId="0"/>
    <xf numFmtId="0" fontId="60" fillId="83" borderId="0"/>
    <xf numFmtId="0" fontId="60" fillId="83" borderId="0"/>
    <xf numFmtId="0" fontId="60" fillId="83" borderId="0"/>
    <xf numFmtId="0" fontId="60" fillId="83" borderId="0"/>
    <xf numFmtId="0" fontId="60" fillId="83" borderId="0"/>
    <xf numFmtId="0" fontId="84" fillId="60" borderId="0" applyNumberFormat="0" applyBorder="0" applyAlignment="0" applyProtection="0"/>
    <xf numFmtId="0" fontId="60" fillId="60" borderId="0" applyNumberFormat="0" applyBorder="0" applyAlignment="0" applyProtection="0"/>
    <xf numFmtId="0" fontId="84" fillId="83" borderId="0" applyNumberFormat="0" applyBorder="0" applyAlignment="0" applyProtection="0"/>
    <xf numFmtId="0" fontId="84" fillId="83" borderId="0" applyNumberFormat="0" applyBorder="0" applyAlignment="0" applyProtection="0"/>
    <xf numFmtId="0" fontId="2" fillId="92" borderId="0"/>
    <xf numFmtId="0" fontId="2" fillId="92" borderId="0"/>
    <xf numFmtId="0" fontId="2" fillId="92" borderId="0"/>
    <xf numFmtId="0" fontId="2" fillId="92" borderId="0"/>
    <xf numFmtId="0" fontId="2" fillId="92" borderId="0"/>
    <xf numFmtId="0" fontId="60" fillId="83" borderId="0"/>
    <xf numFmtId="0" fontId="60" fillId="60" borderId="0" applyNumberFormat="0" applyBorder="0" applyAlignment="0" applyProtection="0"/>
    <xf numFmtId="0" fontId="60" fillId="83" borderId="0"/>
    <xf numFmtId="0" fontId="60" fillId="83" borderId="0"/>
    <xf numFmtId="0" fontId="60" fillId="83" borderId="0"/>
    <xf numFmtId="0" fontId="60" fillId="83" borderId="0"/>
    <xf numFmtId="0" fontId="60" fillId="83" borderId="0"/>
    <xf numFmtId="0" fontId="60" fillId="83" borderId="0"/>
    <xf numFmtId="0" fontId="60" fillId="83" borderId="0"/>
    <xf numFmtId="0" fontId="60" fillId="83" borderId="0"/>
    <xf numFmtId="0" fontId="60" fillId="83" borderId="0"/>
    <xf numFmtId="0" fontId="60" fillId="83" borderId="0"/>
    <xf numFmtId="0" fontId="60" fillId="60" borderId="0" applyNumberFormat="0" applyBorder="0" applyAlignment="0" applyProtection="0"/>
    <xf numFmtId="0" fontId="85" fillId="78" borderId="0" applyNumberFormat="0" applyBorder="0" applyAlignment="0" applyProtection="0"/>
    <xf numFmtId="0" fontId="60" fillId="76" borderId="0" applyNumberFormat="0" applyBorder="0" applyAlignment="0" applyProtection="0"/>
    <xf numFmtId="0" fontId="60" fillId="83" borderId="0"/>
    <xf numFmtId="0" fontId="60" fillId="83" borderId="0"/>
    <xf numFmtId="0" fontId="60" fillId="83" borderId="0"/>
    <xf numFmtId="0" fontId="60" fillId="83" borderId="0"/>
    <xf numFmtId="0" fontId="60" fillId="83" borderId="0"/>
    <xf numFmtId="0" fontId="86" fillId="92" borderId="0"/>
    <xf numFmtId="0" fontId="60" fillId="83" borderId="0"/>
    <xf numFmtId="0" fontId="86" fillId="92" borderId="0"/>
    <xf numFmtId="0" fontId="60" fillId="83" borderId="0"/>
    <xf numFmtId="0" fontId="86" fillId="92" borderId="0"/>
    <xf numFmtId="0" fontId="60" fillId="83" borderId="0"/>
    <xf numFmtId="0" fontId="86" fillId="92" borderId="0"/>
    <xf numFmtId="0" fontId="86" fillId="92" borderId="0"/>
    <xf numFmtId="0" fontId="60" fillId="83" borderId="0"/>
    <xf numFmtId="0" fontId="60" fillId="83" borderId="0"/>
    <xf numFmtId="0" fontId="60" fillId="83" borderId="0"/>
    <xf numFmtId="0" fontId="60" fillId="83" borderId="0"/>
    <xf numFmtId="0" fontId="60" fillId="83" borderId="0"/>
    <xf numFmtId="0" fontId="60" fillId="60" borderId="0" applyNumberFormat="0" applyBorder="0" applyAlignment="0" applyProtection="0"/>
    <xf numFmtId="0" fontId="60" fillId="83" borderId="0"/>
    <xf numFmtId="0" fontId="60" fillId="83" borderId="0"/>
    <xf numFmtId="0" fontId="60" fillId="83" borderId="0"/>
    <xf numFmtId="0" fontId="60" fillId="83" borderId="0"/>
    <xf numFmtId="0" fontId="60" fillId="83" borderId="0"/>
    <xf numFmtId="0" fontId="60" fillId="83" borderId="0"/>
    <xf numFmtId="0" fontId="60" fillId="83" borderId="0"/>
    <xf numFmtId="0" fontId="60" fillId="83" borderId="0"/>
    <xf numFmtId="0" fontId="60" fillId="83" borderId="0"/>
    <xf numFmtId="0" fontId="60" fillId="83" borderId="0"/>
    <xf numFmtId="0" fontId="60" fillId="83" borderId="0"/>
    <xf numFmtId="0" fontId="60" fillId="83" borderId="0"/>
    <xf numFmtId="0" fontId="60" fillId="83" borderId="0"/>
    <xf numFmtId="0" fontId="60" fillId="83" borderId="0"/>
    <xf numFmtId="0" fontId="60" fillId="83" borderId="0"/>
    <xf numFmtId="0" fontId="60" fillId="83" borderId="0"/>
    <xf numFmtId="0" fontId="60" fillId="83" borderId="0"/>
    <xf numFmtId="0" fontId="60" fillId="83" borderId="0"/>
    <xf numFmtId="0" fontId="60" fillId="83" borderId="0"/>
    <xf numFmtId="0" fontId="60" fillId="83" borderId="0"/>
    <xf numFmtId="0" fontId="60" fillId="83" borderId="0"/>
    <xf numFmtId="0" fontId="60" fillId="83" borderId="0"/>
    <xf numFmtId="0" fontId="86" fillId="92" borderId="0"/>
    <xf numFmtId="0" fontId="60" fillId="83" borderId="0"/>
    <xf numFmtId="0" fontId="60" fillId="83" borderId="0"/>
    <xf numFmtId="0" fontId="86" fillId="92" borderId="0"/>
    <xf numFmtId="0" fontId="86" fillId="92" borderId="0"/>
    <xf numFmtId="0" fontId="60" fillId="83" borderId="0"/>
    <xf numFmtId="0" fontId="60" fillId="83" borderId="0"/>
    <xf numFmtId="0" fontId="36" fillId="92" borderId="0"/>
    <xf numFmtId="0" fontId="60" fillId="83" borderId="0"/>
    <xf numFmtId="0" fontId="87" fillId="45" borderId="0" applyNumberFormat="0" applyBorder="0" applyAlignment="0" applyProtection="0"/>
    <xf numFmtId="0" fontId="60" fillId="83" borderId="0"/>
    <xf numFmtId="0" fontId="60" fillId="83" borderId="0"/>
    <xf numFmtId="0" fontId="60" fillId="83" borderId="0"/>
    <xf numFmtId="0" fontId="60" fillId="93" borderId="0"/>
    <xf numFmtId="0" fontId="60" fillId="93" borderId="0"/>
    <xf numFmtId="0" fontId="60" fillId="93" borderId="0"/>
    <xf numFmtId="0" fontId="60" fillId="93" borderId="0"/>
    <xf numFmtId="0" fontId="60" fillId="93" borderId="0"/>
    <xf numFmtId="0" fontId="60" fillId="93" borderId="0"/>
    <xf numFmtId="0" fontId="60" fillId="93" borderId="0"/>
    <xf numFmtId="0" fontId="60" fillId="93" borderId="0"/>
    <xf numFmtId="0" fontId="60" fillId="93" borderId="0"/>
    <xf numFmtId="0" fontId="60" fillId="93" borderId="0"/>
    <xf numFmtId="0" fontId="84" fillId="94" borderId="0" applyNumberFormat="0" applyBorder="0" applyAlignment="0" applyProtection="0"/>
    <xf numFmtId="0" fontId="60" fillId="94" borderId="0" applyNumberFormat="0" applyBorder="0" applyAlignment="0" applyProtection="0"/>
    <xf numFmtId="0" fontId="84" fillId="93" borderId="0" applyNumberFormat="0" applyBorder="0" applyAlignment="0" applyProtection="0"/>
    <xf numFmtId="0" fontId="84" fillId="93" borderId="0" applyNumberFormat="0" applyBorder="0" applyAlignment="0" applyProtection="0"/>
    <xf numFmtId="0" fontId="2" fillId="95" borderId="0"/>
    <xf numFmtId="0" fontId="2" fillId="95" borderId="0"/>
    <xf numFmtId="0" fontId="2" fillId="95" borderId="0"/>
    <xf numFmtId="0" fontId="2" fillId="95" borderId="0"/>
    <xf numFmtId="0" fontId="2" fillId="95" borderId="0"/>
    <xf numFmtId="0" fontId="60" fillId="93" borderId="0"/>
    <xf numFmtId="0" fontId="60" fillId="94" borderId="0" applyNumberFormat="0" applyBorder="0" applyAlignment="0" applyProtection="0"/>
    <xf numFmtId="0" fontId="60" fillId="93" borderId="0"/>
    <xf numFmtId="0" fontId="60" fillId="93" borderId="0"/>
    <xf numFmtId="0" fontId="60" fillId="93" borderId="0"/>
    <xf numFmtId="0" fontId="60" fillId="93" borderId="0"/>
    <xf numFmtId="0" fontId="60" fillId="93" borderId="0"/>
    <xf numFmtId="0" fontId="60" fillId="93" borderId="0"/>
    <xf numFmtId="0" fontId="60" fillId="93" borderId="0"/>
    <xf numFmtId="0" fontId="60" fillId="93" borderId="0"/>
    <xf numFmtId="0" fontId="60" fillId="93" borderId="0"/>
    <xf numFmtId="0" fontId="60" fillId="93" borderId="0"/>
    <xf numFmtId="0" fontId="60" fillId="94" borderId="0" applyNumberFormat="0" applyBorder="0" applyAlignment="0" applyProtection="0"/>
    <xf numFmtId="0" fontId="85" fillId="80" borderId="0" applyNumberFormat="0" applyBorder="0" applyAlignment="0" applyProtection="0"/>
    <xf numFmtId="0" fontId="60" fillId="59" borderId="0" applyNumberFormat="0" applyBorder="0" applyAlignment="0" applyProtection="0"/>
    <xf numFmtId="0" fontId="60" fillId="93" borderId="0"/>
    <xf numFmtId="0" fontId="60" fillId="93" borderId="0"/>
    <xf numFmtId="0" fontId="60" fillId="93" borderId="0"/>
    <xf numFmtId="0" fontId="60" fillId="93" borderId="0"/>
    <xf numFmtId="0" fontId="60" fillId="93" borderId="0"/>
    <xf numFmtId="0" fontId="86" fillId="65" borderId="0"/>
    <xf numFmtId="0" fontId="60" fillId="93" borderId="0"/>
    <xf numFmtId="0" fontId="86" fillId="65" borderId="0"/>
    <xf numFmtId="0" fontId="60" fillId="93" borderId="0"/>
    <xf numFmtId="0" fontId="86" fillId="65" borderId="0"/>
    <xf numFmtId="0" fontId="60" fillId="93" borderId="0"/>
    <xf numFmtId="0" fontId="86" fillId="65" borderId="0"/>
    <xf numFmtId="0" fontId="86" fillId="65" borderId="0"/>
    <xf numFmtId="0" fontId="60" fillId="93" borderId="0"/>
    <xf numFmtId="0" fontId="60" fillId="93" borderId="0"/>
    <xf numFmtId="0" fontId="60" fillId="93" borderId="0"/>
    <xf numFmtId="0" fontId="60" fillId="93" borderId="0"/>
    <xf numFmtId="0" fontId="60" fillId="93" borderId="0"/>
    <xf numFmtId="0" fontId="60" fillId="94" borderId="0" applyNumberFormat="0" applyBorder="0" applyAlignment="0" applyProtection="0"/>
    <xf numFmtId="0" fontId="60" fillId="93" borderId="0"/>
    <xf numFmtId="0" fontId="60" fillId="93" borderId="0"/>
    <xf numFmtId="0" fontId="60" fillId="93" borderId="0"/>
    <xf numFmtId="0" fontId="60" fillId="93" borderId="0"/>
    <xf numFmtId="0" fontId="60" fillId="93" borderId="0"/>
    <xf numFmtId="0" fontId="60" fillId="93" borderId="0"/>
    <xf numFmtId="0" fontId="60" fillId="93" borderId="0"/>
    <xf numFmtId="0" fontId="60" fillId="93" borderId="0"/>
    <xf numFmtId="0" fontId="60" fillId="93" borderId="0"/>
    <xf numFmtId="0" fontId="60" fillId="93" borderId="0"/>
    <xf numFmtId="0" fontId="60" fillId="93" borderId="0"/>
    <xf numFmtId="0" fontId="60" fillId="93" borderId="0"/>
    <xf numFmtId="0" fontId="60" fillId="93" borderId="0"/>
    <xf numFmtId="0" fontId="60" fillId="93" borderId="0"/>
    <xf numFmtId="0" fontId="60" fillId="93" borderId="0"/>
    <xf numFmtId="0" fontId="60" fillId="93" borderId="0"/>
    <xf numFmtId="0" fontId="60" fillId="93" borderId="0"/>
    <xf numFmtId="0" fontId="60" fillId="93" borderId="0"/>
    <xf numFmtId="0" fontId="60" fillId="93" borderId="0"/>
    <xf numFmtId="0" fontId="60" fillId="93" borderId="0"/>
    <xf numFmtId="0" fontId="60" fillId="93" borderId="0"/>
    <xf numFmtId="0" fontId="60" fillId="93" borderId="0"/>
    <xf numFmtId="0" fontId="86" fillId="65" borderId="0"/>
    <xf numFmtId="0" fontId="60" fillId="93" borderId="0"/>
    <xf numFmtId="0" fontId="86" fillId="65" borderId="0"/>
    <xf numFmtId="0" fontId="60" fillId="93" borderId="0"/>
    <xf numFmtId="0" fontId="86" fillId="65" borderId="0"/>
    <xf numFmtId="0" fontId="86" fillId="65" borderId="0"/>
    <xf numFmtId="0" fontId="60" fillId="93" borderId="0"/>
    <xf numFmtId="0" fontId="60" fillId="93" borderId="0"/>
    <xf numFmtId="0" fontId="36" fillId="95" borderId="0"/>
    <xf numFmtId="0" fontId="60" fillId="93" borderId="0"/>
    <xf numFmtId="0" fontId="87" fillId="49" borderId="0" applyNumberFormat="0" applyBorder="0" applyAlignment="0" applyProtection="0"/>
    <xf numFmtId="0" fontId="60" fillId="93" borderId="0"/>
    <xf numFmtId="0" fontId="60" fillId="93" borderId="0"/>
    <xf numFmtId="0" fontId="60" fillId="93" borderId="0"/>
    <xf numFmtId="0" fontId="60" fillId="78" borderId="0" applyNumberFormat="0" applyBorder="0" applyAlignment="0" applyProtection="0"/>
    <xf numFmtId="0" fontId="60" fillId="96" borderId="0"/>
    <xf numFmtId="0" fontId="60" fillId="74" borderId="0" applyNumberFormat="0" applyBorder="0" applyAlignment="0" applyProtection="0"/>
    <xf numFmtId="0" fontId="60" fillId="65" borderId="0"/>
    <xf numFmtId="0" fontId="60" fillId="66" borderId="0" applyNumberFormat="0" applyBorder="0" applyAlignment="0" applyProtection="0"/>
    <xf numFmtId="0" fontId="60" fillId="4" borderId="0"/>
    <xf numFmtId="0" fontId="60" fillId="68" borderId="0" applyNumberFormat="0" applyBorder="0" applyAlignment="0" applyProtection="0"/>
    <xf numFmtId="0" fontId="60" fillId="53" borderId="0"/>
    <xf numFmtId="0" fontId="60" fillId="78" borderId="0" applyNumberFormat="0" applyBorder="0" applyAlignment="0" applyProtection="0"/>
    <xf numFmtId="0" fontId="60" fillId="96" borderId="0"/>
    <xf numFmtId="0" fontId="60" fillId="74" borderId="0" applyNumberFormat="0" applyBorder="0" applyAlignment="0" applyProtection="0"/>
    <xf numFmtId="0" fontId="60" fillId="65" borderId="0"/>
    <xf numFmtId="175" fontId="9" fillId="0" borderId="0" applyFont="0" applyFill="0" applyBorder="0" applyProtection="0">
      <alignment horizontal="right"/>
    </xf>
    <xf numFmtId="175" fontId="9" fillId="0" borderId="0" applyFont="0" applyFill="0" applyBorder="0" applyProtection="0">
      <alignment horizontal="right"/>
    </xf>
    <xf numFmtId="175" fontId="9" fillId="0" borderId="0" applyFont="0" applyFill="0" applyBorder="0" applyProtection="0">
      <alignment horizontal="right"/>
    </xf>
    <xf numFmtId="175" fontId="9" fillId="0" borderId="0" applyFont="0" applyFill="0" applyBorder="0" applyProtection="0">
      <alignment horizontal="right"/>
    </xf>
    <xf numFmtId="0" fontId="88" fillId="0" borderId="0" applyNumberFormat="0" applyFont="0" applyFill="0" applyBorder="0" applyProtection="0">
      <alignment horizontal="left" vertical="center" indent="5"/>
    </xf>
    <xf numFmtId="0" fontId="88" fillId="0" borderId="0" applyNumberFormat="0" applyFont="0" applyFill="0" applyBorder="0" applyProtection="0">
      <alignment horizontal="left" vertical="center" indent="5"/>
    </xf>
    <xf numFmtId="49" fontId="89" fillId="0" borderId="81">
      <alignment horizontal="left" vertical="center" indent="5"/>
    </xf>
    <xf numFmtId="0" fontId="90" fillId="97" borderId="0"/>
    <xf numFmtId="0" fontId="90" fillId="97" borderId="0"/>
    <xf numFmtId="0" fontId="90" fillId="97" borderId="0"/>
    <xf numFmtId="0" fontId="90" fillId="97" borderId="0"/>
    <xf numFmtId="0" fontId="90" fillId="97" borderId="0"/>
    <xf numFmtId="0" fontId="90" fillId="97" borderId="0"/>
    <xf numFmtId="0" fontId="90" fillId="97" borderId="0"/>
    <xf numFmtId="0" fontId="90" fillId="97" borderId="0"/>
    <xf numFmtId="0" fontId="90" fillId="97" borderId="0"/>
    <xf numFmtId="0" fontId="90" fillId="97" borderId="0"/>
    <xf numFmtId="0" fontId="91" fillId="98" borderId="0" applyNumberFormat="0" applyBorder="0" applyAlignment="0" applyProtection="0"/>
    <xf numFmtId="0" fontId="90" fillId="98" borderId="0" applyNumberFormat="0" applyBorder="0" applyAlignment="0" applyProtection="0"/>
    <xf numFmtId="0" fontId="91" fillId="97" borderId="0" applyNumberFormat="0" applyBorder="0" applyAlignment="0" applyProtection="0"/>
    <xf numFmtId="0" fontId="91" fillId="97" borderId="0" applyNumberFormat="0" applyBorder="0" applyAlignment="0" applyProtection="0"/>
    <xf numFmtId="0" fontId="72" fillId="99" borderId="0"/>
    <xf numFmtId="0" fontId="90" fillId="97" borderId="0"/>
    <xf numFmtId="0" fontId="90" fillId="98" borderId="0" applyNumberFormat="0" applyBorder="0" applyAlignment="0" applyProtection="0"/>
    <xf numFmtId="0" fontId="90" fillId="97" borderId="0"/>
    <xf numFmtId="0" fontId="90" fillId="97" borderId="0"/>
    <xf numFmtId="0" fontId="90" fillId="97" borderId="0"/>
    <xf numFmtId="0" fontId="90" fillId="97" borderId="0"/>
    <xf numFmtId="0" fontId="90" fillId="97" borderId="0"/>
    <xf numFmtId="0" fontId="90" fillId="97" borderId="0"/>
    <xf numFmtId="0" fontId="90" fillId="97" borderId="0"/>
    <xf numFmtId="0" fontId="90" fillId="97" borderId="0"/>
    <xf numFmtId="0" fontId="90" fillId="97" borderId="0"/>
    <xf numFmtId="0" fontId="90" fillId="97" borderId="0"/>
    <xf numFmtId="0" fontId="90" fillId="98" borderId="0" applyNumberFormat="0" applyBorder="0" applyAlignment="0" applyProtection="0"/>
    <xf numFmtId="0" fontId="90" fillId="59" borderId="0" applyNumberFormat="0" applyBorder="0" applyAlignment="0" applyProtection="0"/>
    <xf numFmtId="0" fontId="90" fillId="76" borderId="0" applyNumberFormat="0" applyBorder="0" applyAlignment="0" applyProtection="0"/>
    <xf numFmtId="0" fontId="90" fillId="97" borderId="0"/>
    <xf numFmtId="0" fontId="90" fillId="97" borderId="0"/>
    <xf numFmtId="0" fontId="90" fillId="97" borderId="0"/>
    <xf numFmtId="0" fontId="90" fillId="97" borderId="0"/>
    <xf numFmtId="0" fontId="90" fillId="97" borderId="0"/>
    <xf numFmtId="0" fontId="92" fillId="100" borderId="0"/>
    <xf numFmtId="0" fontId="90" fillId="97" borderId="0"/>
    <xf numFmtId="0" fontId="92" fillId="100" borderId="0"/>
    <xf numFmtId="0" fontId="90" fillId="97" borderId="0"/>
    <xf numFmtId="0" fontId="90" fillId="97" borderId="0"/>
    <xf numFmtId="0" fontId="92" fillId="100" borderId="0"/>
    <xf numFmtId="0" fontId="90" fillId="97" borderId="0"/>
    <xf numFmtId="0" fontId="90" fillId="97" borderId="0"/>
    <xf numFmtId="0" fontId="90" fillId="97" borderId="0"/>
    <xf numFmtId="0" fontId="90" fillId="97" borderId="0"/>
    <xf numFmtId="0" fontId="90" fillId="97" borderId="0"/>
    <xf numFmtId="0" fontId="90" fillId="98" borderId="0" applyNumberFormat="0" applyBorder="0" applyAlignment="0" applyProtection="0"/>
    <xf numFmtId="0" fontId="90" fillId="97" borderId="0"/>
    <xf numFmtId="0" fontId="90" fillId="97" borderId="0"/>
    <xf numFmtId="0" fontId="90" fillId="97" borderId="0"/>
    <xf numFmtId="0" fontId="90" fillId="97" borderId="0"/>
    <xf numFmtId="0" fontId="90" fillId="97" borderId="0"/>
    <xf numFmtId="0" fontId="90" fillId="97" borderId="0"/>
    <xf numFmtId="0" fontId="90" fillId="97" borderId="0"/>
    <xf numFmtId="0" fontId="90" fillId="97" borderId="0"/>
    <xf numFmtId="0" fontId="90" fillId="97" borderId="0"/>
    <xf numFmtId="0" fontId="90" fillId="97" borderId="0"/>
    <xf numFmtId="0" fontId="90" fillId="97" borderId="0"/>
    <xf numFmtId="0" fontId="90" fillId="97" borderId="0"/>
    <xf numFmtId="0" fontId="90" fillId="97" borderId="0"/>
    <xf numFmtId="0" fontId="90" fillId="97" borderId="0"/>
    <xf numFmtId="0" fontId="90" fillId="97" borderId="0"/>
    <xf numFmtId="0" fontId="90" fillId="97" borderId="0"/>
    <xf numFmtId="0" fontId="90" fillId="97" borderId="0"/>
    <xf numFmtId="0" fontId="90" fillId="97" borderId="0"/>
    <xf numFmtId="0" fontId="90" fillId="97" borderId="0"/>
    <xf numFmtId="0" fontId="90" fillId="97" borderId="0"/>
    <xf numFmtId="0" fontId="90" fillId="97" borderId="0"/>
    <xf numFmtId="0" fontId="90" fillId="97" borderId="0"/>
    <xf numFmtId="0" fontId="92" fillId="100" borderId="0"/>
    <xf numFmtId="0" fontId="90" fillId="97" borderId="0"/>
    <xf numFmtId="0" fontId="92" fillId="100" borderId="0"/>
    <xf numFmtId="0" fontId="90" fillId="97" borderId="0"/>
    <xf numFmtId="0" fontId="92" fillId="100" borderId="0"/>
    <xf numFmtId="0" fontId="90" fillId="97" borderId="0"/>
    <xf numFmtId="0" fontId="90" fillId="97" borderId="0"/>
    <xf numFmtId="0" fontId="93" fillId="99" borderId="0"/>
    <xf numFmtId="0" fontId="90" fillId="97" borderId="0"/>
    <xf numFmtId="0" fontId="94" fillId="30" borderId="0" applyNumberFormat="0" applyBorder="0" applyAlignment="0" applyProtection="0"/>
    <xf numFmtId="0" fontId="90" fillId="97" borderId="0"/>
    <xf numFmtId="0" fontId="90" fillId="97" borderId="0"/>
    <xf numFmtId="0" fontId="90" fillId="97" borderId="0"/>
    <xf numFmtId="0" fontId="90" fillId="85" borderId="0"/>
    <xf numFmtId="0" fontId="90" fillId="85" borderId="0"/>
    <xf numFmtId="0" fontId="90" fillId="85" borderId="0"/>
    <xf numFmtId="0" fontId="90" fillId="85" borderId="0"/>
    <xf numFmtId="0" fontId="90" fillId="85" borderId="0"/>
    <xf numFmtId="0" fontId="90" fillId="85" borderId="0"/>
    <xf numFmtId="0" fontId="90" fillId="85" borderId="0"/>
    <xf numFmtId="0" fontId="90" fillId="85" borderId="0"/>
    <xf numFmtId="0" fontId="90" fillId="85" borderId="0"/>
    <xf numFmtId="0" fontId="90" fillId="85" borderId="0"/>
    <xf numFmtId="0" fontId="91" fillId="64" borderId="0" applyNumberFormat="0" applyBorder="0" applyAlignment="0" applyProtection="0"/>
    <xf numFmtId="0" fontId="90" fillId="64" borderId="0" applyNumberFormat="0" applyBorder="0" applyAlignment="0" applyProtection="0"/>
    <xf numFmtId="0" fontId="91" fillId="85" borderId="0" applyNumberFormat="0" applyBorder="0" applyAlignment="0" applyProtection="0"/>
    <xf numFmtId="0" fontId="91" fillId="85" borderId="0" applyNumberFormat="0" applyBorder="0" applyAlignment="0" applyProtection="0"/>
    <xf numFmtId="0" fontId="72" fillId="101" borderId="0"/>
    <xf numFmtId="0" fontId="90" fillId="85" borderId="0"/>
    <xf numFmtId="0" fontId="90" fillId="64" borderId="0" applyNumberFormat="0" applyBorder="0" applyAlignment="0" applyProtection="0"/>
    <xf numFmtId="0" fontId="90" fillId="85" borderId="0"/>
    <xf numFmtId="0" fontId="90" fillId="85" borderId="0"/>
    <xf numFmtId="0" fontId="90" fillId="85" borderId="0"/>
    <xf numFmtId="0" fontId="90" fillId="85" borderId="0"/>
    <xf numFmtId="0" fontId="90" fillId="85" borderId="0"/>
    <xf numFmtId="0" fontId="90" fillId="85" borderId="0"/>
    <xf numFmtId="0" fontId="90" fillId="85" borderId="0"/>
    <xf numFmtId="0" fontId="90" fillId="85" borderId="0"/>
    <xf numFmtId="0" fontId="90" fillId="85" borderId="0"/>
    <xf numFmtId="0" fontId="90" fillId="85" borderId="0"/>
    <xf numFmtId="0" fontId="90" fillId="64" borderId="0" applyNumberFormat="0" applyBorder="0" applyAlignment="0" applyProtection="0"/>
    <xf numFmtId="0" fontId="90" fillId="63" borderId="0" applyNumberFormat="0" applyBorder="0" applyAlignment="0" applyProtection="0"/>
    <xf numFmtId="0" fontId="90" fillId="85" borderId="0"/>
    <xf numFmtId="0" fontId="90" fillId="85" borderId="0"/>
    <xf numFmtId="0" fontId="90" fillId="85" borderId="0"/>
    <xf numFmtId="0" fontId="90" fillId="85" borderId="0"/>
    <xf numFmtId="0" fontId="90" fillId="85" borderId="0"/>
    <xf numFmtId="0" fontId="92" fillId="101" borderId="0"/>
    <xf numFmtId="0" fontId="90" fillId="85" borderId="0"/>
    <xf numFmtId="0" fontId="92" fillId="101" borderId="0"/>
    <xf numFmtId="0" fontId="90" fillId="85" borderId="0"/>
    <xf numFmtId="0" fontId="90" fillId="85" borderId="0"/>
    <xf numFmtId="0" fontId="92" fillId="101" borderId="0"/>
    <xf numFmtId="0" fontId="90" fillId="85" borderId="0"/>
    <xf numFmtId="0" fontId="90" fillId="85" borderId="0"/>
    <xf numFmtId="0" fontId="90" fillId="85" borderId="0"/>
    <xf numFmtId="0" fontId="90" fillId="85" borderId="0"/>
    <xf numFmtId="0" fontId="90" fillId="85" borderId="0"/>
    <xf numFmtId="0" fontId="90" fillId="64" borderId="0" applyNumberFormat="0" applyBorder="0" applyAlignment="0" applyProtection="0"/>
    <xf numFmtId="0" fontId="90" fillId="85" borderId="0"/>
    <xf numFmtId="0" fontId="90" fillId="85" borderId="0"/>
    <xf numFmtId="0" fontId="90" fillId="85" borderId="0"/>
    <xf numFmtId="0" fontId="90" fillId="85" borderId="0"/>
    <xf numFmtId="0" fontId="90" fillId="85" borderId="0"/>
    <xf numFmtId="0" fontId="90" fillId="85" borderId="0"/>
    <xf numFmtId="0" fontId="90" fillId="85" borderId="0"/>
    <xf numFmtId="0" fontId="90" fillId="85" borderId="0"/>
    <xf numFmtId="0" fontId="90" fillId="85" borderId="0"/>
    <xf numFmtId="0" fontId="90" fillId="85" borderId="0"/>
    <xf numFmtId="0" fontId="90" fillId="85" borderId="0"/>
    <xf numFmtId="0" fontId="90" fillId="85" borderId="0"/>
    <xf numFmtId="0" fontId="90" fillId="85" borderId="0"/>
    <xf numFmtId="0" fontId="90" fillId="85" borderId="0"/>
    <xf numFmtId="0" fontId="90" fillId="85" borderId="0"/>
    <xf numFmtId="0" fontId="90" fillId="85" borderId="0"/>
    <xf numFmtId="0" fontId="90" fillId="85" borderId="0"/>
    <xf numFmtId="0" fontId="90" fillId="85" borderId="0"/>
    <xf numFmtId="0" fontId="90" fillId="85" borderId="0"/>
    <xf numFmtId="0" fontId="90" fillId="85" borderId="0"/>
    <xf numFmtId="0" fontId="90" fillId="85" borderId="0"/>
    <xf numFmtId="0" fontId="90" fillId="85" borderId="0"/>
    <xf numFmtId="0" fontId="92" fillId="101" borderId="0"/>
    <xf numFmtId="0" fontId="90" fillId="85" borderId="0"/>
    <xf numFmtId="0" fontId="90" fillId="85" borderId="0"/>
    <xf numFmtId="0" fontId="92" fillId="101" borderId="0"/>
    <xf numFmtId="0" fontId="90" fillId="85" borderId="0"/>
    <xf numFmtId="0" fontId="90" fillId="85" borderId="0"/>
    <xf numFmtId="0" fontId="93" fillId="101" borderId="0"/>
    <xf numFmtId="0" fontId="90" fillId="85" borderId="0"/>
    <xf numFmtId="0" fontId="94" fillId="34" borderId="0" applyNumberFormat="0" applyBorder="0" applyAlignment="0" applyProtection="0"/>
    <xf numFmtId="0" fontId="90" fillId="85" borderId="0"/>
    <xf numFmtId="0" fontId="90" fillId="85" borderId="0"/>
    <xf numFmtId="0" fontId="90" fillId="85" borderId="0"/>
    <xf numFmtId="0" fontId="90" fillId="87" borderId="0"/>
    <xf numFmtId="0" fontId="90" fillId="87" borderId="0"/>
    <xf numFmtId="0" fontId="90" fillId="87" borderId="0"/>
    <xf numFmtId="0" fontId="90" fillId="87" borderId="0"/>
    <xf numFmtId="0" fontId="90" fillId="87" borderId="0"/>
    <xf numFmtId="0" fontId="90" fillId="87" borderId="0"/>
    <xf numFmtId="0" fontId="90" fillId="87" borderId="0"/>
    <xf numFmtId="0" fontId="90" fillId="87" borderId="0"/>
    <xf numFmtId="0" fontId="90" fillId="87" borderId="0"/>
    <xf numFmtId="0" fontId="90" fillId="87" borderId="0"/>
    <xf numFmtId="0" fontId="91" fillId="88" borderId="0" applyNumberFormat="0" applyBorder="0" applyAlignment="0" applyProtection="0"/>
    <xf numFmtId="0" fontId="90" fillId="88" borderId="0" applyNumberFormat="0" applyBorder="0" applyAlignment="0" applyProtection="0"/>
    <xf numFmtId="0" fontId="91" fillId="87" borderId="0" applyNumberFormat="0" applyBorder="0" applyAlignment="0" applyProtection="0"/>
    <xf numFmtId="0" fontId="91" fillId="87" borderId="0" applyNumberFormat="0" applyBorder="0" applyAlignment="0" applyProtection="0"/>
    <xf numFmtId="0" fontId="72" fillId="102" borderId="0"/>
    <xf numFmtId="0" fontId="90" fillId="87" borderId="0"/>
    <xf numFmtId="0" fontId="90" fillId="88" borderId="0" applyNumberFormat="0" applyBorder="0" applyAlignment="0" applyProtection="0"/>
    <xf numFmtId="0" fontId="90" fillId="87" borderId="0"/>
    <xf numFmtId="0" fontId="90" fillId="87" borderId="0"/>
    <xf numFmtId="0" fontId="90" fillId="87" borderId="0"/>
    <xf numFmtId="0" fontId="90" fillId="87" borderId="0"/>
    <xf numFmtId="0" fontId="90" fillId="87" borderId="0"/>
    <xf numFmtId="0" fontId="90" fillId="87" borderId="0"/>
    <xf numFmtId="0" fontId="90" fillId="87" borderId="0"/>
    <xf numFmtId="0" fontId="90" fillId="87" borderId="0"/>
    <xf numFmtId="0" fontId="90" fillId="87" borderId="0"/>
    <xf numFmtId="0" fontId="90" fillId="87" borderId="0"/>
    <xf numFmtId="0" fontId="90" fillId="88" borderId="0" applyNumberFormat="0" applyBorder="0" applyAlignment="0" applyProtection="0"/>
    <xf numFmtId="0" fontId="90" fillId="88" borderId="0" applyNumberFormat="0" applyBorder="0" applyAlignment="0" applyProtection="0"/>
    <xf numFmtId="0" fontId="90" fillId="94" borderId="0" applyNumberFormat="0" applyBorder="0" applyAlignment="0" applyProtection="0"/>
    <xf numFmtId="0" fontId="90" fillId="87" borderId="0"/>
    <xf numFmtId="0" fontId="90" fillId="87" borderId="0"/>
    <xf numFmtId="0" fontId="90" fillId="87" borderId="0"/>
    <xf numFmtId="0" fontId="90" fillId="87" borderId="0"/>
    <xf numFmtId="0" fontId="90" fillId="87" borderId="0"/>
    <xf numFmtId="0" fontId="92" fillId="90" borderId="0"/>
    <xf numFmtId="0" fontId="90" fillId="87" borderId="0"/>
    <xf numFmtId="0" fontId="92" fillId="90" borderId="0"/>
    <xf numFmtId="0" fontId="90" fillId="87" borderId="0"/>
    <xf numFmtId="0" fontId="90" fillId="87" borderId="0"/>
    <xf numFmtId="0" fontId="92" fillId="90" borderId="0"/>
    <xf numFmtId="0" fontId="90" fillId="87" borderId="0"/>
    <xf numFmtId="0" fontId="90" fillId="87" borderId="0"/>
    <xf numFmtId="0" fontId="90" fillId="87" borderId="0"/>
    <xf numFmtId="0" fontId="90" fillId="87" borderId="0"/>
    <xf numFmtId="0" fontId="90" fillId="87" borderId="0"/>
    <xf numFmtId="0" fontId="90" fillId="87" borderId="0"/>
    <xf numFmtId="0" fontId="90" fillId="87" borderId="0"/>
    <xf numFmtId="0" fontId="90" fillId="87" borderId="0"/>
    <xf numFmtId="0" fontId="90" fillId="87" borderId="0"/>
    <xf numFmtId="0" fontId="90" fillId="87" borderId="0"/>
    <xf numFmtId="0" fontId="90" fillId="87" borderId="0"/>
    <xf numFmtId="0" fontId="90" fillId="87" borderId="0"/>
    <xf numFmtId="0" fontId="90" fillId="87" borderId="0"/>
    <xf numFmtId="0" fontId="90" fillId="87" borderId="0"/>
    <xf numFmtId="0" fontId="90" fillId="87" borderId="0"/>
    <xf numFmtId="0" fontId="90" fillId="87" borderId="0"/>
    <xf numFmtId="0" fontId="90" fillId="87" borderId="0"/>
    <xf numFmtId="0" fontId="90" fillId="87" borderId="0"/>
    <xf numFmtId="0" fontId="90" fillId="87" borderId="0"/>
    <xf numFmtId="0" fontId="90" fillId="87" borderId="0"/>
    <xf numFmtId="0" fontId="90" fillId="87" borderId="0"/>
    <xf numFmtId="0" fontId="90" fillId="87" borderId="0"/>
    <xf numFmtId="0" fontId="90" fillId="87" borderId="0"/>
    <xf numFmtId="0" fontId="90" fillId="87" borderId="0"/>
    <xf numFmtId="0" fontId="90" fillId="87" borderId="0"/>
    <xf numFmtId="0" fontId="90" fillId="87" borderId="0"/>
    <xf numFmtId="0" fontId="90" fillId="87" borderId="0"/>
    <xf numFmtId="0" fontId="92" fillId="90" borderId="0"/>
    <xf numFmtId="0" fontId="90" fillId="87" borderId="0"/>
    <xf numFmtId="0" fontId="92" fillId="90" borderId="0"/>
    <xf numFmtId="0" fontId="90" fillId="87" borderId="0"/>
    <xf numFmtId="0" fontId="92" fillId="90" borderId="0"/>
    <xf numFmtId="0" fontId="90" fillId="87" borderId="0"/>
    <xf numFmtId="0" fontId="90" fillId="87" borderId="0"/>
    <xf numFmtId="0" fontId="93" fillId="102" borderId="0"/>
    <xf numFmtId="0" fontId="90" fillId="87" borderId="0"/>
    <xf numFmtId="0" fontId="94" fillId="38" borderId="0" applyNumberFormat="0" applyBorder="0" applyAlignment="0" applyProtection="0"/>
    <xf numFmtId="0" fontId="90" fillId="87" borderId="0"/>
    <xf numFmtId="0" fontId="90" fillId="87" borderId="0"/>
    <xf numFmtId="0" fontId="90" fillId="87" borderId="0"/>
    <xf numFmtId="0" fontId="90" fillId="103" borderId="0"/>
    <xf numFmtId="0" fontId="90" fillId="103" borderId="0"/>
    <xf numFmtId="0" fontId="90" fillId="103" borderId="0"/>
    <xf numFmtId="0" fontId="90" fillId="103" borderId="0"/>
    <xf numFmtId="0" fontId="90" fillId="103" borderId="0"/>
    <xf numFmtId="0" fontId="90" fillId="103" borderId="0"/>
    <xf numFmtId="0" fontId="90" fillId="103" borderId="0"/>
    <xf numFmtId="0" fontId="90" fillId="103" borderId="0"/>
    <xf numFmtId="0" fontId="90" fillId="103" borderId="0"/>
    <xf numFmtId="0" fontId="90" fillId="103" borderId="0"/>
    <xf numFmtId="0" fontId="91" fillId="104" borderId="0" applyNumberFormat="0" applyBorder="0" applyAlignment="0" applyProtection="0"/>
    <xf numFmtId="0" fontId="90" fillId="104" borderId="0" applyNumberFormat="0" applyBorder="0" applyAlignment="0" applyProtection="0"/>
    <xf numFmtId="0" fontId="91" fillId="103" borderId="0" applyNumberFormat="0" applyBorder="0" applyAlignment="0" applyProtection="0"/>
    <xf numFmtId="0" fontId="91" fillId="103" borderId="0" applyNumberFormat="0" applyBorder="0" applyAlignment="0" applyProtection="0"/>
    <xf numFmtId="0" fontId="72" fillId="105" borderId="0"/>
    <xf numFmtId="0" fontId="90" fillId="106" borderId="0"/>
    <xf numFmtId="0" fontId="90" fillId="104" borderId="0" applyNumberFormat="0" applyBorder="0" applyAlignment="0" applyProtection="0"/>
    <xf numFmtId="0" fontId="90" fillId="103" borderId="0"/>
    <xf numFmtId="0" fontId="90" fillId="103" borderId="0"/>
    <xf numFmtId="0" fontId="90" fillId="103" borderId="0"/>
    <xf numFmtId="0" fontId="90" fillId="103" borderId="0"/>
    <xf numFmtId="0" fontId="90" fillId="103" borderId="0"/>
    <xf numFmtId="0" fontId="90" fillId="103" borderId="0"/>
    <xf numFmtId="0" fontId="90" fillId="103" borderId="0"/>
    <xf numFmtId="0" fontId="90" fillId="103" borderId="0"/>
    <xf numFmtId="0" fontId="90" fillId="103" borderId="0"/>
    <xf numFmtId="0" fontId="90" fillId="103" borderId="0"/>
    <xf numFmtId="0" fontId="90" fillId="104" borderId="0" applyNumberFormat="0" applyBorder="0" applyAlignment="0" applyProtection="0"/>
    <xf numFmtId="0" fontId="90" fillId="98" borderId="0" applyNumberFormat="0" applyBorder="0" applyAlignment="0" applyProtection="0"/>
    <xf numFmtId="0" fontId="90" fillId="61" borderId="0" applyNumberFormat="0" applyBorder="0" applyAlignment="0" applyProtection="0"/>
    <xf numFmtId="0" fontId="90" fillId="103" borderId="0"/>
    <xf numFmtId="0" fontId="90" fillId="103" borderId="0"/>
    <xf numFmtId="0" fontId="90" fillId="103" borderId="0"/>
    <xf numFmtId="0" fontId="90" fillId="103" borderId="0"/>
    <xf numFmtId="0" fontId="90" fillId="103" borderId="0"/>
    <xf numFmtId="0" fontId="92" fillId="53" borderId="0"/>
    <xf numFmtId="0" fontId="90" fillId="103" borderId="0"/>
    <xf numFmtId="0" fontId="92" fillId="53" borderId="0"/>
    <xf numFmtId="0" fontId="90" fillId="103" borderId="0"/>
    <xf numFmtId="0" fontId="90" fillId="103" borderId="0"/>
    <xf numFmtId="0" fontId="92" fillId="53" borderId="0"/>
    <xf numFmtId="0" fontId="90" fillId="103" borderId="0"/>
    <xf numFmtId="0" fontId="90" fillId="103" borderId="0"/>
    <xf numFmtId="0" fontId="90" fillId="103" borderId="0"/>
    <xf numFmtId="0" fontId="90" fillId="103" borderId="0"/>
    <xf numFmtId="0" fontId="90" fillId="103" borderId="0"/>
    <xf numFmtId="0" fontId="90" fillId="104" borderId="0" applyNumberFormat="0" applyBorder="0" applyAlignment="0" applyProtection="0"/>
    <xf numFmtId="0" fontId="90" fillId="103" borderId="0"/>
    <xf numFmtId="0" fontId="90" fillId="103" borderId="0"/>
    <xf numFmtId="0" fontId="90" fillId="103" borderId="0"/>
    <xf numFmtId="0" fontId="90" fillId="103" borderId="0"/>
    <xf numFmtId="0" fontId="90" fillId="103" borderId="0"/>
    <xf numFmtId="0" fontId="90" fillId="103" borderId="0"/>
    <xf numFmtId="0" fontId="90" fillId="103" borderId="0"/>
    <xf numFmtId="0" fontId="90" fillId="103" borderId="0"/>
    <xf numFmtId="0" fontId="90" fillId="103" borderId="0"/>
    <xf numFmtId="0" fontId="90" fillId="103" borderId="0"/>
    <xf numFmtId="0" fontId="90" fillId="103" borderId="0"/>
    <xf numFmtId="0" fontId="90" fillId="103" borderId="0"/>
    <xf numFmtId="0" fontId="90" fillId="103" borderId="0"/>
    <xf numFmtId="0" fontId="90" fillId="103" borderId="0"/>
    <xf numFmtId="0" fontId="90" fillId="103" borderId="0"/>
    <xf numFmtId="0" fontId="90" fillId="103" borderId="0"/>
    <xf numFmtId="0" fontId="90" fillId="103" borderId="0"/>
    <xf numFmtId="0" fontId="90" fillId="103" borderId="0"/>
    <xf numFmtId="0" fontId="90" fillId="103" borderId="0"/>
    <xf numFmtId="0" fontId="90" fillId="103" borderId="0"/>
    <xf numFmtId="0" fontId="90" fillId="103" borderId="0"/>
    <xf numFmtId="0" fontId="90" fillId="103" borderId="0"/>
    <xf numFmtId="0" fontId="92" fillId="53" borderId="0"/>
    <xf numFmtId="0" fontId="90" fillId="103" borderId="0"/>
    <xf numFmtId="0" fontId="92" fillId="53" borderId="0"/>
    <xf numFmtId="0" fontId="90" fillId="103" borderId="0"/>
    <xf numFmtId="0" fontId="92" fillId="53" borderId="0"/>
    <xf numFmtId="0" fontId="90" fillId="103" borderId="0"/>
    <xf numFmtId="0" fontId="90" fillId="103" borderId="0"/>
    <xf numFmtId="0" fontId="93" fillId="105" borderId="0"/>
    <xf numFmtId="0" fontId="90" fillId="103" borderId="0"/>
    <xf numFmtId="0" fontId="94" fillId="42" borderId="0" applyNumberFormat="0" applyBorder="0" applyAlignment="0" applyProtection="0"/>
    <xf numFmtId="0" fontId="90" fillId="103" borderId="0"/>
    <xf numFmtId="0" fontId="90" fillId="103" borderId="0"/>
    <xf numFmtId="0" fontId="90" fillId="103" borderId="0"/>
    <xf numFmtId="0" fontId="90" fillId="100" borderId="0"/>
    <xf numFmtId="0" fontId="90" fillId="100" borderId="0"/>
    <xf numFmtId="0" fontId="90" fillId="100" borderId="0"/>
    <xf numFmtId="0" fontId="90" fillId="100" borderId="0"/>
    <xf numFmtId="0" fontId="90" fillId="100" borderId="0"/>
    <xf numFmtId="0" fontId="90" fillId="100" borderId="0"/>
    <xf numFmtId="0" fontId="90" fillId="100" borderId="0"/>
    <xf numFmtId="0" fontId="90" fillId="100" borderId="0"/>
    <xf numFmtId="0" fontId="90" fillId="100" borderId="0"/>
    <xf numFmtId="0" fontId="90" fillId="100" borderId="0"/>
    <xf numFmtId="0" fontId="91" fillId="107" borderId="0" applyNumberFormat="0" applyBorder="0" applyAlignment="0" applyProtection="0"/>
    <xf numFmtId="0" fontId="90" fillId="107" borderId="0" applyNumberFormat="0" applyBorder="0" applyAlignment="0" applyProtection="0"/>
    <xf numFmtId="0" fontId="91" fillId="100" borderId="0" applyNumberFormat="0" applyBorder="0" applyAlignment="0" applyProtection="0"/>
    <xf numFmtId="0" fontId="91" fillId="100" borderId="0" applyNumberFormat="0" applyBorder="0" applyAlignment="0" applyProtection="0"/>
    <xf numFmtId="0" fontId="72" fillId="108" borderId="0"/>
    <xf numFmtId="0" fontId="90" fillId="100" borderId="0"/>
    <xf numFmtId="0" fontId="90" fillId="107" borderId="0" applyNumberFormat="0" applyBorder="0" applyAlignment="0" applyProtection="0"/>
    <xf numFmtId="0" fontId="90" fillId="100" borderId="0"/>
    <xf numFmtId="0" fontId="90" fillId="100" borderId="0"/>
    <xf numFmtId="0" fontId="90" fillId="100" borderId="0"/>
    <xf numFmtId="0" fontId="90" fillId="100" borderId="0"/>
    <xf numFmtId="0" fontId="90" fillId="100" borderId="0"/>
    <xf numFmtId="0" fontId="90" fillId="100" borderId="0"/>
    <xf numFmtId="0" fontId="90" fillId="100" borderId="0"/>
    <xf numFmtId="0" fontId="90" fillId="100" borderId="0"/>
    <xf numFmtId="0" fontId="90" fillId="100" borderId="0"/>
    <xf numFmtId="0" fontId="90" fillId="100" borderId="0"/>
    <xf numFmtId="0" fontId="90" fillId="107" borderId="0" applyNumberFormat="0" applyBorder="0" applyAlignment="0" applyProtection="0"/>
    <xf numFmtId="0" fontId="90" fillId="78" borderId="0" applyNumberFormat="0" applyBorder="0" applyAlignment="0" applyProtection="0"/>
    <xf numFmtId="0" fontId="90" fillId="76" borderId="0" applyNumberFormat="0" applyBorder="0" applyAlignment="0" applyProtection="0"/>
    <xf numFmtId="0" fontId="90" fillId="100" borderId="0"/>
    <xf numFmtId="0" fontId="90" fillId="100" borderId="0"/>
    <xf numFmtId="0" fontId="90" fillId="100" borderId="0"/>
    <xf numFmtId="0" fontId="90" fillId="100" borderId="0"/>
    <xf numFmtId="0" fontId="90" fillId="100" borderId="0"/>
    <xf numFmtId="0" fontId="92" fillId="108" borderId="0"/>
    <xf numFmtId="0" fontId="90" fillId="100" borderId="0"/>
    <xf numFmtId="0" fontId="92" fillId="108" borderId="0"/>
    <xf numFmtId="0" fontId="90" fillId="100" borderId="0"/>
    <xf numFmtId="0" fontId="90" fillId="100" borderId="0"/>
    <xf numFmtId="0" fontId="92" fillId="108" borderId="0"/>
    <xf numFmtId="0" fontId="90" fillId="100" borderId="0"/>
    <xf numFmtId="0" fontId="90" fillId="100" borderId="0"/>
    <xf numFmtId="0" fontId="90" fillId="100" borderId="0"/>
    <xf numFmtId="0" fontId="90" fillId="100" borderId="0"/>
    <xf numFmtId="0" fontId="90" fillId="100" borderId="0"/>
    <xf numFmtId="0" fontId="90" fillId="107" borderId="0" applyNumberFormat="0" applyBorder="0" applyAlignment="0" applyProtection="0"/>
    <xf numFmtId="0" fontId="90" fillId="100" borderId="0"/>
    <xf numFmtId="0" fontId="90" fillId="100" borderId="0"/>
    <xf numFmtId="0" fontId="90" fillId="100" borderId="0"/>
    <xf numFmtId="0" fontId="90" fillId="100" borderId="0"/>
    <xf numFmtId="0" fontId="90" fillId="100" borderId="0"/>
    <xf numFmtId="0" fontId="90" fillId="100" borderId="0"/>
    <xf numFmtId="0" fontId="90" fillId="100" borderId="0"/>
    <xf numFmtId="0" fontId="90" fillId="100" borderId="0"/>
    <xf numFmtId="0" fontId="90" fillId="100" borderId="0"/>
    <xf numFmtId="0" fontId="90" fillId="100" borderId="0"/>
    <xf numFmtId="0" fontId="90" fillId="100" borderId="0"/>
    <xf numFmtId="0" fontId="90" fillId="100" borderId="0"/>
    <xf numFmtId="0" fontId="90" fillId="100" borderId="0"/>
    <xf numFmtId="0" fontId="90" fillId="100" borderId="0"/>
    <xf numFmtId="0" fontId="90" fillId="100" borderId="0"/>
    <xf numFmtId="0" fontId="90" fillId="100" borderId="0"/>
    <xf numFmtId="0" fontId="90" fillId="100" borderId="0"/>
    <xf numFmtId="0" fontId="90" fillId="100" borderId="0"/>
    <xf numFmtId="0" fontId="90" fillId="100" borderId="0"/>
    <xf numFmtId="0" fontId="90" fillId="100" borderId="0"/>
    <xf numFmtId="0" fontId="90" fillId="100" borderId="0"/>
    <xf numFmtId="0" fontId="90" fillId="100" borderId="0"/>
    <xf numFmtId="0" fontId="92" fillId="108" borderId="0"/>
    <xf numFmtId="0" fontId="90" fillId="100" borderId="0"/>
    <xf numFmtId="0" fontId="90" fillId="100" borderId="0"/>
    <xf numFmtId="0" fontId="92" fillId="108" borderId="0"/>
    <xf numFmtId="0" fontId="90" fillId="100" borderId="0"/>
    <xf numFmtId="0" fontId="90" fillId="100" borderId="0"/>
    <xf numFmtId="0" fontId="93" fillId="108" borderId="0"/>
    <xf numFmtId="0" fontId="90" fillId="100" borderId="0"/>
    <xf numFmtId="0" fontId="94" fillId="46" borderId="0" applyNumberFormat="0" applyBorder="0" applyAlignment="0" applyProtection="0"/>
    <xf numFmtId="0" fontId="90" fillId="100" borderId="0"/>
    <xf numFmtId="0" fontId="90" fillId="100" borderId="0"/>
    <xf numFmtId="0" fontId="90" fillId="100" borderId="0"/>
    <xf numFmtId="0" fontId="90" fillId="109" borderId="0"/>
    <xf numFmtId="0" fontId="90" fillId="109" borderId="0"/>
    <xf numFmtId="0" fontId="90" fillId="109" borderId="0"/>
    <xf numFmtId="0" fontId="90" fillId="109" borderId="0"/>
    <xf numFmtId="0" fontId="90" fillId="109" borderId="0"/>
    <xf numFmtId="0" fontId="90" fillId="109" borderId="0"/>
    <xf numFmtId="0" fontId="90" fillId="109" borderId="0"/>
    <xf numFmtId="0" fontId="90" fillId="109" borderId="0"/>
    <xf numFmtId="0" fontId="90" fillId="109" borderId="0"/>
    <xf numFmtId="0" fontId="90" fillId="109" borderId="0"/>
    <xf numFmtId="0" fontId="91" fillId="110" borderId="0" applyNumberFormat="0" applyBorder="0" applyAlignment="0" applyProtection="0"/>
    <xf numFmtId="0" fontId="90" fillId="110" borderId="0" applyNumberFormat="0" applyBorder="0" applyAlignment="0" applyProtection="0"/>
    <xf numFmtId="0" fontId="91" fillId="109" borderId="0" applyNumberFormat="0" applyBorder="0" applyAlignment="0" applyProtection="0"/>
    <xf numFmtId="0" fontId="91" fillId="109" borderId="0" applyNumberFormat="0" applyBorder="0" applyAlignment="0" applyProtection="0"/>
    <xf numFmtId="0" fontId="72" fillId="111" borderId="0"/>
    <xf numFmtId="0" fontId="90" fillId="109" borderId="0"/>
    <xf numFmtId="0" fontId="90" fillId="110" borderId="0" applyNumberFormat="0" applyBorder="0" applyAlignment="0" applyProtection="0"/>
    <xf numFmtId="0" fontId="90" fillId="109" borderId="0"/>
    <xf numFmtId="0" fontId="90" fillId="109" borderId="0"/>
    <xf numFmtId="0" fontId="90" fillId="109" borderId="0"/>
    <xf numFmtId="0" fontId="90" fillId="109" borderId="0"/>
    <xf numFmtId="0" fontId="90" fillId="109" borderId="0"/>
    <xf numFmtId="0" fontId="90" fillId="109" borderId="0"/>
    <xf numFmtId="0" fontId="90" fillId="109" borderId="0"/>
    <xf numFmtId="0" fontId="90" fillId="109" borderId="0"/>
    <xf numFmtId="0" fontId="90" fillId="109" borderId="0"/>
    <xf numFmtId="0" fontId="90" fillId="109" borderId="0"/>
    <xf numFmtId="0" fontId="90" fillId="110" borderId="0" applyNumberFormat="0" applyBorder="0" applyAlignment="0" applyProtection="0"/>
    <xf numFmtId="0" fontId="90" fillId="66" borderId="0" applyNumberFormat="0" applyBorder="0" applyAlignment="0" applyProtection="0"/>
    <xf numFmtId="0" fontId="90" fillId="64" borderId="0" applyNumberFormat="0" applyBorder="0" applyAlignment="0" applyProtection="0"/>
    <xf numFmtId="0" fontId="90" fillId="109" borderId="0"/>
    <xf numFmtId="0" fontId="90" fillId="109" borderId="0"/>
    <xf numFmtId="0" fontId="90" fillId="109" borderId="0"/>
    <xf numFmtId="0" fontId="90" fillId="109" borderId="0"/>
    <xf numFmtId="0" fontId="90" fillId="109" borderId="0"/>
    <xf numFmtId="0" fontId="92" fillId="65" borderId="0"/>
    <xf numFmtId="0" fontId="90" fillId="109" borderId="0"/>
    <xf numFmtId="0" fontId="92" fillId="65" borderId="0"/>
    <xf numFmtId="0" fontId="90" fillId="109" borderId="0"/>
    <xf numFmtId="0" fontId="90" fillId="109" borderId="0"/>
    <xf numFmtId="0" fontId="92" fillId="65" borderId="0"/>
    <xf numFmtId="0" fontId="90" fillId="109" borderId="0"/>
    <xf numFmtId="0" fontId="90" fillId="109" borderId="0"/>
    <xf numFmtId="0" fontId="90" fillId="109" borderId="0"/>
    <xf numFmtId="0" fontId="90" fillId="109" borderId="0"/>
    <xf numFmtId="0" fontId="90" fillId="109" borderId="0"/>
    <xf numFmtId="0" fontId="90" fillId="110" borderId="0" applyNumberFormat="0" applyBorder="0" applyAlignment="0" applyProtection="0"/>
    <xf numFmtId="0" fontId="90" fillId="109" borderId="0"/>
    <xf numFmtId="0" fontId="90" fillId="109" borderId="0"/>
    <xf numFmtId="0" fontId="90" fillId="109" borderId="0"/>
    <xf numFmtId="0" fontId="90" fillId="109" borderId="0"/>
    <xf numFmtId="0" fontId="90" fillId="109" borderId="0"/>
    <xf numFmtId="0" fontId="90" fillId="109" borderId="0"/>
    <xf numFmtId="0" fontId="90" fillId="109" borderId="0"/>
    <xf numFmtId="0" fontId="90" fillId="109" borderId="0"/>
    <xf numFmtId="0" fontId="90" fillId="109" borderId="0"/>
    <xf numFmtId="0" fontId="90" fillId="109" borderId="0"/>
    <xf numFmtId="0" fontId="90" fillId="109" borderId="0"/>
    <xf numFmtId="0" fontId="90" fillId="109" borderId="0"/>
    <xf numFmtId="0" fontId="90" fillId="109" borderId="0"/>
    <xf numFmtId="0" fontId="90" fillId="109" borderId="0"/>
    <xf numFmtId="0" fontId="90" fillId="109" borderId="0"/>
    <xf numFmtId="0" fontId="90" fillId="109" borderId="0"/>
    <xf numFmtId="0" fontId="90" fillId="109" borderId="0"/>
    <xf numFmtId="0" fontId="90" fillId="109" borderId="0"/>
    <xf numFmtId="0" fontId="90" fillId="109" borderId="0"/>
    <xf numFmtId="0" fontId="90" fillId="109" borderId="0"/>
    <xf numFmtId="0" fontId="90" fillId="109" borderId="0"/>
    <xf numFmtId="0" fontId="90" fillId="109" borderId="0"/>
    <xf numFmtId="0" fontId="92" fillId="65" borderId="0"/>
    <xf numFmtId="0" fontId="90" fillId="109" borderId="0"/>
    <xf numFmtId="0" fontId="92" fillId="65" borderId="0"/>
    <xf numFmtId="0" fontId="90" fillId="109" borderId="0"/>
    <xf numFmtId="0" fontId="92" fillId="65" borderId="0"/>
    <xf numFmtId="0" fontId="90" fillId="109" borderId="0"/>
    <xf numFmtId="0" fontId="90" fillId="109" borderId="0"/>
    <xf numFmtId="0" fontId="93" fillId="111" borderId="0"/>
    <xf numFmtId="0" fontId="90" fillId="109" borderId="0"/>
    <xf numFmtId="0" fontId="94" fillId="50" borderId="0" applyNumberFormat="0" applyBorder="0" applyAlignment="0" applyProtection="0"/>
    <xf numFmtId="0" fontId="90" fillId="109" borderId="0"/>
    <xf numFmtId="0" fontId="90" fillId="109" borderId="0"/>
    <xf numFmtId="0" fontId="90" fillId="109" borderId="0"/>
    <xf numFmtId="0" fontId="90" fillId="112" borderId="0" applyNumberFormat="0" applyBorder="0" applyAlignment="0" applyProtection="0"/>
    <xf numFmtId="0" fontId="90" fillId="113" borderId="0"/>
    <xf numFmtId="0" fontId="90" fillId="114" borderId="0" applyNumberFormat="0" applyBorder="0" applyAlignment="0" applyProtection="0"/>
    <xf numFmtId="0" fontId="90" fillId="51" borderId="0"/>
    <xf numFmtId="0" fontId="90" fillId="61" borderId="0" applyNumberFormat="0" applyBorder="0" applyAlignment="0" applyProtection="0"/>
    <xf numFmtId="0" fontId="90" fillId="52" borderId="0"/>
    <xf numFmtId="0" fontId="90" fillId="57" borderId="0" applyNumberFormat="0" applyBorder="0" applyAlignment="0" applyProtection="0"/>
    <xf numFmtId="0" fontId="90" fillId="56" borderId="0"/>
    <xf numFmtId="0" fontId="90" fillId="112" borderId="0" applyNumberFormat="0" applyBorder="0" applyAlignment="0" applyProtection="0"/>
    <xf numFmtId="0" fontId="90" fillId="113" borderId="0"/>
    <xf numFmtId="0" fontId="90" fillId="74" borderId="0" applyNumberFormat="0" applyBorder="0" applyAlignment="0" applyProtection="0"/>
    <xf numFmtId="0" fontId="90" fillId="65" borderId="0"/>
    <xf numFmtId="181" fontId="26" fillId="0" borderId="0"/>
    <xf numFmtId="181" fontId="26" fillId="0" borderId="0"/>
    <xf numFmtId="181" fontId="26" fillId="0" borderId="0"/>
    <xf numFmtId="181" fontId="26" fillId="0" borderId="0"/>
    <xf numFmtId="181" fontId="26" fillId="0" borderId="0"/>
    <xf numFmtId="181" fontId="26" fillId="0" borderId="0"/>
    <xf numFmtId="181" fontId="26" fillId="0" borderId="0"/>
    <xf numFmtId="181" fontId="26" fillId="0" borderId="0"/>
    <xf numFmtId="184" fontId="26" fillId="0" borderId="0"/>
    <xf numFmtId="0" fontId="90" fillId="115" borderId="0"/>
    <xf numFmtId="0" fontId="90" fillId="115" borderId="0"/>
    <xf numFmtId="0" fontId="90" fillId="115" borderId="0"/>
    <xf numFmtId="0" fontId="90" fillId="115" borderId="0"/>
    <xf numFmtId="0" fontId="90" fillId="115" borderId="0"/>
    <xf numFmtId="0" fontId="90" fillId="115" borderId="0"/>
    <xf numFmtId="0" fontId="90" fillId="115" borderId="0"/>
    <xf numFmtId="0" fontId="90" fillId="115" borderId="0"/>
    <xf numFmtId="0" fontId="90" fillId="115" borderId="0"/>
    <xf numFmtId="0" fontId="90" fillId="115" borderId="0"/>
    <xf numFmtId="0" fontId="91" fillId="116" borderId="0" applyNumberFormat="0" applyBorder="0" applyAlignment="0" applyProtection="0"/>
    <xf numFmtId="0" fontId="90" fillId="116" borderId="0" applyNumberFormat="0" applyBorder="0" applyAlignment="0" applyProtection="0"/>
    <xf numFmtId="0" fontId="91" fillId="115" borderId="0" applyNumberFormat="0" applyBorder="0" applyAlignment="0" applyProtection="0"/>
    <xf numFmtId="0" fontId="91" fillId="115" borderId="0" applyNumberFormat="0" applyBorder="0" applyAlignment="0" applyProtection="0"/>
    <xf numFmtId="0" fontId="72" fillId="17" borderId="0"/>
    <xf numFmtId="0" fontId="90" fillId="115" borderId="0"/>
    <xf numFmtId="0" fontId="90" fillId="116" borderId="0" applyNumberFormat="0" applyBorder="0" applyAlignment="0" applyProtection="0"/>
    <xf numFmtId="0" fontId="90" fillId="115" borderId="0"/>
    <xf numFmtId="0" fontId="90" fillId="115" borderId="0"/>
    <xf numFmtId="0" fontId="90" fillId="115" borderId="0"/>
    <xf numFmtId="0" fontId="90" fillId="115" borderId="0"/>
    <xf numFmtId="0" fontId="90" fillId="115" borderId="0"/>
    <xf numFmtId="0" fontId="90" fillId="115" borderId="0"/>
    <xf numFmtId="0" fontId="90" fillId="115" borderId="0"/>
    <xf numFmtId="0" fontId="90" fillId="115" borderId="0"/>
    <xf numFmtId="0" fontId="90" fillId="115" borderId="0"/>
    <xf numFmtId="0" fontId="90" fillId="115" borderId="0"/>
    <xf numFmtId="0" fontId="90" fillId="116" borderId="0" applyNumberFormat="0" applyBorder="0" applyAlignment="0" applyProtection="0"/>
    <xf numFmtId="0" fontId="90" fillId="117" borderId="0" applyNumberFormat="0" applyBorder="0" applyAlignment="0" applyProtection="0"/>
    <xf numFmtId="0" fontId="90" fillId="118" borderId="0" applyNumberFormat="0" applyBorder="0" applyAlignment="0" applyProtection="0"/>
    <xf numFmtId="0" fontId="90" fillId="115" borderId="0"/>
    <xf numFmtId="0" fontId="90" fillId="115" borderId="0"/>
    <xf numFmtId="0" fontId="90" fillId="115" borderId="0"/>
    <xf numFmtId="0" fontId="90" fillId="115" borderId="0"/>
    <xf numFmtId="0" fontId="90" fillId="115" borderId="0"/>
    <xf numFmtId="0" fontId="92" fillId="100" borderId="0"/>
    <xf numFmtId="0" fontId="90" fillId="115" borderId="0"/>
    <xf numFmtId="0" fontId="92" fillId="100" borderId="0"/>
    <xf numFmtId="0" fontId="90" fillId="115" borderId="0"/>
    <xf numFmtId="0" fontId="90" fillId="115" borderId="0"/>
    <xf numFmtId="0" fontId="92" fillId="100" borderId="0"/>
    <xf numFmtId="0" fontId="90" fillId="115" borderId="0"/>
    <xf numFmtId="0" fontId="90" fillId="115" borderId="0"/>
    <xf numFmtId="0" fontId="90" fillId="115" borderId="0"/>
    <xf numFmtId="0" fontId="90" fillId="115" borderId="0"/>
    <xf numFmtId="0" fontId="90" fillId="115" borderId="0"/>
    <xf numFmtId="0" fontId="90" fillId="116" borderId="0" applyNumberFormat="0" applyBorder="0" applyAlignment="0" applyProtection="0"/>
    <xf numFmtId="0" fontId="90" fillId="115" borderId="0"/>
    <xf numFmtId="0" fontId="90" fillId="115" borderId="0"/>
    <xf numFmtId="0" fontId="90" fillId="115" borderId="0"/>
    <xf numFmtId="0" fontId="90" fillId="115" borderId="0"/>
    <xf numFmtId="0" fontId="90" fillId="115" borderId="0"/>
    <xf numFmtId="0" fontId="90" fillId="115" borderId="0"/>
    <xf numFmtId="0" fontId="90" fillId="115" borderId="0"/>
    <xf numFmtId="0" fontId="90" fillId="115" borderId="0"/>
    <xf numFmtId="0" fontId="90" fillId="115" borderId="0"/>
    <xf numFmtId="0" fontId="90" fillId="115" borderId="0"/>
    <xf numFmtId="0" fontId="90" fillId="115" borderId="0"/>
    <xf numFmtId="0" fontId="90" fillId="115" borderId="0"/>
    <xf numFmtId="0" fontId="90" fillId="115" borderId="0"/>
    <xf numFmtId="0" fontId="90" fillId="115" borderId="0"/>
    <xf numFmtId="0" fontId="90" fillId="115" borderId="0"/>
    <xf numFmtId="0" fontId="90" fillId="115" borderId="0"/>
    <xf numFmtId="0" fontId="90" fillId="115" borderId="0"/>
    <xf numFmtId="0" fontId="90" fillId="115" borderId="0"/>
    <xf numFmtId="0" fontId="90" fillId="115" borderId="0"/>
    <xf numFmtId="0" fontId="90" fillId="115" borderId="0"/>
    <xf numFmtId="0" fontId="90" fillId="115" borderId="0"/>
    <xf numFmtId="0" fontId="90" fillId="115" borderId="0"/>
    <xf numFmtId="0" fontId="92" fillId="100" borderId="0"/>
    <xf numFmtId="0" fontId="90" fillId="115" borderId="0"/>
    <xf numFmtId="0" fontId="92" fillId="100" borderId="0"/>
    <xf numFmtId="0" fontId="90" fillId="115" borderId="0"/>
    <xf numFmtId="0" fontId="92" fillId="100" borderId="0"/>
    <xf numFmtId="0" fontId="90" fillId="115" borderId="0"/>
    <xf numFmtId="0" fontId="90" fillId="115" borderId="0"/>
    <xf numFmtId="0" fontId="93" fillId="17" borderId="0"/>
    <xf numFmtId="0" fontId="90" fillId="115" borderId="0"/>
    <xf numFmtId="0" fontId="94" fillId="27" borderId="0" applyNumberFormat="0" applyBorder="0" applyAlignment="0" applyProtection="0"/>
    <xf numFmtId="0" fontId="90" fillId="115" borderId="0"/>
    <xf numFmtId="0" fontId="90" fillId="115" borderId="0"/>
    <xf numFmtId="0" fontId="90" fillId="115" borderId="0"/>
    <xf numFmtId="0" fontId="90" fillId="51" borderId="0"/>
    <xf numFmtId="0" fontId="90" fillId="51" borderId="0"/>
    <xf numFmtId="0" fontId="90" fillId="51" borderId="0"/>
    <xf numFmtId="0" fontId="90" fillId="51" borderId="0"/>
    <xf numFmtId="0" fontId="90" fillId="51" borderId="0"/>
    <xf numFmtId="0" fontId="90" fillId="51" borderId="0"/>
    <xf numFmtId="0" fontId="90" fillId="51" borderId="0"/>
    <xf numFmtId="0" fontId="90" fillId="51" borderId="0"/>
    <xf numFmtId="0" fontId="90" fillId="51" borderId="0"/>
    <xf numFmtId="0" fontId="90" fillId="51" borderId="0"/>
    <xf numFmtId="0" fontId="91" fillId="114" borderId="0" applyNumberFormat="0" applyBorder="0" applyAlignment="0" applyProtection="0"/>
    <xf numFmtId="0" fontId="90" fillId="114" borderId="0" applyNumberFormat="0" applyBorder="0" applyAlignment="0" applyProtection="0"/>
    <xf numFmtId="0" fontId="91" fillId="51" borderId="0" applyNumberFormat="0" applyBorder="0" applyAlignment="0" applyProtection="0"/>
    <xf numFmtId="0" fontId="91" fillId="51" borderId="0" applyNumberFormat="0" applyBorder="0" applyAlignment="0" applyProtection="0"/>
    <xf numFmtId="0" fontId="72" fillId="119" borderId="0"/>
    <xf numFmtId="0" fontId="90" fillId="51" borderId="0"/>
    <xf numFmtId="0" fontId="90" fillId="114" borderId="0" applyNumberFormat="0" applyBorder="0" applyAlignment="0" applyProtection="0"/>
    <xf numFmtId="0" fontId="90" fillId="51" borderId="0"/>
    <xf numFmtId="0" fontId="90" fillId="51" borderId="0"/>
    <xf numFmtId="0" fontId="90" fillId="51" borderId="0"/>
    <xf numFmtId="0" fontId="90" fillId="51" borderId="0"/>
    <xf numFmtId="0" fontId="90" fillId="51" borderId="0"/>
    <xf numFmtId="0" fontId="90" fillId="51" borderId="0"/>
    <xf numFmtId="0" fontId="90" fillId="51" borderId="0"/>
    <xf numFmtId="0" fontId="90" fillId="51" borderId="0"/>
    <xf numFmtId="0" fontId="90" fillId="51" borderId="0"/>
    <xf numFmtId="0" fontId="90" fillId="51" borderId="0"/>
    <xf numFmtId="0" fontId="90" fillId="114" borderId="0" applyNumberFormat="0" applyBorder="0" applyAlignment="0" applyProtection="0"/>
    <xf numFmtId="0" fontId="90" fillId="76" borderId="0" applyNumberFormat="0" applyBorder="0" applyAlignment="0" applyProtection="0"/>
    <xf numFmtId="0" fontId="90" fillId="63" borderId="0" applyNumberFormat="0" applyBorder="0" applyAlignment="0" applyProtection="0"/>
    <xf numFmtId="0" fontId="90" fillId="51" borderId="0"/>
    <xf numFmtId="0" fontId="90" fillId="51" borderId="0"/>
    <xf numFmtId="0" fontId="90" fillId="51" borderId="0"/>
    <xf numFmtId="0" fontId="90" fillId="51" borderId="0"/>
    <xf numFmtId="0" fontId="90" fillId="51" borderId="0"/>
    <xf numFmtId="0" fontId="92" fillId="119" borderId="0"/>
    <xf numFmtId="0" fontId="90" fillId="51" borderId="0"/>
    <xf numFmtId="0" fontId="92" fillId="119" borderId="0"/>
    <xf numFmtId="0" fontId="90" fillId="51" borderId="0"/>
    <xf numFmtId="0" fontId="90" fillId="51" borderId="0"/>
    <xf numFmtId="0" fontId="92" fillId="119" borderId="0"/>
    <xf numFmtId="0" fontId="90" fillId="51" borderId="0"/>
    <xf numFmtId="0" fontId="90" fillId="51" borderId="0"/>
    <xf numFmtId="0" fontId="90" fillId="51" borderId="0"/>
    <xf numFmtId="0" fontId="90" fillId="51" borderId="0"/>
    <xf numFmtId="0" fontId="90" fillId="51" borderId="0"/>
    <xf numFmtId="0" fontId="90" fillId="114" borderId="0" applyNumberFormat="0" applyBorder="0" applyAlignment="0" applyProtection="0"/>
    <xf numFmtId="0" fontId="90" fillId="51" borderId="0"/>
    <xf numFmtId="0" fontId="90" fillId="51" borderId="0"/>
    <xf numFmtId="0" fontId="90" fillId="51" borderId="0"/>
    <xf numFmtId="0" fontId="90" fillId="51" borderId="0"/>
    <xf numFmtId="0" fontId="90" fillId="51" borderId="0"/>
    <xf numFmtId="0" fontId="90" fillId="51" borderId="0"/>
    <xf numFmtId="0" fontId="90" fillId="51" borderId="0"/>
    <xf numFmtId="0" fontId="90" fillId="51" borderId="0"/>
    <xf numFmtId="0" fontId="90" fillId="51" borderId="0"/>
    <xf numFmtId="0" fontId="90" fillId="51" borderId="0"/>
    <xf numFmtId="0" fontId="90" fillId="51" borderId="0"/>
    <xf numFmtId="0" fontId="90" fillId="51" borderId="0"/>
    <xf numFmtId="0" fontId="90" fillId="51" borderId="0"/>
    <xf numFmtId="0" fontId="90" fillId="51" borderId="0"/>
    <xf numFmtId="0" fontId="90" fillId="51" borderId="0"/>
    <xf numFmtId="0" fontId="90" fillId="51" borderId="0"/>
    <xf numFmtId="0" fontId="90" fillId="51" borderId="0"/>
    <xf numFmtId="0" fontId="90" fillId="51" borderId="0"/>
    <xf numFmtId="0" fontId="90" fillId="51" borderId="0"/>
    <xf numFmtId="0" fontId="90" fillId="51" borderId="0"/>
    <xf numFmtId="0" fontId="90" fillId="51" borderId="0"/>
    <xf numFmtId="0" fontId="90" fillId="51" borderId="0"/>
    <xf numFmtId="0" fontId="92" fillId="119" borderId="0"/>
    <xf numFmtId="0" fontId="90" fillId="51" borderId="0"/>
    <xf numFmtId="0" fontId="90" fillId="51" borderId="0"/>
    <xf numFmtId="0" fontId="92" fillId="119" borderId="0"/>
    <xf numFmtId="0" fontId="90" fillId="51" borderId="0"/>
    <xf numFmtId="0" fontId="90" fillId="51" borderId="0"/>
    <xf numFmtId="0" fontId="93" fillId="119" borderId="0"/>
    <xf numFmtId="0" fontId="90" fillId="51" borderId="0"/>
    <xf numFmtId="0" fontId="94" fillId="31" borderId="0" applyNumberFormat="0" applyBorder="0" applyAlignment="0" applyProtection="0"/>
    <xf numFmtId="0" fontId="90" fillId="51" borderId="0"/>
    <xf numFmtId="0" fontId="90" fillId="51" borderId="0"/>
    <xf numFmtId="0" fontId="90" fillId="51" borderId="0"/>
    <xf numFmtId="0" fontId="90" fillId="120" borderId="0"/>
    <xf numFmtId="0" fontId="90" fillId="120" borderId="0"/>
    <xf numFmtId="0" fontId="90" fillId="120" borderId="0"/>
    <xf numFmtId="0" fontId="90" fillId="120" borderId="0"/>
    <xf numFmtId="0" fontId="90" fillId="120" borderId="0"/>
    <xf numFmtId="0" fontId="90" fillId="120" borderId="0"/>
    <xf numFmtId="0" fontId="90" fillId="120" borderId="0"/>
    <xf numFmtId="0" fontId="90" fillId="120" borderId="0"/>
    <xf numFmtId="0" fontId="90" fillId="120" borderId="0"/>
    <xf numFmtId="0" fontId="90" fillId="120" borderId="0"/>
    <xf numFmtId="0" fontId="91" fillId="121" borderId="0" applyNumberFormat="0" applyBorder="0" applyAlignment="0" applyProtection="0"/>
    <xf numFmtId="0" fontId="90" fillId="121" borderId="0" applyNumberFormat="0" applyBorder="0" applyAlignment="0" applyProtection="0"/>
    <xf numFmtId="0" fontId="91" fillId="120" borderId="0" applyNumberFormat="0" applyBorder="0" applyAlignment="0" applyProtection="0"/>
    <xf numFmtId="0" fontId="91" fillId="120" borderId="0" applyNumberFormat="0" applyBorder="0" applyAlignment="0" applyProtection="0"/>
    <xf numFmtId="0" fontId="72" fillId="122" borderId="0"/>
    <xf numFmtId="0" fontId="90" fillId="120" borderId="0"/>
    <xf numFmtId="0" fontId="90" fillId="121" borderId="0" applyNumberFormat="0" applyBorder="0" applyAlignment="0" applyProtection="0"/>
    <xf numFmtId="0" fontId="90" fillId="120" borderId="0"/>
    <xf numFmtId="0" fontId="90" fillId="120" borderId="0"/>
    <xf numFmtId="0" fontId="90" fillId="120" borderId="0"/>
    <xf numFmtId="0" fontId="90" fillId="120" borderId="0"/>
    <xf numFmtId="0" fontId="90" fillId="120" borderId="0"/>
    <xf numFmtId="0" fontId="90" fillId="120" borderId="0"/>
    <xf numFmtId="0" fontId="90" fillId="120" borderId="0"/>
    <xf numFmtId="0" fontId="90" fillId="120" borderId="0"/>
    <xf numFmtId="0" fontId="90" fillId="120" borderId="0"/>
    <xf numFmtId="0" fontId="90" fillId="120" borderId="0"/>
    <xf numFmtId="0" fontId="90" fillId="121" borderId="0" applyNumberFormat="0" applyBorder="0" applyAlignment="0" applyProtection="0"/>
    <xf numFmtId="0" fontId="90" fillId="88" borderId="0" applyNumberFormat="0" applyBorder="0" applyAlignment="0" applyProtection="0"/>
    <xf numFmtId="0" fontId="90" fillId="94" borderId="0" applyNumberFormat="0" applyBorder="0" applyAlignment="0" applyProtection="0"/>
    <xf numFmtId="0" fontId="90" fillId="120" borderId="0"/>
    <xf numFmtId="0" fontId="90" fillId="120" borderId="0"/>
    <xf numFmtId="0" fontId="90" fillId="120" borderId="0"/>
    <xf numFmtId="0" fontId="90" fillId="120" borderId="0"/>
    <xf numFmtId="0" fontId="90" fillId="120" borderId="0"/>
    <xf numFmtId="0" fontId="92" fillId="122" borderId="0"/>
    <xf numFmtId="0" fontId="90" fillId="120" borderId="0"/>
    <xf numFmtId="0" fontId="92" fillId="122" borderId="0"/>
    <xf numFmtId="0" fontId="90" fillId="120" borderId="0"/>
    <xf numFmtId="0" fontId="90" fillId="120" borderId="0"/>
    <xf numFmtId="0" fontId="92" fillId="122" borderId="0"/>
    <xf numFmtId="0" fontId="90" fillId="120" borderId="0"/>
    <xf numFmtId="0" fontId="90" fillId="120" borderId="0"/>
    <xf numFmtId="0" fontId="90" fillId="120" borderId="0"/>
    <xf numFmtId="0" fontId="90" fillId="120" borderId="0"/>
    <xf numFmtId="0" fontId="90" fillId="120" borderId="0"/>
    <xf numFmtId="0" fontId="90" fillId="121" borderId="0" applyNumberFormat="0" applyBorder="0" applyAlignment="0" applyProtection="0"/>
    <xf numFmtId="0" fontId="90" fillId="120" borderId="0"/>
    <xf numFmtId="0" fontId="90" fillId="120" borderId="0"/>
    <xf numFmtId="0" fontId="90" fillId="120" borderId="0"/>
    <xf numFmtId="0" fontId="90" fillId="120" borderId="0"/>
    <xf numFmtId="0" fontId="90" fillId="120" borderId="0"/>
    <xf numFmtId="0" fontId="90" fillId="120" borderId="0"/>
    <xf numFmtId="0" fontId="90" fillId="120" borderId="0"/>
    <xf numFmtId="0" fontId="90" fillId="120" borderId="0"/>
    <xf numFmtId="0" fontId="90" fillId="120" borderId="0"/>
    <xf numFmtId="0" fontId="90" fillId="120" borderId="0"/>
    <xf numFmtId="0" fontId="90" fillId="120" borderId="0"/>
    <xf numFmtId="0" fontId="90" fillId="120" borderId="0"/>
    <xf numFmtId="0" fontId="90" fillId="120" borderId="0"/>
    <xf numFmtId="0" fontId="90" fillId="120" borderId="0"/>
    <xf numFmtId="0" fontId="90" fillId="120" borderId="0"/>
    <xf numFmtId="0" fontId="90" fillId="120" borderId="0"/>
    <xf numFmtId="0" fontId="90" fillId="120" borderId="0"/>
    <xf numFmtId="0" fontId="90" fillId="120" borderId="0"/>
    <xf numFmtId="0" fontId="90" fillId="120" borderId="0"/>
    <xf numFmtId="0" fontId="90" fillId="120" borderId="0"/>
    <xf numFmtId="0" fontId="90" fillId="120" borderId="0"/>
    <xf numFmtId="0" fontId="90" fillId="120" borderId="0"/>
    <xf numFmtId="0" fontId="92" fillId="122" borderId="0"/>
    <xf numFmtId="0" fontId="90" fillId="120" borderId="0"/>
    <xf numFmtId="0" fontId="90" fillId="120" borderId="0"/>
    <xf numFmtId="0" fontId="92" fillId="122" borderId="0"/>
    <xf numFmtId="0" fontId="90" fillId="120" borderId="0"/>
    <xf numFmtId="0" fontId="90" fillId="120" borderId="0"/>
    <xf numFmtId="0" fontId="93" fillId="122" borderId="0"/>
    <xf numFmtId="0" fontId="90" fillId="120" borderId="0"/>
    <xf numFmtId="0" fontId="94" fillId="35" borderId="0" applyNumberFormat="0" applyBorder="0" applyAlignment="0" applyProtection="0"/>
    <xf numFmtId="0" fontId="90" fillId="120" borderId="0"/>
    <xf numFmtId="0" fontId="90" fillId="120" borderId="0"/>
    <xf numFmtId="0" fontId="90" fillId="120" borderId="0"/>
    <xf numFmtId="0" fontId="90" fillId="103" borderId="0"/>
    <xf numFmtId="0" fontId="90" fillId="103" borderId="0"/>
    <xf numFmtId="0" fontId="90" fillId="103" borderId="0"/>
    <xf numFmtId="0" fontId="90" fillId="103" borderId="0"/>
    <xf numFmtId="0" fontId="90" fillId="103" borderId="0"/>
    <xf numFmtId="0" fontId="90" fillId="103" borderId="0"/>
    <xf numFmtId="0" fontId="90" fillId="103" borderId="0"/>
    <xf numFmtId="0" fontId="90" fillId="103" borderId="0"/>
    <xf numFmtId="0" fontId="90" fillId="103" borderId="0"/>
    <xf numFmtId="0" fontId="90" fillId="103" borderId="0"/>
    <xf numFmtId="0" fontId="91" fillId="104" borderId="0" applyNumberFormat="0" applyBorder="0" applyAlignment="0" applyProtection="0"/>
    <xf numFmtId="0" fontId="90" fillId="104" borderId="0" applyNumberFormat="0" applyBorder="0" applyAlignment="0" applyProtection="0"/>
    <xf numFmtId="0" fontId="91" fillId="103" borderId="0" applyNumberFormat="0" applyBorder="0" applyAlignment="0" applyProtection="0"/>
    <xf numFmtId="0" fontId="91" fillId="103" borderId="0" applyNumberFormat="0" applyBorder="0" applyAlignment="0" applyProtection="0"/>
    <xf numFmtId="0" fontId="72" fillId="123" borderId="0"/>
    <xf numFmtId="0" fontId="90" fillId="106" borderId="0"/>
    <xf numFmtId="0" fontId="90" fillId="104" borderId="0" applyNumberFormat="0" applyBorder="0" applyAlignment="0" applyProtection="0"/>
    <xf numFmtId="0" fontId="90" fillId="103" borderId="0"/>
    <xf numFmtId="0" fontId="90" fillId="103" borderId="0"/>
    <xf numFmtId="0" fontId="90" fillId="103" borderId="0"/>
    <xf numFmtId="0" fontId="90" fillId="103" borderId="0"/>
    <xf numFmtId="0" fontId="90" fillId="103" borderId="0"/>
    <xf numFmtId="0" fontId="90" fillId="103" borderId="0"/>
    <xf numFmtId="0" fontId="90" fillId="103" borderId="0"/>
    <xf numFmtId="0" fontId="90" fillId="103" borderId="0"/>
    <xf numFmtId="0" fontId="90" fillId="103" borderId="0"/>
    <xf numFmtId="0" fontId="90" fillId="103" borderId="0"/>
    <xf numFmtId="0" fontId="90" fillId="104" borderId="0" applyNumberFormat="0" applyBorder="0" applyAlignment="0" applyProtection="0"/>
    <xf numFmtId="0" fontId="90" fillId="98" borderId="0" applyNumberFormat="0" applyBorder="0" applyAlignment="0" applyProtection="0"/>
    <xf numFmtId="0" fontId="90" fillId="124" borderId="0" applyNumberFormat="0" applyBorder="0" applyAlignment="0" applyProtection="0"/>
    <xf numFmtId="0" fontId="90" fillId="103" borderId="0"/>
    <xf numFmtId="0" fontId="90" fillId="103" borderId="0"/>
    <xf numFmtId="0" fontId="90" fillId="103" borderId="0"/>
    <xf numFmtId="0" fontId="90" fillId="103" borderId="0"/>
    <xf numFmtId="0" fontId="90" fillId="103" borderId="0"/>
    <xf numFmtId="0" fontId="92" fillId="125" borderId="0"/>
    <xf numFmtId="0" fontId="90" fillId="103" borderId="0"/>
    <xf numFmtId="0" fontId="92" fillId="125" borderId="0"/>
    <xf numFmtId="0" fontId="90" fillId="103" borderId="0"/>
    <xf numFmtId="0" fontId="90" fillId="103" borderId="0"/>
    <xf numFmtId="0" fontId="92" fillId="125" borderId="0"/>
    <xf numFmtId="0" fontId="90" fillId="103" borderId="0"/>
    <xf numFmtId="0" fontId="90" fillId="103" borderId="0"/>
    <xf numFmtId="0" fontId="90" fillId="103" borderId="0"/>
    <xf numFmtId="0" fontId="90" fillId="103" borderId="0"/>
    <xf numFmtId="0" fontId="90" fillId="103" borderId="0"/>
    <xf numFmtId="0" fontId="90" fillId="104" borderId="0" applyNumberFormat="0" applyBorder="0" applyAlignment="0" applyProtection="0"/>
    <xf numFmtId="0" fontId="90" fillId="103" borderId="0"/>
    <xf numFmtId="0" fontId="90" fillId="103" borderId="0"/>
    <xf numFmtId="0" fontId="90" fillId="103" borderId="0"/>
    <xf numFmtId="0" fontId="90" fillId="103" borderId="0"/>
    <xf numFmtId="0" fontId="90" fillId="103" borderId="0"/>
    <xf numFmtId="0" fontId="90" fillId="103" borderId="0"/>
    <xf numFmtId="0" fontId="90" fillId="103" borderId="0"/>
    <xf numFmtId="0" fontId="90" fillId="103" borderId="0"/>
    <xf numFmtId="0" fontId="90" fillId="103" borderId="0"/>
    <xf numFmtId="0" fontId="90" fillId="103" borderId="0"/>
    <xf numFmtId="0" fontId="90" fillId="103" borderId="0"/>
    <xf numFmtId="0" fontId="90" fillId="103" borderId="0"/>
    <xf numFmtId="0" fontId="90" fillId="103" borderId="0"/>
    <xf numFmtId="0" fontId="90" fillId="103" borderId="0"/>
    <xf numFmtId="0" fontId="90" fillId="103" borderId="0"/>
    <xf numFmtId="0" fontId="90" fillId="103" borderId="0"/>
    <xf numFmtId="0" fontId="90" fillId="103" borderId="0"/>
    <xf numFmtId="0" fontId="90" fillId="103" borderId="0"/>
    <xf numFmtId="0" fontId="90" fillId="103" borderId="0"/>
    <xf numFmtId="0" fontId="90" fillId="103" borderId="0"/>
    <xf numFmtId="0" fontId="90" fillId="103" borderId="0"/>
    <xf numFmtId="0" fontId="90" fillId="103" borderId="0"/>
    <xf numFmtId="0" fontId="92" fillId="125" borderId="0"/>
    <xf numFmtId="0" fontId="90" fillId="103" borderId="0"/>
    <xf numFmtId="0" fontId="92" fillId="125" borderId="0"/>
    <xf numFmtId="0" fontId="90" fillId="103" borderId="0"/>
    <xf numFmtId="0" fontId="92" fillId="125" borderId="0"/>
    <xf numFmtId="0" fontId="90" fillId="103" borderId="0"/>
    <xf numFmtId="0" fontId="90" fillId="103" borderId="0"/>
    <xf numFmtId="0" fontId="93" fillId="123" borderId="0"/>
    <xf numFmtId="0" fontId="90" fillId="103" borderId="0"/>
    <xf numFmtId="0" fontId="94" fillId="39" borderId="0" applyNumberFormat="0" applyBorder="0" applyAlignment="0" applyProtection="0"/>
    <xf numFmtId="0" fontId="90" fillId="103" borderId="0"/>
    <xf numFmtId="0" fontId="90" fillId="103" borderId="0"/>
    <xf numFmtId="0" fontId="90" fillId="103" borderId="0"/>
    <xf numFmtId="0" fontId="90" fillId="100" borderId="0"/>
    <xf numFmtId="0" fontId="90" fillId="100" borderId="0"/>
    <xf numFmtId="0" fontId="90" fillId="100" borderId="0"/>
    <xf numFmtId="0" fontId="90" fillId="100" borderId="0"/>
    <xf numFmtId="0" fontId="90" fillId="100" borderId="0"/>
    <xf numFmtId="0" fontId="90" fillId="100" borderId="0"/>
    <xf numFmtId="0" fontId="90" fillId="100" borderId="0"/>
    <xf numFmtId="0" fontId="90" fillId="100" borderId="0"/>
    <xf numFmtId="0" fontId="90" fillId="100" borderId="0"/>
    <xf numFmtId="0" fontId="90" fillId="100" borderId="0"/>
    <xf numFmtId="0" fontId="91" fillId="107" borderId="0" applyNumberFormat="0" applyBorder="0" applyAlignment="0" applyProtection="0"/>
    <xf numFmtId="0" fontId="90" fillId="107" borderId="0" applyNumberFormat="0" applyBorder="0" applyAlignment="0" applyProtection="0"/>
    <xf numFmtId="0" fontId="91" fillId="100" borderId="0" applyNumberFormat="0" applyBorder="0" applyAlignment="0" applyProtection="0"/>
    <xf numFmtId="0" fontId="91" fillId="100" borderId="0" applyNumberFormat="0" applyBorder="0" applyAlignment="0" applyProtection="0"/>
    <xf numFmtId="0" fontId="72" fillId="126" borderId="0"/>
    <xf numFmtId="0" fontId="90" fillId="100" borderId="0"/>
    <xf numFmtId="0" fontId="90" fillId="107" borderId="0" applyNumberFormat="0" applyBorder="0" applyAlignment="0" applyProtection="0"/>
    <xf numFmtId="0" fontId="90" fillId="100" borderId="0"/>
    <xf numFmtId="0" fontId="90" fillId="100" borderId="0"/>
    <xf numFmtId="0" fontId="90" fillId="100" borderId="0"/>
    <xf numFmtId="0" fontId="90" fillId="100" borderId="0"/>
    <xf numFmtId="0" fontId="90" fillId="100" borderId="0"/>
    <xf numFmtId="0" fontId="90" fillId="100" borderId="0"/>
    <xf numFmtId="0" fontId="90" fillId="100" borderId="0"/>
    <xf numFmtId="0" fontId="90" fillId="100" borderId="0"/>
    <xf numFmtId="0" fontId="90" fillId="100" borderId="0"/>
    <xf numFmtId="0" fontId="90" fillId="100" borderId="0"/>
    <xf numFmtId="0" fontId="90" fillId="107" borderId="0" applyNumberFormat="0" applyBorder="0" applyAlignment="0" applyProtection="0"/>
    <xf numFmtId="0" fontId="90" fillId="127" borderId="0" applyNumberFormat="0" applyBorder="0" applyAlignment="0" applyProtection="0"/>
    <xf numFmtId="0" fontId="90" fillId="100" borderId="0"/>
    <xf numFmtId="0" fontId="90" fillId="100" borderId="0"/>
    <xf numFmtId="0" fontId="90" fillId="100" borderId="0"/>
    <xf numFmtId="0" fontId="90" fillId="100" borderId="0"/>
    <xf numFmtId="0" fontId="90" fillId="100" borderId="0"/>
    <xf numFmtId="0" fontId="92" fillId="126" borderId="0"/>
    <xf numFmtId="0" fontId="90" fillId="100" borderId="0"/>
    <xf numFmtId="0" fontId="92" fillId="126" borderId="0"/>
    <xf numFmtId="0" fontId="90" fillId="100" borderId="0"/>
    <xf numFmtId="0" fontId="90" fillId="100" borderId="0"/>
    <xf numFmtId="0" fontId="92" fillId="126" borderId="0"/>
    <xf numFmtId="0" fontId="90" fillId="100" borderId="0"/>
    <xf numFmtId="0" fontId="90" fillId="100" borderId="0"/>
    <xf numFmtId="0" fontId="90" fillId="100" borderId="0"/>
    <xf numFmtId="0" fontId="90" fillId="100" borderId="0"/>
    <xf numFmtId="0" fontId="90" fillId="100" borderId="0"/>
    <xf numFmtId="0" fontId="90" fillId="107" borderId="0" applyNumberFormat="0" applyBorder="0" applyAlignment="0" applyProtection="0"/>
    <xf numFmtId="0" fontId="90" fillId="100" borderId="0"/>
    <xf numFmtId="0" fontId="90" fillId="100" borderId="0"/>
    <xf numFmtId="0" fontId="90" fillId="100" borderId="0"/>
    <xf numFmtId="0" fontId="90" fillId="100" borderId="0"/>
    <xf numFmtId="0" fontId="90" fillId="100" borderId="0"/>
    <xf numFmtId="0" fontId="90" fillId="100" borderId="0"/>
    <xf numFmtId="0" fontId="90" fillId="100" borderId="0"/>
    <xf numFmtId="0" fontId="90" fillId="100" borderId="0"/>
    <xf numFmtId="0" fontId="90" fillId="100" borderId="0"/>
    <xf numFmtId="0" fontId="90" fillId="100" borderId="0"/>
    <xf numFmtId="0" fontId="90" fillId="100" borderId="0"/>
    <xf numFmtId="0" fontId="90" fillId="100" borderId="0"/>
    <xf numFmtId="0" fontId="90" fillId="100" borderId="0"/>
    <xf numFmtId="0" fontId="90" fillId="100" borderId="0"/>
    <xf numFmtId="0" fontId="90" fillId="100" borderId="0"/>
    <xf numFmtId="0" fontId="90" fillId="100" borderId="0"/>
    <xf numFmtId="0" fontId="90" fillId="100" borderId="0"/>
    <xf numFmtId="0" fontId="90" fillId="100" borderId="0"/>
    <xf numFmtId="0" fontId="90" fillId="100" borderId="0"/>
    <xf numFmtId="0" fontId="90" fillId="100" borderId="0"/>
    <xf numFmtId="0" fontId="90" fillId="100" borderId="0"/>
    <xf numFmtId="0" fontId="90" fillId="100" borderId="0"/>
    <xf numFmtId="0" fontId="92" fillId="126" borderId="0"/>
    <xf numFmtId="0" fontId="90" fillId="100" borderId="0"/>
    <xf numFmtId="0" fontId="90" fillId="100" borderId="0"/>
    <xf numFmtId="0" fontId="92" fillId="126" borderId="0"/>
    <xf numFmtId="0" fontId="90" fillId="100" borderId="0"/>
    <xf numFmtId="0" fontId="90" fillId="100" borderId="0"/>
    <xf numFmtId="0" fontId="93" fillId="126" borderId="0"/>
    <xf numFmtId="0" fontId="90" fillId="100" borderId="0"/>
    <xf numFmtId="0" fontId="94" fillId="43" borderId="0" applyNumberFormat="0" applyBorder="0" applyAlignment="0" applyProtection="0"/>
    <xf numFmtId="0" fontId="90" fillId="100" borderId="0"/>
    <xf numFmtId="0" fontId="90" fillId="100" borderId="0"/>
    <xf numFmtId="0" fontId="90" fillId="100" borderId="0"/>
    <xf numFmtId="0" fontId="90" fillId="128" borderId="0"/>
    <xf numFmtId="0" fontId="90" fillId="128" borderId="0"/>
    <xf numFmtId="0" fontId="90" fillId="128" borderId="0"/>
    <xf numFmtId="0" fontId="90" fillId="128" borderId="0"/>
    <xf numFmtId="0" fontId="90" fillId="128" borderId="0"/>
    <xf numFmtId="0" fontId="90" fillId="128" borderId="0"/>
    <xf numFmtId="0" fontId="90" fillId="128" borderId="0"/>
    <xf numFmtId="0" fontId="90" fillId="128" borderId="0"/>
    <xf numFmtId="0" fontId="90" fillId="128" borderId="0"/>
    <xf numFmtId="0" fontId="90" fillId="128" borderId="0"/>
    <xf numFmtId="0" fontId="91" fillId="63" borderId="0" applyNumberFormat="0" applyBorder="0" applyAlignment="0" applyProtection="0"/>
    <xf numFmtId="0" fontId="90" fillId="63" borderId="0" applyNumberFormat="0" applyBorder="0" applyAlignment="0" applyProtection="0"/>
    <xf numFmtId="0" fontId="91" fillId="128" borderId="0" applyNumberFormat="0" applyBorder="0" applyAlignment="0" applyProtection="0"/>
    <xf numFmtId="0" fontId="91" fillId="128" borderId="0" applyNumberFormat="0" applyBorder="0" applyAlignment="0" applyProtection="0"/>
    <xf numFmtId="0" fontId="72" fillId="7" borderId="0"/>
    <xf numFmtId="0" fontId="90" fillId="128" borderId="0"/>
    <xf numFmtId="0" fontId="90" fillId="63" borderId="0" applyNumberFormat="0" applyBorder="0" applyAlignment="0" applyProtection="0"/>
    <xf numFmtId="0" fontId="90" fillId="128" borderId="0"/>
    <xf numFmtId="0" fontId="90" fillId="128" borderId="0"/>
    <xf numFmtId="0" fontId="90" fillId="128" borderId="0"/>
    <xf numFmtId="0" fontId="90" fillId="128" borderId="0"/>
    <xf numFmtId="0" fontId="90" fillId="128" borderId="0"/>
    <xf numFmtId="0" fontId="90" fillId="128" borderId="0"/>
    <xf numFmtId="0" fontId="90" fillId="128" borderId="0"/>
    <xf numFmtId="0" fontId="90" fillId="128" borderId="0"/>
    <xf numFmtId="0" fontId="90" fillId="128" borderId="0"/>
    <xf numFmtId="0" fontId="90" fillId="128" borderId="0"/>
    <xf numFmtId="0" fontId="90" fillId="63" borderId="0" applyNumberFormat="0" applyBorder="0" applyAlignment="0" applyProtection="0"/>
    <xf numFmtId="0" fontId="90" fillId="64" borderId="0" applyNumberFormat="0" applyBorder="0" applyAlignment="0" applyProtection="0"/>
    <xf numFmtId="0" fontId="90" fillId="114" borderId="0" applyNumberFormat="0" applyBorder="0" applyAlignment="0" applyProtection="0"/>
    <xf numFmtId="0" fontId="90" fillId="128" borderId="0"/>
    <xf numFmtId="0" fontId="90" fillId="128" borderId="0"/>
    <xf numFmtId="0" fontId="90" fillId="128" borderId="0"/>
    <xf numFmtId="0" fontId="90" fillId="128" borderId="0"/>
    <xf numFmtId="0" fontId="90" fillId="128" borderId="0"/>
    <xf numFmtId="0" fontId="92" fillId="7" borderId="0"/>
    <xf numFmtId="0" fontId="90" fillId="128" borderId="0"/>
    <xf numFmtId="0" fontId="92" fillId="7" borderId="0"/>
    <xf numFmtId="0" fontId="90" fillId="128" borderId="0"/>
    <xf numFmtId="0" fontId="90" fillId="128" borderId="0"/>
    <xf numFmtId="0" fontId="92" fillId="7" borderId="0"/>
    <xf numFmtId="0" fontId="90" fillId="128" borderId="0"/>
    <xf numFmtId="0" fontId="90" fillId="128" borderId="0"/>
    <xf numFmtId="0" fontId="90" fillId="128" borderId="0"/>
    <xf numFmtId="0" fontId="90" fillId="128" borderId="0"/>
    <xf numFmtId="0" fontId="90" fillId="128" borderId="0"/>
    <xf numFmtId="0" fontId="90" fillId="63" borderId="0" applyNumberFormat="0" applyBorder="0" applyAlignment="0" applyProtection="0"/>
    <xf numFmtId="0" fontId="90" fillId="128" borderId="0"/>
    <xf numFmtId="0" fontId="90" fillId="128" borderId="0"/>
    <xf numFmtId="0" fontId="90" fillId="128" borderId="0"/>
    <xf numFmtId="0" fontId="90" fillId="128" borderId="0"/>
    <xf numFmtId="0" fontId="90" fillId="128" borderId="0"/>
    <xf numFmtId="0" fontId="90" fillId="128" borderId="0"/>
    <xf numFmtId="0" fontId="90" fillId="128" borderId="0"/>
    <xf numFmtId="0" fontId="90" fillId="128" borderId="0"/>
    <xf numFmtId="0" fontId="90" fillId="128" borderId="0"/>
    <xf numFmtId="0" fontId="90" fillId="128" borderId="0"/>
    <xf numFmtId="0" fontId="90" fillId="128" borderId="0"/>
    <xf numFmtId="0" fontId="90" fillId="128" borderId="0"/>
    <xf numFmtId="0" fontId="90" fillId="128" borderId="0"/>
    <xf numFmtId="0" fontId="90" fillId="128" borderId="0"/>
    <xf numFmtId="0" fontId="90" fillId="128" borderId="0"/>
    <xf numFmtId="0" fontId="90" fillId="128" borderId="0"/>
    <xf numFmtId="0" fontId="90" fillId="128" borderId="0"/>
    <xf numFmtId="0" fontId="90" fillId="128" borderId="0"/>
    <xf numFmtId="0" fontId="90" fillId="128" borderId="0"/>
    <xf numFmtId="0" fontId="90" fillId="128" borderId="0"/>
    <xf numFmtId="0" fontId="90" fillId="128" borderId="0"/>
    <xf numFmtId="0" fontId="90" fillId="128" borderId="0"/>
    <xf numFmtId="0" fontId="92" fillId="7" borderId="0"/>
    <xf numFmtId="0" fontId="90" fillId="128" borderId="0"/>
    <xf numFmtId="0" fontId="90" fillId="128" borderId="0"/>
    <xf numFmtId="0" fontId="92" fillId="7" borderId="0"/>
    <xf numFmtId="0" fontId="90" fillId="128" borderId="0"/>
    <xf numFmtId="0" fontId="90" fillId="128" borderId="0"/>
    <xf numFmtId="0" fontId="93" fillId="7" borderId="0"/>
    <xf numFmtId="0" fontId="90" fillId="128" borderId="0"/>
    <xf numFmtId="0" fontId="94" fillId="47" borderId="0" applyNumberFormat="0" applyBorder="0" applyAlignment="0" applyProtection="0"/>
    <xf numFmtId="0" fontId="90" fillId="128" borderId="0"/>
    <xf numFmtId="0" fontId="90" fillId="128" borderId="0"/>
    <xf numFmtId="0" fontId="90" fillId="128" borderId="0"/>
    <xf numFmtId="185" fontId="76" fillId="83" borderId="112">
      <alignment horizontal="center" vertical="center"/>
    </xf>
    <xf numFmtId="0" fontId="95" fillId="0" borderId="0" applyNumberFormat="0" applyFill="0" applyBorder="0" applyAlignment="0">
      <protection locked="0"/>
    </xf>
    <xf numFmtId="0" fontId="96" fillId="0" borderId="0"/>
    <xf numFmtId="4" fontId="89" fillId="75" borderId="1">
      <alignment horizontal="right" vertical="center"/>
    </xf>
    <xf numFmtId="0" fontId="7" fillId="90" borderId="0" applyNumberFormat="0" applyFont="0" applyAlignment="0">
      <alignment vertical="top"/>
    </xf>
    <xf numFmtId="0" fontId="9" fillId="90" borderId="0" applyNumberFormat="0" applyFont="0" applyAlignment="0">
      <alignment vertical="top" wrapText="1"/>
    </xf>
    <xf numFmtId="0" fontId="9" fillId="90" borderId="0" applyNumberFormat="0" applyFont="0" applyAlignment="0">
      <alignment vertical="top" wrapText="1"/>
    </xf>
    <xf numFmtId="0" fontId="9" fillId="90" borderId="0" applyNumberFormat="0" applyFont="0" applyAlignment="0">
      <alignment vertical="top" wrapText="1"/>
    </xf>
    <xf numFmtId="0" fontId="9" fillId="90" borderId="0" applyNumberFormat="0" applyFont="0" applyAlignment="0">
      <alignment vertical="top" wrapText="1"/>
    </xf>
    <xf numFmtId="0" fontId="9" fillId="90" borderId="0" applyNumberFormat="0" applyFont="0" applyAlignment="0">
      <alignment vertical="top" wrapText="1"/>
    </xf>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7" fillId="0" borderId="0" applyNumberFormat="0" applyFill="0" applyBorder="0" applyAlignment="0" applyProtection="0"/>
    <xf numFmtId="0" fontId="76" fillId="0" borderId="55">
      <alignment horizontal="center" vertical="center"/>
    </xf>
    <xf numFmtId="169" fontId="8" fillId="5" borderId="0"/>
    <xf numFmtId="186" fontId="98" fillId="129" borderId="113" applyNumberFormat="0" applyFont="0" applyAlignment="0" applyProtection="0">
      <protection locked="0"/>
    </xf>
    <xf numFmtId="0" fontId="99" fillId="0" borderId="114">
      <alignment vertical="center"/>
      <protection locked="0"/>
    </xf>
    <xf numFmtId="181" fontId="26" fillId="0" borderId="0"/>
    <xf numFmtId="0" fontId="26" fillId="0" borderId="0"/>
    <xf numFmtId="181" fontId="26" fillId="0" borderId="0"/>
    <xf numFmtId="181" fontId="26" fillId="0" borderId="0"/>
    <xf numFmtId="184" fontId="26" fillId="0" borderId="0"/>
    <xf numFmtId="181" fontId="26" fillId="0" borderId="0"/>
    <xf numFmtId="181" fontId="26" fillId="0" borderId="0"/>
    <xf numFmtId="181" fontId="26" fillId="0" borderId="0"/>
    <xf numFmtId="181" fontId="26" fillId="0" borderId="0"/>
    <xf numFmtId="181" fontId="26" fillId="0" borderId="0"/>
    <xf numFmtId="181" fontId="26" fillId="0" borderId="0"/>
    <xf numFmtId="181" fontId="26" fillId="0" borderId="0"/>
    <xf numFmtId="181" fontId="26" fillId="0" borderId="0"/>
    <xf numFmtId="1" fontId="9" fillId="130" borderId="0"/>
    <xf numFmtId="0" fontId="100" fillId="52" borderId="0"/>
    <xf numFmtId="0" fontId="100" fillId="52" borderId="0"/>
    <xf numFmtId="0" fontId="100" fillId="52" borderId="0"/>
    <xf numFmtId="0" fontId="100" fillId="52" borderId="0"/>
    <xf numFmtId="0" fontId="100" fillId="52" borderId="0"/>
    <xf numFmtId="0" fontId="100" fillId="52" borderId="0"/>
    <xf numFmtId="0" fontId="100" fillId="52" borderId="0"/>
    <xf numFmtId="0" fontId="100" fillId="52" borderId="0"/>
    <xf numFmtId="0" fontId="100" fillId="52" borderId="0"/>
    <xf numFmtId="0" fontId="100" fillId="52" borderId="0"/>
    <xf numFmtId="0" fontId="101" fillId="61" borderId="0" applyNumberFormat="0" applyBorder="0" applyAlignment="0" applyProtection="0"/>
    <xf numFmtId="0" fontId="100" fillId="61" borderId="0" applyNumberFormat="0" applyBorder="0" applyAlignment="0" applyProtection="0"/>
    <xf numFmtId="0" fontId="101" fillId="52" borderId="0" applyNumberFormat="0" applyBorder="0" applyAlignment="0" applyProtection="0"/>
    <xf numFmtId="0" fontId="101" fillId="52" borderId="0" applyNumberFormat="0" applyBorder="0" applyAlignment="0" applyProtection="0"/>
    <xf numFmtId="0" fontId="68" fillId="131" borderId="0"/>
    <xf numFmtId="0" fontId="100" fillId="52" borderId="0"/>
    <xf numFmtId="0" fontId="100" fillId="61" borderId="0" applyNumberFormat="0" applyBorder="0" applyAlignment="0" applyProtection="0"/>
    <xf numFmtId="0" fontId="100" fillId="52" borderId="0"/>
    <xf numFmtId="0" fontId="100" fillId="52" borderId="0"/>
    <xf numFmtId="0" fontId="100" fillId="52" borderId="0"/>
    <xf numFmtId="0" fontId="100" fillId="52" borderId="0"/>
    <xf numFmtId="0" fontId="100" fillId="52" borderId="0"/>
    <xf numFmtId="0" fontId="100" fillId="52" borderId="0"/>
    <xf numFmtId="0" fontId="100" fillId="52" borderId="0"/>
    <xf numFmtId="0" fontId="100" fillId="52" borderId="0"/>
    <xf numFmtId="0" fontId="100" fillId="52" borderId="0"/>
    <xf numFmtId="0" fontId="100" fillId="52" borderId="0"/>
    <xf numFmtId="0" fontId="100" fillId="61" borderId="0" applyNumberFormat="0" applyBorder="0" applyAlignment="0" applyProtection="0"/>
    <xf numFmtId="0" fontId="100" fillId="61" borderId="0" applyNumberFormat="0" applyBorder="0" applyAlignment="0" applyProtection="0"/>
    <xf numFmtId="0" fontId="100" fillId="71" borderId="0" applyNumberFormat="0" applyBorder="0" applyAlignment="0" applyProtection="0"/>
    <xf numFmtId="0" fontId="100" fillId="52" borderId="0"/>
    <xf numFmtId="0" fontId="100" fillId="52" borderId="0"/>
    <xf numFmtId="0" fontId="100" fillId="52" borderId="0"/>
    <xf numFmtId="0" fontId="100" fillId="52" borderId="0"/>
    <xf numFmtId="0" fontId="100" fillId="52" borderId="0"/>
    <xf numFmtId="0" fontId="102" fillId="131" borderId="0"/>
    <xf numFmtId="0" fontId="100" fillId="52" borderId="0"/>
    <xf numFmtId="0" fontId="102" fillId="131" borderId="0"/>
    <xf numFmtId="0" fontId="100" fillId="52" borderId="0"/>
    <xf numFmtId="0" fontId="100" fillId="52" borderId="0"/>
    <xf numFmtId="0" fontId="102" fillId="131" borderId="0"/>
    <xf numFmtId="0" fontId="100" fillId="52" borderId="0"/>
    <xf numFmtId="0" fontId="100" fillId="52" borderId="0"/>
    <xf numFmtId="0" fontId="100" fillId="52" borderId="0"/>
    <xf numFmtId="0" fontId="100" fillId="52" borderId="0"/>
    <xf numFmtId="0" fontId="100" fillId="52" borderId="0"/>
    <xf numFmtId="0" fontId="100" fillId="52" borderId="0"/>
    <xf numFmtId="0" fontId="100" fillId="52" borderId="0"/>
    <xf numFmtId="0" fontId="100" fillId="52" borderId="0"/>
    <xf numFmtId="0" fontId="100" fillId="52" borderId="0"/>
    <xf numFmtId="0" fontId="100" fillId="52" borderId="0"/>
    <xf numFmtId="0" fontId="100" fillId="52" borderId="0"/>
    <xf numFmtId="0" fontId="100" fillId="52" borderId="0"/>
    <xf numFmtId="0" fontId="100" fillId="52" borderId="0"/>
    <xf numFmtId="0" fontId="100" fillId="52" borderId="0"/>
    <xf numFmtId="0" fontId="100" fillId="52" borderId="0"/>
    <xf numFmtId="0" fontId="100" fillId="52" borderId="0"/>
    <xf numFmtId="0" fontId="100" fillId="52" borderId="0"/>
    <xf numFmtId="0" fontId="100" fillId="52" borderId="0"/>
    <xf numFmtId="0" fontId="100" fillId="52" borderId="0"/>
    <xf numFmtId="0" fontId="100" fillId="52" borderId="0"/>
    <xf numFmtId="0" fontId="100" fillId="52" borderId="0"/>
    <xf numFmtId="0" fontId="100" fillId="52" borderId="0"/>
    <xf numFmtId="0" fontId="100" fillId="52" borderId="0"/>
    <xf numFmtId="0" fontId="100" fillId="52" borderId="0"/>
    <xf numFmtId="0" fontId="100" fillId="52" borderId="0"/>
    <xf numFmtId="0" fontId="100" fillId="52" borderId="0"/>
    <xf numFmtId="0" fontId="100" fillId="52" borderId="0"/>
    <xf numFmtId="0" fontId="102" fillId="131" borderId="0"/>
    <xf numFmtId="0" fontId="100" fillId="52" borderId="0"/>
    <xf numFmtId="0" fontId="102" fillId="131" borderId="0"/>
    <xf numFmtId="0" fontId="100" fillId="52" borderId="0"/>
    <xf numFmtId="0" fontId="102" fillId="131" borderId="0"/>
    <xf numFmtId="0" fontId="100" fillId="52" borderId="0"/>
    <xf numFmtId="0" fontId="100" fillId="52" borderId="0"/>
    <xf numFmtId="0" fontId="103" fillId="131" borderId="0"/>
    <xf numFmtId="0" fontId="100" fillId="52" borderId="0"/>
    <xf numFmtId="0" fontId="104" fillId="21" borderId="0" applyNumberFormat="0" applyBorder="0" applyAlignment="0" applyProtection="0"/>
    <xf numFmtId="0" fontId="100" fillId="52" borderId="0"/>
    <xf numFmtId="0" fontId="100" fillId="52" borderId="0"/>
    <xf numFmtId="0" fontId="100" fillId="52" borderId="0"/>
    <xf numFmtId="187" fontId="105" fillId="60" borderId="0" applyNumberFormat="0" applyBorder="0" applyAlignment="0">
      <protection locked="0"/>
    </xf>
    <xf numFmtId="0" fontId="106" fillId="0" borderId="0">
      <alignment vertical="top"/>
      <protection locked="0"/>
    </xf>
    <xf numFmtId="188" fontId="9" fillId="0" borderId="0" applyBorder="0"/>
    <xf numFmtId="188" fontId="9" fillId="0" borderId="0" applyBorder="0"/>
    <xf numFmtId="0" fontId="51" fillId="100" borderId="0">
      <alignment vertical="top"/>
    </xf>
    <xf numFmtId="0" fontId="107" fillId="0" borderId="0" applyNumberFormat="0" applyAlignment="0">
      <alignment horizontal="left"/>
    </xf>
    <xf numFmtId="4" fontId="108" fillId="0" borderId="49" applyFill="0" applyBorder="0" applyProtection="0">
      <alignment horizontal="right" vertical="center"/>
    </xf>
    <xf numFmtId="4" fontId="108" fillId="0" borderId="49">
      <alignment horizontal="right" vertical="center"/>
    </xf>
    <xf numFmtId="189" fontId="109" fillId="0" borderId="56" applyAlignment="0" applyProtection="0"/>
    <xf numFmtId="49" fontId="110" fillId="0" borderId="0" applyFont="0" applyFill="0" applyBorder="0" applyAlignment="0" applyProtection="0">
      <alignment horizontal="left"/>
    </xf>
    <xf numFmtId="3" fontId="26" fillId="0" borderId="0" applyAlignment="0" applyProtection="0"/>
    <xf numFmtId="171" fontId="51" fillId="0" borderId="0" applyFill="0" applyBorder="0" applyAlignment="0" applyProtection="0"/>
    <xf numFmtId="49" fontId="51" fillId="0" borderId="0" applyNumberFormat="0" applyAlignment="0" applyProtection="0">
      <alignment horizontal="left"/>
    </xf>
    <xf numFmtId="49" fontId="111" fillId="0" borderId="115" applyNumberFormat="0" applyAlignment="0" applyProtection="0">
      <alignment horizontal="left" wrapText="1"/>
    </xf>
    <xf numFmtId="49" fontId="111" fillId="0" borderId="0" applyNumberFormat="0" applyAlignment="0" applyProtection="0">
      <alignment horizontal="left" wrapText="1"/>
    </xf>
    <xf numFmtId="49" fontId="112" fillId="0" borderId="0" applyAlignment="0" applyProtection="0">
      <alignment horizontal="left"/>
    </xf>
    <xf numFmtId="190" fontId="26" fillId="0" borderId="0"/>
    <xf numFmtId="191" fontId="26" fillId="0" borderId="0"/>
    <xf numFmtId="191" fontId="26" fillId="0" borderId="0"/>
    <xf numFmtId="191" fontId="26" fillId="0" borderId="0"/>
    <xf numFmtId="191" fontId="26" fillId="0" borderId="0"/>
    <xf numFmtId="191" fontId="26" fillId="0" borderId="0"/>
    <xf numFmtId="191" fontId="26" fillId="0" borderId="0"/>
    <xf numFmtId="191" fontId="26" fillId="0" borderId="0"/>
    <xf numFmtId="191" fontId="26" fillId="0" borderId="0"/>
    <xf numFmtId="192" fontId="26" fillId="0" borderId="0"/>
    <xf numFmtId="192" fontId="26" fillId="0" borderId="0"/>
    <xf numFmtId="192" fontId="26" fillId="0" borderId="0"/>
    <xf numFmtId="192" fontId="26" fillId="0" borderId="0"/>
    <xf numFmtId="192" fontId="26" fillId="0" borderId="0"/>
    <xf numFmtId="192" fontId="26" fillId="0" borderId="0"/>
    <xf numFmtId="192" fontId="26" fillId="0" borderId="0"/>
    <xf numFmtId="192" fontId="26" fillId="0" borderId="0"/>
    <xf numFmtId="190" fontId="26" fillId="0" borderId="0"/>
    <xf numFmtId="190" fontId="26" fillId="0" borderId="0"/>
    <xf numFmtId="190" fontId="26" fillId="0" borderId="0"/>
    <xf numFmtId="190" fontId="26" fillId="0" borderId="0"/>
    <xf numFmtId="190" fontId="26" fillId="0" borderId="0"/>
    <xf numFmtId="190" fontId="26" fillId="0" borderId="0"/>
    <xf numFmtId="190" fontId="26" fillId="0" borderId="0"/>
    <xf numFmtId="190" fontId="26" fillId="0" borderId="56"/>
    <xf numFmtId="191" fontId="26" fillId="0" borderId="56"/>
    <xf numFmtId="191" fontId="26" fillId="0" borderId="56"/>
    <xf numFmtId="191" fontId="26" fillId="0" borderId="56"/>
    <xf numFmtId="191" fontId="26" fillId="0" borderId="56"/>
    <xf numFmtId="191" fontId="26" fillId="0" borderId="56"/>
    <xf numFmtId="191" fontId="26" fillId="0" borderId="56"/>
    <xf numFmtId="191" fontId="26" fillId="0" borderId="56"/>
    <xf numFmtId="191" fontId="26" fillId="0" borderId="56"/>
    <xf numFmtId="191" fontId="26" fillId="0" borderId="56"/>
    <xf numFmtId="191" fontId="26" fillId="0" borderId="56"/>
    <xf numFmtId="191" fontId="26" fillId="0" borderId="56"/>
    <xf numFmtId="192" fontId="26" fillId="0" borderId="56"/>
    <xf numFmtId="192" fontId="26" fillId="0" borderId="56"/>
    <xf numFmtId="192" fontId="26" fillId="0" borderId="56"/>
    <xf numFmtId="192" fontId="26" fillId="0" borderId="56"/>
    <xf numFmtId="192" fontId="26" fillId="0" borderId="56"/>
    <xf numFmtId="192" fontId="26" fillId="0" borderId="56"/>
    <xf numFmtId="192" fontId="26" fillId="0" borderId="56"/>
    <xf numFmtId="192" fontId="26" fillId="0" borderId="56"/>
    <xf numFmtId="192" fontId="26" fillId="0" borderId="56"/>
    <xf numFmtId="192" fontId="26" fillId="0" borderId="56"/>
    <xf numFmtId="192" fontId="26" fillId="0" borderId="56"/>
    <xf numFmtId="190" fontId="26" fillId="0" borderId="56"/>
    <xf numFmtId="190" fontId="26" fillId="0" borderId="56"/>
    <xf numFmtId="190" fontId="26" fillId="0" borderId="56"/>
    <xf numFmtId="190" fontId="26" fillId="0" borderId="56"/>
    <xf numFmtId="190" fontId="26" fillId="0" borderId="56"/>
    <xf numFmtId="190" fontId="26" fillId="0" borderId="56"/>
    <xf numFmtId="190" fontId="26" fillId="0" borderId="56"/>
    <xf numFmtId="190" fontId="26" fillId="0" borderId="56"/>
    <xf numFmtId="190" fontId="26" fillId="0" borderId="56"/>
    <xf numFmtId="190" fontId="26" fillId="0" borderId="56"/>
    <xf numFmtId="190" fontId="26" fillId="0" borderId="56"/>
    <xf numFmtId="190" fontId="26" fillId="0" borderId="56"/>
    <xf numFmtId="190" fontId="26" fillId="0" borderId="56"/>
    <xf numFmtId="193" fontId="26" fillId="0" borderId="0"/>
    <xf numFmtId="194" fontId="26" fillId="0" borderId="0"/>
    <xf numFmtId="194" fontId="26" fillId="0" borderId="0"/>
    <xf numFmtId="194" fontId="26" fillId="0" borderId="0"/>
    <xf numFmtId="194" fontId="26" fillId="0" borderId="0"/>
    <xf numFmtId="194" fontId="26" fillId="0" borderId="0"/>
    <xf numFmtId="194" fontId="26" fillId="0" borderId="0"/>
    <xf numFmtId="194" fontId="26" fillId="0" borderId="0"/>
    <xf numFmtId="194"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5" fontId="26" fillId="0" borderId="0"/>
    <xf numFmtId="193" fontId="26" fillId="0" borderId="0"/>
    <xf numFmtId="193" fontId="26" fillId="0" borderId="0"/>
    <xf numFmtId="193" fontId="26" fillId="0" borderId="0"/>
    <xf numFmtId="193" fontId="26" fillId="0" borderId="0"/>
    <xf numFmtId="193" fontId="26" fillId="0" borderId="0"/>
    <xf numFmtId="193" fontId="26" fillId="0" borderId="0"/>
    <xf numFmtId="193" fontId="26" fillId="0" borderId="0"/>
    <xf numFmtId="193" fontId="26" fillId="0" borderId="56"/>
    <xf numFmtId="194" fontId="26" fillId="0" borderId="56"/>
    <xf numFmtId="194" fontId="26" fillId="0" borderId="56"/>
    <xf numFmtId="194" fontId="26" fillId="0" borderId="56"/>
    <xf numFmtId="194" fontId="26" fillId="0" borderId="56"/>
    <xf numFmtId="194" fontId="26" fillId="0" borderId="56"/>
    <xf numFmtId="194" fontId="26" fillId="0" borderId="56"/>
    <xf numFmtId="194" fontId="26" fillId="0" borderId="56"/>
    <xf numFmtId="194" fontId="26" fillId="0" borderId="56"/>
    <xf numFmtId="194" fontId="26" fillId="0" borderId="56"/>
    <xf numFmtId="194" fontId="26" fillId="0" borderId="56"/>
    <xf numFmtId="194" fontId="26" fillId="0" borderId="56"/>
    <xf numFmtId="195" fontId="26" fillId="0" borderId="56"/>
    <xf numFmtId="195" fontId="26" fillId="0" borderId="56"/>
    <xf numFmtId="195" fontId="26" fillId="0" borderId="56"/>
    <xf numFmtId="195" fontId="26" fillId="0" borderId="56"/>
    <xf numFmtId="195" fontId="26" fillId="0" borderId="56"/>
    <xf numFmtId="195" fontId="26" fillId="0" borderId="56"/>
    <xf numFmtId="195" fontId="26" fillId="0" borderId="56"/>
    <xf numFmtId="195" fontId="26" fillId="0" borderId="56"/>
    <xf numFmtId="195" fontId="26" fillId="0" borderId="56"/>
    <xf numFmtId="195" fontId="26" fillId="0" borderId="56"/>
    <xf numFmtId="195" fontId="26" fillId="0" borderId="56"/>
    <xf numFmtId="193" fontId="26" fillId="0" borderId="56"/>
    <xf numFmtId="193" fontId="26" fillId="0" borderId="56"/>
    <xf numFmtId="193" fontId="26" fillId="0" borderId="56"/>
    <xf numFmtId="193" fontId="26" fillId="0" borderId="56"/>
    <xf numFmtId="193" fontId="26" fillId="0" borderId="56"/>
    <xf numFmtId="193" fontId="26" fillId="0" borderId="56"/>
    <xf numFmtId="193" fontId="26" fillId="0" borderId="56"/>
    <xf numFmtId="193" fontId="26" fillId="0" borderId="56"/>
    <xf numFmtId="193" fontId="26" fillId="0" borderId="56"/>
    <xf numFmtId="193" fontId="26" fillId="0" borderId="56"/>
    <xf numFmtId="193" fontId="26" fillId="0" borderId="56"/>
    <xf numFmtId="193" fontId="26" fillId="0" borderId="56"/>
    <xf numFmtId="193" fontId="26" fillId="0" borderId="56"/>
    <xf numFmtId="196" fontId="26" fillId="0" borderId="0">
      <alignment horizontal="right"/>
      <protection locked="0"/>
    </xf>
    <xf numFmtId="196" fontId="26" fillId="0" borderId="0">
      <alignment horizontal="right"/>
      <protection locked="0"/>
    </xf>
    <xf numFmtId="196" fontId="26" fillId="0" borderId="0">
      <alignment horizontal="right"/>
      <protection locked="0"/>
    </xf>
    <xf numFmtId="196" fontId="26" fillId="0" borderId="0">
      <alignment horizontal="right"/>
      <protection locked="0"/>
    </xf>
    <xf numFmtId="196" fontId="26" fillId="0" borderId="0">
      <alignment horizontal="right"/>
      <protection locked="0"/>
    </xf>
    <xf numFmtId="196" fontId="26" fillId="0" borderId="0">
      <alignment horizontal="right"/>
      <protection locked="0"/>
    </xf>
    <xf numFmtId="196" fontId="26" fillId="0" borderId="0">
      <alignment horizontal="right"/>
      <protection locked="0"/>
    </xf>
    <xf numFmtId="196" fontId="26" fillId="0" borderId="0">
      <alignment horizontal="right"/>
      <protection locked="0"/>
    </xf>
    <xf numFmtId="197" fontId="26" fillId="0" borderId="0">
      <alignment horizontal="right"/>
      <protection locked="0"/>
    </xf>
    <xf numFmtId="197" fontId="26" fillId="0" borderId="0">
      <alignment horizontal="right"/>
      <protection locked="0"/>
    </xf>
    <xf numFmtId="197" fontId="26" fillId="0" borderId="0">
      <alignment horizontal="right"/>
      <protection locked="0"/>
    </xf>
    <xf numFmtId="197" fontId="26" fillId="0" borderId="0">
      <alignment horizontal="right"/>
      <protection locked="0"/>
    </xf>
    <xf numFmtId="197" fontId="26" fillId="0" borderId="0">
      <alignment horizontal="right"/>
      <protection locked="0"/>
    </xf>
    <xf numFmtId="197" fontId="26" fillId="0" borderId="0">
      <alignment horizontal="right"/>
      <protection locked="0"/>
    </xf>
    <xf numFmtId="197" fontId="26" fillId="0" borderId="0">
      <alignment horizontal="right"/>
      <protection locked="0"/>
    </xf>
    <xf numFmtId="197" fontId="26" fillId="0" borderId="0">
      <alignment horizontal="right"/>
      <protection locked="0"/>
    </xf>
    <xf numFmtId="198" fontId="26" fillId="0" borderId="0"/>
    <xf numFmtId="199" fontId="26" fillId="0" borderId="0"/>
    <xf numFmtId="199" fontId="26" fillId="0" borderId="0"/>
    <xf numFmtId="199" fontId="26" fillId="0" borderId="0"/>
    <xf numFmtId="199" fontId="26" fillId="0" borderId="0"/>
    <xf numFmtId="199" fontId="26" fillId="0" borderId="0"/>
    <xf numFmtId="199" fontId="26" fillId="0" borderId="0"/>
    <xf numFmtId="199" fontId="26" fillId="0" borderId="0"/>
    <xf numFmtId="199" fontId="26" fillId="0" borderId="0"/>
    <xf numFmtId="200" fontId="26" fillId="0" borderId="0"/>
    <xf numFmtId="200" fontId="26" fillId="0" borderId="0"/>
    <xf numFmtId="200" fontId="26" fillId="0" borderId="0"/>
    <xf numFmtId="200" fontId="26" fillId="0" borderId="0"/>
    <xf numFmtId="200" fontId="26" fillId="0" borderId="0"/>
    <xf numFmtId="200" fontId="26" fillId="0" borderId="0"/>
    <xf numFmtId="200" fontId="26" fillId="0" borderId="0"/>
    <xf numFmtId="200" fontId="26" fillId="0" borderId="0"/>
    <xf numFmtId="198" fontId="26" fillId="0" borderId="0"/>
    <xf numFmtId="198" fontId="26" fillId="0" borderId="0"/>
    <xf numFmtId="198" fontId="26" fillId="0" borderId="0"/>
    <xf numFmtId="198" fontId="26" fillId="0" borderId="0"/>
    <xf numFmtId="198" fontId="26" fillId="0" borderId="0"/>
    <xf numFmtId="198" fontId="26" fillId="0" borderId="0"/>
    <xf numFmtId="198" fontId="26" fillId="0" borderId="0"/>
    <xf numFmtId="198" fontId="26" fillId="0" borderId="56"/>
    <xf numFmtId="199" fontId="26" fillId="0" borderId="56"/>
    <xf numFmtId="199" fontId="26" fillId="0" borderId="56"/>
    <xf numFmtId="199" fontId="26" fillId="0" borderId="56"/>
    <xf numFmtId="199" fontId="26" fillId="0" borderId="56"/>
    <xf numFmtId="199" fontId="26" fillId="0" borderId="56"/>
    <xf numFmtId="199" fontId="26" fillId="0" borderId="56"/>
    <xf numFmtId="199" fontId="26" fillId="0" borderId="56"/>
    <xf numFmtId="199" fontId="26" fillId="0" borderId="56"/>
    <xf numFmtId="199" fontId="26" fillId="0" borderId="56"/>
    <xf numFmtId="199" fontId="26" fillId="0" borderId="56"/>
    <xf numFmtId="199" fontId="26" fillId="0" borderId="56"/>
    <xf numFmtId="200" fontId="26" fillId="0" borderId="56"/>
    <xf numFmtId="200" fontId="26" fillId="0" borderId="56"/>
    <xf numFmtId="200" fontId="26" fillId="0" borderId="56"/>
    <xf numFmtId="200" fontId="26" fillId="0" borderId="56"/>
    <xf numFmtId="200" fontId="26" fillId="0" borderId="56"/>
    <xf numFmtId="200" fontId="26" fillId="0" borderId="56"/>
    <xf numFmtId="200" fontId="26" fillId="0" borderId="56"/>
    <xf numFmtId="200" fontId="26" fillId="0" borderId="56"/>
    <xf numFmtId="200" fontId="26" fillId="0" borderId="56"/>
    <xf numFmtId="200" fontId="26" fillId="0" borderId="56"/>
    <xf numFmtId="200" fontId="26" fillId="0" borderId="56"/>
    <xf numFmtId="198" fontId="26" fillId="0" borderId="56"/>
    <xf numFmtId="198" fontId="26" fillId="0" borderId="56"/>
    <xf numFmtId="198" fontId="26" fillId="0" borderId="56"/>
    <xf numFmtId="198" fontId="26" fillId="0" borderId="56"/>
    <xf numFmtId="198" fontId="26" fillId="0" borderId="56"/>
    <xf numFmtId="198" fontId="26" fillId="0" borderId="56"/>
    <xf numFmtId="198" fontId="26" fillId="0" borderId="56"/>
    <xf numFmtId="198" fontId="26" fillId="0" borderId="56"/>
    <xf numFmtId="198" fontId="26" fillId="0" borderId="56"/>
    <xf numFmtId="198" fontId="26" fillId="0" borderId="56"/>
    <xf numFmtId="198" fontId="26" fillId="0" borderId="56"/>
    <xf numFmtId="198" fontId="26" fillId="0" borderId="56"/>
    <xf numFmtId="198" fontId="26" fillId="0" borderId="56"/>
    <xf numFmtId="0" fontId="113" fillId="132" borderId="116" applyNumberFormat="0" applyAlignment="0" applyProtection="0"/>
    <xf numFmtId="0" fontId="113" fillId="132" borderId="116" applyNumberFormat="0" applyAlignment="0" applyProtection="0"/>
    <xf numFmtId="0" fontId="113" fillId="132" borderId="116" applyNumberFormat="0" applyAlignment="0" applyProtection="0"/>
    <xf numFmtId="0" fontId="113" fillId="132" borderId="116" applyNumberFormat="0" applyAlignment="0" applyProtection="0"/>
    <xf numFmtId="186" fontId="98" fillId="55" borderId="113" applyNumberFormat="0" applyFont="0" applyAlignment="0" applyProtection="0">
      <protection locked="0"/>
    </xf>
    <xf numFmtId="0" fontId="114" fillId="53" borderId="117"/>
    <xf numFmtId="0" fontId="114" fillId="53" borderId="117"/>
    <xf numFmtId="0" fontId="114" fillId="53" borderId="117"/>
    <xf numFmtId="0" fontId="114" fillId="53" borderId="117"/>
    <xf numFmtId="0" fontId="114" fillId="53" borderId="117"/>
    <xf numFmtId="0" fontId="114" fillId="53" borderId="117"/>
    <xf numFmtId="0" fontId="114" fillId="53" borderId="117"/>
    <xf numFmtId="0" fontId="114" fillId="53" borderId="117"/>
    <xf numFmtId="0" fontId="114" fillId="53" borderId="117"/>
    <xf numFmtId="0" fontId="114" fillId="53" borderId="117"/>
    <xf numFmtId="0" fontId="115" fillId="68" borderId="117" applyNumberFormat="0" applyAlignment="0" applyProtection="0"/>
    <xf numFmtId="0" fontId="114" fillId="53" borderId="117"/>
    <xf numFmtId="0" fontId="114" fillId="68" borderId="117" applyNumberFormat="0" applyAlignment="0" applyProtection="0"/>
    <xf numFmtId="0" fontId="114" fillId="68" borderId="117" applyNumberFormat="0" applyAlignment="0" applyProtection="0"/>
    <xf numFmtId="0" fontId="115" fillId="53" borderId="117" applyNumberFormat="0" applyAlignment="0" applyProtection="0"/>
    <xf numFmtId="181" fontId="114" fillId="73" borderId="117" applyNumberFormat="0" applyAlignment="0" applyProtection="0"/>
    <xf numFmtId="0" fontId="114" fillId="53" borderId="117"/>
    <xf numFmtId="0" fontId="115" fillId="53" borderId="117" applyNumberFormat="0" applyAlignment="0" applyProtection="0"/>
    <xf numFmtId="0" fontId="115" fillId="53" borderId="117" applyNumberFormat="0" applyAlignment="0" applyProtection="0"/>
    <xf numFmtId="0" fontId="115" fillId="53" borderId="117" applyNumberFormat="0" applyAlignment="0" applyProtection="0"/>
    <xf numFmtId="0" fontId="115" fillId="53" borderId="117" applyNumberFormat="0" applyAlignment="0" applyProtection="0"/>
    <xf numFmtId="0" fontId="115" fillId="53" borderId="117" applyNumberFormat="0" applyAlignment="0" applyProtection="0"/>
    <xf numFmtId="0" fontId="115" fillId="53" borderId="117" applyNumberFormat="0" applyAlignment="0" applyProtection="0"/>
    <xf numFmtId="0" fontId="115" fillId="53" borderId="117" applyNumberFormat="0" applyAlignment="0" applyProtection="0"/>
    <xf numFmtId="0" fontId="115" fillId="53" borderId="117" applyNumberFormat="0" applyAlignment="0" applyProtection="0"/>
    <xf numFmtId="0" fontId="115" fillId="53" borderId="117" applyNumberFormat="0" applyAlignment="0" applyProtection="0"/>
    <xf numFmtId="0" fontId="115" fillId="53" borderId="117" applyNumberFormat="0" applyAlignment="0" applyProtection="0"/>
    <xf numFmtId="0" fontId="115" fillId="53" borderId="117" applyNumberFormat="0" applyAlignment="0" applyProtection="0"/>
    <xf numFmtId="0" fontId="114" fillId="68" borderId="117" applyNumberFormat="0" applyAlignment="0" applyProtection="0"/>
    <xf numFmtId="0" fontId="114" fillId="68" borderId="117" applyNumberFormat="0" applyAlignment="0" applyProtection="0"/>
    <xf numFmtId="0" fontId="114" fillId="68" borderId="117" applyNumberFormat="0" applyAlignment="0" applyProtection="0"/>
    <xf numFmtId="0" fontId="115" fillId="53" borderId="117" applyNumberFormat="0" applyAlignment="0" applyProtection="0"/>
    <xf numFmtId="0" fontId="115" fillId="53" borderId="117" applyNumberFormat="0" applyAlignment="0" applyProtection="0"/>
    <xf numFmtId="181" fontId="114" fillId="73" borderId="117" applyNumberFormat="0" applyAlignment="0" applyProtection="0"/>
    <xf numFmtId="0" fontId="115" fillId="53" borderId="117" applyNumberFormat="0" applyAlignment="0" applyProtection="0"/>
    <xf numFmtId="0" fontId="115" fillId="53" borderId="117" applyNumberFormat="0" applyAlignment="0" applyProtection="0"/>
    <xf numFmtId="0" fontId="115" fillId="53" borderId="117" applyNumberFormat="0" applyAlignment="0" applyProtection="0"/>
    <xf numFmtId="0" fontId="115" fillId="53" borderId="117" applyNumberFormat="0" applyAlignment="0" applyProtection="0"/>
    <xf numFmtId="0" fontId="115" fillId="53" borderId="117" applyNumberFormat="0" applyAlignment="0" applyProtection="0"/>
    <xf numFmtId="0" fontId="115" fillId="53" borderId="117" applyNumberFormat="0" applyAlignment="0" applyProtection="0"/>
    <xf numFmtId="0" fontId="115" fillId="53" borderId="117" applyNumberFormat="0" applyAlignment="0" applyProtection="0"/>
    <xf numFmtId="0" fontId="115" fillId="53" borderId="117" applyNumberFormat="0" applyAlignment="0" applyProtection="0"/>
    <xf numFmtId="0" fontId="115" fillId="53" borderId="117" applyNumberFormat="0" applyAlignment="0" applyProtection="0"/>
    <xf numFmtId="0" fontId="115" fillId="53" borderId="117" applyNumberFormat="0" applyAlignment="0" applyProtection="0"/>
    <xf numFmtId="0" fontId="115" fillId="53" borderId="117" applyNumberFormat="0" applyAlignment="0" applyProtection="0"/>
    <xf numFmtId="0" fontId="115" fillId="53" borderId="117" applyNumberFormat="0" applyAlignment="0" applyProtection="0"/>
    <xf numFmtId="0" fontId="115" fillId="53" borderId="117" applyNumberFormat="0" applyAlignment="0" applyProtection="0"/>
    <xf numFmtId="0" fontId="115" fillId="53" borderId="117" applyNumberFormat="0" applyAlignment="0" applyProtection="0"/>
    <xf numFmtId="0" fontId="115" fillId="53" borderId="117" applyNumberFormat="0" applyAlignment="0" applyProtection="0"/>
    <xf numFmtId="181" fontId="114" fillId="73" borderId="117" applyNumberFormat="0" applyAlignment="0" applyProtection="0"/>
    <xf numFmtId="0" fontId="115" fillId="53" borderId="117" applyNumberFormat="0" applyAlignment="0" applyProtection="0"/>
    <xf numFmtId="0" fontId="115" fillId="53" borderId="117" applyNumberFormat="0" applyAlignment="0" applyProtection="0"/>
    <xf numFmtId="0" fontId="115" fillId="53" borderId="117" applyNumberFormat="0" applyAlignment="0" applyProtection="0"/>
    <xf numFmtId="0" fontId="115" fillId="53" borderId="117" applyNumberFormat="0" applyAlignment="0" applyProtection="0"/>
    <xf numFmtId="0" fontId="115" fillId="53" borderId="117" applyNumberFormat="0" applyAlignment="0" applyProtection="0"/>
    <xf numFmtId="0" fontId="115" fillId="53" borderId="117" applyNumberFormat="0" applyAlignment="0" applyProtection="0"/>
    <xf numFmtId="0" fontId="115" fillId="53" borderId="117" applyNumberFormat="0" applyAlignment="0" applyProtection="0"/>
    <xf numFmtId="0" fontId="115" fillId="53" borderId="117" applyNumberFormat="0" applyAlignment="0" applyProtection="0"/>
    <xf numFmtId="0" fontId="115" fillId="53" borderId="117" applyNumberFormat="0" applyAlignment="0" applyProtection="0"/>
    <xf numFmtId="0" fontId="115" fillId="53" borderId="117" applyNumberFormat="0" applyAlignment="0" applyProtection="0"/>
    <xf numFmtId="0" fontId="115" fillId="53" borderId="117" applyNumberFormat="0" applyAlignment="0" applyProtection="0"/>
    <xf numFmtId="181" fontId="114" fillId="73" borderId="117" applyNumberFormat="0" applyAlignment="0" applyProtection="0"/>
    <xf numFmtId="181" fontId="114" fillId="73" borderId="117" applyNumberFormat="0" applyAlignment="0" applyProtection="0"/>
    <xf numFmtId="181" fontId="114" fillId="73" borderId="117" applyNumberFormat="0" applyAlignment="0" applyProtection="0"/>
    <xf numFmtId="0" fontId="114" fillId="53" borderId="117"/>
    <xf numFmtId="0" fontId="114" fillId="53" borderId="117"/>
    <xf numFmtId="0" fontId="114" fillId="53" borderId="117"/>
    <xf numFmtId="0" fontId="114" fillId="53" borderId="117"/>
    <xf numFmtId="0" fontId="114" fillId="53" borderId="117"/>
    <xf numFmtId="0" fontId="114" fillId="53" borderId="117"/>
    <xf numFmtId="0" fontId="114" fillId="53" borderId="117"/>
    <xf numFmtId="0" fontId="114" fillId="53" borderId="117"/>
    <xf numFmtId="0" fontId="114" fillId="53" borderId="117"/>
    <xf numFmtId="0" fontId="114" fillId="53" borderId="117"/>
    <xf numFmtId="0" fontId="114" fillId="53" borderId="117"/>
    <xf numFmtId="0" fontId="114" fillId="53" borderId="117"/>
    <xf numFmtId="0" fontId="114" fillId="68" borderId="117" applyNumberFormat="0" applyAlignment="0" applyProtection="0"/>
    <xf numFmtId="0" fontId="114" fillId="73" borderId="117" applyNumberFormat="0" applyAlignment="0" applyProtection="0"/>
    <xf numFmtId="0" fontId="114" fillId="68" borderId="117" applyNumberFormat="0" applyAlignment="0" applyProtection="0"/>
    <xf numFmtId="181" fontId="116" fillId="132" borderId="117" applyNumberFormat="0" applyAlignment="0" applyProtection="0"/>
    <xf numFmtId="181" fontId="116" fillId="132" borderId="117" applyNumberFormat="0" applyAlignment="0" applyProtection="0"/>
    <xf numFmtId="181" fontId="116" fillId="132" borderId="117" applyNumberFormat="0" applyAlignment="0" applyProtection="0"/>
    <xf numFmtId="181" fontId="116" fillId="132" borderId="117" applyNumberFormat="0" applyAlignment="0" applyProtection="0"/>
    <xf numFmtId="181" fontId="116" fillId="132" borderId="117" applyNumberFormat="0" applyAlignment="0" applyProtection="0"/>
    <xf numFmtId="181" fontId="116" fillId="132" borderId="117" applyNumberFormat="0" applyAlignment="0" applyProtection="0"/>
    <xf numFmtId="0" fontId="114" fillId="73" borderId="117" applyNumberFormat="0" applyAlignment="0" applyProtection="0"/>
    <xf numFmtId="0" fontId="114" fillId="73" borderId="117" applyNumberFormat="0" applyAlignment="0" applyProtection="0"/>
    <xf numFmtId="0" fontId="114" fillId="53" borderId="117"/>
    <xf numFmtId="0" fontId="114" fillId="53" borderId="117"/>
    <xf numFmtId="0" fontId="114" fillId="53" borderId="117"/>
    <xf numFmtId="0" fontId="114" fillId="53" borderId="117"/>
    <xf numFmtId="0" fontId="114" fillId="53" borderId="117"/>
    <xf numFmtId="0" fontId="117" fillId="3" borderId="90"/>
    <xf numFmtId="0" fontId="114" fillId="53" borderId="117"/>
    <xf numFmtId="0" fontId="117" fillId="3" borderId="90"/>
    <xf numFmtId="0" fontId="114" fillId="53" borderId="117"/>
    <xf numFmtId="0" fontId="114" fillId="53" borderId="117"/>
    <xf numFmtId="0" fontId="117" fillId="3" borderId="90"/>
    <xf numFmtId="0" fontId="114" fillId="53" borderId="117"/>
    <xf numFmtId="0" fontId="114" fillId="53" borderId="117"/>
    <xf numFmtId="0" fontId="114" fillId="53" borderId="117"/>
    <xf numFmtId="0" fontId="114" fillId="53" borderId="117"/>
    <xf numFmtId="0" fontId="114" fillId="68" borderId="117" applyNumberFormat="0" applyAlignment="0" applyProtection="0"/>
    <xf numFmtId="0" fontId="114" fillId="68" borderId="117" applyNumberFormat="0" applyAlignment="0" applyProtection="0"/>
    <xf numFmtId="0" fontId="114" fillId="68" borderId="117" applyNumberFormat="0" applyAlignment="0" applyProtection="0"/>
    <xf numFmtId="0" fontId="114" fillId="68" borderId="117" applyNumberFormat="0" applyAlignment="0" applyProtection="0"/>
    <xf numFmtId="0" fontId="118" fillId="132" borderId="117" applyNumberFormat="0" applyAlignment="0" applyProtection="0"/>
    <xf numFmtId="0" fontId="114" fillId="53" borderId="117"/>
    <xf numFmtId="0" fontId="114" fillId="53" borderId="117"/>
    <xf numFmtId="0" fontId="114" fillId="53" borderId="117"/>
    <xf numFmtId="0" fontId="114" fillId="53" borderId="117"/>
    <xf numFmtId="0" fontId="114" fillId="53" borderId="117"/>
    <xf numFmtId="0" fontId="114" fillId="53" borderId="117"/>
    <xf numFmtId="0" fontId="114" fillId="53" borderId="117"/>
    <xf numFmtId="0" fontId="114" fillId="53" borderId="117"/>
    <xf numFmtId="0" fontId="114" fillId="53" borderId="117"/>
    <xf numFmtId="0" fontId="114" fillId="53" borderId="117"/>
    <xf numFmtId="0" fontId="119" fillId="133" borderId="90"/>
    <xf numFmtId="0" fontId="119" fillId="24" borderId="90" applyNumberFormat="0" applyAlignment="0" applyProtection="0"/>
    <xf numFmtId="0" fontId="114" fillId="53" borderId="117"/>
    <xf numFmtId="0" fontId="114" fillId="53" borderId="117"/>
    <xf numFmtId="0" fontId="114" fillId="53" borderId="117"/>
    <xf numFmtId="0" fontId="114" fillId="53" borderId="117"/>
    <xf numFmtId="0" fontId="114" fillId="53" borderId="117"/>
    <xf numFmtId="0" fontId="114" fillId="53" borderId="117"/>
    <xf numFmtId="0" fontId="114" fillId="53" borderId="117"/>
    <xf numFmtId="0" fontId="114" fillId="53" borderId="117"/>
    <xf numFmtId="0" fontId="114" fillId="53" borderId="117"/>
    <xf numFmtId="0" fontId="114" fillId="53" borderId="117"/>
    <xf numFmtId="0" fontId="114" fillId="53" borderId="117"/>
    <xf numFmtId="0" fontId="117" fillId="3" borderId="90"/>
    <xf numFmtId="0" fontId="114" fillId="53" borderId="117"/>
    <xf numFmtId="0" fontId="117" fillId="3" borderId="90"/>
    <xf numFmtId="0" fontId="114" fillId="53" borderId="117"/>
    <xf numFmtId="0" fontId="117" fillId="3" borderId="90"/>
    <xf numFmtId="0" fontId="114" fillId="53" borderId="117"/>
    <xf numFmtId="0" fontId="114" fillId="53" borderId="117"/>
    <xf numFmtId="0" fontId="119" fillId="133" borderId="90"/>
    <xf numFmtId="0" fontId="114" fillId="53" borderId="117"/>
    <xf numFmtId="0" fontId="114" fillId="53" borderId="117"/>
    <xf numFmtId="0" fontId="114" fillId="53" borderId="117" applyNumberFormat="0" applyAlignment="0" applyProtection="0"/>
    <xf numFmtId="0" fontId="69" fillId="133" borderId="90" applyNumberFormat="0" applyAlignment="0" applyProtection="0"/>
    <xf numFmtId="0" fontId="69" fillId="133" borderId="90" applyNumberFormat="0" applyAlignment="0" applyProtection="0"/>
    <xf numFmtId="0" fontId="114" fillId="68" borderId="117" applyNumberFormat="0" applyAlignment="0" applyProtection="0"/>
    <xf numFmtId="0" fontId="69" fillId="24" borderId="90" applyNumberFormat="0" applyAlignment="0" applyProtection="0"/>
    <xf numFmtId="0" fontId="114" fillId="53" borderId="117"/>
    <xf numFmtId="0" fontId="120" fillId="24" borderId="90" applyNumberFormat="0" applyAlignment="0" applyProtection="0"/>
    <xf numFmtId="0" fontId="114" fillId="53" borderId="117"/>
    <xf numFmtId="0" fontId="114" fillId="53" borderId="117"/>
    <xf numFmtId="0" fontId="121" fillId="0" borderId="0" applyNumberFormat="0" applyFont="0" applyFill="0" applyBorder="0">
      <alignment horizontal="center" vertical="center"/>
      <protection locked="0"/>
    </xf>
    <xf numFmtId="0" fontId="122" fillId="0" borderId="118" applyNumberFormat="0" applyFill="0" applyAlignment="0" applyProtection="0"/>
    <xf numFmtId="0" fontId="122" fillId="0" borderId="118"/>
    <xf numFmtId="0" fontId="123" fillId="57" borderId="119" applyNumberFormat="0" applyAlignment="0" applyProtection="0"/>
    <xf numFmtId="0" fontId="123" fillId="56" borderId="119"/>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23" fillId="54" borderId="119"/>
    <xf numFmtId="0" fontId="123" fillId="54" borderId="119"/>
    <xf numFmtId="0" fontId="123" fillId="54" borderId="119"/>
    <xf numFmtId="0" fontId="123" fillId="54" borderId="119"/>
    <xf numFmtId="0" fontId="123" fillId="54" borderId="119"/>
    <xf numFmtId="0" fontId="123" fillId="54" borderId="119"/>
    <xf numFmtId="0" fontId="123" fillId="54" borderId="119"/>
    <xf numFmtId="0" fontId="123" fillId="54" borderId="119"/>
    <xf numFmtId="0" fontId="123" fillId="54" borderId="119"/>
    <xf numFmtId="0" fontId="123" fillId="54" borderId="119"/>
    <xf numFmtId="0" fontId="124" fillId="134" borderId="119" applyNumberFormat="0" applyAlignment="0" applyProtection="0"/>
    <xf numFmtId="0" fontId="123" fillId="134" borderId="119" applyNumberFormat="0" applyAlignment="0" applyProtection="0"/>
    <xf numFmtId="0" fontId="124" fillId="54" borderId="119" applyNumberFormat="0" applyAlignment="0" applyProtection="0"/>
    <xf numFmtId="0" fontId="124" fillId="54" borderId="119" applyNumberFormat="0" applyAlignment="0" applyProtection="0"/>
    <xf numFmtId="0" fontId="125" fillId="135" borderId="93"/>
    <xf numFmtId="0" fontId="123" fillId="54" borderId="119"/>
    <xf numFmtId="0" fontId="123" fillId="134" borderId="119" applyNumberFormat="0" applyAlignment="0" applyProtection="0"/>
    <xf numFmtId="0" fontId="123" fillId="54" borderId="119"/>
    <xf numFmtId="0" fontId="123" fillId="54" borderId="119"/>
    <xf numFmtId="0" fontId="123" fillId="54" borderId="119"/>
    <xf numFmtId="0" fontId="123" fillId="54" borderId="119"/>
    <xf numFmtId="0" fontId="123" fillId="54" borderId="119"/>
    <xf numFmtId="0" fontId="123" fillId="54" borderId="119"/>
    <xf numFmtId="0" fontId="123" fillId="54" borderId="119"/>
    <xf numFmtId="0" fontId="123" fillId="54" borderId="119"/>
    <xf numFmtId="0" fontId="123" fillId="54" borderId="119"/>
    <xf numFmtId="0" fontId="123" fillId="54" borderId="119"/>
    <xf numFmtId="0" fontId="123" fillId="134" borderId="119" applyNumberFormat="0" applyAlignment="0" applyProtection="0"/>
    <xf numFmtId="0" fontId="123" fillId="73" borderId="119" applyNumberFormat="0" applyAlignment="0" applyProtection="0"/>
    <xf numFmtId="0" fontId="123" fillId="54" borderId="119"/>
    <xf numFmtId="0" fontId="123" fillId="54" borderId="119"/>
    <xf numFmtId="0" fontId="123" fillId="54" borderId="119"/>
    <xf numFmtId="0" fontId="123" fillId="54" borderId="119"/>
    <xf numFmtId="0" fontId="123" fillId="54" borderId="119"/>
    <xf numFmtId="0" fontId="126" fillId="135" borderId="120"/>
    <xf numFmtId="0" fontId="123" fillId="54" borderId="119"/>
    <xf numFmtId="0" fontId="126" fillId="135" borderId="120"/>
    <xf numFmtId="0" fontId="123" fillId="54" borderId="119"/>
    <xf numFmtId="0" fontId="123" fillId="54" borderId="119"/>
    <xf numFmtId="0" fontId="126" fillId="135" borderId="120"/>
    <xf numFmtId="0" fontId="123" fillId="54" borderId="119"/>
    <xf numFmtId="0" fontId="123" fillId="54" borderId="119"/>
    <xf numFmtId="0" fontId="123" fillId="54" borderId="119"/>
    <xf numFmtId="0" fontId="123" fillId="54" borderId="119"/>
    <xf numFmtId="0" fontId="123" fillId="54" borderId="119"/>
    <xf numFmtId="0" fontId="123" fillId="134" borderId="119" applyNumberFormat="0" applyAlignment="0" applyProtection="0"/>
    <xf numFmtId="0" fontId="123" fillId="54" borderId="119"/>
    <xf numFmtId="0" fontId="123" fillId="54" borderId="119"/>
    <xf numFmtId="0" fontId="123" fillId="54" borderId="119"/>
    <xf numFmtId="0" fontId="123" fillId="54" borderId="119"/>
    <xf numFmtId="0" fontId="123" fillId="54" borderId="119"/>
    <xf numFmtId="0" fontId="123" fillId="54" borderId="119"/>
    <xf numFmtId="0" fontId="123" fillId="54" borderId="119"/>
    <xf numFmtId="0" fontId="123" fillId="54" borderId="119"/>
    <xf numFmtId="0" fontId="123" fillId="54" borderId="119"/>
    <xf numFmtId="0" fontId="123" fillId="54" borderId="119"/>
    <xf numFmtId="0" fontId="123" fillId="54" borderId="119"/>
    <xf numFmtId="0" fontId="123" fillId="54" borderId="119"/>
    <xf numFmtId="0" fontId="123" fillId="54" borderId="119"/>
    <xf numFmtId="0" fontId="123" fillId="54" borderId="119"/>
    <xf numFmtId="0" fontId="123" fillId="54" borderId="119"/>
    <xf numFmtId="0" fontId="123" fillId="54" borderId="119"/>
    <xf numFmtId="0" fontId="123" fillId="54" borderId="119"/>
    <xf numFmtId="0" fontId="123" fillId="54" borderId="119"/>
    <xf numFmtId="0" fontId="123" fillId="54" borderId="119"/>
    <xf numFmtId="0" fontId="123" fillId="54" borderId="119"/>
    <xf numFmtId="0" fontId="123" fillId="54" borderId="119"/>
    <xf numFmtId="0" fontId="123" fillId="54" borderId="119"/>
    <xf numFmtId="0" fontId="126" fillId="135" borderId="120"/>
    <xf numFmtId="0" fontId="123" fillId="54" borderId="119"/>
    <xf numFmtId="0" fontId="126" fillId="135" borderId="120"/>
    <xf numFmtId="0" fontId="123" fillId="54" borderId="119"/>
    <xf numFmtId="0" fontId="126" fillId="135" borderId="120"/>
    <xf numFmtId="0" fontId="123" fillId="54" borderId="119"/>
    <xf numFmtId="0" fontId="123" fillId="54" borderId="119"/>
    <xf numFmtId="0" fontId="64" fillId="135" borderId="93"/>
    <xf numFmtId="0" fontId="123" fillId="54" borderId="119"/>
    <xf numFmtId="0" fontId="127" fillId="25" borderId="93" applyNumberFormat="0" applyAlignment="0" applyProtection="0"/>
    <xf numFmtId="0" fontId="123" fillId="54" borderId="119"/>
    <xf numFmtId="0" fontId="123" fillId="54" borderId="119"/>
    <xf numFmtId="0" fontId="123" fillId="54" borderId="119"/>
    <xf numFmtId="201" fontId="14" fillId="87" borderId="117">
      <alignment horizontal="center" vertical="center" shrinkToFit="1"/>
    </xf>
    <xf numFmtId="201" fontId="14" fillId="109" borderId="117">
      <alignment horizontal="center" vertical="center" shrinkToFit="1"/>
    </xf>
    <xf numFmtId="201" fontId="14" fillId="51" borderId="117">
      <alignment horizontal="center" vertical="center" shrinkToFit="1"/>
    </xf>
    <xf numFmtId="202" fontId="128" fillId="0" borderId="113"/>
    <xf numFmtId="0" fontId="92" fillId="136" borderId="121"/>
    <xf numFmtId="0" fontId="129" fillId="136" borderId="121"/>
    <xf numFmtId="175" fontId="26" fillId="0" borderId="0" applyFont="0" applyFill="0" applyBorder="0" applyProtection="0">
      <alignment horizontal="right"/>
    </xf>
    <xf numFmtId="203" fontId="26" fillId="0" borderId="0" applyFont="0" applyFill="0" applyBorder="0" applyProtection="0">
      <alignment horizontal="left"/>
    </xf>
    <xf numFmtId="0" fontId="130" fillId="90" borderId="121"/>
    <xf numFmtId="0" fontId="90" fillId="112" borderId="0" applyNumberFormat="0" applyBorder="0" applyAlignment="0" applyProtection="0"/>
    <xf numFmtId="0" fontId="90" fillId="113" borderId="0"/>
    <xf numFmtId="0" fontId="90" fillId="64" borderId="0" applyNumberFormat="0" applyBorder="0" applyAlignment="0" applyProtection="0"/>
    <xf numFmtId="0" fontId="90" fillId="85" borderId="0"/>
    <xf numFmtId="0" fontId="90" fillId="137" borderId="0" applyNumberFormat="0" applyBorder="0" applyAlignment="0" applyProtection="0"/>
    <xf numFmtId="0" fontId="90" fillId="138" borderId="0"/>
    <xf numFmtId="0" fontId="90" fillId="139" borderId="0" applyNumberFormat="0" applyBorder="0" applyAlignment="0" applyProtection="0"/>
    <xf numFmtId="0" fontId="90" fillId="140" borderId="0"/>
    <xf numFmtId="0" fontId="90" fillId="121" borderId="0" applyNumberFormat="0" applyBorder="0" applyAlignment="0" applyProtection="0"/>
    <xf numFmtId="0" fontId="90" fillId="120" borderId="0"/>
    <xf numFmtId="0" fontId="90" fillId="64" borderId="0" applyNumberFormat="0" applyBorder="0" applyAlignment="0" applyProtection="0"/>
    <xf numFmtId="0" fontId="90" fillId="85" borderId="0"/>
    <xf numFmtId="0" fontId="129" fillId="141" borderId="122">
      <alignment horizontal="center" vertical="center"/>
    </xf>
    <xf numFmtId="204" fontId="12" fillId="83" borderId="102"/>
    <xf numFmtId="3" fontId="131" fillId="0" borderId="0"/>
    <xf numFmtId="3" fontId="131" fillId="0" borderId="0"/>
    <xf numFmtId="3" fontId="131" fillId="0" borderId="0"/>
    <xf numFmtId="3" fontId="131" fillId="0" borderId="0"/>
    <xf numFmtId="3" fontId="131" fillId="0" borderId="0"/>
    <xf numFmtId="3" fontId="131" fillId="0" borderId="0"/>
    <xf numFmtId="3" fontId="131" fillId="0" borderId="0"/>
    <xf numFmtId="3" fontId="131" fillId="0" borderId="0"/>
    <xf numFmtId="166" fontId="9" fillId="0" borderId="0"/>
    <xf numFmtId="166" fontId="14" fillId="0" borderId="0" applyFont="0" applyFill="0" applyBorder="0" applyAlignment="0" applyProtection="0"/>
    <xf numFmtId="205" fontId="132" fillId="0" borderId="0" applyFont="0" applyFill="0" applyBorder="0" applyAlignment="0" applyProtection="0"/>
    <xf numFmtId="205" fontId="133" fillId="0" borderId="0"/>
    <xf numFmtId="206" fontId="132" fillId="0" borderId="0" applyFont="0" applyFill="0" applyBorder="0" applyAlignment="0" applyProtection="0"/>
    <xf numFmtId="4" fontId="134" fillId="0" borderId="56" applyFont="0" applyFill="0" applyBorder="0" applyAlignment="0">
      <alignment horizontal="center" vertical="center"/>
    </xf>
    <xf numFmtId="207" fontId="135" fillId="0" borderId="0" applyFont="0" applyFill="0" applyBorder="0" applyAlignment="0" applyProtection="0"/>
    <xf numFmtId="207" fontId="136" fillId="0" borderId="0"/>
    <xf numFmtId="0" fontId="137" fillId="0" borderId="0" applyFont="0" applyFill="0" applyBorder="0" applyAlignment="0" applyProtection="0">
      <alignment horizontal="right"/>
    </xf>
    <xf numFmtId="208" fontId="137" fillId="0" borderId="0" applyFont="0" applyFill="0" applyBorder="0" applyAlignment="0" applyProtection="0"/>
    <xf numFmtId="209" fontId="137" fillId="0" borderId="0" applyFont="0" applyFill="0" applyBorder="0" applyAlignment="0" applyProtection="0">
      <alignment horizontal="right"/>
    </xf>
    <xf numFmtId="168" fontId="86" fillId="0" borderId="0"/>
    <xf numFmtId="168" fontId="9" fillId="0" borderId="0"/>
    <xf numFmtId="168" fontId="9" fillId="0" borderId="0" applyFont="0" applyFill="0" applyBorder="0" applyAlignment="0" applyProtection="0"/>
    <xf numFmtId="168" fontId="9" fillId="0" borderId="0" applyFont="0" applyFill="0" applyBorder="0" applyAlignment="0" applyProtection="0"/>
    <xf numFmtId="168" fontId="36" fillId="0" borderId="0" applyFont="0" applyFill="0" applyBorder="0" applyAlignment="0" applyProtection="0"/>
    <xf numFmtId="168" fontId="36" fillId="0" borderId="0" applyFont="0" applyFill="0" applyBorder="0" applyAlignment="0" applyProtection="0"/>
    <xf numFmtId="168" fontId="36" fillId="0" borderId="0" applyFont="0" applyFill="0" applyBorder="0" applyAlignment="0" applyProtection="0"/>
    <xf numFmtId="168" fontId="36"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8" fontId="9" fillId="0" borderId="0" applyFont="0" applyFill="0" applyBorder="0" applyAlignment="0" applyProtection="0"/>
    <xf numFmtId="168" fontId="60" fillId="0" borderId="0"/>
    <xf numFmtId="168" fontId="60" fillId="0" borderId="0"/>
    <xf numFmtId="168" fontId="60" fillId="0" borderId="0"/>
    <xf numFmtId="168" fontId="60" fillId="0" borderId="0"/>
    <xf numFmtId="168" fontId="60" fillId="0" borderId="0"/>
    <xf numFmtId="168" fontId="60" fillId="0" borderId="0"/>
    <xf numFmtId="168" fontId="60" fillId="0" borderId="0"/>
    <xf numFmtId="168" fontId="60" fillId="0" borderId="0"/>
    <xf numFmtId="168" fontId="96" fillId="0" borderId="0"/>
    <xf numFmtId="168" fontId="60" fillId="0" borderId="0"/>
    <xf numFmtId="168" fontId="96" fillId="0" borderId="0"/>
    <xf numFmtId="168" fontId="60" fillId="0" borderId="0"/>
    <xf numFmtId="168" fontId="96" fillId="0" borderId="0"/>
    <xf numFmtId="168" fontId="60" fillId="0" borderId="0"/>
    <xf numFmtId="168" fontId="96" fillId="0" borderId="0"/>
    <xf numFmtId="168" fontId="60" fillId="0" borderId="0"/>
    <xf numFmtId="168" fontId="60" fillId="0" borderId="0"/>
    <xf numFmtId="168" fontId="60" fillId="0" borderId="0"/>
    <xf numFmtId="168" fontId="9" fillId="0" borderId="0" applyFont="0" applyFill="0" applyBorder="0" applyAlignment="0" applyProtection="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2" fillId="0" borderId="0" applyFont="0" applyFill="0" applyBorder="0" applyAlignment="0" applyProtection="0"/>
    <xf numFmtId="168" fontId="60" fillId="0" borderId="0"/>
    <xf numFmtId="168" fontId="60" fillId="0" borderId="0"/>
    <xf numFmtId="168" fontId="60" fillId="0" borderId="0"/>
    <xf numFmtId="168" fontId="60" fillId="0" borderId="0"/>
    <xf numFmtId="168" fontId="60" fillId="0" borderId="0"/>
    <xf numFmtId="168" fontId="60" fillId="0" borderId="0"/>
    <xf numFmtId="168" fontId="60" fillId="0" borderId="0"/>
    <xf numFmtId="168" fontId="60" fillId="0" borderId="0"/>
    <xf numFmtId="168" fontId="60" fillId="0" borderId="0"/>
    <xf numFmtId="168" fontId="60"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60" fillId="0" borderId="0"/>
    <xf numFmtId="168" fontId="9" fillId="0" borderId="0"/>
    <xf numFmtId="168" fontId="60"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60"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60" fillId="0" borderId="0"/>
    <xf numFmtId="168" fontId="60" fillId="0" borderId="0"/>
    <xf numFmtId="168" fontId="60" fillId="0" borderId="0"/>
    <xf numFmtId="168" fontId="60" fillId="0" borderId="0"/>
    <xf numFmtId="168" fontId="60" fillId="0" borderId="0"/>
    <xf numFmtId="168" fontId="60" fillId="0" borderId="0"/>
    <xf numFmtId="168" fontId="60" fillId="0" borderId="0"/>
    <xf numFmtId="168" fontId="60" fillId="0" borderId="0"/>
    <xf numFmtId="168" fontId="60" fillId="0" borderId="0"/>
    <xf numFmtId="168" fontId="9" fillId="0" borderId="0"/>
    <xf numFmtId="168" fontId="60" fillId="0" borderId="0"/>
    <xf numFmtId="168" fontId="9" fillId="0" borderId="0"/>
    <xf numFmtId="168" fontId="60" fillId="0" borderId="0"/>
    <xf numFmtId="168" fontId="60" fillId="0" borderId="0"/>
    <xf numFmtId="168" fontId="60" fillId="0" borderId="0"/>
    <xf numFmtId="168" fontId="9" fillId="0" borderId="0"/>
    <xf numFmtId="168" fontId="9" fillId="0" borderId="0" applyFont="0" applyFill="0" applyBorder="0" applyAlignment="0" applyProtection="0"/>
    <xf numFmtId="168" fontId="2" fillId="0" borderId="0" applyFont="0" applyFill="0" applyBorder="0" applyAlignment="0" applyProtection="0"/>
    <xf numFmtId="168" fontId="9" fillId="0" borderId="0"/>
    <xf numFmtId="168" fontId="60" fillId="0" borderId="0"/>
    <xf numFmtId="168" fontId="9" fillId="0" borderId="0"/>
    <xf numFmtId="168" fontId="60" fillId="0" borderId="0"/>
    <xf numFmtId="168" fontId="60" fillId="0" borderId="0"/>
    <xf numFmtId="168" fontId="60" fillId="0" borderId="0"/>
    <xf numFmtId="168" fontId="60" fillId="0" borderId="0"/>
    <xf numFmtId="168" fontId="60" fillId="0" borderId="0"/>
    <xf numFmtId="168" fontId="60" fillId="0" borderId="0"/>
    <xf numFmtId="168" fontId="60"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2" fillId="0" borderId="0" applyFont="0" applyFill="0" applyBorder="0" applyAlignment="0" applyProtection="0"/>
    <xf numFmtId="168" fontId="9" fillId="0" borderId="0"/>
    <xf numFmtId="168" fontId="9" fillId="0" borderId="0"/>
    <xf numFmtId="168" fontId="9" fillId="0" borderId="0"/>
    <xf numFmtId="168" fontId="9" fillId="0" borderId="0"/>
    <xf numFmtId="168" fontId="9" fillId="0" borderId="0"/>
    <xf numFmtId="168" fontId="9" fillId="0" borderId="0"/>
    <xf numFmtId="168" fontId="60" fillId="0" borderId="0"/>
    <xf numFmtId="168" fontId="60" fillId="0" borderId="0"/>
    <xf numFmtId="168" fontId="9" fillId="0" borderId="0"/>
    <xf numFmtId="168" fontId="60" fillId="0" borderId="0"/>
    <xf numFmtId="168" fontId="9" fillId="0" borderId="0"/>
    <xf numFmtId="168" fontId="9" fillId="0" borderId="0"/>
    <xf numFmtId="168" fontId="9" fillId="0" borderId="0"/>
    <xf numFmtId="168" fontId="9" fillId="0" borderId="0"/>
    <xf numFmtId="168" fontId="2" fillId="0" borderId="0" applyFont="0" applyFill="0" applyBorder="0" applyAlignment="0" applyProtection="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2" fillId="0" borderId="0" applyFont="0" applyFill="0" applyBorder="0" applyAlignment="0" applyProtection="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2" fillId="0" borderId="0" applyFont="0" applyFill="0" applyBorder="0" applyAlignment="0" applyProtection="0"/>
    <xf numFmtId="168" fontId="9" fillId="0" borderId="0"/>
    <xf numFmtId="168" fontId="9" fillId="0" borderId="0"/>
    <xf numFmtId="168" fontId="60" fillId="0" borderId="0"/>
    <xf numFmtId="168" fontId="9" fillId="0" borderId="0"/>
    <xf numFmtId="168" fontId="9" fillId="0" borderId="0"/>
    <xf numFmtId="168" fontId="9" fillId="0" borderId="0"/>
    <xf numFmtId="168" fontId="9" fillId="0" borderId="0"/>
    <xf numFmtId="168" fontId="9"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9" fillId="0" borderId="0"/>
    <xf numFmtId="168" fontId="60" fillId="0" borderId="0"/>
    <xf numFmtId="168" fontId="60" fillId="0" borderId="0"/>
    <xf numFmtId="168" fontId="60" fillId="0" borderId="0"/>
    <xf numFmtId="168" fontId="60" fillId="0" borderId="0"/>
    <xf numFmtId="168" fontId="60" fillId="0" borderId="0"/>
    <xf numFmtId="168" fontId="60" fillId="0" borderId="0"/>
    <xf numFmtId="168" fontId="60" fillId="0" borderId="0"/>
    <xf numFmtId="168" fontId="60" fillId="0" borderId="0"/>
    <xf numFmtId="168" fontId="60" fillId="0" borderId="0"/>
    <xf numFmtId="168" fontId="60" fillId="0" borderId="0"/>
    <xf numFmtId="168" fontId="9" fillId="0" borderId="0" applyFont="0" applyFill="0" applyBorder="0" applyAlignment="0" applyProtection="0"/>
    <xf numFmtId="168" fontId="36" fillId="0" borderId="0" applyFont="0" applyFill="0" applyBorder="0" applyAlignment="0" applyProtection="0"/>
    <xf numFmtId="168" fontId="14" fillId="0" borderId="0" applyFont="0" applyFill="0" applyBorder="0" applyAlignment="0" applyProtection="0"/>
    <xf numFmtId="168" fontId="36" fillId="0" borderId="0" applyFont="0" applyFill="0" applyBorder="0" applyAlignment="0" applyProtection="0"/>
    <xf numFmtId="168" fontId="36" fillId="0" borderId="0" applyFont="0" applyFill="0" applyBorder="0" applyAlignment="0" applyProtection="0"/>
    <xf numFmtId="168" fontId="36" fillId="0" borderId="0" applyFont="0" applyFill="0" applyBorder="0" applyAlignment="0" applyProtection="0"/>
    <xf numFmtId="168" fontId="36" fillId="0" borderId="0" applyFont="0" applyFill="0" applyBorder="0" applyAlignment="0" applyProtection="0"/>
    <xf numFmtId="168" fontId="36" fillId="0" borderId="0" applyFont="0" applyFill="0" applyBorder="0" applyAlignment="0" applyProtection="0"/>
    <xf numFmtId="168" fontId="36" fillId="0" borderId="0" applyFont="0" applyFill="0" applyBorder="0" applyAlignment="0" applyProtection="0"/>
    <xf numFmtId="168" fontId="36" fillId="0" borderId="0" applyFont="0" applyFill="0" applyBorder="0" applyAlignment="0" applyProtection="0"/>
    <xf numFmtId="168" fontId="36" fillId="0" borderId="0" applyFont="0" applyFill="0" applyBorder="0" applyAlignment="0" applyProtection="0"/>
    <xf numFmtId="168" fontId="36" fillId="0" borderId="0" applyFont="0" applyFill="0" applyBorder="0" applyAlignment="0" applyProtection="0"/>
    <xf numFmtId="168" fontId="36" fillId="0" borderId="0" applyFont="0" applyFill="0" applyBorder="0" applyAlignment="0" applyProtection="0"/>
    <xf numFmtId="168" fontId="36" fillId="0" borderId="0" applyFont="0" applyFill="0" applyBorder="0" applyAlignment="0" applyProtection="0"/>
    <xf numFmtId="168" fontId="36" fillId="0" borderId="0" applyFont="0" applyFill="0" applyBorder="0" applyAlignment="0" applyProtection="0"/>
    <xf numFmtId="168" fontId="36" fillId="0" borderId="0" applyFont="0" applyFill="0" applyBorder="0" applyAlignment="0" applyProtection="0"/>
    <xf numFmtId="168" fontId="36" fillId="0" borderId="0" applyFont="0" applyFill="0" applyBorder="0" applyAlignment="0" applyProtection="0"/>
    <xf numFmtId="168" fontId="36" fillId="0" borderId="0" applyFont="0" applyFill="0" applyBorder="0" applyAlignment="0" applyProtection="0"/>
    <xf numFmtId="168" fontId="36" fillId="0" borderId="0" applyFont="0" applyFill="0" applyBorder="0" applyAlignment="0" applyProtection="0"/>
    <xf numFmtId="168" fontId="36" fillId="0" borderId="0" applyFont="0" applyFill="0" applyBorder="0" applyAlignment="0" applyProtection="0"/>
    <xf numFmtId="168" fontId="36" fillId="0" borderId="0" applyFont="0" applyFill="0" applyBorder="0" applyAlignment="0" applyProtection="0"/>
    <xf numFmtId="168" fontId="60" fillId="0" borderId="0"/>
    <xf numFmtId="168" fontId="60" fillId="0" borderId="0"/>
    <xf numFmtId="168" fontId="60" fillId="0" borderId="0"/>
    <xf numFmtId="168" fontId="60" fillId="0" borderId="0"/>
    <xf numFmtId="168" fontId="60" fillId="0" borderId="0"/>
    <xf numFmtId="168" fontId="60" fillId="0" borderId="0"/>
    <xf numFmtId="168" fontId="60" fillId="0" borderId="0"/>
    <xf numFmtId="168" fontId="60" fillId="0" borderId="0"/>
    <xf numFmtId="168" fontId="60" fillId="0" borderId="0"/>
    <xf numFmtId="168" fontId="60" fillId="0" borderId="0"/>
    <xf numFmtId="168" fontId="9" fillId="0" borderId="0" applyFont="0" applyFill="0" applyBorder="0" applyAlignment="0" applyProtection="0"/>
    <xf numFmtId="168" fontId="9" fillId="0" borderId="0"/>
    <xf numFmtId="168" fontId="9" fillId="0" borderId="0"/>
    <xf numFmtId="168" fontId="9" fillId="0" borderId="0" applyFont="0" applyFill="0" applyBorder="0" applyAlignment="0" applyProtection="0"/>
    <xf numFmtId="168" fontId="60" fillId="0" borderId="0"/>
    <xf numFmtId="168" fontId="60" fillId="0" borderId="0"/>
    <xf numFmtId="168" fontId="60" fillId="0" borderId="0"/>
    <xf numFmtId="168" fontId="60" fillId="0" borderId="0"/>
    <xf numFmtId="168" fontId="60" fillId="0" borderId="0"/>
    <xf numFmtId="168" fontId="60" fillId="0" borderId="0"/>
    <xf numFmtId="168" fontId="60" fillId="0" borderId="0"/>
    <xf numFmtId="168" fontId="60" fillId="0" borderId="0"/>
    <xf numFmtId="168" fontId="60" fillId="0" borderId="0"/>
    <xf numFmtId="168" fontId="60" fillId="0" borderId="0"/>
    <xf numFmtId="168" fontId="9" fillId="0" borderId="0" applyFont="0" applyFill="0" applyBorder="0" applyAlignment="0" applyProtection="0"/>
    <xf numFmtId="168" fontId="60" fillId="0" borderId="0"/>
    <xf numFmtId="168" fontId="60" fillId="0" borderId="0"/>
    <xf numFmtId="168" fontId="60" fillId="0" borderId="0"/>
    <xf numFmtId="168" fontId="60" fillId="0" borderId="0"/>
    <xf numFmtId="168" fontId="60" fillId="0" borderId="0"/>
    <xf numFmtId="168" fontId="60" fillId="0" borderId="0"/>
    <xf numFmtId="168" fontId="60" fillId="0" borderId="0"/>
    <xf numFmtId="168" fontId="60" fillId="0" borderId="0"/>
    <xf numFmtId="168" fontId="60" fillId="0" borderId="0"/>
    <xf numFmtId="168" fontId="60" fillId="0" borderId="0"/>
    <xf numFmtId="168" fontId="60" fillId="0" borderId="0"/>
    <xf numFmtId="168" fontId="2" fillId="0" borderId="0" applyFont="0" applyFill="0" applyBorder="0" applyAlignment="0" applyProtection="0"/>
    <xf numFmtId="168" fontId="60" fillId="0" borderId="0"/>
    <xf numFmtId="168" fontId="60" fillId="0" borderId="0"/>
    <xf numFmtId="168" fontId="60" fillId="0" borderId="0"/>
    <xf numFmtId="168" fontId="60" fillId="0" borderId="0"/>
    <xf numFmtId="168" fontId="60" fillId="0" borderId="0"/>
    <xf numFmtId="168" fontId="60" fillId="0" borderId="0"/>
    <xf numFmtId="168" fontId="60" fillId="0" borderId="0"/>
    <xf numFmtId="168" fontId="2" fillId="0" borderId="0"/>
    <xf numFmtId="168" fontId="2" fillId="0" borderId="0"/>
    <xf numFmtId="168" fontId="2" fillId="0" borderId="0"/>
    <xf numFmtId="168" fontId="2" fillId="0" borderId="0"/>
    <xf numFmtId="168" fontId="2" fillId="0" borderId="0"/>
    <xf numFmtId="168" fontId="60" fillId="0" borderId="0"/>
    <xf numFmtId="168" fontId="9" fillId="0" borderId="0">
      <alignment vertical="center"/>
    </xf>
    <xf numFmtId="168" fontId="2" fillId="0" borderId="0" applyFont="0" applyFill="0" applyBorder="0" applyAlignment="0" applyProtection="0"/>
    <xf numFmtId="168" fontId="60" fillId="0" borderId="0"/>
    <xf numFmtId="168" fontId="2" fillId="0" borderId="0" applyFont="0" applyFill="0" applyBorder="0" applyAlignment="0" applyProtection="0"/>
    <xf numFmtId="168" fontId="60" fillId="0" borderId="0"/>
    <xf numFmtId="168" fontId="2" fillId="0" borderId="0" applyFont="0" applyFill="0" applyBorder="0" applyAlignment="0" applyProtection="0"/>
    <xf numFmtId="168" fontId="60" fillId="0" borderId="0"/>
    <xf numFmtId="210" fontId="137" fillId="0" borderId="0" applyFont="0" applyFill="0" applyBorder="0" applyAlignment="0" applyProtection="0"/>
    <xf numFmtId="211" fontId="137" fillId="0" borderId="0" applyFont="0" applyFill="0" applyBorder="0" applyAlignment="0" applyProtection="0">
      <alignment horizontal="right"/>
    </xf>
    <xf numFmtId="168" fontId="8" fillId="0" borderId="0" applyFont="0" applyFill="0" applyBorder="0" applyAlignment="0" applyProtection="0"/>
    <xf numFmtId="168" fontId="8" fillId="0" borderId="0" applyFont="0" applyFill="0" applyBorder="0" applyAlignment="0" applyProtection="0"/>
    <xf numFmtId="168" fontId="60" fillId="0" borderId="0" applyFont="0" applyFill="0" applyBorder="0" applyAlignment="0" applyProtection="0"/>
    <xf numFmtId="168" fontId="60" fillId="0" borderId="0" applyFont="0" applyFill="0" applyBorder="0" applyAlignment="0" applyProtection="0"/>
    <xf numFmtId="168" fontId="15"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9" fillId="0" borderId="0" applyFont="0" applyFill="0" applyBorder="0" applyAlignment="0" applyProtection="0"/>
    <xf numFmtId="168" fontId="36" fillId="0" borderId="0" applyFont="0" applyFill="0" applyBorder="0" applyAlignment="0" applyProtection="0"/>
    <xf numFmtId="168" fontId="9" fillId="0" borderId="0">
      <alignment vertical="center"/>
    </xf>
    <xf numFmtId="168" fontId="9"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9" fillId="0" borderId="0" applyFont="0" applyFill="0" applyBorder="0" applyAlignment="0" applyProtection="0"/>
    <xf numFmtId="168" fontId="36" fillId="0" borderId="0" applyFont="0" applyFill="0" applyBorder="0" applyAlignment="0" applyProtection="0"/>
    <xf numFmtId="168" fontId="26" fillId="0" borderId="0" applyFont="0" applyFill="0" applyBorder="0" applyAlignment="0" applyProtection="0"/>
    <xf numFmtId="168" fontId="9" fillId="0" borderId="0" applyFont="0" applyFill="0" applyBorder="0" applyAlignment="0" applyProtection="0"/>
    <xf numFmtId="168" fontId="36" fillId="0" borderId="0" applyFont="0" applyFill="0" applyBorder="0" applyAlignment="0" applyProtection="0"/>
    <xf numFmtId="168" fontId="36" fillId="0" borderId="0" applyFont="0" applyFill="0" applyBorder="0" applyAlignment="0" applyProtection="0"/>
    <xf numFmtId="168" fontId="60" fillId="0" borderId="0" applyFont="0" applyFill="0" applyBorder="0" applyAlignment="0" applyProtection="0"/>
    <xf numFmtId="168" fontId="36" fillId="0" borderId="0" applyFont="0" applyFill="0" applyBorder="0" applyAlignment="0" applyProtection="0"/>
    <xf numFmtId="168" fontId="36" fillId="0" borderId="0" applyFont="0" applyFill="0" applyBorder="0" applyAlignment="0" applyProtection="0"/>
    <xf numFmtId="168" fontId="36" fillId="0" borderId="0" applyFont="0" applyFill="0" applyBorder="0" applyAlignment="0" applyProtection="0"/>
    <xf numFmtId="168" fontId="36" fillId="0" borderId="0" applyFont="0" applyFill="0" applyBorder="0" applyAlignment="0" applyProtection="0"/>
    <xf numFmtId="168" fontId="36" fillId="0" borderId="0" applyFont="0" applyFill="0" applyBorder="0" applyAlignment="0" applyProtection="0"/>
    <xf numFmtId="168" fontId="36" fillId="0" borderId="0" applyFont="0" applyFill="0" applyBorder="0" applyAlignment="0" applyProtection="0"/>
    <xf numFmtId="168" fontId="36" fillId="0" borderId="0" applyFont="0" applyFill="0" applyBorder="0" applyAlignment="0" applyProtection="0"/>
    <xf numFmtId="168" fontId="36" fillId="0" borderId="0" applyFont="0" applyFill="0" applyBorder="0" applyAlignment="0" applyProtection="0"/>
    <xf numFmtId="168" fontId="36" fillId="0" borderId="0" applyFont="0" applyFill="0" applyBorder="0" applyAlignment="0" applyProtection="0"/>
    <xf numFmtId="168" fontId="36" fillId="0" borderId="0" applyFont="0" applyFill="0" applyBorder="0" applyAlignment="0" applyProtection="0"/>
    <xf numFmtId="168" fontId="36" fillId="0" borderId="0" applyFont="0" applyFill="0" applyBorder="0" applyAlignment="0" applyProtection="0"/>
    <xf numFmtId="168" fontId="36" fillId="0" borderId="0" applyFont="0" applyFill="0" applyBorder="0" applyAlignment="0" applyProtection="0"/>
    <xf numFmtId="168" fontId="36" fillId="0" borderId="0" applyFont="0" applyFill="0" applyBorder="0" applyAlignment="0" applyProtection="0"/>
    <xf numFmtId="212" fontId="137" fillId="0" borderId="0" applyFont="0" applyFill="0" applyBorder="0" applyAlignment="0" applyProtection="0"/>
    <xf numFmtId="3"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26" fillId="0" borderId="0" applyFont="0" applyFill="0" applyBorder="0" applyAlignment="0" applyProtection="0"/>
    <xf numFmtId="168" fontId="9" fillId="0" borderId="0" applyFont="0" applyFill="0" applyBorder="0" applyAlignment="0" applyProtection="0"/>
    <xf numFmtId="168" fontId="36" fillId="0" borderId="0" applyFont="0" applyFill="0" applyBorder="0" applyAlignment="0" applyProtection="0"/>
    <xf numFmtId="168" fontId="36" fillId="0" borderId="0" applyFont="0" applyFill="0" applyBorder="0" applyAlignment="0" applyProtection="0"/>
    <xf numFmtId="168" fontId="9" fillId="0" borderId="0" applyFont="0" applyFill="0" applyBorder="0" applyAlignment="0" applyProtection="0"/>
    <xf numFmtId="168" fontId="138" fillId="0" borderId="0" applyFont="0" applyFill="0" applyBorder="0" applyAlignment="0" applyProtection="0"/>
    <xf numFmtId="168" fontId="14" fillId="0" borderId="0" applyFont="0" applyFill="0" applyBorder="0" applyAlignment="0" applyProtection="0"/>
    <xf numFmtId="168" fontId="96" fillId="0" borderId="0"/>
    <xf numFmtId="168" fontId="96" fillId="0" borderId="0"/>
    <xf numFmtId="168" fontId="36"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xf numFmtId="168" fontId="2" fillId="0" borderId="0"/>
    <xf numFmtId="168" fontId="2" fillId="0" borderId="0"/>
    <xf numFmtId="168" fontId="2" fillId="0" borderId="0"/>
    <xf numFmtId="168" fontId="2" fillId="0" borderId="0" applyFont="0" applyFill="0" applyBorder="0" applyAlignment="0" applyProtection="0"/>
    <xf numFmtId="168" fontId="2" fillId="0" borderId="0" applyFont="0" applyFill="0" applyBorder="0" applyAlignment="0" applyProtection="0"/>
    <xf numFmtId="168" fontId="36" fillId="0" borderId="0" applyFont="0" applyFill="0" applyBorder="0" applyAlignment="0" applyProtection="0"/>
    <xf numFmtId="168" fontId="9" fillId="0" borderId="0" applyFont="0" applyFill="0" applyBorder="0" applyAlignment="0" applyProtection="0"/>
    <xf numFmtId="168" fontId="8" fillId="0" borderId="0" applyFont="0" applyFill="0" applyBorder="0" applyAlignment="0" applyProtection="0"/>
    <xf numFmtId="168" fontId="9" fillId="0" borderId="0"/>
    <xf numFmtId="213" fontId="137" fillId="0" borderId="0" applyFont="0" applyFill="0" applyBorder="0" applyAlignment="0" applyProtection="0"/>
    <xf numFmtId="3" fontId="139" fillId="0" borderId="0" applyFont="0" applyFill="0" applyBorder="0" applyAlignment="0" applyProtection="0"/>
    <xf numFmtId="0" fontId="140" fillId="0" borderId="0"/>
    <xf numFmtId="0" fontId="141" fillId="0" borderId="0"/>
    <xf numFmtId="0" fontId="142" fillId="0" borderId="0"/>
    <xf numFmtId="3" fontId="9" fillId="0" borderId="0" applyFont="0" applyFill="0" applyBorder="0" applyAlignment="0" applyProtection="0"/>
    <xf numFmtId="179" fontId="76" fillId="0" borderId="0" applyFont="0" applyFill="0" applyBorder="0" applyAlignment="0" applyProtection="0"/>
    <xf numFmtId="0" fontId="140" fillId="0" borderId="0"/>
    <xf numFmtId="0" fontId="141" fillId="0" borderId="0"/>
    <xf numFmtId="179" fontId="76" fillId="0" borderId="0" applyFont="0" applyFill="0" applyBorder="0" applyAlignment="0" applyProtection="0"/>
    <xf numFmtId="179" fontId="76" fillId="0" borderId="0" applyFont="0" applyFill="0" applyBorder="0" applyAlignment="0" applyProtection="0"/>
    <xf numFmtId="179" fontId="76" fillId="0" borderId="0" applyFont="0" applyFill="0" applyBorder="0" applyAlignment="0" applyProtection="0"/>
    <xf numFmtId="4" fontId="76" fillId="0" borderId="0" applyFont="0" applyFill="0" applyBorder="0" applyAlignment="0" applyProtection="0"/>
    <xf numFmtId="4" fontId="76" fillId="0" borderId="0" applyFont="0" applyFill="0" applyBorder="0" applyAlignment="0" applyProtection="0"/>
    <xf numFmtId="4" fontId="76" fillId="0" borderId="0" applyFont="0" applyFill="0" applyBorder="0" applyAlignment="0" applyProtection="0"/>
    <xf numFmtId="4" fontId="76" fillId="0" borderId="0" applyFont="0" applyFill="0" applyBorder="0" applyAlignment="0" applyProtection="0"/>
    <xf numFmtId="0" fontId="9" fillId="0" borderId="0"/>
    <xf numFmtId="0" fontId="9" fillId="0" borderId="0"/>
    <xf numFmtId="169" fontId="143" fillId="0" borderId="0"/>
    <xf numFmtId="0" fontId="130" fillId="53" borderId="121"/>
    <xf numFmtId="0" fontId="9" fillId="0" borderId="0"/>
    <xf numFmtId="0" fontId="7" fillId="0" borderId="0">
      <alignment horizontal="left" indent="3"/>
    </xf>
    <xf numFmtId="0" fontId="7" fillId="0" borderId="0">
      <alignment horizontal="left" indent="5"/>
    </xf>
    <xf numFmtId="0" fontId="9" fillId="90" borderId="0" applyNumberFormat="0" applyFont="0" applyBorder="0" applyAlignment="0"/>
    <xf numFmtId="0" fontId="9" fillId="90" borderId="0" applyNumberFormat="0" applyFont="0" applyBorder="0" applyAlignment="0"/>
    <xf numFmtId="0" fontId="9" fillId="0" borderId="0">
      <alignment horizontal="left"/>
    </xf>
    <xf numFmtId="0" fontId="9" fillId="0" borderId="0"/>
    <xf numFmtId="0" fontId="9" fillId="0" borderId="0">
      <alignment horizontal="left"/>
    </xf>
    <xf numFmtId="214" fontId="144" fillId="0" borderId="0" applyFont="0" applyFill="0" applyBorder="0" applyAlignment="0" applyProtection="0"/>
    <xf numFmtId="214" fontId="144" fillId="0" borderId="0"/>
    <xf numFmtId="165" fontId="9" fillId="0" borderId="0"/>
    <xf numFmtId="0" fontId="137" fillId="0" borderId="0" applyFont="0" applyFill="0" applyBorder="0" applyAlignment="0" applyProtection="0">
      <alignment horizontal="right"/>
    </xf>
    <xf numFmtId="167" fontId="9" fillId="0" borderId="0"/>
    <xf numFmtId="167" fontId="9" fillId="0" borderId="0"/>
    <xf numFmtId="167" fontId="9" fillId="0" borderId="0"/>
    <xf numFmtId="167" fontId="9" fillId="0" borderId="0"/>
    <xf numFmtId="167" fontId="9" fillId="0" borderId="0"/>
    <xf numFmtId="167" fontId="9" fillId="0" borderId="0"/>
    <xf numFmtId="167" fontId="9" fillId="0" borderId="0" applyFont="0" applyFill="0" applyBorder="0" applyAlignment="0" applyProtection="0"/>
    <xf numFmtId="167" fontId="2" fillId="0" borderId="0" applyFont="0" applyFill="0" applyBorder="0" applyAlignment="0" applyProtection="0"/>
    <xf numFmtId="215" fontId="9" fillId="0" borderId="0" applyFont="0" applyFill="0" applyBorder="0" applyAlignment="0" applyProtection="0"/>
    <xf numFmtId="167" fontId="2" fillId="0" borderId="0" applyFont="0" applyFill="0" applyBorder="0" applyAlignment="0" applyProtection="0"/>
    <xf numFmtId="216" fontId="9" fillId="0" borderId="0" applyFont="0" applyFill="0" applyBorder="0" applyAlignment="0" applyProtection="0"/>
    <xf numFmtId="167" fontId="2"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xf numFmtId="217" fontId="145" fillId="0" borderId="0" applyFont="0" applyFill="0" applyBorder="0" applyAlignment="0" applyProtection="0"/>
    <xf numFmtId="0" fontId="137" fillId="0" borderId="0" applyFill="0" applyBorder="0" applyProtection="0"/>
    <xf numFmtId="167" fontId="2" fillId="0" borderId="0" applyFont="0" applyFill="0" applyBorder="0" applyAlignment="0" applyProtection="0"/>
    <xf numFmtId="167" fontId="9" fillId="0" borderId="0"/>
    <xf numFmtId="216" fontId="9" fillId="0" borderId="0" applyFont="0" applyFill="0" applyBorder="0" applyAlignment="0" applyProtection="0"/>
    <xf numFmtId="218" fontId="145" fillId="0" borderId="0" applyFont="0" applyFill="0" applyBorder="0" applyAlignment="0" applyProtection="0"/>
    <xf numFmtId="167" fontId="36" fillId="0" borderId="0" applyFont="0" applyFill="0" applyBorder="0" applyAlignment="0" applyProtection="0"/>
    <xf numFmtId="216" fontId="9" fillId="0" borderId="0" applyFont="0" applyFill="0" applyBorder="0" applyAlignment="0" applyProtection="0"/>
    <xf numFmtId="164" fontId="8" fillId="0" borderId="0" applyFont="0" applyFill="0" applyBorder="0" applyAlignment="0" applyProtection="0"/>
    <xf numFmtId="219" fontId="137" fillId="0" borderId="0" applyFont="0" applyFill="0" applyBorder="0" applyAlignment="0" applyProtection="0"/>
    <xf numFmtId="220" fontId="137" fillId="0" borderId="0" applyFont="0" applyFill="0" applyBorder="0" applyAlignment="0" applyProtection="0"/>
    <xf numFmtId="49" fontId="57" fillId="117" borderId="0">
      <alignment vertical="center"/>
    </xf>
    <xf numFmtId="221" fontId="146" fillId="0" borderId="34" applyFill="0" applyProtection="0">
      <alignment horizontal="left"/>
    </xf>
    <xf numFmtId="1" fontId="147" fillId="0" borderId="123" applyProtection="0">
      <alignment horizontal="left"/>
    </xf>
    <xf numFmtId="1" fontId="146" fillId="0" borderId="0" applyFill="0" applyBorder="0" applyProtection="0">
      <alignment horizontal="left"/>
    </xf>
    <xf numFmtId="222" fontId="141" fillId="0" borderId="124" applyNumberFormat="0" applyFill="0">
      <alignment horizontal="right"/>
    </xf>
    <xf numFmtId="190" fontId="26" fillId="90" borderId="113">
      <protection locked="0"/>
    </xf>
    <xf numFmtId="191" fontId="26" fillId="90" borderId="113">
      <protection locked="0"/>
    </xf>
    <xf numFmtId="191" fontId="26" fillId="90" borderId="113">
      <protection locked="0"/>
    </xf>
    <xf numFmtId="191" fontId="26" fillId="90" borderId="113">
      <protection locked="0"/>
    </xf>
    <xf numFmtId="191" fontId="26" fillId="90" borderId="113">
      <protection locked="0"/>
    </xf>
    <xf numFmtId="191" fontId="26" fillId="90" borderId="113">
      <protection locked="0"/>
    </xf>
    <xf numFmtId="191" fontId="26" fillId="90" borderId="113">
      <protection locked="0"/>
    </xf>
    <xf numFmtId="191" fontId="26" fillId="90" borderId="113">
      <protection locked="0"/>
    </xf>
    <xf numFmtId="191" fontId="26" fillId="90" borderId="113">
      <protection locked="0"/>
    </xf>
    <xf numFmtId="191" fontId="26" fillId="90" borderId="113">
      <protection locked="0"/>
    </xf>
    <xf numFmtId="191" fontId="26" fillId="90" borderId="113">
      <protection locked="0"/>
    </xf>
    <xf numFmtId="191" fontId="26" fillId="90" borderId="113">
      <protection locked="0"/>
    </xf>
    <xf numFmtId="192" fontId="26" fillId="90" borderId="113">
      <protection locked="0"/>
    </xf>
    <xf numFmtId="192" fontId="26" fillId="90" borderId="113">
      <protection locked="0"/>
    </xf>
    <xf numFmtId="192" fontId="26" fillId="90" borderId="113">
      <protection locked="0"/>
    </xf>
    <xf numFmtId="192" fontId="26" fillId="90" borderId="113">
      <protection locked="0"/>
    </xf>
    <xf numFmtId="192" fontId="26" fillId="90" borderId="113">
      <protection locked="0"/>
    </xf>
    <xf numFmtId="192" fontId="26" fillId="90" borderId="113">
      <protection locked="0"/>
    </xf>
    <xf numFmtId="192" fontId="26" fillId="90" borderId="113">
      <protection locked="0"/>
    </xf>
    <xf numFmtId="192" fontId="26" fillId="90" borderId="113">
      <protection locked="0"/>
    </xf>
    <xf numFmtId="192" fontId="26" fillId="90" borderId="113">
      <protection locked="0"/>
    </xf>
    <xf numFmtId="192" fontId="26" fillId="90" borderId="113">
      <protection locked="0"/>
    </xf>
    <xf numFmtId="192" fontId="26" fillId="90" borderId="113">
      <protection locked="0"/>
    </xf>
    <xf numFmtId="190" fontId="26" fillId="90" borderId="113">
      <protection locked="0"/>
    </xf>
    <xf numFmtId="190" fontId="26" fillId="90" borderId="113">
      <protection locked="0"/>
    </xf>
    <xf numFmtId="190" fontId="26" fillId="90" borderId="113">
      <protection locked="0"/>
    </xf>
    <xf numFmtId="190" fontId="26" fillId="90" borderId="113">
      <protection locked="0"/>
    </xf>
    <xf numFmtId="190" fontId="26" fillId="90" borderId="113">
      <protection locked="0"/>
    </xf>
    <xf numFmtId="190" fontId="26" fillId="90" borderId="113">
      <protection locked="0"/>
    </xf>
    <xf numFmtId="190" fontId="26" fillId="90" borderId="113">
      <protection locked="0"/>
    </xf>
    <xf numFmtId="190" fontId="26" fillId="90" borderId="113">
      <protection locked="0"/>
    </xf>
    <xf numFmtId="190" fontId="26" fillId="90" borderId="113">
      <protection locked="0"/>
    </xf>
    <xf numFmtId="190" fontId="26" fillId="90" borderId="113">
      <protection locked="0"/>
    </xf>
    <xf numFmtId="190" fontId="26" fillId="90" borderId="113">
      <protection locked="0"/>
    </xf>
    <xf numFmtId="190" fontId="26" fillId="90" borderId="113">
      <protection locked="0"/>
    </xf>
    <xf numFmtId="190" fontId="26" fillId="90" borderId="113">
      <protection locked="0"/>
    </xf>
    <xf numFmtId="190" fontId="26" fillId="90" borderId="113">
      <protection locked="0"/>
    </xf>
    <xf numFmtId="190" fontId="26" fillId="90" borderId="113">
      <protection locked="0"/>
    </xf>
    <xf numFmtId="190" fontId="26" fillId="90" borderId="113">
      <protection locked="0"/>
    </xf>
    <xf numFmtId="190" fontId="26" fillId="90" borderId="113">
      <protection locked="0"/>
    </xf>
    <xf numFmtId="190" fontId="26" fillId="90" borderId="125">
      <protection locked="0"/>
    </xf>
    <xf numFmtId="193" fontId="26" fillId="90" borderId="113">
      <protection locked="0"/>
    </xf>
    <xf numFmtId="194" fontId="26" fillId="90" borderId="113">
      <protection locked="0"/>
    </xf>
    <xf numFmtId="194" fontId="26" fillId="90" borderId="113">
      <protection locked="0"/>
    </xf>
    <xf numFmtId="194" fontId="26" fillId="90" borderId="113">
      <protection locked="0"/>
    </xf>
    <xf numFmtId="194" fontId="26" fillId="90" borderId="113">
      <protection locked="0"/>
    </xf>
    <xf numFmtId="194" fontId="26" fillId="90" borderId="113">
      <protection locked="0"/>
    </xf>
    <xf numFmtId="194" fontId="26" fillId="90" borderId="113">
      <protection locked="0"/>
    </xf>
    <xf numFmtId="194" fontId="26" fillId="90" borderId="113">
      <protection locked="0"/>
    </xf>
    <xf numFmtId="194" fontId="26" fillId="90" borderId="113">
      <protection locked="0"/>
    </xf>
    <xf numFmtId="194" fontId="26" fillId="90" borderId="113">
      <protection locked="0"/>
    </xf>
    <xf numFmtId="194" fontId="26" fillId="90" borderId="113">
      <protection locked="0"/>
    </xf>
    <xf numFmtId="194" fontId="26" fillId="90" borderId="113">
      <protection locked="0"/>
    </xf>
    <xf numFmtId="195" fontId="26" fillId="90" borderId="113">
      <protection locked="0"/>
    </xf>
    <xf numFmtId="195" fontId="26" fillId="90" borderId="113">
      <protection locked="0"/>
    </xf>
    <xf numFmtId="195" fontId="26" fillId="90" borderId="113">
      <protection locked="0"/>
    </xf>
    <xf numFmtId="195" fontId="26" fillId="90" borderId="113">
      <protection locked="0"/>
    </xf>
    <xf numFmtId="195" fontId="26" fillId="90" borderId="113">
      <protection locked="0"/>
    </xf>
    <xf numFmtId="195" fontId="26" fillId="90" borderId="113">
      <protection locked="0"/>
    </xf>
    <xf numFmtId="195" fontId="26" fillId="90" borderId="113">
      <protection locked="0"/>
    </xf>
    <xf numFmtId="195" fontId="26" fillId="90" borderId="113">
      <protection locked="0"/>
    </xf>
    <xf numFmtId="195" fontId="26" fillId="90" borderId="113">
      <protection locked="0"/>
    </xf>
    <xf numFmtId="195" fontId="26" fillId="90" borderId="113">
      <protection locked="0"/>
    </xf>
    <xf numFmtId="195" fontId="26" fillId="90" borderId="113">
      <protection locked="0"/>
    </xf>
    <xf numFmtId="193" fontId="26" fillId="90" borderId="113">
      <protection locked="0"/>
    </xf>
    <xf numFmtId="193" fontId="26" fillId="90" borderId="113">
      <protection locked="0"/>
    </xf>
    <xf numFmtId="193" fontId="26" fillId="90" borderId="113">
      <protection locked="0"/>
    </xf>
    <xf numFmtId="193" fontId="26" fillId="90" borderId="113">
      <protection locked="0"/>
    </xf>
    <xf numFmtId="193" fontId="26" fillId="90" borderId="113">
      <protection locked="0"/>
    </xf>
    <xf numFmtId="193" fontId="26" fillId="90" borderId="113">
      <protection locked="0"/>
    </xf>
    <xf numFmtId="193" fontId="26" fillId="90" borderId="113">
      <protection locked="0"/>
    </xf>
    <xf numFmtId="193" fontId="26" fillId="90" borderId="113">
      <protection locked="0"/>
    </xf>
    <xf numFmtId="193" fontId="26" fillId="90" borderId="113">
      <protection locked="0"/>
    </xf>
    <xf numFmtId="193" fontId="26" fillId="90" borderId="113">
      <protection locked="0"/>
    </xf>
    <xf numFmtId="193" fontId="26" fillId="90" borderId="113">
      <protection locked="0"/>
    </xf>
    <xf numFmtId="193" fontId="26" fillId="90" borderId="113">
      <protection locked="0"/>
    </xf>
    <xf numFmtId="193" fontId="26" fillId="90" borderId="125">
      <protection locked="0"/>
    </xf>
    <xf numFmtId="196" fontId="26" fillId="90" borderId="113">
      <alignment horizontal="right"/>
      <protection locked="0"/>
    </xf>
    <xf numFmtId="196" fontId="26" fillId="90" borderId="113">
      <alignment horizontal="right"/>
      <protection locked="0"/>
    </xf>
    <xf numFmtId="196" fontId="26" fillId="90" borderId="113">
      <alignment horizontal="right"/>
      <protection locked="0"/>
    </xf>
    <xf numFmtId="196" fontId="26" fillId="90" borderId="113">
      <alignment horizontal="right"/>
      <protection locked="0"/>
    </xf>
    <xf numFmtId="196" fontId="26" fillId="90" borderId="113">
      <alignment horizontal="right"/>
      <protection locked="0"/>
    </xf>
    <xf numFmtId="196" fontId="26" fillId="90" borderId="113">
      <alignment horizontal="right"/>
      <protection locked="0"/>
    </xf>
    <xf numFmtId="196" fontId="26" fillId="90" borderId="113">
      <alignment horizontal="right"/>
      <protection locked="0"/>
    </xf>
    <xf numFmtId="196" fontId="26" fillId="90" borderId="113">
      <alignment horizontal="right"/>
      <protection locked="0"/>
    </xf>
    <xf numFmtId="196" fontId="26" fillId="90" borderId="113">
      <alignment horizontal="right"/>
      <protection locked="0"/>
    </xf>
    <xf numFmtId="196" fontId="26" fillId="90" borderId="113">
      <alignment horizontal="right"/>
      <protection locked="0"/>
    </xf>
    <xf numFmtId="196" fontId="26" fillId="90" borderId="113">
      <alignment horizontal="right"/>
      <protection locked="0"/>
    </xf>
    <xf numFmtId="197" fontId="26" fillId="90" borderId="113">
      <alignment horizontal="right"/>
      <protection locked="0"/>
    </xf>
    <xf numFmtId="197" fontId="26" fillId="90" borderId="113">
      <alignment horizontal="right"/>
      <protection locked="0"/>
    </xf>
    <xf numFmtId="197" fontId="26" fillId="90" borderId="113">
      <alignment horizontal="right"/>
      <protection locked="0"/>
    </xf>
    <xf numFmtId="197" fontId="26" fillId="90" borderId="113">
      <alignment horizontal="right"/>
      <protection locked="0"/>
    </xf>
    <xf numFmtId="197" fontId="26" fillId="90" borderId="113">
      <alignment horizontal="right"/>
      <protection locked="0"/>
    </xf>
    <xf numFmtId="197" fontId="26" fillId="90" borderId="113">
      <alignment horizontal="right"/>
      <protection locked="0"/>
    </xf>
    <xf numFmtId="197" fontId="26" fillId="90" borderId="113">
      <alignment horizontal="right"/>
      <protection locked="0"/>
    </xf>
    <xf numFmtId="197" fontId="26" fillId="90" borderId="113">
      <alignment horizontal="right"/>
      <protection locked="0"/>
    </xf>
    <xf numFmtId="197" fontId="26" fillId="90" borderId="113">
      <alignment horizontal="right"/>
      <protection locked="0"/>
    </xf>
    <xf numFmtId="197" fontId="26" fillId="90" borderId="113">
      <alignment horizontal="right"/>
      <protection locked="0"/>
    </xf>
    <xf numFmtId="197" fontId="26" fillId="90" borderId="113">
      <alignment horizontal="right"/>
      <protection locked="0"/>
    </xf>
    <xf numFmtId="181" fontId="26" fillId="90" borderId="113">
      <alignment horizontal="left"/>
      <protection locked="0"/>
    </xf>
    <xf numFmtId="0" fontId="26" fillId="90" borderId="113">
      <alignment horizontal="left"/>
      <protection locked="0"/>
    </xf>
    <xf numFmtId="0" fontId="26" fillId="90" borderId="113">
      <alignment horizontal="left"/>
      <protection locked="0"/>
    </xf>
    <xf numFmtId="0" fontId="26" fillId="90" borderId="113">
      <alignment horizontal="left"/>
      <protection locked="0"/>
    </xf>
    <xf numFmtId="0" fontId="26" fillId="90" borderId="113">
      <alignment horizontal="left"/>
      <protection locked="0"/>
    </xf>
    <xf numFmtId="181" fontId="26" fillId="90" borderId="113">
      <alignment horizontal="left"/>
      <protection locked="0"/>
    </xf>
    <xf numFmtId="181" fontId="26" fillId="90" borderId="113">
      <alignment horizontal="left"/>
      <protection locked="0"/>
    </xf>
    <xf numFmtId="181" fontId="26" fillId="90" borderId="113">
      <alignment horizontal="left"/>
      <protection locked="0"/>
    </xf>
    <xf numFmtId="181" fontId="26" fillId="90" borderId="113">
      <alignment horizontal="left"/>
      <protection locked="0"/>
    </xf>
    <xf numFmtId="181" fontId="26" fillId="90" borderId="113">
      <alignment horizontal="left"/>
      <protection locked="0"/>
    </xf>
    <xf numFmtId="184" fontId="26" fillId="90" borderId="113">
      <alignment horizontal="left"/>
      <protection locked="0"/>
    </xf>
    <xf numFmtId="181" fontId="26" fillId="90" borderId="113">
      <alignment horizontal="left"/>
      <protection locked="0"/>
    </xf>
    <xf numFmtId="0" fontId="26" fillId="90" borderId="113">
      <alignment horizontal="left"/>
      <protection locked="0"/>
    </xf>
    <xf numFmtId="181" fontId="26" fillId="90" borderId="113">
      <alignment horizontal="left"/>
      <protection locked="0"/>
    </xf>
    <xf numFmtId="181" fontId="26" fillId="90" borderId="113">
      <alignment horizontal="left"/>
      <protection locked="0"/>
    </xf>
    <xf numFmtId="181" fontId="26" fillId="90" borderId="113">
      <alignment horizontal="left"/>
      <protection locked="0"/>
    </xf>
    <xf numFmtId="181" fontId="26" fillId="90" borderId="113">
      <alignment horizontal="left"/>
      <protection locked="0"/>
    </xf>
    <xf numFmtId="181" fontId="26" fillId="90" borderId="113">
      <alignment horizontal="left"/>
      <protection locked="0"/>
    </xf>
    <xf numFmtId="181" fontId="26" fillId="90" borderId="113">
      <alignment horizontal="left"/>
      <protection locked="0"/>
    </xf>
    <xf numFmtId="181" fontId="26" fillId="90" borderId="113">
      <alignment horizontal="left"/>
      <protection locked="0"/>
    </xf>
    <xf numFmtId="49" fontId="26" fillId="4" borderId="125">
      <alignment horizontal="left" vertical="top" wrapText="1"/>
      <protection locked="0"/>
    </xf>
    <xf numFmtId="49" fontId="26" fillId="4" borderId="125">
      <alignment horizontal="left" vertical="top" wrapText="1"/>
      <protection locked="0"/>
    </xf>
    <xf numFmtId="49" fontId="26" fillId="4" borderId="125">
      <alignment horizontal="left" vertical="top" wrapText="1"/>
      <protection locked="0"/>
    </xf>
    <xf numFmtId="49" fontId="26" fillId="4" borderId="125">
      <alignment horizontal="left" vertical="top" wrapText="1"/>
      <protection locked="0"/>
    </xf>
    <xf numFmtId="49" fontId="26" fillId="4" borderId="125">
      <alignment horizontal="left" vertical="top" wrapText="1"/>
      <protection locked="0"/>
    </xf>
    <xf numFmtId="49" fontId="26" fillId="4" borderId="125">
      <alignment horizontal="left" vertical="top" wrapText="1"/>
      <protection locked="0"/>
    </xf>
    <xf numFmtId="49" fontId="26" fillId="4" borderId="125">
      <alignment horizontal="left" vertical="top" wrapText="1"/>
      <protection locked="0"/>
    </xf>
    <xf numFmtId="49" fontId="26" fillId="4" borderId="125">
      <alignment horizontal="left" vertical="top" wrapText="1"/>
      <protection locked="0"/>
    </xf>
    <xf numFmtId="49" fontId="26" fillId="4" borderId="125">
      <alignment horizontal="left" vertical="top" wrapText="1"/>
      <protection locked="0"/>
    </xf>
    <xf numFmtId="49" fontId="26" fillId="4" borderId="125">
      <alignment horizontal="left" vertical="top" wrapText="1"/>
      <protection locked="0"/>
    </xf>
    <xf numFmtId="198" fontId="26" fillId="90" borderId="113">
      <protection locked="0"/>
    </xf>
    <xf numFmtId="199" fontId="26" fillId="90" borderId="113">
      <protection locked="0"/>
    </xf>
    <xf numFmtId="199" fontId="26" fillId="90" borderId="113">
      <protection locked="0"/>
    </xf>
    <xf numFmtId="199" fontId="26" fillId="90" borderId="113">
      <protection locked="0"/>
    </xf>
    <xf numFmtId="199" fontId="26" fillId="90" borderId="113">
      <protection locked="0"/>
    </xf>
    <xf numFmtId="199" fontId="26" fillId="90" borderId="113">
      <protection locked="0"/>
    </xf>
    <xf numFmtId="199" fontId="26" fillId="90" borderId="113">
      <protection locked="0"/>
    </xf>
    <xf numFmtId="199" fontId="26" fillId="90" borderId="113">
      <protection locked="0"/>
    </xf>
    <xf numFmtId="199" fontId="26" fillId="90" borderId="113">
      <protection locked="0"/>
    </xf>
    <xf numFmtId="199" fontId="26" fillId="90" borderId="113">
      <protection locked="0"/>
    </xf>
    <xf numFmtId="199" fontId="26" fillId="90" borderId="113">
      <protection locked="0"/>
    </xf>
    <xf numFmtId="199" fontId="26" fillId="90" borderId="113">
      <protection locked="0"/>
    </xf>
    <xf numFmtId="200" fontId="26" fillId="90" borderId="113">
      <protection locked="0"/>
    </xf>
    <xf numFmtId="200" fontId="26" fillId="90" borderId="113">
      <protection locked="0"/>
    </xf>
    <xf numFmtId="200" fontId="26" fillId="90" borderId="113">
      <protection locked="0"/>
    </xf>
    <xf numFmtId="200" fontId="26" fillId="90" borderId="113">
      <protection locked="0"/>
    </xf>
    <xf numFmtId="200" fontId="26" fillId="90" borderId="113">
      <protection locked="0"/>
    </xf>
    <xf numFmtId="200" fontId="26" fillId="90" borderId="113">
      <protection locked="0"/>
    </xf>
    <xf numFmtId="200" fontId="26" fillId="90" borderId="113">
      <protection locked="0"/>
    </xf>
    <xf numFmtId="200" fontId="26" fillId="90" borderId="113">
      <protection locked="0"/>
    </xf>
    <xf numFmtId="200" fontId="26" fillId="90" borderId="113">
      <protection locked="0"/>
    </xf>
    <xf numFmtId="200" fontId="26" fillId="90" borderId="113">
      <protection locked="0"/>
    </xf>
    <xf numFmtId="200" fontId="26" fillId="90" borderId="113">
      <protection locked="0"/>
    </xf>
    <xf numFmtId="198" fontId="26" fillId="90" borderId="113">
      <protection locked="0"/>
    </xf>
    <xf numFmtId="198" fontId="26" fillId="90" borderId="113">
      <protection locked="0"/>
    </xf>
    <xf numFmtId="198" fontId="26" fillId="90" borderId="113">
      <protection locked="0"/>
    </xf>
    <xf numFmtId="198" fontId="26" fillId="90" borderId="113">
      <protection locked="0"/>
    </xf>
    <xf numFmtId="198" fontId="26" fillId="90" borderId="113">
      <protection locked="0"/>
    </xf>
    <xf numFmtId="198" fontId="26" fillId="90" borderId="113">
      <protection locked="0"/>
    </xf>
    <xf numFmtId="198" fontId="26" fillId="90" borderId="113">
      <protection locked="0"/>
    </xf>
    <xf numFmtId="198" fontId="26" fillId="90" borderId="113">
      <protection locked="0"/>
    </xf>
    <xf numFmtId="198" fontId="26" fillId="90" borderId="113">
      <protection locked="0"/>
    </xf>
    <xf numFmtId="198" fontId="26" fillId="90" borderId="113">
      <protection locked="0"/>
    </xf>
    <xf numFmtId="198" fontId="26" fillId="90" borderId="113">
      <protection locked="0"/>
    </xf>
    <xf numFmtId="198" fontId="26" fillId="90" borderId="113">
      <protection locked="0"/>
    </xf>
    <xf numFmtId="198" fontId="26" fillId="90" borderId="113">
      <protection locked="0"/>
    </xf>
    <xf numFmtId="198" fontId="26" fillId="90" borderId="113">
      <protection locked="0"/>
    </xf>
    <xf numFmtId="198" fontId="26" fillId="90" borderId="113">
      <protection locked="0"/>
    </xf>
    <xf numFmtId="198" fontId="26" fillId="90" borderId="113">
      <protection locked="0"/>
    </xf>
    <xf numFmtId="198" fontId="26" fillId="90" borderId="113">
      <protection locked="0"/>
    </xf>
    <xf numFmtId="198" fontId="26" fillId="90" borderId="113">
      <protection locked="0"/>
    </xf>
    <xf numFmtId="198" fontId="26" fillId="90" borderId="113">
      <protection locked="0"/>
    </xf>
    <xf numFmtId="198" fontId="26" fillId="90" borderId="113">
      <protection locked="0"/>
    </xf>
    <xf numFmtId="198" fontId="26" fillId="90" borderId="113">
      <protection locked="0"/>
    </xf>
    <xf numFmtId="198" fontId="26" fillId="90" borderId="113">
      <protection locked="0"/>
    </xf>
    <xf numFmtId="198" fontId="26" fillId="90" borderId="113">
      <protection locked="0"/>
    </xf>
    <xf numFmtId="198" fontId="26" fillId="90" borderId="125">
      <protection locked="0"/>
    </xf>
    <xf numFmtId="49" fontId="26" fillId="90" borderId="113">
      <alignment horizontal="left"/>
      <protection locked="0"/>
    </xf>
    <xf numFmtId="49" fontId="26" fillId="90" borderId="113">
      <alignment horizontal="left"/>
      <protection locked="0"/>
    </xf>
    <xf numFmtId="49" fontId="26" fillId="90" borderId="113">
      <alignment horizontal="left"/>
      <protection locked="0"/>
    </xf>
    <xf numFmtId="49" fontId="26" fillId="90" borderId="113">
      <alignment horizontal="left"/>
      <protection locked="0"/>
    </xf>
    <xf numFmtId="49" fontId="26" fillId="90" borderId="113">
      <alignment horizontal="left"/>
      <protection locked="0"/>
    </xf>
    <xf numFmtId="49" fontId="26" fillId="90" borderId="113">
      <alignment horizontal="left"/>
      <protection locked="0"/>
    </xf>
    <xf numFmtId="49" fontId="26" fillId="90" borderId="113">
      <alignment horizontal="left"/>
      <protection locked="0"/>
    </xf>
    <xf numFmtId="49" fontId="26" fillId="90" borderId="113">
      <alignment horizontal="left"/>
      <protection locked="0"/>
    </xf>
    <xf numFmtId="49" fontId="26" fillId="90" borderId="113">
      <alignment horizontal="left"/>
      <protection locked="0"/>
    </xf>
    <xf numFmtId="49" fontId="26" fillId="90" borderId="113">
      <alignment horizontal="left"/>
      <protection locked="0"/>
    </xf>
    <xf numFmtId="49" fontId="26" fillId="90" borderId="113">
      <alignment horizontal="left"/>
      <protection locked="0"/>
    </xf>
    <xf numFmtId="223" fontId="26" fillId="90" borderId="125">
      <alignment horizontal="left" indent="1"/>
      <protection locked="0"/>
    </xf>
    <xf numFmtId="223" fontId="26" fillId="90" borderId="125">
      <alignment horizontal="left" indent="1"/>
      <protection locked="0"/>
    </xf>
    <xf numFmtId="223" fontId="26" fillId="90" borderId="125">
      <alignment horizontal="left" indent="1"/>
      <protection locked="0"/>
    </xf>
    <xf numFmtId="223" fontId="26" fillId="90" borderId="125">
      <alignment horizontal="left" indent="1"/>
      <protection locked="0"/>
    </xf>
    <xf numFmtId="223" fontId="26" fillId="90" borderId="125">
      <alignment horizontal="left" indent="1"/>
      <protection locked="0"/>
    </xf>
    <xf numFmtId="223" fontId="26" fillId="90" borderId="125">
      <alignment horizontal="left" indent="1"/>
      <protection locked="0"/>
    </xf>
    <xf numFmtId="223" fontId="26" fillId="90" borderId="125">
      <alignment horizontal="left" indent="1"/>
      <protection locked="0"/>
    </xf>
    <xf numFmtId="223" fontId="26" fillId="90" borderId="125">
      <alignment horizontal="left" indent="1"/>
      <protection locked="0"/>
    </xf>
    <xf numFmtId="223" fontId="26" fillId="90" borderId="125">
      <alignment horizontal="left" indent="1"/>
      <protection locked="0"/>
    </xf>
    <xf numFmtId="223" fontId="26" fillId="90" borderId="125">
      <alignment horizontal="left" indent="1"/>
      <protection locked="0"/>
    </xf>
    <xf numFmtId="2" fontId="148" fillId="90" borderId="126">
      <protection locked="0"/>
    </xf>
    <xf numFmtId="14" fontId="149" fillId="0" borderId="0">
      <alignment horizontal="right"/>
    </xf>
    <xf numFmtId="0" fontId="139" fillId="0" borderId="0" applyFont="0" applyFill="0" applyBorder="0" applyAlignment="0" applyProtection="0"/>
    <xf numFmtId="0" fontId="137" fillId="0" borderId="0" applyFont="0" applyFill="0" applyBorder="0" applyAlignment="0" applyProtection="0"/>
    <xf numFmtId="224" fontId="137" fillId="0" borderId="0" applyFont="0" applyFill="0" applyBorder="0" applyAlignment="0" applyProtection="0"/>
    <xf numFmtId="225" fontId="137" fillId="0" borderId="0" applyFont="0" applyFill="0" applyBorder="0" applyAlignment="0" applyProtection="0"/>
    <xf numFmtId="16" fontId="14" fillId="0" borderId="0" applyFont="0" applyFill="0" applyBorder="0" applyAlignment="0" applyProtection="0"/>
    <xf numFmtId="15" fontId="14" fillId="0" borderId="0" applyFont="0" applyFill="0" applyBorder="0" applyAlignment="0" applyProtection="0"/>
    <xf numFmtId="17" fontId="14" fillId="0" borderId="0" applyFont="0" applyFill="0" applyBorder="0" applyAlignment="0" applyProtection="0"/>
    <xf numFmtId="214" fontId="150" fillId="0" borderId="0">
      <protection locked="0"/>
    </xf>
    <xf numFmtId="15" fontId="9" fillId="0" borderId="0"/>
    <xf numFmtId="15" fontId="9" fillId="0" borderId="0"/>
    <xf numFmtId="15" fontId="9" fillId="0" borderId="0"/>
    <xf numFmtId="15" fontId="9" fillId="0" borderId="0"/>
    <xf numFmtId="15" fontId="9" fillId="0" borderId="0"/>
    <xf numFmtId="15" fontId="9" fillId="0" borderId="0"/>
    <xf numFmtId="15" fontId="9" fillId="0" borderId="0"/>
    <xf numFmtId="15" fontId="9" fillId="0" borderId="0"/>
    <xf numFmtId="15" fontId="9" fillId="0" borderId="0"/>
    <xf numFmtId="15" fontId="9" fillId="0" borderId="0"/>
    <xf numFmtId="15" fontId="9" fillId="0" borderId="0"/>
    <xf numFmtId="15" fontId="9" fillId="0" borderId="0"/>
    <xf numFmtId="226" fontId="9" fillId="0" borderId="0" applyFont="0" applyFill="0" applyBorder="0" applyAlignment="0" applyProtection="0">
      <alignment wrapText="1"/>
    </xf>
    <xf numFmtId="227" fontId="151" fillId="0" borderId="0"/>
    <xf numFmtId="228" fontId="9" fillId="0" borderId="0">
      <alignment horizontal="center"/>
    </xf>
    <xf numFmtId="228" fontId="9" fillId="0" borderId="0">
      <alignment horizontal="center"/>
    </xf>
    <xf numFmtId="228" fontId="9" fillId="0" borderId="0">
      <alignment horizontal="center"/>
    </xf>
    <xf numFmtId="228" fontId="9" fillId="0" borderId="0">
      <alignment horizontal="center"/>
    </xf>
    <xf numFmtId="228" fontId="9" fillId="0" borderId="0">
      <alignment horizontal="center"/>
    </xf>
    <xf numFmtId="228" fontId="9" fillId="0" borderId="0">
      <alignment horizontal="center"/>
    </xf>
    <xf numFmtId="228" fontId="9" fillId="0" borderId="0">
      <alignment horizontal="center"/>
    </xf>
    <xf numFmtId="228" fontId="9" fillId="0" borderId="0">
      <alignment horizontal="center"/>
    </xf>
    <xf numFmtId="228" fontId="9" fillId="0" borderId="0">
      <alignment horizontal="center"/>
    </xf>
    <xf numFmtId="228" fontId="9" fillId="0" borderId="0">
      <alignment horizontal="center"/>
    </xf>
    <xf numFmtId="228" fontId="9" fillId="0" borderId="0">
      <alignment horizontal="center"/>
    </xf>
    <xf numFmtId="228" fontId="9" fillId="0" borderId="0">
      <alignment horizontal="center"/>
    </xf>
    <xf numFmtId="168" fontId="9" fillId="0" borderId="0">
      <alignment horizontal="center"/>
    </xf>
    <xf numFmtId="168" fontId="9" fillId="0" borderId="0">
      <alignment horizontal="center"/>
    </xf>
    <xf numFmtId="168" fontId="9" fillId="0" borderId="0">
      <alignment horizontal="center"/>
    </xf>
    <xf numFmtId="168" fontId="9" fillId="0" borderId="0">
      <alignment horizontal="center"/>
    </xf>
    <xf numFmtId="168" fontId="9" fillId="0" borderId="0">
      <alignment horizontal="center"/>
    </xf>
    <xf numFmtId="168" fontId="9" fillId="0" borderId="0">
      <alignment horizontal="center"/>
    </xf>
    <xf numFmtId="168" fontId="9" fillId="0" borderId="0">
      <alignment horizontal="center"/>
    </xf>
    <xf numFmtId="168" fontId="9" fillId="0" borderId="0">
      <alignment horizontal="center"/>
    </xf>
    <xf numFmtId="168" fontId="9" fillId="0" borderId="0">
      <alignment horizontal="center"/>
    </xf>
    <xf numFmtId="168" fontId="9" fillId="0" borderId="0">
      <alignment horizontal="center"/>
    </xf>
    <xf numFmtId="168" fontId="9" fillId="0" borderId="0">
      <alignment horizontal="center"/>
    </xf>
    <xf numFmtId="168" fontId="9" fillId="0" borderId="0">
      <alignment horizontal="center"/>
    </xf>
    <xf numFmtId="229" fontId="51" fillId="73" borderId="0">
      <alignment horizontal="right"/>
    </xf>
    <xf numFmtId="0" fontId="152" fillId="0" borderId="58" applyNumberFormat="0" applyBorder="0" applyAlignment="0" applyProtection="0">
      <alignment horizontal="right" vertical="center"/>
    </xf>
    <xf numFmtId="15" fontId="153" fillId="138" borderId="0" applyNumberFormat="0" applyFont="0" applyBorder="0" applyAlignment="0" applyProtection="0"/>
    <xf numFmtId="230" fontId="19" fillId="0" borderId="0" applyFont="0" applyFill="0" applyBorder="0" applyAlignment="0" applyProtection="0"/>
    <xf numFmtId="231" fontId="19" fillId="0" borderId="0" applyFont="0" applyFill="0" applyBorder="0" applyAlignment="0" applyProtection="0"/>
    <xf numFmtId="0" fontId="9" fillId="0" borderId="0">
      <protection locked="0"/>
    </xf>
    <xf numFmtId="0" fontId="9" fillId="0" borderId="0"/>
    <xf numFmtId="169" fontId="76" fillId="0" borderId="0" applyBorder="0"/>
    <xf numFmtId="169" fontId="76" fillId="0" borderId="27"/>
    <xf numFmtId="0" fontId="137" fillId="0" borderId="127" applyNumberFormat="0" applyFont="0" applyFill="0" applyAlignment="0" applyProtection="0"/>
    <xf numFmtId="183" fontId="154" fillId="142" borderId="0">
      <alignment horizontal="right"/>
    </xf>
    <xf numFmtId="0" fontId="9" fillId="0" borderId="0">
      <protection locked="0"/>
    </xf>
    <xf numFmtId="0" fontId="9" fillId="0" borderId="0">
      <protection locked="0"/>
    </xf>
    <xf numFmtId="0" fontId="155" fillId="143" borderId="128"/>
    <xf numFmtId="0" fontId="155" fillId="143" borderId="128"/>
    <xf numFmtId="0" fontId="156" fillId="144" borderId="128">
      <alignment horizontal="center" vertical="center"/>
    </xf>
    <xf numFmtId="0" fontId="156" fillId="144" borderId="128">
      <alignment horizontal="center" vertical="center"/>
    </xf>
    <xf numFmtId="0" fontId="157" fillId="0" borderId="0">
      <alignment horizontal="left" vertical="center"/>
    </xf>
    <xf numFmtId="0" fontId="158" fillId="0" borderId="0"/>
    <xf numFmtId="0" fontId="156" fillId="144" borderId="117" applyFont="0" applyFill="0" applyAlignment="0">
      <alignment horizontal="center" vertical="center"/>
    </xf>
    <xf numFmtId="0" fontId="156" fillId="144" borderId="117" applyFont="0" applyFill="0" applyAlignment="0">
      <alignment horizontal="center" vertical="center"/>
    </xf>
    <xf numFmtId="0" fontId="156" fillId="144" borderId="117" applyFont="0" applyFill="0" applyAlignment="0">
      <alignment horizontal="center" vertical="center"/>
    </xf>
    <xf numFmtId="0" fontId="156" fillId="144" borderId="117" applyFont="0" applyFill="0" applyAlignment="0">
      <alignment horizontal="center" vertical="center"/>
    </xf>
    <xf numFmtId="9" fontId="155" fillId="143" borderId="117" applyNumberFormat="0" applyAlignment="0" applyProtection="0"/>
    <xf numFmtId="9" fontId="155" fillId="143" borderId="117"/>
    <xf numFmtId="9" fontId="155" fillId="143" borderId="117"/>
    <xf numFmtId="0" fontId="155" fillId="143" borderId="117" applyNumberFormat="0" applyAlignment="0" applyProtection="0"/>
    <xf numFmtId="9" fontId="155" fillId="143" borderId="117" applyNumberFormat="0" applyAlignment="0" applyProtection="0"/>
    <xf numFmtId="9" fontId="155" fillId="143" borderId="117" applyNumberFormat="0" applyAlignment="0" applyProtection="0"/>
    <xf numFmtId="9" fontId="155" fillId="143" borderId="117" applyNumberFormat="0" applyAlignment="0" applyProtection="0"/>
    <xf numFmtId="9" fontId="155" fillId="143" borderId="117"/>
    <xf numFmtId="0" fontId="156" fillId="144" borderId="117" applyNumberFormat="0" applyProtection="0">
      <alignment horizontal="center" vertical="center" wrapText="1"/>
    </xf>
    <xf numFmtId="0" fontId="156" fillId="144" borderId="117">
      <alignment horizontal="center" vertical="center" wrapText="1"/>
    </xf>
    <xf numFmtId="0" fontId="156" fillId="144" borderId="117" applyNumberFormat="0" applyProtection="0">
      <alignment horizontal="center" vertical="center" wrapText="1"/>
    </xf>
    <xf numFmtId="0" fontId="156" fillId="144" borderId="117" applyNumberFormat="0" applyProtection="0">
      <alignment horizontal="center" vertical="center" wrapText="1"/>
    </xf>
    <xf numFmtId="0" fontId="156" fillId="144" borderId="117" applyNumberFormat="0" applyProtection="0">
      <alignment horizontal="center" vertical="center" wrapText="1"/>
    </xf>
    <xf numFmtId="0" fontId="156" fillId="144" borderId="117" applyNumberFormat="0" applyProtection="0">
      <alignment horizontal="center" vertical="center" wrapText="1"/>
    </xf>
    <xf numFmtId="0" fontId="156" fillId="144" borderId="117" applyNumberFormat="0" applyProtection="0">
      <alignment horizontal="center" vertical="center" wrapText="1"/>
    </xf>
    <xf numFmtId="0" fontId="159" fillId="0" borderId="0" applyNumberFormat="0" applyFill="0" applyBorder="0" applyProtection="0"/>
    <xf numFmtId="0" fontId="159" fillId="0" borderId="0"/>
    <xf numFmtId="0" fontId="159" fillId="0" borderId="0" applyNumberFormat="0" applyFill="0" applyBorder="0" applyProtection="0"/>
    <xf numFmtId="0" fontId="159" fillId="0" borderId="0"/>
    <xf numFmtId="184" fontId="9" fillId="0" borderId="0" applyFont="0" applyFill="0" applyBorder="0" applyAlignment="0" applyProtection="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232" fontId="9" fillId="0" borderId="0" applyFont="0" applyFill="0" applyBorder="0" applyAlignment="0" applyProtection="0"/>
    <xf numFmtId="184" fontId="9" fillId="0" borderId="0" applyFont="0" applyFill="0" applyBorder="0" applyAlignment="0" applyProtection="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applyFont="0" applyFill="0" applyBorder="0" applyAlignment="0" applyProtection="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1" fillId="0" borderId="0" applyNumberFormat="0" applyFill="0" applyBorder="0" applyAlignment="0" applyProtection="0"/>
    <xf numFmtId="0" fontId="160" fillId="0" borderId="0" applyNumberFormat="0" applyFill="0" applyBorder="0" applyAlignment="0" applyProtection="0"/>
    <xf numFmtId="0" fontId="160" fillId="0" borderId="0"/>
    <xf numFmtId="0" fontId="71" fillId="0" borderId="0"/>
    <xf numFmtId="0" fontId="160" fillId="0" borderId="0"/>
    <xf numFmtId="0" fontId="160" fillId="0" borderId="0" applyNumberFormat="0" applyFill="0" applyBorder="0" applyAlignment="0" applyProtection="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applyNumberFormat="0" applyFill="0" applyBorder="0" applyAlignment="0" applyProtection="0"/>
    <xf numFmtId="0" fontId="160" fillId="0" borderId="0" applyNumberFormat="0" applyFill="0" applyBorder="0" applyAlignment="0" applyProtection="0"/>
    <xf numFmtId="0" fontId="160" fillId="0" borderId="0"/>
    <xf numFmtId="0" fontId="160" fillId="0" borderId="0"/>
    <xf numFmtId="0" fontId="160" fillId="0" borderId="0"/>
    <xf numFmtId="0" fontId="160" fillId="0" borderId="0"/>
    <xf numFmtId="0" fontId="160" fillId="0" borderId="0"/>
    <xf numFmtId="0" fontId="162" fillId="0" borderId="0"/>
    <xf numFmtId="0" fontId="160" fillId="0" borderId="0"/>
    <xf numFmtId="0" fontId="162" fillId="0" borderId="0"/>
    <xf numFmtId="0" fontId="160" fillId="0" borderId="0"/>
    <xf numFmtId="0" fontId="160" fillId="0" borderId="0"/>
    <xf numFmtId="0" fontId="162"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2" fillId="0" borderId="0"/>
    <xf numFmtId="0" fontId="160" fillId="0" borderId="0"/>
    <xf numFmtId="0" fontId="160" fillId="0" borderId="0"/>
    <xf numFmtId="0" fontId="162" fillId="0" borderId="0"/>
    <xf numFmtId="0" fontId="160" fillId="0" borderId="0"/>
    <xf numFmtId="0" fontId="160" fillId="0" borderId="0"/>
    <xf numFmtId="0" fontId="163" fillId="0" borderId="0"/>
    <xf numFmtId="0" fontId="160" fillId="0" borderId="0"/>
    <xf numFmtId="0" fontId="164" fillId="0" borderId="0" applyNumberFormat="0" applyFill="0" applyBorder="0" applyAlignment="0" applyProtection="0"/>
    <xf numFmtId="0" fontId="160" fillId="0" borderId="0"/>
    <xf numFmtId="0" fontId="160" fillId="0" borderId="0"/>
    <xf numFmtId="0" fontId="160" fillId="0" borderId="0"/>
    <xf numFmtId="0" fontId="165" fillId="54" borderId="0"/>
    <xf numFmtId="0" fontId="166" fillId="0" borderId="0"/>
    <xf numFmtId="233" fontId="167" fillId="0" borderId="0"/>
    <xf numFmtId="15" fontId="14" fillId="0" borderId="0" applyFill="0" applyBorder="0" applyProtection="0">
      <alignment horizontal="center"/>
    </xf>
    <xf numFmtId="0" fontId="165" fillId="52" borderId="0"/>
    <xf numFmtId="234" fontId="168" fillId="0" borderId="0"/>
    <xf numFmtId="235" fontId="169" fillId="53" borderId="129"/>
    <xf numFmtId="236" fontId="12" fillId="0" borderId="0"/>
    <xf numFmtId="236" fontId="75" fillId="0" borderId="0"/>
    <xf numFmtId="15" fontId="34" fillId="90" borderId="125">
      <alignment horizontal="center"/>
      <protection locked="0"/>
    </xf>
    <xf numFmtId="237" fontId="34" fillId="90" borderId="125">
      <protection locked="0"/>
    </xf>
    <xf numFmtId="236" fontId="34" fillId="90" borderId="125">
      <protection locked="0"/>
    </xf>
    <xf numFmtId="236" fontId="14" fillId="0" borderId="0"/>
    <xf numFmtId="237" fontId="14" fillId="0" borderId="0"/>
    <xf numFmtId="238" fontId="14" fillId="0" borderId="0"/>
    <xf numFmtId="0" fontId="165" fillId="0" borderId="107"/>
    <xf numFmtId="0" fontId="165" fillId="0" borderId="130"/>
    <xf numFmtId="0" fontId="165" fillId="87" borderId="0"/>
    <xf numFmtId="0" fontId="9" fillId="0" borderId="0">
      <protection locked="0"/>
    </xf>
    <xf numFmtId="0" fontId="9" fillId="0" borderId="0">
      <protection locked="0"/>
    </xf>
    <xf numFmtId="0" fontId="9" fillId="0" borderId="0">
      <protection locked="0"/>
    </xf>
    <xf numFmtId="0" fontId="9" fillId="0" borderId="0">
      <protection locked="0"/>
    </xf>
    <xf numFmtId="0" fontId="9" fillId="0" borderId="0">
      <protection locked="0"/>
    </xf>
    <xf numFmtId="0" fontId="9" fillId="0" borderId="0">
      <protection locked="0"/>
    </xf>
    <xf numFmtId="0" fontId="9" fillId="0" borderId="0">
      <protection locked="0"/>
    </xf>
    <xf numFmtId="0" fontId="9" fillId="0" borderId="0">
      <protection locked="0"/>
    </xf>
    <xf numFmtId="0" fontId="8" fillId="53" borderId="0"/>
    <xf numFmtId="0" fontId="8" fillId="53" borderId="0"/>
    <xf numFmtId="0" fontId="8" fillId="53" borderId="0"/>
    <xf numFmtId="0" fontId="8" fillId="53" borderId="0"/>
    <xf numFmtId="0" fontId="8" fillId="53" borderId="0"/>
    <xf numFmtId="0" fontId="8" fillId="53" borderId="0"/>
    <xf numFmtId="0" fontId="9" fillId="0" borderId="0">
      <protection locked="0"/>
    </xf>
    <xf numFmtId="2" fontId="8" fillId="0" borderId="0" applyFill="0" applyBorder="0" applyAlignment="0" applyProtection="0"/>
    <xf numFmtId="2" fontId="139" fillId="0" borderId="0" applyFont="0" applyFill="0" applyBorder="0" applyAlignment="0" applyProtection="0"/>
    <xf numFmtId="0" fontId="141" fillId="0" borderId="0"/>
    <xf numFmtId="0" fontId="170" fillId="0" borderId="0"/>
    <xf numFmtId="0" fontId="171" fillId="0" borderId="0">
      <alignment horizontal="right"/>
      <protection locked="0"/>
    </xf>
    <xf numFmtId="0" fontId="9" fillId="0" borderId="103"/>
    <xf numFmtId="0" fontId="9" fillId="0" borderId="0">
      <alignment horizontal="left"/>
    </xf>
    <xf numFmtId="0" fontId="172" fillId="0" borderId="0">
      <alignment horizontal="left"/>
    </xf>
    <xf numFmtId="0" fontId="173" fillId="0" borderId="0" applyFill="0" applyBorder="0" applyProtection="0">
      <alignment horizontal="left"/>
    </xf>
    <xf numFmtId="0" fontId="173" fillId="0" borderId="0">
      <alignment horizontal="left"/>
    </xf>
    <xf numFmtId="0" fontId="174" fillId="0" borderId="0" applyNumberFormat="0" applyFill="0" applyBorder="0" applyProtection="0">
      <alignment horizontal="left"/>
    </xf>
    <xf numFmtId="0" fontId="175" fillId="0" borderId="0">
      <alignment horizontal="left"/>
    </xf>
    <xf numFmtId="0" fontId="174" fillId="0" borderId="0">
      <alignment horizontal="left"/>
    </xf>
    <xf numFmtId="181" fontId="57" fillId="145" borderId="0">
      <alignment horizontal="right" vertical="center"/>
    </xf>
    <xf numFmtId="181" fontId="57" fillId="145" borderId="0">
      <alignment horizontal="right" vertical="center"/>
    </xf>
    <xf numFmtId="181" fontId="57" fillId="145" borderId="0">
      <alignment horizontal="right" vertical="center"/>
    </xf>
    <xf numFmtId="181" fontId="57" fillId="145" borderId="0">
      <alignment horizontal="right" vertical="center"/>
    </xf>
    <xf numFmtId="181" fontId="57" fillId="145" borderId="0">
      <alignment horizontal="right" vertical="center"/>
    </xf>
    <xf numFmtId="181" fontId="57" fillId="145" borderId="0">
      <alignment horizontal="right" vertical="center"/>
    </xf>
    <xf numFmtId="181" fontId="57" fillId="145" borderId="0">
      <alignment horizontal="right" vertical="center"/>
    </xf>
    <xf numFmtId="181" fontId="57" fillId="145" borderId="0">
      <alignment horizontal="right" vertical="center"/>
    </xf>
    <xf numFmtId="184" fontId="57" fillId="145" borderId="0">
      <alignment horizontal="right" vertical="center"/>
    </xf>
    <xf numFmtId="0" fontId="86" fillId="146" borderId="121"/>
    <xf numFmtId="0" fontId="130" fillId="146" borderId="121"/>
    <xf numFmtId="0" fontId="9" fillId="0" borderId="0" applyFont="0" applyFill="0" applyBorder="0" applyProtection="0">
      <alignment horizontal="right"/>
    </xf>
    <xf numFmtId="0" fontId="9" fillId="0" borderId="0" applyFont="0" applyFill="0" applyBorder="0" applyProtection="0">
      <alignment horizontal="right"/>
    </xf>
    <xf numFmtId="0" fontId="9" fillId="0" borderId="0" applyFont="0" applyFill="0" applyBorder="0" applyProtection="0">
      <alignment horizontal="right"/>
    </xf>
    <xf numFmtId="0" fontId="9" fillId="0" borderId="0" applyFont="0" applyFill="0" applyBorder="0" applyProtection="0">
      <alignment horizontal="right"/>
    </xf>
    <xf numFmtId="0" fontId="176" fillId="4" borderId="0"/>
    <xf numFmtId="0" fontId="176" fillId="4" borderId="0"/>
    <xf numFmtId="0" fontId="176" fillId="4" borderId="0"/>
    <xf numFmtId="0" fontId="176" fillId="4" borderId="0"/>
    <xf numFmtId="0" fontId="176" fillId="4" borderId="0"/>
    <xf numFmtId="0" fontId="176" fillId="4" borderId="0"/>
    <xf numFmtId="0" fontId="176" fillId="4" borderId="0"/>
    <xf numFmtId="0" fontId="176" fillId="4" borderId="0"/>
    <xf numFmtId="0" fontId="176" fillId="4" borderId="0"/>
    <xf numFmtId="0" fontId="176" fillId="4" borderId="0"/>
    <xf numFmtId="0" fontId="177" fillId="66" borderId="0" applyNumberFormat="0" applyBorder="0" applyAlignment="0" applyProtection="0"/>
    <xf numFmtId="0" fontId="176" fillId="66" borderId="0" applyNumberFormat="0" applyBorder="0" applyAlignment="0" applyProtection="0"/>
    <xf numFmtId="0" fontId="177" fillId="4" borderId="0" applyNumberFormat="0" applyBorder="0" applyAlignment="0" applyProtection="0"/>
    <xf numFmtId="0" fontId="177" fillId="4" borderId="0" applyNumberFormat="0" applyBorder="0" applyAlignment="0" applyProtection="0"/>
    <xf numFmtId="0" fontId="67" fillId="147" borderId="0"/>
    <xf numFmtId="0" fontId="176" fillId="4" borderId="0"/>
    <xf numFmtId="0" fontId="176" fillId="66" borderId="0" applyNumberFormat="0" applyBorder="0" applyAlignment="0" applyProtection="0"/>
    <xf numFmtId="0" fontId="176" fillId="4" borderId="0"/>
    <xf numFmtId="0" fontId="176" fillId="4" borderId="0"/>
    <xf numFmtId="0" fontId="176" fillId="4" borderId="0"/>
    <xf numFmtId="0" fontId="176" fillId="4" borderId="0"/>
    <xf numFmtId="0" fontId="176" fillId="4" borderId="0"/>
    <xf numFmtId="0" fontId="176" fillId="4" borderId="0"/>
    <xf numFmtId="0" fontId="176" fillId="4" borderId="0"/>
    <xf numFmtId="0" fontId="176" fillId="4" borderId="0"/>
    <xf numFmtId="0" fontId="176" fillId="4" borderId="0"/>
    <xf numFmtId="0" fontId="176" fillId="4" borderId="0"/>
    <xf numFmtId="0" fontId="176" fillId="66" borderId="0" applyNumberFormat="0" applyBorder="0" applyAlignment="0" applyProtection="0"/>
    <xf numFmtId="0" fontId="176" fillId="78" borderId="0" applyNumberFormat="0" applyBorder="0" applyAlignment="0" applyProtection="0"/>
    <xf numFmtId="0" fontId="176" fillId="76" borderId="0" applyNumberFormat="0" applyBorder="0" applyAlignment="0" applyProtection="0"/>
    <xf numFmtId="0" fontId="176" fillId="4" borderId="0"/>
    <xf numFmtId="0" fontId="176" fillId="4" borderId="0"/>
    <xf numFmtId="0" fontId="176" fillId="4" borderId="0"/>
    <xf numFmtId="0" fontId="176" fillId="4" borderId="0"/>
    <xf numFmtId="0" fontId="176" fillId="4" borderId="0"/>
    <xf numFmtId="0" fontId="178" fillId="147" borderId="0"/>
    <xf numFmtId="0" fontId="176" fillId="4" borderId="0"/>
    <xf numFmtId="0" fontId="178" fillId="147" borderId="0"/>
    <xf numFmtId="0" fontId="176" fillId="4" borderId="0"/>
    <xf numFmtId="0" fontId="176" fillId="4" borderId="0"/>
    <xf numFmtId="0" fontId="178" fillId="147" borderId="0"/>
    <xf numFmtId="0" fontId="176" fillId="4" borderId="0"/>
    <xf numFmtId="0" fontId="176" fillId="4" borderId="0"/>
    <xf numFmtId="0" fontId="176" fillId="4" borderId="0"/>
    <xf numFmtId="0" fontId="176" fillId="4" borderId="0"/>
    <xf numFmtId="0" fontId="176" fillId="4" borderId="0"/>
    <xf numFmtId="0" fontId="176" fillId="66" borderId="0" applyNumberFormat="0" applyBorder="0" applyAlignment="0" applyProtection="0"/>
    <xf numFmtId="0" fontId="176" fillId="4" borderId="0"/>
    <xf numFmtId="0" fontId="176" fillId="4" borderId="0"/>
    <xf numFmtId="0" fontId="176" fillId="4" borderId="0"/>
    <xf numFmtId="0" fontId="176" fillId="4" borderId="0"/>
    <xf numFmtId="0" fontId="176" fillId="4" borderId="0"/>
    <xf numFmtId="0" fontId="176" fillId="4" borderId="0"/>
    <xf numFmtId="0" fontId="176" fillId="4" borderId="0"/>
    <xf numFmtId="0" fontId="176" fillId="4" borderId="0"/>
    <xf numFmtId="0" fontId="176" fillId="4" borderId="0"/>
    <xf numFmtId="0" fontId="176" fillId="4" borderId="0"/>
    <xf numFmtId="0" fontId="176" fillId="4" borderId="0"/>
    <xf numFmtId="0" fontId="176" fillId="4" borderId="0"/>
    <xf numFmtId="0" fontId="176" fillId="4" borderId="0"/>
    <xf numFmtId="0" fontId="176" fillId="4" borderId="0"/>
    <xf numFmtId="0" fontId="176" fillId="4" borderId="0"/>
    <xf numFmtId="0" fontId="176" fillId="4" borderId="0"/>
    <xf numFmtId="0" fontId="176" fillId="4" borderId="0"/>
    <xf numFmtId="0" fontId="176" fillId="4" borderId="0"/>
    <xf numFmtId="0" fontId="176" fillId="4" borderId="0"/>
    <xf numFmtId="0" fontId="176" fillId="4" borderId="0"/>
    <xf numFmtId="0" fontId="176" fillId="4" borderId="0"/>
    <xf numFmtId="0" fontId="176" fillId="4" borderId="0"/>
    <xf numFmtId="0" fontId="178" fillId="147" borderId="0"/>
    <xf numFmtId="0" fontId="176" fillId="4" borderId="0"/>
    <xf numFmtId="0" fontId="176" fillId="4" borderId="0"/>
    <xf numFmtId="0" fontId="178" fillId="147" borderId="0"/>
    <xf numFmtId="0" fontId="176" fillId="4" borderId="0"/>
    <xf numFmtId="0" fontId="176" fillId="4" borderId="0"/>
    <xf numFmtId="0" fontId="179" fillId="147" borderId="0"/>
    <xf numFmtId="0" fontId="176" fillId="4" borderId="0"/>
    <xf numFmtId="0" fontId="180" fillId="20" borderId="0" applyNumberFormat="0" applyBorder="0" applyAlignment="0" applyProtection="0"/>
    <xf numFmtId="0" fontId="176" fillId="4" borderId="0"/>
    <xf numFmtId="0" fontId="176" fillId="4" borderId="0"/>
    <xf numFmtId="0" fontId="176" fillId="4" borderId="0"/>
    <xf numFmtId="38" fontId="51" fillId="53" borderId="0" applyNumberFormat="0" applyBorder="0" applyAlignment="0" applyProtection="0"/>
    <xf numFmtId="38" fontId="51" fillId="53" borderId="0" applyNumberFormat="0" applyBorder="0" applyAlignment="0" applyProtection="0"/>
    <xf numFmtId="0" fontId="9" fillId="0" borderId="0"/>
    <xf numFmtId="0" fontId="9" fillId="0" borderId="0"/>
    <xf numFmtId="0" fontId="137" fillId="0" borderId="0" applyFont="0" applyFill="0" applyBorder="0" applyAlignment="0" applyProtection="0">
      <alignment horizontal="right"/>
    </xf>
    <xf numFmtId="0" fontId="14" fillId="114" borderId="131"/>
    <xf numFmtId="0" fontId="181" fillId="0" borderId="57">
      <alignment horizontal="left"/>
    </xf>
    <xf numFmtId="0" fontId="182" fillId="0" borderId="0">
      <alignment horizontal="right"/>
    </xf>
    <xf numFmtId="37" fontId="183" fillId="0" borderId="0">
      <alignment horizontal="right"/>
    </xf>
    <xf numFmtId="0" fontId="184" fillId="0" borderId="0">
      <alignment horizontal="left"/>
    </xf>
    <xf numFmtId="37" fontId="185" fillId="0" borderId="0">
      <alignment horizontal="right"/>
    </xf>
    <xf numFmtId="186" fontId="7" fillId="148" borderId="113" applyNumberFormat="0" applyAlignment="0" applyProtection="0">
      <protection locked="0"/>
    </xf>
    <xf numFmtId="0" fontId="186" fillId="0" borderId="0" applyProtection="0">
      <alignment horizontal="right"/>
    </xf>
    <xf numFmtId="0" fontId="187" fillId="0" borderId="0">
      <alignment horizontal="left"/>
    </xf>
    <xf numFmtId="0" fontId="187" fillId="0" borderId="0">
      <alignment horizontal="left"/>
    </xf>
    <xf numFmtId="0" fontId="17" fillId="0" borderId="79" applyNumberFormat="0" applyAlignment="0" applyProtection="0">
      <alignment horizontal="left" vertical="center"/>
    </xf>
    <xf numFmtId="0" fontId="17" fillId="0" borderId="129">
      <alignment horizontal="left" vertical="center"/>
    </xf>
    <xf numFmtId="0" fontId="188" fillId="5" borderId="132" applyProtection="0">
      <alignment horizontal="right"/>
    </xf>
    <xf numFmtId="0" fontId="189" fillId="5" borderId="0" applyProtection="0">
      <alignment horizontal="left"/>
    </xf>
    <xf numFmtId="239" fontId="55" fillId="0" borderId="0">
      <alignment horizontal="left" vertical="center"/>
    </xf>
    <xf numFmtId="0" fontId="190" fillId="0" borderId="133"/>
    <xf numFmtId="0" fontId="47" fillId="0" borderId="87" applyNumberFormat="0" applyFill="0" applyAlignment="0" applyProtection="0"/>
    <xf numFmtId="0" fontId="190" fillId="0" borderId="133"/>
    <xf numFmtId="0" fontId="190" fillId="0" borderId="133"/>
    <xf numFmtId="0" fontId="190" fillId="0" borderId="133"/>
    <xf numFmtId="0" fontId="190" fillId="0" borderId="133"/>
    <xf numFmtId="0" fontId="190" fillId="0" borderId="133"/>
    <xf numFmtId="0" fontId="190" fillId="0" borderId="133"/>
    <xf numFmtId="0" fontId="190" fillId="0" borderId="133"/>
    <xf numFmtId="0" fontId="190" fillId="0" borderId="133"/>
    <xf numFmtId="0" fontId="191" fillId="0" borderId="133" applyNumberFormat="0" applyFill="0" applyAlignment="0" applyProtection="0"/>
    <xf numFmtId="240" fontId="91" fillId="118" borderId="0">
      <alignment vertical="center"/>
    </xf>
    <xf numFmtId="0" fontId="190" fillId="0" borderId="133"/>
    <xf numFmtId="0" fontId="190" fillId="0" borderId="133"/>
    <xf numFmtId="0" fontId="190" fillId="0" borderId="133"/>
    <xf numFmtId="0" fontId="190" fillId="0" borderId="133"/>
    <xf numFmtId="0" fontId="190" fillId="0" borderId="133"/>
    <xf numFmtId="0" fontId="192" fillId="0" borderId="87" applyNumberFormat="0" applyFill="0" applyAlignment="0" applyProtection="0"/>
    <xf numFmtId="0" fontId="191" fillId="0" borderId="133" applyNumberFormat="0" applyFill="0" applyAlignment="0" applyProtection="0"/>
    <xf numFmtId="0" fontId="191" fillId="0" borderId="133" applyNumberFormat="0" applyFill="0" applyAlignment="0" applyProtection="0"/>
    <xf numFmtId="0" fontId="190" fillId="0" borderId="133" applyNumberFormat="0" applyFill="0" applyAlignment="0" applyProtection="0"/>
    <xf numFmtId="0" fontId="193" fillId="0" borderId="0">
      <alignment vertical="top" wrapText="1"/>
    </xf>
    <xf numFmtId="0" fontId="190" fillId="0" borderId="133"/>
    <xf numFmtId="0" fontId="190" fillId="0" borderId="133" applyNumberFormat="0" applyFill="0" applyAlignment="0" applyProtection="0"/>
    <xf numFmtId="0" fontId="190" fillId="0" borderId="133"/>
    <xf numFmtId="0" fontId="190" fillId="0" borderId="133" applyNumberFormat="0" applyFill="0" applyAlignment="0" applyProtection="0"/>
    <xf numFmtId="0" fontId="190" fillId="0" borderId="133"/>
    <xf numFmtId="0" fontId="190" fillId="0" borderId="133" applyNumberFormat="0" applyFill="0" applyAlignment="0" applyProtection="0"/>
    <xf numFmtId="0" fontId="190" fillId="0" borderId="133"/>
    <xf numFmtId="0" fontId="190" fillId="0" borderId="133" applyNumberFormat="0" applyFill="0" applyAlignment="0" applyProtection="0"/>
    <xf numFmtId="0" fontId="190" fillId="0" borderId="133"/>
    <xf numFmtId="240" fontId="91" fillId="118" borderId="0">
      <alignment vertical="center"/>
    </xf>
    <xf numFmtId="240" fontId="91" fillId="118" borderId="0">
      <alignment vertical="center"/>
    </xf>
    <xf numFmtId="240" fontId="91" fillId="118" borderId="0">
      <alignment vertical="center"/>
    </xf>
    <xf numFmtId="0" fontId="193" fillId="0" borderId="0">
      <alignment vertical="top" wrapText="1"/>
    </xf>
    <xf numFmtId="0" fontId="190" fillId="0" borderId="133"/>
    <xf numFmtId="0" fontId="190" fillId="0" borderId="133"/>
    <xf numFmtId="0" fontId="190" fillId="0" borderId="133"/>
    <xf numFmtId="0" fontId="190" fillId="0" borderId="133"/>
    <xf numFmtId="0" fontId="190" fillId="0" borderId="133"/>
    <xf numFmtId="0" fontId="190" fillId="0" borderId="133"/>
    <xf numFmtId="0" fontId="190" fillId="0" borderId="133"/>
    <xf numFmtId="0" fontId="190" fillId="0" borderId="133"/>
    <xf numFmtId="0" fontId="190" fillId="0" borderId="133"/>
    <xf numFmtId="0" fontId="190" fillId="0" borderId="133"/>
    <xf numFmtId="0" fontId="193" fillId="0" borderId="0">
      <alignment vertical="top" wrapText="1"/>
    </xf>
    <xf numFmtId="0" fontId="91" fillId="118" borderId="0">
      <alignment vertical="center"/>
    </xf>
    <xf numFmtId="0" fontId="190" fillId="0" borderId="133"/>
    <xf numFmtId="0" fontId="190" fillId="0" borderId="133"/>
    <xf numFmtId="0" fontId="190" fillId="0" borderId="133"/>
    <xf numFmtId="0" fontId="190" fillId="0" borderId="133"/>
    <xf numFmtId="0" fontId="190" fillId="0" borderId="133"/>
    <xf numFmtId="0" fontId="194" fillId="0" borderId="134"/>
    <xf numFmtId="0" fontId="190" fillId="0" borderId="133"/>
    <xf numFmtId="0" fontId="194" fillId="0" borderId="134"/>
    <xf numFmtId="0" fontId="190" fillId="0" borderId="133"/>
    <xf numFmtId="0" fontId="190" fillId="0" borderId="133"/>
    <xf numFmtId="0" fontId="194" fillId="0" borderId="134"/>
    <xf numFmtId="0" fontId="190" fillId="0" borderId="133"/>
    <xf numFmtId="0" fontId="190" fillId="0" borderId="133"/>
    <xf numFmtId="0" fontId="190" fillId="0" borderId="133"/>
    <xf numFmtId="0" fontId="190" fillId="0" borderId="133"/>
    <xf numFmtId="0" fontId="193" fillId="0" borderId="0">
      <alignment vertical="top" wrapText="1"/>
    </xf>
    <xf numFmtId="184" fontId="91" fillId="118" borderId="0">
      <alignment vertical="center"/>
    </xf>
    <xf numFmtId="0" fontId="91" fillId="118" borderId="0">
      <alignment vertical="center"/>
    </xf>
    <xf numFmtId="0" fontId="91" fillId="118" borderId="0">
      <alignment vertical="center"/>
    </xf>
    <xf numFmtId="0" fontId="91" fillId="118" borderId="0">
      <alignment vertical="center"/>
    </xf>
    <xf numFmtId="0" fontId="91" fillId="118" borderId="0">
      <alignment vertical="center"/>
    </xf>
    <xf numFmtId="0" fontId="91" fillId="118" borderId="0">
      <alignment vertical="center"/>
    </xf>
    <xf numFmtId="0" fontId="190" fillId="0" borderId="133"/>
    <xf numFmtId="0" fontId="190" fillId="0" borderId="133"/>
    <xf numFmtId="0" fontId="190" fillId="0" borderId="133"/>
    <xf numFmtId="0" fontId="190" fillId="0" borderId="133"/>
    <xf numFmtId="0" fontId="190" fillId="0" borderId="133"/>
    <xf numFmtId="0" fontId="190" fillId="0" borderId="133"/>
    <xf numFmtId="0" fontId="190" fillId="0" borderId="133"/>
    <xf numFmtId="0" fontId="190" fillId="0" borderId="133"/>
    <xf numFmtId="0" fontId="190" fillId="0" borderId="133"/>
    <xf numFmtId="0" fontId="190" fillId="0" borderId="133"/>
    <xf numFmtId="0" fontId="190" fillId="0" borderId="133" applyNumberFormat="0" applyFill="0" applyAlignment="0" applyProtection="0"/>
    <xf numFmtId="0" fontId="190" fillId="0" borderId="133"/>
    <xf numFmtId="0" fontId="190" fillId="0" borderId="133"/>
    <xf numFmtId="0" fontId="190" fillId="0" borderId="133"/>
    <xf numFmtId="0" fontId="190" fillId="0" borderId="133"/>
    <xf numFmtId="0" fontId="190" fillId="0" borderId="133"/>
    <xf numFmtId="0" fontId="190" fillId="0" borderId="133"/>
    <xf numFmtId="0" fontId="190" fillId="0" borderId="133"/>
    <xf numFmtId="0" fontId="190" fillId="0" borderId="133"/>
    <xf numFmtId="0" fontId="190" fillId="0" borderId="133"/>
    <xf numFmtId="0" fontId="190" fillId="0" borderId="133"/>
    <xf numFmtId="0" fontId="190" fillId="0" borderId="133"/>
    <xf numFmtId="0" fontId="194" fillId="0" borderId="134"/>
    <xf numFmtId="0" fontId="190" fillId="0" borderId="133"/>
    <xf numFmtId="0" fontId="194" fillId="0" borderId="134"/>
    <xf numFmtId="0" fontId="190" fillId="0" borderId="133"/>
    <xf numFmtId="0" fontId="194" fillId="0" borderId="134"/>
    <xf numFmtId="0" fontId="190" fillId="0" borderId="133"/>
    <xf numFmtId="0" fontId="190" fillId="0" borderId="133"/>
    <xf numFmtId="0" fontId="47" fillId="0" borderId="87"/>
    <xf numFmtId="0" fontId="190" fillId="0" borderId="133"/>
    <xf numFmtId="0" fontId="91" fillId="118" borderId="0">
      <alignment vertical="center"/>
    </xf>
    <xf numFmtId="0" fontId="190" fillId="0" borderId="133"/>
    <xf numFmtId="0" fontId="190" fillId="0" borderId="133"/>
    <xf numFmtId="0" fontId="190" fillId="0" borderId="133"/>
    <xf numFmtId="0" fontId="195" fillId="0" borderId="0">
      <alignment horizontal="left"/>
    </xf>
    <xf numFmtId="0" fontId="196" fillId="0" borderId="0" applyFill="0" applyBorder="0">
      <alignment vertical="center"/>
    </xf>
    <xf numFmtId="0" fontId="9" fillId="0" borderId="27">
      <alignment horizontal="left" vertical="top"/>
    </xf>
    <xf numFmtId="0" fontId="197" fillId="149" borderId="0"/>
    <xf numFmtId="0" fontId="198" fillId="0" borderId="135"/>
    <xf numFmtId="0" fontId="48" fillId="0" borderId="88" applyNumberFormat="0" applyFill="0" applyAlignment="0" applyProtection="0"/>
    <xf numFmtId="0" fontId="198" fillId="0" borderId="135"/>
    <xf numFmtId="0" fontId="198" fillId="0" borderId="135"/>
    <xf numFmtId="0" fontId="198" fillId="0" borderId="135"/>
    <xf numFmtId="0" fontId="198" fillId="0" borderId="135"/>
    <xf numFmtId="0" fontId="198" fillId="0" borderId="135"/>
    <xf numFmtId="0" fontId="198" fillId="0" borderId="135"/>
    <xf numFmtId="0" fontId="198" fillId="0" borderId="135"/>
    <xf numFmtId="0" fontId="198" fillId="0" borderId="135"/>
    <xf numFmtId="0" fontId="199" fillId="0" borderId="135" applyNumberFormat="0" applyFill="0" applyAlignment="0" applyProtection="0"/>
    <xf numFmtId="240" fontId="200" fillId="53" borderId="0">
      <alignment vertical="center"/>
    </xf>
    <xf numFmtId="0" fontId="198" fillId="0" borderId="135"/>
    <xf numFmtId="0" fontId="198" fillId="0" borderId="135"/>
    <xf numFmtId="0" fontId="198" fillId="0" borderId="135"/>
    <xf numFmtId="0" fontId="198" fillId="0" borderId="135"/>
    <xf numFmtId="0" fontId="198" fillId="0" borderId="135"/>
    <xf numFmtId="0" fontId="199" fillId="0" borderId="135" applyNumberFormat="0" applyFill="0" applyAlignment="0" applyProtection="0"/>
    <xf numFmtId="0" fontId="199" fillId="0" borderId="135" applyNumberFormat="0" applyFill="0" applyAlignment="0" applyProtection="0"/>
    <xf numFmtId="0" fontId="198" fillId="0" borderId="135" applyNumberFormat="0" applyFill="0" applyAlignment="0" applyProtection="0"/>
    <xf numFmtId="0" fontId="198" fillId="0" borderId="135" applyNumberFormat="0" applyFill="0" applyAlignment="0" applyProtection="0"/>
    <xf numFmtId="0" fontId="198" fillId="0" borderId="135"/>
    <xf numFmtId="0" fontId="65" fillId="0" borderId="136"/>
    <xf numFmtId="240" fontId="200" fillId="53" borderId="0">
      <alignment vertical="center"/>
    </xf>
    <xf numFmtId="240" fontId="200" fillId="53" borderId="0">
      <alignment vertical="center"/>
    </xf>
    <xf numFmtId="240" fontId="200" fillId="53" borderId="0">
      <alignment vertical="center"/>
    </xf>
    <xf numFmtId="240" fontId="200" fillId="53" borderId="0">
      <alignment vertical="center"/>
    </xf>
    <xf numFmtId="240" fontId="200" fillId="53" borderId="0">
      <alignment vertical="center"/>
    </xf>
    <xf numFmtId="240" fontId="200" fillId="53" borderId="0">
      <alignment vertical="center"/>
    </xf>
    <xf numFmtId="0" fontId="198" fillId="0" borderId="135"/>
    <xf numFmtId="0" fontId="198" fillId="0" borderId="135"/>
    <xf numFmtId="0" fontId="198" fillId="0" borderId="135"/>
    <xf numFmtId="0" fontId="198" fillId="0" borderId="135"/>
    <xf numFmtId="0" fontId="198" fillId="0" borderId="135"/>
    <xf numFmtId="0" fontId="198" fillId="0" borderId="135"/>
    <xf numFmtId="0" fontId="198" fillId="0" borderId="135"/>
    <xf numFmtId="0" fontId="198" fillId="0" borderId="135"/>
    <xf numFmtId="0" fontId="198" fillId="0" borderId="135"/>
    <xf numFmtId="0" fontId="198" fillId="0" borderId="135"/>
    <xf numFmtId="186" fontId="17" fillId="0" borderId="0" applyNumberFormat="0" applyFill="0" applyAlignment="0" applyProtection="0"/>
    <xf numFmtId="0" fontId="200" fillId="53" borderId="0">
      <alignment vertical="center"/>
    </xf>
    <xf numFmtId="0" fontId="198" fillId="0" borderId="135"/>
    <xf numFmtId="0" fontId="198" fillId="0" borderId="135"/>
    <xf numFmtId="0" fontId="198" fillId="0" borderId="135"/>
    <xf numFmtId="0" fontId="198" fillId="0" borderId="135"/>
    <xf numFmtId="0" fontId="198" fillId="0" borderId="135"/>
    <xf numFmtId="0" fontId="201" fillId="0" borderId="136"/>
    <xf numFmtId="0" fontId="198" fillId="0" borderId="135"/>
    <xf numFmtId="0" fontId="201" fillId="0" borderId="136"/>
    <xf numFmtId="0" fontId="198" fillId="0" borderId="135"/>
    <xf numFmtId="0" fontId="198" fillId="0" borderId="135"/>
    <xf numFmtId="0" fontId="201" fillId="0" borderId="136"/>
    <xf numFmtId="0" fontId="198" fillId="0" borderId="135"/>
    <xf numFmtId="0" fontId="198" fillId="0" borderId="135"/>
    <xf numFmtId="0" fontId="198" fillId="0" borderId="135"/>
    <xf numFmtId="0" fontId="198" fillId="0" borderId="135"/>
    <xf numFmtId="0" fontId="198" fillId="0" borderId="135" applyNumberFormat="0" applyFill="0" applyAlignment="0" applyProtection="0"/>
    <xf numFmtId="184" fontId="200" fillId="53" borderId="0">
      <alignment vertical="center"/>
    </xf>
    <xf numFmtId="0" fontId="200" fillId="53" borderId="0">
      <alignment vertical="center"/>
    </xf>
    <xf numFmtId="0" fontId="200" fillId="53" borderId="0">
      <alignment vertical="center"/>
    </xf>
    <xf numFmtId="0" fontId="200" fillId="53" borderId="0">
      <alignment vertical="center"/>
    </xf>
    <xf numFmtId="0" fontId="200" fillId="53" borderId="0">
      <alignment vertical="center"/>
    </xf>
    <xf numFmtId="0" fontId="200" fillId="53" borderId="0">
      <alignment vertical="center"/>
    </xf>
    <xf numFmtId="0" fontId="198" fillId="0" borderId="135"/>
    <xf numFmtId="0" fontId="198" fillId="0" borderId="135"/>
    <xf numFmtId="0" fontId="198" fillId="0" borderId="135"/>
    <xf numFmtId="0" fontId="198" fillId="0" borderId="135"/>
    <xf numFmtId="0" fontId="198" fillId="0" borderId="135"/>
    <xf numFmtId="0" fontId="198" fillId="0" borderId="135"/>
    <xf numFmtId="0" fontId="198" fillId="0" borderId="135"/>
    <xf numFmtId="0" fontId="198" fillId="0" borderId="135"/>
    <xf numFmtId="0" fontId="198" fillId="0" borderId="135"/>
    <xf numFmtId="0" fontId="198" fillId="0" borderId="135"/>
    <xf numFmtId="0" fontId="200" fillId="53" borderId="0">
      <alignment vertical="center"/>
    </xf>
    <xf numFmtId="0" fontId="198" fillId="0" borderId="135"/>
    <xf numFmtId="0" fontId="198" fillId="0" borderId="135"/>
    <xf numFmtId="0" fontId="198" fillId="0" borderId="135"/>
    <xf numFmtId="0" fontId="198" fillId="0" borderId="135"/>
    <xf numFmtId="0" fontId="198" fillId="0" borderId="135"/>
    <xf numFmtId="0" fontId="198" fillId="0" borderId="135"/>
    <xf numFmtId="0" fontId="198" fillId="0" borderId="135"/>
    <xf numFmtId="0" fontId="198" fillId="0" borderId="135"/>
    <xf numFmtId="0" fontId="198" fillId="0" borderId="135"/>
    <xf numFmtId="0" fontId="198" fillId="0" borderId="135"/>
    <xf numFmtId="0" fontId="198" fillId="0" borderId="135"/>
    <xf numFmtId="0" fontId="201" fillId="0" borderId="136"/>
    <xf numFmtId="0" fontId="198" fillId="0" borderId="135"/>
    <xf numFmtId="0" fontId="201" fillId="0" borderId="136"/>
    <xf numFmtId="0" fontId="198" fillId="0" borderId="135"/>
    <xf numFmtId="0" fontId="201" fillId="0" borderId="136"/>
    <xf numFmtId="0" fontId="198" fillId="0" borderId="135"/>
    <xf numFmtId="0" fontId="198" fillId="0" borderId="135"/>
    <xf numFmtId="0" fontId="48" fillId="0" borderId="136"/>
    <xf numFmtId="0" fontId="198" fillId="0" borderId="135"/>
    <xf numFmtId="0" fontId="200" fillId="53" borderId="0">
      <alignment vertical="center"/>
    </xf>
    <xf numFmtId="0" fontId="198" fillId="0" borderId="135"/>
    <xf numFmtId="0" fontId="198" fillId="0" borderId="135"/>
    <xf numFmtId="0" fontId="198" fillId="0" borderId="135"/>
    <xf numFmtId="0" fontId="202" fillId="0" borderId="0">
      <alignment horizontal="left"/>
    </xf>
    <xf numFmtId="0" fontId="203" fillId="0" borderId="0" applyFill="0" applyBorder="0">
      <alignment vertical="center"/>
    </xf>
    <xf numFmtId="0" fontId="9" fillId="0" borderId="27">
      <alignment horizontal="left" vertical="top"/>
    </xf>
    <xf numFmtId="0" fontId="204" fillId="0" borderId="137"/>
    <xf numFmtId="0" fontId="49" fillId="0" borderId="89" applyNumberFormat="0" applyFill="0" applyAlignment="0" applyProtection="0"/>
    <xf numFmtId="0" fontId="204" fillId="0" borderId="137"/>
    <xf numFmtId="0" fontId="204" fillId="0" borderId="137"/>
    <xf numFmtId="0" fontId="204" fillId="0" borderId="137"/>
    <xf numFmtId="0" fontId="204" fillId="0" borderId="137"/>
    <xf numFmtId="0" fontId="204" fillId="0" borderId="137"/>
    <xf numFmtId="0" fontId="204" fillId="0" borderId="137"/>
    <xf numFmtId="0" fontId="204" fillId="0" borderId="137"/>
    <xf numFmtId="0" fontId="204" fillId="0" borderId="137"/>
    <xf numFmtId="0" fontId="205" fillId="0" borderId="137" applyNumberFormat="0" applyFill="0" applyAlignment="0" applyProtection="0"/>
    <xf numFmtId="240" fontId="13" fillId="0" borderId="0"/>
    <xf numFmtId="0" fontId="204" fillId="0" borderId="137"/>
    <xf numFmtId="0" fontId="204" fillId="0" borderId="137"/>
    <xf numFmtId="0" fontId="204" fillId="0" borderId="137"/>
    <xf numFmtId="0" fontId="204" fillId="0" borderId="137"/>
    <xf numFmtId="0" fontId="204" fillId="0" borderId="137"/>
    <xf numFmtId="0" fontId="205" fillId="0" borderId="137" applyNumberFormat="0" applyFill="0" applyAlignment="0" applyProtection="0"/>
    <xf numFmtId="0" fontId="205" fillId="0" borderId="137" applyNumberFormat="0" applyFill="0" applyAlignment="0" applyProtection="0"/>
    <xf numFmtId="0" fontId="204" fillId="0" borderId="137" applyNumberFormat="0" applyFill="0" applyAlignment="0" applyProtection="0"/>
    <xf numFmtId="181" fontId="13" fillId="0" borderId="0"/>
    <xf numFmtId="0" fontId="204" fillId="0" borderId="137" applyNumberFormat="0" applyFill="0" applyAlignment="0" applyProtection="0"/>
    <xf numFmtId="0" fontId="204" fillId="0" borderId="137" applyNumberFormat="0" applyFill="0" applyAlignment="0" applyProtection="0"/>
    <xf numFmtId="0" fontId="204" fillId="0" borderId="137"/>
    <xf numFmtId="0" fontId="204" fillId="0" borderId="137" applyNumberFormat="0" applyFill="0" applyAlignment="0" applyProtection="0"/>
    <xf numFmtId="0" fontId="204" fillId="0" borderId="137"/>
    <xf numFmtId="0" fontId="204" fillId="0" borderId="137" applyNumberFormat="0" applyFill="0" applyAlignment="0" applyProtection="0"/>
    <xf numFmtId="0" fontId="204" fillId="0" borderId="137"/>
    <xf numFmtId="0" fontId="204" fillId="0" borderId="137" applyNumberFormat="0" applyFill="0" applyAlignment="0" applyProtection="0"/>
    <xf numFmtId="0" fontId="204" fillId="0" borderId="137"/>
    <xf numFmtId="240" fontId="13" fillId="0" borderId="0"/>
    <xf numFmtId="240" fontId="13" fillId="0" borderId="0"/>
    <xf numFmtId="240" fontId="13" fillId="0" borderId="0"/>
    <xf numFmtId="0" fontId="204" fillId="0" borderId="137"/>
    <xf numFmtId="0" fontId="204" fillId="0" borderId="137"/>
    <xf numFmtId="0" fontId="204" fillId="0" borderId="137"/>
    <xf numFmtId="0" fontId="204" fillId="0" borderId="137"/>
    <xf numFmtId="0" fontId="204" fillId="0" borderId="137"/>
    <xf numFmtId="0" fontId="204" fillId="0" borderId="137"/>
    <xf numFmtId="0" fontId="204" fillId="0" borderId="137"/>
    <xf numFmtId="0" fontId="204" fillId="0" borderId="137"/>
    <xf numFmtId="0" fontId="204" fillId="0" borderId="137"/>
    <xf numFmtId="0" fontId="204" fillId="0" borderId="137"/>
    <xf numFmtId="186" fontId="206" fillId="0" borderId="0" applyNumberFormat="0" applyFill="0" applyAlignment="0" applyProtection="0"/>
    <xf numFmtId="181" fontId="13" fillId="0" borderId="0"/>
    <xf numFmtId="0" fontId="13" fillId="0" borderId="0"/>
    <xf numFmtId="0" fontId="13" fillId="0" borderId="0"/>
    <xf numFmtId="0" fontId="13" fillId="0" borderId="0"/>
    <xf numFmtId="0" fontId="13" fillId="0" borderId="0"/>
    <xf numFmtId="0" fontId="13" fillId="0" borderId="0"/>
    <xf numFmtId="0" fontId="204" fillId="0" borderId="137"/>
    <xf numFmtId="0" fontId="204" fillId="0" borderId="137"/>
    <xf numFmtId="0" fontId="204" fillId="0" borderId="137"/>
    <xf numFmtId="0" fontId="204" fillId="0" borderId="137"/>
    <xf numFmtId="0" fontId="204" fillId="0" borderId="137"/>
    <xf numFmtId="0" fontId="207" fillId="0" borderId="138"/>
    <xf numFmtId="0" fontId="204" fillId="0" borderId="137"/>
    <xf numFmtId="0" fontId="207" fillId="0" borderId="138"/>
    <xf numFmtId="0" fontId="204" fillId="0" borderId="137"/>
    <xf numFmtId="0" fontId="204" fillId="0" borderId="137"/>
    <xf numFmtId="0" fontId="207" fillId="0" borderId="138"/>
    <xf numFmtId="0" fontId="204" fillId="0" borderId="137"/>
    <xf numFmtId="0" fontId="204" fillId="0" borderId="137"/>
    <xf numFmtId="0" fontId="204" fillId="0" borderId="137"/>
    <xf numFmtId="0" fontId="204" fillId="0" borderId="137"/>
    <xf numFmtId="0" fontId="204" fillId="0" borderId="137" applyNumberFormat="0" applyFill="0" applyAlignment="0" applyProtection="0"/>
    <xf numFmtId="184" fontId="13" fillId="0" borderId="0"/>
    <xf numFmtId="0" fontId="13" fillId="0" borderId="0"/>
    <xf numFmtId="0" fontId="13" fillId="0" borderId="0"/>
    <xf numFmtId="0" fontId="13" fillId="0" borderId="0"/>
    <xf numFmtId="0" fontId="13" fillId="0" borderId="0"/>
    <xf numFmtId="0" fontId="13" fillId="0" borderId="0"/>
    <xf numFmtId="0" fontId="204" fillId="0" borderId="137"/>
    <xf numFmtId="0" fontId="204" fillId="0" borderId="137"/>
    <xf numFmtId="0" fontId="204" fillId="0" borderId="137"/>
    <xf numFmtId="0" fontId="204" fillId="0" borderId="137"/>
    <xf numFmtId="0" fontId="204" fillId="0" borderId="137"/>
    <xf numFmtId="0" fontId="204" fillId="0" borderId="137"/>
    <xf numFmtId="0" fontId="204" fillId="0" borderId="137"/>
    <xf numFmtId="0" fontId="204" fillId="0" borderId="137"/>
    <xf numFmtId="0" fontId="204" fillId="0" borderId="137"/>
    <xf numFmtId="0" fontId="204" fillId="0" borderId="137"/>
    <xf numFmtId="0" fontId="13" fillId="0" borderId="0"/>
    <xf numFmtId="0" fontId="204" fillId="0" borderId="137"/>
    <xf numFmtId="0" fontId="204" fillId="0" borderId="137"/>
    <xf numFmtId="0" fontId="204" fillId="0" borderId="137"/>
    <xf numFmtId="0" fontId="204" fillId="0" borderId="137"/>
    <xf numFmtId="0" fontId="204" fillId="0" borderId="137"/>
    <xf numFmtId="0" fontId="204" fillId="0" borderId="137"/>
    <xf numFmtId="0" fontId="204" fillId="0" borderId="137"/>
    <xf numFmtId="0" fontId="204" fillId="0" borderId="137"/>
    <xf numFmtId="0" fontId="204" fillId="0" borderId="137"/>
    <xf numFmtId="0" fontId="204" fillId="0" borderId="137"/>
    <xf numFmtId="0" fontId="204" fillId="0" borderId="137"/>
    <xf numFmtId="0" fontId="207" fillId="0" borderId="138"/>
    <xf numFmtId="0" fontId="204" fillId="0" borderId="137"/>
    <xf numFmtId="0" fontId="207" fillId="0" borderId="138"/>
    <xf numFmtId="0" fontId="204" fillId="0" borderId="137"/>
    <xf numFmtId="0" fontId="207" fillId="0" borderId="138"/>
    <xf numFmtId="0" fontId="204" fillId="0" borderId="137"/>
    <xf numFmtId="0" fontId="204" fillId="0" borderId="137"/>
    <xf numFmtId="0" fontId="49" fillId="0" borderId="89"/>
    <xf numFmtId="0" fontId="204" fillId="0" borderId="137"/>
    <xf numFmtId="0" fontId="13" fillId="0" borderId="0"/>
    <xf numFmtId="0" fontId="204" fillId="0" borderId="137"/>
    <xf numFmtId="0" fontId="204" fillId="0" borderId="137"/>
    <xf numFmtId="0" fontId="204" fillId="0" borderId="137"/>
    <xf numFmtId="0" fontId="208" fillId="0" borderId="0" applyFill="0" applyBorder="0">
      <alignment vertical="center"/>
    </xf>
    <xf numFmtId="0" fontId="209" fillId="0" borderId="0">
      <alignment horizontal="left"/>
    </xf>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5" fillId="0" borderId="0" applyNumberFormat="0" applyFill="0" applyBorder="0" applyAlignment="0" applyProtection="0"/>
    <xf numFmtId="0" fontId="204" fillId="0" borderId="0" applyNumberFormat="0" applyFill="0" applyBorder="0" applyAlignment="0" applyProtection="0"/>
    <xf numFmtId="0" fontId="204" fillId="0" borderId="0"/>
    <xf numFmtId="0" fontId="66" fillId="0" borderId="0"/>
    <xf numFmtId="0" fontId="204" fillId="0" borderId="0"/>
    <xf numFmtId="0" fontId="204" fillId="0" borderId="0" applyNumberFormat="0" applyFill="0" applyBorder="0" applyAlignment="0" applyProtection="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186" fontId="7" fillId="0" borderId="0" applyNumberFormat="0" applyFill="0" applyAlignment="0" applyProtection="0"/>
    <xf numFmtId="0" fontId="210" fillId="0" borderId="0" applyNumberFormat="0" applyFill="0" applyBorder="0" applyAlignment="0" applyProtection="0"/>
    <xf numFmtId="0" fontId="204" fillId="0" borderId="0"/>
    <xf numFmtId="0" fontId="204" fillId="0" borderId="0"/>
    <xf numFmtId="0" fontId="204" fillId="0" borderId="0"/>
    <xf numFmtId="0" fontId="204" fillId="0" borderId="0"/>
    <xf numFmtId="0" fontId="204" fillId="0" borderId="0"/>
    <xf numFmtId="0" fontId="207" fillId="0" borderId="0"/>
    <xf numFmtId="0" fontId="204" fillId="0" borderId="0"/>
    <xf numFmtId="0" fontId="207" fillId="0" borderId="0"/>
    <xf numFmtId="0" fontId="204" fillId="0" borderId="0"/>
    <xf numFmtId="0" fontId="204" fillId="0" borderId="0"/>
    <xf numFmtId="0" fontId="207" fillId="0" borderId="0"/>
    <xf numFmtId="0" fontId="204" fillId="0" borderId="0"/>
    <xf numFmtId="0" fontId="204" fillId="0" borderId="0"/>
    <xf numFmtId="0" fontId="204" fillId="0" borderId="0"/>
    <xf numFmtId="0" fontId="204" fillId="0" borderId="0"/>
    <xf numFmtId="0" fontId="204" fillId="0" borderId="0" applyNumberFormat="0" applyFill="0" applyBorder="0" applyAlignment="0" applyProtection="0"/>
    <xf numFmtId="0" fontId="204" fillId="0" borderId="0" applyNumberFormat="0" applyFill="0" applyBorder="0" applyAlignment="0" applyProtection="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7" fillId="0" borderId="0"/>
    <xf numFmtId="0" fontId="204" fillId="0" borderId="0"/>
    <xf numFmtId="0" fontId="207" fillId="0" borderId="0"/>
    <xf numFmtId="0" fontId="204" fillId="0" borderId="0"/>
    <xf numFmtId="0" fontId="207" fillId="0" borderId="0"/>
    <xf numFmtId="0" fontId="204" fillId="0" borderId="0"/>
    <xf numFmtId="0" fontId="204" fillId="0" borderId="0"/>
    <xf numFmtId="0" fontId="49" fillId="0" borderId="0"/>
    <xf numFmtId="0" fontId="204" fillId="0" borderId="0"/>
    <xf numFmtId="0" fontId="49" fillId="0" borderId="0" applyNumberFormat="0" applyFill="0" applyBorder="0" applyAlignment="0" applyProtection="0"/>
    <xf numFmtId="0" fontId="204" fillId="0" borderId="0"/>
    <xf numFmtId="0" fontId="204" fillId="0" borderId="0"/>
    <xf numFmtId="0" fontId="204" fillId="0" borderId="0"/>
    <xf numFmtId="0" fontId="211" fillId="0" borderId="0" applyFill="0" applyBorder="0">
      <alignment vertical="center"/>
    </xf>
    <xf numFmtId="186" fontId="78" fillId="0" borderId="0" applyNumberFormat="0" applyFill="0" applyAlignment="0" applyProtection="0"/>
    <xf numFmtId="186" fontId="54" fillId="0" borderId="0" applyNumberFormat="0" applyFill="0" applyAlignment="0" applyProtection="0"/>
    <xf numFmtId="186" fontId="54" fillId="0" borderId="0" applyNumberFormat="0" applyFont="0" applyFill="0" applyBorder="0" applyAlignment="0" applyProtection="0"/>
    <xf numFmtId="186" fontId="54" fillId="0" borderId="0" applyNumberFormat="0" applyFont="0" applyFill="0" applyBorder="0" applyAlignment="0" applyProtection="0"/>
    <xf numFmtId="0" fontId="53" fillId="0" borderId="0" applyNumberFormat="0" applyFill="0" applyBorder="0" applyAlignment="0" applyProtection="0"/>
    <xf numFmtId="241" fontId="51" fillId="0" borderId="57">
      <alignment horizontal="right" vertical="center"/>
    </xf>
    <xf numFmtId="0" fontId="17" fillId="0" borderId="0"/>
    <xf numFmtId="0" fontId="32" fillId="0" borderId="0" applyNumberFormat="0" applyFill="0" applyBorder="0" applyAlignment="0" applyProtection="0"/>
    <xf numFmtId="0" fontId="170" fillId="0" borderId="0"/>
    <xf numFmtId="0" fontId="17" fillId="0" borderId="0" applyNumberFormat="0" applyFill="0" applyBorder="0" applyAlignment="0" applyProtection="0"/>
    <xf numFmtId="0" fontId="170" fillId="0" borderId="0"/>
    <xf numFmtId="0" fontId="170" fillId="0" borderId="0"/>
    <xf numFmtId="0" fontId="170" fillId="0" borderId="0"/>
    <xf numFmtId="0" fontId="170" fillId="0" borderId="0"/>
    <xf numFmtId="0" fontId="7" fillId="0" borderId="0"/>
    <xf numFmtId="0" fontId="7" fillId="0" borderId="0"/>
    <xf numFmtId="0" fontId="212" fillId="0" borderId="0"/>
    <xf numFmtId="0" fontId="34" fillId="0" borderId="96" applyNumberFormat="0" applyFill="0" applyAlignment="0" applyProtection="0"/>
    <xf numFmtId="0" fontId="9" fillId="0" borderId="0">
      <alignment horizontal="center"/>
    </xf>
    <xf numFmtId="184" fontId="213" fillId="0" borderId="0" applyNumberFormat="0" applyFill="0" applyBorder="0" applyAlignment="0" applyProtection="0">
      <alignment vertical="top"/>
      <protection locked="0"/>
    </xf>
    <xf numFmtId="0" fontId="214" fillId="0" borderId="0" applyNumberFormat="0" applyFill="0" applyBorder="0" applyAlignment="0" applyProtection="0">
      <alignment vertical="top"/>
      <protection locked="0"/>
    </xf>
    <xf numFmtId="0" fontId="44" fillId="0" borderId="0" applyNumberFormat="0" applyFill="0" applyBorder="0" applyAlignment="0" applyProtection="0"/>
    <xf numFmtId="0" fontId="52" fillId="0" borderId="0" applyNumberFormat="0" applyFill="0" applyBorder="0" applyAlignment="0" applyProtection="0">
      <alignment vertical="top"/>
      <protection locked="0"/>
    </xf>
    <xf numFmtId="0" fontId="52" fillId="0" borderId="0" applyNumberFormat="0" applyFill="0" applyBorder="0" applyAlignment="0" applyProtection="0">
      <alignment vertical="top"/>
      <protection locked="0"/>
    </xf>
    <xf numFmtId="0" fontId="215" fillId="0" borderId="0" applyNumberFormat="0" applyFill="0" applyBorder="0" applyAlignment="0" applyProtection="0">
      <alignment vertical="top"/>
      <protection locked="0"/>
    </xf>
    <xf numFmtId="181" fontId="216" fillId="0" borderId="0" applyNumberFormat="0" applyFill="0" applyBorder="0" applyAlignment="0" applyProtection="0">
      <alignment vertical="top"/>
      <protection locked="0"/>
    </xf>
    <xf numFmtId="181" fontId="216" fillId="0" borderId="0" applyNumberFormat="0" applyFill="0" applyBorder="0" applyAlignment="0" applyProtection="0">
      <alignment vertical="top"/>
      <protection locked="0"/>
    </xf>
    <xf numFmtId="184" fontId="216" fillId="0" borderId="0" applyNumberFormat="0" applyFill="0" applyBorder="0" applyAlignment="0" applyProtection="0">
      <alignment vertical="top"/>
      <protection locked="0"/>
    </xf>
    <xf numFmtId="0" fontId="52" fillId="0" borderId="0" applyNumberFormat="0" applyFill="0" applyBorder="0" applyAlignment="0" applyProtection="0">
      <alignment vertical="top"/>
      <protection locked="0"/>
    </xf>
    <xf numFmtId="0" fontId="217" fillId="0" borderId="0" applyNumberFormat="0" applyFill="0" applyBorder="0" applyAlignment="0" applyProtection="0">
      <alignment vertical="top"/>
      <protection locked="0"/>
    </xf>
    <xf numFmtId="0" fontId="218" fillId="0" borderId="0" applyNumberFormat="0" applyFill="0" applyBorder="0" applyAlignment="0" applyProtection="0">
      <alignment vertical="top"/>
      <protection locked="0"/>
    </xf>
    <xf numFmtId="0" fontId="52" fillId="0" borderId="0" applyNumberFormat="0" applyFill="0" applyBorder="0" applyAlignment="0" applyProtection="0">
      <alignment vertical="top"/>
      <protection locked="0"/>
    </xf>
    <xf numFmtId="0" fontId="74" fillId="0" borderId="0" applyNumberFormat="0" applyFill="0" applyBorder="0" applyAlignment="0" applyProtection="0">
      <alignment vertical="top"/>
      <protection locked="0"/>
    </xf>
    <xf numFmtId="0" fontId="219" fillId="0" borderId="0" applyNumberFormat="0" applyFill="0" applyBorder="0" applyAlignment="0" applyProtection="0"/>
    <xf numFmtId="0" fontId="52" fillId="0" borderId="0" applyNumberFormat="0" applyFill="0" applyBorder="0" applyAlignment="0" applyProtection="0">
      <alignment vertical="top"/>
      <protection locked="0"/>
    </xf>
    <xf numFmtId="0" fontId="215" fillId="0" borderId="0" applyNumberFormat="0" applyFill="0" applyBorder="0" applyAlignment="0" applyProtection="0">
      <alignment vertical="top"/>
      <protection locked="0"/>
    </xf>
    <xf numFmtId="0" fontId="74" fillId="0" borderId="0" applyNumberFormat="0" applyFill="0" applyBorder="0" applyAlignment="0" applyProtection="0">
      <alignment vertical="top"/>
      <protection locked="0"/>
    </xf>
    <xf numFmtId="0" fontId="74" fillId="0" borderId="0" applyNumberFormat="0" applyFill="0" applyBorder="0" applyAlignment="0" applyProtection="0">
      <alignment vertical="center"/>
    </xf>
    <xf numFmtId="0" fontId="52" fillId="0" borderId="0" applyNumberFormat="0" applyFill="0" applyBorder="0" applyAlignment="0" applyProtection="0">
      <alignment vertical="top"/>
      <protection locked="0"/>
    </xf>
    <xf numFmtId="0" fontId="217" fillId="0" borderId="0" applyNumberFormat="0" applyFill="0" applyBorder="0" applyAlignment="0" applyProtection="0">
      <alignment vertical="top"/>
      <protection locked="0"/>
    </xf>
    <xf numFmtId="0" fontId="74" fillId="0" borderId="0" applyNumberFormat="0" applyFill="0" applyBorder="0" applyAlignment="0" applyProtection="0"/>
    <xf numFmtId="0" fontId="220" fillId="0" borderId="0" applyNumberFormat="0" applyFill="0" applyBorder="0" applyAlignment="0" applyProtection="0">
      <alignment vertical="top"/>
      <protection locked="0"/>
    </xf>
    <xf numFmtId="0" fontId="219" fillId="0" borderId="0" applyNumberFormat="0" applyFill="0" applyBorder="0" applyAlignment="0" applyProtection="0"/>
    <xf numFmtId="0" fontId="74" fillId="0" borderId="0" applyNumberFormat="0" applyFill="0" applyBorder="0" applyProtection="0"/>
    <xf numFmtId="0" fontId="221" fillId="0" borderId="0" applyNumberFormat="0" applyFill="0" applyBorder="0" applyAlignment="0" applyProtection="0">
      <alignment vertical="top"/>
      <protection locked="0"/>
    </xf>
    <xf numFmtId="0" fontId="74" fillId="0" borderId="0" applyNumberFormat="0" applyFill="0" applyBorder="0" applyProtection="0"/>
    <xf numFmtId="0" fontId="52" fillId="0" borderId="0" applyNumberFormat="0" applyFill="0" applyBorder="0">
      <protection locked="0"/>
    </xf>
    <xf numFmtId="0" fontId="52" fillId="0" borderId="0" applyNumberFormat="0" applyFill="0" applyBorder="0">
      <protection locked="0"/>
    </xf>
    <xf numFmtId="240" fontId="213" fillId="0" borderId="0" applyNumberFormat="0" applyFill="0" applyBorder="0" applyAlignment="0" applyProtection="0">
      <alignment vertical="top"/>
      <protection locked="0"/>
    </xf>
    <xf numFmtId="0" fontId="222" fillId="0" borderId="0" applyFill="0" applyBorder="0">
      <alignment horizontal="center" vertical="center"/>
    </xf>
    <xf numFmtId="0" fontId="222" fillId="0" borderId="0" applyFill="0" applyBorder="0">
      <alignment horizontal="center" vertical="center"/>
    </xf>
    <xf numFmtId="0" fontId="223" fillId="0" borderId="0" applyFill="0" applyBorder="0">
      <alignment vertical="center"/>
    </xf>
    <xf numFmtId="0" fontId="97" fillId="0" borderId="0" applyFill="0" applyBorder="0" applyProtection="0">
      <alignment horizontal="left"/>
    </xf>
    <xf numFmtId="10" fontId="51" fillId="69" borderId="1" applyNumberFormat="0" applyBorder="0" applyAlignment="0" applyProtection="0"/>
    <xf numFmtId="10" fontId="51" fillId="69" borderId="1" applyNumberFormat="0" applyBorder="0" applyAlignment="0" applyProtection="0"/>
    <xf numFmtId="10" fontId="51" fillId="69" borderId="1" applyNumberFormat="0" applyBorder="0" applyAlignment="0" applyProtection="0"/>
    <xf numFmtId="0" fontId="224" fillId="74" borderId="117" applyNumberFormat="0" applyAlignment="0" applyProtection="0"/>
    <xf numFmtId="0" fontId="224" fillId="74" borderId="117" applyNumberFormat="0" applyAlignment="0" applyProtection="0"/>
    <xf numFmtId="0" fontId="224" fillId="74" borderId="117" applyNumberFormat="0" applyAlignment="0" applyProtection="0"/>
    <xf numFmtId="0" fontId="224" fillId="74" borderId="117" applyNumberFormat="0" applyAlignment="0" applyProtection="0"/>
    <xf numFmtId="0" fontId="224" fillId="74" borderId="117" applyNumberFormat="0" applyAlignment="0" applyProtection="0"/>
    <xf numFmtId="0" fontId="224" fillId="74" borderId="117" applyNumberFormat="0" applyAlignment="0" applyProtection="0"/>
    <xf numFmtId="0" fontId="224" fillId="74" borderId="117" applyNumberFormat="0" applyAlignment="0" applyProtection="0"/>
    <xf numFmtId="0" fontId="224" fillId="74" borderId="117" applyNumberFormat="0" applyAlignment="0" applyProtection="0"/>
    <xf numFmtId="0" fontId="224" fillId="74" borderId="117" applyNumberFormat="0" applyAlignment="0" applyProtection="0"/>
    <xf numFmtId="0" fontId="224" fillId="74" borderId="117" applyNumberFormat="0" applyAlignment="0" applyProtection="0"/>
    <xf numFmtId="0" fontId="224" fillId="74" borderId="117" applyNumberFormat="0" applyAlignment="0" applyProtection="0"/>
    <xf numFmtId="0" fontId="224" fillId="74" borderId="117" applyNumberFormat="0" applyAlignment="0" applyProtection="0"/>
    <xf numFmtId="0" fontId="224" fillId="74" borderId="117" applyNumberFormat="0" applyAlignment="0" applyProtection="0"/>
    <xf numFmtId="0" fontId="224" fillId="74" borderId="117" applyNumberFormat="0" applyAlignment="0" applyProtection="0"/>
    <xf numFmtId="0" fontId="224" fillId="74" borderId="117" applyNumberFormat="0" applyAlignment="0" applyProtection="0"/>
    <xf numFmtId="0" fontId="224" fillId="74" borderId="117" applyNumberFormat="0" applyAlignment="0" applyProtection="0"/>
    <xf numFmtId="0" fontId="224" fillId="74" borderId="117" applyNumberFormat="0" applyAlignment="0" applyProtection="0"/>
    <xf numFmtId="0" fontId="224" fillId="74" borderId="117" applyNumberFormat="0" applyAlignment="0" applyProtection="0"/>
    <xf numFmtId="0" fontId="224" fillId="74" borderId="117" applyNumberFormat="0" applyAlignment="0" applyProtection="0"/>
    <xf numFmtId="0" fontId="224" fillId="74" borderId="117" applyNumberFormat="0" applyAlignment="0" applyProtection="0"/>
    <xf numFmtId="0" fontId="225" fillId="74" borderId="117" applyNumberFormat="0" applyAlignment="0" applyProtection="0"/>
    <xf numFmtId="0" fontId="224" fillId="65" borderId="117"/>
    <xf numFmtId="0" fontId="224" fillId="74" borderId="117" applyNumberFormat="0" applyAlignment="0" applyProtection="0"/>
    <xf numFmtId="0" fontId="224" fillId="74" borderId="117" applyNumberFormat="0" applyAlignment="0" applyProtection="0"/>
    <xf numFmtId="0" fontId="225" fillId="65" borderId="117" applyNumberFormat="0" applyAlignment="0" applyProtection="0"/>
    <xf numFmtId="181" fontId="226" fillId="66" borderId="117" applyNumberFormat="0" applyAlignment="0" applyProtection="0"/>
    <xf numFmtId="0" fontId="224" fillId="74" borderId="117" applyNumberFormat="0" applyAlignment="0" applyProtection="0"/>
    <xf numFmtId="0" fontId="225" fillId="65" borderId="117" applyNumberFormat="0" applyAlignment="0" applyProtection="0"/>
    <xf numFmtId="0" fontId="225" fillId="65" borderId="117" applyNumberFormat="0" applyAlignment="0" applyProtection="0"/>
    <xf numFmtId="0" fontId="225" fillId="65" borderId="117" applyNumberFormat="0" applyAlignment="0" applyProtection="0"/>
    <xf numFmtId="0" fontId="225" fillId="65" borderId="117" applyNumberFormat="0" applyAlignment="0" applyProtection="0"/>
    <xf numFmtId="0" fontId="225" fillId="65" borderId="117" applyNumberFormat="0" applyAlignment="0" applyProtection="0"/>
    <xf numFmtId="0" fontId="225" fillId="65" borderId="117" applyNumberFormat="0" applyAlignment="0" applyProtection="0"/>
    <xf numFmtId="0" fontId="225" fillId="65" borderId="117" applyNumberFormat="0" applyAlignment="0" applyProtection="0"/>
    <xf numFmtId="0" fontId="225" fillId="65" borderId="117" applyNumberFormat="0" applyAlignment="0" applyProtection="0"/>
    <xf numFmtId="0" fontId="225" fillId="65" borderId="117" applyNumberFormat="0" applyAlignment="0" applyProtection="0"/>
    <xf numFmtId="0" fontId="225" fillId="65" borderId="117" applyNumberFormat="0" applyAlignment="0" applyProtection="0"/>
    <xf numFmtId="0" fontId="225" fillId="65" borderId="117" applyNumberFormat="0" applyAlignment="0" applyProtection="0"/>
    <xf numFmtId="0" fontId="224" fillId="74" borderId="117" applyNumberFormat="0" applyAlignment="0" applyProtection="0"/>
    <xf numFmtId="0" fontId="224" fillId="74" borderId="117" applyNumberFormat="0" applyAlignment="0" applyProtection="0"/>
    <xf numFmtId="0" fontId="225" fillId="65" borderId="117" applyNumberFormat="0" applyAlignment="0" applyProtection="0"/>
    <xf numFmtId="0" fontId="225" fillId="65" borderId="117" applyNumberFormat="0" applyAlignment="0" applyProtection="0"/>
    <xf numFmtId="181" fontId="226" fillId="66" borderId="117" applyNumberFormat="0" applyAlignment="0" applyProtection="0"/>
    <xf numFmtId="0" fontId="225" fillId="65" borderId="117" applyNumberFormat="0" applyAlignment="0" applyProtection="0"/>
    <xf numFmtId="0" fontId="225" fillId="65" borderId="117" applyNumberFormat="0" applyAlignment="0" applyProtection="0"/>
    <xf numFmtId="0" fontId="225" fillId="65" borderId="117" applyNumberFormat="0" applyAlignment="0" applyProtection="0"/>
    <xf numFmtId="0" fontId="225" fillId="65" borderId="117" applyNumberFormat="0" applyAlignment="0" applyProtection="0"/>
    <xf numFmtId="0" fontId="225" fillId="65" borderId="117" applyNumberFormat="0" applyAlignment="0" applyProtection="0"/>
    <xf numFmtId="0" fontId="225" fillId="65" borderId="117" applyNumberFormat="0" applyAlignment="0" applyProtection="0"/>
    <xf numFmtId="0" fontId="225" fillId="65" borderId="117" applyNumberFormat="0" applyAlignment="0" applyProtection="0"/>
    <xf numFmtId="0" fontId="225" fillId="65" borderId="117" applyNumberFormat="0" applyAlignment="0" applyProtection="0"/>
    <xf numFmtId="0" fontId="225" fillId="65" borderId="117" applyNumberFormat="0" applyAlignment="0" applyProtection="0"/>
    <xf numFmtId="0" fontId="225" fillId="65" borderId="117" applyNumberFormat="0" applyAlignment="0" applyProtection="0"/>
    <xf numFmtId="0" fontId="225" fillId="65" borderId="117" applyNumberFormat="0" applyAlignment="0" applyProtection="0"/>
    <xf numFmtId="0" fontId="225" fillId="65" borderId="117" applyNumberFormat="0" applyAlignment="0" applyProtection="0"/>
    <xf numFmtId="0" fontId="225" fillId="65" borderId="117" applyNumberFormat="0" applyAlignment="0" applyProtection="0"/>
    <xf numFmtId="0" fontId="225" fillId="65" borderId="117" applyNumberFormat="0" applyAlignment="0" applyProtection="0"/>
    <xf numFmtId="0" fontId="225" fillId="65" borderId="117" applyNumberFormat="0" applyAlignment="0" applyProtection="0"/>
    <xf numFmtId="181" fontId="226" fillId="66" borderId="117" applyNumberFormat="0" applyAlignment="0" applyProtection="0"/>
    <xf numFmtId="0" fontId="225" fillId="65" borderId="117" applyNumberFormat="0" applyAlignment="0" applyProtection="0"/>
    <xf numFmtId="0" fontId="225" fillId="65" borderId="117" applyNumberFormat="0" applyAlignment="0" applyProtection="0"/>
    <xf numFmtId="0" fontId="225" fillId="65" borderId="117" applyNumberFormat="0" applyAlignment="0" applyProtection="0"/>
    <xf numFmtId="0" fontId="225" fillId="65" borderId="117" applyNumberFormat="0" applyAlignment="0" applyProtection="0"/>
    <xf numFmtId="0" fontId="225" fillId="65" borderId="117" applyNumberFormat="0" applyAlignment="0" applyProtection="0"/>
    <xf numFmtId="0" fontId="225" fillId="65" borderId="117" applyNumberFormat="0" applyAlignment="0" applyProtection="0"/>
    <xf numFmtId="0" fontId="225" fillId="65" borderId="117" applyNumberFormat="0" applyAlignment="0" applyProtection="0"/>
    <xf numFmtId="0" fontId="225" fillId="65" borderId="117" applyNumberFormat="0" applyAlignment="0" applyProtection="0"/>
    <xf numFmtId="0" fontId="225" fillId="65" borderId="117" applyNumberFormat="0" applyAlignment="0" applyProtection="0"/>
    <xf numFmtId="0" fontId="225" fillId="65" borderId="117" applyNumberFormat="0" applyAlignment="0" applyProtection="0"/>
    <xf numFmtId="0" fontId="225" fillId="65" borderId="117" applyNumberFormat="0" applyAlignment="0" applyProtection="0"/>
    <xf numFmtId="181" fontId="226" fillId="66" borderId="117" applyNumberFormat="0" applyAlignment="0" applyProtection="0"/>
    <xf numFmtId="181" fontId="226" fillId="66" borderId="117" applyNumberFormat="0" applyAlignment="0" applyProtection="0"/>
    <xf numFmtId="181" fontId="226" fillId="66" borderId="117" applyNumberFormat="0" applyAlignment="0" applyProtection="0"/>
    <xf numFmtId="0" fontId="224" fillId="65" borderId="117"/>
    <xf numFmtId="0" fontId="224" fillId="65" borderId="117"/>
    <xf numFmtId="0" fontId="224" fillId="74" borderId="117" applyNumberFormat="0" applyAlignment="0" applyProtection="0"/>
    <xf numFmtId="0" fontId="224" fillId="74" borderId="117" applyNumberFormat="0" applyAlignment="0" applyProtection="0"/>
    <xf numFmtId="0" fontId="224" fillId="74" borderId="117" applyNumberFormat="0" applyAlignment="0" applyProtection="0"/>
    <xf numFmtId="0" fontId="224" fillId="74" borderId="117" applyNumberFormat="0" applyAlignment="0" applyProtection="0"/>
    <xf numFmtId="0" fontId="224" fillId="74" borderId="117" applyNumberFormat="0" applyAlignment="0" applyProtection="0"/>
    <xf numFmtId="0" fontId="224" fillId="74" borderId="117" applyNumberFormat="0" applyAlignment="0" applyProtection="0"/>
    <xf numFmtId="0" fontId="224" fillId="74" borderId="117" applyNumberFormat="0" applyAlignment="0" applyProtection="0"/>
    <xf numFmtId="0" fontId="224" fillId="74" borderId="117" applyNumberFormat="0" applyAlignment="0" applyProtection="0"/>
    <xf numFmtId="0" fontId="224" fillId="65" borderId="117"/>
    <xf numFmtId="0" fontId="224" fillId="65" borderId="117"/>
    <xf numFmtId="0" fontId="224" fillId="74" borderId="117" applyNumberFormat="0" applyAlignment="0" applyProtection="0"/>
    <xf numFmtId="0" fontId="226" fillId="66" borderId="117" applyNumberFormat="0" applyAlignment="0" applyProtection="0"/>
    <xf numFmtId="0" fontId="226" fillId="66" borderId="117" applyNumberFormat="0" applyAlignment="0" applyProtection="0"/>
    <xf numFmtId="0" fontId="226" fillId="66" borderId="117" applyNumberFormat="0" applyAlignment="0" applyProtection="0"/>
    <xf numFmtId="0" fontId="224" fillId="74" borderId="117" applyNumberFormat="0" applyAlignment="0" applyProtection="0"/>
    <xf numFmtId="0" fontId="224" fillId="65" borderId="117"/>
    <xf numFmtId="0" fontId="224" fillId="65" borderId="117"/>
    <xf numFmtId="0" fontId="224" fillId="65" borderId="117"/>
    <xf numFmtId="0" fontId="224" fillId="65" borderId="117"/>
    <xf numFmtId="0" fontId="224" fillId="65" borderId="117"/>
    <xf numFmtId="0" fontId="227" fillId="150" borderId="90"/>
    <xf numFmtId="0" fontId="224" fillId="65" borderId="117"/>
    <xf numFmtId="0" fontId="227" fillId="150" borderId="90"/>
    <xf numFmtId="0" fontId="224" fillId="65" borderId="117"/>
    <xf numFmtId="0" fontId="224" fillId="65" borderId="117"/>
    <xf numFmtId="0" fontId="227" fillId="150" borderId="90"/>
    <xf numFmtId="0" fontId="224" fillId="65" borderId="117"/>
    <xf numFmtId="0" fontId="224" fillId="65" borderId="117"/>
    <xf numFmtId="0" fontId="224" fillId="65" borderId="117"/>
    <xf numFmtId="0" fontId="224" fillId="65" borderId="117"/>
    <xf numFmtId="0" fontId="224" fillId="74" borderId="117" applyNumberFormat="0" applyAlignment="0" applyProtection="0"/>
    <xf numFmtId="0" fontId="224" fillId="74" borderId="117" applyNumberFormat="0" applyAlignment="0" applyProtection="0"/>
    <xf numFmtId="0" fontId="224" fillId="74" borderId="117" applyNumberFormat="0" applyAlignment="0" applyProtection="0"/>
    <xf numFmtId="0" fontId="224" fillId="74" borderId="117" applyNumberFormat="0" applyAlignment="0" applyProtection="0"/>
    <xf numFmtId="0" fontId="224" fillId="65" borderId="117"/>
    <xf numFmtId="0" fontId="224" fillId="65" borderId="117"/>
    <xf numFmtId="0" fontId="224" fillId="65" borderId="117"/>
    <xf numFmtId="0" fontId="224" fillId="65" borderId="117"/>
    <xf numFmtId="0" fontId="224" fillId="65" borderId="117"/>
    <xf numFmtId="0" fontId="224" fillId="65" borderId="117"/>
    <xf numFmtId="0" fontId="224" fillId="65" borderId="117"/>
    <xf numFmtId="0" fontId="224" fillId="65" borderId="117"/>
    <xf numFmtId="0" fontId="224" fillId="65" borderId="117"/>
    <xf numFmtId="0" fontId="224" fillId="65" borderId="117"/>
    <xf numFmtId="0" fontId="224" fillId="74" borderId="117" applyNumberFormat="0" applyAlignment="0" applyProtection="0"/>
    <xf numFmtId="0" fontId="224" fillId="74" borderId="117" applyNumberFormat="0" applyAlignment="0" applyProtection="0"/>
    <xf numFmtId="0" fontId="224" fillId="65" borderId="117"/>
    <xf numFmtId="0" fontId="224" fillId="65" borderId="117"/>
    <xf numFmtId="0" fontId="224" fillId="65" borderId="117"/>
    <xf numFmtId="0" fontId="224" fillId="65" borderId="117"/>
    <xf numFmtId="0" fontId="224" fillId="65" borderId="117"/>
    <xf numFmtId="0" fontId="224" fillId="65" borderId="117"/>
    <xf numFmtId="0" fontId="224" fillId="65" borderId="117"/>
    <xf numFmtId="0" fontId="224" fillId="65" borderId="117"/>
    <xf numFmtId="0" fontId="224" fillId="65" borderId="117"/>
    <xf numFmtId="0" fontId="224" fillId="65" borderId="117"/>
    <xf numFmtId="0" fontId="224" fillId="74" borderId="117" applyNumberFormat="0" applyAlignment="0" applyProtection="0"/>
    <xf numFmtId="0" fontId="224" fillId="74" borderId="117" applyNumberFormat="0" applyAlignment="0" applyProtection="0"/>
    <xf numFmtId="0" fontId="227" fillId="150" borderId="90"/>
    <xf numFmtId="0" fontId="224" fillId="65" borderId="117"/>
    <xf numFmtId="0" fontId="224" fillId="65" borderId="117"/>
    <xf numFmtId="0" fontId="227" fillId="150" borderId="90"/>
    <xf numFmtId="0" fontId="224" fillId="65" borderId="117"/>
    <xf numFmtId="0" fontId="224" fillId="65" borderId="117"/>
    <xf numFmtId="0" fontId="228" fillId="150" borderId="90"/>
    <xf numFmtId="0" fontId="224" fillId="65" borderId="117"/>
    <xf numFmtId="0" fontId="224" fillId="74" borderId="117" applyNumberFormat="0" applyAlignment="0" applyProtection="0"/>
    <xf numFmtId="0" fontId="229" fillId="23" borderId="90" applyNumberFormat="0" applyAlignment="0" applyProtection="0"/>
    <xf numFmtId="0" fontId="229" fillId="23" borderId="90" applyNumberFormat="0" applyAlignment="0" applyProtection="0"/>
    <xf numFmtId="0" fontId="224" fillId="74" borderId="117" applyNumberFormat="0" applyAlignment="0" applyProtection="0"/>
    <xf numFmtId="0" fontId="224" fillId="74" borderId="117" applyNumberFormat="0" applyAlignment="0" applyProtection="0"/>
    <xf numFmtId="0" fontId="224" fillId="74" borderId="117" applyNumberFormat="0" applyAlignment="0" applyProtection="0"/>
    <xf numFmtId="0" fontId="224" fillId="74" borderId="117" applyNumberFormat="0" applyAlignment="0" applyProtection="0"/>
    <xf numFmtId="0" fontId="224" fillId="74" borderId="117" applyNumberFormat="0" applyAlignment="0" applyProtection="0"/>
    <xf numFmtId="0" fontId="224" fillId="74" borderId="117" applyNumberFormat="0" applyAlignment="0" applyProtection="0"/>
    <xf numFmtId="0" fontId="145" fillId="0" borderId="0" applyFill="0" applyBorder="0" applyProtection="0"/>
    <xf numFmtId="0" fontId="145" fillId="0" borderId="0" applyFill="0" applyBorder="0" applyProtection="0"/>
    <xf numFmtId="186" fontId="14" fillId="4" borderId="113" applyNumberFormat="0" applyAlignment="0" applyProtection="0"/>
    <xf numFmtId="0" fontId="145" fillId="0" borderId="0" applyFill="0" applyBorder="0" applyProtection="0"/>
    <xf numFmtId="0" fontId="145" fillId="0" borderId="0" applyFill="0" applyBorder="0" applyProtection="0"/>
    <xf numFmtId="0" fontId="96" fillId="90" borderId="0"/>
    <xf numFmtId="0" fontId="96" fillId="90" borderId="0"/>
    <xf numFmtId="0" fontId="96" fillId="90" borderId="0"/>
    <xf numFmtId="0" fontId="96" fillId="90" borderId="0"/>
    <xf numFmtId="0" fontId="96" fillId="90" borderId="0"/>
    <xf numFmtId="0" fontId="96" fillId="90" borderId="0"/>
    <xf numFmtId="0" fontId="96" fillId="90" borderId="0"/>
    <xf numFmtId="0" fontId="96" fillId="90" borderId="0"/>
    <xf numFmtId="0" fontId="96" fillId="90" borderId="0"/>
    <xf numFmtId="0" fontId="96" fillId="90" borderId="0"/>
    <xf numFmtId="0" fontId="96" fillId="90" borderId="0"/>
    <xf numFmtId="0" fontId="96" fillId="90" borderId="0"/>
    <xf numFmtId="0" fontId="96" fillId="90" borderId="0"/>
    <xf numFmtId="0" fontId="96" fillId="90" borderId="0"/>
    <xf numFmtId="0" fontId="96" fillId="90" borderId="0"/>
    <xf numFmtId="0" fontId="96" fillId="90" borderId="0"/>
    <xf numFmtId="0" fontId="96" fillId="90" borderId="0"/>
    <xf numFmtId="0" fontId="96" fillId="90" borderId="0"/>
    <xf numFmtId="0" fontId="96" fillId="90" borderId="0"/>
    <xf numFmtId="0" fontId="96" fillId="90" borderId="0"/>
    <xf numFmtId="0" fontId="96" fillId="90" borderId="0"/>
    <xf numFmtId="0" fontId="96" fillId="90" borderId="0"/>
    <xf numFmtId="0" fontId="96" fillId="90" borderId="0"/>
    <xf numFmtId="0" fontId="96" fillId="90" borderId="0"/>
    <xf numFmtId="0" fontId="96" fillId="90" borderId="0"/>
    <xf numFmtId="0" fontId="96" fillId="90" borderId="0"/>
    <xf numFmtId="0" fontId="96" fillId="90" borderId="0"/>
    <xf numFmtId="0" fontId="96" fillId="90" borderId="0"/>
    <xf numFmtId="0" fontId="96" fillId="90" borderId="0"/>
    <xf numFmtId="0" fontId="96" fillId="90" borderId="0"/>
    <xf numFmtId="0" fontId="96" fillId="90" borderId="0"/>
    <xf numFmtId="0" fontId="96" fillId="90" borderId="0"/>
    <xf numFmtId="0" fontId="96" fillId="90" borderId="0"/>
    <xf numFmtId="0" fontId="96" fillId="90" borderId="0"/>
    <xf numFmtId="0" fontId="96" fillId="90" borderId="0"/>
    <xf numFmtId="0" fontId="96" fillId="90" borderId="0"/>
    <xf numFmtId="0" fontId="96" fillId="90" borderId="0"/>
    <xf numFmtId="0" fontId="96" fillId="90" borderId="0"/>
    <xf numFmtId="0" fontId="96" fillId="90" borderId="0"/>
    <xf numFmtId="0" fontId="96" fillId="90" borderId="0"/>
    <xf numFmtId="0" fontId="96" fillId="90" borderId="0"/>
    <xf numFmtId="0" fontId="96" fillId="90" borderId="0"/>
    <xf numFmtId="0" fontId="35" fillId="0" borderId="0" applyNumberFormat="0" applyFill="0" applyBorder="0" applyAlignment="0" applyProtection="0"/>
    <xf numFmtId="0" fontId="35" fillId="0" borderId="0"/>
    <xf numFmtId="4" fontId="89" fillId="0" borderId="84">
      <alignment horizontal="right" vertical="center"/>
    </xf>
    <xf numFmtId="15" fontId="9" fillId="90" borderId="125">
      <protection locked="0"/>
    </xf>
    <xf numFmtId="15" fontId="9" fillId="90" borderId="125">
      <protection locked="0"/>
    </xf>
    <xf numFmtId="15" fontId="9" fillId="90" borderId="125">
      <protection locked="0"/>
    </xf>
    <xf numFmtId="15" fontId="9" fillId="90" borderId="125">
      <protection locked="0"/>
    </xf>
    <xf numFmtId="15" fontId="9" fillId="90" borderId="125">
      <protection locked="0"/>
    </xf>
    <xf numFmtId="15" fontId="9" fillId="90" borderId="125">
      <protection locked="0"/>
    </xf>
    <xf numFmtId="15" fontId="9" fillId="90" borderId="125">
      <protection locked="0"/>
    </xf>
    <xf numFmtId="15" fontId="9" fillId="90" borderId="125">
      <protection locked="0"/>
    </xf>
    <xf numFmtId="15" fontId="9" fillId="90" borderId="125">
      <protection locked="0"/>
    </xf>
    <xf numFmtId="15" fontId="9" fillId="90" borderId="125">
      <protection locked="0"/>
    </xf>
    <xf numFmtId="15" fontId="9" fillId="90" borderId="125">
      <protection locked="0"/>
    </xf>
    <xf numFmtId="15" fontId="9" fillId="90" borderId="125">
      <protection locked="0"/>
    </xf>
    <xf numFmtId="186" fontId="151" fillId="0" borderId="0"/>
    <xf numFmtId="0" fontId="86" fillId="151" borderId="0"/>
    <xf numFmtId="0" fontId="9" fillId="0" borderId="0" applyNumberFormat="0" applyFont="0" applyFill="0" applyBorder="0" applyAlignment="0"/>
    <xf numFmtId="181" fontId="230" fillId="0" borderId="0">
      <alignment horizontal="left" indent="1"/>
    </xf>
    <xf numFmtId="181" fontId="230" fillId="0" borderId="0">
      <alignment horizontal="left" indent="1"/>
    </xf>
    <xf numFmtId="184" fontId="230" fillId="0" borderId="0">
      <alignment horizontal="left" indent="1"/>
    </xf>
    <xf numFmtId="0" fontId="230" fillId="0" borderId="0">
      <alignment horizontal="left" indent="1"/>
    </xf>
    <xf numFmtId="181" fontId="231" fillId="0" borderId="0"/>
    <xf numFmtId="0" fontId="231" fillId="0" borderId="0"/>
    <xf numFmtId="181" fontId="232" fillId="0" borderId="0">
      <alignment horizontal="center"/>
    </xf>
    <xf numFmtId="181" fontId="232" fillId="0" borderId="0">
      <alignment horizontal="center"/>
    </xf>
    <xf numFmtId="184" fontId="232" fillId="0" borderId="0">
      <alignment horizontal="center"/>
    </xf>
    <xf numFmtId="0" fontId="232" fillId="0" borderId="0">
      <alignment horizontal="center"/>
    </xf>
    <xf numFmtId="0" fontId="233" fillId="0" borderId="0">
      <alignment horizontal="center"/>
    </xf>
    <xf numFmtId="0" fontId="233" fillId="0" borderId="0">
      <alignment horizontal="center"/>
    </xf>
    <xf numFmtId="0" fontId="96" fillId="152" borderId="0"/>
    <xf numFmtId="0" fontId="188" fillId="0" borderId="139" applyProtection="0">
      <alignment horizontal="right"/>
    </xf>
    <xf numFmtId="0" fontId="188" fillId="0" borderId="132" applyProtection="0">
      <alignment horizontal="right"/>
    </xf>
    <xf numFmtId="0" fontId="188" fillId="0" borderId="140" applyProtection="0">
      <alignment horizontal="center"/>
      <protection locked="0"/>
    </xf>
    <xf numFmtId="0" fontId="9" fillId="0" borderId="0"/>
    <xf numFmtId="0" fontId="234" fillId="0" borderId="141"/>
    <xf numFmtId="0" fontId="234" fillId="0" borderId="141"/>
    <xf numFmtId="0" fontId="234" fillId="0" borderId="141"/>
    <xf numFmtId="0" fontId="234" fillId="0" borderId="141"/>
    <xf numFmtId="0" fontId="234" fillId="0" borderId="141"/>
    <xf numFmtId="0" fontId="234" fillId="0" borderId="141"/>
    <xf numFmtId="0" fontId="234" fillId="0" borderId="141"/>
    <xf numFmtId="0" fontId="234" fillId="0" borderId="141"/>
    <xf numFmtId="0" fontId="234" fillId="0" borderId="141"/>
    <xf numFmtId="0" fontId="234" fillId="0" borderId="141"/>
    <xf numFmtId="0" fontId="235" fillId="0" borderId="141" applyNumberFormat="0" applyFill="0" applyAlignment="0" applyProtection="0"/>
    <xf numFmtId="0" fontId="234" fillId="0" borderId="141" applyNumberFormat="0" applyFill="0" applyAlignment="0" applyProtection="0"/>
    <xf numFmtId="0" fontId="234" fillId="0" borderId="141"/>
    <xf numFmtId="0" fontId="70" fillId="0" borderId="92"/>
    <xf numFmtId="0" fontId="234" fillId="0" borderId="141"/>
    <xf numFmtId="0" fontId="234" fillId="0" borderId="141" applyNumberFormat="0" applyFill="0" applyAlignment="0" applyProtection="0"/>
    <xf numFmtId="0" fontId="234" fillId="0" borderId="141"/>
    <xf numFmtId="0" fontId="234" fillId="0" borderId="141"/>
    <xf numFmtId="0" fontId="234" fillId="0" borderId="141"/>
    <xf numFmtId="0" fontId="234" fillId="0" borderId="141"/>
    <xf numFmtId="0" fontId="234" fillId="0" borderId="141"/>
    <xf numFmtId="0" fontId="234" fillId="0" borderId="141"/>
    <xf numFmtId="0" fontId="234" fillId="0" borderId="141"/>
    <xf numFmtId="0" fontId="234" fillId="0" borderId="141"/>
    <xf numFmtId="0" fontId="234" fillId="0" borderId="141"/>
    <xf numFmtId="0" fontId="234" fillId="0" borderId="141"/>
    <xf numFmtId="0" fontId="234" fillId="0" borderId="141" applyNumberFormat="0" applyFill="0" applyAlignment="0" applyProtection="0"/>
    <xf numFmtId="0" fontId="234" fillId="0" borderId="141" applyNumberFormat="0" applyFill="0" applyAlignment="0" applyProtection="0"/>
    <xf numFmtId="0" fontId="236" fillId="0" borderId="142" applyNumberFormat="0" applyFill="0" applyAlignment="0" applyProtection="0"/>
    <xf numFmtId="0" fontId="234" fillId="0" borderId="141"/>
    <xf numFmtId="0" fontId="234" fillId="0" borderId="141"/>
    <xf numFmtId="0" fontId="234" fillId="0" borderId="141"/>
    <xf numFmtId="0" fontId="234" fillId="0" borderId="141"/>
    <xf numFmtId="0" fontId="234" fillId="0" borderId="141"/>
    <xf numFmtId="0" fontId="237" fillId="0" borderId="92"/>
    <xf numFmtId="0" fontId="234" fillId="0" borderId="141"/>
    <xf numFmtId="0" fontId="237" fillId="0" borderId="92"/>
    <xf numFmtId="0" fontId="234" fillId="0" borderId="141"/>
    <xf numFmtId="0" fontId="234" fillId="0" borderId="141"/>
    <xf numFmtId="0" fontId="237" fillId="0" borderId="92"/>
    <xf numFmtId="0" fontId="234" fillId="0" borderId="141"/>
    <xf numFmtId="0" fontId="234" fillId="0" borderId="141"/>
    <xf numFmtId="0" fontId="234" fillId="0" borderId="141"/>
    <xf numFmtId="0" fontId="234" fillId="0" borderId="141"/>
    <xf numFmtId="0" fontId="234" fillId="0" borderId="141"/>
    <xf numFmtId="0" fontId="234" fillId="0" borderId="141"/>
    <xf numFmtId="0" fontId="234" fillId="0" borderId="141"/>
    <xf numFmtId="0" fontId="234" fillId="0" borderId="141"/>
    <xf numFmtId="0" fontId="234" fillId="0" borderId="141"/>
    <xf numFmtId="0" fontId="234" fillId="0" borderId="141"/>
    <xf numFmtId="0" fontId="234" fillId="0" borderId="141"/>
    <xf numFmtId="0" fontId="234" fillId="0" borderId="141"/>
    <xf numFmtId="0" fontId="234" fillId="0" borderId="141"/>
    <xf numFmtId="0" fontId="234" fillId="0" borderId="141"/>
    <xf numFmtId="0" fontId="234" fillId="0" borderId="141"/>
    <xf numFmtId="0" fontId="234" fillId="0" borderId="141"/>
    <xf numFmtId="0" fontId="234" fillId="0" borderId="141"/>
    <xf numFmtId="0" fontId="234" fillId="0" borderId="141"/>
    <xf numFmtId="0" fontId="234" fillId="0" borderId="141"/>
    <xf numFmtId="0" fontId="234" fillId="0" borderId="141"/>
    <xf numFmtId="0" fontId="234" fillId="0" borderId="141"/>
    <xf numFmtId="0" fontId="234" fillId="0" borderId="141"/>
    <xf numFmtId="0" fontId="234" fillId="0" borderId="141"/>
    <xf numFmtId="0" fontId="234" fillId="0" borderId="141"/>
    <xf numFmtId="0" fontId="234" fillId="0" borderId="141"/>
    <xf numFmtId="0" fontId="234" fillId="0" borderId="141"/>
    <xf numFmtId="0" fontId="234" fillId="0" borderId="141"/>
    <xf numFmtId="0" fontId="237" fillId="0" borderId="92"/>
    <xf numFmtId="0" fontId="234" fillId="0" borderId="141"/>
    <xf numFmtId="0" fontId="234" fillId="0" borderId="141"/>
    <xf numFmtId="0" fontId="237" fillId="0" borderId="92"/>
    <xf numFmtId="0" fontId="234" fillId="0" borderId="141"/>
    <xf numFmtId="0" fontId="234" fillId="0" borderId="141"/>
    <xf numFmtId="0" fontId="238" fillId="0" borderId="92"/>
    <xf numFmtId="0" fontId="234" fillId="0" borderId="141"/>
    <xf numFmtId="0" fontId="239" fillId="0" borderId="92" applyNumberFormat="0" applyFill="0" applyAlignment="0" applyProtection="0"/>
    <xf numFmtId="0" fontId="234" fillId="0" borderId="141"/>
    <xf numFmtId="0" fontId="234" fillId="0" borderId="141"/>
    <xf numFmtId="0" fontId="234" fillId="0" borderId="141"/>
    <xf numFmtId="0" fontId="86" fillId="153" borderId="0"/>
    <xf numFmtId="0" fontId="240" fillId="51" borderId="0"/>
    <xf numFmtId="181" fontId="57" fillId="154" borderId="0">
      <alignment horizontal="right" vertical="center"/>
    </xf>
    <xf numFmtId="181" fontId="57" fillId="154" borderId="0">
      <alignment horizontal="right" vertical="center"/>
    </xf>
    <xf numFmtId="181" fontId="57" fillId="154" borderId="0">
      <alignment horizontal="right" vertical="center"/>
    </xf>
    <xf numFmtId="181" fontId="57" fillId="154" borderId="0">
      <alignment horizontal="right" vertical="center"/>
    </xf>
    <xf numFmtId="181" fontId="57" fillId="154" borderId="0">
      <alignment horizontal="right" vertical="center"/>
    </xf>
    <xf numFmtId="181" fontId="57" fillId="154" borderId="0">
      <alignment horizontal="right" vertical="center"/>
    </xf>
    <xf numFmtId="181" fontId="57" fillId="154" borderId="0">
      <alignment horizontal="right" vertical="center"/>
    </xf>
    <xf numFmtId="181" fontId="57" fillId="154" borderId="0">
      <alignment horizontal="right" vertical="center"/>
    </xf>
    <xf numFmtId="184" fontId="57" fillId="154" borderId="0">
      <alignment horizontal="right" vertical="center"/>
    </xf>
    <xf numFmtId="0" fontId="9" fillId="65" borderId="0" applyNumberFormat="0" applyFont="0" applyBorder="0" applyAlignment="0"/>
    <xf numFmtId="0" fontId="9" fillId="65" borderId="0" applyNumberFormat="0" applyFont="0" applyBorder="0" applyAlignment="0"/>
    <xf numFmtId="172" fontId="241" fillId="0" borderId="0" applyNumberFormat="0" applyBorder="0" applyAlignment="0" applyProtection="0"/>
    <xf numFmtId="168" fontId="9" fillId="0" borderId="0" applyFont="0" applyFill="0" applyBorder="0" applyAlignment="0" applyProtection="0"/>
    <xf numFmtId="168" fontId="9" fillId="0" borderId="0"/>
    <xf numFmtId="0" fontId="9" fillId="0" borderId="0"/>
    <xf numFmtId="0" fontId="9" fillId="0" borderId="0"/>
    <xf numFmtId="0" fontId="9" fillId="0" borderId="0"/>
    <xf numFmtId="0" fontId="9" fillId="0" borderId="0"/>
    <xf numFmtId="0" fontId="9" fillId="0" borderId="0"/>
    <xf numFmtId="242" fontId="137" fillId="0" borderId="0" applyFont="0" applyFill="0" applyBorder="0" applyAlignment="0" applyProtection="0"/>
    <xf numFmtId="243" fontId="137" fillId="0" borderId="0" applyFont="0" applyFill="0" applyBorder="0" applyAlignment="0" applyProtection="0"/>
    <xf numFmtId="244" fontId="9" fillId="0" borderId="0" applyFont="0" applyFill="0" applyBorder="0" applyAlignment="0" applyProtection="0"/>
    <xf numFmtId="245" fontId="9" fillId="0" borderId="0" applyFont="0" applyFill="0" applyBorder="0" applyAlignment="0" applyProtection="0"/>
    <xf numFmtId="0" fontId="242" fillId="0" borderId="0" applyFill="0" applyBorder="0">
      <alignment vertical="center"/>
    </xf>
    <xf numFmtId="246" fontId="14" fillId="0" borderId="0" applyFont="0" applyFill="0" applyBorder="0" applyAlignment="0" applyProtection="0"/>
    <xf numFmtId="216" fontId="14" fillId="0" borderId="0" applyFont="0" applyFill="0" applyBorder="0" applyAlignment="0" applyProtection="0"/>
    <xf numFmtId="247" fontId="9" fillId="0" borderId="0" applyFont="0" applyFill="0" applyBorder="0" applyAlignment="0" applyProtection="0"/>
    <xf numFmtId="248" fontId="9" fillId="0" borderId="0" applyFont="0" applyFill="0" applyBorder="0" applyAlignment="0" applyProtection="0"/>
    <xf numFmtId="0" fontId="144" fillId="0" borderId="0" applyNumberFormat="0">
      <alignment horizontal="left"/>
    </xf>
    <xf numFmtId="0" fontId="137" fillId="0" borderId="0" applyFont="0" applyFill="0" applyBorder="0" applyAlignment="0" applyProtection="0">
      <alignment horizontal="right"/>
    </xf>
    <xf numFmtId="49" fontId="243" fillId="117" borderId="0">
      <alignment horizontal="centerContinuous" vertical="center"/>
    </xf>
    <xf numFmtId="249" fontId="137" fillId="0" borderId="0" applyFont="0" applyFill="0" applyBorder="0" applyAlignment="0" applyProtection="0">
      <alignment horizontal="right"/>
    </xf>
    <xf numFmtId="1" fontId="9" fillId="0" borderId="0" applyFont="0" applyFill="0" applyBorder="0" applyProtection="0">
      <alignment horizontal="right"/>
    </xf>
    <xf numFmtId="1" fontId="9" fillId="0" borderId="0" applyFont="0" applyFill="0" applyBorder="0" applyProtection="0">
      <alignment horizontal="right"/>
    </xf>
    <xf numFmtId="1" fontId="9" fillId="0" borderId="0" applyFont="0" applyFill="0" applyBorder="0" applyProtection="0">
      <alignment horizontal="right"/>
    </xf>
    <xf numFmtId="1" fontId="9" fillId="0" borderId="0" applyFont="0" applyFill="0" applyBorder="0" applyProtection="0">
      <alignment horizontal="right"/>
    </xf>
    <xf numFmtId="0" fontId="244" fillId="90" borderId="0"/>
    <xf numFmtId="0" fontId="244" fillId="90" borderId="0"/>
    <xf numFmtId="0" fontId="244" fillId="90" borderId="0"/>
    <xf numFmtId="0" fontId="244" fillId="90" borderId="0"/>
    <xf numFmtId="0" fontId="244" fillId="90" borderId="0"/>
    <xf numFmtId="0" fontId="244" fillId="90" borderId="0"/>
    <xf numFmtId="0" fontId="244" fillId="90" borderId="0"/>
    <xf numFmtId="0" fontId="244" fillId="90" borderId="0"/>
    <xf numFmtId="0" fontId="244" fillId="90" borderId="0"/>
    <xf numFmtId="0" fontId="244" fillId="90" borderId="0"/>
    <xf numFmtId="0" fontId="245" fillId="80" borderId="0" applyNumberFormat="0" applyBorder="0" applyAlignment="0" applyProtection="0"/>
    <xf numFmtId="0" fontId="244" fillId="80" borderId="0" applyNumberFormat="0" applyBorder="0" applyAlignment="0" applyProtection="0"/>
    <xf numFmtId="0" fontId="245" fillId="90" borderId="0" applyNumberFormat="0" applyBorder="0" applyAlignment="0" applyProtection="0"/>
    <xf numFmtId="0" fontId="245" fillId="90" borderId="0" applyNumberFormat="0" applyBorder="0" applyAlignment="0" applyProtection="0"/>
    <xf numFmtId="0" fontId="73" fillId="155" borderId="0"/>
    <xf numFmtId="0" fontId="244" fillId="90" borderId="0"/>
    <xf numFmtId="0" fontId="244" fillId="80" borderId="0" applyNumberFormat="0" applyBorder="0" applyAlignment="0" applyProtection="0"/>
    <xf numFmtId="0" fontId="244" fillId="90" borderId="0"/>
    <xf numFmtId="0" fontId="244" fillId="90" borderId="0"/>
    <xf numFmtId="0" fontId="244" fillId="90" borderId="0"/>
    <xf numFmtId="0" fontId="244" fillId="90" borderId="0"/>
    <xf numFmtId="0" fontId="244" fillId="90" borderId="0"/>
    <xf numFmtId="0" fontId="244" fillId="90" borderId="0"/>
    <xf numFmtId="0" fontId="244" fillId="90" borderId="0"/>
    <xf numFmtId="0" fontId="244" fillId="90" borderId="0"/>
    <xf numFmtId="0" fontId="244" fillId="90" borderId="0"/>
    <xf numFmtId="0" fontId="244" fillId="90" borderId="0"/>
    <xf numFmtId="0" fontId="244" fillId="80" borderId="0" applyNumberFormat="0" applyBorder="0" applyAlignment="0" applyProtection="0"/>
    <xf numFmtId="0" fontId="236" fillId="80" borderId="0" applyNumberFormat="0" applyBorder="0" applyAlignment="0" applyProtection="0"/>
    <xf numFmtId="0" fontId="246" fillId="80" borderId="0" applyNumberFormat="0" applyBorder="0" applyAlignment="0" applyProtection="0"/>
    <xf numFmtId="0" fontId="244" fillId="90" borderId="0"/>
    <xf numFmtId="0" fontId="244" fillId="90" borderId="0"/>
    <xf numFmtId="0" fontId="244" fillId="90" borderId="0"/>
    <xf numFmtId="0" fontId="244" fillId="90" borderId="0"/>
    <xf numFmtId="0" fontId="244" fillId="90" borderId="0"/>
    <xf numFmtId="0" fontId="247" fillId="155" borderId="0"/>
    <xf numFmtId="0" fontId="244" fillId="90" borderId="0"/>
    <xf numFmtId="0" fontId="247" fillId="155" borderId="0"/>
    <xf numFmtId="0" fontId="244" fillId="90" borderId="0"/>
    <xf numFmtId="0" fontId="244" fillId="90" borderId="0"/>
    <xf numFmtId="0" fontId="247" fillId="155" borderId="0"/>
    <xf numFmtId="0" fontId="244" fillId="90" borderId="0"/>
    <xf numFmtId="0" fontId="244" fillId="90" borderId="0"/>
    <xf numFmtId="0" fontId="244" fillId="90" borderId="0"/>
    <xf numFmtId="0" fontId="244" fillId="90" borderId="0"/>
    <xf numFmtId="0" fontId="244" fillId="90" borderId="0"/>
    <xf numFmtId="0" fontId="244" fillId="80" borderId="0" applyNumberFormat="0" applyBorder="0" applyAlignment="0" applyProtection="0"/>
    <xf numFmtId="0" fontId="244" fillId="90" borderId="0"/>
    <xf numFmtId="0" fontId="244" fillId="90" borderId="0"/>
    <xf numFmtId="0" fontId="244" fillId="90" borderId="0"/>
    <xf numFmtId="0" fontId="244" fillId="90" borderId="0"/>
    <xf numFmtId="0" fontId="244" fillId="90" borderId="0"/>
    <xf numFmtId="0" fontId="244" fillId="90" borderId="0"/>
    <xf numFmtId="0" fontId="244" fillId="90" borderId="0"/>
    <xf numFmtId="0" fontId="244" fillId="90" borderId="0"/>
    <xf numFmtId="0" fontId="244" fillId="90" borderId="0"/>
    <xf numFmtId="0" fontId="244" fillId="90" borderId="0"/>
    <xf numFmtId="0" fontId="244" fillId="90" borderId="0"/>
    <xf numFmtId="0" fontId="244" fillId="90" borderId="0"/>
    <xf numFmtId="0" fontId="244" fillId="90" borderId="0"/>
    <xf numFmtId="0" fontId="244" fillId="90" borderId="0"/>
    <xf numFmtId="0" fontId="244" fillId="90" borderId="0"/>
    <xf numFmtId="0" fontId="244" fillId="90" borderId="0"/>
    <xf numFmtId="0" fontId="244" fillId="90" borderId="0"/>
    <xf numFmtId="0" fontId="244" fillId="90" borderId="0"/>
    <xf numFmtId="0" fontId="244" fillId="90" borderId="0"/>
    <xf numFmtId="0" fontId="244" fillId="90" borderId="0"/>
    <xf numFmtId="0" fontId="244" fillId="90" borderId="0"/>
    <xf numFmtId="0" fontId="244" fillId="90" borderId="0"/>
    <xf numFmtId="0" fontId="247" fillId="155" borderId="0"/>
    <xf numFmtId="0" fontId="244" fillId="90" borderId="0"/>
    <xf numFmtId="0" fontId="244" fillId="90" borderId="0"/>
    <xf numFmtId="0" fontId="247" fillId="155" borderId="0"/>
    <xf numFmtId="0" fontId="244" fillId="90" borderId="0"/>
    <xf numFmtId="0" fontId="244" fillId="90" borderId="0"/>
    <xf numFmtId="0" fontId="248" fillId="155" borderId="0"/>
    <xf numFmtId="0" fontId="244" fillId="90" borderId="0"/>
    <xf numFmtId="0" fontId="249" fillId="22" borderId="0" applyNumberFormat="0" applyBorder="0" applyAlignment="0" applyProtection="0"/>
    <xf numFmtId="0" fontId="244" fillId="90" borderId="0"/>
    <xf numFmtId="0" fontId="244" fillId="90" borderId="0"/>
    <xf numFmtId="0" fontId="244" fillId="90" borderId="0"/>
    <xf numFmtId="0" fontId="244" fillId="76" borderId="0" applyNumberFormat="0" applyBorder="0" applyAlignment="0" applyProtection="0"/>
    <xf numFmtId="0" fontId="244" fillId="75" borderId="0"/>
    <xf numFmtId="37" fontId="250" fillId="0" borderId="0"/>
    <xf numFmtId="169" fontId="251" fillId="0" borderId="0"/>
    <xf numFmtId="169" fontId="17" fillId="156" borderId="0"/>
    <xf numFmtId="3" fontId="149" fillId="0" borderId="0" applyFont="0" applyFill="0" applyBorder="0" applyAlignment="0" applyProtection="0"/>
    <xf numFmtId="3" fontId="252" fillId="0" borderId="0"/>
    <xf numFmtId="0" fontId="253" fillId="0" borderId="0"/>
    <xf numFmtId="3" fontId="254" fillId="0" borderId="0"/>
    <xf numFmtId="250" fontId="76" fillId="0" borderId="0"/>
    <xf numFmtId="0" fontId="253" fillId="0" borderId="0"/>
    <xf numFmtId="0" fontId="253" fillId="0" borderId="0"/>
    <xf numFmtId="0" fontId="253" fillId="0" borderId="0"/>
    <xf numFmtId="0" fontId="253" fillId="0" borderId="0"/>
    <xf numFmtId="0" fontId="137" fillId="0" borderId="0" applyFill="0" applyBorder="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81" fontId="26" fillId="0" borderId="0" applyFont="0" applyFill="0" applyBorder="0" applyAlignment="0" applyProtection="0"/>
    <xf numFmtId="0" fontId="36"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60" fillId="0" borderId="0"/>
    <xf numFmtId="0" fontId="9" fillId="0" borderId="0">
      <alignment vertical="top"/>
    </xf>
    <xf numFmtId="0" fontId="9" fillId="0" borderId="0">
      <alignment vertical="top"/>
    </xf>
    <xf numFmtId="0" fontId="2" fillId="0" borderId="0"/>
    <xf numFmtId="0" fontId="2" fillId="0" borderId="0"/>
    <xf numFmtId="0" fontId="26" fillId="0" borderId="0" applyFont="0" applyFill="0" applyBorder="0" applyAlignment="0" applyProtection="0"/>
    <xf numFmtId="0" fontId="3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36" fillId="0" borderId="0"/>
    <xf numFmtId="0" fontId="2" fillId="0" borderId="0"/>
    <xf numFmtId="0" fontId="2" fillId="0" borderId="0"/>
    <xf numFmtId="0" fontId="2" fillId="0" borderId="0"/>
    <xf numFmtId="0" fontId="60" fillId="0" borderId="0"/>
    <xf numFmtId="184" fontId="26" fillId="0" borderId="0" applyFont="0" applyFill="0" applyBorder="0" applyAlignment="0" applyProtection="0"/>
    <xf numFmtId="240" fontId="36" fillId="0" borderId="0"/>
    <xf numFmtId="0" fontId="9" fillId="0" borderId="0">
      <alignment vertical="top"/>
    </xf>
    <xf numFmtId="0" fontId="9" fillId="0" borderId="0">
      <alignment vertical="top"/>
    </xf>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6" fillId="0" borderId="0"/>
    <xf numFmtId="0" fontId="2" fillId="0" borderId="0"/>
    <xf numFmtId="0" fontId="2" fillId="0" borderId="0"/>
    <xf numFmtId="0" fontId="60" fillId="0" borderId="0"/>
    <xf numFmtId="0" fontId="9" fillId="0" borderId="0">
      <alignment vertical="top"/>
    </xf>
    <xf numFmtId="0" fontId="9"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87"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251" fontId="36"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60" fillId="0" borderId="0"/>
    <xf numFmtId="0" fontId="9" fillId="0" borderId="0">
      <alignment vertical="top"/>
    </xf>
    <xf numFmtId="0" fontId="9" fillId="0" borderId="0">
      <alignment vertical="top"/>
    </xf>
    <xf numFmtId="0" fontId="2" fillId="0" borderId="0"/>
    <xf numFmtId="0" fontId="9" fillId="0" borderId="0"/>
    <xf numFmtId="0" fontId="2" fillId="0" borderId="0"/>
    <xf numFmtId="0" fontId="2" fillId="0" borderId="0"/>
    <xf numFmtId="0" fontId="2" fillId="0" borderId="0"/>
    <xf numFmtId="0" fontId="9" fillId="0" borderId="0"/>
    <xf numFmtId="0" fontId="2" fillId="0" borderId="0"/>
    <xf numFmtId="0" fontId="9" fillId="0" borderId="0"/>
    <xf numFmtId="0" fontId="2" fillId="0" borderId="0"/>
    <xf numFmtId="0" fontId="3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2" fillId="0" borderId="0"/>
    <xf numFmtId="0" fontId="2" fillId="0" borderId="0"/>
    <xf numFmtId="0" fontId="9" fillId="0" borderId="0"/>
    <xf numFmtId="0" fontId="9" fillId="0" borderId="0">
      <alignment vertical="top"/>
    </xf>
    <xf numFmtId="0" fontId="9" fillId="0" borderId="0">
      <alignment vertical="top"/>
    </xf>
    <xf numFmtId="0" fontId="2" fillId="0" borderId="0"/>
    <xf numFmtId="0" fontId="2" fillId="0" borderId="0"/>
    <xf numFmtId="0" fontId="2" fillId="0" borderId="0"/>
    <xf numFmtId="0" fontId="9" fillId="0" borderId="0"/>
    <xf numFmtId="0" fontId="2" fillId="0" borderId="0"/>
    <xf numFmtId="0" fontId="86" fillId="0" borderId="0"/>
    <xf numFmtId="0" fontId="86" fillId="0" borderId="0"/>
    <xf numFmtId="0" fontId="2" fillId="0" borderId="0"/>
    <xf numFmtId="0" fontId="86" fillId="0" borderId="0"/>
    <xf numFmtId="0" fontId="8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6" fillId="0" borderId="0"/>
    <xf numFmtId="0" fontId="36" fillId="0" borderId="0"/>
    <xf numFmtId="0" fontId="36" fillId="0" borderId="0"/>
    <xf numFmtId="0" fontId="2" fillId="0" borderId="0"/>
    <xf numFmtId="0" fontId="2" fillId="0" borderId="0"/>
    <xf numFmtId="0" fontId="9"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36" fillId="0" borderId="0"/>
    <xf numFmtId="0" fontId="2" fillId="0" borderId="0"/>
    <xf numFmtId="0" fontId="2" fillId="0" borderId="0"/>
    <xf numFmtId="0" fontId="2" fillId="0" borderId="0"/>
    <xf numFmtId="0" fontId="2" fillId="0" borderId="0"/>
    <xf numFmtId="0" fontId="9" fillId="0" borderId="0"/>
    <xf numFmtId="0" fontId="9" fillId="0" borderId="0">
      <alignment vertical="top"/>
    </xf>
    <xf numFmtId="0" fontId="2"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55" fillId="0" borderId="0">
      <alignment vertic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6" fillId="0" borderId="0"/>
    <xf numFmtId="0" fontId="2" fillId="0" borderId="0"/>
    <xf numFmtId="0" fontId="2" fillId="0" borderId="0"/>
    <xf numFmtId="0" fontId="9" fillId="0" borderId="0"/>
    <xf numFmtId="0" fontId="9"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6" fillId="0" borderId="0"/>
    <xf numFmtId="0" fontId="36" fillId="0" borderId="0"/>
    <xf numFmtId="0" fontId="2" fillId="0" borderId="0"/>
    <xf numFmtId="0" fontId="2" fillId="0" borderId="0"/>
    <xf numFmtId="0" fontId="2" fillId="0" borderId="0"/>
    <xf numFmtId="0" fontId="9" fillId="0" borderId="0"/>
    <xf numFmtId="0" fontId="9"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alignment vertical="top"/>
    </xf>
    <xf numFmtId="0" fontId="36" fillId="0" borderId="0"/>
    <xf numFmtId="0" fontId="2" fillId="0" borderId="0"/>
    <xf numFmtId="0" fontId="9" fillId="0" borderId="0"/>
    <xf numFmtId="0" fontId="9"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6" fillId="0" borderId="0"/>
    <xf numFmtId="0" fontId="36" fillId="0" borderId="0"/>
    <xf numFmtId="0" fontId="36" fillId="0" borderId="0"/>
    <xf numFmtId="0" fontId="36" fillId="0" borderId="0"/>
    <xf numFmtId="0" fontId="2" fillId="0" borderId="0"/>
    <xf numFmtId="0" fontId="2" fillId="0" borderId="0"/>
    <xf numFmtId="0" fontId="9" fillId="0" borderId="0"/>
    <xf numFmtId="0" fontId="9" fillId="0" borderId="0">
      <alignment vertical="top"/>
    </xf>
    <xf numFmtId="0" fontId="3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6" fillId="0" borderId="0"/>
    <xf numFmtId="0" fontId="9" fillId="0" borderId="0"/>
    <xf numFmtId="0" fontId="9" fillId="0" borderId="0"/>
    <xf numFmtId="0" fontId="86" fillId="0" borderId="0"/>
    <xf numFmtId="181" fontId="9" fillId="0" borderId="0">
      <alignment vertical="center"/>
    </xf>
    <xf numFmtId="0" fontId="9" fillId="0" borderId="0">
      <alignment vertical="center"/>
    </xf>
    <xf numFmtId="184" fontId="9" fillId="0" borderId="0">
      <alignment vertical="center"/>
    </xf>
    <xf numFmtId="0" fontId="9" fillId="0" borderId="0"/>
    <xf numFmtId="252" fontId="8" fillId="0" borderId="0" applyProtection="0"/>
    <xf numFmtId="0" fontId="2" fillId="0" borderId="0"/>
    <xf numFmtId="0" fontId="2" fillId="0" borderId="0"/>
    <xf numFmtId="0" fontId="9" fillId="0" borderId="0"/>
    <xf numFmtId="0" fontId="60" fillId="0" borderId="0"/>
    <xf numFmtId="0" fontId="60" fillId="0" borderId="0"/>
    <xf numFmtId="0" fontId="255" fillId="0" borderId="0">
      <alignment vertical="center"/>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0" fillId="0" borderId="0"/>
    <xf numFmtId="0" fontId="255" fillId="0" borderId="0">
      <alignment vertical="center"/>
    </xf>
    <xf numFmtId="0" fontId="8" fillId="0" borderId="0"/>
    <xf numFmtId="0" fontId="8" fillId="0" borderId="0"/>
    <xf numFmtId="0" fontId="8" fillId="0" borderId="0"/>
    <xf numFmtId="0" fontId="8" fillId="0" borderId="0"/>
    <xf numFmtId="184" fontId="2" fillId="0" borderId="0"/>
    <xf numFmtId="184" fontId="2" fillId="0" borderId="0"/>
    <xf numFmtId="184" fontId="2" fillId="0" borderId="0"/>
    <xf numFmtId="184" fontId="2" fillId="0" borderId="0"/>
    <xf numFmtId="184" fontId="2" fillId="0" borderId="0"/>
    <xf numFmtId="184"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60" fillId="0" borderId="0"/>
    <xf numFmtId="0" fontId="255" fillId="0" borderId="0">
      <alignment vertical="center"/>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60" fillId="0" borderId="0"/>
    <xf numFmtId="0" fontId="255" fillId="0" borderId="0">
      <alignment vertical="center"/>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0" fillId="0" borderId="0"/>
    <xf numFmtId="0" fontId="255" fillId="0" borderId="0">
      <alignment vertical="center"/>
    </xf>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60" fillId="0" borderId="0"/>
    <xf numFmtId="0" fontId="255" fillId="0" borderId="0">
      <alignment vertical="center"/>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0" fillId="0" borderId="0"/>
    <xf numFmtId="0" fontId="255" fillId="0" borderId="0">
      <alignment vertical="center"/>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2" fillId="0" borderId="0"/>
    <xf numFmtId="184" fontId="2" fillId="0" borderId="0"/>
    <xf numFmtId="184" fontId="2" fillId="0" borderId="0"/>
    <xf numFmtId="0" fontId="8" fillId="0" borderId="0"/>
    <xf numFmtId="0" fontId="8" fillId="0" borderId="0"/>
    <xf numFmtId="0" fontId="60" fillId="0" borderId="0"/>
    <xf numFmtId="0" fontId="255" fillId="0" borderId="0">
      <alignment vertical="center"/>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0" fillId="0" borderId="0"/>
    <xf numFmtId="0" fontId="255" fillId="0" borderId="0">
      <alignment vertical="center"/>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0" fillId="0" borderId="0"/>
    <xf numFmtId="0" fontId="255" fillId="0" borderId="0">
      <alignment vertical="center"/>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 fillId="0" borderId="0"/>
    <xf numFmtId="0" fontId="8"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 fillId="0" borderId="0"/>
    <xf numFmtId="0" fontId="8" fillId="0" borderId="0"/>
    <xf numFmtId="0"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 fillId="0" borderId="0"/>
    <xf numFmtId="184" fontId="8" fillId="0" borderId="0"/>
    <xf numFmtId="0" fontId="60"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60"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184" fontId="8" fillId="0" borderId="0"/>
    <xf numFmtId="0" fontId="60"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9" fillId="0" borderId="0"/>
    <xf numFmtId="184" fontId="8" fillId="0" borderId="0"/>
    <xf numFmtId="0" fontId="60" fillId="0" borderId="0"/>
    <xf numFmtId="184" fontId="8" fillId="0" borderId="0"/>
    <xf numFmtId="0" fontId="60" fillId="0" borderId="0"/>
    <xf numFmtId="184" fontId="8" fillId="0" borderId="0"/>
    <xf numFmtId="0" fontId="60" fillId="0" borderId="0"/>
    <xf numFmtId="184" fontId="8" fillId="0" borderId="0"/>
    <xf numFmtId="0" fontId="60" fillId="0" borderId="0"/>
    <xf numFmtId="184" fontId="8" fillId="0" borderId="0"/>
    <xf numFmtId="0" fontId="60" fillId="0" borderId="0"/>
    <xf numFmtId="184" fontId="8" fillId="0" borderId="0"/>
    <xf numFmtId="0" fontId="60" fillId="0" borderId="0"/>
    <xf numFmtId="184" fontId="8" fillId="0" borderId="0"/>
    <xf numFmtId="0" fontId="60" fillId="0" borderId="0"/>
    <xf numFmtId="0" fontId="2" fillId="0" borderId="0"/>
    <xf numFmtId="0" fontId="8"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0" fontId="8" fillId="0" borderId="0"/>
    <xf numFmtId="0" fontId="9"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9" fillId="0" borderId="0"/>
    <xf numFmtId="0" fontId="8" fillId="0" borderId="0"/>
    <xf numFmtId="0" fontId="9" fillId="0" borderId="0"/>
    <xf numFmtId="0" fontId="8" fillId="0" borderId="0"/>
    <xf numFmtId="0" fontId="9" fillId="0" borderId="0"/>
    <xf numFmtId="0" fontId="8" fillId="0" borderId="0"/>
    <xf numFmtId="0" fontId="9" fillId="0" borderId="0"/>
    <xf numFmtId="0" fontId="8" fillId="0" borderId="0"/>
    <xf numFmtId="0" fontId="9" fillId="0" borderId="0"/>
    <xf numFmtId="0" fontId="8" fillId="0" borderId="0"/>
    <xf numFmtId="0" fontId="9" fillId="0" borderId="0"/>
    <xf numFmtId="0" fontId="8" fillId="0" borderId="0"/>
    <xf numFmtId="0" fontId="9" fillId="0" borderId="0"/>
    <xf numFmtId="0" fontId="8" fillId="0" borderId="0"/>
    <xf numFmtId="0" fontId="9"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184" fontId="8" fillId="0" borderId="0"/>
    <xf numFmtId="184" fontId="8" fillId="0" borderId="0"/>
    <xf numFmtId="184" fontId="8" fillId="0" borderId="0"/>
    <xf numFmtId="0" fontId="60"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0" fontId="8" fillId="0" borderId="0"/>
    <xf numFmtId="0" fontId="8" fillId="0" borderId="0"/>
    <xf numFmtId="184"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184" fontId="8" fillId="0" borderId="0"/>
    <xf numFmtId="184" fontId="8" fillId="0" borderId="0"/>
    <xf numFmtId="0" fontId="60"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0" fontId="8" fillId="0" borderId="0"/>
    <xf numFmtId="0" fontId="8" fillId="0" borderId="0"/>
    <xf numFmtId="0" fontId="9"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0" fontId="8" fillId="0" borderId="0"/>
    <xf numFmtId="0" fontId="8" fillId="0" borderId="0"/>
    <xf numFmtId="0"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184" fontId="8" fillId="0" borderId="0"/>
    <xf numFmtId="184" fontId="8" fillId="0" borderId="0"/>
    <xf numFmtId="184"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0" fontId="8" fillId="0" borderId="0"/>
    <xf numFmtId="0" fontId="8" fillId="0" borderId="0"/>
    <xf numFmtId="0"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184" fontId="8" fillId="0" borderId="0"/>
    <xf numFmtId="184" fontId="8" fillId="0" borderId="0"/>
    <xf numFmtId="184"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0" fontId="8" fillId="0" borderId="0"/>
    <xf numFmtId="0" fontId="8" fillId="0" borderId="0"/>
    <xf numFmtId="0"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184" fontId="8" fillId="0" borderId="0"/>
    <xf numFmtId="184" fontId="8" fillId="0" borderId="0"/>
    <xf numFmtId="184"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184" fontId="8" fillId="0" borderId="0"/>
    <xf numFmtId="184" fontId="8" fillId="0" borderId="0"/>
    <xf numFmtId="184"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0" fontId="8" fillId="0" borderId="0"/>
    <xf numFmtId="0" fontId="8" fillId="0" borderId="0"/>
    <xf numFmtId="0"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184" fontId="8" fillId="0" borderId="0"/>
    <xf numFmtId="184" fontId="8" fillId="0" borderId="0"/>
    <xf numFmtId="184"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0" fontId="8" fillId="0" borderId="0"/>
    <xf numFmtId="0" fontId="8" fillId="0" borderId="0"/>
    <xf numFmtId="0"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184" fontId="8" fillId="0" borderId="0"/>
    <xf numFmtId="184" fontId="8" fillId="0" borderId="0"/>
    <xf numFmtId="184"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0" fontId="8" fillId="0" borderId="0"/>
    <xf numFmtId="0" fontId="8" fillId="0" borderId="0"/>
    <xf numFmtId="0"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0" fontId="8" fillId="0" borderId="0"/>
    <xf numFmtId="184" fontId="8" fillId="0" borderId="0"/>
    <xf numFmtId="0" fontId="8" fillId="0" borderId="0"/>
    <xf numFmtId="184"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0" fontId="8" fillId="0" borderId="0"/>
    <xf numFmtId="0" fontId="8" fillId="0" borderId="0"/>
    <xf numFmtId="0"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0" fontId="8" fillId="0" borderId="0"/>
    <xf numFmtId="0" fontId="8" fillId="0" borderId="0"/>
    <xf numFmtId="0"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184" fontId="8" fillId="0" borderId="0"/>
    <xf numFmtId="184" fontId="8" fillId="0" borderId="0"/>
    <xf numFmtId="184"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184" fontId="8" fillId="0" borderId="0"/>
    <xf numFmtId="184" fontId="8" fillId="0" borderId="0"/>
    <xf numFmtId="184"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0" fontId="8" fillId="0" borderId="0"/>
    <xf numFmtId="0" fontId="8" fillId="0" borderId="0"/>
    <xf numFmtId="0"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184" fontId="8" fillId="0" borderId="0"/>
    <xf numFmtId="184" fontId="8" fillId="0" borderId="0"/>
    <xf numFmtId="184"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0" fontId="8" fillId="0" borderId="0"/>
    <xf numFmtId="0" fontId="8" fillId="0" borderId="0"/>
    <xf numFmtId="0"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0" fontId="8" fillId="0" borderId="0"/>
    <xf numFmtId="0" fontId="8" fillId="0" borderId="0"/>
    <xf numFmtId="0"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184" fontId="8" fillId="0" borderId="0"/>
    <xf numFmtId="184" fontId="8" fillId="0" borderId="0"/>
    <xf numFmtId="184"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0" fontId="8" fillId="0" borderId="0"/>
    <xf numFmtId="0" fontId="8" fillId="0" borderId="0"/>
    <xf numFmtId="0"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184" fontId="8" fillId="0" borderId="0"/>
    <xf numFmtId="184" fontId="8" fillId="0" borderId="0"/>
    <xf numFmtId="184"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0" fontId="8" fillId="0" borderId="0"/>
    <xf numFmtId="0" fontId="8" fillId="0" borderId="0"/>
    <xf numFmtId="0"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184" fontId="8" fillId="0" borderId="0"/>
    <xf numFmtId="184" fontId="8" fillId="0" borderId="0"/>
    <xf numFmtId="184"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0" fontId="8" fillId="0" borderId="0"/>
    <xf numFmtId="0" fontId="8" fillId="0" borderId="0"/>
    <xf numFmtId="0"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184" fontId="8" fillId="0" borderId="0"/>
    <xf numFmtId="184" fontId="8" fillId="0" borderId="0"/>
    <xf numFmtId="184"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0" fontId="8" fillId="0" borderId="0"/>
    <xf numFmtId="0" fontId="8" fillId="0" borderId="0"/>
    <xf numFmtId="0"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0" fontId="8" fillId="0" borderId="0"/>
    <xf numFmtId="0" fontId="8" fillId="0" borderId="0"/>
    <xf numFmtId="0"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184" fontId="8" fillId="0" borderId="0"/>
    <xf numFmtId="184" fontId="8" fillId="0" borderId="0"/>
    <xf numFmtId="184"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184" fontId="8" fillId="0" borderId="0"/>
    <xf numFmtId="184" fontId="8" fillId="0" borderId="0"/>
    <xf numFmtId="0"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184" fontId="8" fillId="0" borderId="0"/>
    <xf numFmtId="184" fontId="8" fillId="0" borderId="0"/>
    <xf numFmtId="184"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0" fontId="8" fillId="0" borderId="0"/>
    <xf numFmtId="0" fontId="8" fillId="0" borderId="0"/>
    <xf numFmtId="0"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184" fontId="8" fillId="0" borderId="0"/>
    <xf numFmtId="184" fontId="8" fillId="0" borderId="0"/>
    <xf numFmtId="184"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0" fontId="8" fillId="0" borderId="0"/>
    <xf numFmtId="0" fontId="8" fillId="0" borderId="0"/>
    <xf numFmtId="0"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0" fontId="8" fillId="0" borderId="0"/>
    <xf numFmtId="184" fontId="8" fillId="0" borderId="0"/>
    <xf numFmtId="184" fontId="8" fillId="0" borderId="0"/>
    <xf numFmtId="184"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0" fontId="8" fillId="0" borderId="0"/>
    <xf numFmtId="0" fontId="8" fillId="0" borderId="0"/>
    <xf numFmtId="0"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184" fontId="8" fillId="0" borderId="0"/>
    <xf numFmtId="184" fontId="8" fillId="0" borderId="0"/>
    <xf numFmtId="184"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0" fontId="8" fillId="0" borderId="0"/>
    <xf numFmtId="0" fontId="8" fillId="0" borderId="0"/>
    <xf numFmtId="0"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184" fontId="8" fillId="0" borderId="0"/>
    <xf numFmtId="184" fontId="8" fillId="0" borderId="0"/>
    <xf numFmtId="184"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184" fontId="8" fillId="0" borderId="0"/>
    <xf numFmtId="0" fontId="8" fillId="0" borderId="0"/>
    <xf numFmtId="184" fontId="8" fillId="0" borderId="0"/>
    <xf numFmtId="0" fontId="8" fillId="0" borderId="0"/>
    <xf numFmtId="0" fontId="8" fillId="0" borderId="0"/>
    <xf numFmtId="0"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184" fontId="8" fillId="0" borderId="0"/>
    <xf numFmtId="184" fontId="8" fillId="0" borderId="0"/>
    <xf numFmtId="184"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0" fontId="8" fillId="0" borderId="0"/>
    <xf numFmtId="0" fontId="8" fillId="0" borderId="0"/>
    <xf numFmtId="0"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184" fontId="8" fillId="0" borderId="0"/>
    <xf numFmtId="184" fontId="8" fillId="0" borderId="0"/>
    <xf numFmtId="184"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0" fontId="8" fillId="0" borderId="0"/>
    <xf numFmtId="0" fontId="8" fillId="0" borderId="0"/>
    <xf numFmtId="0"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0" fontId="8" fillId="0" borderId="0"/>
    <xf numFmtId="0" fontId="8" fillId="0" borderId="0"/>
    <xf numFmtId="0"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184" fontId="8" fillId="0" borderId="0"/>
    <xf numFmtId="184" fontId="8" fillId="0" borderId="0"/>
    <xf numFmtId="184"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0" fontId="8" fillId="0" borderId="0"/>
    <xf numFmtId="0" fontId="8" fillId="0" borderId="0"/>
    <xf numFmtId="0"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184" fontId="8" fillId="0" borderId="0"/>
    <xf numFmtId="0" fontId="9"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184" fontId="8" fillId="0" borderId="0"/>
    <xf numFmtId="184" fontId="8" fillId="0" borderId="0"/>
    <xf numFmtId="184"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9" fillId="0" borderId="0"/>
    <xf numFmtId="0" fontId="8" fillId="0" borderId="0"/>
    <xf numFmtId="0" fontId="9" fillId="0" borderId="0"/>
    <xf numFmtId="0" fontId="8" fillId="0" borderId="0"/>
    <xf numFmtId="0" fontId="9" fillId="0" borderId="0"/>
    <xf numFmtId="0" fontId="8" fillId="0" borderId="0"/>
    <xf numFmtId="0" fontId="9" fillId="0" borderId="0"/>
    <xf numFmtId="0" fontId="8" fillId="0" borderId="0"/>
    <xf numFmtId="0" fontId="9" fillId="0" borderId="0"/>
    <xf numFmtId="0" fontId="8" fillId="0" borderId="0"/>
    <xf numFmtId="0" fontId="9" fillId="0" borderId="0"/>
    <xf numFmtId="0" fontId="8" fillId="0" borderId="0"/>
    <xf numFmtId="0" fontId="9" fillId="0" borderId="0"/>
    <xf numFmtId="0" fontId="8" fillId="0" borderId="0"/>
    <xf numFmtId="0" fontId="9" fillId="0" borderId="0"/>
    <xf numFmtId="0" fontId="8" fillId="0" borderId="0"/>
    <xf numFmtId="184" fontId="8" fillId="0" borderId="0"/>
    <xf numFmtId="0" fontId="8" fillId="0" borderId="0"/>
    <xf numFmtId="184" fontId="8" fillId="0" borderId="0"/>
    <xf numFmtId="0" fontId="9" fillId="0" borderId="0"/>
    <xf numFmtId="184" fontId="8" fillId="0" borderId="0"/>
    <xf numFmtId="184" fontId="8" fillId="0" borderId="0"/>
    <xf numFmtId="184" fontId="8" fillId="0" borderId="0"/>
    <xf numFmtId="184" fontId="8" fillId="0" borderId="0"/>
    <xf numFmtId="0" fontId="60" fillId="0" borderId="0"/>
    <xf numFmtId="0" fontId="8" fillId="0" borderId="0"/>
    <xf numFmtId="184" fontId="8" fillId="0" borderId="0"/>
    <xf numFmtId="0" fontId="8" fillId="0" borderId="0"/>
    <xf numFmtId="0" fontId="9" fillId="0" borderId="0"/>
    <xf numFmtId="0" fontId="8" fillId="0" borderId="0"/>
    <xf numFmtId="0" fontId="9" fillId="0" borderId="0"/>
    <xf numFmtId="0" fontId="8"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184" fontId="8" fillId="0" borderId="0"/>
    <xf numFmtId="184" fontId="8" fillId="0" borderId="0"/>
    <xf numFmtId="184"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0" fontId="8" fillId="0" borderId="0"/>
    <xf numFmtId="0" fontId="8" fillId="0" borderId="0"/>
    <xf numFmtId="0"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184" fontId="8" fillId="0" borderId="0"/>
    <xf numFmtId="184" fontId="8" fillId="0" borderId="0"/>
    <xf numFmtId="184"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0" fontId="8"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0" fontId="8" fillId="0" borderId="0"/>
    <xf numFmtId="0" fontId="8" fillId="0" borderId="0"/>
    <xf numFmtId="0"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9"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0" fontId="60" fillId="0" borderId="0"/>
    <xf numFmtId="184" fontId="8" fillId="0" borderId="0"/>
    <xf numFmtId="0" fontId="60" fillId="0" borderId="0"/>
    <xf numFmtId="184" fontId="8" fillId="0" borderId="0"/>
    <xf numFmtId="0" fontId="60" fillId="0" borderId="0"/>
    <xf numFmtId="184" fontId="8" fillId="0" borderId="0"/>
    <xf numFmtId="0" fontId="60" fillId="0" borderId="0"/>
    <xf numFmtId="184" fontId="8" fillId="0" borderId="0"/>
    <xf numFmtId="0" fontId="60" fillId="0" borderId="0"/>
    <xf numFmtId="184" fontId="8" fillId="0" borderId="0"/>
    <xf numFmtId="0" fontId="60" fillId="0" borderId="0"/>
    <xf numFmtId="184" fontId="8" fillId="0" borderId="0"/>
    <xf numFmtId="0" fontId="60" fillId="0" borderId="0"/>
    <xf numFmtId="184" fontId="8" fillId="0" borderId="0"/>
    <xf numFmtId="0" fontId="60" fillId="0" borderId="0"/>
    <xf numFmtId="184"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60" fillId="0" borderId="0"/>
    <xf numFmtId="184" fontId="8" fillId="0" borderId="0"/>
    <xf numFmtId="0" fontId="8" fillId="0" borderId="0"/>
    <xf numFmtId="184" fontId="8" fillId="0" borderId="0"/>
    <xf numFmtId="0" fontId="60" fillId="0" borderId="0"/>
    <xf numFmtId="0" fontId="9"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0" fontId="60" fillId="0" borderId="0"/>
    <xf numFmtId="184" fontId="8" fillId="0" borderId="0"/>
    <xf numFmtId="0" fontId="60" fillId="0" borderId="0"/>
    <xf numFmtId="184" fontId="8" fillId="0" borderId="0"/>
    <xf numFmtId="0" fontId="60"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0" fontId="8" fillId="0" borderId="0"/>
    <xf numFmtId="0" fontId="8" fillId="0" borderId="0"/>
    <xf numFmtId="0"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184" fontId="8" fillId="0" borderId="0"/>
    <xf numFmtId="184" fontId="8" fillId="0" borderId="0"/>
    <xf numFmtId="184"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0" fontId="8" fillId="0" borderId="0"/>
    <xf numFmtId="0" fontId="8" fillId="0" borderId="0"/>
    <xf numFmtId="0"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184" fontId="8" fillId="0" borderId="0"/>
    <xf numFmtId="0" fontId="60" fillId="0" borderId="0"/>
    <xf numFmtId="0" fontId="9" fillId="0" borderId="0"/>
    <xf numFmtId="0" fontId="60" fillId="0" borderId="0"/>
    <xf numFmtId="0" fontId="60" fillId="0" borderId="0"/>
    <xf numFmtId="0" fontId="9"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184" fontId="8" fillId="0" borderId="0"/>
    <xf numFmtId="184" fontId="8" fillId="0" borderId="0"/>
    <xf numFmtId="184"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60"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60"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60"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60"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60"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 fillId="0" borderId="0"/>
    <xf numFmtId="0" fontId="2" fillId="0" borderId="0"/>
    <xf numFmtId="0" fontId="2" fillId="0" borderId="0"/>
    <xf numFmtId="0" fontId="2" fillId="0" borderId="0"/>
    <xf numFmtId="0" fontId="2" fillId="0" borderId="0"/>
    <xf numFmtId="0" fontId="9" fillId="0" borderId="0"/>
    <xf numFmtId="0" fontId="60" fillId="0" borderId="0"/>
    <xf numFmtId="0" fontId="8" fillId="0" borderId="0"/>
    <xf numFmtId="0" fontId="9" fillId="0" borderId="0"/>
    <xf numFmtId="0" fontId="8" fillId="0" borderId="0"/>
    <xf numFmtId="0" fontId="9" fillId="0" borderId="0"/>
    <xf numFmtId="0" fontId="8" fillId="0" borderId="0"/>
    <xf numFmtId="0" fontId="9" fillId="0" borderId="0"/>
    <xf numFmtId="0" fontId="8" fillId="0" borderId="0"/>
    <xf numFmtId="0" fontId="9" fillId="0" borderId="0"/>
    <xf numFmtId="0" fontId="8" fillId="0" borderId="0"/>
    <xf numFmtId="0" fontId="9" fillId="0" borderId="0"/>
    <xf numFmtId="0" fontId="8" fillId="0" borderId="0"/>
    <xf numFmtId="0" fontId="9" fillId="0" borderId="0"/>
    <xf numFmtId="0" fontId="8" fillId="0" borderId="0"/>
    <xf numFmtId="0" fontId="9" fillId="0" borderId="0"/>
    <xf numFmtId="0" fontId="8" fillId="0" borderId="0"/>
    <xf numFmtId="0" fontId="9" fillId="0" borderId="0"/>
    <xf numFmtId="181" fontId="2" fillId="0" borderId="0"/>
    <xf numFmtId="0" fontId="8" fillId="0" borderId="0"/>
    <xf numFmtId="0" fontId="9" fillId="0" borderId="0"/>
    <xf numFmtId="0" fontId="255" fillId="0" borderId="0">
      <alignment vertical="center"/>
    </xf>
    <xf numFmtId="0" fontId="8" fillId="0" borderId="0"/>
    <xf numFmtId="0" fontId="9" fillId="0" borderId="0"/>
    <xf numFmtId="0" fontId="8" fillId="0" borderId="0"/>
    <xf numFmtId="0" fontId="9" fillId="0" borderId="0"/>
    <xf numFmtId="0" fontId="8" fillId="0" borderId="0"/>
    <xf numFmtId="0" fontId="9" fillId="0" borderId="0"/>
    <xf numFmtId="0" fontId="8" fillId="0" borderId="0"/>
    <xf numFmtId="0" fontId="9" fillId="0" borderId="0"/>
    <xf numFmtId="0" fontId="8" fillId="0" borderId="0"/>
    <xf numFmtId="0" fontId="9" fillId="0" borderId="0"/>
    <xf numFmtId="0" fontId="8" fillId="0" borderId="0"/>
    <xf numFmtId="0" fontId="9" fillId="0" borderId="0"/>
    <xf numFmtId="0" fontId="8" fillId="0" borderId="0"/>
    <xf numFmtId="0" fontId="60" fillId="0" borderId="0"/>
    <xf numFmtId="0" fontId="8" fillId="0" borderId="0"/>
    <xf numFmtId="0" fontId="9" fillId="0" borderId="0"/>
    <xf numFmtId="0" fontId="60" fillId="0" borderId="0"/>
    <xf numFmtId="0" fontId="9" fillId="0" borderId="0"/>
    <xf numFmtId="0" fontId="9" fillId="0" borderId="0"/>
    <xf numFmtId="0" fontId="60" fillId="0" borderId="0"/>
    <xf numFmtId="0" fontId="8" fillId="0" borderId="0"/>
    <xf numFmtId="0" fontId="9"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9"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1" fontId="2" fillId="0" borderId="0"/>
    <xf numFmtId="0" fontId="9" fillId="0" borderId="0"/>
    <xf numFmtId="0" fontId="8" fillId="0" borderId="0"/>
    <xf numFmtId="0" fontId="9" fillId="0" borderId="0"/>
    <xf numFmtId="0" fontId="8" fillId="0" borderId="0"/>
    <xf numFmtId="0" fontId="9" fillId="0" borderId="0"/>
    <xf numFmtId="0" fontId="8" fillId="0" borderId="0"/>
    <xf numFmtId="0" fontId="9" fillId="0" borderId="0"/>
    <xf numFmtId="0" fontId="8" fillId="0" borderId="0"/>
    <xf numFmtId="0" fontId="9" fillId="0" borderId="0"/>
    <xf numFmtId="0" fontId="8" fillId="0" borderId="0"/>
    <xf numFmtId="0" fontId="9" fillId="0" borderId="0"/>
    <xf numFmtId="0" fontId="8" fillId="0" borderId="0"/>
    <xf numFmtId="0" fontId="9" fillId="0" borderId="0"/>
    <xf numFmtId="0" fontId="8" fillId="0" borderId="0"/>
    <xf numFmtId="0" fontId="9" fillId="0" borderId="0"/>
    <xf numFmtId="0" fontId="8" fillId="0" borderId="0"/>
    <xf numFmtId="0" fontId="9" fillId="0" borderId="0"/>
    <xf numFmtId="0" fontId="8" fillId="0" borderId="0"/>
    <xf numFmtId="0" fontId="9" fillId="0" borderId="0"/>
    <xf numFmtId="0" fontId="8" fillId="0" borderId="0"/>
    <xf numFmtId="0" fontId="9"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1" fontId="2" fillId="0" borderId="0"/>
    <xf numFmtId="0" fontId="9" fillId="0" borderId="0"/>
    <xf numFmtId="0" fontId="8" fillId="0" borderId="0"/>
    <xf numFmtId="0" fontId="9" fillId="0" borderId="0"/>
    <xf numFmtId="0" fontId="8" fillId="0" borderId="0"/>
    <xf numFmtId="0" fontId="9" fillId="0" borderId="0"/>
    <xf numFmtId="0" fontId="8" fillId="0" borderId="0"/>
    <xf numFmtId="0" fontId="9" fillId="0" borderId="0"/>
    <xf numFmtId="0" fontId="8" fillId="0" borderId="0"/>
    <xf numFmtId="0" fontId="9" fillId="0" borderId="0"/>
    <xf numFmtId="0" fontId="8" fillId="0" borderId="0"/>
    <xf numFmtId="0" fontId="9" fillId="0" borderId="0"/>
    <xf numFmtId="0" fontId="8" fillId="0" borderId="0"/>
    <xf numFmtId="0" fontId="9" fillId="0" borderId="0"/>
    <xf numFmtId="0" fontId="8" fillId="0" borderId="0"/>
    <xf numFmtId="0" fontId="9" fillId="0" borderId="0"/>
    <xf numFmtId="0" fontId="8" fillId="0" borderId="0"/>
    <xf numFmtId="0" fontId="9" fillId="0" borderId="0"/>
    <xf numFmtId="0" fontId="8" fillId="0" borderId="0"/>
    <xf numFmtId="0" fontId="9" fillId="0" borderId="0"/>
    <xf numFmtId="0" fontId="8" fillId="0" borderId="0"/>
    <xf numFmtId="0" fontId="9" fillId="0" borderId="0"/>
    <xf numFmtId="181" fontId="2" fillId="0" borderId="0"/>
    <xf numFmtId="0" fontId="9" fillId="0" borderId="0"/>
    <xf numFmtId="0" fontId="8" fillId="0" borderId="0"/>
    <xf numFmtId="0" fontId="9" fillId="0" borderId="0"/>
    <xf numFmtId="0" fontId="8" fillId="0" borderId="0"/>
    <xf numFmtId="0" fontId="9" fillId="0" borderId="0"/>
    <xf numFmtId="0" fontId="8" fillId="0" borderId="0"/>
    <xf numFmtId="0" fontId="9" fillId="0" borderId="0"/>
    <xf numFmtId="0" fontId="60" fillId="0" borderId="0"/>
    <xf numFmtId="0" fontId="8" fillId="0" borderId="0"/>
    <xf numFmtId="0" fontId="9" fillId="0" borderId="0"/>
    <xf numFmtId="0" fontId="8" fillId="0" borderId="0"/>
    <xf numFmtId="0" fontId="9" fillId="0" borderId="0"/>
    <xf numFmtId="0"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0" fontId="8" fillId="0" borderId="0"/>
    <xf numFmtId="0" fontId="8" fillId="0" borderId="0"/>
    <xf numFmtId="0" fontId="8" fillId="0" borderId="0"/>
    <xf numFmtId="0" fontId="8" fillId="0" borderId="0"/>
    <xf numFmtId="181" fontId="2"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184" fontId="8" fillId="0" borderId="0"/>
    <xf numFmtId="184" fontId="8" fillId="0" borderId="0"/>
    <xf numFmtId="184"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0" fontId="8" fillId="0" borderId="0"/>
    <xf numFmtId="0" fontId="8" fillId="0" borderId="0"/>
    <xf numFmtId="0"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184" fontId="8" fillId="0" borderId="0"/>
    <xf numFmtId="184" fontId="8" fillId="0" borderId="0"/>
    <xf numFmtId="184"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0" fontId="8" fillId="0" borderId="0"/>
    <xf numFmtId="181" fontId="2"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0" fontId="8" fillId="0" borderId="0"/>
    <xf numFmtId="0" fontId="8" fillId="0" borderId="0"/>
    <xf numFmtId="0"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9" fillId="0" borderId="0"/>
    <xf numFmtId="0" fontId="8" fillId="0" borderId="0"/>
    <xf numFmtId="0" fontId="2" fillId="0" borderId="0"/>
    <xf numFmtId="0" fontId="60" fillId="0" borderId="0"/>
    <xf numFmtId="0" fontId="255" fillId="0" borderId="0">
      <alignment vertical="center"/>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60" fillId="0" borderId="0"/>
    <xf numFmtId="0" fontId="255" fillId="0" borderId="0">
      <alignment vertical="center"/>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6" fillId="0" borderId="0"/>
    <xf numFmtId="0" fontId="96" fillId="0" borderId="0"/>
    <xf numFmtId="0" fontId="96" fillId="0" borderId="0"/>
    <xf numFmtId="0" fontId="8" fillId="0" borderId="0"/>
    <xf numFmtId="0" fontId="2" fillId="0" borderId="0"/>
    <xf numFmtId="0" fontId="60" fillId="0" borderId="0"/>
    <xf numFmtId="0" fontId="255" fillId="0" borderId="0">
      <alignment vertical="center"/>
    </xf>
    <xf numFmtId="0" fontId="9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60" fillId="0" borderId="0"/>
    <xf numFmtId="0" fontId="255" fillId="0" borderId="0">
      <alignment vertical="center"/>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0" fillId="0" borderId="0"/>
    <xf numFmtId="0" fontId="9" fillId="0" borderId="0">
      <alignment vertical="center"/>
    </xf>
    <xf numFmtId="0" fontId="2" fillId="0" borderId="0"/>
    <xf numFmtId="0" fontId="8" fillId="0" borderId="0"/>
    <xf numFmtId="0" fontId="60" fillId="0" borderId="0"/>
    <xf numFmtId="0" fontId="255" fillId="0" borderId="0">
      <alignment vertical="center"/>
    </xf>
    <xf numFmtId="0" fontId="2" fillId="0" borderId="0"/>
    <xf numFmtId="0" fontId="2" fillId="0" borderId="0"/>
    <xf numFmtId="0" fontId="63" fillId="0" borderId="0" applyNumberFormat="0" applyFont="0" applyBorder="0" applyProtection="0"/>
    <xf numFmtId="0" fontId="2" fillId="0" borderId="0"/>
    <xf numFmtId="0" fontId="2" fillId="0" borderId="0"/>
    <xf numFmtId="0" fontId="8" fillId="0" borderId="0"/>
    <xf numFmtId="0" fontId="8" fillId="0" borderId="0"/>
    <xf numFmtId="0" fontId="60" fillId="0" borderId="0"/>
    <xf numFmtId="0" fontId="255" fillId="0" borderId="0">
      <alignment vertical="center"/>
    </xf>
    <xf numFmtId="0" fontId="8" fillId="0" borderId="0"/>
    <xf numFmtId="0" fontId="60" fillId="0" borderId="0"/>
    <xf numFmtId="0" fontId="255" fillId="0" borderId="0">
      <alignment vertical="center"/>
    </xf>
    <xf numFmtId="0" fontId="96" fillId="0" borderId="0"/>
    <xf numFmtId="0" fontId="8" fillId="0" borderId="0"/>
    <xf numFmtId="0" fontId="60" fillId="0" borderId="0"/>
    <xf numFmtId="0" fontId="255" fillId="0" borderId="0">
      <alignment vertical="center"/>
    </xf>
    <xf numFmtId="184" fontId="2" fillId="0" borderId="0"/>
    <xf numFmtId="0" fontId="8" fillId="0" borderId="0"/>
    <xf numFmtId="0" fontId="60" fillId="0" borderId="0"/>
    <xf numFmtId="0" fontId="255" fillId="0" borderId="0">
      <alignment vertical="center"/>
    </xf>
    <xf numFmtId="0" fontId="8" fillId="0" borderId="0"/>
    <xf numFmtId="0" fontId="2" fillId="0" borderId="0"/>
    <xf numFmtId="0" fontId="60" fillId="0" borderId="0"/>
    <xf numFmtId="0" fontId="9" fillId="0" borderId="0"/>
    <xf numFmtId="0" fontId="9" fillId="0" borderId="0"/>
    <xf numFmtId="181" fontId="36" fillId="0" borderId="0"/>
    <xf numFmtId="181" fontId="36" fillId="0" borderId="0"/>
    <xf numFmtId="181" fontId="36" fillId="0" borderId="0"/>
    <xf numFmtId="181" fontId="36" fillId="0" borderId="0"/>
    <xf numFmtId="0" fontId="36" fillId="0" borderId="0"/>
    <xf numFmtId="0" fontId="2" fillId="0" borderId="0"/>
    <xf numFmtId="0" fontId="2" fillId="0" borderId="0"/>
    <xf numFmtId="181" fontId="36" fillId="0" borderId="0"/>
    <xf numFmtId="0" fontId="2" fillId="0" borderId="0"/>
    <xf numFmtId="0" fontId="2" fillId="0" borderId="0"/>
    <xf numFmtId="0" fontId="2" fillId="0" borderId="0"/>
    <xf numFmtId="0" fontId="2" fillId="0" borderId="0"/>
    <xf numFmtId="0" fontId="2" fillId="0" borderId="0"/>
    <xf numFmtId="0" fontId="8"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181" fontId="36" fillId="0" borderId="0"/>
    <xf numFmtId="0" fontId="2" fillId="0" borderId="0"/>
    <xf numFmtId="0" fontId="8" fillId="0" borderId="0"/>
    <xf numFmtId="0" fontId="8" fillId="0" borderId="0"/>
    <xf numFmtId="0" fontId="8"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2"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9" fillId="0" borderId="0"/>
    <xf numFmtId="184" fontId="2" fillId="0" borderId="0"/>
    <xf numFmtId="0" fontId="8" fillId="0" borderId="0"/>
    <xf numFmtId="0" fontId="8" fillId="0" borderId="0"/>
    <xf numFmtId="0" fontId="8" fillId="0" borderId="0"/>
    <xf numFmtId="0" fontId="8" fillId="0" borderId="0"/>
    <xf numFmtId="0" fontId="8" fillId="0" borderId="0"/>
    <xf numFmtId="184"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184"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0" fontId="8" fillId="0" borderId="0"/>
    <xf numFmtId="0" fontId="2" fillId="0" borderId="0"/>
    <xf numFmtId="0" fontId="2" fillId="0" borderId="0"/>
    <xf numFmtId="0" fontId="2" fillId="0" borderId="0"/>
    <xf numFmtId="0" fontId="2" fillId="0" borderId="0"/>
    <xf numFmtId="0" fontId="8" fillId="0" borderId="0"/>
    <xf numFmtId="0" fontId="2" fillId="0" borderId="0"/>
    <xf numFmtId="0" fontId="2" fillId="0" borderId="0"/>
    <xf numFmtId="0" fontId="2" fillId="0" borderId="0"/>
    <xf numFmtId="0" fontId="2" fillId="0" borderId="0"/>
    <xf numFmtId="0" fontId="8" fillId="0" borderId="0"/>
    <xf numFmtId="0" fontId="2" fillId="0" borderId="0"/>
    <xf numFmtId="0" fontId="2" fillId="0" borderId="0"/>
    <xf numFmtId="0" fontId="2" fillId="0" borderId="0"/>
    <xf numFmtId="0" fontId="2" fillId="0" borderId="0"/>
    <xf numFmtId="0" fontId="8" fillId="0" borderId="0"/>
    <xf numFmtId="0" fontId="2" fillId="0" borderId="0"/>
    <xf numFmtId="0" fontId="2" fillId="0" borderId="0"/>
    <xf numFmtId="0" fontId="2" fillId="0" borderId="0"/>
    <xf numFmtId="0" fontId="2" fillId="0" borderId="0"/>
    <xf numFmtId="0" fontId="8" fillId="0" borderId="0"/>
    <xf numFmtId="0" fontId="2" fillId="0" borderId="0"/>
    <xf numFmtId="0" fontId="2" fillId="0" borderId="0"/>
    <xf numFmtId="0" fontId="2" fillId="0" borderId="0"/>
    <xf numFmtId="0" fontId="2" fillId="0" borderId="0"/>
    <xf numFmtId="0" fontId="8" fillId="0" borderId="0"/>
    <xf numFmtId="0" fontId="2" fillId="0" borderId="0"/>
    <xf numFmtId="0" fontId="2" fillId="0" borderId="0"/>
    <xf numFmtId="0" fontId="2" fillId="0" borderId="0"/>
    <xf numFmtId="0" fontId="2" fillId="0" borderId="0"/>
    <xf numFmtId="0" fontId="8" fillId="0" borderId="0"/>
    <xf numFmtId="0" fontId="2" fillId="0" borderId="0"/>
    <xf numFmtId="0" fontId="2" fillId="0" borderId="0"/>
    <xf numFmtId="0" fontId="2" fillId="0" borderId="0"/>
    <xf numFmtId="0" fontId="2" fillId="0" borderId="0"/>
    <xf numFmtId="184" fontId="2" fillId="0" borderId="0"/>
    <xf numFmtId="0" fontId="8" fillId="0" borderId="0"/>
    <xf numFmtId="0" fontId="8" fillId="0" borderId="0"/>
    <xf numFmtId="0" fontId="8" fillId="0" borderId="0"/>
    <xf numFmtId="0" fontId="8" fillId="0" borderId="0"/>
    <xf numFmtId="0" fontId="8" fillId="0" borderId="0"/>
    <xf numFmtId="184" fontId="2" fillId="0" borderId="0"/>
    <xf numFmtId="0" fontId="8"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184" fontId="2" fillId="0" borderId="0"/>
    <xf numFmtId="0" fontId="8" fillId="0" borderId="0"/>
    <xf numFmtId="0" fontId="8" fillId="0" borderId="0"/>
    <xf numFmtId="0" fontId="8" fillId="0" borderId="0"/>
    <xf numFmtId="0" fontId="8" fillId="0" borderId="0"/>
    <xf numFmtId="0" fontId="8" fillId="0" borderId="0"/>
    <xf numFmtId="184" fontId="2" fillId="0" borderId="0"/>
    <xf numFmtId="0" fontId="8" fillId="0" borderId="0"/>
    <xf numFmtId="0" fontId="8" fillId="0" borderId="0"/>
    <xf numFmtId="0" fontId="8" fillId="0" borderId="0"/>
    <xf numFmtId="0" fontId="8" fillId="0" borderId="0"/>
    <xf numFmtId="0" fontId="8" fillId="0" borderId="0"/>
    <xf numFmtId="184" fontId="2" fillId="0" borderId="0"/>
    <xf numFmtId="0" fontId="8" fillId="0" borderId="0"/>
    <xf numFmtId="0" fontId="8" fillId="0" borderId="0"/>
    <xf numFmtId="0" fontId="8" fillId="0" borderId="0"/>
    <xf numFmtId="0" fontId="8" fillId="0" borderId="0"/>
    <xf numFmtId="0" fontId="8" fillId="0" borderId="0"/>
    <xf numFmtId="184" fontId="2" fillId="0" borderId="0"/>
    <xf numFmtId="0" fontId="8" fillId="0" borderId="0"/>
    <xf numFmtId="0" fontId="8" fillId="0" borderId="0"/>
    <xf numFmtId="0" fontId="8" fillId="0" borderId="0"/>
    <xf numFmtId="0" fontId="8" fillId="0" borderId="0"/>
    <xf numFmtId="0" fontId="8" fillId="0" borderId="0"/>
    <xf numFmtId="184" fontId="2" fillId="0" borderId="0"/>
    <xf numFmtId="0" fontId="8" fillId="0" borderId="0"/>
    <xf numFmtId="0" fontId="8" fillId="0" borderId="0"/>
    <xf numFmtId="0" fontId="8" fillId="0" borderId="0"/>
    <xf numFmtId="0" fontId="8" fillId="0" borderId="0"/>
    <xf numFmtId="0" fontId="8" fillId="0" borderId="0"/>
    <xf numFmtId="181" fontId="26"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8" fillId="0" borderId="0"/>
    <xf numFmtId="0" fontId="2" fillId="0" borderId="0"/>
    <xf numFmtId="184"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0" fontId="8" fillId="0" borderId="0"/>
    <xf numFmtId="0" fontId="2" fillId="0" borderId="0"/>
    <xf numFmtId="0" fontId="8" fillId="0" borderId="0"/>
    <xf numFmtId="0" fontId="2" fillId="0" borderId="0"/>
    <xf numFmtId="0" fontId="8" fillId="0" borderId="0"/>
    <xf numFmtId="0" fontId="2" fillId="0" borderId="0"/>
    <xf numFmtId="0" fontId="8" fillId="0" borderId="0"/>
    <xf numFmtId="0" fontId="2" fillId="0" borderId="0"/>
    <xf numFmtId="0" fontId="8" fillId="0" borderId="0"/>
    <xf numFmtId="0" fontId="2" fillId="0" borderId="0"/>
    <xf numFmtId="0" fontId="8" fillId="0" borderId="0"/>
    <xf numFmtId="0" fontId="2" fillId="0" borderId="0"/>
    <xf numFmtId="0" fontId="8" fillId="0" borderId="0"/>
    <xf numFmtId="184" fontId="2" fillId="0" borderId="0"/>
    <xf numFmtId="184" fontId="2" fillId="0" borderId="0"/>
    <xf numFmtId="0" fontId="8" fillId="0" borderId="0"/>
    <xf numFmtId="184"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184" fontId="2" fillId="0" borderId="0"/>
    <xf numFmtId="0" fontId="8" fillId="0" borderId="0"/>
    <xf numFmtId="184" fontId="2" fillId="0" borderId="0"/>
    <xf numFmtId="0" fontId="8" fillId="0" borderId="0"/>
    <xf numFmtId="184" fontId="2" fillId="0" borderId="0"/>
    <xf numFmtId="0" fontId="8" fillId="0" borderId="0"/>
    <xf numFmtId="184" fontId="2" fillId="0" borderId="0"/>
    <xf numFmtId="0" fontId="8" fillId="0" borderId="0"/>
    <xf numFmtId="184" fontId="2" fillId="0" borderId="0"/>
    <xf numFmtId="0" fontId="8" fillId="0" borderId="0"/>
    <xf numFmtId="184" fontId="2" fillId="0" borderId="0"/>
    <xf numFmtId="0" fontId="8" fillId="0" borderId="0"/>
    <xf numFmtId="184" fontId="2" fillId="0" borderId="0"/>
    <xf numFmtId="0" fontId="8" fillId="0" borderId="0"/>
    <xf numFmtId="184" fontId="2" fillId="0" borderId="0"/>
    <xf numFmtId="0" fontId="8" fillId="0" borderId="0"/>
    <xf numFmtId="0" fontId="8" fillId="0" borderId="0"/>
    <xf numFmtId="0" fontId="8" fillId="0" borderId="0"/>
    <xf numFmtId="0" fontId="8" fillId="0" borderId="0"/>
    <xf numFmtId="0" fontId="8" fillId="0" borderId="0"/>
    <xf numFmtId="0" fontId="8" fillId="0" borderId="0"/>
    <xf numFmtId="184" fontId="2" fillId="0" borderId="0"/>
    <xf numFmtId="0" fontId="8" fillId="0" borderId="0"/>
    <xf numFmtId="184" fontId="2" fillId="0" borderId="0"/>
    <xf numFmtId="0" fontId="8" fillId="0" borderId="0"/>
    <xf numFmtId="0" fontId="8" fillId="0" borderId="0"/>
    <xf numFmtId="0" fontId="2" fillId="0" borderId="0"/>
    <xf numFmtId="0" fontId="8" fillId="0" borderId="0"/>
    <xf numFmtId="0" fontId="2" fillId="0" borderId="0"/>
    <xf numFmtId="0" fontId="8" fillId="0" borderId="0"/>
    <xf numFmtId="0" fontId="2" fillId="0" borderId="0"/>
    <xf numFmtId="0" fontId="8" fillId="0" borderId="0"/>
    <xf numFmtId="0" fontId="2" fillId="0" borderId="0"/>
    <xf numFmtId="0" fontId="8" fillId="0" borderId="0"/>
    <xf numFmtId="0" fontId="2" fillId="0" borderId="0"/>
    <xf numFmtId="0" fontId="8" fillId="0" borderId="0"/>
    <xf numFmtId="0" fontId="2" fillId="0" borderId="0"/>
    <xf numFmtId="0" fontId="8" fillId="0" borderId="0"/>
    <xf numFmtId="0" fontId="8" fillId="0" borderId="0"/>
    <xf numFmtId="0" fontId="8" fillId="0" borderId="0"/>
    <xf numFmtId="184" fontId="2" fillId="0" borderId="0"/>
    <xf numFmtId="0" fontId="8" fillId="0" borderId="0"/>
    <xf numFmtId="184" fontId="2" fillId="0" borderId="0"/>
    <xf numFmtId="184" fontId="2" fillId="0" borderId="0"/>
    <xf numFmtId="184" fontId="2" fillId="0" borderId="0"/>
    <xf numFmtId="184" fontId="2" fillId="0" borderId="0"/>
    <xf numFmtId="184" fontId="2" fillId="0" borderId="0"/>
    <xf numFmtId="0" fontId="8" fillId="0" borderId="0"/>
    <xf numFmtId="184" fontId="2" fillId="0" borderId="0"/>
    <xf numFmtId="0" fontId="8" fillId="0" borderId="0"/>
    <xf numFmtId="184" fontId="2" fillId="0" borderId="0"/>
    <xf numFmtId="184" fontId="2" fillId="0" borderId="0"/>
    <xf numFmtId="0" fontId="8" fillId="0" borderId="0"/>
    <xf numFmtId="184" fontId="2" fillId="0" borderId="0"/>
    <xf numFmtId="0" fontId="8" fillId="0" borderId="0"/>
    <xf numFmtId="0" fontId="8" fillId="0" borderId="0"/>
    <xf numFmtId="0" fontId="8" fillId="0" borderId="0"/>
    <xf numFmtId="0" fontId="8" fillId="0" borderId="0"/>
    <xf numFmtId="0" fontId="8" fillId="0" borderId="0"/>
    <xf numFmtId="0" fontId="8" fillId="0" borderId="0"/>
    <xf numFmtId="184" fontId="2" fillId="0" borderId="0"/>
    <xf numFmtId="0" fontId="8" fillId="0" borderId="0"/>
    <xf numFmtId="184" fontId="2" fillId="0" borderId="0"/>
    <xf numFmtId="0" fontId="8" fillId="0" borderId="0"/>
    <xf numFmtId="184" fontId="2" fillId="0" borderId="0"/>
    <xf numFmtId="0" fontId="8" fillId="0" borderId="0"/>
    <xf numFmtId="184" fontId="2" fillId="0" borderId="0"/>
    <xf numFmtId="0" fontId="8" fillId="0" borderId="0"/>
    <xf numFmtId="184" fontId="2" fillId="0" borderId="0"/>
    <xf numFmtId="0" fontId="8" fillId="0" borderId="0"/>
    <xf numFmtId="184" fontId="2" fillId="0" borderId="0"/>
    <xf numFmtId="0" fontId="8" fillId="0" borderId="0"/>
    <xf numFmtId="184" fontId="2" fillId="0" borderId="0"/>
    <xf numFmtId="184" fontId="2" fillId="0" borderId="0"/>
    <xf numFmtId="184" fontId="2" fillId="0" borderId="0"/>
    <xf numFmtId="184" fontId="2" fillId="0" borderId="0"/>
    <xf numFmtId="0" fontId="8" fillId="0" borderId="0"/>
    <xf numFmtId="0" fontId="8" fillId="0" borderId="0"/>
    <xf numFmtId="184" fontId="2" fillId="0" borderId="0"/>
    <xf numFmtId="0" fontId="8" fillId="0" borderId="0"/>
    <xf numFmtId="184" fontId="2" fillId="0" borderId="0"/>
    <xf numFmtId="184" fontId="2" fillId="0" borderId="0"/>
    <xf numFmtId="184" fontId="2" fillId="0" borderId="0"/>
    <xf numFmtId="184" fontId="2" fillId="0" borderId="0"/>
    <xf numFmtId="184" fontId="2" fillId="0" borderId="0"/>
    <xf numFmtId="0" fontId="2" fillId="0" borderId="0"/>
    <xf numFmtId="0" fontId="8" fillId="0" borderId="0"/>
    <xf numFmtId="184" fontId="2" fillId="0" borderId="0"/>
    <xf numFmtId="0" fontId="8" fillId="0" borderId="0"/>
    <xf numFmtId="0" fontId="2"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2" fillId="0" borderId="0"/>
    <xf numFmtId="184" fontId="2" fillId="0" borderId="0"/>
    <xf numFmtId="0" fontId="8" fillId="0" borderId="0"/>
    <xf numFmtId="184" fontId="2" fillId="0" borderId="0"/>
    <xf numFmtId="0" fontId="8" fillId="0" borderId="0"/>
    <xf numFmtId="184" fontId="2" fillId="0" borderId="0"/>
    <xf numFmtId="0" fontId="8" fillId="0" borderId="0"/>
    <xf numFmtId="184"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0" fontId="8" fillId="0" borderId="0"/>
    <xf numFmtId="184" fontId="2" fillId="0" borderId="0"/>
    <xf numFmtId="184"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2" fillId="0" borderId="0"/>
    <xf numFmtId="0" fontId="2" fillId="0" borderId="0"/>
    <xf numFmtId="0" fontId="2" fillId="0" borderId="0"/>
    <xf numFmtId="0" fontId="2" fillId="0" borderId="0"/>
    <xf numFmtId="0" fontId="2" fillId="0" borderId="0"/>
    <xf numFmtId="184" fontId="2" fillId="0" borderId="0"/>
    <xf numFmtId="184" fontId="2" fillId="0" borderId="0"/>
    <xf numFmtId="0" fontId="8" fillId="0" borderId="0"/>
    <xf numFmtId="184" fontId="2" fillId="0" borderId="0"/>
    <xf numFmtId="184" fontId="2" fillId="0" borderId="0"/>
    <xf numFmtId="184" fontId="2" fillId="0" borderId="0"/>
    <xf numFmtId="184" fontId="2" fillId="0" borderId="0"/>
    <xf numFmtId="184" fontId="2" fillId="0" borderId="0"/>
    <xf numFmtId="0" fontId="8" fillId="0" borderId="0"/>
    <xf numFmtId="0" fontId="8" fillId="0" borderId="0"/>
    <xf numFmtId="0" fontId="8" fillId="0" borderId="0"/>
    <xf numFmtId="0" fontId="8" fillId="0" borderId="0"/>
    <xf numFmtId="0" fontId="8" fillId="0" borderId="0"/>
    <xf numFmtId="184" fontId="2" fillId="0" borderId="0"/>
    <xf numFmtId="0" fontId="8" fillId="0" borderId="0"/>
    <xf numFmtId="0" fontId="8" fillId="0" borderId="0"/>
    <xf numFmtId="0" fontId="8" fillId="0" borderId="0"/>
    <xf numFmtId="0" fontId="8" fillId="0" borderId="0"/>
    <xf numFmtId="184" fontId="2" fillId="0" borderId="0"/>
    <xf numFmtId="0" fontId="2" fillId="0" borderId="0"/>
    <xf numFmtId="0" fontId="2" fillId="0" borderId="0"/>
    <xf numFmtId="0" fontId="2" fillId="0" borderId="0"/>
    <xf numFmtId="0" fontId="2" fillId="0" borderId="0"/>
    <xf numFmtId="184" fontId="2" fillId="0" borderId="0"/>
    <xf numFmtId="184" fontId="2" fillId="0" borderId="0"/>
    <xf numFmtId="184" fontId="2" fillId="0" borderId="0"/>
    <xf numFmtId="184" fontId="2" fillId="0" borderId="0"/>
    <xf numFmtId="184" fontId="2" fillId="0" borderId="0"/>
    <xf numFmtId="0" fontId="8" fillId="0" borderId="0"/>
    <xf numFmtId="184" fontId="2" fillId="0" borderId="0"/>
    <xf numFmtId="184" fontId="2" fillId="0" borderId="0"/>
    <xf numFmtId="184" fontId="2" fillId="0" borderId="0"/>
    <xf numFmtId="184" fontId="2" fillId="0" borderId="0"/>
    <xf numFmtId="0" fontId="8" fillId="0" borderId="0"/>
    <xf numFmtId="0" fontId="8" fillId="0" borderId="0"/>
    <xf numFmtId="0" fontId="8" fillId="0" borderId="0"/>
    <xf numFmtId="0" fontId="8" fillId="0" borderId="0"/>
    <xf numFmtId="0" fontId="8" fillId="0" borderId="0"/>
    <xf numFmtId="0" fontId="8"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2" fillId="0" borderId="0"/>
    <xf numFmtId="184" fontId="2" fillId="0" borderId="0"/>
    <xf numFmtId="184" fontId="2" fillId="0" borderId="0"/>
    <xf numFmtId="184"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0" fontId="8" fillId="0" borderId="0"/>
    <xf numFmtId="184" fontId="2" fillId="0" borderId="0"/>
    <xf numFmtId="0" fontId="8" fillId="0" borderId="0"/>
    <xf numFmtId="184" fontId="2" fillId="0" borderId="0"/>
    <xf numFmtId="0" fontId="8" fillId="0" borderId="0"/>
    <xf numFmtId="184" fontId="2" fillId="0" borderId="0"/>
    <xf numFmtId="0" fontId="8" fillId="0" borderId="0"/>
    <xf numFmtId="184"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8" fillId="0" borderId="0"/>
    <xf numFmtId="0" fontId="2" fillId="0" borderId="0"/>
    <xf numFmtId="0" fontId="8" fillId="0" borderId="0"/>
    <xf numFmtId="0" fontId="2" fillId="0" borderId="0"/>
    <xf numFmtId="0" fontId="8" fillId="0" borderId="0"/>
    <xf numFmtId="0" fontId="2" fillId="0" borderId="0"/>
    <xf numFmtId="0" fontId="8" fillId="0" borderId="0"/>
    <xf numFmtId="0" fontId="8"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0" fontId="8" fillId="0" borderId="0"/>
    <xf numFmtId="184" fontId="2" fillId="0" borderId="0"/>
    <xf numFmtId="184" fontId="2" fillId="0" borderId="0"/>
    <xf numFmtId="0" fontId="8" fillId="0" borderId="0"/>
    <xf numFmtId="184" fontId="2" fillId="0" borderId="0"/>
    <xf numFmtId="0" fontId="8" fillId="0" borderId="0"/>
    <xf numFmtId="184" fontId="2" fillId="0" borderId="0"/>
    <xf numFmtId="0" fontId="8" fillId="0" borderId="0"/>
    <xf numFmtId="184"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8" fillId="0" borderId="0"/>
    <xf numFmtId="0" fontId="8" fillId="0" borderId="0"/>
    <xf numFmtId="0" fontId="8" fillId="0" borderId="0"/>
    <xf numFmtId="0" fontId="8" fillId="0" borderId="0"/>
    <xf numFmtId="0" fontId="2" fillId="0" borderId="0"/>
    <xf numFmtId="0" fontId="8" fillId="0" borderId="0"/>
    <xf numFmtId="0" fontId="2" fillId="0" borderId="0"/>
    <xf numFmtId="0" fontId="8" fillId="0" borderId="0"/>
    <xf numFmtId="0" fontId="2" fillId="0" borderId="0"/>
    <xf numFmtId="0" fontId="8" fillId="0" borderId="0"/>
    <xf numFmtId="0" fontId="2" fillId="0" borderId="0"/>
    <xf numFmtId="0" fontId="8" fillId="0" borderId="0"/>
    <xf numFmtId="0" fontId="2" fillId="0" borderId="0"/>
    <xf numFmtId="0" fontId="8" fillId="0" borderId="0"/>
    <xf numFmtId="0" fontId="2" fillId="0" borderId="0"/>
    <xf numFmtId="184" fontId="2" fillId="0" borderId="0"/>
    <xf numFmtId="0" fontId="2" fillId="0" borderId="0"/>
    <xf numFmtId="0" fontId="2" fillId="0" borderId="0"/>
    <xf numFmtId="0" fontId="2" fillId="0" borderId="0"/>
    <xf numFmtId="0"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0" fontId="8" fillId="0" borderId="0"/>
    <xf numFmtId="184" fontId="2" fillId="0" borderId="0"/>
    <xf numFmtId="184" fontId="2" fillId="0" borderId="0"/>
    <xf numFmtId="184" fontId="2" fillId="0" borderId="0"/>
    <xf numFmtId="184" fontId="2" fillId="0" borderId="0"/>
    <xf numFmtId="184" fontId="2" fillId="0" borderId="0"/>
    <xf numFmtId="0" fontId="8" fillId="0" borderId="0"/>
    <xf numFmtId="184" fontId="2" fillId="0" borderId="0"/>
    <xf numFmtId="0" fontId="8" fillId="0" borderId="0"/>
    <xf numFmtId="184"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184" fontId="2" fillId="0" borderId="0"/>
    <xf numFmtId="0" fontId="8" fillId="0" borderId="0"/>
    <xf numFmtId="184" fontId="2" fillId="0" borderId="0"/>
    <xf numFmtId="0" fontId="8" fillId="0" borderId="0"/>
    <xf numFmtId="184" fontId="2" fillId="0" borderId="0"/>
    <xf numFmtId="0" fontId="8" fillId="0" borderId="0"/>
    <xf numFmtId="184" fontId="2" fillId="0" borderId="0"/>
    <xf numFmtId="0" fontId="8" fillId="0" borderId="0"/>
    <xf numFmtId="0" fontId="8"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0" fontId="8" fillId="0" borderId="0"/>
    <xf numFmtId="0" fontId="8" fillId="0" borderId="0"/>
    <xf numFmtId="0" fontId="8" fillId="0" borderId="0"/>
    <xf numFmtId="0" fontId="8" fillId="0" borderId="0"/>
    <xf numFmtId="0" fontId="2" fillId="0" borderId="0"/>
    <xf numFmtId="0" fontId="8"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8" fillId="0" borderId="0"/>
    <xf numFmtId="0" fontId="2" fillId="0" borderId="0"/>
    <xf numFmtId="0" fontId="8" fillId="0" borderId="0"/>
    <xf numFmtId="0" fontId="2" fillId="0" borderId="0"/>
    <xf numFmtId="0" fontId="8" fillId="0" borderId="0"/>
    <xf numFmtId="0" fontId="2" fillId="0" borderId="0"/>
    <xf numFmtId="0" fontId="8" fillId="0" borderId="0"/>
    <xf numFmtId="0" fontId="2" fillId="0" borderId="0"/>
    <xf numFmtId="184"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2" fillId="0" borderId="0"/>
    <xf numFmtId="0" fontId="2" fillId="0" borderId="0"/>
    <xf numFmtId="0" fontId="2" fillId="0" borderId="0"/>
    <xf numFmtId="0" fontId="2" fillId="0" borderId="0"/>
    <xf numFmtId="0" fontId="2" fillId="0" borderId="0"/>
    <xf numFmtId="184" fontId="2" fillId="0" borderId="0"/>
    <xf numFmtId="184" fontId="2" fillId="0" borderId="0"/>
    <xf numFmtId="184" fontId="2" fillId="0" borderId="0"/>
    <xf numFmtId="0" fontId="8"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0" fontId="8" fillId="0" borderId="0"/>
    <xf numFmtId="184" fontId="2" fillId="0" borderId="0"/>
    <xf numFmtId="184" fontId="2" fillId="0" borderId="0"/>
    <xf numFmtId="0" fontId="8" fillId="0" borderId="0"/>
    <xf numFmtId="0" fontId="2"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184" fontId="2" fillId="0" borderId="0"/>
    <xf numFmtId="0" fontId="8" fillId="0" borderId="0"/>
    <xf numFmtId="184" fontId="2" fillId="0" borderId="0"/>
    <xf numFmtId="0" fontId="8" fillId="0" borderId="0"/>
    <xf numFmtId="184"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184"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0" fontId="8" fillId="0" borderId="0"/>
    <xf numFmtId="0" fontId="8" fillId="0" borderId="0"/>
    <xf numFmtId="0" fontId="8" fillId="0" borderId="0"/>
    <xf numFmtId="0" fontId="8" fillId="0" borderId="0"/>
    <xf numFmtId="0" fontId="2" fillId="0" borderId="0"/>
    <xf numFmtId="0" fontId="8" fillId="0" borderId="0"/>
    <xf numFmtId="0" fontId="2" fillId="0" borderId="0"/>
    <xf numFmtId="0" fontId="2" fillId="0" borderId="0"/>
    <xf numFmtId="0" fontId="2" fillId="0" borderId="0"/>
    <xf numFmtId="0" fontId="2" fillId="0" borderId="0"/>
    <xf numFmtId="0" fontId="8"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2"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184" fontId="2" fillId="0" borderId="0"/>
    <xf numFmtId="184" fontId="2" fillId="0" borderId="0"/>
    <xf numFmtId="184" fontId="2" fillId="0" borderId="0"/>
    <xf numFmtId="184" fontId="2" fillId="0" borderId="0"/>
    <xf numFmtId="184"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8"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8" fillId="0" borderId="0"/>
    <xf numFmtId="0" fontId="2"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8" fillId="0" borderId="0"/>
    <xf numFmtId="0"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2" fillId="0" borderId="0"/>
    <xf numFmtId="0" fontId="8" fillId="0" borderId="0"/>
    <xf numFmtId="0" fontId="8" fillId="0" borderId="0"/>
    <xf numFmtId="0" fontId="8" fillId="0" borderId="0"/>
    <xf numFmtId="0" fontId="8" fillId="0" borderId="0"/>
    <xf numFmtId="0" fontId="8" fillId="0" borderId="0"/>
    <xf numFmtId="0" fontId="8"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2" fillId="0" borderId="0"/>
    <xf numFmtId="0" fontId="2" fillId="0" borderId="0"/>
    <xf numFmtId="0" fontId="2" fillId="0" borderId="0"/>
    <xf numFmtId="0" fontId="2" fillId="0" borderId="0"/>
    <xf numFmtId="0" fontId="2" fillId="0" borderId="0"/>
    <xf numFmtId="184" fontId="2" fillId="0" borderId="0"/>
    <xf numFmtId="184" fontId="2" fillId="0" borderId="0"/>
    <xf numFmtId="184" fontId="2" fillId="0" borderId="0"/>
    <xf numFmtId="184" fontId="2" fillId="0" borderId="0"/>
    <xf numFmtId="184" fontId="2" fillId="0" borderId="0"/>
    <xf numFmtId="0" fontId="8" fillId="0" borderId="0"/>
    <xf numFmtId="0" fontId="8" fillId="0" borderId="0"/>
    <xf numFmtId="0" fontId="8" fillId="0" borderId="0"/>
    <xf numFmtId="0" fontId="8" fillId="0" borderId="0"/>
    <xf numFmtId="0" fontId="8"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0" fontId="2" fillId="0" borderId="0"/>
    <xf numFmtId="184"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8" fillId="0" borderId="0"/>
    <xf numFmtId="0" fontId="8" fillId="0" borderId="0"/>
    <xf numFmtId="0" fontId="8" fillId="0" borderId="0"/>
    <xf numFmtId="0" fontId="8" fillId="0" borderId="0"/>
    <xf numFmtId="0" fontId="2"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8"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84" fontId="2" fillId="0" borderId="0"/>
    <xf numFmtId="0" fontId="8" fillId="0" borderId="0"/>
    <xf numFmtId="0" fontId="8" fillId="0" borderId="0"/>
    <xf numFmtId="0" fontId="8" fillId="0" borderId="0"/>
    <xf numFmtId="0" fontId="8" fillId="0" borderId="0"/>
    <xf numFmtId="0" fontId="8" fillId="0" borderId="0"/>
    <xf numFmtId="184" fontId="2" fillId="0" borderId="0"/>
    <xf numFmtId="0" fontId="8" fillId="0" borderId="0"/>
    <xf numFmtId="0" fontId="8" fillId="0" borderId="0"/>
    <xf numFmtId="0" fontId="8" fillId="0" borderId="0"/>
    <xf numFmtId="0" fontId="8" fillId="0" borderId="0"/>
    <xf numFmtId="0" fontId="8" fillId="0" borderId="0"/>
    <xf numFmtId="184"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184"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2" fillId="0" borderId="0"/>
    <xf numFmtId="0" fontId="8" fillId="0" borderId="0"/>
    <xf numFmtId="184" fontId="2" fillId="0" borderId="0"/>
    <xf numFmtId="184" fontId="2" fillId="0" borderId="0"/>
    <xf numFmtId="184" fontId="2" fillId="0" borderId="0"/>
    <xf numFmtId="184" fontId="2" fillId="0" borderId="0"/>
    <xf numFmtId="184" fontId="2" fillId="0" borderId="0"/>
    <xf numFmtId="0" fontId="8" fillId="0" borderId="0"/>
    <xf numFmtId="184"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2"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8"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8"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2"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0" fontId="8" fillId="0" borderId="0"/>
    <xf numFmtId="0" fontId="2" fillId="0" borderId="0"/>
    <xf numFmtId="0" fontId="2" fillId="0" borderId="0"/>
    <xf numFmtId="0" fontId="2" fillId="0" borderId="0"/>
    <xf numFmtId="0" fontId="2" fillId="0" borderId="0"/>
    <xf numFmtId="0" fontId="2" fillId="0" borderId="0"/>
    <xf numFmtId="184" fontId="2" fillId="0" borderId="0"/>
    <xf numFmtId="184" fontId="2" fillId="0" borderId="0"/>
    <xf numFmtId="184" fontId="2" fillId="0" borderId="0"/>
    <xf numFmtId="184" fontId="2" fillId="0" borderId="0"/>
    <xf numFmtId="184"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2" fillId="0" borderId="0"/>
    <xf numFmtId="0" fontId="2" fillId="0" borderId="0"/>
    <xf numFmtId="0" fontId="2" fillId="0" borderId="0"/>
    <xf numFmtId="0" fontId="2" fillId="0" borderId="0"/>
    <xf numFmtId="0" fontId="8"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2"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184" fontId="2" fillId="0" borderId="0"/>
    <xf numFmtId="0" fontId="8" fillId="0" borderId="0"/>
    <xf numFmtId="184" fontId="2" fillId="0" borderId="0"/>
    <xf numFmtId="0" fontId="8"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0" fontId="8" fillId="0" borderId="0"/>
    <xf numFmtId="184" fontId="2" fillId="0" borderId="0"/>
    <xf numFmtId="0" fontId="8" fillId="0" borderId="0"/>
    <xf numFmtId="0" fontId="8" fillId="0" borderId="0"/>
    <xf numFmtId="0" fontId="8" fillId="0" borderId="0"/>
    <xf numFmtId="0" fontId="8" fillId="0" borderId="0"/>
    <xf numFmtId="0" fontId="8" fillId="0" borderId="0"/>
    <xf numFmtId="184" fontId="2" fillId="0" borderId="0"/>
    <xf numFmtId="0" fontId="8" fillId="0" borderId="0"/>
    <xf numFmtId="184" fontId="2" fillId="0" borderId="0"/>
    <xf numFmtId="181" fontId="2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0" fontId="8"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0" fontId="8" fillId="0" borderId="0"/>
    <xf numFmtId="0" fontId="8" fillId="0" borderId="0"/>
    <xf numFmtId="0" fontId="8" fillId="0" borderId="0"/>
    <xf numFmtId="0" fontId="8" fillId="0" borderId="0"/>
    <xf numFmtId="184"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0" fontId="8" fillId="0" borderId="0"/>
    <xf numFmtId="0" fontId="8" fillId="0" borderId="0"/>
    <xf numFmtId="0" fontId="8" fillId="0" borderId="0"/>
    <xf numFmtId="0" fontId="8" fillId="0" borderId="0"/>
    <xf numFmtId="0" fontId="8" fillId="0" borderId="0"/>
    <xf numFmtId="0" fontId="8"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1" fontId="2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2" fillId="0" borderId="0"/>
    <xf numFmtId="0" fontId="2" fillId="0" borderId="0"/>
    <xf numFmtId="0" fontId="2" fillId="0" borderId="0"/>
    <xf numFmtId="0" fontId="2" fillId="0" borderId="0"/>
    <xf numFmtId="0" fontId="2" fillId="0" borderId="0"/>
    <xf numFmtId="184" fontId="2" fillId="0" borderId="0"/>
    <xf numFmtId="184" fontId="2" fillId="0" borderId="0"/>
    <xf numFmtId="184" fontId="2" fillId="0" borderId="0"/>
    <xf numFmtId="184" fontId="2" fillId="0" borderId="0"/>
    <xf numFmtId="181" fontId="26"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8"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2"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2"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8"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0" fontId="2" fillId="0" borderId="0"/>
    <xf numFmtId="181" fontId="26"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9" fillId="0" borderId="0"/>
    <xf numFmtId="184" fontId="26" fillId="0" borderId="0"/>
    <xf numFmtId="0" fontId="255" fillId="0" borderId="0">
      <alignment vertical="center"/>
    </xf>
    <xf numFmtId="181" fontId="26" fillId="0" borderId="0"/>
    <xf numFmtId="0" fontId="8" fillId="0" borderId="0"/>
    <xf numFmtId="0" fontId="8" fillId="0" borderId="0"/>
    <xf numFmtId="0" fontId="8" fillId="0" borderId="0"/>
    <xf numFmtId="0" fontId="8" fillId="0" borderId="0"/>
    <xf numFmtId="0" fontId="8" fillId="0" borderId="0"/>
    <xf numFmtId="181" fontId="26"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8" fillId="0" borderId="0"/>
    <xf numFmtId="0" fontId="8" fillId="0" borderId="0"/>
    <xf numFmtId="0" fontId="8" fillId="0" borderId="0"/>
    <xf numFmtId="0" fontId="8" fillId="0" borderId="0"/>
    <xf numFmtId="0" fontId="2"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8"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181" fontId="36"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1" fontId="36" fillId="0" borderId="0"/>
    <xf numFmtId="0" fontId="8"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181" fontId="36" fillId="0" borderId="0"/>
    <xf numFmtId="0" fontId="2"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81" fontId="3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2"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8"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8"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2"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2"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8"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9" fillId="0" borderId="0"/>
    <xf numFmtId="181" fontId="3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8"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2"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2"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8"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181" fontId="36" fillId="0" borderId="0"/>
    <xf numFmtId="0" fontId="36"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8"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2"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2" fillId="0" borderId="0"/>
    <xf numFmtId="0" fontId="8"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2" fillId="0" borderId="0"/>
    <xf numFmtId="184" fontId="2" fillId="0" borderId="0"/>
    <xf numFmtId="184" fontId="2" fillId="0" borderId="0"/>
    <xf numFmtId="184" fontId="2" fillId="0" borderId="0"/>
    <xf numFmtId="184" fontId="2" fillId="0" borderId="0"/>
    <xf numFmtId="184" fontId="2" fillId="0" borderId="0"/>
    <xf numFmtId="0" fontId="8" fillId="0" borderId="0"/>
    <xf numFmtId="0" fontId="8" fillId="0" borderId="0"/>
    <xf numFmtId="0" fontId="8" fillId="0" borderId="0"/>
    <xf numFmtId="181" fontId="36" fillId="0" borderId="0"/>
    <xf numFmtId="181" fontId="36"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0" fontId="8" fillId="0" borderId="0"/>
    <xf numFmtId="0" fontId="8" fillId="0" borderId="0"/>
    <xf numFmtId="0" fontId="8" fillId="0" borderId="0"/>
    <xf numFmtId="181" fontId="36"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181" fontId="3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2"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8"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8"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2"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1" fontId="36" fillId="0" borderId="0"/>
    <xf numFmtId="181" fontId="36"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184" fontId="2" fillId="0" borderId="0"/>
    <xf numFmtId="0" fontId="8" fillId="0" borderId="0"/>
    <xf numFmtId="184" fontId="2" fillId="0" borderId="0"/>
    <xf numFmtId="184" fontId="2" fillId="0" borderId="0"/>
    <xf numFmtId="184" fontId="2" fillId="0" borderId="0"/>
    <xf numFmtId="184" fontId="2" fillId="0" borderId="0"/>
    <xf numFmtId="184" fontId="2" fillId="0" borderId="0"/>
    <xf numFmtId="0" fontId="8" fillId="0" borderId="0"/>
    <xf numFmtId="184" fontId="2"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1" fontId="36" fillId="0" borderId="0"/>
    <xf numFmtId="181" fontId="36" fillId="0" borderId="0"/>
    <xf numFmtId="0" fontId="2" fillId="0" borderId="0"/>
    <xf numFmtId="0" fontId="2" fillId="0" borderId="0"/>
    <xf numFmtId="0" fontId="2" fillId="0" borderId="0"/>
    <xf numFmtId="0" fontId="2" fillId="0" borderId="0"/>
    <xf numFmtId="184" fontId="8" fillId="0" borderId="0"/>
    <xf numFmtId="184" fontId="8" fillId="0" borderId="0"/>
    <xf numFmtId="0" fontId="8"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0" fontId="8" fillId="0" borderId="0"/>
    <xf numFmtId="181" fontId="36"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181" fontId="36" fillId="0" borderId="0"/>
    <xf numFmtId="0" fontId="2" fillId="0" borderId="0"/>
    <xf numFmtId="0" fontId="2" fillId="0" borderId="0"/>
    <xf numFmtId="0" fontId="2" fillId="0" borderId="0"/>
    <xf numFmtId="0" fontId="2" fillId="0" borderId="0"/>
    <xf numFmtId="0" fontId="8"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2"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1" fontId="36" fillId="0" borderId="0"/>
    <xf numFmtId="181" fontId="36"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 fillId="0" borderId="0"/>
    <xf numFmtId="0" fontId="60" fillId="0" borderId="0"/>
    <xf numFmtId="0" fontId="8" fillId="0" borderId="0"/>
    <xf numFmtId="0" fontId="60" fillId="0" borderId="0"/>
    <xf numFmtId="0" fontId="8" fillId="0" borderId="0"/>
    <xf numFmtId="0" fontId="60" fillId="0" borderId="0"/>
    <xf numFmtId="0" fontId="8" fillId="0" borderId="0"/>
    <xf numFmtId="0" fontId="2" fillId="0" borderId="0"/>
    <xf numFmtId="0" fontId="60"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60"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8"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2"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2"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8"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8" fillId="0" borderId="0"/>
    <xf numFmtId="0" fontId="60" fillId="0" borderId="0"/>
    <xf numFmtId="0" fontId="8" fillId="0" borderId="0"/>
    <xf numFmtId="0" fontId="60" fillId="0" borderId="0"/>
    <xf numFmtId="0" fontId="8" fillId="0" borderId="0"/>
    <xf numFmtId="0" fontId="2" fillId="0" borderId="0"/>
    <xf numFmtId="0" fontId="2" fillId="0" borderId="0"/>
    <xf numFmtId="0" fontId="2" fillId="0" borderId="0"/>
    <xf numFmtId="0" fontId="60" fillId="0" borderId="0"/>
    <xf numFmtId="0" fontId="2" fillId="0" borderId="0"/>
    <xf numFmtId="0" fontId="8" fillId="0" borderId="0"/>
    <xf numFmtId="0" fontId="8" fillId="0" borderId="0"/>
    <xf numFmtId="0" fontId="8" fillId="0" borderId="0"/>
    <xf numFmtId="0" fontId="8" fillId="0" borderId="0"/>
    <xf numFmtId="0" fontId="2"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8"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60" fillId="0" borderId="0"/>
    <xf numFmtId="0" fontId="8" fillId="0" borderId="0"/>
    <xf numFmtId="0" fontId="9" fillId="0" borderId="0"/>
    <xf numFmtId="0" fontId="8" fillId="0" borderId="0"/>
    <xf numFmtId="0" fontId="9" fillId="0" borderId="0"/>
    <xf numFmtId="0" fontId="2" fillId="0" borderId="0"/>
    <xf numFmtId="0" fontId="60"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60" fillId="0" borderId="0"/>
    <xf numFmtId="0" fontId="2" fillId="0" borderId="0"/>
    <xf numFmtId="0" fontId="2" fillId="0" borderId="0"/>
    <xf numFmtId="0" fontId="2" fillId="0" borderId="0"/>
    <xf numFmtId="0" fontId="2"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60"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0" fontId="8" fillId="0" borderId="0"/>
    <xf numFmtId="0" fontId="8" fillId="0" borderId="0"/>
    <xf numFmtId="184"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184" fontId="8" fillId="0" borderId="0"/>
    <xf numFmtId="0"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0" fontId="9" fillId="0" borderId="0"/>
    <xf numFmtId="0" fontId="60" fillId="0" borderId="0"/>
    <xf numFmtId="0" fontId="255" fillId="0" borderId="0">
      <alignment vertical="center"/>
    </xf>
    <xf numFmtId="0" fontId="76"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60"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60"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2" fillId="0" borderId="0"/>
    <xf numFmtId="0" fontId="60"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6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60" fillId="0" borderId="0"/>
    <xf numFmtId="0" fontId="8" fillId="0" borderId="0"/>
    <xf numFmtId="0" fontId="2" fillId="0" borderId="0"/>
    <xf numFmtId="0" fontId="60" fillId="0" borderId="0"/>
    <xf numFmtId="0" fontId="8" fillId="0" borderId="0"/>
    <xf numFmtId="0" fontId="2" fillId="0" borderId="0"/>
    <xf numFmtId="0" fontId="60" fillId="0" borderId="0"/>
    <xf numFmtId="0" fontId="8" fillId="0" borderId="0"/>
    <xf numFmtId="0" fontId="2" fillId="0" borderId="0"/>
    <xf numFmtId="0" fontId="60" fillId="0" borderId="0"/>
    <xf numFmtId="0" fontId="8" fillId="0" borderId="0"/>
    <xf numFmtId="0" fontId="60" fillId="0" borderId="0"/>
    <xf numFmtId="0" fontId="8" fillId="0" borderId="0"/>
    <xf numFmtId="0" fontId="60" fillId="0" borderId="0"/>
    <xf numFmtId="0" fontId="9" fillId="0" borderId="0"/>
    <xf numFmtId="0" fontId="8" fillId="0" borderId="0"/>
    <xf numFmtId="0" fontId="60" fillId="0" borderId="0"/>
    <xf numFmtId="0" fontId="60" fillId="0" borderId="0"/>
    <xf numFmtId="0" fontId="9" fillId="0" borderId="0"/>
    <xf numFmtId="0" fontId="255" fillId="0" borderId="0">
      <alignment vertical="center"/>
    </xf>
    <xf numFmtId="0" fontId="8" fillId="0" borderId="0"/>
    <xf numFmtId="0" fontId="60" fillId="0" borderId="0"/>
    <xf numFmtId="0" fontId="8" fillId="0" borderId="0"/>
    <xf numFmtId="0" fontId="60" fillId="0" borderId="0"/>
    <xf numFmtId="184"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0" fontId="8" fillId="0" borderId="0"/>
    <xf numFmtId="0" fontId="2" fillId="0" borderId="0"/>
    <xf numFmtId="0" fontId="60" fillId="0" borderId="0"/>
    <xf numFmtId="0" fontId="8" fillId="0" borderId="0"/>
    <xf numFmtId="0" fontId="60" fillId="0" borderId="0"/>
    <xf numFmtId="0" fontId="8" fillId="0" borderId="0"/>
    <xf numFmtId="0" fontId="60" fillId="0" borderId="0"/>
    <xf numFmtId="0" fontId="8" fillId="0" borderId="0"/>
    <xf numFmtId="0" fontId="60" fillId="0" borderId="0"/>
    <xf numFmtId="0" fontId="8" fillId="0" borderId="0"/>
    <xf numFmtId="0" fontId="60" fillId="0" borderId="0"/>
    <xf numFmtId="0" fontId="8" fillId="0" borderId="0"/>
    <xf numFmtId="0" fontId="60" fillId="0" borderId="0"/>
    <xf numFmtId="0" fontId="8" fillId="0" borderId="0"/>
    <xf numFmtId="0" fontId="60" fillId="0" borderId="0"/>
    <xf numFmtId="0" fontId="8" fillId="0" borderId="0"/>
    <xf numFmtId="0" fontId="60" fillId="0" borderId="0"/>
    <xf numFmtId="0" fontId="36" fillId="0" borderId="0"/>
    <xf numFmtId="0" fontId="60" fillId="0" borderId="0"/>
    <xf numFmtId="0" fontId="255" fillId="0" borderId="0">
      <alignment vertical="center"/>
    </xf>
    <xf numFmtId="0" fontId="15" fillId="0" borderId="0"/>
    <xf numFmtId="0" fontId="8" fillId="0" borderId="0"/>
    <xf numFmtId="0" fontId="60" fillId="0" borderId="0"/>
    <xf numFmtId="0" fontId="8" fillId="0" borderId="0"/>
    <xf numFmtId="0" fontId="60" fillId="0" borderId="0"/>
    <xf numFmtId="0" fontId="8" fillId="0" borderId="0"/>
    <xf numFmtId="0" fontId="60" fillId="0" borderId="0"/>
    <xf numFmtId="0" fontId="8" fillId="0" borderId="0"/>
    <xf numFmtId="0" fontId="60" fillId="0" borderId="0"/>
    <xf numFmtId="0" fontId="8" fillId="0" borderId="0"/>
    <xf numFmtId="0" fontId="60" fillId="0" borderId="0"/>
    <xf numFmtId="0" fontId="9" fillId="0" borderId="0"/>
    <xf numFmtId="0" fontId="8" fillId="0" borderId="0"/>
    <xf numFmtId="0" fontId="60" fillId="0" borderId="0"/>
    <xf numFmtId="0" fontId="8" fillId="0" borderId="0"/>
    <xf numFmtId="0" fontId="60" fillId="0" borderId="0"/>
    <xf numFmtId="0" fontId="8" fillId="0" borderId="0"/>
    <xf numFmtId="184" fontId="8" fillId="0" borderId="0"/>
    <xf numFmtId="0" fontId="8" fillId="0" borderId="0"/>
    <xf numFmtId="184" fontId="8" fillId="0" borderId="0"/>
    <xf numFmtId="0" fontId="2" fillId="0" borderId="0"/>
    <xf numFmtId="184" fontId="8" fillId="0" borderId="0"/>
    <xf numFmtId="0" fontId="2" fillId="0" borderId="0"/>
    <xf numFmtId="184" fontId="8" fillId="0" borderId="0"/>
    <xf numFmtId="0" fontId="2" fillId="0" borderId="0"/>
    <xf numFmtId="184" fontId="8" fillId="0" borderId="0"/>
    <xf numFmtId="184" fontId="8" fillId="0" borderId="0"/>
    <xf numFmtId="0" fontId="2" fillId="0" borderId="0"/>
    <xf numFmtId="0" fontId="2" fillId="0" borderId="0"/>
    <xf numFmtId="0" fontId="2" fillId="0" borderId="0"/>
    <xf numFmtId="0" fontId="8" fillId="0" borderId="0"/>
    <xf numFmtId="184" fontId="8" fillId="0" borderId="0"/>
    <xf numFmtId="0" fontId="8" fillId="0" borderId="0"/>
    <xf numFmtId="0" fontId="8" fillId="0" borderId="0"/>
    <xf numFmtId="181" fontId="2" fillId="0" borderId="0"/>
    <xf numFmtId="0" fontId="60" fillId="0" borderId="0"/>
    <xf numFmtId="184" fontId="9" fillId="0" borderId="0">
      <alignment vertical="center"/>
    </xf>
    <xf numFmtId="0" fontId="255" fillId="0" borderId="0">
      <alignment vertical="center"/>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2" fillId="0" borderId="0"/>
    <xf numFmtId="184" fontId="2" fillId="0" borderId="0"/>
    <xf numFmtId="0" fontId="8" fillId="0" borderId="0"/>
    <xf numFmtId="0" fontId="8" fillId="0" borderId="0"/>
    <xf numFmtId="184" fontId="2" fillId="0" borderId="0"/>
    <xf numFmtId="184" fontId="2" fillId="0" borderId="0"/>
    <xf numFmtId="184" fontId="2" fillId="0" borderId="0"/>
    <xf numFmtId="184" fontId="2" fillId="0" borderId="0"/>
    <xf numFmtId="0" fontId="8" fillId="0" borderId="0"/>
    <xf numFmtId="0" fontId="8" fillId="0" borderId="0"/>
    <xf numFmtId="0" fontId="8" fillId="0" borderId="0"/>
    <xf numFmtId="184" fontId="2" fillId="0" borderId="0"/>
    <xf numFmtId="184" fontId="2" fillId="0" borderId="0"/>
    <xf numFmtId="184" fontId="2" fillId="0" borderId="0"/>
    <xf numFmtId="0" fontId="8" fillId="0" borderId="0"/>
    <xf numFmtId="0" fontId="8" fillId="0" borderId="0"/>
    <xf numFmtId="0" fontId="8" fillId="0" borderId="0"/>
    <xf numFmtId="184" fontId="2" fillId="0" borderId="0"/>
    <xf numFmtId="0" fontId="8" fillId="0" borderId="0"/>
    <xf numFmtId="0" fontId="8" fillId="0" borderId="0"/>
    <xf numFmtId="0" fontId="8" fillId="0" borderId="0"/>
    <xf numFmtId="0" fontId="8" fillId="0" borderId="0"/>
    <xf numFmtId="0" fontId="8" fillId="0" borderId="0"/>
    <xf numFmtId="184" fontId="2" fillId="0" borderId="0"/>
    <xf numFmtId="184" fontId="2" fillId="0" borderId="0"/>
    <xf numFmtId="0" fontId="8" fillId="0" borderId="0"/>
    <xf numFmtId="0" fontId="8" fillId="0" borderId="0"/>
    <xf numFmtId="0" fontId="8" fillId="0" borderId="0"/>
    <xf numFmtId="0" fontId="8" fillId="0" borderId="0"/>
    <xf numFmtId="0" fontId="8" fillId="0" borderId="0"/>
    <xf numFmtId="0" fontId="8" fillId="0" borderId="0"/>
    <xf numFmtId="184" fontId="2" fillId="0" borderId="0"/>
    <xf numFmtId="184" fontId="2" fillId="0" borderId="0"/>
    <xf numFmtId="184" fontId="2" fillId="0" borderId="0"/>
    <xf numFmtId="184" fontId="2" fillId="0" borderId="0"/>
    <xf numFmtId="184" fontId="2" fillId="0" borderId="0"/>
    <xf numFmtId="0" fontId="8" fillId="0" borderId="0"/>
    <xf numFmtId="184" fontId="2" fillId="0" borderId="0"/>
    <xf numFmtId="184" fontId="2" fillId="0" borderId="0"/>
    <xf numFmtId="184" fontId="2" fillId="0" borderId="0"/>
    <xf numFmtId="184" fontId="2" fillId="0" borderId="0"/>
    <xf numFmtId="184" fontId="2" fillId="0" borderId="0"/>
    <xf numFmtId="0" fontId="8" fillId="0" borderId="0"/>
    <xf numFmtId="0" fontId="8" fillId="0" borderId="0"/>
    <xf numFmtId="184" fontId="2" fillId="0" borderId="0"/>
    <xf numFmtId="184" fontId="2" fillId="0" borderId="0"/>
    <xf numFmtId="184" fontId="2" fillId="0" borderId="0"/>
    <xf numFmtId="184" fontId="2" fillId="0" borderId="0"/>
    <xf numFmtId="184"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2" fillId="0" borderId="0"/>
    <xf numFmtId="0" fontId="8" fillId="0" borderId="0"/>
    <xf numFmtId="0" fontId="8" fillId="0" borderId="0"/>
    <xf numFmtId="0" fontId="8" fillId="0" borderId="0"/>
    <xf numFmtId="0" fontId="8" fillId="0" borderId="0"/>
    <xf numFmtId="0" fontId="8" fillId="0" borderId="0"/>
    <xf numFmtId="184" fontId="2" fillId="0" borderId="0"/>
    <xf numFmtId="184" fontId="2" fillId="0" borderId="0"/>
    <xf numFmtId="0" fontId="8" fillId="0" borderId="0"/>
    <xf numFmtId="0" fontId="8" fillId="0" borderId="0"/>
    <xf numFmtId="0" fontId="8" fillId="0" borderId="0"/>
    <xf numFmtId="0" fontId="8" fillId="0" borderId="0"/>
    <xf numFmtId="0" fontId="8" fillId="0" borderId="0"/>
    <xf numFmtId="184" fontId="2" fillId="0" borderId="0"/>
    <xf numFmtId="0" fontId="8" fillId="0" borderId="0"/>
    <xf numFmtId="0" fontId="8" fillId="0" borderId="0"/>
    <xf numFmtId="0" fontId="8" fillId="0" borderId="0"/>
    <xf numFmtId="184" fontId="2" fillId="0" borderId="0"/>
    <xf numFmtId="184" fontId="2" fillId="0" borderId="0"/>
    <xf numFmtId="184" fontId="2" fillId="0" borderId="0"/>
    <xf numFmtId="0" fontId="8" fillId="0" borderId="0"/>
    <xf numFmtId="184" fontId="2" fillId="0" borderId="0"/>
    <xf numFmtId="184" fontId="2" fillId="0" borderId="0"/>
    <xf numFmtId="184" fontId="2" fillId="0" borderId="0"/>
    <xf numFmtId="184" fontId="2" fillId="0" borderId="0"/>
    <xf numFmtId="184" fontId="2" fillId="0" borderId="0"/>
    <xf numFmtId="0" fontId="8" fillId="0" borderId="0"/>
    <xf numFmtId="0" fontId="8" fillId="0" borderId="0"/>
    <xf numFmtId="184" fontId="2" fillId="0" borderId="0"/>
    <xf numFmtId="184" fontId="2" fillId="0" borderId="0"/>
    <xf numFmtId="184" fontId="2" fillId="0" borderId="0"/>
    <xf numFmtId="184" fontId="2" fillId="0" borderId="0"/>
    <xf numFmtId="184" fontId="2" fillId="0" borderId="0"/>
    <xf numFmtId="184" fontId="2" fillId="0" borderId="0"/>
    <xf numFmtId="0" fontId="8" fillId="0" borderId="0"/>
    <xf numFmtId="0" fontId="8" fillId="0" borderId="0"/>
    <xf numFmtId="0" fontId="8" fillId="0" borderId="0"/>
    <xf numFmtId="0" fontId="8" fillId="0" borderId="0"/>
    <xf numFmtId="0" fontId="8" fillId="0" borderId="0"/>
    <xf numFmtId="184" fontId="2" fillId="0" borderId="0"/>
    <xf numFmtId="0" fontId="8" fillId="0" borderId="0"/>
    <xf numFmtId="0" fontId="8" fillId="0" borderId="0"/>
    <xf numFmtId="0" fontId="8" fillId="0" borderId="0"/>
    <xf numFmtId="0" fontId="8" fillId="0" borderId="0"/>
    <xf numFmtId="0" fontId="8" fillId="0" borderId="0"/>
    <xf numFmtId="184" fontId="2" fillId="0" borderId="0"/>
    <xf numFmtId="184" fontId="2" fillId="0" borderId="0"/>
    <xf numFmtId="0" fontId="8" fillId="0" borderId="0"/>
    <xf numFmtId="0" fontId="8" fillId="0" borderId="0"/>
    <xf numFmtId="0" fontId="8" fillId="0" borderId="0"/>
    <xf numFmtId="0" fontId="8" fillId="0" borderId="0"/>
    <xf numFmtId="0" fontId="8" fillId="0" borderId="0"/>
    <xf numFmtId="184" fontId="2" fillId="0" borderId="0"/>
    <xf numFmtId="184" fontId="2" fillId="0" borderId="0"/>
    <xf numFmtId="184" fontId="2" fillId="0" borderId="0"/>
    <xf numFmtId="184" fontId="2" fillId="0" borderId="0"/>
    <xf numFmtId="184" fontId="2" fillId="0" borderId="0"/>
    <xf numFmtId="184" fontId="2" fillId="0" borderId="0"/>
    <xf numFmtId="0" fontId="8" fillId="0" borderId="0"/>
    <xf numFmtId="184" fontId="2" fillId="0" borderId="0"/>
    <xf numFmtId="184" fontId="2" fillId="0" borderId="0"/>
    <xf numFmtId="184" fontId="2" fillId="0" borderId="0"/>
    <xf numFmtId="184" fontId="2" fillId="0" borderId="0"/>
    <xf numFmtId="184" fontId="2" fillId="0" borderId="0"/>
    <xf numFmtId="0" fontId="8" fillId="0" borderId="0"/>
    <xf numFmtId="0" fontId="8" fillId="0" borderId="0"/>
    <xf numFmtId="184" fontId="2" fillId="0" borderId="0"/>
    <xf numFmtId="184" fontId="2" fillId="0" borderId="0"/>
    <xf numFmtId="184" fontId="2" fillId="0" borderId="0"/>
    <xf numFmtId="184" fontId="2" fillId="0" borderId="0"/>
    <xf numFmtId="184" fontId="2" fillId="0" borderId="0"/>
    <xf numFmtId="0" fontId="8" fillId="0" borderId="0"/>
    <xf numFmtId="0" fontId="8" fillId="0" borderId="0"/>
    <xf numFmtId="0" fontId="8" fillId="0" borderId="0"/>
    <xf numFmtId="0" fontId="8" fillId="0" borderId="0"/>
    <xf numFmtId="184" fontId="2" fillId="0" borderId="0"/>
    <xf numFmtId="184" fontId="2" fillId="0" borderId="0"/>
    <xf numFmtId="184" fontId="2" fillId="0" borderId="0"/>
    <xf numFmtId="184" fontId="2" fillId="0" borderId="0"/>
    <xf numFmtId="0" fontId="8" fillId="0" borderId="0"/>
    <xf numFmtId="0" fontId="8" fillId="0" borderId="0"/>
    <xf numFmtId="0" fontId="8" fillId="0" borderId="0"/>
    <xf numFmtId="184" fontId="2" fillId="0" borderId="0"/>
    <xf numFmtId="184" fontId="2" fillId="0" borderId="0"/>
    <xf numFmtId="0" fontId="8" fillId="0" borderId="0"/>
    <xf numFmtId="0" fontId="8" fillId="0" borderId="0"/>
    <xf numFmtId="0" fontId="8" fillId="0" borderId="0"/>
    <xf numFmtId="0" fontId="8" fillId="0" borderId="0"/>
    <xf numFmtId="184" fontId="2" fillId="0" borderId="0"/>
    <xf numFmtId="184" fontId="2" fillId="0" borderId="0"/>
    <xf numFmtId="184" fontId="2" fillId="0" borderId="0"/>
    <xf numFmtId="0" fontId="8" fillId="0" borderId="0"/>
    <xf numFmtId="0" fontId="8" fillId="0" borderId="0"/>
    <xf numFmtId="0" fontId="8" fillId="0" borderId="0"/>
    <xf numFmtId="184" fontId="2" fillId="0" borderId="0"/>
    <xf numFmtId="184" fontId="2" fillId="0" borderId="0"/>
    <xf numFmtId="184" fontId="2" fillId="0" borderId="0"/>
    <xf numFmtId="0" fontId="8" fillId="0" borderId="0"/>
    <xf numFmtId="184" fontId="2" fillId="0" borderId="0"/>
    <xf numFmtId="184" fontId="2" fillId="0" borderId="0"/>
    <xf numFmtId="184" fontId="2" fillId="0" borderId="0"/>
    <xf numFmtId="184" fontId="2" fillId="0" borderId="0"/>
    <xf numFmtId="184" fontId="2" fillId="0" borderId="0"/>
    <xf numFmtId="0" fontId="8" fillId="0" borderId="0"/>
    <xf numFmtId="0" fontId="8" fillId="0" borderId="0"/>
    <xf numFmtId="184" fontId="2" fillId="0" borderId="0"/>
    <xf numFmtId="184" fontId="2" fillId="0" borderId="0"/>
    <xf numFmtId="184" fontId="2" fillId="0" borderId="0"/>
    <xf numFmtId="184" fontId="2" fillId="0" borderId="0"/>
    <xf numFmtId="184" fontId="2" fillId="0" borderId="0"/>
    <xf numFmtId="184" fontId="2" fillId="0" borderId="0"/>
    <xf numFmtId="0" fontId="8" fillId="0" borderId="0"/>
    <xf numFmtId="0" fontId="8" fillId="0" borderId="0"/>
    <xf numFmtId="0" fontId="8" fillId="0" borderId="0"/>
    <xf numFmtId="0" fontId="8" fillId="0" borderId="0"/>
    <xf numFmtId="0" fontId="8" fillId="0" borderId="0"/>
    <xf numFmtId="184" fontId="2" fillId="0" borderId="0"/>
    <xf numFmtId="0" fontId="8" fillId="0" borderId="0"/>
    <xf numFmtId="0" fontId="8" fillId="0" borderId="0"/>
    <xf numFmtId="0" fontId="8" fillId="0" borderId="0"/>
    <xf numFmtId="0" fontId="8" fillId="0" borderId="0"/>
    <xf numFmtId="0" fontId="8" fillId="0" borderId="0"/>
    <xf numFmtId="184" fontId="2" fillId="0" borderId="0"/>
    <xf numFmtId="184" fontId="2" fillId="0" borderId="0"/>
    <xf numFmtId="0" fontId="8" fillId="0" borderId="0"/>
    <xf numFmtId="0" fontId="8" fillId="0" borderId="0"/>
    <xf numFmtId="0" fontId="8" fillId="0" borderId="0"/>
    <xf numFmtId="0" fontId="8" fillId="0" borderId="0"/>
    <xf numFmtId="0" fontId="8"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0" fontId="8" fillId="0" borderId="0"/>
    <xf numFmtId="184" fontId="2" fillId="0" borderId="0"/>
    <xf numFmtId="184" fontId="2" fillId="0" borderId="0"/>
    <xf numFmtId="184" fontId="2" fillId="0" borderId="0"/>
    <xf numFmtId="184" fontId="2" fillId="0" borderId="0"/>
    <xf numFmtId="184" fontId="2" fillId="0" borderId="0"/>
    <xf numFmtId="0" fontId="8" fillId="0" borderId="0"/>
    <xf numFmtId="0" fontId="8" fillId="0" borderId="0"/>
    <xf numFmtId="184" fontId="2" fillId="0" borderId="0"/>
    <xf numFmtId="184" fontId="2" fillId="0" borderId="0"/>
    <xf numFmtId="184" fontId="2" fillId="0" borderId="0"/>
    <xf numFmtId="184" fontId="2" fillId="0" borderId="0"/>
    <xf numFmtId="184" fontId="2" fillId="0" borderId="0"/>
    <xf numFmtId="184" fontId="2" fillId="0" borderId="0"/>
    <xf numFmtId="0" fontId="8" fillId="0" borderId="0"/>
    <xf numFmtId="184" fontId="2" fillId="0" borderId="0"/>
    <xf numFmtId="184" fontId="2" fillId="0" borderId="0"/>
    <xf numFmtId="184" fontId="2" fillId="0" borderId="0"/>
    <xf numFmtId="0" fontId="8" fillId="0" borderId="0"/>
    <xf numFmtId="0" fontId="8" fillId="0" borderId="0"/>
    <xf numFmtId="0" fontId="8" fillId="0" borderId="0"/>
    <xf numFmtId="184" fontId="2" fillId="0" borderId="0"/>
    <xf numFmtId="0" fontId="8" fillId="0" borderId="0"/>
    <xf numFmtId="0" fontId="8" fillId="0" borderId="0"/>
    <xf numFmtId="0" fontId="8" fillId="0" borderId="0"/>
    <xf numFmtId="0" fontId="8" fillId="0" borderId="0"/>
    <xf numFmtId="0" fontId="8" fillId="0" borderId="0"/>
    <xf numFmtId="184" fontId="2" fillId="0" borderId="0"/>
    <xf numFmtId="184" fontId="2" fillId="0" borderId="0"/>
    <xf numFmtId="0" fontId="8" fillId="0" borderId="0"/>
    <xf numFmtId="0" fontId="8" fillId="0" borderId="0"/>
    <xf numFmtId="0" fontId="8" fillId="0" borderId="0"/>
    <xf numFmtId="0" fontId="8" fillId="0" borderId="0"/>
    <xf numFmtId="0" fontId="8" fillId="0" borderId="0"/>
    <xf numFmtId="0" fontId="8" fillId="0" borderId="0"/>
    <xf numFmtId="184" fontId="2" fillId="0" borderId="0"/>
    <xf numFmtId="184" fontId="2" fillId="0" borderId="0"/>
    <xf numFmtId="184" fontId="2" fillId="0" borderId="0"/>
    <xf numFmtId="184" fontId="2" fillId="0" borderId="0"/>
    <xf numFmtId="184" fontId="2" fillId="0" borderId="0"/>
    <xf numFmtId="0" fontId="8" fillId="0" borderId="0"/>
    <xf numFmtId="184" fontId="2" fillId="0" borderId="0"/>
    <xf numFmtId="184" fontId="2" fillId="0" borderId="0"/>
    <xf numFmtId="184" fontId="2" fillId="0" borderId="0"/>
    <xf numFmtId="184" fontId="2" fillId="0" borderId="0"/>
    <xf numFmtId="184" fontId="2" fillId="0" borderId="0"/>
    <xf numFmtId="0" fontId="8" fillId="0" borderId="0"/>
    <xf numFmtId="0" fontId="8" fillId="0" borderId="0"/>
    <xf numFmtId="184" fontId="2" fillId="0" borderId="0"/>
    <xf numFmtId="184" fontId="2" fillId="0" borderId="0"/>
    <xf numFmtId="184" fontId="2" fillId="0" borderId="0"/>
    <xf numFmtId="184" fontId="2" fillId="0" borderId="0"/>
    <xf numFmtId="184" fontId="2" fillId="0" borderId="0"/>
    <xf numFmtId="0" fontId="8" fillId="0" borderId="0"/>
    <xf numFmtId="0" fontId="8" fillId="0" borderId="0"/>
    <xf numFmtId="0" fontId="8" fillId="0" borderId="0"/>
    <xf numFmtId="0" fontId="8" fillId="0" borderId="0"/>
    <xf numFmtId="0" fontId="8" fillId="0" borderId="0"/>
    <xf numFmtId="0" fontId="8" fillId="0" borderId="0"/>
    <xf numFmtId="184" fontId="2" fillId="0" borderId="0"/>
    <xf numFmtId="0" fontId="8" fillId="0" borderId="0"/>
    <xf numFmtId="0" fontId="8" fillId="0" borderId="0"/>
    <xf numFmtId="0" fontId="8" fillId="0" borderId="0"/>
    <xf numFmtId="0" fontId="8" fillId="0" borderId="0"/>
    <xf numFmtId="0" fontId="8" fillId="0" borderId="0"/>
    <xf numFmtId="184" fontId="2" fillId="0" borderId="0"/>
    <xf numFmtId="184" fontId="2" fillId="0" borderId="0"/>
    <xf numFmtId="0" fontId="8" fillId="0" borderId="0"/>
    <xf numFmtId="0" fontId="8" fillId="0" borderId="0"/>
    <xf numFmtId="184" fontId="2" fillId="0" borderId="0"/>
    <xf numFmtId="184" fontId="2" fillId="0" borderId="0"/>
    <xf numFmtId="0" fontId="8" fillId="0" borderId="0"/>
    <xf numFmtId="0" fontId="8" fillId="0" borderId="0"/>
    <xf numFmtId="0" fontId="8" fillId="0" borderId="0"/>
    <xf numFmtId="0" fontId="8"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1" fontId="2" fillId="0" borderId="0"/>
    <xf numFmtId="0" fontId="9" fillId="0" borderId="0">
      <alignment vertical="center"/>
    </xf>
    <xf numFmtId="0" fontId="9" fillId="0" borderId="0"/>
    <xf numFmtId="0" fontId="255" fillId="0" borderId="0">
      <alignment vertical="center"/>
    </xf>
    <xf numFmtId="0" fontId="8" fillId="0" borderId="0"/>
    <xf numFmtId="184" fontId="2" fillId="0" borderId="0"/>
    <xf numFmtId="184" fontId="2" fillId="0" borderId="0"/>
    <xf numFmtId="184" fontId="2" fillId="0" borderId="0"/>
    <xf numFmtId="184" fontId="2" fillId="0" borderId="0"/>
    <xf numFmtId="0" fontId="8" fillId="0" borderId="0"/>
    <xf numFmtId="0" fontId="8" fillId="0" borderId="0"/>
    <xf numFmtId="0" fontId="8" fillId="0" borderId="0"/>
    <xf numFmtId="0" fontId="8" fillId="0" borderId="0"/>
    <xf numFmtId="184" fontId="2" fillId="0" borderId="0"/>
    <xf numFmtId="184" fontId="2" fillId="0" borderId="0"/>
    <xf numFmtId="184" fontId="2" fillId="0" borderId="0"/>
    <xf numFmtId="0" fontId="8" fillId="0" borderId="0"/>
    <xf numFmtId="0" fontId="8" fillId="0" borderId="0"/>
    <xf numFmtId="184" fontId="2" fillId="0" borderId="0"/>
    <xf numFmtId="184" fontId="2" fillId="0" borderId="0"/>
    <xf numFmtId="184" fontId="2" fillId="0" borderId="0"/>
    <xf numFmtId="184" fontId="2" fillId="0" borderId="0"/>
    <xf numFmtId="0" fontId="8" fillId="0" borderId="0"/>
    <xf numFmtId="0" fontId="8" fillId="0" borderId="0"/>
    <xf numFmtId="0" fontId="8" fillId="0" borderId="0"/>
    <xf numFmtId="184" fontId="2" fillId="0" borderId="0"/>
    <xf numFmtId="184" fontId="2" fillId="0" borderId="0"/>
    <xf numFmtId="184" fontId="2" fillId="0" borderId="0"/>
    <xf numFmtId="0" fontId="8" fillId="0" borderId="0"/>
    <xf numFmtId="0" fontId="8" fillId="0" borderId="0"/>
    <xf numFmtId="0" fontId="8" fillId="0" borderId="0"/>
    <xf numFmtId="184" fontId="2" fillId="0" borderId="0"/>
    <xf numFmtId="0" fontId="8" fillId="0" borderId="0"/>
    <xf numFmtId="0" fontId="8" fillId="0" borderId="0"/>
    <xf numFmtId="0" fontId="8" fillId="0" borderId="0"/>
    <xf numFmtId="0" fontId="8" fillId="0" borderId="0"/>
    <xf numFmtId="0" fontId="8" fillId="0" borderId="0"/>
    <xf numFmtId="184" fontId="2" fillId="0" borderId="0"/>
    <xf numFmtId="184" fontId="2" fillId="0" borderId="0"/>
    <xf numFmtId="0" fontId="8" fillId="0" borderId="0"/>
    <xf numFmtId="0" fontId="8" fillId="0" borderId="0"/>
    <xf numFmtId="0" fontId="8" fillId="0" borderId="0"/>
    <xf numFmtId="0" fontId="8" fillId="0" borderId="0"/>
    <xf numFmtId="0" fontId="8" fillId="0" borderId="0"/>
    <xf numFmtId="0" fontId="8" fillId="0" borderId="0"/>
    <xf numFmtId="184" fontId="2" fillId="0" borderId="0"/>
    <xf numFmtId="184" fontId="2" fillId="0" borderId="0"/>
    <xf numFmtId="184" fontId="2" fillId="0" borderId="0"/>
    <xf numFmtId="184" fontId="2" fillId="0" borderId="0"/>
    <xf numFmtId="184" fontId="2" fillId="0" borderId="0"/>
    <xf numFmtId="0" fontId="8" fillId="0" borderId="0"/>
    <xf numFmtId="184" fontId="2" fillId="0" borderId="0"/>
    <xf numFmtId="184" fontId="2" fillId="0" borderId="0"/>
    <xf numFmtId="184" fontId="2" fillId="0" borderId="0"/>
    <xf numFmtId="184" fontId="2" fillId="0" borderId="0"/>
    <xf numFmtId="184" fontId="2" fillId="0" borderId="0"/>
    <xf numFmtId="0" fontId="8" fillId="0" borderId="0"/>
    <xf numFmtId="0" fontId="8" fillId="0" borderId="0"/>
    <xf numFmtId="184" fontId="2" fillId="0" borderId="0"/>
    <xf numFmtId="184" fontId="2" fillId="0" borderId="0"/>
    <xf numFmtId="184" fontId="2" fillId="0" borderId="0"/>
    <xf numFmtId="184" fontId="2" fillId="0" borderId="0"/>
    <xf numFmtId="184"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2" fillId="0" borderId="0"/>
    <xf numFmtId="0" fontId="8" fillId="0" borderId="0"/>
    <xf numFmtId="0" fontId="8" fillId="0" borderId="0"/>
    <xf numFmtId="0" fontId="8" fillId="0" borderId="0"/>
    <xf numFmtId="0" fontId="8" fillId="0" borderId="0"/>
    <xf numFmtId="0" fontId="8" fillId="0" borderId="0"/>
    <xf numFmtId="184" fontId="2" fillId="0" borderId="0"/>
    <xf numFmtId="184" fontId="2" fillId="0" borderId="0"/>
    <xf numFmtId="0" fontId="8" fillId="0" borderId="0"/>
    <xf numFmtId="0" fontId="8" fillId="0" borderId="0"/>
    <xf numFmtId="0" fontId="8" fillId="0" borderId="0"/>
    <xf numFmtId="0" fontId="8" fillId="0" borderId="0"/>
    <xf numFmtId="0" fontId="8" fillId="0" borderId="0"/>
    <xf numFmtId="0" fontId="8" fillId="0" borderId="0"/>
    <xf numFmtId="184" fontId="2" fillId="0" borderId="0"/>
    <xf numFmtId="0" fontId="8" fillId="0" borderId="0"/>
    <xf numFmtId="0" fontId="8" fillId="0" borderId="0"/>
    <xf numFmtId="0" fontId="8" fillId="0" borderId="0"/>
    <xf numFmtId="184" fontId="2" fillId="0" borderId="0"/>
    <xf numFmtId="184" fontId="2" fillId="0" borderId="0"/>
    <xf numFmtId="184" fontId="2" fillId="0" borderId="0"/>
    <xf numFmtId="0" fontId="8" fillId="0" borderId="0"/>
    <xf numFmtId="184" fontId="2" fillId="0" borderId="0"/>
    <xf numFmtId="184" fontId="2" fillId="0" borderId="0"/>
    <xf numFmtId="184" fontId="2" fillId="0" borderId="0"/>
    <xf numFmtId="184" fontId="2" fillId="0" borderId="0"/>
    <xf numFmtId="184" fontId="2" fillId="0" borderId="0"/>
    <xf numFmtId="0" fontId="8" fillId="0" borderId="0"/>
    <xf numFmtId="0" fontId="8" fillId="0" borderId="0"/>
    <xf numFmtId="184" fontId="2" fillId="0" borderId="0"/>
    <xf numFmtId="184" fontId="2" fillId="0" borderId="0"/>
    <xf numFmtId="184" fontId="2" fillId="0" borderId="0"/>
    <xf numFmtId="184" fontId="2" fillId="0" borderId="0"/>
    <xf numFmtId="184" fontId="2" fillId="0" borderId="0"/>
    <xf numFmtId="184" fontId="2" fillId="0" borderId="0"/>
    <xf numFmtId="0" fontId="8" fillId="0" borderId="0"/>
    <xf numFmtId="0" fontId="8" fillId="0" borderId="0"/>
    <xf numFmtId="0" fontId="8" fillId="0" borderId="0"/>
    <xf numFmtId="0" fontId="8" fillId="0" borderId="0"/>
    <xf numFmtId="0" fontId="8" fillId="0" borderId="0"/>
    <xf numFmtId="184" fontId="2" fillId="0" borderId="0"/>
    <xf numFmtId="0" fontId="8" fillId="0" borderId="0"/>
    <xf numFmtId="0" fontId="8" fillId="0" borderId="0"/>
    <xf numFmtId="0" fontId="8" fillId="0" borderId="0"/>
    <xf numFmtId="0" fontId="8" fillId="0" borderId="0"/>
    <xf numFmtId="0" fontId="8" fillId="0" borderId="0"/>
    <xf numFmtId="184" fontId="2" fillId="0" borderId="0"/>
    <xf numFmtId="184" fontId="2" fillId="0" borderId="0"/>
    <xf numFmtId="0" fontId="8" fillId="0" borderId="0"/>
    <xf numFmtId="0" fontId="8" fillId="0" borderId="0"/>
    <xf numFmtId="0" fontId="8" fillId="0" borderId="0"/>
    <xf numFmtId="0" fontId="8" fillId="0" borderId="0"/>
    <xf numFmtId="0" fontId="8" fillId="0" borderId="0"/>
    <xf numFmtId="184" fontId="2" fillId="0" borderId="0"/>
    <xf numFmtId="184" fontId="2" fillId="0" borderId="0"/>
    <xf numFmtId="184" fontId="2" fillId="0" borderId="0"/>
    <xf numFmtId="184" fontId="2" fillId="0" borderId="0"/>
    <xf numFmtId="184" fontId="2" fillId="0" borderId="0"/>
    <xf numFmtId="184" fontId="2" fillId="0" borderId="0"/>
    <xf numFmtId="0" fontId="8" fillId="0" borderId="0"/>
    <xf numFmtId="184" fontId="2" fillId="0" borderId="0"/>
    <xf numFmtId="184" fontId="2" fillId="0" borderId="0"/>
    <xf numFmtId="184" fontId="2" fillId="0" borderId="0"/>
    <xf numFmtId="184" fontId="2" fillId="0" borderId="0"/>
    <xf numFmtId="184" fontId="2" fillId="0" borderId="0"/>
    <xf numFmtId="0" fontId="8" fillId="0" borderId="0"/>
    <xf numFmtId="0" fontId="8" fillId="0" borderId="0"/>
    <xf numFmtId="184" fontId="2" fillId="0" borderId="0"/>
    <xf numFmtId="184"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2" fillId="0" borderId="0"/>
    <xf numFmtId="184" fontId="2" fillId="0" borderId="0"/>
    <xf numFmtId="0" fontId="8" fillId="0" borderId="0"/>
    <xf numFmtId="0" fontId="8" fillId="0" borderId="0"/>
    <xf numFmtId="0" fontId="8" fillId="0" borderId="0"/>
    <xf numFmtId="0" fontId="8" fillId="0" borderId="0"/>
    <xf numFmtId="184" fontId="2" fillId="0" borderId="0"/>
    <xf numFmtId="184" fontId="2" fillId="0" borderId="0"/>
    <xf numFmtId="184" fontId="2" fillId="0" borderId="0"/>
    <xf numFmtId="0" fontId="8" fillId="0" borderId="0"/>
    <xf numFmtId="0" fontId="8" fillId="0" borderId="0"/>
    <xf numFmtId="0" fontId="8" fillId="0" borderId="0"/>
    <xf numFmtId="184" fontId="2" fillId="0" borderId="0"/>
    <xf numFmtId="184" fontId="2" fillId="0" borderId="0"/>
    <xf numFmtId="184" fontId="2" fillId="0" borderId="0"/>
    <xf numFmtId="0" fontId="8" fillId="0" borderId="0"/>
    <xf numFmtId="184" fontId="2" fillId="0" borderId="0"/>
    <xf numFmtId="184" fontId="2" fillId="0" borderId="0"/>
    <xf numFmtId="184" fontId="2" fillId="0" borderId="0"/>
    <xf numFmtId="184" fontId="2" fillId="0" borderId="0"/>
    <xf numFmtId="184" fontId="2" fillId="0" borderId="0"/>
    <xf numFmtId="0" fontId="8" fillId="0" borderId="0"/>
    <xf numFmtId="0" fontId="8" fillId="0" borderId="0"/>
    <xf numFmtId="184" fontId="2" fillId="0" borderId="0"/>
    <xf numFmtId="184" fontId="2" fillId="0" borderId="0"/>
    <xf numFmtId="184" fontId="2" fillId="0" borderId="0"/>
    <xf numFmtId="184" fontId="2" fillId="0" borderId="0"/>
    <xf numFmtId="184" fontId="2" fillId="0" borderId="0"/>
    <xf numFmtId="184" fontId="2" fillId="0" borderId="0"/>
    <xf numFmtId="0" fontId="8" fillId="0" borderId="0"/>
    <xf numFmtId="0" fontId="8" fillId="0" borderId="0"/>
    <xf numFmtId="0" fontId="8" fillId="0" borderId="0"/>
    <xf numFmtId="0" fontId="8" fillId="0" borderId="0"/>
    <xf numFmtId="0" fontId="8" fillId="0" borderId="0"/>
    <xf numFmtId="184" fontId="2" fillId="0" borderId="0"/>
    <xf numFmtId="0" fontId="8" fillId="0" borderId="0"/>
    <xf numFmtId="0" fontId="8" fillId="0" borderId="0"/>
    <xf numFmtId="0" fontId="8" fillId="0" borderId="0"/>
    <xf numFmtId="0" fontId="8" fillId="0" borderId="0"/>
    <xf numFmtId="0" fontId="8" fillId="0" borderId="0"/>
    <xf numFmtId="184" fontId="2" fillId="0" borderId="0"/>
    <xf numFmtId="184" fontId="2" fillId="0" borderId="0"/>
    <xf numFmtId="0" fontId="8" fillId="0" borderId="0"/>
    <xf numFmtId="0" fontId="8" fillId="0" borderId="0"/>
    <xf numFmtId="0" fontId="8" fillId="0" borderId="0"/>
    <xf numFmtId="0" fontId="8" fillId="0" borderId="0"/>
    <xf numFmtId="0" fontId="8"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0" fontId="8" fillId="0" borderId="0"/>
    <xf numFmtId="184" fontId="2" fillId="0" borderId="0"/>
    <xf numFmtId="184" fontId="2" fillId="0" borderId="0"/>
    <xf numFmtId="184" fontId="2" fillId="0" borderId="0"/>
    <xf numFmtId="184" fontId="2" fillId="0" borderId="0"/>
    <xf numFmtId="184" fontId="2" fillId="0" borderId="0"/>
    <xf numFmtId="0" fontId="8" fillId="0" borderId="0"/>
    <xf numFmtId="0" fontId="8" fillId="0" borderId="0"/>
    <xf numFmtId="184" fontId="2" fillId="0" borderId="0"/>
    <xf numFmtId="184" fontId="2" fillId="0" borderId="0"/>
    <xf numFmtId="184" fontId="2" fillId="0" borderId="0"/>
    <xf numFmtId="184" fontId="2" fillId="0" borderId="0"/>
    <xf numFmtId="184" fontId="2" fillId="0" borderId="0"/>
    <xf numFmtId="181" fontId="2" fillId="0" borderId="0"/>
    <xf numFmtId="0" fontId="60" fillId="0" borderId="0"/>
    <xf numFmtId="0" fontId="255" fillId="0" borderId="0">
      <alignment vertical="center"/>
    </xf>
    <xf numFmtId="0" fontId="8" fillId="0" borderId="0"/>
    <xf numFmtId="184" fontId="2" fillId="0" borderId="0"/>
    <xf numFmtId="184" fontId="2" fillId="0" borderId="0"/>
    <xf numFmtId="184" fontId="2" fillId="0" borderId="0"/>
    <xf numFmtId="0" fontId="8" fillId="0" borderId="0"/>
    <xf numFmtId="0" fontId="8" fillId="0" borderId="0"/>
    <xf numFmtId="0" fontId="8" fillId="0" borderId="0"/>
    <xf numFmtId="184" fontId="2" fillId="0" borderId="0"/>
    <xf numFmtId="0" fontId="8" fillId="0" borderId="0"/>
    <xf numFmtId="0" fontId="8" fillId="0" borderId="0"/>
    <xf numFmtId="0" fontId="8" fillId="0" borderId="0"/>
    <xf numFmtId="0" fontId="8" fillId="0" borderId="0"/>
    <xf numFmtId="0" fontId="8" fillId="0" borderId="0"/>
    <xf numFmtId="184" fontId="2" fillId="0" borderId="0"/>
    <xf numFmtId="184" fontId="2" fillId="0" borderId="0"/>
    <xf numFmtId="0" fontId="8" fillId="0" borderId="0"/>
    <xf numFmtId="0" fontId="8" fillId="0" borderId="0"/>
    <xf numFmtId="0" fontId="8" fillId="0" borderId="0"/>
    <xf numFmtId="0" fontId="8" fillId="0" borderId="0"/>
    <xf numFmtId="0" fontId="8" fillId="0" borderId="0"/>
    <xf numFmtId="0" fontId="8" fillId="0" borderId="0"/>
    <xf numFmtId="184" fontId="2" fillId="0" borderId="0"/>
    <xf numFmtId="184" fontId="2" fillId="0" borderId="0"/>
    <xf numFmtId="184" fontId="2" fillId="0" borderId="0"/>
    <xf numFmtId="184" fontId="2" fillId="0" borderId="0"/>
    <xf numFmtId="184" fontId="2" fillId="0" borderId="0"/>
    <xf numFmtId="0" fontId="8" fillId="0" borderId="0"/>
    <xf numFmtId="184" fontId="2" fillId="0" borderId="0"/>
    <xf numFmtId="184" fontId="2" fillId="0" borderId="0"/>
    <xf numFmtId="184" fontId="2" fillId="0" borderId="0"/>
    <xf numFmtId="184" fontId="2" fillId="0" borderId="0"/>
    <xf numFmtId="184" fontId="2" fillId="0" borderId="0"/>
    <xf numFmtId="0" fontId="8" fillId="0" borderId="0"/>
    <xf numFmtId="0" fontId="8" fillId="0" borderId="0"/>
    <xf numFmtId="184" fontId="2" fillId="0" borderId="0"/>
    <xf numFmtId="184" fontId="2" fillId="0" borderId="0"/>
    <xf numFmtId="184" fontId="2" fillId="0" borderId="0"/>
    <xf numFmtId="184" fontId="2" fillId="0" borderId="0"/>
    <xf numFmtId="184" fontId="2" fillId="0" borderId="0"/>
    <xf numFmtId="0" fontId="8" fillId="0" borderId="0"/>
    <xf numFmtId="0" fontId="8" fillId="0" borderId="0"/>
    <xf numFmtId="0" fontId="8" fillId="0" borderId="0"/>
    <xf numFmtId="0" fontId="8" fillId="0" borderId="0"/>
    <xf numFmtId="0" fontId="8" fillId="0" borderId="0"/>
    <xf numFmtId="0" fontId="8" fillId="0" borderId="0"/>
    <xf numFmtId="184" fontId="2" fillId="0" borderId="0"/>
    <xf numFmtId="0" fontId="8" fillId="0" borderId="0"/>
    <xf numFmtId="0" fontId="8" fillId="0" borderId="0"/>
    <xf numFmtId="0" fontId="8" fillId="0" borderId="0"/>
    <xf numFmtId="0" fontId="8" fillId="0" borderId="0"/>
    <xf numFmtId="0" fontId="8" fillId="0" borderId="0"/>
    <xf numFmtId="184" fontId="2" fillId="0" borderId="0"/>
    <xf numFmtId="184" fontId="2" fillId="0" borderId="0"/>
    <xf numFmtId="0" fontId="8" fillId="0" borderId="0"/>
    <xf numFmtId="0" fontId="8" fillId="0" borderId="0"/>
    <xf numFmtId="0" fontId="8" fillId="0" borderId="0"/>
    <xf numFmtId="0" fontId="8" fillId="0" borderId="0"/>
    <xf numFmtId="0" fontId="8" fillId="0" borderId="0"/>
    <xf numFmtId="0" fontId="8" fillId="0" borderId="0"/>
    <xf numFmtId="184" fontId="2" fillId="0" borderId="0"/>
    <xf numFmtId="184" fontId="2" fillId="0" borderId="0"/>
    <xf numFmtId="184" fontId="2" fillId="0" borderId="0"/>
    <xf numFmtId="184" fontId="2" fillId="0" borderId="0"/>
    <xf numFmtId="0" fontId="60" fillId="0" borderId="0"/>
    <xf numFmtId="0" fontId="9"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6" fillId="0" borderId="0"/>
    <xf numFmtId="0" fontId="36" fillId="0" borderId="0"/>
    <xf numFmtId="0" fontId="36" fillId="0" borderId="0"/>
    <xf numFmtId="0" fontId="36" fillId="0" borderId="0"/>
    <xf numFmtId="0" fontId="2" fillId="0" borderId="0"/>
    <xf numFmtId="0" fontId="2" fillId="0" borderId="0"/>
    <xf numFmtId="0" fontId="9" fillId="0" borderId="0"/>
    <xf numFmtId="0" fontId="9" fillId="0" borderId="0">
      <alignment vertical="top"/>
    </xf>
    <xf numFmtId="0" fontId="3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9" fillId="0" borderId="0"/>
    <xf numFmtId="0" fontId="3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8" fillId="0" borderId="0"/>
    <xf numFmtId="0" fontId="63" fillId="0" borderId="0"/>
    <xf numFmtId="0" fontId="60" fillId="0" borderId="0"/>
    <xf numFmtId="0" fontId="60" fillId="0" borderId="0"/>
    <xf numFmtId="0" fontId="9" fillId="0" borderId="0"/>
    <xf numFmtId="0" fontId="9" fillId="0" borderId="0"/>
    <xf numFmtId="0" fontId="2" fillId="0" borderId="0"/>
    <xf numFmtId="0" fontId="2" fillId="0" borderId="0"/>
    <xf numFmtId="0" fontId="15"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9" fillId="0" borderId="0"/>
    <xf numFmtId="0" fontId="3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3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6" fillId="0" borderId="0"/>
    <xf numFmtId="0" fontId="86" fillId="0" borderId="0"/>
    <xf numFmtId="0" fontId="2" fillId="0" borderId="0"/>
    <xf numFmtId="0" fontId="2" fillId="0" borderId="0"/>
    <xf numFmtId="0" fontId="36" fillId="0" borderId="0"/>
    <xf numFmtId="0" fontId="2" fillId="0" borderId="0"/>
    <xf numFmtId="0" fontId="2" fillId="0" borderId="0"/>
    <xf numFmtId="0" fontId="9" fillId="0" borderId="0"/>
    <xf numFmtId="0" fontId="2" fillId="0" borderId="0"/>
    <xf numFmtId="0" fontId="86" fillId="0" borderId="0"/>
    <xf numFmtId="0" fontId="86"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180" fontId="9" fillId="0" borderId="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6" fillId="0" borderId="0"/>
    <xf numFmtId="0" fontId="36" fillId="0" borderId="0"/>
    <xf numFmtId="0" fontId="36" fillId="0" borderId="0"/>
    <xf numFmtId="0" fontId="36" fillId="0" borderId="0"/>
    <xf numFmtId="0" fontId="2" fillId="0" borderId="0"/>
    <xf numFmtId="0" fontId="2" fillId="0" borderId="0"/>
    <xf numFmtId="0" fontId="2" fillId="0" borderId="0"/>
    <xf numFmtId="0" fontId="2" fillId="0" borderId="0"/>
    <xf numFmtId="0" fontId="36" fillId="0" borderId="0"/>
    <xf numFmtId="0" fontId="2" fillId="0" borderId="0"/>
    <xf numFmtId="0" fontId="36" fillId="0" borderId="0"/>
    <xf numFmtId="0" fontId="2" fillId="0" borderId="0"/>
    <xf numFmtId="0" fontId="2" fillId="0" borderId="0"/>
    <xf numFmtId="0" fontId="2" fillId="0" borderId="0"/>
    <xf numFmtId="0" fontId="2" fillId="0" borderId="0"/>
    <xf numFmtId="0" fontId="2" fillId="0" borderId="0"/>
    <xf numFmtId="0" fontId="36" fillId="0" borderId="0"/>
    <xf numFmtId="0" fontId="36" fillId="0" borderId="0"/>
    <xf numFmtId="0" fontId="36" fillId="0" borderId="0"/>
    <xf numFmtId="0" fontId="3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6" fillId="0" borderId="0"/>
    <xf numFmtId="0" fontId="2" fillId="0" borderId="0"/>
    <xf numFmtId="0" fontId="36" fillId="0" borderId="0"/>
    <xf numFmtId="0" fontId="36" fillId="0" borderId="0"/>
    <xf numFmtId="0" fontId="36" fillId="0" borderId="0"/>
    <xf numFmtId="0" fontId="36" fillId="0" borderId="0"/>
    <xf numFmtId="0" fontId="36" fillId="0" borderId="0"/>
    <xf numFmtId="0" fontId="2" fillId="0" borderId="0"/>
    <xf numFmtId="0" fontId="2" fillId="0" borderId="0"/>
    <xf numFmtId="0" fontId="2" fillId="0" borderId="0"/>
    <xf numFmtId="0" fontId="2" fillId="0" borderId="0"/>
    <xf numFmtId="0" fontId="36" fillId="0" borderId="0"/>
    <xf numFmtId="0" fontId="36" fillId="0" borderId="0"/>
    <xf numFmtId="0" fontId="36" fillId="0" borderId="0"/>
    <xf numFmtId="0" fontId="36" fillId="0" borderId="0"/>
    <xf numFmtId="0" fontId="36" fillId="0" borderId="0"/>
    <xf numFmtId="0" fontId="36" fillId="0" borderId="0"/>
    <xf numFmtId="0" fontId="2" fillId="0" borderId="0"/>
    <xf numFmtId="0" fontId="2" fillId="0" borderId="0"/>
    <xf numFmtId="0" fontId="2" fillId="0" borderId="0"/>
    <xf numFmtId="0" fontId="36" fillId="0" borderId="0"/>
    <xf numFmtId="0" fontId="2" fillId="0" borderId="0"/>
    <xf numFmtId="0" fontId="2" fillId="0" borderId="0"/>
    <xf numFmtId="0" fontId="2" fillId="0" borderId="0"/>
    <xf numFmtId="0" fontId="2" fillId="0" borderId="0"/>
    <xf numFmtId="0" fontId="2" fillId="0" borderId="0"/>
    <xf numFmtId="0" fontId="36" fillId="0" borderId="0"/>
    <xf numFmtId="0" fontId="36" fillId="0" borderId="0"/>
    <xf numFmtId="0" fontId="36" fillId="0" borderId="0"/>
    <xf numFmtId="0" fontId="36" fillId="0" borderId="0"/>
    <xf numFmtId="0" fontId="2" fillId="0" borderId="0"/>
    <xf numFmtId="0" fontId="2" fillId="0" borderId="0"/>
    <xf numFmtId="0" fontId="2" fillId="0" borderId="0"/>
    <xf numFmtId="0" fontId="2" fillId="0" borderId="0"/>
    <xf numFmtId="0" fontId="36" fillId="0" borderId="0"/>
    <xf numFmtId="0" fontId="2" fillId="0" borderId="0"/>
    <xf numFmtId="0" fontId="36" fillId="0" borderId="0"/>
    <xf numFmtId="0" fontId="2" fillId="0" borderId="0"/>
    <xf numFmtId="0" fontId="36" fillId="0" borderId="0"/>
    <xf numFmtId="0" fontId="36" fillId="0" borderId="0"/>
    <xf numFmtId="0" fontId="36" fillId="0" borderId="0"/>
    <xf numFmtId="0" fontId="36" fillId="0" borderId="0"/>
    <xf numFmtId="0" fontId="36" fillId="0" borderId="0"/>
    <xf numFmtId="0" fontId="2" fillId="0" borderId="0"/>
    <xf numFmtId="0" fontId="2" fillId="0" borderId="0"/>
    <xf numFmtId="0" fontId="2" fillId="0" borderId="0"/>
    <xf numFmtId="0" fontId="2"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2" fillId="0" borderId="0"/>
    <xf numFmtId="0" fontId="36" fillId="0" borderId="0"/>
    <xf numFmtId="0" fontId="2" fillId="0" borderId="0"/>
    <xf numFmtId="0" fontId="2" fillId="0" borderId="0"/>
    <xf numFmtId="0" fontId="2" fillId="0" borderId="0"/>
    <xf numFmtId="0" fontId="2" fillId="0" borderId="0"/>
    <xf numFmtId="0" fontId="2" fillId="0" borderId="0"/>
    <xf numFmtId="0" fontId="36" fillId="0" borderId="0"/>
    <xf numFmtId="0" fontId="36" fillId="0" borderId="0"/>
    <xf numFmtId="0" fontId="36" fillId="0" borderId="0"/>
    <xf numFmtId="0" fontId="36" fillId="0" borderId="0"/>
    <xf numFmtId="0" fontId="2" fillId="0" borderId="0"/>
    <xf numFmtId="0" fontId="2" fillId="0" borderId="0"/>
    <xf numFmtId="0" fontId="2" fillId="0" borderId="0"/>
    <xf numFmtId="0" fontId="2" fillId="0" borderId="0"/>
    <xf numFmtId="0" fontId="2" fillId="0" borderId="0"/>
    <xf numFmtId="0" fontId="2" fillId="0" borderId="0"/>
    <xf numFmtId="0" fontId="36" fillId="0" borderId="0"/>
    <xf numFmtId="0" fontId="36" fillId="0" borderId="0"/>
    <xf numFmtId="0" fontId="2" fillId="0" borderId="0"/>
    <xf numFmtId="0" fontId="36" fillId="0" borderId="0"/>
    <xf numFmtId="0" fontId="36" fillId="0" borderId="0"/>
    <xf numFmtId="0" fontId="36" fillId="0" borderId="0"/>
    <xf numFmtId="0" fontId="36" fillId="0" borderId="0"/>
    <xf numFmtId="0" fontId="36" fillId="0" borderId="0"/>
    <xf numFmtId="0" fontId="2" fillId="0" borderId="0"/>
    <xf numFmtId="0" fontId="2" fillId="0" borderId="0"/>
    <xf numFmtId="0" fontId="2" fillId="0" borderId="0"/>
    <xf numFmtId="0" fontId="2" fillId="0" borderId="0"/>
    <xf numFmtId="0" fontId="36" fillId="0" borderId="0"/>
    <xf numFmtId="0" fontId="36" fillId="0" borderId="0"/>
    <xf numFmtId="0" fontId="36" fillId="0" borderId="0"/>
    <xf numFmtId="0" fontId="36" fillId="0" borderId="0"/>
    <xf numFmtId="0" fontId="2" fillId="0" borderId="0"/>
    <xf numFmtId="0" fontId="2" fillId="0" borderId="0"/>
    <xf numFmtId="0" fontId="2" fillId="0" borderId="0"/>
    <xf numFmtId="0" fontId="36" fillId="0" borderId="0"/>
    <xf numFmtId="0" fontId="2" fillId="0" borderId="0"/>
    <xf numFmtId="0" fontId="36" fillId="0" borderId="0"/>
    <xf numFmtId="0" fontId="2" fillId="0" borderId="0"/>
    <xf numFmtId="0" fontId="2" fillId="0" borderId="0"/>
    <xf numFmtId="0" fontId="2" fillId="0" borderId="0"/>
    <xf numFmtId="0" fontId="2" fillId="0" borderId="0"/>
    <xf numFmtId="0" fontId="2" fillId="0" borderId="0"/>
    <xf numFmtId="0" fontId="36" fillId="0" borderId="0"/>
    <xf numFmtId="0" fontId="36" fillId="0" borderId="0"/>
    <xf numFmtId="0" fontId="36" fillId="0" borderId="0"/>
    <xf numFmtId="0" fontId="3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6" fillId="0" borderId="0"/>
    <xf numFmtId="0" fontId="2" fillId="0" borderId="0"/>
    <xf numFmtId="0" fontId="36" fillId="0" borderId="0"/>
    <xf numFmtId="0" fontId="36" fillId="0" borderId="0"/>
    <xf numFmtId="0" fontId="36" fillId="0" borderId="0"/>
    <xf numFmtId="0" fontId="36" fillId="0" borderId="0"/>
    <xf numFmtId="0" fontId="36" fillId="0" borderId="0"/>
    <xf numFmtId="0" fontId="2" fillId="0" borderId="0"/>
    <xf numFmtId="0" fontId="2" fillId="0" borderId="0"/>
    <xf numFmtId="0" fontId="2" fillId="0" borderId="0"/>
    <xf numFmtId="0" fontId="2" fillId="0" borderId="0"/>
    <xf numFmtId="0" fontId="36" fillId="0" borderId="0"/>
    <xf numFmtId="0" fontId="36" fillId="0" borderId="0"/>
    <xf numFmtId="0" fontId="36" fillId="0" borderId="0"/>
    <xf numFmtId="0" fontId="36" fillId="0" borderId="0"/>
    <xf numFmtId="0" fontId="36" fillId="0" borderId="0"/>
    <xf numFmtId="0" fontId="36" fillId="0" borderId="0"/>
    <xf numFmtId="0" fontId="2" fillId="0" borderId="0"/>
    <xf numFmtId="0" fontId="2" fillId="0" borderId="0"/>
    <xf numFmtId="0" fontId="2" fillId="0" borderId="0"/>
    <xf numFmtId="0" fontId="36" fillId="0" borderId="0"/>
    <xf numFmtId="0" fontId="2" fillId="0" borderId="0"/>
    <xf numFmtId="0" fontId="2" fillId="0" borderId="0"/>
    <xf numFmtId="0" fontId="2" fillId="0" borderId="0"/>
    <xf numFmtId="0" fontId="2" fillId="0" borderId="0"/>
    <xf numFmtId="0" fontId="2" fillId="0" borderId="0"/>
    <xf numFmtId="0" fontId="36" fillId="0" borderId="0"/>
    <xf numFmtId="0" fontId="36" fillId="0" borderId="0"/>
    <xf numFmtId="0" fontId="36" fillId="0" borderId="0"/>
    <xf numFmtId="0" fontId="36" fillId="0" borderId="0"/>
    <xf numFmtId="0" fontId="2" fillId="0" borderId="0"/>
    <xf numFmtId="0" fontId="9" fillId="0" borderId="0"/>
    <xf numFmtId="180" fontId="9" fillId="0" borderId="0" applyFill="0" applyBorder="0" applyAlignment="0" applyProtection="0"/>
    <xf numFmtId="0" fontId="3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6" fillId="0" borderId="0"/>
    <xf numFmtId="0" fontId="36" fillId="0" borderId="0"/>
    <xf numFmtId="0" fontId="36" fillId="0" borderId="0"/>
    <xf numFmtId="0" fontId="36" fillId="0" borderId="0"/>
    <xf numFmtId="0" fontId="2" fillId="0" borderId="0"/>
    <xf numFmtId="0" fontId="36" fillId="0" borderId="0"/>
    <xf numFmtId="0" fontId="2" fillId="0" borderId="0"/>
    <xf numFmtId="0" fontId="36" fillId="0" borderId="0"/>
    <xf numFmtId="0" fontId="36" fillId="0" borderId="0"/>
    <xf numFmtId="0" fontId="36" fillId="0" borderId="0"/>
    <xf numFmtId="0" fontId="36" fillId="0" borderId="0"/>
    <xf numFmtId="0" fontId="36" fillId="0" borderId="0"/>
    <xf numFmtId="0" fontId="2" fillId="0" borderId="0"/>
    <xf numFmtId="0" fontId="2" fillId="0" borderId="0"/>
    <xf numFmtId="0" fontId="2" fillId="0" borderId="0"/>
    <xf numFmtId="0" fontId="2"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2" fillId="0" borderId="0"/>
    <xf numFmtId="0" fontId="36" fillId="0" borderId="0"/>
    <xf numFmtId="0" fontId="2" fillId="0" borderId="0"/>
    <xf numFmtId="0" fontId="2" fillId="0" borderId="0"/>
    <xf numFmtId="0" fontId="2" fillId="0" borderId="0"/>
    <xf numFmtId="0" fontId="2" fillId="0" borderId="0"/>
    <xf numFmtId="0" fontId="2" fillId="0" borderId="0"/>
    <xf numFmtId="0" fontId="36" fillId="0" borderId="0"/>
    <xf numFmtId="0" fontId="36" fillId="0" borderId="0"/>
    <xf numFmtId="0" fontId="36" fillId="0" borderId="0"/>
    <xf numFmtId="0" fontId="36" fillId="0" borderId="0"/>
    <xf numFmtId="0" fontId="2" fillId="0" borderId="0"/>
    <xf numFmtId="0" fontId="2" fillId="0" borderId="0"/>
    <xf numFmtId="0" fontId="2" fillId="0" borderId="0"/>
    <xf numFmtId="0" fontId="2" fillId="0" borderId="0"/>
    <xf numFmtId="0" fontId="2" fillId="0" borderId="0"/>
    <xf numFmtId="0" fontId="2" fillId="0" borderId="0"/>
    <xf numFmtId="0" fontId="36" fillId="0" borderId="0"/>
    <xf numFmtId="0" fontId="36" fillId="0" borderId="0"/>
    <xf numFmtId="0" fontId="36" fillId="0" borderId="0"/>
    <xf numFmtId="0" fontId="2" fillId="0" borderId="0"/>
    <xf numFmtId="0" fontId="36" fillId="0" borderId="0"/>
    <xf numFmtId="0" fontId="36" fillId="0" borderId="0"/>
    <xf numFmtId="0" fontId="36" fillId="0" borderId="0"/>
    <xf numFmtId="0" fontId="36" fillId="0" borderId="0"/>
    <xf numFmtId="0" fontId="36" fillId="0" borderId="0"/>
    <xf numFmtId="0" fontId="2" fillId="0" borderId="0"/>
    <xf numFmtId="0" fontId="2" fillId="0" borderId="0"/>
    <xf numFmtId="0" fontId="2" fillId="0" borderId="0"/>
    <xf numFmtId="0" fontId="2" fillId="0" borderId="0"/>
    <xf numFmtId="0" fontId="36" fillId="0" borderId="0"/>
    <xf numFmtId="0" fontId="36" fillId="0" borderId="0"/>
    <xf numFmtId="0" fontId="36" fillId="0" borderId="0"/>
    <xf numFmtId="0" fontId="36" fillId="0" borderId="0"/>
    <xf numFmtId="0" fontId="2" fillId="0" borderId="0"/>
    <xf numFmtId="0" fontId="36" fillId="0" borderId="0"/>
    <xf numFmtId="0" fontId="2" fillId="0" borderId="0"/>
    <xf numFmtId="0" fontId="36" fillId="0" borderId="0"/>
    <xf numFmtId="0" fontId="2" fillId="0" borderId="0"/>
    <xf numFmtId="0" fontId="2" fillId="0" borderId="0"/>
    <xf numFmtId="0" fontId="2" fillId="0" borderId="0"/>
    <xf numFmtId="0" fontId="2" fillId="0" borderId="0"/>
    <xf numFmtId="0" fontId="2" fillId="0" borderId="0"/>
    <xf numFmtId="0" fontId="36" fillId="0" borderId="0"/>
    <xf numFmtId="0" fontId="36" fillId="0" borderId="0"/>
    <xf numFmtId="0" fontId="36" fillId="0" borderId="0"/>
    <xf numFmtId="0" fontId="3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6" fillId="0" borderId="0"/>
    <xf numFmtId="0" fontId="2" fillId="0" borderId="0"/>
    <xf numFmtId="0" fontId="36" fillId="0" borderId="0"/>
    <xf numFmtId="0" fontId="36" fillId="0" borderId="0"/>
    <xf numFmtId="0" fontId="36" fillId="0" borderId="0"/>
    <xf numFmtId="0" fontId="36" fillId="0" borderId="0"/>
    <xf numFmtId="0" fontId="36" fillId="0" borderId="0"/>
    <xf numFmtId="0" fontId="2" fillId="0" borderId="0"/>
    <xf numFmtId="0" fontId="2" fillId="0" borderId="0"/>
    <xf numFmtId="0" fontId="2" fillId="0" borderId="0"/>
    <xf numFmtId="0" fontId="2" fillId="0" borderId="0"/>
    <xf numFmtId="0" fontId="36" fillId="0" borderId="0"/>
    <xf numFmtId="0" fontId="36" fillId="0" borderId="0"/>
    <xf numFmtId="0" fontId="36" fillId="0" borderId="0"/>
    <xf numFmtId="0" fontId="36" fillId="0" borderId="0"/>
    <xf numFmtId="0" fontId="36" fillId="0" borderId="0"/>
    <xf numFmtId="0" fontId="36" fillId="0" borderId="0"/>
    <xf numFmtId="0" fontId="2" fillId="0" borderId="0"/>
    <xf numFmtId="0" fontId="2" fillId="0" borderId="0"/>
    <xf numFmtId="0" fontId="36" fillId="0" borderId="0"/>
    <xf numFmtId="0" fontId="2" fillId="0" borderId="0"/>
    <xf numFmtId="0" fontId="2" fillId="0" borderId="0"/>
    <xf numFmtId="0" fontId="2" fillId="0" borderId="0"/>
    <xf numFmtId="0" fontId="2" fillId="0" borderId="0"/>
    <xf numFmtId="0" fontId="2" fillId="0" borderId="0"/>
    <xf numFmtId="0" fontId="36" fillId="0" borderId="0"/>
    <xf numFmtId="0" fontId="36" fillId="0" borderId="0"/>
    <xf numFmtId="0" fontId="36" fillId="0" borderId="0"/>
    <xf numFmtId="0" fontId="36" fillId="0" borderId="0"/>
    <xf numFmtId="0" fontId="2" fillId="0" borderId="0"/>
    <xf numFmtId="0" fontId="2" fillId="0" borderId="0"/>
    <xf numFmtId="0" fontId="2" fillId="0" borderId="0"/>
    <xf numFmtId="0" fontId="2" fillId="0" borderId="0"/>
    <xf numFmtId="0" fontId="3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180" fontId="9" fillId="0" borderId="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181" fontId="36" fillId="0" borderId="0"/>
    <xf numFmtId="181" fontId="36" fillId="0" borderId="0"/>
    <xf numFmtId="0" fontId="60" fillId="0" borderId="0"/>
    <xf numFmtId="0" fontId="255" fillId="0" borderId="0">
      <alignment vertical="center"/>
    </xf>
    <xf numFmtId="181" fontId="36" fillId="0" borderId="0"/>
    <xf numFmtId="0" fontId="2" fillId="0" borderId="0"/>
    <xf numFmtId="0" fontId="60" fillId="0" borderId="0"/>
    <xf numFmtId="0" fontId="9" fillId="0" borderId="0"/>
    <xf numFmtId="181" fontId="36" fillId="0" borderId="0"/>
    <xf numFmtId="0" fontId="2" fillId="0" borderId="0"/>
    <xf numFmtId="0" fontId="60"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0" fontId="36" fillId="0" borderId="0"/>
    <xf numFmtId="0" fontId="2" fillId="0" borderId="0"/>
    <xf numFmtId="0" fontId="60" fillId="0" borderId="0"/>
    <xf numFmtId="184" fontId="2" fillId="0" borderId="0"/>
    <xf numFmtId="0" fontId="2" fillId="0" borderId="0"/>
    <xf numFmtId="0" fontId="60" fillId="0" borderId="0"/>
    <xf numFmtId="184" fontId="2" fillId="0" borderId="0"/>
    <xf numFmtId="0" fontId="2" fillId="0" borderId="0"/>
    <xf numFmtId="0" fontId="60" fillId="0" borderId="0"/>
    <xf numFmtId="184" fontId="2" fillId="0" borderId="0"/>
    <xf numFmtId="0" fontId="2" fillId="0" borderId="0"/>
    <xf numFmtId="0" fontId="60" fillId="0" borderId="0"/>
    <xf numFmtId="184" fontId="2" fillId="0" borderId="0"/>
    <xf numFmtId="0" fontId="60" fillId="0" borderId="0"/>
    <xf numFmtId="184" fontId="2" fillId="0" borderId="0"/>
    <xf numFmtId="0" fontId="60" fillId="0" borderId="0"/>
    <xf numFmtId="184" fontId="2" fillId="0" borderId="0"/>
    <xf numFmtId="0" fontId="60" fillId="0" borderId="0"/>
    <xf numFmtId="0" fontId="1" fillId="0" borderId="0"/>
    <xf numFmtId="181" fontId="26" fillId="0" borderId="0" applyFont="0" applyFill="0" applyBorder="0" applyAlignment="0" applyProtection="0"/>
    <xf numFmtId="184" fontId="36" fillId="0" borderId="0"/>
    <xf numFmtId="184" fontId="36" fillId="0" borderId="0"/>
    <xf numFmtId="184" fontId="26" fillId="0" borderId="0" applyFont="0" applyFill="0" applyBorder="0" applyAlignment="0" applyProtection="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0" fontId="9" fillId="0" borderId="0"/>
    <xf numFmtId="0" fontId="9"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0"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1"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2"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36" fillId="0" borderId="0"/>
    <xf numFmtId="184" fontId="2"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36" fillId="0" borderId="0"/>
    <xf numFmtId="184" fontId="2"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2"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36"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2" fillId="0" borderId="0"/>
    <xf numFmtId="184" fontId="36" fillId="0" borderId="0"/>
    <xf numFmtId="184" fontId="2"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2"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2" fillId="0" borderId="0"/>
    <xf numFmtId="184" fontId="2" fillId="0" borderId="0"/>
    <xf numFmtId="0" fontId="60"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36" fillId="0" borderId="0"/>
    <xf numFmtId="184" fontId="36" fillId="0" borderId="0"/>
    <xf numFmtId="0" fontId="9"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2" fillId="0" borderId="0"/>
    <xf numFmtId="184" fontId="2" fillId="0" borderId="0"/>
    <xf numFmtId="0" fontId="60" fillId="0" borderId="0"/>
    <xf numFmtId="0" fontId="255" fillId="0" borderId="0">
      <alignment vertical="center"/>
    </xf>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1" fontId="36" fillId="0" borderId="0"/>
    <xf numFmtId="184" fontId="36" fillId="0" borderId="0"/>
    <xf numFmtId="184" fontId="36" fillId="0" borderId="0"/>
    <xf numFmtId="0" fontId="60" fillId="0" borderId="0"/>
    <xf numFmtId="181"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1" fontId="36" fillId="0" borderId="0"/>
    <xf numFmtId="184" fontId="36" fillId="0" borderId="0"/>
    <xf numFmtId="184" fontId="36" fillId="0" borderId="0"/>
    <xf numFmtId="181"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1" fontId="36" fillId="0" borderId="0"/>
    <xf numFmtId="184" fontId="36" fillId="0" borderId="0"/>
    <xf numFmtId="184" fontId="36" fillId="0" borderId="0"/>
    <xf numFmtId="181"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36" fillId="0" borderId="0"/>
    <xf numFmtId="181" fontId="36" fillId="0" borderId="0"/>
    <xf numFmtId="184" fontId="36" fillId="0" borderId="0"/>
    <xf numFmtId="184" fontId="36" fillId="0" borderId="0"/>
    <xf numFmtId="181"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1" fontId="36" fillId="0" borderId="0"/>
    <xf numFmtId="184" fontId="36" fillId="0" borderId="0"/>
    <xf numFmtId="184" fontId="36" fillId="0" borderId="0"/>
    <xf numFmtId="181"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1" fontId="36" fillId="0" borderId="0"/>
    <xf numFmtId="184" fontId="36" fillId="0" borderId="0"/>
    <xf numFmtId="184" fontId="36" fillId="0" borderId="0"/>
    <xf numFmtId="181"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81" fontId="36" fillId="0" borderId="0"/>
    <xf numFmtId="184" fontId="36" fillId="0" borderId="0"/>
    <xf numFmtId="184" fontId="36" fillId="0" borderId="0"/>
    <xf numFmtId="181" fontId="36" fillId="0" borderId="0"/>
    <xf numFmtId="184" fontId="36" fillId="0" borderId="0"/>
    <xf numFmtId="184" fontId="36" fillId="0" borderId="0"/>
    <xf numFmtId="184" fontId="36" fillId="0" borderId="0"/>
    <xf numFmtId="184" fontId="36" fillId="0" borderId="0"/>
    <xf numFmtId="184" fontId="36" fillId="0" borderId="0"/>
    <xf numFmtId="181"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0" fontId="2" fillId="0" borderId="0"/>
    <xf numFmtId="0" fontId="2" fillId="0" borderId="0"/>
    <xf numFmtId="0" fontId="2" fillId="0" borderId="0"/>
    <xf numFmtId="0" fontId="2" fillId="0" borderId="0"/>
    <xf numFmtId="0" fontId="2" fillId="0" borderId="0"/>
    <xf numFmtId="0" fontId="2" fillId="0" borderId="0"/>
    <xf numFmtId="184" fontId="3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84" fontId="3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84" fontId="3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84" fontId="3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55" fillId="0" borderId="0">
      <alignment vertical="center"/>
    </xf>
    <xf numFmtId="184" fontId="36" fillId="0" borderId="0"/>
    <xf numFmtId="184" fontId="36" fillId="0" borderId="0"/>
    <xf numFmtId="184" fontId="36" fillId="0" borderId="0"/>
    <xf numFmtId="184" fontId="36" fillId="0" borderId="0"/>
    <xf numFmtId="184" fontId="36" fillId="0" borderId="0"/>
    <xf numFmtId="184" fontId="36" fillId="0" borderId="0"/>
    <xf numFmtId="0" fontId="60"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0" fontId="60" fillId="0" borderId="0"/>
    <xf numFmtId="184" fontId="2" fillId="0" borderId="0"/>
    <xf numFmtId="0" fontId="60" fillId="0" borderId="0"/>
    <xf numFmtId="184" fontId="2" fillId="0" borderId="0"/>
    <xf numFmtId="0" fontId="60" fillId="0" borderId="0"/>
    <xf numFmtId="184" fontId="2" fillId="0" borderId="0"/>
    <xf numFmtId="0" fontId="60" fillId="0" borderId="0"/>
    <xf numFmtId="184" fontId="2" fillId="0" borderId="0"/>
    <xf numFmtId="0" fontId="60" fillId="0" borderId="0"/>
    <xf numFmtId="184" fontId="2" fillId="0" borderId="0"/>
    <xf numFmtId="0" fontId="60" fillId="0" borderId="0"/>
    <xf numFmtId="184" fontId="36" fillId="0" borderId="0"/>
    <xf numFmtId="0" fontId="60" fillId="0" borderId="0"/>
    <xf numFmtId="184" fontId="36" fillId="0" borderId="0"/>
    <xf numFmtId="0" fontId="60" fillId="0" borderId="0"/>
    <xf numFmtId="0" fontId="9" fillId="0" borderId="0"/>
    <xf numFmtId="184" fontId="36" fillId="0" borderId="0"/>
    <xf numFmtId="0" fontId="60" fillId="0" borderId="0"/>
    <xf numFmtId="0" fontId="1"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0" fontId="2" fillId="0" borderId="0"/>
    <xf numFmtId="0" fontId="2" fillId="0" borderId="0"/>
    <xf numFmtId="181" fontId="26" fillId="0" borderId="0" applyFont="0" applyFill="0" applyBorder="0" applyAlignment="0" applyProtection="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0" fontId="2" fillId="0" borderId="0"/>
    <xf numFmtId="0" fontId="2" fillId="0" borderId="0"/>
    <xf numFmtId="0" fontId="2" fillId="0" borderId="0"/>
    <xf numFmtId="0" fontId="60" fillId="0" borderId="0"/>
    <xf numFmtId="0" fontId="255" fillId="0" borderId="0">
      <alignment vertical="center"/>
    </xf>
    <xf numFmtId="0" fontId="14" fillId="0" borderId="0"/>
    <xf numFmtId="181" fontId="26" fillId="0" borderId="0" applyFont="0" applyFill="0" applyBorder="0" applyAlignment="0" applyProtection="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1" fontId="26" fillId="0" borderId="0" applyFont="0" applyFill="0" applyBorder="0" applyAlignment="0" applyProtection="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184" fontId="36" fillId="0" borderId="0"/>
    <xf numFmtId="0" fontId="60" fillId="0" borderId="0"/>
    <xf numFmtId="184" fontId="36" fillId="0" borderId="0"/>
    <xf numFmtId="0" fontId="36" fillId="0" borderId="0"/>
    <xf numFmtId="184" fontId="36" fillId="0" borderId="0"/>
    <xf numFmtId="184" fontId="36" fillId="0" borderId="0"/>
    <xf numFmtId="184" fontId="36" fillId="0" borderId="0"/>
    <xf numFmtId="184" fontId="36" fillId="0" borderId="0"/>
    <xf numFmtId="0" fontId="2" fillId="0" borderId="0"/>
    <xf numFmtId="0" fontId="2" fillId="0" borderId="0"/>
    <xf numFmtId="0" fontId="2" fillId="0" borderId="0"/>
    <xf numFmtId="0" fontId="2" fillId="0" borderId="0"/>
    <xf numFmtId="0" fontId="76" fillId="0" borderId="0"/>
    <xf numFmtId="0" fontId="2" fillId="0" borderId="0"/>
    <xf numFmtId="0" fontId="2" fillId="0" borderId="0"/>
    <xf numFmtId="0" fontId="2" fillId="0" borderId="0"/>
    <xf numFmtId="0" fontId="2" fillId="0" borderId="0"/>
    <xf numFmtId="0" fontId="2" fillId="0" borderId="0"/>
    <xf numFmtId="0" fontId="60" fillId="0" borderId="0"/>
    <xf numFmtId="0" fontId="255" fillId="0" borderId="0">
      <alignment vertical="center"/>
    </xf>
    <xf numFmtId="0" fontId="9" fillId="0" borderId="0"/>
    <xf numFmtId="0" fontId="2" fillId="0" borderId="0"/>
    <xf numFmtId="184" fontId="36" fillId="0" borderId="0"/>
    <xf numFmtId="0" fontId="60" fillId="0" borderId="0"/>
    <xf numFmtId="0" fontId="2" fillId="0" borderId="0"/>
    <xf numFmtId="0" fontId="2" fillId="0" borderId="0"/>
    <xf numFmtId="0" fontId="144" fillId="0" borderId="0"/>
    <xf numFmtId="0" fontId="8" fillId="0" borderId="0"/>
    <xf numFmtId="181" fontId="9" fillId="0" borderId="0"/>
    <xf numFmtId="0" fontId="2" fillId="0" borderId="0"/>
    <xf numFmtId="0" fontId="2" fillId="0" borderId="0"/>
    <xf numFmtId="0" fontId="2" fillId="0" borderId="0"/>
    <xf numFmtId="0" fontId="2" fillId="0" borderId="0"/>
    <xf numFmtId="0" fontId="2" fillId="0" borderId="0"/>
    <xf numFmtId="0" fontId="60" fillId="0" borderId="0"/>
    <xf numFmtId="0" fontId="255" fillId="0" borderId="0">
      <alignment vertical="center"/>
    </xf>
    <xf numFmtId="181" fontId="2" fillId="0" borderId="0"/>
    <xf numFmtId="0" fontId="2" fillId="0" borderId="0"/>
    <xf numFmtId="0" fontId="2" fillId="0" borderId="0"/>
    <xf numFmtId="0" fontId="2" fillId="0" borderId="0"/>
    <xf numFmtId="0" fontId="2" fillId="0" borderId="0"/>
    <xf numFmtId="0" fontId="2" fillId="0" borderId="0"/>
    <xf numFmtId="0" fontId="60" fillId="0" borderId="0"/>
    <xf numFmtId="0" fontId="255" fillId="0" borderId="0">
      <alignment vertical="center"/>
    </xf>
    <xf numFmtId="181" fontId="2" fillId="0" borderId="0"/>
    <xf numFmtId="0" fontId="36" fillId="0" borderId="0"/>
    <xf numFmtId="0" fontId="2" fillId="0" borderId="0"/>
    <xf numFmtId="0" fontId="2" fillId="0" borderId="0"/>
    <xf numFmtId="0" fontId="2" fillId="0" borderId="0"/>
    <xf numFmtId="0" fontId="2" fillId="0" borderId="0"/>
    <xf numFmtId="0" fontId="2" fillId="0" borderId="0"/>
    <xf numFmtId="0" fontId="60" fillId="0" borderId="0"/>
    <xf numFmtId="0" fontId="255" fillId="0" borderId="0">
      <alignment vertical="center"/>
    </xf>
    <xf numFmtId="181" fontId="2" fillId="0" borderId="0"/>
    <xf numFmtId="0" fontId="36" fillId="0" borderId="0"/>
    <xf numFmtId="0" fontId="2" fillId="0" borderId="0"/>
    <xf numFmtId="0" fontId="60" fillId="0" borderId="0"/>
    <xf numFmtId="0" fontId="255" fillId="0" borderId="0">
      <alignment vertical="center"/>
    </xf>
    <xf numFmtId="181" fontId="2" fillId="0" borderId="0"/>
    <xf numFmtId="0" fontId="2" fillId="0" borderId="0"/>
    <xf numFmtId="0" fontId="60" fillId="0" borderId="0"/>
    <xf numFmtId="0" fontId="36" fillId="0" borderId="0"/>
    <xf numFmtId="0" fontId="255" fillId="0" borderId="0">
      <alignment vertical="center"/>
    </xf>
    <xf numFmtId="0" fontId="255" fillId="0" borderId="0">
      <alignment vertical="center"/>
    </xf>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60" fillId="0" borderId="0"/>
    <xf numFmtId="0" fontId="9" fillId="0" borderId="0"/>
    <xf numFmtId="0" fontId="9" fillId="0" borderId="0"/>
    <xf numFmtId="0" fontId="9" fillId="0" borderId="0"/>
    <xf numFmtId="0" fontId="96" fillId="0" borderId="0"/>
    <xf numFmtId="0" fontId="96" fillId="0" borderId="0"/>
    <xf numFmtId="0" fontId="2" fillId="0" borderId="0"/>
    <xf numFmtId="0" fontId="36" fillId="0" borderId="0"/>
    <xf numFmtId="0" fontId="36" fillId="0" borderId="0"/>
    <xf numFmtId="0" fontId="36" fillId="0" borderId="0"/>
    <xf numFmtId="0" fontId="36" fillId="0" borderId="0"/>
    <xf numFmtId="0" fontId="36" fillId="0" borderId="0"/>
    <xf numFmtId="0" fontId="9"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38"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38"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38"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55" fillId="0" borderId="0">
      <alignment vertical="center"/>
    </xf>
    <xf numFmtId="0" fontId="2" fillId="0" borderId="0"/>
    <xf numFmtId="0" fontId="2" fillId="0" borderId="0"/>
    <xf numFmtId="18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0" fontId="2" fillId="0" borderId="0"/>
    <xf numFmtId="0" fontId="2" fillId="0" borderId="0"/>
    <xf numFmtId="0" fontId="2" fillId="0" borderId="0"/>
    <xf numFmtId="0" fontId="9" fillId="0" borderId="0"/>
    <xf numFmtId="0" fontId="60" fillId="0" borderId="0"/>
    <xf numFmtId="0" fontId="2" fillId="0" borderId="0"/>
    <xf numFmtId="0" fontId="2" fillId="0" borderId="0"/>
    <xf numFmtId="0" fontId="2" fillId="0" borderId="0"/>
    <xf numFmtId="0" fontId="60" fillId="0" borderId="0"/>
    <xf numFmtId="0" fontId="2" fillId="0" borderId="0"/>
    <xf numFmtId="0" fontId="2" fillId="0" borderId="0"/>
    <xf numFmtId="0" fontId="2" fillId="0" borderId="0"/>
    <xf numFmtId="0" fontId="2" fillId="0" borderId="0"/>
    <xf numFmtId="0" fontId="2" fillId="0" borderId="0"/>
    <xf numFmtId="0" fontId="2" fillId="0" borderId="0"/>
    <xf numFmtId="0" fontId="255" fillId="0" borderId="0">
      <alignment vertic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8" fillId="0" borderId="0"/>
    <xf numFmtId="0" fontId="2" fillId="0" borderId="0"/>
    <xf numFmtId="0" fontId="2" fillId="0" borderId="0"/>
    <xf numFmtId="0" fontId="83" fillId="0" borderId="0"/>
    <xf numFmtId="0" fontId="7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84" fontId="2" fillId="0" borderId="0"/>
    <xf numFmtId="0" fontId="2" fillId="0" borderId="0"/>
    <xf numFmtId="0" fontId="2" fillId="0" borderId="0"/>
    <xf numFmtId="0" fontId="2" fillId="0" borderId="0"/>
    <xf numFmtId="0" fontId="2" fillId="0" borderId="0"/>
    <xf numFmtId="0" fontId="2" fillId="0" borderId="0"/>
    <xf numFmtId="0" fontId="255" fillId="0" borderId="0">
      <alignment vertical="center"/>
    </xf>
    <xf numFmtId="0" fontId="2" fillId="0" borderId="0"/>
    <xf numFmtId="0" fontId="2" fillId="0" borderId="0"/>
    <xf numFmtId="184" fontId="2" fillId="0" borderId="0"/>
    <xf numFmtId="0" fontId="2" fillId="0" borderId="0"/>
    <xf numFmtId="0" fontId="2" fillId="0" borderId="0"/>
    <xf numFmtId="0" fontId="2" fillId="0" borderId="0"/>
    <xf numFmtId="0" fontId="2" fillId="0" borderId="0"/>
    <xf numFmtId="0" fontId="2" fillId="0" borderId="0"/>
    <xf numFmtId="0" fontId="255" fillId="0" borderId="0">
      <alignment vertical="center"/>
    </xf>
    <xf numFmtId="184" fontId="2" fillId="0" borderId="0"/>
    <xf numFmtId="0" fontId="2" fillId="0" borderId="0"/>
    <xf numFmtId="0" fontId="2" fillId="0" borderId="0"/>
    <xf numFmtId="0" fontId="2" fillId="0" borderId="0"/>
    <xf numFmtId="0" fontId="2" fillId="0" borderId="0"/>
    <xf numFmtId="0" fontId="2" fillId="0" borderId="0"/>
    <xf numFmtId="0" fontId="255" fillId="0" borderId="0">
      <alignment vertical="center"/>
    </xf>
    <xf numFmtId="184" fontId="2" fillId="0" borderId="0"/>
    <xf numFmtId="0" fontId="2" fillId="0" borderId="0"/>
    <xf numFmtId="0" fontId="2" fillId="0" borderId="0"/>
    <xf numFmtId="0" fontId="2" fillId="0" borderId="0"/>
    <xf numFmtId="0" fontId="2" fillId="0" borderId="0"/>
    <xf numFmtId="0" fontId="2" fillId="0" borderId="0"/>
    <xf numFmtId="0" fontId="9" fillId="0" borderId="0"/>
    <xf numFmtId="184" fontId="2" fillId="0" borderId="0"/>
    <xf numFmtId="0" fontId="2" fillId="0" borderId="0"/>
    <xf numFmtId="0" fontId="2" fillId="0" borderId="0"/>
    <xf numFmtId="0" fontId="2" fillId="0" borderId="0"/>
    <xf numFmtId="0" fontId="2" fillId="0" borderId="0"/>
    <xf numFmtId="0" fontId="2" fillId="0" borderId="0"/>
    <xf numFmtId="0" fontId="255" fillId="0" borderId="0">
      <alignment vertical="center"/>
    </xf>
    <xf numFmtId="0" fontId="138"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3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6" fillId="0" borderId="0"/>
    <xf numFmtId="0" fontId="9" fillId="0" borderId="0"/>
    <xf numFmtId="18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184"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173" fontId="9" fillId="0" borderId="0"/>
    <xf numFmtId="0" fontId="255" fillId="0" borderId="0">
      <alignment vertical="center"/>
    </xf>
    <xf numFmtId="173" fontId="9" fillId="0" borderId="0"/>
    <xf numFmtId="0" fontId="60" fillId="0" borderId="0"/>
    <xf numFmtId="0" fontId="60" fillId="0" borderId="0"/>
    <xf numFmtId="0" fontId="255" fillId="0" borderId="0">
      <alignment vertic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81" fontId="36" fillId="0" borderId="0"/>
    <xf numFmtId="181" fontId="36" fillId="0" borderId="0"/>
    <xf numFmtId="0" fontId="9" fillId="0" borderId="0">
      <alignment vertical="center"/>
    </xf>
    <xf numFmtId="0" fontId="255" fillId="0" borderId="0">
      <alignment vertical="center"/>
    </xf>
    <xf numFmtId="0" fontId="2" fillId="0" borderId="0"/>
    <xf numFmtId="0" fontId="9" fillId="0" borderId="0"/>
    <xf numFmtId="0" fontId="9" fillId="0" borderId="0">
      <alignment vertical="center"/>
    </xf>
    <xf numFmtId="0" fontId="2" fillId="0" borderId="0"/>
    <xf numFmtId="0" fontId="36" fillId="0" borderId="0"/>
    <xf numFmtId="0" fontId="9" fillId="0" borderId="0">
      <alignment vertical="top"/>
    </xf>
    <xf numFmtId="181" fontId="36" fillId="0" borderId="0"/>
    <xf numFmtId="181" fontId="36" fillId="0" borderId="0"/>
    <xf numFmtId="0" fontId="255" fillId="0" borderId="0">
      <alignment vertical="center"/>
    </xf>
    <xf numFmtId="181" fontId="36" fillId="0" borderId="0"/>
    <xf numFmtId="181" fontId="36" fillId="0" borderId="0"/>
    <xf numFmtId="0" fontId="255" fillId="0" borderId="0">
      <alignment vertical="center"/>
    </xf>
    <xf numFmtId="181" fontId="36" fillId="0" borderId="0"/>
    <xf numFmtId="181" fontId="36" fillId="0" borderId="0"/>
    <xf numFmtId="0" fontId="60" fillId="0" borderId="0"/>
    <xf numFmtId="0" fontId="2" fillId="0" borderId="0"/>
    <xf numFmtId="0" fontId="2" fillId="0" borderId="0"/>
    <xf numFmtId="0" fontId="2" fillId="0" borderId="0"/>
    <xf numFmtId="0" fontId="255" fillId="0" borderId="0">
      <alignment vertical="center"/>
    </xf>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2" fillId="0" borderId="0"/>
    <xf numFmtId="0" fontId="9" fillId="0" borderId="0"/>
    <xf numFmtId="0" fontId="2" fillId="0" borderId="0"/>
    <xf numFmtId="0" fontId="9" fillId="0" borderId="0"/>
    <xf numFmtId="0" fontId="2" fillId="0" borderId="0"/>
    <xf numFmtId="0" fontId="9" fillId="0" borderId="0"/>
    <xf numFmtId="0" fontId="2" fillId="0" borderId="0"/>
    <xf numFmtId="0" fontId="9" fillId="0" borderId="0"/>
    <xf numFmtId="0" fontId="2" fillId="0" borderId="0"/>
    <xf numFmtId="0" fontId="9" fillId="0" borderId="0"/>
    <xf numFmtId="0" fontId="2" fillId="0" borderId="0"/>
    <xf numFmtId="0" fontId="9" fillId="0" borderId="0"/>
    <xf numFmtId="0" fontId="2" fillId="0" borderId="0"/>
    <xf numFmtId="0" fontId="9"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0" fillId="0" borderId="0"/>
    <xf numFmtId="0" fontId="9" fillId="0" borderId="0"/>
    <xf numFmtId="0" fontId="255" fillId="0" borderId="0">
      <alignment vertical="center"/>
    </xf>
    <xf numFmtId="0" fontId="60" fillId="0" borderId="0"/>
    <xf numFmtId="0" fontId="255" fillId="0" borderId="0">
      <alignment vertic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alignment vertical="center"/>
    </xf>
    <xf numFmtId="0" fontId="255" fillId="0" borderId="0">
      <alignment vertical="center"/>
    </xf>
    <xf numFmtId="0" fontId="2" fillId="0" borderId="0"/>
    <xf numFmtId="0" fontId="9" fillId="0" borderId="0"/>
    <xf numFmtId="0" fontId="9" fillId="0" borderId="0">
      <alignment vertical="top"/>
    </xf>
    <xf numFmtId="0" fontId="9" fillId="0" borderId="0">
      <alignment vertical="top"/>
    </xf>
    <xf numFmtId="0" fontId="2" fillId="0" borderId="0"/>
    <xf numFmtId="0" fontId="255" fillId="0" borderId="0">
      <alignment vertical="center"/>
    </xf>
    <xf numFmtId="0" fontId="2" fillId="0" borderId="0"/>
    <xf numFmtId="0" fontId="255" fillId="0" borderId="0">
      <alignment vertical="center"/>
    </xf>
    <xf numFmtId="0" fontId="2" fillId="0" borderId="0"/>
    <xf numFmtId="0" fontId="9" fillId="0" borderId="0"/>
    <xf numFmtId="0" fontId="2" fillId="0" borderId="0"/>
    <xf numFmtId="0" fontId="2" fillId="0" borderId="0"/>
    <xf numFmtId="0" fontId="2" fillId="0" borderId="0"/>
    <xf numFmtId="0" fontId="255" fillId="0" borderId="0">
      <alignment vertical="center"/>
    </xf>
    <xf numFmtId="0" fontId="2" fillId="0" borderId="0"/>
    <xf numFmtId="0" fontId="2" fillId="0" borderId="0"/>
    <xf numFmtId="0" fontId="9" fillId="0" borderId="0"/>
    <xf numFmtId="0" fontId="2" fillId="0" borderId="0"/>
    <xf numFmtId="184" fontId="2" fillId="0" borderId="0"/>
    <xf numFmtId="0" fontId="2" fillId="0" borderId="0"/>
    <xf numFmtId="0" fontId="9"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2" fillId="0" borderId="0"/>
    <xf numFmtId="173" fontId="60" fillId="0" borderId="0"/>
    <xf numFmtId="0" fontId="60" fillId="0" borderId="0"/>
    <xf numFmtId="0" fontId="9" fillId="0" borderId="0">
      <alignment vertical="top"/>
    </xf>
    <xf numFmtId="0" fontId="9"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81" fontId="36" fillId="0" borderId="0"/>
    <xf numFmtId="181" fontId="9" fillId="0" borderId="0">
      <alignment vertical="center"/>
    </xf>
    <xf numFmtId="0" fontId="9" fillId="0" borderId="0">
      <alignment vertic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3" fontId="60" fillId="0" borderId="0"/>
    <xf numFmtId="0" fontId="60" fillId="0" borderId="0"/>
    <xf numFmtId="0" fontId="9" fillId="0" borderId="0">
      <alignment vertical="top"/>
    </xf>
    <xf numFmtId="0" fontId="9"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36" fillId="0" borderId="0"/>
    <xf numFmtId="0" fontId="60" fillId="0" borderId="0"/>
    <xf numFmtId="181" fontId="3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2" fillId="0" borderId="0"/>
    <xf numFmtId="173" fontId="60" fillId="0" borderId="0"/>
    <xf numFmtId="0" fontId="60" fillId="0" borderId="0"/>
    <xf numFmtId="0" fontId="83" fillId="0" borderId="0"/>
    <xf numFmtId="0" fontId="9" fillId="0" borderId="0">
      <alignment vertical="top"/>
    </xf>
    <xf numFmtId="0" fontId="9"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6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 fontId="89" fillId="0" borderId="126">
      <alignment horizontal="right" vertical="center"/>
    </xf>
    <xf numFmtId="0" fontId="89" fillId="0" borderId="126"/>
    <xf numFmtId="0" fontId="88" fillId="54" borderId="0" applyNumberFormat="0" applyFont="0" applyBorder="0" applyAlignment="0" applyProtection="0"/>
    <xf numFmtId="0" fontId="88" fillId="54" borderId="0" applyNumberFormat="0" applyFont="0" applyBorder="0" applyAlignment="0" applyProtection="0"/>
    <xf numFmtId="0" fontId="256" fillId="53" borderId="0"/>
    <xf numFmtId="253" fontId="14" fillId="0" borderId="0" applyFont="0" applyFill="0" applyBorder="0" applyAlignment="0" applyProtection="0"/>
    <xf numFmtId="254" fontId="14" fillId="0" borderId="0" applyFont="0" applyFill="0" applyBorder="0" applyAlignment="0" applyProtection="0"/>
    <xf numFmtId="255" fontId="14" fillId="0" borderId="0" applyFont="0" applyFill="0" applyBorder="0" applyAlignment="0" applyProtection="0"/>
    <xf numFmtId="256" fontId="14" fillId="0" borderId="0" applyFont="0" applyFill="0" applyBorder="0" applyAlignment="0" applyProtection="0"/>
    <xf numFmtId="0" fontId="9" fillId="0" borderId="0"/>
    <xf numFmtId="0" fontId="9" fillId="0" borderId="0"/>
    <xf numFmtId="0" fontId="9" fillId="76" borderId="143" applyNumberFormat="0" applyFont="0" applyAlignment="0" applyProtection="0"/>
    <xf numFmtId="0" fontId="9" fillId="76" borderId="143" applyNumberFormat="0" applyFont="0" applyAlignment="0" applyProtection="0"/>
    <xf numFmtId="0" fontId="9" fillId="76" borderId="143" applyNumberFormat="0" applyFont="0" applyAlignment="0" applyProtection="0"/>
    <xf numFmtId="0" fontId="9" fillId="76" borderId="143" applyNumberFormat="0" applyFont="0" applyAlignment="0" applyProtection="0"/>
    <xf numFmtId="0" fontId="8" fillId="69" borderId="113"/>
    <xf numFmtId="0" fontId="36" fillId="157" borderId="94"/>
    <xf numFmtId="0" fontId="8" fillId="69" borderId="113"/>
    <xf numFmtId="0" fontId="36" fillId="157" borderId="94"/>
    <xf numFmtId="0" fontId="8" fillId="69" borderId="113"/>
    <xf numFmtId="0" fontId="36" fillId="157" borderId="94"/>
    <xf numFmtId="0" fontId="8" fillId="69" borderId="113"/>
    <xf numFmtId="0" fontId="36" fillId="157" borderId="94"/>
    <xf numFmtId="0" fontId="8" fillId="69" borderId="113"/>
    <xf numFmtId="0" fontId="2" fillId="157" borderId="94"/>
    <xf numFmtId="0" fontId="2" fillId="157" borderId="94"/>
    <xf numFmtId="0" fontId="2" fillId="157" borderId="94"/>
    <xf numFmtId="0" fontId="2" fillId="157" borderId="94"/>
    <xf numFmtId="0" fontId="2" fillId="157" borderId="94"/>
    <xf numFmtId="0" fontId="8" fillId="69" borderId="113"/>
    <xf numFmtId="0" fontId="36" fillId="157" borderId="94"/>
    <xf numFmtId="0" fontId="8" fillId="69" borderId="113"/>
    <xf numFmtId="0" fontId="36" fillId="157" borderId="94"/>
    <xf numFmtId="0" fontId="8" fillId="69" borderId="113"/>
    <xf numFmtId="0" fontId="36" fillId="157" borderId="94"/>
    <xf numFmtId="0" fontId="8" fillId="69" borderId="113"/>
    <xf numFmtId="0" fontId="8" fillId="69" borderId="113"/>
    <xf numFmtId="0" fontId="84" fillId="59" borderId="113" applyNumberFormat="0" applyFont="0" applyAlignment="0" applyProtection="0"/>
    <xf numFmtId="0" fontId="26" fillId="59" borderId="113" applyNumberFormat="0" applyFont="0" applyAlignment="0" applyProtection="0"/>
    <xf numFmtId="0" fontId="26" fillId="59" borderId="113" applyNumberFormat="0" applyFont="0" applyAlignment="0" applyProtection="0"/>
    <xf numFmtId="0" fontId="9" fillId="59" borderId="113" applyNumberFormat="0" applyFont="0" applyAlignment="0" applyProtection="0"/>
    <xf numFmtId="0" fontId="9" fillId="59" borderId="113" applyNumberFormat="0" applyFont="0" applyAlignment="0" applyProtection="0"/>
    <xf numFmtId="0" fontId="84" fillId="69" borderId="113" applyNumberFormat="0" applyFont="0" applyAlignment="0" applyProtection="0"/>
    <xf numFmtId="181" fontId="26" fillId="80" borderId="117" applyNumberFormat="0" applyFont="0" applyAlignment="0" applyProtection="0"/>
    <xf numFmtId="0" fontId="165" fillId="59" borderId="113" applyNumberFormat="0" applyFont="0" applyAlignment="0" applyProtection="0"/>
    <xf numFmtId="0" fontId="84" fillId="69" borderId="113" applyNumberFormat="0" applyFont="0" applyAlignment="0" applyProtection="0"/>
    <xf numFmtId="0" fontId="84" fillId="69" borderId="113" applyNumberFormat="0" applyFont="0" applyAlignment="0" applyProtection="0"/>
    <xf numFmtId="0" fontId="84" fillId="69" borderId="113" applyNumberFormat="0" applyFont="0" applyAlignment="0" applyProtection="0"/>
    <xf numFmtId="0" fontId="84" fillId="69" borderId="113" applyNumberFormat="0" applyFont="0" applyAlignment="0" applyProtection="0"/>
    <xf numFmtId="0" fontId="84" fillId="69" borderId="113" applyNumberFormat="0" applyFont="0" applyAlignment="0" applyProtection="0"/>
    <xf numFmtId="0" fontId="84" fillId="69" borderId="113" applyNumberFormat="0" applyFont="0" applyAlignment="0" applyProtection="0"/>
    <xf numFmtId="0" fontId="84" fillId="69" borderId="113" applyNumberFormat="0" applyFont="0" applyAlignment="0" applyProtection="0"/>
    <xf numFmtId="0" fontId="84" fillId="69" borderId="113" applyNumberFormat="0" applyFont="0" applyAlignment="0" applyProtection="0"/>
    <xf numFmtId="0" fontId="84" fillId="69" borderId="113" applyNumberFormat="0" applyFont="0" applyAlignment="0" applyProtection="0"/>
    <xf numFmtId="0" fontId="84" fillId="69" borderId="113" applyNumberFormat="0" applyFont="0" applyAlignment="0" applyProtection="0"/>
    <xf numFmtId="0" fontId="84" fillId="69" borderId="113" applyNumberFormat="0" applyFont="0" applyAlignment="0" applyProtection="0"/>
    <xf numFmtId="0" fontId="165" fillId="59" borderId="113" applyNumberFormat="0" applyFont="0" applyAlignment="0" applyProtection="0"/>
    <xf numFmtId="0" fontId="165" fillId="59" borderId="113" applyNumberFormat="0" applyFont="0" applyAlignment="0" applyProtection="0"/>
    <xf numFmtId="0" fontId="84" fillId="69" borderId="113" applyNumberFormat="0" applyFont="0" applyAlignment="0" applyProtection="0"/>
    <xf numFmtId="0" fontId="84" fillId="69" borderId="113" applyNumberFormat="0" applyFont="0" applyAlignment="0" applyProtection="0"/>
    <xf numFmtId="181" fontId="26" fillId="80" borderId="117" applyNumberFormat="0" applyFont="0" applyAlignment="0" applyProtection="0"/>
    <xf numFmtId="0" fontId="84" fillId="69" borderId="113" applyNumberFormat="0" applyFont="0" applyAlignment="0" applyProtection="0"/>
    <xf numFmtId="0" fontId="84" fillId="69" borderId="113" applyNumberFormat="0" applyFont="0" applyAlignment="0" applyProtection="0"/>
    <xf numFmtId="0" fontId="84" fillId="69" borderId="113" applyNumberFormat="0" applyFont="0" applyAlignment="0" applyProtection="0"/>
    <xf numFmtId="0" fontId="84" fillId="69" borderId="113" applyNumberFormat="0" applyFont="0" applyAlignment="0" applyProtection="0"/>
    <xf numFmtId="0" fontId="84" fillId="69" borderId="113" applyNumberFormat="0" applyFont="0" applyAlignment="0" applyProtection="0"/>
    <xf numFmtId="0" fontId="84" fillId="69" borderId="113" applyNumberFormat="0" applyFont="0" applyAlignment="0" applyProtection="0"/>
    <xf numFmtId="0" fontId="84" fillId="69" borderId="113" applyNumberFormat="0" applyFont="0" applyAlignment="0" applyProtection="0"/>
    <xf numFmtId="0" fontId="84" fillId="69" borderId="113" applyNumberFormat="0" applyFont="0" applyAlignment="0" applyProtection="0"/>
    <xf numFmtId="0" fontId="84" fillId="69" borderId="113" applyNumberFormat="0" applyFont="0" applyAlignment="0" applyProtection="0"/>
    <xf numFmtId="0" fontId="84" fillId="69" borderId="113" applyNumberFormat="0" applyFont="0" applyAlignment="0" applyProtection="0"/>
    <xf numFmtId="0" fontId="84" fillId="69" borderId="113" applyNumberFormat="0" applyFont="0" applyAlignment="0" applyProtection="0"/>
    <xf numFmtId="181" fontId="26" fillId="80" borderId="117" applyNumberFormat="0" applyFont="0" applyAlignment="0" applyProtection="0"/>
    <xf numFmtId="181" fontId="26" fillId="80" borderId="117" applyNumberFormat="0" applyFont="0" applyAlignment="0" applyProtection="0"/>
    <xf numFmtId="181" fontId="26" fillId="80" borderId="117" applyNumberFormat="0" applyFont="0" applyAlignment="0" applyProtection="0"/>
    <xf numFmtId="181" fontId="26" fillId="80" borderId="117" applyNumberFormat="0" applyFont="0" applyAlignment="0" applyProtection="0"/>
    <xf numFmtId="181" fontId="26" fillId="80" borderId="117" applyNumberFormat="0" applyFont="0" applyAlignment="0" applyProtection="0"/>
    <xf numFmtId="0" fontId="26" fillId="59" borderId="113" applyNumberFormat="0" applyFont="0" applyAlignment="0" applyProtection="0"/>
    <xf numFmtId="0" fontId="8" fillId="69" borderId="113"/>
    <xf numFmtId="0" fontId="8" fillId="69" borderId="113"/>
    <xf numFmtId="0" fontId="8" fillId="69" borderId="113"/>
    <xf numFmtId="0" fontId="8" fillId="69" borderId="113"/>
    <xf numFmtId="0" fontId="8" fillId="69" borderId="113"/>
    <xf numFmtId="0" fontId="8" fillId="69" borderId="113"/>
    <xf numFmtId="0" fontId="8" fillId="69" borderId="113"/>
    <xf numFmtId="0" fontId="8" fillId="69" borderId="113"/>
    <xf numFmtId="0" fontId="8" fillId="69" borderId="113"/>
    <xf numFmtId="0" fontId="8" fillId="69" borderId="113"/>
    <xf numFmtId="0" fontId="60" fillId="59" borderId="113" applyNumberFormat="0" applyFont="0" applyAlignment="0" applyProtection="0"/>
    <xf numFmtId="0" fontId="9" fillId="69" borderId="113"/>
    <xf numFmtId="181" fontId="9" fillId="80" borderId="144" applyNumberFormat="0" applyFont="0" applyAlignment="0" applyProtection="0"/>
    <xf numFmtId="0" fontId="26" fillId="80" borderId="117" applyNumberFormat="0" applyFont="0" applyAlignment="0" applyProtection="0"/>
    <xf numFmtId="0" fontId="26" fillId="80" borderId="117" applyNumberFormat="0" applyFont="0" applyAlignment="0" applyProtection="0"/>
    <xf numFmtId="0" fontId="26" fillId="80" borderId="117" applyNumberFormat="0" applyFont="0" applyAlignment="0" applyProtection="0"/>
    <xf numFmtId="181" fontId="9" fillId="80" borderId="144" applyNumberFormat="0" applyFont="0" applyAlignment="0" applyProtection="0"/>
    <xf numFmtId="181" fontId="9" fillId="80" borderId="144" applyNumberFormat="0" applyFont="0" applyAlignment="0" applyProtection="0"/>
    <xf numFmtId="181" fontId="9" fillId="80" borderId="144" applyNumberFormat="0" applyFont="0" applyAlignment="0" applyProtection="0"/>
    <xf numFmtId="181" fontId="9" fillId="80" borderId="144" applyNumberFormat="0" applyFont="0" applyAlignment="0" applyProtection="0"/>
    <xf numFmtId="181" fontId="9" fillId="80" borderId="144" applyNumberFormat="0" applyFont="0" applyAlignment="0" applyProtection="0"/>
    <xf numFmtId="0" fontId="9" fillId="69" borderId="113"/>
    <xf numFmtId="0" fontId="9" fillId="69" borderId="113"/>
    <xf numFmtId="0" fontId="8" fillId="69" borderId="113"/>
    <xf numFmtId="0" fontId="8" fillId="69" borderId="113"/>
    <xf numFmtId="0" fontId="8" fillId="69" borderId="113"/>
    <xf numFmtId="0" fontId="8" fillId="69" borderId="113"/>
    <xf numFmtId="0" fontId="8" fillId="69" borderId="113"/>
    <xf numFmtId="0" fontId="257" fillId="157" borderId="94"/>
    <xf numFmtId="0" fontId="8" fillId="69" borderId="113"/>
    <xf numFmtId="0" fontId="257" fillId="157" borderId="94"/>
    <xf numFmtId="0" fontId="8" fillId="69" borderId="113"/>
    <xf numFmtId="0" fontId="8" fillId="69" borderId="113"/>
    <xf numFmtId="0" fontId="257" fillId="157" borderId="94"/>
    <xf numFmtId="0" fontId="8" fillId="69" borderId="113"/>
    <xf numFmtId="0" fontId="8" fillId="69" borderId="113"/>
    <xf numFmtId="0" fontId="8" fillId="69" borderId="113"/>
    <xf numFmtId="0" fontId="8" fillId="69" borderId="113"/>
    <xf numFmtId="0" fontId="60" fillId="69" borderId="113"/>
    <xf numFmtId="0" fontId="36" fillId="157" borderId="94"/>
    <xf numFmtId="0" fontId="26" fillId="59" borderId="113" applyNumberFormat="0" applyFont="0" applyAlignment="0" applyProtection="0"/>
    <xf numFmtId="0" fontId="26" fillId="59" borderId="113" applyNumberFormat="0" applyFont="0" applyAlignment="0" applyProtection="0"/>
    <xf numFmtId="0" fontId="26" fillId="59" borderId="113" applyNumberFormat="0" applyFont="0" applyAlignment="0" applyProtection="0"/>
    <xf numFmtId="0" fontId="8" fillId="69" borderId="113"/>
    <xf numFmtId="0" fontId="8" fillId="69" borderId="113"/>
    <xf numFmtId="0" fontId="8" fillId="69" borderId="113"/>
    <xf numFmtId="0" fontId="8" fillId="69" borderId="113"/>
    <xf numFmtId="0" fontId="8" fillId="69" borderId="113"/>
    <xf numFmtId="0" fontId="8" fillId="69" borderId="113"/>
    <xf numFmtId="0" fontId="8" fillId="69" borderId="113"/>
    <xf numFmtId="0" fontId="8" fillId="69" borderId="113"/>
    <xf numFmtId="0" fontId="8" fillId="69" borderId="113"/>
    <xf numFmtId="0" fontId="8" fillId="69" borderId="113"/>
    <xf numFmtId="0" fontId="8" fillId="69" borderId="113"/>
    <xf numFmtId="0" fontId="36" fillId="157" borderId="94"/>
    <xf numFmtId="0" fontId="8" fillId="69" borderId="113"/>
    <xf numFmtId="0" fontId="8" fillId="69" borderId="113"/>
    <xf numFmtId="0" fontId="8" fillId="69" borderId="113"/>
    <xf numFmtId="0" fontId="8" fillId="69" borderId="113"/>
    <xf numFmtId="0" fontId="8" fillId="69" borderId="113"/>
    <xf numFmtId="0" fontId="8" fillId="69" borderId="113"/>
    <xf numFmtId="0" fontId="8" fillId="69" borderId="113"/>
    <xf numFmtId="0" fontId="8" fillId="69" borderId="113"/>
    <xf numFmtId="0" fontId="8" fillId="69" borderId="113"/>
    <xf numFmtId="0" fontId="8" fillId="69" borderId="113"/>
    <xf numFmtId="0" fontId="8" fillId="69" borderId="113"/>
    <xf numFmtId="0" fontId="36" fillId="157" borderId="94"/>
    <xf numFmtId="0" fontId="257" fillId="157" borderId="94"/>
    <xf numFmtId="0" fontId="8" fillId="69" borderId="113"/>
    <xf numFmtId="0" fontId="257" fillId="157" borderId="94"/>
    <xf numFmtId="0" fontId="8" fillId="69" borderId="113"/>
    <xf numFmtId="0" fontId="257" fillId="157" borderId="94"/>
    <xf numFmtId="0" fontId="8" fillId="69" borderId="113"/>
    <xf numFmtId="0" fontId="8" fillId="69" borderId="113"/>
    <xf numFmtId="0" fontId="8" fillId="69" borderId="113"/>
    <xf numFmtId="0" fontId="26" fillId="59" borderId="113" applyNumberFormat="0" applyFont="0" applyAlignment="0" applyProtection="0"/>
    <xf numFmtId="0" fontId="87" fillId="26" borderId="94" applyNumberFormat="0" applyFont="0" applyAlignment="0" applyProtection="0"/>
    <xf numFmtId="0" fontId="8" fillId="69" borderId="113"/>
    <xf numFmtId="0" fontId="36" fillId="157" borderId="94"/>
    <xf numFmtId="0" fontId="8" fillId="69" borderId="113"/>
    <xf numFmtId="0" fontId="36" fillId="157" borderId="94"/>
    <xf numFmtId="0" fontId="8" fillId="69" borderId="113"/>
    <xf numFmtId="0" fontId="36" fillId="157" borderId="94"/>
    <xf numFmtId="0" fontId="89" fillId="0" borderId="0">
      <alignment horizontal="left"/>
    </xf>
    <xf numFmtId="37" fontId="258" fillId="69" borderId="27" applyFill="0" applyBorder="0" applyProtection="0"/>
    <xf numFmtId="257" fontId="99" fillId="0" borderId="0" applyFill="0" applyBorder="0">
      <alignment vertical="center"/>
    </xf>
    <xf numFmtId="258" fontId="259" fillId="0" borderId="0" applyNumberFormat="0" applyFill="0" applyBorder="0" applyAlignment="0" applyProtection="0"/>
    <xf numFmtId="169" fontId="260" fillId="0" borderId="0" applyFont="0" applyFill="0" applyBorder="0" applyAlignment="0" applyProtection="0"/>
    <xf numFmtId="169" fontId="261" fillId="0" borderId="0"/>
    <xf numFmtId="0" fontId="121" fillId="0" borderId="0"/>
    <xf numFmtId="0" fontId="170" fillId="0" borderId="0"/>
    <xf numFmtId="0" fontId="170" fillId="0" borderId="0"/>
    <xf numFmtId="0" fontId="262" fillId="53" borderId="145"/>
    <xf numFmtId="0" fontId="262" fillId="53" borderId="145"/>
    <xf numFmtId="0" fontId="262" fillId="53" borderId="145"/>
    <xf numFmtId="0" fontId="262" fillId="53" borderId="145"/>
    <xf numFmtId="0" fontId="262" fillId="53" borderId="145"/>
    <xf numFmtId="0" fontId="262" fillId="53" borderId="145"/>
    <xf numFmtId="0" fontId="262" fillId="53" borderId="145"/>
    <xf numFmtId="0" fontId="262" fillId="53" borderId="145"/>
    <xf numFmtId="0" fontId="262" fillId="53" borderId="145"/>
    <xf numFmtId="0" fontId="262" fillId="53" borderId="145"/>
    <xf numFmtId="0" fontId="263" fillId="68" borderId="145" applyNumberFormat="0" applyAlignment="0" applyProtection="0"/>
    <xf numFmtId="0" fontId="262" fillId="53" borderId="145"/>
    <xf numFmtId="0" fontId="262" fillId="68" borderId="145" applyNumberFormat="0" applyAlignment="0" applyProtection="0"/>
    <xf numFmtId="0" fontId="262" fillId="68" borderId="145" applyNumberFormat="0" applyAlignment="0" applyProtection="0"/>
    <xf numFmtId="181" fontId="262" fillId="73" borderId="145" applyNumberFormat="0" applyAlignment="0" applyProtection="0"/>
    <xf numFmtId="0" fontId="262" fillId="68" borderId="145" applyNumberFormat="0" applyAlignment="0" applyProtection="0"/>
    <xf numFmtId="0" fontId="263" fillId="53" borderId="145" applyNumberFormat="0" applyAlignment="0" applyProtection="0"/>
    <xf numFmtId="0" fontId="263" fillId="53" borderId="145" applyNumberFormat="0" applyAlignment="0" applyProtection="0"/>
    <xf numFmtId="0" fontId="263" fillId="53" borderId="145" applyNumberFormat="0" applyAlignment="0" applyProtection="0"/>
    <xf numFmtId="0" fontId="263" fillId="53" borderId="145" applyNumberFormat="0" applyAlignment="0" applyProtection="0"/>
    <xf numFmtId="0" fontId="263" fillId="53" borderId="145" applyNumberFormat="0" applyAlignment="0" applyProtection="0"/>
    <xf numFmtId="0" fontId="263" fillId="53" borderId="145" applyNumberFormat="0" applyAlignment="0" applyProtection="0"/>
    <xf numFmtId="0" fontId="263" fillId="53" borderId="145" applyNumberFormat="0" applyAlignment="0" applyProtection="0"/>
    <xf numFmtId="0" fontId="263" fillId="53" borderId="145" applyNumberFormat="0" applyAlignment="0" applyProtection="0"/>
    <xf numFmtId="0" fontId="262" fillId="68" borderId="145" applyNumberFormat="0" applyAlignment="0" applyProtection="0"/>
    <xf numFmtId="0" fontId="262" fillId="68" borderId="145" applyNumberFormat="0" applyAlignment="0" applyProtection="0"/>
    <xf numFmtId="0" fontId="263" fillId="53" borderId="145" applyNumberFormat="0" applyAlignment="0" applyProtection="0"/>
    <xf numFmtId="181" fontId="262" fillId="73" borderId="145" applyNumberFormat="0" applyAlignment="0" applyProtection="0"/>
    <xf numFmtId="0" fontId="263" fillId="53" borderId="145" applyNumberFormat="0" applyAlignment="0" applyProtection="0"/>
    <xf numFmtId="0" fontId="263" fillId="53" borderId="145" applyNumberFormat="0" applyAlignment="0" applyProtection="0"/>
    <xf numFmtId="0" fontId="263" fillId="53" borderId="145" applyNumberFormat="0" applyAlignment="0" applyProtection="0"/>
    <xf numFmtId="0" fontId="263" fillId="53" borderId="145" applyNumberFormat="0" applyAlignment="0" applyProtection="0"/>
    <xf numFmtId="0" fontId="263" fillId="53" borderId="145" applyNumberFormat="0" applyAlignment="0" applyProtection="0"/>
    <xf numFmtId="0" fontId="263" fillId="53" borderId="145" applyNumberFormat="0" applyAlignment="0" applyProtection="0"/>
    <xf numFmtId="0" fontId="263" fillId="53" borderId="145" applyNumberFormat="0" applyAlignment="0" applyProtection="0"/>
    <xf numFmtId="0" fontId="263" fillId="53" borderId="145" applyNumberFormat="0" applyAlignment="0" applyProtection="0"/>
    <xf numFmtId="181" fontId="262" fillId="73" borderId="145" applyNumberFormat="0" applyAlignment="0" applyProtection="0"/>
    <xf numFmtId="181" fontId="262" fillId="73" borderId="145" applyNumberFormat="0" applyAlignment="0" applyProtection="0"/>
    <xf numFmtId="181" fontId="262" fillId="73" borderId="145" applyNumberFormat="0" applyAlignment="0" applyProtection="0"/>
    <xf numFmtId="181" fontId="262" fillId="73" borderId="145" applyNumberFormat="0" applyAlignment="0" applyProtection="0"/>
    <xf numFmtId="0" fontId="262" fillId="53" borderId="145"/>
    <xf numFmtId="0" fontId="262" fillId="53" borderId="145"/>
    <xf numFmtId="0" fontId="262" fillId="53" borderId="145"/>
    <xf numFmtId="0" fontId="262" fillId="53" borderId="145"/>
    <xf numFmtId="0" fontId="262" fillId="53" borderId="145"/>
    <xf numFmtId="0" fontId="262" fillId="53" borderId="145"/>
    <xf numFmtId="0" fontId="262" fillId="53" borderId="145"/>
    <xf numFmtId="0" fontId="262" fillId="53" borderId="145"/>
    <xf numFmtId="0" fontId="262" fillId="53" borderId="145"/>
    <xf numFmtId="0" fontId="262" fillId="53" borderId="145"/>
    <xf numFmtId="0" fontId="262" fillId="53" borderId="145"/>
    <xf numFmtId="0" fontId="262" fillId="53" borderId="145"/>
    <xf numFmtId="0" fontId="262" fillId="68" borderId="145" applyNumberFormat="0" applyAlignment="0" applyProtection="0"/>
    <xf numFmtId="0" fontId="262" fillId="73" borderId="145" applyNumberFormat="0" applyAlignment="0" applyProtection="0"/>
    <xf numFmtId="0" fontId="262" fillId="132" borderId="145" applyNumberFormat="0" applyAlignment="0" applyProtection="0"/>
    <xf numFmtId="181" fontId="262" fillId="132" borderId="145" applyNumberFormat="0" applyAlignment="0" applyProtection="0"/>
    <xf numFmtId="181" fontId="262" fillId="132" borderId="145" applyNumberFormat="0" applyAlignment="0" applyProtection="0"/>
    <xf numFmtId="181" fontId="262" fillId="132" borderId="145" applyNumberFormat="0" applyAlignment="0" applyProtection="0"/>
    <xf numFmtId="181" fontId="262" fillId="132" borderId="145" applyNumberFormat="0" applyAlignment="0" applyProtection="0"/>
    <xf numFmtId="181" fontId="262" fillId="132" borderId="145" applyNumberFormat="0" applyAlignment="0" applyProtection="0"/>
    <xf numFmtId="181" fontId="262" fillId="132" borderId="145" applyNumberFormat="0" applyAlignment="0" applyProtection="0"/>
    <xf numFmtId="0" fontId="262" fillId="73" borderId="145" applyNumberFormat="0" applyAlignment="0" applyProtection="0"/>
    <xf numFmtId="0" fontId="262" fillId="73" borderId="145" applyNumberFormat="0" applyAlignment="0" applyProtection="0"/>
    <xf numFmtId="0" fontId="262" fillId="53" borderId="145"/>
    <xf numFmtId="0" fontId="262" fillId="53" borderId="145"/>
    <xf numFmtId="0" fontId="262" fillId="53" borderId="145"/>
    <xf numFmtId="0" fontId="262" fillId="53" borderId="145"/>
    <xf numFmtId="0" fontId="262" fillId="53" borderId="145"/>
    <xf numFmtId="0" fontId="264" fillId="3" borderId="98"/>
    <xf numFmtId="0" fontId="262" fillId="53" borderId="145"/>
    <xf numFmtId="0" fontId="264" fillId="3" borderId="98"/>
    <xf numFmtId="0" fontId="262" fillId="53" borderId="145"/>
    <xf numFmtId="0" fontId="262" fillId="53" borderId="145"/>
    <xf numFmtId="0" fontId="264" fillId="3" borderId="98"/>
    <xf numFmtId="0" fontId="262" fillId="53" borderId="145"/>
    <xf numFmtId="0" fontId="262" fillId="53" borderId="145"/>
    <xf numFmtId="0" fontId="262" fillId="53" borderId="145"/>
    <xf numFmtId="0" fontId="262" fillId="53" borderId="145"/>
    <xf numFmtId="0" fontId="262" fillId="53" borderId="145"/>
    <xf numFmtId="0" fontId="262" fillId="68" borderId="145" applyNumberFormat="0" applyAlignment="0" applyProtection="0"/>
    <xf numFmtId="0" fontId="262" fillId="68" borderId="145" applyNumberFormat="0" applyAlignment="0" applyProtection="0"/>
    <xf numFmtId="0" fontId="262" fillId="68" borderId="145" applyNumberFormat="0" applyAlignment="0" applyProtection="0"/>
    <xf numFmtId="0" fontId="262" fillId="53" borderId="145"/>
    <xf numFmtId="0" fontId="262" fillId="53" borderId="145"/>
    <xf numFmtId="0" fontId="262" fillId="53" borderId="145"/>
    <xf numFmtId="0" fontId="262" fillId="53" borderId="145"/>
    <xf numFmtId="0" fontId="262" fillId="53" borderId="145"/>
    <xf numFmtId="0" fontId="262" fillId="53" borderId="145"/>
    <xf numFmtId="0" fontId="262" fillId="53" borderId="145"/>
    <xf numFmtId="0" fontId="262" fillId="53" borderId="145"/>
    <xf numFmtId="0" fontId="262" fillId="53" borderId="145"/>
    <xf numFmtId="0" fontId="262" fillId="53" borderId="145"/>
    <xf numFmtId="0" fontId="262" fillId="53" borderId="145"/>
    <xf numFmtId="0" fontId="262" fillId="53" borderId="145"/>
    <xf numFmtId="0" fontId="262" fillId="53" borderId="145"/>
    <xf numFmtId="0" fontId="262" fillId="53" borderId="145"/>
    <xf numFmtId="0" fontId="262" fillId="53" borderId="145"/>
    <xf numFmtId="0" fontId="262" fillId="53" borderId="145"/>
    <xf numFmtId="0" fontId="262" fillId="53" borderId="145"/>
    <xf numFmtId="0" fontId="262" fillId="53" borderId="145"/>
    <xf numFmtId="0" fontId="262" fillId="53" borderId="145"/>
    <xf numFmtId="0" fontId="262" fillId="53" borderId="145"/>
    <xf numFmtId="0" fontId="262" fillId="53" borderId="145"/>
    <xf numFmtId="0" fontId="262" fillId="53" borderId="145"/>
    <xf numFmtId="0" fontId="264" fillId="3" borderId="98"/>
    <xf numFmtId="0" fontId="262" fillId="53" borderId="145"/>
    <xf numFmtId="0" fontId="264" fillId="3" borderId="98"/>
    <xf numFmtId="0" fontId="262" fillId="53" borderId="145"/>
    <xf numFmtId="0" fontId="264" fillId="3" borderId="98"/>
    <xf numFmtId="0" fontId="262" fillId="53" borderId="145"/>
    <xf numFmtId="0" fontId="262" fillId="53" borderId="145"/>
    <xf numFmtId="0" fontId="265" fillId="133" borderId="91"/>
    <xf numFmtId="0" fontId="262" fillId="53" borderId="145"/>
    <xf numFmtId="0" fontId="262" fillId="68" borderId="145" applyNumberFormat="0" applyAlignment="0" applyProtection="0"/>
    <xf numFmtId="0" fontId="266" fillId="24" borderId="91" applyNumberFormat="0" applyAlignment="0" applyProtection="0"/>
    <xf numFmtId="0" fontId="262" fillId="53" borderId="145"/>
    <xf numFmtId="0" fontId="262" fillId="53" borderId="145"/>
    <xf numFmtId="0" fontId="262" fillId="53" borderId="145"/>
    <xf numFmtId="40" fontId="267" fillId="3" borderId="0">
      <alignment horizontal="right"/>
    </xf>
    <xf numFmtId="0" fontId="268" fillId="3" borderId="0">
      <alignment horizontal="right"/>
    </xf>
    <xf numFmtId="0" fontId="269" fillId="3" borderId="16"/>
    <xf numFmtId="0" fontId="269" fillId="0" borderId="0" applyBorder="0">
      <alignment horizontal="centerContinuous"/>
    </xf>
    <xf numFmtId="0" fontId="270" fillId="0" borderId="0" applyBorder="0">
      <alignment horizontal="centerContinuous"/>
    </xf>
    <xf numFmtId="0" fontId="130" fillId="151" borderId="121"/>
    <xf numFmtId="259" fontId="9" fillId="0" borderId="0" applyFont="0" applyFill="0" applyBorder="0" applyProtection="0">
      <alignment horizontal="right"/>
    </xf>
    <xf numFmtId="259" fontId="9" fillId="0" borderId="0" applyFont="0" applyFill="0" applyBorder="0" applyProtection="0">
      <alignment horizontal="right"/>
    </xf>
    <xf numFmtId="259" fontId="9" fillId="0" borderId="0" applyFont="0" applyFill="0" applyBorder="0" applyProtection="0">
      <alignment horizontal="right"/>
    </xf>
    <xf numFmtId="259" fontId="9" fillId="0" borderId="0" applyFont="0" applyFill="0" applyBorder="0" applyProtection="0">
      <alignment horizontal="right"/>
    </xf>
    <xf numFmtId="1" fontId="271" fillId="0" borderId="0" applyProtection="0">
      <alignment horizontal="right" vertical="center"/>
    </xf>
    <xf numFmtId="260" fontId="89" fillId="158" borderId="126">
      <alignment horizontal="right" vertical="center"/>
    </xf>
    <xf numFmtId="9" fontId="132" fillId="0" borderId="0" applyFont="0" applyFill="0" applyBorder="0" applyAlignment="0" applyProtection="0"/>
    <xf numFmtId="9" fontId="272" fillId="0" borderId="0" applyFont="0" applyFill="0" applyBorder="0" applyAlignment="0" applyProtection="0"/>
    <xf numFmtId="171" fontId="132" fillId="0" borderId="0" applyFont="0" applyFill="0" applyBorder="0" applyAlignment="0" applyProtection="0"/>
    <xf numFmtId="171" fontId="133" fillId="0" borderId="0"/>
    <xf numFmtId="10" fontId="9" fillId="0" borderId="0" applyFont="0" applyFill="0" applyBorder="0" applyAlignment="0" applyProtection="0"/>
    <xf numFmtId="10" fontId="9" fillId="0" borderId="0" applyFont="0" applyFill="0" applyBorder="0" applyAlignment="0" applyProtection="0"/>
    <xf numFmtId="9" fontId="9" fillId="0" borderId="0" applyFont="0" applyFill="0" applyBorder="0" applyAlignment="0" applyProtection="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xf numFmtId="9" fontId="2" fillId="0" borderId="0"/>
    <xf numFmtId="9" fontId="36"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xf numFmtId="9" fontId="2" fillId="0" borderId="0"/>
    <xf numFmtId="9" fontId="2" fillId="0" borderId="0"/>
    <xf numFmtId="9" fontId="2" fillId="0" borderId="0"/>
    <xf numFmtId="9" fontId="2" fillId="0" borderId="0"/>
    <xf numFmtId="9" fontId="2" fillId="0" borderId="0"/>
    <xf numFmtId="9" fontId="9" fillId="0" borderId="0" applyFont="0" applyFill="0" applyBorder="0" applyAlignment="0" applyProtection="0"/>
    <xf numFmtId="9" fontId="9" fillId="0" borderId="0" applyFont="0" applyFill="0" applyBorder="0" applyAlignment="0" applyProtection="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9" fillId="0" borderId="0" applyFont="0" applyFill="0" applyBorder="0" applyAlignment="0" applyProtection="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9" fillId="0" borderId="0" applyFont="0" applyFill="0" applyBorder="0" applyAlignment="0" applyProtection="0"/>
    <xf numFmtId="9" fontId="60" fillId="0" borderId="0" applyFont="0" applyFill="0" applyBorder="0" applyAlignment="0" applyProtection="0"/>
    <xf numFmtId="9" fontId="60" fillId="0" borderId="0" applyFont="0" applyFill="0" applyBorder="0" applyAlignment="0" applyProtection="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9" fillId="0" borderId="0" applyFont="0" applyFill="0" applyBorder="0" applyAlignment="0" applyProtection="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60" fillId="0" borderId="0"/>
    <xf numFmtId="9" fontId="36" fillId="0" borderId="0" applyFont="0" applyFill="0" applyBorder="0" applyAlignment="0" applyProtection="0"/>
    <xf numFmtId="9" fontId="60" fillId="0" borderId="0"/>
    <xf numFmtId="9" fontId="60" fillId="0" borderId="0"/>
    <xf numFmtId="9" fontId="60" fillId="0" borderId="0"/>
    <xf numFmtId="9" fontId="60" fillId="0" borderId="0"/>
    <xf numFmtId="9" fontId="60" fillId="0" borderId="0"/>
    <xf numFmtId="9" fontId="60" fillId="0" borderId="0"/>
    <xf numFmtId="9" fontId="60" fillId="0" borderId="0"/>
    <xf numFmtId="9" fontId="9"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9" fillId="0" borderId="0"/>
    <xf numFmtId="9" fontId="9" fillId="0" borderId="0"/>
    <xf numFmtId="9" fontId="9" fillId="0" borderId="0" applyFont="0" applyFill="0" applyBorder="0" applyAlignment="0" applyProtection="0"/>
    <xf numFmtId="9" fontId="59" fillId="0" borderId="0" applyFont="0" applyFill="0" applyBorder="0" applyAlignment="0" applyProtection="0"/>
    <xf numFmtId="9" fontId="60" fillId="0" borderId="0"/>
    <xf numFmtId="9" fontId="60" fillId="0" borderId="0"/>
    <xf numFmtId="9" fontId="60" fillId="0" borderId="0"/>
    <xf numFmtId="9" fontId="60" fillId="0" borderId="0"/>
    <xf numFmtId="9" fontId="60" fillId="0" borderId="0"/>
    <xf numFmtId="9" fontId="60" fillId="0" borderId="0"/>
    <xf numFmtId="9" fontId="60" fillId="0" borderId="0"/>
    <xf numFmtId="9" fontId="60" fillId="0" borderId="0"/>
    <xf numFmtId="9" fontId="60" fillId="0" borderId="0"/>
    <xf numFmtId="9" fontId="60" fillId="0" borderId="0"/>
    <xf numFmtId="9" fontId="9" fillId="0" borderId="0" applyFont="0" applyFill="0" applyBorder="0" applyAlignment="0" applyProtection="0"/>
    <xf numFmtId="9" fontId="36" fillId="0" borderId="0" applyFont="0" applyFill="0" applyBorder="0" applyAlignment="0" applyProtection="0"/>
    <xf numFmtId="9" fontId="9" fillId="0" borderId="0" applyFont="0" applyFill="0" applyBorder="0" applyAlignment="0" applyProtection="0"/>
    <xf numFmtId="9" fontId="60" fillId="0" borderId="0"/>
    <xf numFmtId="9" fontId="60" fillId="0" borderId="0"/>
    <xf numFmtId="9" fontId="60" fillId="0" borderId="0"/>
    <xf numFmtId="9" fontId="60" fillId="0" borderId="0"/>
    <xf numFmtId="9" fontId="60" fillId="0" borderId="0"/>
    <xf numFmtId="9" fontId="60" fillId="0" borderId="0"/>
    <xf numFmtId="9" fontId="60" fillId="0" borderId="0"/>
    <xf numFmtId="9" fontId="60" fillId="0" borderId="0"/>
    <xf numFmtId="9" fontId="9" fillId="0" borderId="0"/>
    <xf numFmtId="9" fontId="60" fillId="0" borderId="0"/>
    <xf numFmtId="9" fontId="9" fillId="0" borderId="0"/>
    <xf numFmtId="9" fontId="60" fillId="0" borderId="0"/>
    <xf numFmtId="9" fontId="60" fillId="0" borderId="0"/>
    <xf numFmtId="9" fontId="60" fillId="0" borderId="0"/>
    <xf numFmtId="9" fontId="36" fillId="0" borderId="0" applyFont="0" applyFill="0" applyBorder="0" applyAlignment="0" applyProtection="0"/>
    <xf numFmtId="9" fontId="36" fillId="0" borderId="0" applyFont="0" applyFill="0" applyBorder="0" applyAlignment="0" applyProtection="0"/>
    <xf numFmtId="9" fontId="9" fillId="0" borderId="0" applyFont="0" applyFill="0" applyBorder="0" applyAlignment="0" applyProtection="0"/>
    <xf numFmtId="9" fontId="60" fillId="0" borderId="0"/>
    <xf numFmtId="9" fontId="60" fillId="0" borderId="0"/>
    <xf numFmtId="9" fontId="60" fillId="0" borderId="0"/>
    <xf numFmtId="9" fontId="60" fillId="0" borderId="0"/>
    <xf numFmtId="9" fontId="60" fillId="0" borderId="0"/>
    <xf numFmtId="9" fontId="60" fillId="0" borderId="0"/>
    <xf numFmtId="9" fontId="60" fillId="0" borderId="0"/>
    <xf numFmtId="9" fontId="60" fillId="0" borderId="0"/>
    <xf numFmtId="9" fontId="60" fillId="0" borderId="0"/>
    <xf numFmtId="9" fontId="60" fillId="0" borderId="0"/>
    <xf numFmtId="9" fontId="36" fillId="0" borderId="0" applyFont="0" applyFill="0" applyBorder="0" applyAlignment="0" applyProtection="0"/>
    <xf numFmtId="9" fontId="36" fillId="0" borderId="0" applyFont="0" applyFill="0" applyBorder="0" applyAlignment="0" applyProtection="0"/>
    <xf numFmtId="9" fontId="9" fillId="0" borderId="0" applyFont="0" applyFill="0" applyBorder="0" applyAlignment="0" applyProtection="0"/>
    <xf numFmtId="9" fontId="60" fillId="0" borderId="0"/>
    <xf numFmtId="9" fontId="60" fillId="0" borderId="0"/>
    <xf numFmtId="9" fontId="60" fillId="0" borderId="0"/>
    <xf numFmtId="9" fontId="60" fillId="0" borderId="0"/>
    <xf numFmtId="9" fontId="60" fillId="0" borderId="0"/>
    <xf numFmtId="9" fontId="60" fillId="0" borderId="0"/>
    <xf numFmtId="9" fontId="60" fillId="0" borderId="0"/>
    <xf numFmtId="9" fontId="60" fillId="0" borderId="0"/>
    <xf numFmtId="9" fontId="60" fillId="0" borderId="0"/>
    <xf numFmtId="9" fontId="60" fillId="0" borderId="0"/>
    <xf numFmtId="9" fontId="36" fillId="0" borderId="0" applyFont="0" applyFill="0" applyBorder="0" applyAlignment="0" applyProtection="0"/>
    <xf numFmtId="9" fontId="36" fillId="0" borderId="0" applyFont="0" applyFill="0" applyBorder="0" applyAlignment="0" applyProtection="0"/>
    <xf numFmtId="9" fontId="9" fillId="0" borderId="0" applyFont="0" applyFill="0" applyBorder="0" applyAlignment="0" applyProtection="0"/>
    <xf numFmtId="9" fontId="60" fillId="0" borderId="0"/>
    <xf numFmtId="9" fontId="60" fillId="0" borderId="0"/>
    <xf numFmtId="9" fontId="60" fillId="0" borderId="0"/>
    <xf numFmtId="9" fontId="9" fillId="0" borderId="0"/>
    <xf numFmtId="9" fontId="60" fillId="0" borderId="0"/>
    <xf numFmtId="9" fontId="60" fillId="0" borderId="0"/>
    <xf numFmtId="9" fontId="60" fillId="0" borderId="0"/>
    <xf numFmtId="9" fontId="8"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8"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60" fillId="0" borderId="0" applyFont="0" applyFill="0" applyBorder="0" applyAlignment="0" applyProtection="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9" fillId="0" borderId="0"/>
    <xf numFmtId="9" fontId="9" fillId="0" borderId="0"/>
    <xf numFmtId="9" fontId="9" fillId="0" borderId="0"/>
    <xf numFmtId="9" fontId="9"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60" fillId="0" borderId="0" applyFont="0" applyFill="0" applyBorder="0" applyAlignment="0" applyProtection="0"/>
    <xf numFmtId="9" fontId="1" fillId="0" borderId="0" applyFont="0" applyFill="0" applyBorder="0" applyAlignment="0" applyProtection="0"/>
    <xf numFmtId="9" fontId="14" fillId="0" borderId="0" applyFont="0" applyFill="0" applyBorder="0" applyAlignment="0" applyProtection="0"/>
    <xf numFmtId="9" fontId="9" fillId="0" borderId="0" applyFont="0" applyFill="0" applyBorder="0" applyAlignment="0" applyProtection="0"/>
    <xf numFmtId="9" fontId="5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59" fillId="0" borderId="0" applyFont="0" applyFill="0" applyBorder="0" applyAlignment="0" applyProtection="0"/>
    <xf numFmtId="9" fontId="8" fillId="0" borderId="0" applyFont="0" applyFill="0" applyBorder="0" applyAlignment="0" applyProtection="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15" fillId="0" borderId="0" applyFont="0" applyFill="0" applyBorder="0" applyAlignment="0" applyProtection="0"/>
    <xf numFmtId="9" fontId="2" fillId="0" borderId="0" applyFont="0" applyFill="0" applyBorder="0" applyAlignment="0" applyProtection="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1" fillId="0" borderId="0" applyFont="0" applyFill="0" applyBorder="0" applyAlignment="0" applyProtection="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9" fillId="0" borderId="0" applyFont="0" applyFill="0" applyBorder="0" applyAlignment="0" applyProtection="0"/>
    <xf numFmtId="9" fontId="9" fillId="0" borderId="0" applyFont="0" applyFill="0" applyBorder="0" applyAlignment="0" applyProtection="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9" fillId="0" borderId="0" applyFont="0" applyFill="0" applyBorder="0" applyAlignment="0" applyProtection="0"/>
    <xf numFmtId="9" fontId="135"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00" fillId="0" borderId="0" applyFont="0" applyFill="0" applyBorder="0" applyAlignment="0" applyProtection="0"/>
    <xf numFmtId="9" fontId="2" fillId="0" borderId="0"/>
    <xf numFmtId="9" fontId="2" fillId="0" borderId="0"/>
    <xf numFmtId="9" fontId="2" fillId="0" borderId="0"/>
    <xf numFmtId="9" fontId="2" fillId="0" borderId="0"/>
    <xf numFmtId="9" fontId="2" fillId="0" borderId="0"/>
    <xf numFmtId="9" fontId="9" fillId="0" borderId="0" applyFont="0" applyFill="0" applyBorder="0" applyAlignment="0" applyProtection="0"/>
    <xf numFmtId="9" fontId="9" fillId="0" borderId="0" applyFont="0" applyFill="0" applyBorder="0" applyAlignment="0" applyProtection="0"/>
    <xf numFmtId="9" fontId="36" fillId="0" borderId="0" applyFont="0" applyFill="0" applyBorder="0" applyAlignment="0" applyProtection="0"/>
    <xf numFmtId="9" fontId="200" fillId="0" borderId="0" applyFont="0" applyFill="0" applyBorder="0" applyAlignment="0" applyProtection="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1" fillId="0" borderId="0" applyFont="0" applyFill="0" applyBorder="0" applyAlignment="0" applyProtection="0"/>
    <xf numFmtId="9" fontId="9" fillId="0" borderId="0"/>
    <xf numFmtId="9" fontId="9" fillId="0" borderId="0" applyFont="0" applyFill="0" applyBorder="0" applyAlignment="0" applyProtection="0"/>
    <xf numFmtId="9" fontId="9" fillId="0" borderId="0" applyFont="0" applyFill="0" applyBorder="0" applyAlignment="0" applyProtection="0"/>
    <xf numFmtId="9" fontId="1" fillId="0" borderId="0" applyFont="0" applyFill="0" applyBorder="0" applyAlignment="0" applyProtection="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36" fillId="0" borderId="0" applyFont="0" applyFill="0" applyBorder="0" applyAlignment="0" applyProtection="0"/>
    <xf numFmtId="9" fontId="9"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9" fillId="0" borderId="0" applyFont="0" applyFill="0" applyBorder="0" applyAlignment="0" applyProtection="0"/>
    <xf numFmtId="9" fontId="2" fillId="0" borderId="0"/>
    <xf numFmtId="9" fontId="2" fillId="0" borderId="0"/>
    <xf numFmtId="9" fontId="2" fillId="0" borderId="0"/>
    <xf numFmtId="9" fontId="2" fillId="0" borderId="0"/>
    <xf numFmtId="9" fontId="2" fillId="0" borderId="0"/>
    <xf numFmtId="9" fontId="2" fillId="0" borderId="0"/>
    <xf numFmtId="13" fontId="9" fillId="0" borderId="0" applyFont="0" applyFill="0" applyProtection="0"/>
    <xf numFmtId="9" fontId="96" fillId="0" borderId="0"/>
    <xf numFmtId="9" fontId="96" fillId="0" borderId="0"/>
    <xf numFmtId="9" fontId="36"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 fillId="0" borderId="0" applyFont="0" applyFill="0" applyBorder="0" applyAlignment="0" applyProtection="0"/>
    <xf numFmtId="9" fontId="2" fillId="0" borderId="0"/>
    <xf numFmtId="9" fontId="2" fillId="0" borderId="0"/>
    <xf numFmtId="9" fontId="2" fillId="0" borderId="0"/>
    <xf numFmtId="9" fontId="60"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2" fillId="0" borderId="0"/>
    <xf numFmtId="9" fontId="36" fillId="0" borderId="0"/>
    <xf numFmtId="9" fontId="36" fillId="0" borderId="0" applyFont="0" applyFill="0" applyBorder="0" applyAlignment="0" applyProtection="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9" fontId="2" fillId="0" borderId="0"/>
    <xf numFmtId="261" fontId="145" fillId="0" borderId="0" applyFont="0" applyFill="0" applyBorder="0" applyAlignment="0" applyProtection="0"/>
    <xf numFmtId="3" fontId="51" fillId="159" borderId="146"/>
    <xf numFmtId="3" fontId="51" fillId="0" borderId="146" applyFont="0" applyFill="0" applyBorder="0" applyAlignment="0" applyProtection="0">
      <protection locked="0"/>
    </xf>
    <xf numFmtId="262" fontId="273" fillId="0" borderId="0">
      <protection locked="0"/>
    </xf>
    <xf numFmtId="10" fontId="135" fillId="0" borderId="0" applyFont="0" applyFill="0" applyBorder="0" applyAlignment="0" applyProtection="0"/>
    <xf numFmtId="10" fontId="136" fillId="0" borderId="0"/>
    <xf numFmtId="9" fontId="9" fillId="0" borderId="0" applyFont="0" applyFill="0" applyBorder="0" applyAlignment="0" applyProtection="0"/>
    <xf numFmtId="9" fontId="9" fillId="0" borderId="0"/>
    <xf numFmtId="0" fontId="274" fillId="0" borderId="0">
      <alignment horizontal="left"/>
    </xf>
    <xf numFmtId="0" fontId="275" fillId="0" borderId="0">
      <alignment horizontal="left"/>
    </xf>
    <xf numFmtId="0" fontId="121" fillId="0" borderId="0"/>
    <xf numFmtId="169" fontId="124" fillId="51" borderId="0"/>
    <xf numFmtId="0" fontId="9" fillId="0" borderId="0"/>
    <xf numFmtId="0" fontId="51" fillId="0" borderId="0"/>
    <xf numFmtId="0" fontId="86" fillId="160" borderId="0"/>
    <xf numFmtId="239" fontId="76" fillId="0" borderId="0" applyFill="0" applyBorder="0" applyAlignment="0" applyProtection="0"/>
    <xf numFmtId="241" fontId="256" fillId="0" borderId="0"/>
    <xf numFmtId="0" fontId="9" fillId="0" borderId="0"/>
    <xf numFmtId="0" fontId="9" fillId="0" borderId="0"/>
    <xf numFmtId="2" fontId="276" fillId="65" borderId="59" applyAlignment="0" applyProtection="0">
      <protection locked="0"/>
    </xf>
    <xf numFmtId="0" fontId="277" fillId="69" borderId="59" applyNumberFormat="0" applyAlignment="0" applyProtection="0"/>
    <xf numFmtId="0" fontId="278" fillId="54" borderId="1" applyNumberFormat="0" applyAlignment="0" applyProtection="0">
      <alignment horizontal="center" vertical="center"/>
    </xf>
    <xf numFmtId="0" fontId="278" fillId="54" borderId="1" applyNumberFormat="0" applyAlignment="0" applyProtection="0">
      <alignment horizontal="center" vertical="center"/>
    </xf>
    <xf numFmtId="3" fontId="61" fillId="0" borderId="147" applyBorder="0">
      <alignment horizontal="right" wrapText="1"/>
    </xf>
    <xf numFmtId="4" fontId="61" fillId="0" borderId="148" applyBorder="0">
      <alignment horizontal="right" wrapText="1"/>
    </xf>
    <xf numFmtId="0" fontId="5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100"/>
    <xf numFmtId="0" fontId="9" fillId="0" borderId="100"/>
    <xf numFmtId="0" fontId="9" fillId="0" borderId="100"/>
    <xf numFmtId="0" fontId="9" fillId="0" borderId="100"/>
    <xf numFmtId="0" fontId="9" fillId="0" borderId="100"/>
    <xf numFmtId="0" fontId="9" fillId="0" borderId="100"/>
    <xf numFmtId="0" fontId="9" fillId="0" borderId="100"/>
    <xf numFmtId="0" fontId="9" fillId="0" borderId="100"/>
    <xf numFmtId="0" fontId="9" fillId="0" borderId="100"/>
    <xf numFmtId="0" fontId="9" fillId="0" borderId="100"/>
    <xf numFmtId="0" fontId="9" fillId="0" borderId="100"/>
    <xf numFmtId="0" fontId="9" fillId="0" borderId="100"/>
    <xf numFmtId="0" fontId="9" fillId="0" borderId="105"/>
    <xf numFmtId="0" fontId="9" fillId="0" borderId="105"/>
    <xf numFmtId="0" fontId="9" fillId="0" borderId="105"/>
    <xf numFmtId="0" fontId="9" fillId="0" borderId="105"/>
    <xf numFmtId="0" fontId="9" fillId="0" borderId="105"/>
    <xf numFmtId="0" fontId="9" fillId="0" borderId="105"/>
    <xf numFmtId="0" fontId="9" fillId="0" borderId="105"/>
    <xf numFmtId="0" fontId="9" fillId="0" borderId="105"/>
    <xf numFmtId="0" fontId="9" fillId="0" borderId="105"/>
    <xf numFmtId="0" fontId="9" fillId="0" borderId="105"/>
    <xf numFmtId="0" fontId="9" fillId="0" borderId="105"/>
    <xf numFmtId="0" fontId="9" fillId="0" borderId="105"/>
    <xf numFmtId="0" fontId="9" fillId="0" borderId="101"/>
    <xf numFmtId="0" fontId="9" fillId="0" borderId="101"/>
    <xf numFmtId="0" fontId="9" fillId="0" borderId="101"/>
    <xf numFmtId="0" fontId="9" fillId="0" borderId="101"/>
    <xf numFmtId="0" fontId="9" fillId="0" borderId="101"/>
    <xf numFmtId="0" fontId="9" fillId="0" borderId="101"/>
    <xf numFmtId="0" fontId="9" fillId="0" borderId="101"/>
    <xf numFmtId="0" fontId="9" fillId="0" borderId="101"/>
    <xf numFmtId="0" fontId="9" fillId="0" borderId="101"/>
    <xf numFmtId="0" fontId="9" fillId="0" borderId="101"/>
    <xf numFmtId="0" fontId="9" fillId="0" borderId="101"/>
    <xf numFmtId="0" fontId="9" fillId="0" borderId="101"/>
    <xf numFmtId="0" fontId="9" fillId="0" borderId="99"/>
    <xf numFmtId="0" fontId="9" fillId="0" borderId="99"/>
    <xf numFmtId="0" fontId="9" fillId="0" borderId="99"/>
    <xf numFmtId="0" fontId="9" fillId="0" borderId="99"/>
    <xf numFmtId="0" fontId="9" fillId="0" borderId="99"/>
    <xf numFmtId="0" fontId="9" fillId="0" borderId="99"/>
    <xf numFmtId="0" fontId="9" fillId="0" borderId="99"/>
    <xf numFmtId="0" fontId="9" fillId="0" borderId="99"/>
    <xf numFmtId="0" fontId="9" fillId="0" borderId="99"/>
    <xf numFmtId="0" fontId="9" fillId="0" borderId="99"/>
    <xf numFmtId="0" fontId="9" fillId="0" borderId="99"/>
    <xf numFmtId="0" fontId="9" fillId="0" borderId="99"/>
    <xf numFmtId="0" fontId="9" fillId="0" borderId="98"/>
    <xf numFmtId="0" fontId="9" fillId="0" borderId="98"/>
    <xf numFmtId="0" fontId="9" fillId="0" borderId="98"/>
    <xf numFmtId="0" fontId="9" fillId="0" borderId="98"/>
    <xf numFmtId="0" fontId="9" fillId="0" borderId="98"/>
    <xf numFmtId="0" fontId="9" fillId="0" borderId="98"/>
    <xf numFmtId="0" fontId="9" fillId="0" borderId="98"/>
    <xf numFmtId="0" fontId="9" fillId="0" borderId="98"/>
    <xf numFmtId="0" fontId="9" fillId="0" borderId="98"/>
    <xf numFmtId="0" fontId="9" fillId="0" borderId="98"/>
    <xf numFmtId="0" fontId="9" fillId="0" borderId="98"/>
    <xf numFmtId="0" fontId="9" fillId="0" borderId="98"/>
    <xf numFmtId="0" fontId="9" fillId="3" borderId="0"/>
    <xf numFmtId="0" fontId="9" fillId="3" borderId="0"/>
    <xf numFmtId="0" fontId="9" fillId="3" borderId="0"/>
    <xf numFmtId="0" fontId="9" fillId="3" borderId="0"/>
    <xf numFmtId="0" fontId="9" fillId="3" borderId="0"/>
    <xf numFmtId="0" fontId="9" fillId="3" borderId="0"/>
    <xf numFmtId="0" fontId="9" fillId="3" borderId="0"/>
    <xf numFmtId="0" fontId="9" fillId="3" borderId="0"/>
    <xf numFmtId="0" fontId="9" fillId="3" borderId="0"/>
    <xf numFmtId="0" fontId="9" fillId="3" borderId="0"/>
    <xf numFmtId="0" fontId="9" fillId="3" borderId="0"/>
    <xf numFmtId="0" fontId="9" fillId="3" borderId="0"/>
    <xf numFmtId="0" fontId="9" fillId="0" borderId="149"/>
    <xf numFmtId="0" fontId="9" fillId="0" borderId="149"/>
    <xf numFmtId="0" fontId="9" fillId="0" borderId="149"/>
    <xf numFmtId="0" fontId="9" fillId="0" borderId="149"/>
    <xf numFmtId="0" fontId="9" fillId="0" borderId="149"/>
    <xf numFmtId="0" fontId="9" fillId="0" borderId="149"/>
    <xf numFmtId="0" fontId="9" fillId="0" borderId="149"/>
    <xf numFmtId="0" fontId="9" fillId="0" borderId="149"/>
    <xf numFmtId="0" fontId="9" fillId="0" borderId="149"/>
    <xf numFmtId="0" fontId="9" fillId="0" borderId="149"/>
    <xf numFmtId="0" fontId="9" fillId="0" borderId="149"/>
    <xf numFmtId="0" fontId="9" fillId="0" borderId="149"/>
    <xf numFmtId="0" fontId="9" fillId="0" borderId="150"/>
    <xf numFmtId="0" fontId="9" fillId="0" borderId="150"/>
    <xf numFmtId="0" fontId="9" fillId="0" borderId="150"/>
    <xf numFmtId="0" fontId="9" fillId="0" borderId="150"/>
    <xf numFmtId="0" fontId="9" fillId="0" borderId="150"/>
    <xf numFmtId="0" fontId="9" fillId="0" borderId="150"/>
    <xf numFmtId="0" fontId="9" fillId="0" borderId="150"/>
    <xf numFmtId="0" fontId="9" fillId="0" borderId="150"/>
    <xf numFmtId="0" fontId="9" fillId="0" borderId="150"/>
    <xf numFmtId="0" fontId="9" fillId="0" borderId="150"/>
    <xf numFmtId="0" fontId="9" fillId="0" borderId="150"/>
    <xf numFmtId="0" fontId="9" fillId="0" borderId="150"/>
    <xf numFmtId="46" fontId="9" fillId="0" borderId="0"/>
    <xf numFmtId="46" fontId="9" fillId="0" borderId="0"/>
    <xf numFmtId="46" fontId="9" fillId="0" borderId="0"/>
    <xf numFmtId="46" fontId="9" fillId="0" borderId="0"/>
    <xf numFmtId="46" fontId="9" fillId="0" borderId="0"/>
    <xf numFmtId="46" fontId="9" fillId="0" borderId="0"/>
    <xf numFmtId="46" fontId="9" fillId="0" borderId="0"/>
    <xf numFmtId="46" fontId="9" fillId="0" borderId="0"/>
    <xf numFmtId="46" fontId="9" fillId="0" borderId="0"/>
    <xf numFmtId="46" fontId="9" fillId="0" borderId="0"/>
    <xf numFmtId="46" fontId="9" fillId="0" borderId="0"/>
    <xf numFmtId="46" fontId="9" fillId="0" borderId="0"/>
    <xf numFmtId="0" fontId="14" fillId="0" borderId="0"/>
    <xf numFmtId="0" fontId="9" fillId="0" borderId="151"/>
    <xf numFmtId="0" fontId="9" fillId="0" borderId="151"/>
    <xf numFmtId="0" fontId="9" fillId="0" borderId="151"/>
    <xf numFmtId="0" fontId="9" fillId="0" borderId="151"/>
    <xf numFmtId="0" fontId="9" fillId="0" borderId="151"/>
    <xf numFmtId="0" fontId="9" fillId="0" borderId="151"/>
    <xf numFmtId="0" fontId="9" fillId="0" borderId="151"/>
    <xf numFmtId="0" fontId="9" fillId="0" borderId="151"/>
    <xf numFmtId="0" fontId="9" fillId="0" borderId="151"/>
    <xf numFmtId="0" fontId="9" fillId="0" borderId="151"/>
    <xf numFmtId="0" fontId="9" fillId="0" borderId="151"/>
    <xf numFmtId="0" fontId="9" fillId="0" borderId="151"/>
    <xf numFmtId="0" fontId="9" fillId="0" borderId="106"/>
    <xf numFmtId="0" fontId="9" fillId="0" borderId="106"/>
    <xf numFmtId="0" fontId="9" fillId="0" borderId="106"/>
    <xf numFmtId="0" fontId="9" fillId="0" borderId="106"/>
    <xf numFmtId="0" fontId="9" fillId="0" borderId="106"/>
    <xf numFmtId="0" fontId="9" fillId="0" borderId="106"/>
    <xf numFmtId="0" fontId="9" fillId="0" borderId="106"/>
    <xf numFmtId="0" fontId="9" fillId="0" borderId="106"/>
    <xf numFmtId="0" fontId="9" fillId="0" borderId="106"/>
    <xf numFmtId="0" fontId="9" fillId="0" borderId="106"/>
    <xf numFmtId="0" fontId="9" fillId="0" borderId="106"/>
    <xf numFmtId="0" fontId="9" fillId="0" borderId="106"/>
    <xf numFmtId="0" fontId="9" fillId="0" borderId="113"/>
    <xf numFmtId="0" fontId="9" fillId="0" borderId="113"/>
    <xf numFmtId="0" fontId="9" fillId="0" borderId="113"/>
    <xf numFmtId="0" fontId="9" fillId="0" borderId="113"/>
    <xf numFmtId="0" fontId="9" fillId="0" borderId="113"/>
    <xf numFmtId="0" fontId="9" fillId="0" borderId="113"/>
    <xf numFmtId="0" fontId="9" fillId="0" borderId="113"/>
    <xf numFmtId="0" fontId="9" fillId="0" borderId="113"/>
    <xf numFmtId="0" fontId="9" fillId="0" borderId="113"/>
    <xf numFmtId="0" fontId="9" fillId="0" borderId="113"/>
    <xf numFmtId="0" fontId="9" fillId="0" borderId="113"/>
    <xf numFmtId="0" fontId="9" fillId="0" borderId="113"/>
    <xf numFmtId="0" fontId="9" fillId="0" borderId="152"/>
    <xf numFmtId="0" fontId="9" fillId="0" borderId="152"/>
    <xf numFmtId="0" fontId="9" fillId="0" borderId="152"/>
    <xf numFmtId="0" fontId="9" fillId="0" borderId="152"/>
    <xf numFmtId="0" fontId="9" fillId="0" borderId="152"/>
    <xf numFmtId="0" fontId="9" fillId="0" borderId="152"/>
    <xf numFmtId="0" fontId="9" fillId="0" borderId="152"/>
    <xf numFmtId="0" fontId="9" fillId="0" borderId="152"/>
    <xf numFmtId="0" fontId="9" fillId="0" borderId="152"/>
    <xf numFmtId="0" fontId="9" fillId="0" borderId="152"/>
    <xf numFmtId="0" fontId="9" fillId="0" borderId="152"/>
    <xf numFmtId="0" fontId="9" fillId="0" borderId="152"/>
    <xf numFmtId="0" fontId="9" fillId="0" borderId="113"/>
    <xf numFmtId="0" fontId="9" fillId="0" borderId="113"/>
    <xf numFmtId="0" fontId="9" fillId="0" borderId="113"/>
    <xf numFmtId="0" fontId="9" fillId="0" borderId="113"/>
    <xf numFmtId="0" fontId="9" fillId="0" borderId="113"/>
    <xf numFmtId="0" fontId="9" fillId="0" borderId="113"/>
    <xf numFmtId="0" fontId="9" fillId="0" borderId="113"/>
    <xf numFmtId="0" fontId="9" fillId="0" borderId="113"/>
    <xf numFmtId="0" fontId="9" fillId="0" borderId="113"/>
    <xf numFmtId="0" fontId="9" fillId="0" borderId="113"/>
    <xf numFmtId="0" fontId="9" fillId="0" borderId="113"/>
    <xf numFmtId="0" fontId="9" fillId="0" borderId="113"/>
    <xf numFmtId="0" fontId="9" fillId="0" borderId="0">
      <alignment horizontal="center"/>
    </xf>
    <xf numFmtId="0" fontId="9" fillId="0" borderId="0">
      <alignment horizontal="center"/>
    </xf>
    <xf numFmtId="0" fontId="9" fillId="0" borderId="0">
      <alignment horizontal="center"/>
    </xf>
    <xf numFmtId="0" fontId="9" fillId="0" borderId="0">
      <alignment horizontal="center"/>
    </xf>
    <xf numFmtId="0" fontId="9" fillId="0" borderId="0">
      <alignment horizontal="center"/>
    </xf>
    <xf numFmtId="0" fontId="9" fillId="0" borderId="0">
      <alignment horizontal="center"/>
    </xf>
    <xf numFmtId="0" fontId="9" fillId="0" borderId="0">
      <alignment horizontal="center"/>
    </xf>
    <xf numFmtId="0" fontId="9" fillId="0" borderId="0">
      <alignment horizontal="center"/>
    </xf>
    <xf numFmtId="0" fontId="9" fillId="0" borderId="0">
      <alignment horizontal="center"/>
    </xf>
    <xf numFmtId="0" fontId="9" fillId="0" borderId="0">
      <alignment horizontal="center"/>
    </xf>
    <xf numFmtId="0" fontId="9" fillId="0" borderId="0">
      <alignment horizontal="center"/>
    </xf>
    <xf numFmtId="0" fontId="9" fillId="0" borderId="0">
      <alignment horizontal="center"/>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3" fillId="0" borderId="0">
      <alignment horizontal="left"/>
    </xf>
    <xf numFmtId="0" fontId="9" fillId="3" borderId="0"/>
    <xf numFmtId="0" fontId="9" fillId="3" borderId="0"/>
    <xf numFmtId="0" fontId="9" fillId="3" borderId="0"/>
    <xf numFmtId="0" fontId="9" fillId="3" borderId="0"/>
    <xf numFmtId="0" fontId="9" fillId="3" borderId="0"/>
    <xf numFmtId="0" fontId="9" fillId="3" borderId="0"/>
    <xf numFmtId="0" fontId="9" fillId="3" borderId="0"/>
    <xf numFmtId="0" fontId="9" fillId="3" borderId="0"/>
    <xf numFmtId="0" fontId="9" fillId="3" borderId="0"/>
    <xf numFmtId="0" fontId="9" fillId="3" borderId="0"/>
    <xf numFmtId="0" fontId="9" fillId="3" borderId="0"/>
    <xf numFmtId="0" fontId="9" fillId="3"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153"/>
    <xf numFmtId="0" fontId="9" fillId="0" borderId="153"/>
    <xf numFmtId="0" fontId="9" fillId="0" borderId="153"/>
    <xf numFmtId="0" fontId="9" fillId="0" borderId="153"/>
    <xf numFmtId="0" fontId="9" fillId="0" borderId="153"/>
    <xf numFmtId="0" fontId="9" fillId="0" borderId="153"/>
    <xf numFmtId="0" fontId="9" fillId="0" borderId="153"/>
    <xf numFmtId="0" fontId="9" fillId="0" borderId="153"/>
    <xf numFmtId="0" fontId="9" fillId="0" borderId="153"/>
    <xf numFmtId="0" fontId="9" fillId="0" borderId="153"/>
    <xf numFmtId="0" fontId="9" fillId="0" borderId="153"/>
    <xf numFmtId="0" fontId="9" fillId="0" borderId="153"/>
    <xf numFmtId="0" fontId="9" fillId="0" borderId="97"/>
    <xf numFmtId="0" fontId="9" fillId="0" borderId="97"/>
    <xf numFmtId="0" fontId="9" fillId="0" borderId="97"/>
    <xf numFmtId="0" fontId="9" fillId="0" borderId="97"/>
    <xf numFmtId="0" fontId="9" fillId="0" borderId="97"/>
    <xf numFmtId="0" fontId="9" fillId="0" borderId="97"/>
    <xf numFmtId="0" fontId="9" fillId="0" borderId="97"/>
    <xf numFmtId="0" fontId="9" fillId="0" borderId="97"/>
    <xf numFmtId="0" fontId="9" fillId="0" borderId="97"/>
    <xf numFmtId="0" fontId="9" fillId="0" borderId="97"/>
    <xf numFmtId="0" fontId="9" fillId="0" borderId="97"/>
    <xf numFmtId="0" fontId="9" fillId="0" borderId="97"/>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107"/>
    <xf numFmtId="0" fontId="9" fillId="0" borderId="107"/>
    <xf numFmtId="0" fontId="9" fillId="0" borderId="107"/>
    <xf numFmtId="0" fontId="9" fillId="0" borderId="107"/>
    <xf numFmtId="0" fontId="9" fillId="0" borderId="107"/>
    <xf numFmtId="0" fontId="9" fillId="0" borderId="107"/>
    <xf numFmtId="0" fontId="9" fillId="0" borderId="107"/>
    <xf numFmtId="0" fontId="9" fillId="0" borderId="107"/>
    <xf numFmtId="0" fontId="9" fillId="0" borderId="107"/>
    <xf numFmtId="0" fontId="9" fillId="0" borderId="107"/>
    <xf numFmtId="0" fontId="9" fillId="0" borderId="107"/>
    <xf numFmtId="0" fontId="9" fillId="0" borderId="107"/>
    <xf numFmtId="0" fontId="9" fillId="0" borderId="154"/>
    <xf numFmtId="0" fontId="9" fillId="0" borderId="154"/>
    <xf numFmtId="0" fontId="9" fillId="0" borderId="154"/>
    <xf numFmtId="0" fontId="9" fillId="0" borderId="154"/>
    <xf numFmtId="0" fontId="9" fillId="0" borderId="154"/>
    <xf numFmtId="0" fontId="9" fillId="0" borderId="154"/>
    <xf numFmtId="0" fontId="9" fillId="0" borderId="154"/>
    <xf numFmtId="0" fontId="9" fillId="0" borderId="154"/>
    <xf numFmtId="0" fontId="9" fillId="0" borderId="154"/>
    <xf numFmtId="0" fontId="9" fillId="0" borderId="154"/>
    <xf numFmtId="0" fontId="9" fillId="0" borderId="154"/>
    <xf numFmtId="0" fontId="9" fillId="0" borderId="154"/>
    <xf numFmtId="0" fontId="9" fillId="0" borderId="109"/>
    <xf numFmtId="0" fontId="9" fillId="0" borderId="109"/>
    <xf numFmtId="0" fontId="9" fillId="0" borderId="109"/>
    <xf numFmtId="0" fontId="9" fillId="0" borderId="109"/>
    <xf numFmtId="0" fontId="9" fillId="0" borderId="109"/>
    <xf numFmtId="0" fontId="9" fillId="0" borderId="109"/>
    <xf numFmtId="0" fontId="9" fillId="0" borderId="109"/>
    <xf numFmtId="0" fontId="9" fillId="0" borderId="109"/>
    <xf numFmtId="0" fontId="9" fillId="0" borderId="109"/>
    <xf numFmtId="0" fontId="9" fillId="0" borderId="109"/>
    <xf numFmtId="0" fontId="9" fillId="0" borderId="109"/>
    <xf numFmtId="0" fontId="9" fillId="0" borderId="109"/>
    <xf numFmtId="0" fontId="9" fillId="0" borderId="155"/>
    <xf numFmtId="0" fontId="9" fillId="0" borderId="155"/>
    <xf numFmtId="0" fontId="9" fillId="0" borderId="155"/>
    <xf numFmtId="0" fontId="9" fillId="0" borderId="155"/>
    <xf numFmtId="0" fontId="9" fillId="0" borderId="155"/>
    <xf numFmtId="0" fontId="9" fillId="0" borderId="155"/>
    <xf numFmtId="0" fontId="9" fillId="0" borderId="155"/>
    <xf numFmtId="0" fontId="9" fillId="0" borderId="155"/>
    <xf numFmtId="0" fontId="9" fillId="0" borderId="155"/>
    <xf numFmtId="0" fontId="9" fillId="0" borderId="155"/>
    <xf numFmtId="0" fontId="9" fillId="0" borderId="155"/>
    <xf numFmtId="0" fontId="9" fillId="0" borderId="155"/>
    <xf numFmtId="0" fontId="9" fillId="0" borderId="108"/>
    <xf numFmtId="0" fontId="9" fillId="0" borderId="108"/>
    <xf numFmtId="0" fontId="9" fillId="0" borderId="108"/>
    <xf numFmtId="0" fontId="9" fillId="0" borderId="108"/>
    <xf numFmtId="0" fontId="9" fillId="0" borderId="108"/>
    <xf numFmtId="0" fontId="9" fillId="0" borderId="108"/>
    <xf numFmtId="0" fontId="9" fillId="0" borderId="108"/>
    <xf numFmtId="0" fontId="9" fillId="0" borderId="108"/>
    <xf numFmtId="0" fontId="9" fillId="0" borderId="108"/>
    <xf numFmtId="0" fontId="9" fillId="0" borderId="108"/>
    <xf numFmtId="0" fontId="9" fillId="0" borderId="108"/>
    <xf numFmtId="0" fontId="9" fillId="0" borderId="108"/>
    <xf numFmtId="190" fontId="279" fillId="0" borderId="0">
      <alignment horizontal="right"/>
    </xf>
    <xf numFmtId="0" fontId="9" fillId="0" borderId="0">
      <alignment textRotation="90"/>
    </xf>
    <xf numFmtId="0" fontId="9" fillId="0" borderId="0"/>
    <xf numFmtId="4" fontId="14" fillId="90" borderId="145" applyNumberFormat="0" applyProtection="0">
      <alignment vertical="center"/>
    </xf>
    <xf numFmtId="4" fontId="14" fillId="90" borderId="145" applyNumberFormat="0" applyProtection="0">
      <alignment vertical="center"/>
    </xf>
    <xf numFmtId="4" fontId="280" fillId="90" borderId="145" applyNumberFormat="0" applyProtection="0">
      <alignment vertical="center"/>
    </xf>
    <xf numFmtId="4" fontId="280" fillId="90" borderId="145" applyNumberFormat="0" applyProtection="0">
      <alignment vertical="center"/>
    </xf>
    <xf numFmtId="4" fontId="14" fillId="90" borderId="145" applyNumberFormat="0" applyProtection="0">
      <alignment horizontal="left" vertical="center" indent="1"/>
    </xf>
    <xf numFmtId="4" fontId="14" fillId="90" borderId="145" applyNumberFormat="0" applyProtection="0">
      <alignment horizontal="left" vertical="center" indent="1"/>
    </xf>
    <xf numFmtId="4" fontId="14" fillId="90" borderId="145" applyNumberFormat="0" applyProtection="0">
      <alignment horizontal="left" vertical="center" indent="1"/>
    </xf>
    <xf numFmtId="4" fontId="14" fillId="90" borderId="145" applyNumberFormat="0" applyProtection="0">
      <alignment horizontal="left" vertical="center" indent="1"/>
    </xf>
    <xf numFmtId="0" fontId="9" fillId="56" borderId="145" applyNumberFormat="0" applyProtection="0">
      <alignment horizontal="left" vertical="center" indent="1"/>
    </xf>
    <xf numFmtId="0" fontId="9" fillId="56" borderId="145">
      <alignment horizontal="left" vertical="center" indent="1"/>
    </xf>
    <xf numFmtId="0" fontId="9" fillId="56" borderId="145">
      <alignment horizontal="left" vertical="center" indent="1"/>
    </xf>
    <xf numFmtId="0" fontId="9" fillId="56" borderId="145">
      <alignment horizontal="left" vertical="center" indent="1"/>
    </xf>
    <xf numFmtId="0" fontId="9" fillId="56" borderId="145">
      <alignment horizontal="left" vertical="center" indent="1"/>
    </xf>
    <xf numFmtId="0" fontId="9" fillId="56" borderId="145">
      <alignment horizontal="left" vertical="center" indent="1"/>
    </xf>
    <xf numFmtId="0" fontId="9" fillId="56" borderId="145">
      <alignment horizontal="left" vertical="center" indent="1"/>
    </xf>
    <xf numFmtId="0" fontId="9" fillId="56" borderId="145">
      <alignment horizontal="left" vertical="center" indent="1"/>
    </xf>
    <xf numFmtId="0" fontId="9" fillId="56" borderId="145">
      <alignment horizontal="left" vertical="center" indent="1"/>
    </xf>
    <xf numFmtId="0" fontId="9" fillId="56" borderId="145">
      <alignment horizontal="left" vertical="center" indent="1"/>
    </xf>
    <xf numFmtId="0" fontId="9" fillId="56" borderId="145">
      <alignment horizontal="left" vertical="center" indent="1"/>
    </xf>
    <xf numFmtId="0" fontId="9" fillId="56" borderId="145">
      <alignment horizontal="left" vertical="center" indent="1"/>
    </xf>
    <xf numFmtId="0" fontId="9" fillId="56" borderId="145" applyNumberFormat="0" applyProtection="0">
      <alignment horizontal="left" vertical="center" indent="1"/>
    </xf>
    <xf numFmtId="4" fontId="14" fillId="52" borderId="145" applyNumberFormat="0" applyProtection="0">
      <alignment horizontal="right" vertical="center"/>
    </xf>
    <xf numFmtId="4" fontId="14" fillId="52" borderId="145" applyNumberFormat="0" applyProtection="0">
      <alignment horizontal="right" vertical="center"/>
    </xf>
    <xf numFmtId="4" fontId="14" fillId="85" borderId="145" applyNumberFormat="0" applyProtection="0">
      <alignment horizontal="right" vertical="center"/>
    </xf>
    <xf numFmtId="4" fontId="14" fillId="85" borderId="145" applyNumberFormat="0" applyProtection="0">
      <alignment horizontal="right" vertical="center"/>
    </xf>
    <xf numFmtId="4" fontId="14" fillId="51" borderId="145" applyNumberFormat="0" applyProtection="0">
      <alignment horizontal="right" vertical="center"/>
    </xf>
    <xf numFmtId="4" fontId="14" fillId="51" borderId="145" applyNumberFormat="0" applyProtection="0">
      <alignment horizontal="right" vertical="center"/>
    </xf>
    <xf numFmtId="4" fontId="14" fillId="93" borderId="145" applyNumberFormat="0" applyProtection="0">
      <alignment horizontal="right" vertical="center"/>
    </xf>
    <xf numFmtId="4" fontId="14" fillId="93" borderId="145" applyNumberFormat="0" applyProtection="0">
      <alignment horizontal="right" vertical="center"/>
    </xf>
    <xf numFmtId="4" fontId="14" fillId="109" borderId="145" applyNumberFormat="0" applyProtection="0">
      <alignment horizontal="right" vertical="center"/>
    </xf>
    <xf numFmtId="4" fontId="14" fillId="109" borderId="145" applyNumberFormat="0" applyProtection="0">
      <alignment horizontal="right" vertical="center"/>
    </xf>
    <xf numFmtId="4" fontId="14" fillId="128" borderId="145" applyNumberFormat="0" applyProtection="0">
      <alignment horizontal="right" vertical="center"/>
    </xf>
    <xf numFmtId="4" fontId="14" fillId="128" borderId="145" applyNumberFormat="0" applyProtection="0">
      <alignment horizontal="right" vertical="center"/>
    </xf>
    <xf numFmtId="4" fontId="14" fillId="120" borderId="145" applyNumberFormat="0" applyProtection="0">
      <alignment horizontal="right" vertical="center"/>
    </xf>
    <xf numFmtId="4" fontId="14" fillId="120" borderId="145" applyNumberFormat="0" applyProtection="0">
      <alignment horizontal="right" vertical="center"/>
    </xf>
    <xf numFmtId="4" fontId="14" fillId="161" borderId="145" applyNumberFormat="0" applyProtection="0">
      <alignment horizontal="right" vertical="center"/>
    </xf>
    <xf numFmtId="4" fontId="14" fillId="161" borderId="145" applyNumberFormat="0" applyProtection="0">
      <alignment horizontal="right" vertical="center"/>
    </xf>
    <xf numFmtId="4" fontId="14" fillId="87" borderId="145" applyNumberFormat="0" applyProtection="0">
      <alignment horizontal="right" vertical="center"/>
    </xf>
    <xf numFmtId="4" fontId="14" fillId="87" borderId="145" applyNumberFormat="0" applyProtection="0">
      <alignment horizontal="right" vertical="center"/>
    </xf>
    <xf numFmtId="4" fontId="12" fillId="162" borderId="145" applyNumberFormat="0" applyProtection="0">
      <alignment horizontal="left" vertical="center" indent="1"/>
    </xf>
    <xf numFmtId="4" fontId="12" fillId="162" borderId="145">
      <alignment horizontal="left" vertical="center" indent="1"/>
    </xf>
    <xf numFmtId="4" fontId="12" fillId="162" borderId="145">
      <alignment horizontal="left" vertical="center" indent="1"/>
    </xf>
    <xf numFmtId="4" fontId="12" fillId="162" borderId="145">
      <alignment horizontal="left" vertical="center" indent="1"/>
    </xf>
    <xf numFmtId="4" fontId="12" fillId="162" borderId="145">
      <alignment horizontal="left" vertical="center" indent="1"/>
    </xf>
    <xf numFmtId="4" fontId="12" fillId="162" borderId="145">
      <alignment horizontal="left" vertical="center" indent="1"/>
    </xf>
    <xf numFmtId="4" fontId="12" fillId="162" borderId="145" applyNumberFormat="0" applyProtection="0">
      <alignment horizontal="left" vertical="center" indent="1"/>
    </xf>
    <xf numFmtId="4" fontId="14" fillId="163" borderId="156" applyNumberFormat="0" applyProtection="0">
      <alignment horizontal="left" vertical="center" indent="1"/>
    </xf>
    <xf numFmtId="4" fontId="169" fillId="125" borderId="0" applyNumberFormat="0" applyProtection="0">
      <alignment horizontal="left" vertical="center" indent="1"/>
    </xf>
    <xf numFmtId="4" fontId="169" fillId="125" borderId="0">
      <alignment horizontal="left" vertical="center" indent="1"/>
    </xf>
    <xf numFmtId="4" fontId="169" fillId="125" borderId="0">
      <alignment horizontal="left" vertical="center" indent="1"/>
    </xf>
    <xf numFmtId="4" fontId="169" fillId="125" borderId="0">
      <alignment horizontal="left" vertical="center" indent="1"/>
    </xf>
    <xf numFmtId="4" fontId="169" fillId="125" borderId="0">
      <alignment horizontal="left" vertical="center" indent="1"/>
    </xf>
    <xf numFmtId="4" fontId="169" fillId="125" borderId="0">
      <alignment horizontal="left" vertical="center" indent="1"/>
    </xf>
    <xf numFmtId="0" fontId="9" fillId="56" borderId="145" applyNumberFormat="0" applyProtection="0">
      <alignment horizontal="left" vertical="center" indent="1"/>
    </xf>
    <xf numFmtId="0" fontId="9" fillId="56" borderId="145">
      <alignment horizontal="left" vertical="center" indent="1"/>
    </xf>
    <xf numFmtId="0" fontId="9" fillId="56" borderId="145">
      <alignment horizontal="left" vertical="center" indent="1"/>
    </xf>
    <xf numFmtId="0" fontId="9" fillId="56" borderId="145">
      <alignment horizontal="left" vertical="center" indent="1"/>
    </xf>
    <xf numFmtId="0" fontId="9" fillId="56" borderId="145">
      <alignment horizontal="left" vertical="center" indent="1"/>
    </xf>
    <xf numFmtId="0" fontId="9" fillId="56" borderId="145">
      <alignment horizontal="left" vertical="center" indent="1"/>
    </xf>
    <xf numFmtId="0" fontId="9" fillId="56" borderId="145">
      <alignment horizontal="left" vertical="center" indent="1"/>
    </xf>
    <xf numFmtId="0" fontId="9" fillId="56" borderId="145">
      <alignment horizontal="left" vertical="center" indent="1"/>
    </xf>
    <xf numFmtId="0" fontId="9" fillId="56" borderId="145">
      <alignment horizontal="left" vertical="center" indent="1"/>
    </xf>
    <xf numFmtId="0" fontId="9" fillId="56" borderId="145">
      <alignment horizontal="left" vertical="center" indent="1"/>
    </xf>
    <xf numFmtId="0" fontId="9" fillId="56" borderId="145">
      <alignment horizontal="left" vertical="center" indent="1"/>
    </xf>
    <xf numFmtId="0" fontId="9" fillId="56" borderId="145">
      <alignment horizontal="left" vertical="center" indent="1"/>
    </xf>
    <xf numFmtId="0" fontId="9" fillId="56" borderId="145" applyNumberFormat="0" applyProtection="0">
      <alignment horizontal="left" vertical="center" indent="1"/>
    </xf>
    <xf numFmtId="4" fontId="14" fillId="163" borderId="145" applyNumberFormat="0" applyProtection="0">
      <alignment horizontal="left" vertical="center" indent="1"/>
    </xf>
    <xf numFmtId="4" fontId="14" fillId="163" borderId="145">
      <alignment horizontal="left" vertical="center" indent="1"/>
    </xf>
    <xf numFmtId="4" fontId="14" fillId="163" borderId="145">
      <alignment horizontal="left" vertical="center" indent="1"/>
    </xf>
    <xf numFmtId="4" fontId="14" fillId="163" borderId="145">
      <alignment horizontal="left" vertical="center" indent="1"/>
    </xf>
    <xf numFmtId="4" fontId="14" fillId="163" borderId="145">
      <alignment horizontal="left" vertical="center" indent="1"/>
    </xf>
    <xf numFmtId="4" fontId="14" fillId="163" borderId="145">
      <alignment horizontal="left" vertical="center" indent="1"/>
    </xf>
    <xf numFmtId="4" fontId="14" fillId="163" borderId="145" applyNumberFormat="0" applyProtection="0">
      <alignment horizontal="left" vertical="center" indent="1"/>
    </xf>
    <xf numFmtId="4" fontId="14" fillId="142" borderId="145" applyNumberFormat="0" applyProtection="0">
      <alignment horizontal="left" vertical="center" indent="1"/>
    </xf>
    <xf numFmtId="4" fontId="14" fillId="142" borderId="145">
      <alignment horizontal="left" vertical="center" indent="1"/>
    </xf>
    <xf numFmtId="4" fontId="14" fillId="142" borderId="145">
      <alignment horizontal="left" vertical="center" indent="1"/>
    </xf>
    <xf numFmtId="4" fontId="14" fillId="142" borderId="145">
      <alignment horizontal="left" vertical="center" indent="1"/>
    </xf>
    <xf numFmtId="4" fontId="14" fillId="142" borderId="145">
      <alignment horizontal="left" vertical="center" indent="1"/>
    </xf>
    <xf numFmtId="4" fontId="14" fillId="142" borderId="145">
      <alignment horizontal="left" vertical="center" indent="1"/>
    </xf>
    <xf numFmtId="4" fontId="14" fillId="142" borderId="145" applyNumberFormat="0" applyProtection="0">
      <alignment horizontal="left" vertical="center" indent="1"/>
    </xf>
    <xf numFmtId="0" fontId="9" fillId="142" borderId="145" applyNumberFormat="0" applyProtection="0">
      <alignment horizontal="left" vertical="center" indent="1"/>
    </xf>
    <xf numFmtId="0" fontId="9" fillId="142" borderId="145">
      <alignment horizontal="left" vertical="center" indent="1"/>
    </xf>
    <xf numFmtId="0" fontId="9" fillId="142" borderId="145">
      <alignment horizontal="left" vertical="center" indent="1"/>
    </xf>
    <xf numFmtId="0" fontId="9" fillId="142" borderId="145">
      <alignment horizontal="left" vertical="center" indent="1"/>
    </xf>
    <xf numFmtId="0" fontId="9" fillId="142" borderId="145">
      <alignment horizontal="left" vertical="center" indent="1"/>
    </xf>
    <xf numFmtId="0" fontId="9" fillId="142" borderId="145">
      <alignment horizontal="left" vertical="center" indent="1"/>
    </xf>
    <xf numFmtId="0" fontId="9" fillId="142" borderId="145">
      <alignment horizontal="left" vertical="center" indent="1"/>
    </xf>
    <xf numFmtId="0" fontId="9" fillId="142" borderId="145">
      <alignment horizontal="left" vertical="center" indent="1"/>
    </xf>
    <xf numFmtId="0" fontId="9" fillId="142" borderId="145">
      <alignment horizontal="left" vertical="center" indent="1"/>
    </xf>
    <xf numFmtId="0" fontId="9" fillId="142" borderId="145">
      <alignment horizontal="left" vertical="center" indent="1"/>
    </xf>
    <xf numFmtId="0" fontId="9" fillId="142" borderId="145">
      <alignment horizontal="left" vertical="center" indent="1"/>
    </xf>
    <xf numFmtId="0" fontId="9" fillId="142" borderId="145">
      <alignment horizontal="left" vertical="center" indent="1"/>
    </xf>
    <xf numFmtId="0" fontId="9" fillId="142" borderId="145" applyNumberFormat="0" applyProtection="0">
      <alignment horizontal="left" vertical="center" indent="1"/>
    </xf>
    <xf numFmtId="0" fontId="9" fillId="142" borderId="145" applyNumberFormat="0" applyProtection="0">
      <alignment horizontal="left" vertical="center" indent="1"/>
    </xf>
    <xf numFmtId="0" fontId="9" fillId="142" borderId="145">
      <alignment horizontal="left" vertical="center" indent="1"/>
    </xf>
    <xf numFmtId="0" fontId="9" fillId="142" borderId="145">
      <alignment horizontal="left" vertical="center" indent="1"/>
    </xf>
    <xf numFmtId="0" fontId="9" fillId="142" borderId="145">
      <alignment horizontal="left" vertical="center" indent="1"/>
    </xf>
    <xf numFmtId="0" fontId="9" fillId="142" borderId="145">
      <alignment horizontal="left" vertical="center" indent="1"/>
    </xf>
    <xf numFmtId="0" fontId="9" fillId="142" borderId="145">
      <alignment horizontal="left" vertical="center" indent="1"/>
    </xf>
    <xf numFmtId="0" fontId="9" fillId="142" borderId="145">
      <alignment horizontal="left" vertical="center" indent="1"/>
    </xf>
    <xf numFmtId="0" fontId="9" fillId="142" borderId="145">
      <alignment horizontal="left" vertical="center" indent="1"/>
    </xf>
    <xf numFmtId="0" fontId="9" fillId="142" borderId="145">
      <alignment horizontal="left" vertical="center" indent="1"/>
    </xf>
    <xf numFmtId="0" fontId="9" fillId="142" borderId="145">
      <alignment horizontal="left" vertical="center" indent="1"/>
    </xf>
    <xf numFmtId="0" fontId="9" fillId="142" borderId="145">
      <alignment horizontal="left" vertical="center" indent="1"/>
    </xf>
    <xf numFmtId="0" fontId="9" fillId="142" borderId="145">
      <alignment horizontal="left" vertical="center" indent="1"/>
    </xf>
    <xf numFmtId="0" fontId="9" fillId="142" borderId="145" applyNumberFormat="0" applyProtection="0">
      <alignment horizontal="left" vertical="center" indent="1"/>
    </xf>
    <xf numFmtId="0" fontId="9" fillId="54" borderId="145" applyNumberFormat="0" applyProtection="0">
      <alignment horizontal="left" vertical="center" indent="1"/>
    </xf>
    <xf numFmtId="0" fontId="9" fillId="54" borderId="145">
      <alignment horizontal="left" vertical="center" indent="1"/>
    </xf>
    <xf numFmtId="0" fontId="9" fillId="54" borderId="145">
      <alignment horizontal="left" vertical="center" indent="1"/>
    </xf>
    <xf numFmtId="0" fontId="9" fillId="54" borderId="145">
      <alignment horizontal="left" vertical="center" indent="1"/>
    </xf>
    <xf numFmtId="0" fontId="9" fillId="54" borderId="145">
      <alignment horizontal="left" vertical="center" indent="1"/>
    </xf>
    <xf numFmtId="0" fontId="9" fillId="54" borderId="145">
      <alignment horizontal="left" vertical="center" indent="1"/>
    </xf>
    <xf numFmtId="0" fontId="9" fillId="54" borderId="145">
      <alignment horizontal="left" vertical="center" indent="1"/>
    </xf>
    <xf numFmtId="0" fontId="9" fillId="54" borderId="145">
      <alignment horizontal="left" vertical="center" indent="1"/>
    </xf>
    <xf numFmtId="0" fontId="9" fillId="54" borderId="145">
      <alignment horizontal="left" vertical="center" indent="1"/>
    </xf>
    <xf numFmtId="0" fontId="9" fillId="54" borderId="145">
      <alignment horizontal="left" vertical="center" indent="1"/>
    </xf>
    <xf numFmtId="0" fontId="9" fillId="54" borderId="145">
      <alignment horizontal="left" vertical="center" indent="1"/>
    </xf>
    <xf numFmtId="0" fontId="9" fillId="54" borderId="145">
      <alignment horizontal="left" vertical="center" indent="1"/>
    </xf>
    <xf numFmtId="0" fontId="9" fillId="54" borderId="145" applyNumberFormat="0" applyProtection="0">
      <alignment horizontal="left" vertical="center" indent="1"/>
    </xf>
    <xf numFmtId="0" fontId="9" fillId="54" borderId="145" applyNumberFormat="0" applyProtection="0">
      <alignment horizontal="left" vertical="center" indent="1"/>
    </xf>
    <xf numFmtId="0" fontId="9" fillId="54" borderId="145">
      <alignment horizontal="left" vertical="center" indent="1"/>
    </xf>
    <xf numFmtId="0" fontId="9" fillId="54" borderId="145">
      <alignment horizontal="left" vertical="center" indent="1"/>
    </xf>
    <xf numFmtId="0" fontId="9" fillId="54" borderId="145">
      <alignment horizontal="left" vertical="center" indent="1"/>
    </xf>
    <xf numFmtId="0" fontId="9" fillId="54" borderId="145">
      <alignment horizontal="left" vertical="center" indent="1"/>
    </xf>
    <xf numFmtId="0" fontId="9" fillId="54" borderId="145">
      <alignment horizontal="left" vertical="center" indent="1"/>
    </xf>
    <xf numFmtId="0" fontId="9" fillId="54" borderId="145">
      <alignment horizontal="left" vertical="center" indent="1"/>
    </xf>
    <xf numFmtId="0" fontId="9" fillId="54" borderId="145">
      <alignment horizontal="left" vertical="center" indent="1"/>
    </xf>
    <xf numFmtId="0" fontId="9" fillId="54" borderId="145">
      <alignment horizontal="left" vertical="center" indent="1"/>
    </xf>
    <xf numFmtId="0" fontId="9" fillId="54" borderId="145">
      <alignment horizontal="left" vertical="center" indent="1"/>
    </xf>
    <xf numFmtId="0" fontId="9" fillId="54" borderId="145">
      <alignment horizontal="left" vertical="center" indent="1"/>
    </xf>
    <xf numFmtId="0" fontId="9" fillId="54" borderId="145">
      <alignment horizontal="left" vertical="center" indent="1"/>
    </xf>
    <xf numFmtId="0" fontId="9" fillId="54" borderId="145" applyNumberFormat="0" applyProtection="0">
      <alignment horizontal="left" vertical="center" indent="1"/>
    </xf>
    <xf numFmtId="0" fontId="9" fillId="53" borderId="145" applyNumberFormat="0" applyProtection="0">
      <alignment horizontal="left" vertical="center" indent="1"/>
    </xf>
    <xf numFmtId="0" fontId="9" fillId="53" borderId="145">
      <alignment horizontal="left" vertical="center" indent="1"/>
    </xf>
    <xf numFmtId="0" fontId="9" fillId="53" borderId="145">
      <alignment horizontal="left" vertical="center" indent="1"/>
    </xf>
    <xf numFmtId="0" fontId="9" fillId="53" borderId="145">
      <alignment horizontal="left" vertical="center" indent="1"/>
    </xf>
    <xf numFmtId="0" fontId="9" fillId="53" borderId="145">
      <alignment horizontal="left" vertical="center" indent="1"/>
    </xf>
    <xf numFmtId="0" fontId="9" fillId="53" borderId="145">
      <alignment horizontal="left" vertical="center" indent="1"/>
    </xf>
    <xf numFmtId="0" fontId="9" fillId="53" borderId="145">
      <alignment horizontal="left" vertical="center" indent="1"/>
    </xf>
    <xf numFmtId="0" fontId="9" fillId="53" borderId="145">
      <alignment horizontal="left" vertical="center" indent="1"/>
    </xf>
    <xf numFmtId="0" fontId="9" fillId="53" borderId="145">
      <alignment horizontal="left" vertical="center" indent="1"/>
    </xf>
    <xf numFmtId="0" fontId="9" fillId="53" borderId="145">
      <alignment horizontal="left" vertical="center" indent="1"/>
    </xf>
    <xf numFmtId="0" fontId="9" fillId="53" borderId="145">
      <alignment horizontal="left" vertical="center" indent="1"/>
    </xf>
    <xf numFmtId="0" fontId="9" fillId="53" borderId="145">
      <alignment horizontal="left" vertical="center" indent="1"/>
    </xf>
    <xf numFmtId="0" fontId="9" fillId="53" borderId="145" applyNumberFormat="0" applyProtection="0">
      <alignment horizontal="left" vertical="center" indent="1"/>
    </xf>
    <xf numFmtId="0" fontId="9" fillId="53" borderId="145" applyNumberFormat="0" applyProtection="0">
      <alignment horizontal="left" vertical="center" indent="1"/>
    </xf>
    <xf numFmtId="0" fontId="9" fillId="53" borderId="145">
      <alignment horizontal="left" vertical="center" indent="1"/>
    </xf>
    <xf numFmtId="0" fontId="9" fillId="53" borderId="145">
      <alignment horizontal="left" vertical="center" indent="1"/>
    </xf>
    <xf numFmtId="0" fontId="9" fillId="53" borderId="145">
      <alignment horizontal="left" vertical="center" indent="1"/>
    </xf>
    <xf numFmtId="0" fontId="9" fillId="53" borderId="145">
      <alignment horizontal="left" vertical="center" indent="1"/>
    </xf>
    <xf numFmtId="0" fontId="9" fillId="53" borderId="145">
      <alignment horizontal="left" vertical="center" indent="1"/>
    </xf>
    <xf numFmtId="0" fontId="9" fillId="53" borderId="145">
      <alignment horizontal="left" vertical="center" indent="1"/>
    </xf>
    <xf numFmtId="0" fontId="9" fillId="53" borderId="145">
      <alignment horizontal="left" vertical="center" indent="1"/>
    </xf>
    <xf numFmtId="0" fontId="9" fillId="53" borderId="145">
      <alignment horizontal="left" vertical="center" indent="1"/>
    </xf>
    <xf numFmtId="0" fontId="9" fillId="53" borderId="145">
      <alignment horizontal="left" vertical="center" indent="1"/>
    </xf>
    <xf numFmtId="0" fontId="9" fillId="53" borderId="145">
      <alignment horizontal="left" vertical="center" indent="1"/>
    </xf>
    <xf numFmtId="0" fontId="9" fillId="53" borderId="145">
      <alignment horizontal="left" vertical="center" indent="1"/>
    </xf>
    <xf numFmtId="0" fontId="9" fillId="53" borderId="145" applyNumberFormat="0" applyProtection="0">
      <alignment horizontal="left" vertical="center" indent="1"/>
    </xf>
    <xf numFmtId="0" fontId="9" fillId="56" borderId="145" applyNumberFormat="0" applyProtection="0">
      <alignment horizontal="left" vertical="center" indent="1"/>
    </xf>
    <xf numFmtId="0" fontId="9" fillId="56" borderId="145">
      <alignment horizontal="left" vertical="center" indent="1"/>
    </xf>
    <xf numFmtId="0" fontId="9" fillId="56" borderId="145">
      <alignment horizontal="left" vertical="center" indent="1"/>
    </xf>
    <xf numFmtId="0" fontId="9" fillId="56" borderId="145">
      <alignment horizontal="left" vertical="center" indent="1"/>
    </xf>
    <xf numFmtId="0" fontId="9" fillId="56" borderId="145">
      <alignment horizontal="left" vertical="center" indent="1"/>
    </xf>
    <xf numFmtId="0" fontId="9" fillId="56" borderId="145">
      <alignment horizontal="left" vertical="center" indent="1"/>
    </xf>
    <xf numFmtId="0" fontId="9" fillId="56" borderId="145">
      <alignment horizontal="left" vertical="center" indent="1"/>
    </xf>
    <xf numFmtId="0" fontId="9" fillId="56" borderId="145">
      <alignment horizontal="left" vertical="center" indent="1"/>
    </xf>
    <xf numFmtId="0" fontId="9" fillId="56" borderId="145">
      <alignment horizontal="left" vertical="center" indent="1"/>
    </xf>
    <xf numFmtId="0" fontId="9" fillId="56" borderId="145">
      <alignment horizontal="left" vertical="center" indent="1"/>
    </xf>
    <xf numFmtId="0" fontId="9" fillId="56" borderId="145">
      <alignment horizontal="left" vertical="center" indent="1"/>
    </xf>
    <xf numFmtId="0" fontId="9" fillId="56" borderId="145">
      <alignment horizontal="left" vertical="center" indent="1"/>
    </xf>
    <xf numFmtId="0" fontId="9" fillId="56" borderId="145" applyNumberFormat="0" applyProtection="0">
      <alignment horizontal="left" vertical="center" indent="1"/>
    </xf>
    <xf numFmtId="0" fontId="9" fillId="56" borderId="145" applyNumberFormat="0" applyProtection="0">
      <alignment horizontal="left" vertical="center" indent="1"/>
    </xf>
    <xf numFmtId="0" fontId="9" fillId="56" borderId="145">
      <alignment horizontal="left" vertical="center" indent="1"/>
    </xf>
    <xf numFmtId="0" fontId="9" fillId="56" borderId="145">
      <alignment horizontal="left" vertical="center" indent="1"/>
    </xf>
    <xf numFmtId="0" fontId="9" fillId="56" borderId="145">
      <alignment horizontal="left" vertical="center" indent="1"/>
    </xf>
    <xf numFmtId="0" fontId="9" fillId="56" borderId="145">
      <alignment horizontal="left" vertical="center" indent="1"/>
    </xf>
    <xf numFmtId="0" fontId="9" fillId="56" borderId="145">
      <alignment horizontal="left" vertical="center" indent="1"/>
    </xf>
    <xf numFmtId="0" fontId="9" fillId="56" borderId="145">
      <alignment horizontal="left" vertical="center" indent="1"/>
    </xf>
    <xf numFmtId="0" fontId="9" fillId="56" borderId="145">
      <alignment horizontal="left" vertical="center" indent="1"/>
    </xf>
    <xf numFmtId="0" fontId="9" fillId="56" borderId="145">
      <alignment horizontal="left" vertical="center" indent="1"/>
    </xf>
    <xf numFmtId="0" fontId="9" fillId="56" borderId="145">
      <alignment horizontal="left" vertical="center" indent="1"/>
    </xf>
    <xf numFmtId="0" fontId="9" fillId="56" borderId="145">
      <alignment horizontal="left" vertical="center" indent="1"/>
    </xf>
    <xf numFmtId="0" fontId="9" fillId="56" borderId="145">
      <alignment horizontal="left" vertical="center" indent="1"/>
    </xf>
    <xf numFmtId="0" fontId="9" fillId="56" borderId="145" applyNumberFormat="0" applyProtection="0">
      <alignment horizontal="left" vertical="center" indent="1"/>
    </xf>
    <xf numFmtId="4" fontId="14" fillId="69" borderId="145" applyNumberFormat="0" applyProtection="0">
      <alignment vertical="center"/>
    </xf>
    <xf numFmtId="4" fontId="14" fillId="69" borderId="145" applyNumberFormat="0" applyProtection="0">
      <alignment vertical="center"/>
    </xf>
    <xf numFmtId="4" fontId="280" fillId="69" borderId="145" applyNumberFormat="0" applyProtection="0">
      <alignment vertical="center"/>
    </xf>
    <xf numFmtId="4" fontId="280" fillId="69" borderId="145" applyNumberFormat="0" applyProtection="0">
      <alignment vertical="center"/>
    </xf>
    <xf numFmtId="4" fontId="14" fillId="69" borderId="145" applyNumberFormat="0" applyProtection="0">
      <alignment horizontal="left" vertical="center" indent="1"/>
    </xf>
    <xf numFmtId="4" fontId="14" fillId="69" borderId="145" applyNumberFormat="0" applyProtection="0">
      <alignment horizontal="left" vertical="center" indent="1"/>
    </xf>
    <xf numFmtId="4" fontId="14" fillId="69" borderId="145" applyNumberFormat="0" applyProtection="0">
      <alignment horizontal="left" vertical="center" indent="1"/>
    </xf>
    <xf numFmtId="4" fontId="14" fillId="69" borderId="145" applyNumberFormat="0" applyProtection="0">
      <alignment horizontal="left" vertical="center" indent="1"/>
    </xf>
    <xf numFmtId="4" fontId="14" fillId="163" borderId="145" applyNumberFormat="0" applyProtection="0">
      <alignment horizontal="right" vertical="center"/>
    </xf>
    <xf numFmtId="4" fontId="14" fillId="163" borderId="145" applyNumberFormat="0" applyProtection="0">
      <alignment horizontal="right" vertical="center"/>
    </xf>
    <xf numFmtId="4" fontId="280" fillId="163" borderId="145" applyNumberFormat="0" applyProtection="0">
      <alignment horizontal="right" vertical="center"/>
    </xf>
    <xf numFmtId="4" fontId="280" fillId="163" borderId="145" applyNumberFormat="0" applyProtection="0">
      <alignment horizontal="right" vertical="center"/>
    </xf>
    <xf numFmtId="0" fontId="9" fillId="56" borderId="145" applyNumberFormat="0" applyProtection="0">
      <alignment horizontal="left" vertical="center" indent="1"/>
    </xf>
    <xf numFmtId="4" fontId="169" fillId="83" borderId="157">
      <alignment horizontal="left" vertical="center" indent="1"/>
    </xf>
    <xf numFmtId="4" fontId="169" fillId="83" borderId="157">
      <alignment horizontal="left" vertical="center" indent="1"/>
    </xf>
    <xf numFmtId="4" fontId="169" fillId="83" borderId="157">
      <alignment horizontal="left" vertical="center" indent="1"/>
    </xf>
    <xf numFmtId="4" fontId="169" fillId="83" borderId="157">
      <alignment horizontal="left" vertical="center" indent="1"/>
    </xf>
    <xf numFmtId="4" fontId="169" fillId="83" borderId="157">
      <alignment horizontal="left" vertical="center" indent="1"/>
    </xf>
    <xf numFmtId="0" fontId="9" fillId="56" borderId="145" applyNumberFormat="0" applyProtection="0">
      <alignment horizontal="left" vertical="center" indent="1"/>
    </xf>
    <xf numFmtId="0" fontId="9" fillId="56" borderId="145" applyNumberFormat="0" applyProtection="0">
      <alignment horizontal="left" vertical="center" indent="1"/>
    </xf>
    <xf numFmtId="0" fontId="9" fillId="56" borderId="145">
      <alignment horizontal="left" vertical="center" indent="1"/>
    </xf>
    <xf numFmtId="0" fontId="9" fillId="56" borderId="145">
      <alignment horizontal="left" vertical="center" indent="1"/>
    </xf>
    <xf numFmtId="0" fontId="9" fillId="56" borderId="145">
      <alignment horizontal="left" vertical="center" indent="1"/>
    </xf>
    <xf numFmtId="0" fontId="9" fillId="56" borderId="145">
      <alignment horizontal="left" vertical="center" indent="1"/>
    </xf>
    <xf numFmtId="0" fontId="9" fillId="56" borderId="145">
      <alignment horizontal="left" vertical="center" indent="1"/>
    </xf>
    <xf numFmtId="0" fontId="9" fillId="56" borderId="145">
      <alignment horizontal="left" vertical="center" indent="1"/>
    </xf>
    <xf numFmtId="0" fontId="9" fillId="56" borderId="145">
      <alignment horizontal="left" vertical="center" indent="1"/>
    </xf>
    <xf numFmtId="0" fontId="9" fillId="56" borderId="145">
      <alignment horizontal="left" vertical="center" indent="1"/>
    </xf>
    <xf numFmtId="0" fontId="9" fillId="56" borderId="145">
      <alignment horizontal="left" vertical="center" indent="1"/>
    </xf>
    <xf numFmtId="0" fontId="9" fillId="56" borderId="145">
      <alignment horizontal="left" vertical="center" indent="1"/>
    </xf>
    <xf numFmtId="0" fontId="9" fillId="56" borderId="145">
      <alignment horizontal="left" vertical="center" indent="1"/>
    </xf>
    <xf numFmtId="0" fontId="9" fillId="56" borderId="145" applyNumberFormat="0" applyProtection="0">
      <alignment horizontal="left" vertical="center" indent="1"/>
    </xf>
    <xf numFmtId="0" fontId="281" fillId="0" borderId="0"/>
    <xf numFmtId="4" fontId="40" fillId="163" borderId="145" applyNumberFormat="0" applyProtection="0">
      <alignment horizontal="right" vertical="center"/>
    </xf>
    <xf numFmtId="4" fontId="40" fillId="163" borderId="145" applyNumberFormat="0" applyProtection="0">
      <alignment horizontal="right" vertical="center"/>
    </xf>
    <xf numFmtId="187" fontId="55" fillId="0" borderId="0" applyNumberFormat="0" applyFill="0" applyBorder="0" applyProtection="0">
      <alignment horizontal="left"/>
    </xf>
    <xf numFmtId="0" fontId="76" fillId="0" borderId="57">
      <alignment horizontal="center" vertical="center"/>
    </xf>
    <xf numFmtId="0" fontId="89" fillId="54" borderId="1"/>
    <xf numFmtId="0" fontId="89" fillId="54" borderId="1"/>
    <xf numFmtId="0" fontId="89" fillId="54" borderId="1"/>
    <xf numFmtId="0" fontId="89" fillId="54" borderId="1"/>
    <xf numFmtId="0" fontId="89" fillId="54" borderId="1"/>
    <xf numFmtId="0" fontId="89" fillId="54" borderId="1"/>
    <xf numFmtId="0" fontId="89" fillId="54" borderId="1"/>
    <xf numFmtId="0" fontId="89" fillId="54" borderId="1"/>
    <xf numFmtId="0" fontId="89" fillId="54" borderId="1"/>
    <xf numFmtId="0" fontId="89" fillId="54" borderId="1"/>
    <xf numFmtId="0" fontId="282" fillId="164" borderId="0" applyNumberFormat="0" applyFill="0" applyBorder="0">
      <alignment vertical="center"/>
    </xf>
    <xf numFmtId="0" fontId="283" fillId="0" borderId="0" applyFill="0" applyBorder="0">
      <alignment vertical="center"/>
    </xf>
    <xf numFmtId="183" fontId="284" fillId="142" borderId="0">
      <alignment horizontal="right"/>
    </xf>
    <xf numFmtId="181" fontId="57" fillId="117" borderId="0">
      <alignment horizontal="right" vertical="center"/>
    </xf>
    <xf numFmtId="181" fontId="57" fillId="117" borderId="0">
      <alignment horizontal="right" vertical="center"/>
    </xf>
    <xf numFmtId="181" fontId="57" fillId="117" borderId="0">
      <alignment horizontal="right" vertical="center"/>
    </xf>
    <xf numFmtId="181" fontId="57" fillId="117" borderId="0">
      <alignment horizontal="right" vertical="center"/>
    </xf>
    <xf numFmtId="181" fontId="57" fillId="117" borderId="0">
      <alignment horizontal="right" vertical="center"/>
    </xf>
    <xf numFmtId="181" fontId="57" fillId="117" borderId="0">
      <alignment horizontal="right" vertical="center"/>
    </xf>
    <xf numFmtId="181" fontId="57" fillId="117" borderId="0">
      <alignment horizontal="right" vertical="center"/>
    </xf>
    <xf numFmtId="181" fontId="57" fillId="117" borderId="0">
      <alignment horizontal="right" vertical="center"/>
    </xf>
    <xf numFmtId="184" fontId="57" fillId="117" borderId="0">
      <alignment horizontal="right" vertical="center"/>
    </xf>
    <xf numFmtId="0" fontId="9" fillId="0" borderId="103"/>
    <xf numFmtId="0" fontId="285" fillId="0" borderId="0"/>
    <xf numFmtId="0" fontId="9" fillId="0" borderId="0"/>
    <xf numFmtId="0" fontId="9" fillId="0" borderId="0"/>
    <xf numFmtId="0" fontId="286" fillId="0" borderId="0">
      <alignment horizontal="right"/>
    </xf>
    <xf numFmtId="0" fontId="286" fillId="0" borderId="0">
      <alignment horizontal="right"/>
    </xf>
    <xf numFmtId="0" fontId="286" fillId="0" borderId="0">
      <alignment horizontal="left"/>
    </xf>
    <xf numFmtId="0" fontId="286" fillId="0" borderId="0">
      <alignment horizontal="left"/>
    </xf>
    <xf numFmtId="0" fontId="9" fillId="83" borderId="0" applyNumberFormat="0" applyFont="0" applyBorder="0" applyProtection="0">
      <alignment horizontal="left" vertical="center"/>
    </xf>
    <xf numFmtId="0" fontId="9" fillId="0" borderId="155" applyNumberFormat="0" applyFill="0" applyProtection="0">
      <alignment horizontal="left" vertical="center" wrapText="1" indent="1"/>
    </xf>
    <xf numFmtId="263" fontId="9" fillId="0" borderId="155" applyFill="0" applyProtection="0">
      <alignment horizontal="right" vertical="center" wrapText="1"/>
    </xf>
    <xf numFmtId="264" fontId="9" fillId="0" borderId="155" applyFill="0" applyProtection="0">
      <alignment horizontal="right" vertical="center" wrapText="1"/>
    </xf>
    <xf numFmtId="0" fontId="9" fillId="0" borderId="0" applyNumberFormat="0" applyFill="0" applyBorder="0" applyProtection="0">
      <alignment horizontal="left" vertical="center" wrapText="1"/>
    </xf>
    <xf numFmtId="0" fontId="9" fillId="0" borderId="0" applyNumberFormat="0" applyFill="0" applyBorder="0" applyProtection="0">
      <alignment horizontal="left" vertical="center" wrapText="1" indent="1"/>
    </xf>
    <xf numFmtId="263" fontId="9" fillId="0" borderId="0" applyFill="0" applyBorder="0" applyProtection="0">
      <alignment horizontal="right" vertical="center" wrapText="1"/>
    </xf>
    <xf numFmtId="264" fontId="9" fillId="0" borderId="0" applyFill="0" applyBorder="0" applyProtection="0">
      <alignment horizontal="right" vertical="center" wrapText="1"/>
    </xf>
    <xf numFmtId="0" fontId="9" fillId="0" borderId="158" applyNumberFormat="0" applyFill="0" applyProtection="0">
      <alignment horizontal="left" vertical="center" wrapText="1"/>
    </xf>
    <xf numFmtId="0" fontId="9" fillId="0" borderId="158" applyNumberFormat="0" applyFill="0" applyProtection="0">
      <alignment horizontal="left" vertical="center" wrapText="1" indent="1"/>
    </xf>
    <xf numFmtId="263" fontId="9" fillId="0" borderId="158" applyFill="0" applyProtection="0">
      <alignment horizontal="right" vertical="center" wrapText="1"/>
    </xf>
    <xf numFmtId="0" fontId="9" fillId="0" borderId="0" applyNumberFormat="0" applyFill="0" applyBorder="0" applyAlignment="0" applyProtection="0"/>
    <xf numFmtId="0" fontId="9" fillId="0" borderId="0" applyNumberFormat="0" applyFill="0" applyBorder="0" applyProtection="0">
      <alignment vertical="center" wrapText="1"/>
    </xf>
    <xf numFmtId="0" fontId="9" fillId="0" borderId="0" applyNumberFormat="0" applyFill="0" applyBorder="0" applyProtection="0">
      <alignment vertical="center" wrapText="1"/>
    </xf>
    <xf numFmtId="0" fontId="7" fillId="0" borderId="0" applyNumberFormat="0" applyFill="0" applyBorder="0" applyProtection="0">
      <alignment horizontal="left" vertical="center" wrapText="1"/>
    </xf>
    <xf numFmtId="0" fontId="9" fillId="0" borderId="0" applyNumberFormat="0" applyFill="0" applyBorder="0" applyProtection="0">
      <alignment vertical="center" wrapText="1"/>
    </xf>
    <xf numFmtId="0" fontId="9" fillId="0" borderId="0" applyNumberFormat="0" applyFill="0" applyBorder="0" applyProtection="0">
      <alignment vertical="center" wrapText="1"/>
    </xf>
    <xf numFmtId="0" fontId="9" fillId="0" borderId="0" applyNumberFormat="0" applyFont="0" applyFill="0" applyBorder="0" applyProtection="0">
      <alignment horizontal="left" vertical="center"/>
    </xf>
    <xf numFmtId="0" fontId="17" fillId="0" borderId="0" applyNumberFormat="0" applyFill="0" applyBorder="0" applyProtection="0">
      <alignment horizontal="left" vertical="center" wrapText="1"/>
    </xf>
    <xf numFmtId="0" fontId="17" fillId="0" borderId="0" applyNumberFormat="0" applyFill="0" applyBorder="0" applyProtection="0">
      <alignment horizontal="left" vertical="center" wrapText="1"/>
    </xf>
    <xf numFmtId="0" fontId="54" fillId="0" borderId="0" applyNumberFormat="0" applyFill="0" applyBorder="0" applyProtection="0">
      <alignment vertical="center" wrapText="1"/>
    </xf>
    <xf numFmtId="0" fontId="9" fillId="0" borderId="159" applyNumberFormat="0" applyFont="0" applyFill="0" applyProtection="0">
      <alignment horizontal="center" vertical="center" wrapText="1"/>
    </xf>
    <xf numFmtId="0" fontId="17" fillId="0" borderId="159" applyNumberFormat="0" applyFill="0" applyProtection="0">
      <alignment horizontal="center" vertical="center" wrapText="1"/>
    </xf>
    <xf numFmtId="0" fontId="17" fillId="0" borderId="159" applyNumberFormat="0" applyFill="0" applyProtection="0">
      <alignment horizontal="center" vertical="center" wrapText="1"/>
    </xf>
    <xf numFmtId="0" fontId="9" fillId="0" borderId="155" applyNumberFormat="0" applyFill="0" applyProtection="0">
      <alignment horizontal="left" vertical="center" wrapText="1"/>
    </xf>
    <xf numFmtId="0" fontId="287" fillId="0" borderId="160"/>
    <xf numFmtId="0" fontId="9" fillId="0" borderId="0"/>
    <xf numFmtId="0" fontId="19" fillId="0" borderId="0"/>
    <xf numFmtId="0" fontId="9" fillId="0" borderId="0"/>
    <xf numFmtId="0" fontId="9" fillId="0" borderId="0">
      <alignment horizontal="left" wrapText="1"/>
    </xf>
    <xf numFmtId="0" fontId="9" fillId="0" borderId="0"/>
    <xf numFmtId="0" fontId="9" fillId="0" borderId="0"/>
    <xf numFmtId="0" fontId="9" fillId="0" borderId="0"/>
    <xf numFmtId="0" fontId="9" fillId="0" borderId="0"/>
    <xf numFmtId="0" fontId="9" fillId="0" borderId="0"/>
    <xf numFmtId="0" fontId="9" fillId="0" borderId="0"/>
    <xf numFmtId="181" fontId="9" fillId="0" borderId="0"/>
    <xf numFmtId="0" fontId="81" fillId="0" borderId="0"/>
    <xf numFmtId="181" fontId="9" fillId="0" borderId="0"/>
    <xf numFmtId="181" fontId="26" fillId="0" borderId="0"/>
    <xf numFmtId="181" fontId="26" fillId="0" borderId="0"/>
    <xf numFmtId="181" fontId="26" fillId="0" borderId="0"/>
    <xf numFmtId="181" fontId="26" fillId="0" borderId="0"/>
    <xf numFmtId="0" fontId="26" fillId="0" borderId="0"/>
    <xf numFmtId="0" fontId="9" fillId="0" borderId="0">
      <alignment vertical="top"/>
    </xf>
    <xf numFmtId="265" fontId="9" fillId="0" borderId="0" applyFont="0" applyFill="0" applyBorder="0" applyAlignment="0" applyProtection="0">
      <alignment horizontal="left"/>
    </xf>
    <xf numFmtId="0" fontId="9" fillId="0" borderId="126" applyNumberFormat="0" applyFill="0" applyProtection="0">
      <alignment horizontal="right"/>
    </xf>
    <xf numFmtId="0" fontId="7" fillId="165" borderId="161" applyNumberFormat="0" applyProtection="0">
      <alignment horizontal="center" wrapText="1"/>
    </xf>
    <xf numFmtId="265" fontId="9" fillId="0" borderId="0" applyFont="0" applyFill="0" applyBorder="0" applyAlignment="0" applyProtection="0">
      <alignment horizontal="left"/>
    </xf>
    <xf numFmtId="0" fontId="7" fillId="165" borderId="161" applyNumberFormat="0" applyProtection="0">
      <alignment horizontal="center" wrapText="1"/>
    </xf>
    <xf numFmtId="0" fontId="7" fillId="165" borderId="161" applyNumberFormat="0" applyProtection="0">
      <alignment horizontal="center" wrapText="1"/>
    </xf>
    <xf numFmtId="0" fontId="7" fillId="165" borderId="161" applyNumberFormat="0" applyProtection="0">
      <alignment horizontal="center" wrapText="1"/>
    </xf>
    <xf numFmtId="0" fontId="9" fillId="0" borderId="126" applyNumberFormat="0" applyFill="0" applyProtection="0">
      <alignment horizontal="right"/>
    </xf>
    <xf numFmtId="173" fontId="9" fillId="0" borderId="0" applyFont="0" applyFill="0" applyBorder="0" applyAlignment="0" applyProtection="0">
      <alignment horizontal="left"/>
    </xf>
    <xf numFmtId="0" fontId="7" fillId="166" borderId="126" applyNumberFormat="0" applyProtection="0">
      <alignment horizontal="right"/>
    </xf>
    <xf numFmtId="0" fontId="7" fillId="165" borderId="162" applyNumberFormat="0" applyAlignment="0" applyProtection="0">
      <alignment wrapText="1"/>
    </xf>
    <xf numFmtId="173" fontId="9" fillId="0" borderId="0" applyFont="0" applyFill="0" applyBorder="0" applyAlignment="0" applyProtection="0">
      <alignment horizontal="left"/>
    </xf>
    <xf numFmtId="0" fontId="7" fillId="165" borderId="162" applyNumberFormat="0" applyAlignment="0" applyProtection="0">
      <alignment wrapText="1"/>
    </xf>
    <xf numFmtId="0" fontId="7" fillId="165" borderId="162" applyNumberFormat="0" applyAlignment="0" applyProtection="0">
      <alignment wrapText="1"/>
    </xf>
    <xf numFmtId="0" fontId="7" fillId="165" borderId="162" applyNumberFormat="0" applyAlignment="0" applyProtection="0">
      <alignment wrapText="1"/>
    </xf>
    <xf numFmtId="0" fontId="7" fillId="166" borderId="126" applyNumberFormat="0" applyProtection="0">
      <alignment horizontal="right"/>
    </xf>
    <xf numFmtId="266" fontId="9" fillId="0" borderId="0" applyFont="0" applyFill="0" applyBorder="0" applyAlignment="0" applyProtection="0">
      <alignment horizontal="left"/>
    </xf>
    <xf numFmtId="0" fontId="9" fillId="167" borderId="0" applyNumberFormat="0" applyBorder="0">
      <alignment horizontal="center" wrapText="1"/>
    </xf>
    <xf numFmtId="266" fontId="9" fillId="0" borderId="0" applyFont="0" applyFill="0" applyBorder="0" applyAlignment="0" applyProtection="0">
      <alignment horizontal="left"/>
    </xf>
    <xf numFmtId="0" fontId="17" fillId="166" borderId="0" applyNumberFormat="0" applyBorder="0" applyProtection="0">
      <alignment horizontal="left"/>
    </xf>
    <xf numFmtId="49" fontId="9" fillId="0" borderId="0" applyFill="0" applyBorder="0" applyProtection="0">
      <alignment horizontal="left"/>
    </xf>
    <xf numFmtId="0" fontId="7" fillId="166" borderId="126" applyNumberFormat="0" applyProtection="0">
      <alignment horizontal="left"/>
    </xf>
    <xf numFmtId="49" fontId="9" fillId="0" borderId="0" applyFill="0" applyBorder="0" applyProtection="0">
      <alignment horizontal="left"/>
    </xf>
    <xf numFmtId="0" fontId="9" fillId="167" borderId="0" applyNumberFormat="0" applyBorder="0">
      <alignment wrapText="1"/>
    </xf>
    <xf numFmtId="0" fontId="7" fillId="166" borderId="126" applyNumberFormat="0" applyProtection="0">
      <alignment horizontal="left"/>
    </xf>
    <xf numFmtId="0" fontId="9" fillId="0" borderId="126" applyNumberFormat="0" applyFill="0" applyProtection="0">
      <alignment horizontal="right"/>
    </xf>
    <xf numFmtId="0" fontId="9" fillId="0" borderId="126" applyNumberFormat="0" applyFill="0" applyProtection="0">
      <alignment horizontal="right"/>
    </xf>
    <xf numFmtId="0" fontId="9" fillId="0" borderId="0" applyNumberFormat="0" applyFill="0" applyBorder="0" applyProtection="0">
      <alignment horizontal="right" wrapText="1"/>
    </xf>
    <xf numFmtId="0" fontId="42" fillId="115" borderId="0" applyNumberFormat="0" applyBorder="0" applyProtection="0">
      <alignment horizontal="left"/>
    </xf>
    <xf numFmtId="267" fontId="9" fillId="0" borderId="0" applyFill="0" applyBorder="0" applyAlignment="0" applyProtection="0">
      <alignment wrapText="1"/>
    </xf>
    <xf numFmtId="268" fontId="9" fillId="0" borderId="0" applyFill="0" applyBorder="0" applyAlignment="0" applyProtection="0">
      <alignment wrapText="1"/>
    </xf>
    <xf numFmtId="269" fontId="9" fillId="0" borderId="0" applyFill="0" applyBorder="0" applyAlignment="0" applyProtection="0">
      <alignment wrapText="1"/>
    </xf>
    <xf numFmtId="265" fontId="9" fillId="0" borderId="0" applyFont="0" applyFill="0" applyBorder="0" applyAlignment="0" applyProtection="0">
      <alignment horizontal="left"/>
    </xf>
    <xf numFmtId="265" fontId="9" fillId="0" borderId="0" applyFont="0" applyFill="0" applyBorder="0" applyAlignment="0" applyProtection="0">
      <alignment horizontal="left"/>
    </xf>
    <xf numFmtId="0" fontId="9" fillId="0" borderId="0" applyNumberFormat="0" applyFill="0" applyBorder="0" applyProtection="0">
      <alignment horizontal="right" wrapText="1"/>
    </xf>
    <xf numFmtId="173" fontId="9" fillId="0" borderId="0" applyFont="0" applyFill="0" applyBorder="0" applyAlignment="0" applyProtection="0">
      <alignment horizontal="left"/>
    </xf>
    <xf numFmtId="173" fontId="9" fillId="0" borderId="0" applyFont="0" applyFill="0" applyBorder="0" applyAlignment="0" applyProtection="0">
      <alignment horizontal="left"/>
    </xf>
    <xf numFmtId="0" fontId="9" fillId="0" borderId="0" applyNumberFormat="0" applyFill="0" applyBorder="0">
      <alignment horizontal="right" wrapText="1"/>
    </xf>
    <xf numFmtId="266" fontId="9" fillId="0" borderId="0" applyFont="0" applyFill="0" applyBorder="0" applyAlignment="0" applyProtection="0">
      <alignment horizontal="left"/>
    </xf>
    <xf numFmtId="266" fontId="9" fillId="0" borderId="0" applyFont="0" applyFill="0" applyBorder="0" applyAlignment="0" applyProtection="0">
      <alignment horizontal="left"/>
    </xf>
    <xf numFmtId="17" fontId="9" fillId="0" borderId="0" applyFill="0" applyBorder="0">
      <alignment horizontal="right" wrapText="1"/>
    </xf>
    <xf numFmtId="49" fontId="9" fillId="0" borderId="0" applyFill="0" applyBorder="0" applyProtection="0">
      <alignment horizontal="left"/>
    </xf>
    <xf numFmtId="49" fontId="9" fillId="0" borderId="0" applyFill="0" applyBorder="0" applyProtection="0">
      <alignment horizontal="left"/>
    </xf>
    <xf numFmtId="270" fontId="9" fillId="0" borderId="0" applyFill="0" applyBorder="0" applyAlignment="0" applyProtection="0">
      <alignment wrapText="1"/>
    </xf>
    <xf numFmtId="0" fontId="17" fillId="0" borderId="0" applyNumberFormat="0" applyFill="0" applyBorder="0">
      <alignment horizontal="left" wrapText="1"/>
    </xf>
    <xf numFmtId="0" fontId="7" fillId="0" borderId="0" applyNumberFormat="0" applyFill="0" applyBorder="0">
      <alignment horizontal="center" wrapText="1"/>
    </xf>
    <xf numFmtId="0" fontId="7" fillId="0" borderId="0" applyNumberFormat="0" applyFill="0" applyBorder="0">
      <alignment horizontal="center" wrapText="1"/>
    </xf>
    <xf numFmtId="0" fontId="7" fillId="0" borderId="0" applyNumberFormat="0" applyFill="0" applyBorder="0">
      <alignment horizontal="center" wrapText="1"/>
    </xf>
    <xf numFmtId="0" fontId="7" fillId="0" borderId="0" applyNumberFormat="0" applyFill="0" applyBorder="0">
      <alignment horizontal="center" wrapText="1"/>
    </xf>
    <xf numFmtId="0" fontId="7" fillId="0" borderId="0" applyNumberFormat="0" applyFill="0" applyBorder="0">
      <alignment horizontal="center" wrapText="1"/>
    </xf>
    <xf numFmtId="0" fontId="7" fillId="0" borderId="0" applyNumberFormat="0" applyFill="0" applyBorder="0">
      <alignment horizontal="center" wrapText="1"/>
    </xf>
    <xf numFmtId="0" fontId="7" fillId="0" borderId="0" applyNumberFormat="0" applyFill="0" applyBorder="0">
      <alignment horizontal="center" wrapText="1"/>
    </xf>
    <xf numFmtId="0" fontId="7" fillId="0" borderId="0" applyNumberFormat="0" applyFill="0" applyBorder="0">
      <alignment horizontal="center" wrapText="1"/>
    </xf>
    <xf numFmtId="0" fontId="7" fillId="0" borderId="0" applyNumberFormat="0" applyFill="0" applyBorder="0">
      <alignment horizontal="center" wrapText="1"/>
    </xf>
    <xf numFmtId="0" fontId="7" fillId="0" borderId="0" applyNumberFormat="0" applyFill="0" applyBorder="0">
      <alignment horizontal="center" wrapText="1"/>
    </xf>
    <xf numFmtId="49" fontId="9" fillId="0" borderId="126" applyFill="0" applyProtection="0">
      <alignment horizontal="right"/>
    </xf>
    <xf numFmtId="49" fontId="9" fillId="0" borderId="126" applyFill="0" applyProtection="0">
      <alignment horizontal="right"/>
    </xf>
    <xf numFmtId="0" fontId="7" fillId="166" borderId="126" applyNumberFormat="0" applyProtection="0">
      <alignment horizontal="right"/>
    </xf>
    <xf numFmtId="0" fontId="7" fillId="166" borderId="126" applyNumberFormat="0" applyProtection="0">
      <alignment horizontal="right"/>
    </xf>
    <xf numFmtId="0" fontId="17" fillId="166" borderId="0" applyNumberFormat="0" applyBorder="0" applyProtection="0">
      <alignment horizontal="left"/>
    </xf>
    <xf numFmtId="0" fontId="17" fillId="166" borderId="0">
      <alignment horizontal="left"/>
    </xf>
    <xf numFmtId="0" fontId="42" fillId="115" borderId="0" applyNumberFormat="0" applyBorder="0" applyProtection="0">
      <alignment horizontal="left"/>
    </xf>
    <xf numFmtId="0" fontId="42" fillId="115" borderId="0">
      <alignment horizontal="left"/>
    </xf>
    <xf numFmtId="0" fontId="58" fillId="168" borderId="0" applyNumberFormat="0" applyBorder="0" applyProtection="0">
      <alignment horizontal="left"/>
    </xf>
    <xf numFmtId="0" fontId="58" fillId="168" borderId="0">
      <alignment horizontal="left"/>
    </xf>
    <xf numFmtId="0" fontId="288" fillId="3" borderId="34">
      <alignment horizontal="center"/>
    </xf>
    <xf numFmtId="3" fontId="151" fillId="3" borderId="0"/>
    <xf numFmtId="3" fontId="288" fillId="3" borderId="0"/>
    <xf numFmtId="0" fontId="151" fillId="3" borderId="0"/>
    <xf numFmtId="0" fontId="288" fillId="3" borderId="0"/>
    <xf numFmtId="0" fontId="151" fillId="3" borderId="0">
      <alignment horizontal="center"/>
    </xf>
    <xf numFmtId="2" fontId="289" fillId="115" borderId="110" applyProtection="0"/>
    <xf numFmtId="2" fontId="289" fillId="115" borderId="110" applyProtection="0"/>
    <xf numFmtId="2" fontId="290" fillId="0" borderId="0" applyFill="0" applyBorder="0" applyProtection="0"/>
    <xf numFmtId="0" fontId="9" fillId="0" borderId="104"/>
    <xf numFmtId="2" fontId="290" fillId="168" borderId="110" applyProtection="0"/>
    <xf numFmtId="2" fontId="290" fillId="166" borderId="110" applyProtection="0"/>
    <xf numFmtId="2" fontId="290" fillId="169" borderId="110" applyProtection="0"/>
    <xf numFmtId="2" fontId="290" fillId="166" borderId="110" applyProtection="0">
      <alignment horizontal="center"/>
    </xf>
    <xf numFmtId="1" fontId="291" fillId="0" borderId="0">
      <alignment horizontal="left"/>
    </xf>
    <xf numFmtId="3" fontId="292" fillId="0" borderId="0"/>
    <xf numFmtId="3" fontId="293" fillId="0" borderId="163"/>
    <xf numFmtId="3" fontId="293" fillId="0" borderId="125"/>
    <xf numFmtId="3" fontId="293" fillId="0" borderId="164"/>
    <xf numFmtId="3" fontId="292" fillId="0" borderId="0"/>
    <xf numFmtId="181" fontId="56" fillId="53" borderId="126"/>
    <xf numFmtId="0" fontId="56" fillId="53" borderId="126"/>
    <xf numFmtId="0" fontId="56" fillId="53" borderId="126"/>
    <xf numFmtId="0" fontId="274" fillId="0" borderId="0">
      <alignment horizontal="centerContinuous"/>
    </xf>
    <xf numFmtId="0" fontId="275" fillId="0" borderId="0">
      <alignment horizontal="centerContinuous"/>
    </xf>
    <xf numFmtId="0" fontId="274" fillId="0" borderId="0">
      <alignment horizontal="centerContinuous"/>
    </xf>
    <xf numFmtId="0" fontId="275" fillId="0" borderId="0">
      <alignment horizontal="centerContinuous"/>
    </xf>
    <xf numFmtId="0" fontId="294" fillId="0" borderId="0">
      <alignment wrapText="1"/>
    </xf>
    <xf numFmtId="0" fontId="294" fillId="0" borderId="0">
      <alignment wrapText="1"/>
    </xf>
    <xf numFmtId="0" fontId="294" fillId="0" borderId="0">
      <alignment wrapText="1"/>
    </xf>
    <xf numFmtId="0" fontId="294" fillId="0" borderId="0">
      <alignment wrapText="1"/>
    </xf>
    <xf numFmtId="173" fontId="295" fillId="149" borderId="0">
      <alignment horizontal="left"/>
    </xf>
    <xf numFmtId="0" fontId="296" fillId="0" borderId="0" applyBorder="0" applyProtection="0">
      <alignment vertical="center"/>
    </xf>
    <xf numFmtId="0" fontId="296" fillId="0" borderId="57" applyBorder="0" applyProtection="0">
      <alignment horizontal="right" vertical="center"/>
    </xf>
    <xf numFmtId="0" fontId="297" fillId="170" borderId="0" applyBorder="0" applyProtection="0">
      <alignment horizontal="centerContinuous" vertical="center"/>
    </xf>
    <xf numFmtId="0" fontId="297" fillId="149" borderId="57" applyBorder="0" applyProtection="0">
      <alignment horizontal="centerContinuous" vertical="center"/>
    </xf>
    <xf numFmtId="0" fontId="298" fillId="0" borderId="0" applyNumberFormat="0" applyFill="0" applyBorder="0" applyProtection="0">
      <alignment horizontal="left"/>
    </xf>
    <xf numFmtId="0" fontId="58" fillId="171" borderId="0">
      <alignment horizontal="right" vertical="top" wrapText="1"/>
    </xf>
    <xf numFmtId="0" fontId="58" fillId="171" borderId="0">
      <alignment horizontal="right" vertical="top" wrapText="1"/>
    </xf>
    <xf numFmtId="0" fontId="58" fillId="171" borderId="0">
      <alignment horizontal="right" vertical="top" wrapText="1"/>
    </xf>
    <xf numFmtId="0" fontId="58" fillId="171" borderId="0">
      <alignment horizontal="right" vertical="top" wrapText="1"/>
    </xf>
    <xf numFmtId="0" fontId="299" fillId="0" borderId="42" applyNumberFormat="0" applyFill="0">
      <alignment horizontal="right" vertical="center" wrapText="1"/>
    </xf>
    <xf numFmtId="0" fontId="167" fillId="0" borderId="0"/>
    <xf numFmtId="0" fontId="167" fillId="0" borderId="0"/>
    <xf numFmtId="0" fontId="167" fillId="0" borderId="0"/>
    <xf numFmtId="0" fontId="167" fillId="0" borderId="0"/>
    <xf numFmtId="0" fontId="300" fillId="0" borderId="0"/>
    <xf numFmtId="0" fontId="300" fillId="0" borderId="0"/>
    <xf numFmtId="0" fontId="300" fillId="0" borderId="0"/>
    <xf numFmtId="0" fontId="58" fillId="0" borderId="0" applyBorder="0" applyProtection="0">
      <alignment horizontal="left"/>
    </xf>
    <xf numFmtId="0" fontId="301" fillId="0" borderId="165">
      <alignment horizontal="center" vertical="center"/>
    </xf>
    <xf numFmtId="271" fontId="302" fillId="0" borderId="57">
      <alignment horizontal="center" vertical="center"/>
    </xf>
    <xf numFmtId="168" fontId="301" fillId="0" borderId="165">
      <alignment horizontal="right" vertical="center"/>
    </xf>
    <xf numFmtId="272" fontId="301" fillId="0" borderId="57">
      <alignment horizontal="left" vertical="center"/>
    </xf>
    <xf numFmtId="272" fontId="301" fillId="0" borderId="34">
      <alignment horizontal="left" vertical="center"/>
    </xf>
    <xf numFmtId="273" fontId="301" fillId="0" borderId="57">
      <alignment horizontal="left" vertical="center"/>
    </xf>
    <xf numFmtId="273" fontId="301" fillId="0" borderId="34">
      <alignment horizontal="left" vertical="center"/>
    </xf>
    <xf numFmtId="271" fontId="301" fillId="0" borderId="57">
      <alignment horizontal="center" vertical="center"/>
    </xf>
    <xf numFmtId="168" fontId="302" fillId="0" borderId="57">
      <alignment horizontal="center" vertical="center"/>
    </xf>
    <xf numFmtId="271" fontId="302" fillId="0" borderId="57">
      <alignment horizontal="center" vertical="center"/>
    </xf>
    <xf numFmtId="271" fontId="301" fillId="0" borderId="57">
      <alignment horizontal="center" vertical="center"/>
    </xf>
    <xf numFmtId="0" fontId="303" fillId="0" borderId="57">
      <alignment vertical="center"/>
    </xf>
    <xf numFmtId="168" fontId="303" fillId="0" borderId="165">
      <alignment vertical="center"/>
    </xf>
    <xf numFmtId="272" fontId="303" fillId="0" borderId="57">
      <alignment vertical="center"/>
    </xf>
    <xf numFmtId="272" fontId="303" fillId="0" borderId="34">
      <alignment horizontal="left" vertical="center"/>
    </xf>
    <xf numFmtId="273" fontId="303" fillId="0" borderId="34">
      <alignment horizontal="left" vertical="center"/>
    </xf>
    <xf numFmtId="0" fontId="301" fillId="0" borderId="57">
      <alignment horizontal="center" vertical="center"/>
    </xf>
    <xf numFmtId="168" fontId="301" fillId="0" borderId="57">
      <alignment horizontal="right" vertical="center"/>
    </xf>
    <xf numFmtId="274" fontId="303" fillId="0" borderId="34">
      <alignment horizontal="center" vertical="center"/>
    </xf>
    <xf numFmtId="168" fontId="303" fillId="0" borderId="34">
      <alignment horizontal="center" vertical="center"/>
    </xf>
    <xf numFmtId="2" fontId="303" fillId="0" borderId="34">
      <alignment horizontal="center" vertical="center"/>
    </xf>
    <xf numFmtId="2" fontId="303" fillId="0" borderId="34">
      <alignment horizontal="right" vertical="center"/>
    </xf>
    <xf numFmtId="2" fontId="301" fillId="0" borderId="34">
      <alignment horizontal="center" vertical="center"/>
    </xf>
    <xf numFmtId="2" fontId="301" fillId="0" borderId="34">
      <alignment horizontal="right" vertical="center"/>
    </xf>
    <xf numFmtId="271" fontId="304" fillId="0" borderId="165">
      <alignment horizontal="center" vertical="center"/>
    </xf>
    <xf numFmtId="275" fontId="302" fillId="0" borderId="57">
      <alignment horizontal="center" vertical="center"/>
    </xf>
    <xf numFmtId="275" fontId="302" fillId="0" borderId="34">
      <alignment horizontal="center" vertical="center"/>
    </xf>
    <xf numFmtId="271" fontId="304" fillId="0" borderId="57">
      <alignment horizontal="center" vertical="center"/>
    </xf>
    <xf numFmtId="271" fontId="302" fillId="0" borderId="34">
      <alignment horizontal="center" vertical="center"/>
    </xf>
    <xf numFmtId="0" fontId="301" fillId="0" borderId="0">
      <alignment horizontal="left"/>
    </xf>
    <xf numFmtId="2" fontId="301" fillId="0" borderId="165">
      <alignment horizontal="center" vertical="center"/>
    </xf>
    <xf numFmtId="2" fontId="303" fillId="0" borderId="165">
      <alignment horizontal="center" vertical="center"/>
    </xf>
    <xf numFmtId="2" fontId="301" fillId="0" borderId="57">
      <alignment horizontal="center" vertical="center"/>
    </xf>
    <xf numFmtId="2" fontId="303" fillId="0" borderId="57">
      <alignment horizontal="center" vertical="center"/>
    </xf>
    <xf numFmtId="4" fontId="301" fillId="0" borderId="165">
      <alignment horizontal="right" vertical="center"/>
    </xf>
    <xf numFmtId="4" fontId="303" fillId="0" borderId="165">
      <alignment horizontal="right" vertical="center"/>
    </xf>
    <xf numFmtId="4" fontId="305" fillId="0" borderId="57">
      <alignment horizontal="right" vertical="center"/>
    </xf>
    <xf numFmtId="4" fontId="301" fillId="0" borderId="57">
      <alignment horizontal="right" vertical="center"/>
    </xf>
    <xf numFmtId="2" fontId="301" fillId="0" borderId="57">
      <alignment horizontal="right" vertical="center"/>
    </xf>
    <xf numFmtId="0" fontId="301" fillId="0" borderId="165">
      <alignment horizontal="left" vertical="center"/>
    </xf>
    <xf numFmtId="0" fontId="301" fillId="0" borderId="57">
      <alignment horizontal="left" vertical="center"/>
    </xf>
    <xf numFmtId="0" fontId="303" fillId="0" borderId="57">
      <alignment horizontal="left" vertical="center"/>
    </xf>
    <xf numFmtId="0" fontId="301" fillId="0" borderId="57">
      <alignment horizontal="left" vertical="center"/>
    </xf>
    <xf numFmtId="0" fontId="301" fillId="0" borderId="0">
      <alignment horizontal="right"/>
    </xf>
    <xf numFmtId="0" fontId="306" fillId="0" borderId="0"/>
    <xf numFmtId="0" fontId="306" fillId="0" borderId="0"/>
    <xf numFmtId="0" fontId="306" fillId="0" borderId="0"/>
    <xf numFmtId="276" fontId="51" fillId="0" borderId="0">
      <alignment wrapText="1"/>
      <protection locked="0"/>
    </xf>
    <xf numFmtId="276" fontId="51" fillId="0" borderId="0">
      <alignment wrapText="1"/>
      <protection locked="0"/>
    </xf>
    <xf numFmtId="276" fontId="58" fillId="156" borderId="0">
      <alignment wrapText="1"/>
      <protection locked="0"/>
    </xf>
    <xf numFmtId="276" fontId="58" fillId="156" borderId="0">
      <alignment wrapText="1"/>
      <protection locked="0"/>
    </xf>
    <xf numFmtId="276" fontId="58" fillId="156" borderId="0">
      <alignment wrapText="1"/>
      <protection locked="0"/>
    </xf>
    <xf numFmtId="276" fontId="58" fillId="156" borderId="0">
      <alignment wrapText="1"/>
      <protection locked="0"/>
    </xf>
    <xf numFmtId="276" fontId="51" fillId="0" borderId="0">
      <alignment wrapText="1"/>
      <protection locked="0"/>
    </xf>
    <xf numFmtId="277" fontId="51" fillId="0" borderId="0">
      <alignment wrapText="1"/>
      <protection locked="0"/>
    </xf>
    <xf numFmtId="277" fontId="51" fillId="0" borderId="0">
      <alignment wrapText="1"/>
      <protection locked="0"/>
    </xf>
    <xf numFmtId="277" fontId="51" fillId="0" borderId="0">
      <alignment wrapText="1"/>
      <protection locked="0"/>
    </xf>
    <xf numFmtId="277" fontId="58" fillId="156" borderId="0">
      <alignment wrapText="1"/>
      <protection locked="0"/>
    </xf>
    <xf numFmtId="277" fontId="58" fillId="156" borderId="0">
      <alignment wrapText="1"/>
      <protection locked="0"/>
    </xf>
    <xf numFmtId="277" fontId="58" fillId="156" borderId="0">
      <alignment wrapText="1"/>
      <protection locked="0"/>
    </xf>
    <xf numFmtId="277" fontId="58" fillId="156" borderId="0">
      <alignment wrapText="1"/>
      <protection locked="0"/>
    </xf>
    <xf numFmtId="277" fontId="58" fillId="156" borderId="0">
      <alignment wrapText="1"/>
      <protection locked="0"/>
    </xf>
    <xf numFmtId="277" fontId="51" fillId="0" borderId="0">
      <alignment wrapText="1"/>
      <protection locked="0"/>
    </xf>
    <xf numFmtId="278" fontId="51" fillId="0" borderId="0">
      <alignment wrapText="1"/>
      <protection locked="0"/>
    </xf>
    <xf numFmtId="278" fontId="51" fillId="0" borderId="0">
      <alignment wrapText="1"/>
      <protection locked="0"/>
    </xf>
    <xf numFmtId="278" fontId="58" fillId="156" borderId="0">
      <alignment wrapText="1"/>
      <protection locked="0"/>
    </xf>
    <xf numFmtId="278" fontId="58" fillId="156" borderId="0">
      <alignment wrapText="1"/>
      <protection locked="0"/>
    </xf>
    <xf numFmtId="278" fontId="58" fillId="156" borderId="0">
      <alignment wrapText="1"/>
      <protection locked="0"/>
    </xf>
    <xf numFmtId="278" fontId="58" fillId="156" borderId="0">
      <alignment wrapText="1"/>
      <protection locked="0"/>
    </xf>
    <xf numFmtId="278" fontId="51" fillId="0" borderId="0">
      <alignment wrapText="1"/>
      <protection locked="0"/>
    </xf>
    <xf numFmtId="0" fontId="301" fillId="0" borderId="0">
      <alignment horizontal="center"/>
    </xf>
    <xf numFmtId="0" fontId="174" fillId="0" borderId="0" applyNumberFormat="0" applyFill="0" applyBorder="0" applyProtection="0">
      <alignment horizontal="left"/>
    </xf>
    <xf numFmtId="0" fontId="202" fillId="0" borderId="0" applyNumberFormat="0" applyFill="0" applyBorder="0" applyProtection="0"/>
    <xf numFmtId="0" fontId="13" fillId="0" borderId="0" applyFill="0" applyBorder="0" applyProtection="0">
      <alignment horizontal="left"/>
    </xf>
    <xf numFmtId="279" fontId="58" fillId="171" borderId="166">
      <alignment wrapText="1"/>
    </xf>
    <xf numFmtId="279" fontId="58" fillId="171" borderId="166">
      <alignment wrapText="1"/>
    </xf>
    <xf numFmtId="279" fontId="58" fillId="171" borderId="166">
      <alignment wrapText="1"/>
    </xf>
    <xf numFmtId="279" fontId="58" fillId="171" borderId="166">
      <alignment wrapText="1"/>
    </xf>
    <xf numFmtId="279" fontId="58" fillId="171" borderId="166">
      <alignment wrapText="1"/>
    </xf>
    <xf numFmtId="280" fontId="58" fillId="171" borderId="166">
      <alignment wrapText="1"/>
    </xf>
    <xf numFmtId="280" fontId="58" fillId="171" borderId="166">
      <alignment wrapText="1"/>
    </xf>
    <xf numFmtId="280" fontId="58" fillId="171" borderId="166">
      <alignment wrapText="1"/>
    </xf>
    <xf numFmtId="280" fontId="58" fillId="171" borderId="166">
      <alignment wrapText="1"/>
    </xf>
    <xf numFmtId="280" fontId="58" fillId="171" borderId="166">
      <alignment wrapText="1"/>
    </xf>
    <xf numFmtId="280" fontId="58" fillId="171" borderId="166">
      <alignment wrapText="1"/>
    </xf>
    <xf numFmtId="280" fontId="58" fillId="171" borderId="166">
      <alignment wrapText="1"/>
    </xf>
    <xf numFmtId="281" fontId="58" fillId="171" borderId="166">
      <alignment wrapText="1"/>
    </xf>
    <xf numFmtId="281" fontId="58" fillId="171" borderId="166">
      <alignment wrapText="1"/>
    </xf>
    <xf numFmtId="281" fontId="58" fillId="171" borderId="166">
      <alignment wrapText="1"/>
    </xf>
    <xf numFmtId="281" fontId="58" fillId="171" borderId="166">
      <alignment wrapText="1"/>
    </xf>
    <xf numFmtId="281" fontId="58" fillId="171" borderId="166">
      <alignment wrapText="1"/>
    </xf>
    <xf numFmtId="0" fontId="167" fillId="0" borderId="167">
      <alignment horizontal="right"/>
    </xf>
    <xf numFmtId="0" fontId="167" fillId="0" borderId="167">
      <alignment horizontal="right"/>
    </xf>
    <xf numFmtId="0" fontId="167" fillId="0" borderId="167">
      <alignment horizontal="right"/>
    </xf>
    <xf numFmtId="0" fontId="51" fillId="0" borderId="27" applyFill="0" applyBorder="0" applyProtection="0">
      <alignment horizontal="left" vertical="top"/>
    </xf>
    <xf numFmtId="0" fontId="167" fillId="0" borderId="167">
      <alignment horizontal="right"/>
    </xf>
    <xf numFmtId="169" fontId="7" fillId="0" borderId="0" applyFont="0">
      <alignment horizontal="center"/>
    </xf>
    <xf numFmtId="282" fontId="9" fillId="0" borderId="0" applyNumberFormat="0" applyFill="0" applyBorder="0">
      <alignment horizontal="left"/>
    </xf>
    <xf numFmtId="282" fontId="9" fillId="0" borderId="0" applyNumberFormat="0" applyFill="0" applyBorder="0">
      <alignment horizontal="right"/>
    </xf>
    <xf numFmtId="0" fontId="9" fillId="0" borderId="0"/>
    <xf numFmtId="170" fontId="9" fillId="0" borderId="0" applyAlignment="0">
      <alignment horizontal="left"/>
    </xf>
    <xf numFmtId="170" fontId="9" fillId="0" borderId="0" applyAlignment="0">
      <alignment horizontal="left"/>
    </xf>
    <xf numFmtId="15" fontId="9" fillId="0" borderId="0"/>
    <xf numFmtId="15" fontId="9" fillId="0" borderId="0"/>
    <xf numFmtId="15" fontId="9" fillId="0" borderId="0"/>
    <xf numFmtId="15" fontId="9" fillId="0" borderId="0"/>
    <xf numFmtId="170" fontId="9" fillId="0" borderId="0" applyAlignment="0">
      <alignment horizontal="left"/>
    </xf>
    <xf numFmtId="170" fontId="9" fillId="0" borderId="0" applyAlignment="0">
      <alignment horizontal="left"/>
    </xf>
    <xf numFmtId="170" fontId="9" fillId="0" borderId="0" applyAlignment="0">
      <alignment horizontal="left"/>
    </xf>
    <xf numFmtId="170" fontId="9" fillId="0" borderId="0" applyAlignment="0">
      <alignment horizontal="left"/>
    </xf>
    <xf numFmtId="170" fontId="9" fillId="0" borderId="0" applyAlignment="0">
      <alignment horizontal="left"/>
    </xf>
    <xf numFmtId="170" fontId="9" fillId="0" borderId="0" applyAlignment="0">
      <alignment horizontal="left"/>
    </xf>
    <xf numFmtId="0" fontId="307" fillId="0" borderId="0" applyNumberFormat="0" applyFill="0" applyBorder="0" applyAlignment="0" applyProtection="0"/>
    <xf numFmtId="0" fontId="307" fillId="0" borderId="0"/>
    <xf numFmtId="0" fontId="308" fillId="0" borderId="0" applyNumberFormat="0" applyFill="0" applyBorder="0" applyAlignment="0" applyProtection="0"/>
    <xf numFmtId="0" fontId="308" fillId="0" borderId="0"/>
    <xf numFmtId="0" fontId="309" fillId="0" borderId="0"/>
    <xf numFmtId="49" fontId="14" fillId="0" borderId="0" applyFont="0" applyFill="0" applyBorder="0" applyAlignment="0" applyProtection="0"/>
    <xf numFmtId="0" fontId="310" fillId="0" borderId="0" applyNumberFormat="0" applyFill="0" applyBorder="0" applyProtection="0"/>
    <xf numFmtId="0" fontId="310" fillId="0" borderId="0" applyNumberFormat="0" applyFill="0" applyBorder="0" applyProtection="0"/>
    <xf numFmtId="0" fontId="9" fillId="0" borderId="0" applyNumberFormat="0" applyFill="0" applyBorder="0" applyProtection="0"/>
    <xf numFmtId="0" fontId="9" fillId="0" borderId="0" applyNumberFormat="0" applyFill="0" applyBorder="0" applyProtection="0"/>
    <xf numFmtId="0" fontId="310" fillId="0" borderId="0" applyNumberFormat="0" applyFill="0" applyBorder="0" applyProtection="0"/>
    <xf numFmtId="0" fontId="310" fillId="0" borderId="0"/>
    <xf numFmtId="181" fontId="58" fillId="73" borderId="0"/>
    <xf numFmtId="184" fontId="58" fillId="73" borderId="0"/>
    <xf numFmtId="181" fontId="51" fillId="73" borderId="0">
      <alignment horizontal="left"/>
    </xf>
    <xf numFmtId="184" fontId="51" fillId="73" borderId="0">
      <alignment horizontal="left"/>
    </xf>
    <xf numFmtId="181" fontId="51" fillId="73" borderId="0">
      <alignment horizontal="left" indent="1"/>
    </xf>
    <xf numFmtId="184" fontId="51" fillId="73" borderId="0">
      <alignment horizontal="left" indent="1"/>
    </xf>
    <xf numFmtId="181" fontId="51" fillId="73" borderId="0">
      <alignment horizontal="left" vertical="center" indent="2"/>
    </xf>
    <xf numFmtId="184" fontId="51" fillId="73" borderId="0">
      <alignment horizontal="left" vertical="center" indent="2"/>
    </xf>
    <xf numFmtId="49" fontId="311" fillId="0" borderId="0" applyFill="0" applyBorder="0" applyProtection="0">
      <alignment horizontal="center" vertical="top"/>
    </xf>
    <xf numFmtId="181" fontId="97" fillId="0" borderId="0">
      <alignment horizontal="center"/>
    </xf>
    <xf numFmtId="0" fontId="97" fillId="0" borderId="0">
      <alignment horizontal="center"/>
    </xf>
    <xf numFmtId="15" fontId="97" fillId="0" borderId="0">
      <alignment horizontal="center"/>
    </xf>
    <xf numFmtId="283" fontId="16" fillId="115" borderId="113">
      <alignment horizontal="center" vertical="center"/>
    </xf>
    <xf numFmtId="40" fontId="312" fillId="0" borderId="0"/>
    <xf numFmtId="0" fontId="313" fillId="0" borderId="0">
      <alignment vertical="center"/>
    </xf>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5" fillId="0" borderId="0" applyNumberFormat="0" applyFill="0" applyBorder="0" applyAlignment="0" applyProtection="0"/>
    <xf numFmtId="0" fontId="315" fillId="0" borderId="0" applyNumberFormat="0" applyFill="0" applyBorder="0" applyAlignment="0" applyProtection="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2" fillId="0" borderId="0" applyNumberFormat="0" applyFill="0" applyBorder="0" applyProtection="0">
      <alignment horizontal="left" vertical="center" indent="10"/>
    </xf>
    <xf numFmtId="0" fontId="316" fillId="0" borderId="0" applyNumberFormat="0" applyFill="0" applyBorder="0" applyAlignment="0" applyProtection="0"/>
    <xf numFmtId="0" fontId="314" fillId="0" borderId="0"/>
    <xf numFmtId="0" fontId="314" fillId="0" borderId="0"/>
    <xf numFmtId="0" fontId="314" fillId="0" borderId="0"/>
    <xf numFmtId="0" fontId="314" fillId="0" borderId="0"/>
    <xf numFmtId="0" fontId="314" fillId="0" borderId="0"/>
    <xf numFmtId="0" fontId="317" fillId="0" borderId="0"/>
    <xf numFmtId="0" fontId="314" fillId="0" borderId="0"/>
    <xf numFmtId="0" fontId="317" fillId="0" borderId="0"/>
    <xf numFmtId="0" fontId="314" fillId="0" borderId="0"/>
    <xf numFmtId="0" fontId="314" fillId="0" borderId="0"/>
    <xf numFmtId="0" fontId="317" fillId="0" borderId="0"/>
    <xf numFmtId="0" fontId="314" fillId="0" borderId="0"/>
    <xf numFmtId="0" fontId="314" fillId="0" borderId="0"/>
    <xf numFmtId="0" fontId="314" fillId="0" borderId="0"/>
    <xf numFmtId="0" fontId="314" fillId="0" borderId="0"/>
    <xf numFmtId="0" fontId="32" fillId="0" borderId="0" applyNumberFormat="0" applyFill="0" applyBorder="0" applyProtection="0">
      <alignment horizontal="left" vertical="center" indent="10"/>
    </xf>
    <xf numFmtId="0" fontId="315" fillId="0" borderId="0" applyNumberFormat="0" applyFill="0" applyBorder="0" applyAlignment="0" applyProtection="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5" fillId="0" borderId="0" applyNumberFormat="0" applyFill="0" applyBorder="0" applyAlignment="0" applyProtection="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4" fillId="0" borderId="0"/>
    <xf numFmtId="0" fontId="317" fillId="0" borderId="0"/>
    <xf numFmtId="0" fontId="314" fillId="0" borderId="0"/>
    <xf numFmtId="0" fontId="317" fillId="0" borderId="0"/>
    <xf numFmtId="0" fontId="314" fillId="0" borderId="0"/>
    <xf numFmtId="0" fontId="317" fillId="0" borderId="0"/>
    <xf numFmtId="0" fontId="317" fillId="0" borderId="0"/>
    <xf numFmtId="0" fontId="314" fillId="0" borderId="0"/>
    <xf numFmtId="0" fontId="314" fillId="0" borderId="0"/>
    <xf numFmtId="0" fontId="318" fillId="0" borderId="0"/>
    <xf numFmtId="0" fontId="314" fillId="0" borderId="0"/>
    <xf numFmtId="0" fontId="314" fillId="0" borderId="0"/>
    <xf numFmtId="0" fontId="314" fillId="0" borderId="0"/>
    <xf numFmtId="0" fontId="314" fillId="0" borderId="0"/>
    <xf numFmtId="181" fontId="91" fillId="130" borderId="168"/>
    <xf numFmtId="0" fontId="319" fillId="0" borderId="0">
      <alignment horizontal="left" vertical="top"/>
    </xf>
    <xf numFmtId="0" fontId="91" fillId="130" borderId="168"/>
    <xf numFmtId="181" fontId="91" fillId="130" borderId="168"/>
    <xf numFmtId="0" fontId="319" fillId="0" borderId="0">
      <alignment horizontal="left" vertical="top"/>
    </xf>
    <xf numFmtId="181" fontId="91" fillId="130" borderId="168"/>
    <xf numFmtId="184" fontId="91" fillId="130" borderId="168"/>
    <xf numFmtId="181" fontId="91" fillId="130" borderId="168"/>
    <xf numFmtId="0" fontId="319" fillId="0" borderId="0">
      <alignment horizontal="left" vertical="top"/>
    </xf>
    <xf numFmtId="181" fontId="91" fillId="130" borderId="168"/>
    <xf numFmtId="0" fontId="319" fillId="0" borderId="0">
      <alignment horizontal="left" vertical="top"/>
    </xf>
    <xf numFmtId="181" fontId="91" fillId="130" borderId="168"/>
    <xf numFmtId="181" fontId="91" fillId="130" borderId="168"/>
    <xf numFmtId="181" fontId="91" fillId="130" borderId="168"/>
    <xf numFmtId="181" fontId="91" fillId="130" borderId="168"/>
    <xf numFmtId="181" fontId="91" fillId="130" borderId="168"/>
    <xf numFmtId="181" fontId="124" fillId="130" borderId="169">
      <alignment horizontal="left"/>
    </xf>
    <xf numFmtId="0" fontId="320" fillId="0" borderId="0">
      <alignment horizontal="left"/>
    </xf>
    <xf numFmtId="181" fontId="124" fillId="130" borderId="169">
      <alignment horizontal="left"/>
    </xf>
    <xf numFmtId="0" fontId="320" fillId="0" borderId="0">
      <alignment horizontal="left"/>
    </xf>
    <xf numFmtId="184" fontId="124" fillId="130" borderId="169">
      <alignment horizontal="left"/>
    </xf>
    <xf numFmtId="0" fontId="124" fillId="130" borderId="169">
      <alignment horizontal="left"/>
    </xf>
    <xf numFmtId="0" fontId="320" fillId="0" borderId="0">
      <alignment horizontal="left"/>
    </xf>
    <xf numFmtId="0" fontId="320" fillId="0" borderId="0">
      <alignment horizontal="left"/>
    </xf>
    <xf numFmtId="22" fontId="26" fillId="53" borderId="169">
      <alignment vertical="center"/>
    </xf>
    <xf numFmtId="22" fontId="26" fillId="53" borderId="169">
      <alignment vertical="center"/>
    </xf>
    <xf numFmtId="22" fontId="26" fillId="53" borderId="169">
      <alignment vertical="center"/>
    </xf>
    <xf numFmtId="22" fontId="26" fillId="53" borderId="169">
      <alignment vertical="center"/>
    </xf>
    <xf numFmtId="22" fontId="26" fillId="53" borderId="169">
      <alignment vertical="center"/>
    </xf>
    <xf numFmtId="22" fontId="26" fillId="53" borderId="169">
      <alignment vertical="center"/>
    </xf>
    <xf numFmtId="22" fontId="26" fillId="53" borderId="169">
      <alignment vertical="center"/>
    </xf>
    <xf numFmtId="22" fontId="26" fillId="53" borderId="169">
      <alignment vertical="center"/>
    </xf>
    <xf numFmtId="181" fontId="26" fillId="53" borderId="169">
      <alignment horizontal="left" vertical="top" wrapText="1"/>
    </xf>
    <xf numFmtId="0" fontId="26" fillId="53" borderId="169">
      <alignment horizontal="left" vertical="top" wrapText="1"/>
    </xf>
    <xf numFmtId="181" fontId="26" fillId="53" borderId="169">
      <alignment horizontal="left" vertical="top" wrapText="1"/>
    </xf>
    <xf numFmtId="181" fontId="26" fillId="53" borderId="169">
      <alignment horizontal="left" vertical="top" wrapText="1"/>
    </xf>
    <xf numFmtId="184" fontId="26" fillId="53" borderId="169">
      <alignment horizontal="left" vertical="top" wrapText="1"/>
    </xf>
    <xf numFmtId="181" fontId="26" fillId="53" borderId="169">
      <alignment horizontal="left" vertical="top" wrapText="1"/>
    </xf>
    <xf numFmtId="181" fontId="26" fillId="53" borderId="169">
      <alignment horizontal="left" vertical="top" wrapText="1"/>
    </xf>
    <xf numFmtId="181" fontId="26" fillId="53" borderId="169">
      <alignment horizontal="left" vertical="top" wrapText="1"/>
    </xf>
    <xf numFmtId="181" fontId="26" fillId="53" borderId="169">
      <alignment horizontal="left" vertical="top" wrapText="1"/>
    </xf>
    <xf numFmtId="181" fontId="26" fillId="53" borderId="169">
      <alignment horizontal="left" vertical="top" wrapText="1"/>
    </xf>
    <xf numFmtId="181" fontId="26" fillId="53" borderId="169">
      <alignment horizontal="left" vertical="top" wrapText="1"/>
    </xf>
    <xf numFmtId="181" fontId="26" fillId="53" borderId="169">
      <alignment horizontal="left" vertical="top" wrapText="1"/>
    </xf>
    <xf numFmtId="181" fontId="26" fillId="53" borderId="170"/>
    <xf numFmtId="0" fontId="26" fillId="53" borderId="170"/>
    <xf numFmtId="0" fontId="26" fillId="53" borderId="170"/>
    <xf numFmtId="181" fontId="26" fillId="53" borderId="170"/>
    <xf numFmtId="181" fontId="26" fillId="53" borderId="170"/>
    <xf numFmtId="184" fontId="26" fillId="53" borderId="170"/>
    <xf numFmtId="181" fontId="26" fillId="53" borderId="170"/>
    <xf numFmtId="181" fontId="26" fillId="53" borderId="170"/>
    <xf numFmtId="181" fontId="26" fillId="53" borderId="170"/>
    <xf numFmtId="181" fontId="26" fillId="53" borderId="170"/>
    <xf numFmtId="181" fontId="26" fillId="53" borderId="170"/>
    <xf numFmtId="181" fontId="26" fillId="53" borderId="170"/>
    <xf numFmtId="181" fontId="26" fillId="53" borderId="170"/>
    <xf numFmtId="181" fontId="26" fillId="53" borderId="170"/>
    <xf numFmtId="181" fontId="26" fillId="53" borderId="170"/>
    <xf numFmtId="0" fontId="26" fillId="53" borderId="170"/>
    <xf numFmtId="0" fontId="26" fillId="53" borderId="170"/>
    <xf numFmtId="181" fontId="26" fillId="53" borderId="170"/>
    <xf numFmtId="181" fontId="26" fillId="53" borderId="170"/>
    <xf numFmtId="184" fontId="26" fillId="53" borderId="170"/>
    <xf numFmtId="181" fontId="26" fillId="53" borderId="170"/>
    <xf numFmtId="181" fontId="26" fillId="53" borderId="170"/>
    <xf numFmtId="181" fontId="26" fillId="53" borderId="170"/>
    <xf numFmtId="181" fontId="26" fillId="53" borderId="170"/>
    <xf numFmtId="181" fontId="26" fillId="53" borderId="170"/>
    <xf numFmtId="181" fontId="26" fillId="53" borderId="170"/>
    <xf numFmtId="181" fontId="26" fillId="53" borderId="170"/>
    <xf numFmtId="181" fontId="26" fillId="53" borderId="170"/>
    <xf numFmtId="0" fontId="321" fillId="0" borderId="0" applyNumberFormat="0" applyFill="0" applyBorder="0" applyAlignment="0" applyProtection="0"/>
    <xf numFmtId="0" fontId="322" fillId="0" borderId="171" applyNumberFormat="0" applyFill="0" applyAlignment="0" applyProtection="0"/>
    <xf numFmtId="0" fontId="322" fillId="0" borderId="171"/>
    <xf numFmtId="0" fontId="323" fillId="0" borderId="172" applyNumberFormat="0" applyFill="0" applyAlignment="0" applyProtection="0"/>
    <xf numFmtId="0" fontId="323" fillId="0" borderId="172"/>
    <xf numFmtId="0" fontId="324" fillId="0" borderId="173" applyNumberFormat="0" applyFill="0" applyAlignment="0" applyProtection="0"/>
    <xf numFmtId="0" fontId="324" fillId="0" borderId="173"/>
    <xf numFmtId="0" fontId="324" fillId="0" borderId="0" applyNumberFormat="0" applyFill="0" applyBorder="0" applyAlignment="0" applyProtection="0"/>
    <xf numFmtId="0" fontId="324" fillId="0" borderId="0"/>
    <xf numFmtId="0" fontId="317" fillId="0" borderId="0"/>
    <xf numFmtId="0" fontId="315" fillId="0" borderId="0" applyNumberFormat="0" applyFill="0" applyBorder="0" applyAlignment="0" applyProtection="0"/>
    <xf numFmtId="0" fontId="325" fillId="0" borderId="0"/>
    <xf numFmtId="284" fontId="82" fillId="172" borderId="0" applyNumberFormat="0" applyBorder="0">
      <protection locked="0"/>
    </xf>
    <xf numFmtId="0" fontId="326" fillId="173" borderId="0">
      <alignment horizontal="center" vertical="center" wrapText="1"/>
    </xf>
    <xf numFmtId="0" fontId="9" fillId="0" borderId="0"/>
    <xf numFmtId="0" fontId="310" fillId="0" borderId="0"/>
    <xf numFmtId="0" fontId="327" fillId="0" borderId="174"/>
    <xf numFmtId="0" fontId="327" fillId="0" borderId="174"/>
    <xf numFmtId="0" fontId="327" fillId="0" borderId="174"/>
    <xf numFmtId="0" fontId="327" fillId="0" borderId="174"/>
    <xf numFmtId="0" fontId="327" fillId="0" borderId="174"/>
    <xf numFmtId="0" fontId="327" fillId="0" borderId="174"/>
    <xf numFmtId="0" fontId="327" fillId="0" borderId="174"/>
    <xf numFmtId="0" fontId="327" fillId="0" borderId="174"/>
    <xf numFmtId="0" fontId="327" fillId="0" borderId="174"/>
    <xf numFmtId="0" fontId="327" fillId="0" borderId="174"/>
    <xf numFmtId="0" fontId="169" fillId="0" borderId="174" applyNumberFormat="0" applyFill="0" applyAlignment="0" applyProtection="0"/>
    <xf numFmtId="0" fontId="327" fillId="0" borderId="174"/>
    <xf numFmtId="0" fontId="327" fillId="0" borderId="174" applyNumberFormat="0" applyFill="0" applyAlignment="0" applyProtection="0"/>
    <xf numFmtId="0" fontId="327" fillId="0" borderId="174" applyNumberFormat="0" applyFill="0" applyAlignment="0" applyProtection="0"/>
    <xf numFmtId="181" fontId="262" fillId="0" borderId="175" applyNumberFormat="0" applyFill="0" applyAlignment="0" applyProtection="0"/>
    <xf numFmtId="0" fontId="327" fillId="0" borderId="174" applyNumberFormat="0" applyFill="0" applyAlignment="0" applyProtection="0"/>
    <xf numFmtId="0" fontId="327" fillId="0" borderId="174" applyNumberFormat="0" applyFill="0" applyAlignment="0" applyProtection="0"/>
    <xf numFmtId="0" fontId="327" fillId="0" borderId="174" applyNumberFormat="0" applyFill="0" applyAlignment="0" applyProtection="0"/>
    <xf numFmtId="0" fontId="169" fillId="0" borderId="174" applyNumberFormat="0" applyFill="0" applyAlignment="0" applyProtection="0"/>
    <xf numFmtId="181" fontId="262" fillId="0" borderId="175" applyNumberFormat="0" applyFill="0" applyAlignment="0" applyProtection="0"/>
    <xf numFmtId="181" fontId="262" fillId="0" borderId="175" applyNumberFormat="0" applyFill="0" applyAlignment="0" applyProtection="0"/>
    <xf numFmtId="181" fontId="262" fillId="0" borderId="175" applyNumberFormat="0" applyFill="0" applyAlignment="0" applyProtection="0"/>
    <xf numFmtId="181" fontId="262" fillId="0" borderId="175" applyNumberFormat="0" applyFill="0" applyAlignment="0" applyProtection="0"/>
    <xf numFmtId="181" fontId="262" fillId="0" borderId="175" applyNumberFormat="0" applyFill="0" applyAlignment="0" applyProtection="0"/>
    <xf numFmtId="0" fontId="327" fillId="0" borderId="174"/>
    <xf numFmtId="0" fontId="327" fillId="0" borderId="174"/>
    <xf numFmtId="0" fontId="327" fillId="0" borderId="174"/>
    <xf numFmtId="0" fontId="327" fillId="0" borderId="174"/>
    <xf numFmtId="0" fontId="327" fillId="0" borderId="174"/>
    <xf numFmtId="0" fontId="327" fillId="0" borderId="174"/>
    <xf numFmtId="0" fontId="327" fillId="0" borderId="174"/>
    <xf numFmtId="0" fontId="327" fillId="0" borderId="174"/>
    <xf numFmtId="0" fontId="327" fillId="0" borderId="174"/>
    <xf numFmtId="0" fontId="327" fillId="0" borderId="174"/>
    <xf numFmtId="0" fontId="327" fillId="0" borderId="174"/>
    <xf numFmtId="0" fontId="327" fillId="0" borderId="174"/>
    <xf numFmtId="0" fontId="327" fillId="0" borderId="174" applyNumberFormat="0" applyFill="0" applyAlignment="0" applyProtection="0"/>
    <xf numFmtId="0" fontId="262" fillId="0" borderId="175" applyNumberFormat="0" applyFill="0" applyAlignment="0" applyProtection="0"/>
    <xf numFmtId="181" fontId="327" fillId="0" borderId="176" applyNumberFormat="0" applyFill="0" applyAlignment="0" applyProtection="0"/>
    <xf numFmtId="181" fontId="327" fillId="0" borderId="176" applyNumberFormat="0" applyFill="0" applyAlignment="0" applyProtection="0"/>
    <xf numFmtId="181" fontId="327" fillId="0" borderId="176" applyNumberFormat="0" applyFill="0" applyAlignment="0" applyProtection="0"/>
    <xf numFmtId="181" fontId="327" fillId="0" borderId="176" applyNumberFormat="0" applyFill="0" applyAlignment="0" applyProtection="0"/>
    <xf numFmtId="181" fontId="327" fillId="0" borderId="176" applyNumberFormat="0" applyFill="0" applyAlignment="0" applyProtection="0"/>
    <xf numFmtId="181" fontId="327" fillId="0" borderId="176" applyNumberFormat="0" applyFill="0" applyAlignment="0" applyProtection="0"/>
    <xf numFmtId="0" fontId="262" fillId="0" borderId="175" applyNumberFormat="0" applyFill="0" applyAlignment="0" applyProtection="0"/>
    <xf numFmtId="0" fontId="262" fillId="0" borderId="175" applyNumberFormat="0" applyFill="0" applyAlignment="0" applyProtection="0"/>
    <xf numFmtId="0" fontId="327" fillId="0" borderId="174"/>
    <xf numFmtId="0" fontId="327" fillId="0" borderId="174"/>
    <xf numFmtId="0" fontId="327" fillId="0" borderId="174"/>
    <xf numFmtId="0" fontId="327" fillId="0" borderId="174"/>
    <xf numFmtId="0" fontId="327" fillId="0" borderId="174"/>
    <xf numFmtId="0" fontId="328" fillId="0" borderId="177"/>
    <xf numFmtId="0" fontId="327" fillId="0" borderId="174"/>
    <xf numFmtId="0" fontId="328" fillId="0" borderId="177"/>
    <xf numFmtId="0" fontId="327" fillId="0" borderId="174"/>
    <xf numFmtId="0" fontId="327" fillId="0" borderId="174"/>
    <xf numFmtId="0" fontId="328" fillId="0" borderId="177"/>
    <xf numFmtId="0" fontId="327" fillId="0" borderId="174"/>
    <xf numFmtId="0" fontId="327" fillId="0" borderId="174"/>
    <xf numFmtId="0" fontId="327" fillId="0" borderId="174"/>
    <xf numFmtId="0" fontId="327" fillId="0" borderId="174"/>
    <xf numFmtId="0" fontId="327" fillId="0" borderId="174"/>
    <xf numFmtId="0" fontId="327" fillId="0" borderId="174" applyNumberFormat="0" applyFill="0" applyAlignment="0" applyProtection="0"/>
    <xf numFmtId="0" fontId="327" fillId="0" borderId="174" applyNumberFormat="0" applyFill="0" applyAlignment="0" applyProtection="0"/>
    <xf numFmtId="0" fontId="327" fillId="0" borderId="174"/>
    <xf numFmtId="0" fontId="327" fillId="0" borderId="174"/>
    <xf numFmtId="0" fontId="327" fillId="0" borderId="174"/>
    <xf numFmtId="0" fontId="327" fillId="0" borderId="174"/>
    <xf numFmtId="0" fontId="327" fillId="0" borderId="174"/>
    <xf numFmtId="0" fontId="327" fillId="0" borderId="174"/>
    <xf numFmtId="0" fontId="327" fillId="0" borderId="174"/>
    <xf numFmtId="0" fontId="327" fillId="0" borderId="174"/>
    <xf numFmtId="0" fontId="327" fillId="0" borderId="174"/>
    <xf numFmtId="0" fontId="327" fillId="0" borderId="174"/>
    <xf numFmtId="0" fontId="327" fillId="0" borderId="174"/>
    <xf numFmtId="0" fontId="327" fillId="0" borderId="174"/>
    <xf numFmtId="0" fontId="327" fillId="0" borderId="174"/>
    <xf numFmtId="0" fontId="327" fillId="0" borderId="174"/>
    <xf numFmtId="0" fontId="327" fillId="0" borderId="174"/>
    <xf numFmtId="0" fontId="327" fillId="0" borderId="174"/>
    <xf numFmtId="0" fontId="327" fillId="0" borderId="174"/>
    <xf numFmtId="0" fontId="327" fillId="0" borderId="174"/>
    <xf numFmtId="0" fontId="327" fillId="0" borderId="174"/>
    <xf numFmtId="0" fontId="327" fillId="0" borderId="174"/>
    <xf numFmtId="0" fontId="327" fillId="0" borderId="174"/>
    <xf numFmtId="0" fontId="327" fillId="0" borderId="174"/>
    <xf numFmtId="0" fontId="328" fillId="0" borderId="177"/>
    <xf numFmtId="0" fontId="327" fillId="0" borderId="174"/>
    <xf numFmtId="0" fontId="328" fillId="0" borderId="177"/>
    <xf numFmtId="0" fontId="327" fillId="0" borderId="174"/>
    <xf numFmtId="0" fontId="328" fillId="0" borderId="177"/>
    <xf numFmtId="0" fontId="327" fillId="0" borderId="174"/>
    <xf numFmtId="0" fontId="327" fillId="0" borderId="174"/>
    <xf numFmtId="0" fontId="45" fillId="0" borderId="95"/>
    <xf numFmtId="0" fontId="327" fillId="0" borderId="174"/>
    <xf numFmtId="0" fontId="327" fillId="0" borderId="174" applyNumberFormat="0" applyFill="0" applyAlignment="0" applyProtection="0"/>
    <xf numFmtId="0" fontId="329" fillId="0" borderId="95" applyNumberFormat="0" applyFill="0" applyAlignment="0" applyProtection="0"/>
    <xf numFmtId="0" fontId="327" fillId="0" borderId="174"/>
    <xf numFmtId="0" fontId="327" fillId="0" borderId="174"/>
    <xf numFmtId="0" fontId="327" fillId="0" borderId="174"/>
    <xf numFmtId="0" fontId="330" fillId="0" borderId="0" applyFill="0" applyBorder="0" applyProtection="0"/>
    <xf numFmtId="284" fontId="12" fillId="174" borderId="0" applyNumberFormat="0" applyBorder="0">
      <protection locked="0"/>
    </xf>
    <xf numFmtId="0" fontId="330" fillId="0" borderId="0" applyFill="0" applyBorder="0" applyProtection="0"/>
    <xf numFmtId="0" fontId="327" fillId="0" borderId="178" applyNumberFormat="0" applyFill="0" applyAlignment="0" applyProtection="0"/>
    <xf numFmtId="0" fontId="327" fillId="0" borderId="178" applyNumberFormat="0" applyFill="0" applyAlignment="0" applyProtection="0"/>
    <xf numFmtId="0" fontId="327" fillId="0" borderId="178" applyNumberFormat="0" applyFill="0" applyAlignment="0" applyProtection="0"/>
    <xf numFmtId="0" fontId="327" fillId="0" borderId="178" applyNumberFormat="0" applyFill="0" applyAlignment="0" applyProtection="0"/>
    <xf numFmtId="166" fontId="9" fillId="0" borderId="0" applyFont="0" applyFill="0" applyBorder="0" applyAlignment="0" applyProtection="0"/>
    <xf numFmtId="168" fontId="9" fillId="0" borderId="0" applyFont="0" applyFill="0" applyBorder="0" applyAlignment="0" applyProtection="0"/>
    <xf numFmtId="0" fontId="9" fillId="0" borderId="0"/>
    <xf numFmtId="0" fontId="121" fillId="0" borderId="0"/>
    <xf numFmtId="0" fontId="9" fillId="0" borderId="0"/>
    <xf numFmtId="37" fontId="51" fillId="90" borderId="0" applyNumberFormat="0" applyBorder="0" applyAlignment="0" applyProtection="0"/>
    <xf numFmtId="37" fontId="51" fillId="90" borderId="0" applyNumberFormat="0" applyBorder="0" applyAlignment="0" applyProtection="0"/>
    <xf numFmtId="37" fontId="51" fillId="0" borderId="0"/>
    <xf numFmtId="37" fontId="51" fillId="0" borderId="0"/>
    <xf numFmtId="37" fontId="51" fillId="0" borderId="0"/>
    <xf numFmtId="37" fontId="51" fillId="90" borderId="0" applyNumberFormat="0" applyBorder="0" applyAlignment="0" applyProtection="0"/>
    <xf numFmtId="3" fontId="79" fillId="0" borderId="96" applyProtection="0"/>
    <xf numFmtId="10" fontId="98" fillId="12" borderId="113" applyNumberFormat="0" applyFont="0" applyAlignment="0" applyProtection="0">
      <protection locked="0"/>
    </xf>
    <xf numFmtId="0" fontId="331" fillId="80" borderId="0" applyNumberFormat="0" applyBorder="0" applyAlignment="0" applyProtection="0"/>
    <xf numFmtId="0" fontId="331" fillId="90" borderId="0"/>
    <xf numFmtId="0" fontId="176" fillId="66" borderId="0" applyNumberFormat="0" applyBorder="0" applyAlignment="0" applyProtection="0"/>
    <xf numFmtId="0" fontId="176" fillId="4" borderId="0"/>
    <xf numFmtId="0" fontId="9" fillId="0" borderId="0"/>
    <xf numFmtId="165" fontId="9" fillId="0" borderId="0" applyFont="0" applyFill="0" applyBorder="0" applyAlignment="0" applyProtection="0"/>
    <xf numFmtId="285" fontId="9" fillId="0" borderId="0" applyFont="0" applyFill="0" applyBorder="0" applyAlignment="0" applyProtection="0"/>
    <xf numFmtId="0" fontId="9" fillId="0" borderId="0">
      <alignment horizontal="center" textRotation="180"/>
    </xf>
    <xf numFmtId="286" fontId="19" fillId="0" borderId="0" applyFont="0" applyFill="0" applyBorder="0" applyAlignment="0" applyProtection="0"/>
    <xf numFmtId="287" fontId="19" fillId="0" borderId="0" applyFont="0" applyFill="0" applyBorder="0" applyAlignment="0" applyProtection="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51" fillId="0" borderId="0" applyNumberFormat="0" applyFill="0" applyBorder="0" applyAlignment="0" applyProtection="0"/>
    <xf numFmtId="0" fontId="236" fillId="0" borderId="0" applyNumberFormat="0" applyFill="0" applyBorder="0" applyAlignment="0" applyProtection="0"/>
    <xf numFmtId="0" fontId="236" fillId="0" borderId="0"/>
    <xf numFmtId="0" fontId="332" fillId="0" borderId="0"/>
    <xf numFmtId="0" fontId="236" fillId="0" borderId="0"/>
    <xf numFmtId="0" fontId="236" fillId="0" borderId="0" applyNumberFormat="0" applyFill="0" applyBorder="0" applyAlignment="0" applyProtection="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applyNumberFormat="0" applyFill="0" applyBorder="0" applyAlignment="0" applyProtection="0"/>
    <xf numFmtId="0" fontId="236" fillId="0" borderId="0" applyNumberFormat="0" applyFill="0" applyBorder="0" applyAlignment="0" applyProtection="0"/>
    <xf numFmtId="0" fontId="236" fillId="0" borderId="0"/>
    <xf numFmtId="0" fontId="236" fillId="0" borderId="0"/>
    <xf numFmtId="0" fontId="236" fillId="0" borderId="0"/>
    <xf numFmtId="0" fontId="236" fillId="0" borderId="0"/>
    <xf numFmtId="0" fontId="236" fillId="0" borderId="0"/>
    <xf numFmtId="0" fontId="333" fillId="0" borderId="0"/>
    <xf numFmtId="0" fontId="236" fillId="0" borderId="0"/>
    <xf numFmtId="0" fontId="333" fillId="0" borderId="0"/>
    <xf numFmtId="0" fontId="236" fillId="0" borderId="0"/>
    <xf numFmtId="0" fontId="236" fillId="0" borderId="0"/>
    <xf numFmtId="0" fontId="333"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236" fillId="0" borderId="0"/>
    <xf numFmtId="0" fontId="333" fillId="0" borderId="0"/>
    <xf numFmtId="0" fontId="236" fillId="0" borderId="0"/>
    <xf numFmtId="0" fontId="236" fillId="0" borderId="0"/>
    <xf numFmtId="0" fontId="333" fillId="0" borderId="0"/>
    <xf numFmtId="0" fontId="236" fillId="0" borderId="0"/>
    <xf numFmtId="0" fontId="236" fillId="0" borderId="0"/>
    <xf numFmtId="0" fontId="77" fillId="0" borderId="0"/>
    <xf numFmtId="0" fontId="236" fillId="0" borderId="0"/>
    <xf numFmtId="0" fontId="334" fillId="0" borderId="0" applyNumberFormat="0" applyFill="0" applyBorder="0" applyAlignment="0" applyProtection="0"/>
    <xf numFmtId="0" fontId="236" fillId="0" borderId="0"/>
    <xf numFmtId="0" fontId="236" fillId="0" borderId="0"/>
    <xf numFmtId="0" fontId="236" fillId="0" borderId="0"/>
    <xf numFmtId="0" fontId="9" fillId="0" borderId="0"/>
    <xf numFmtId="0" fontId="9" fillId="0" borderId="0"/>
    <xf numFmtId="0" fontId="51" fillId="0" borderId="0"/>
    <xf numFmtId="49" fontId="311" fillId="88" borderId="0" applyNumberFormat="0" applyFont="0" applyBorder="0" applyAlignment="0" applyProtection="0">
      <alignment horizontal="center"/>
    </xf>
    <xf numFmtId="49" fontId="311" fillId="88" borderId="0" applyNumberFormat="0" applyFont="0" applyBorder="0" applyAlignment="0" applyProtection="0">
      <alignment horizontal="center"/>
    </xf>
    <xf numFmtId="49" fontId="311" fillId="88" borderId="0" applyNumberFormat="0" applyFont="0" applyBorder="0" applyAlignment="0" applyProtection="0">
      <alignment horizontal="center"/>
    </xf>
    <xf numFmtId="49" fontId="311" fillId="88" borderId="0" applyNumberFormat="0" applyFont="0" applyBorder="0" applyAlignment="0" applyProtection="0">
      <alignment horizontal="center"/>
    </xf>
    <xf numFmtId="49" fontId="311" fillId="88" borderId="0" applyNumberFormat="0" applyFont="0" applyBorder="0" applyAlignment="0" applyProtection="0">
      <alignment horizontal="center"/>
    </xf>
    <xf numFmtId="49" fontId="311" fillId="88" borderId="0" applyNumberFormat="0" applyFont="0" applyBorder="0" applyAlignment="0" applyProtection="0">
      <alignment horizontal="center"/>
    </xf>
    <xf numFmtId="49" fontId="311" fillId="88" borderId="0" applyNumberFormat="0" applyFont="0" applyBorder="0" applyAlignment="0" applyProtection="0">
      <alignment horizontal="center"/>
    </xf>
    <xf numFmtId="49" fontId="311" fillId="88" borderId="0" applyNumberFormat="0" applyFont="0" applyBorder="0" applyAlignment="0" applyProtection="0">
      <alignment horizontal="center"/>
    </xf>
    <xf numFmtId="10" fontId="9" fillId="87" borderId="1" applyNumberFormat="0" applyFont="0" applyBorder="0" applyAlignment="0" applyProtection="0">
      <protection locked="0"/>
    </xf>
    <xf numFmtId="10" fontId="9" fillId="87" borderId="1" applyNumberFormat="0" applyFont="0" applyBorder="0" applyAlignment="0" applyProtection="0">
      <protection locked="0"/>
    </xf>
    <xf numFmtId="0" fontId="193" fillId="90" borderId="0">
      <alignment horizontal="left" vertical="center" indent="1"/>
    </xf>
    <xf numFmtId="0" fontId="193" fillId="90" borderId="0">
      <alignment horizontal="left" vertical="center" indent="1"/>
    </xf>
    <xf numFmtId="288" fontId="153" fillId="0" borderId="0" applyFont="0" applyFill="0" applyBorder="0" applyAlignment="0" applyProtection="0"/>
    <xf numFmtId="4" fontId="89" fillId="0" borderId="0"/>
    <xf numFmtId="0" fontId="335" fillId="0" borderId="0"/>
    <xf numFmtId="0" fontId="2" fillId="0" borderId="0"/>
    <xf numFmtId="0" fontId="165" fillId="0" borderId="0"/>
    <xf numFmtId="168" fontId="165" fillId="0" borderId="0" applyFont="0" applyFill="0" applyBorder="0" applyAlignment="0" applyProtection="0"/>
    <xf numFmtId="168" fontId="165" fillId="0" borderId="0" applyFont="0" applyFill="0" applyBorder="0" applyAlignment="0" applyProtection="0"/>
    <xf numFmtId="0" fontId="336" fillId="0" borderId="0" applyNumberFormat="0" applyFill="0" applyBorder="0" applyAlignment="0" applyProtection="0">
      <alignment vertical="top"/>
      <protection locked="0"/>
    </xf>
    <xf numFmtId="0" fontId="53" fillId="0" borderId="0"/>
    <xf numFmtId="0" fontId="165" fillId="0" borderId="0"/>
    <xf numFmtId="168" fontId="165" fillId="0" borderId="0" applyFont="0" applyFill="0" applyBorder="0" applyAlignment="0" applyProtection="0"/>
    <xf numFmtId="168" fontId="165" fillId="0" borderId="0" applyFont="0" applyFill="0" applyBorder="0" applyAlignment="0" applyProtection="0"/>
    <xf numFmtId="0" fontId="165" fillId="0" borderId="0"/>
    <xf numFmtId="168" fontId="165" fillId="0" borderId="0" applyFont="0" applyFill="0" applyBorder="0" applyAlignment="0" applyProtection="0"/>
    <xf numFmtId="0" fontId="165" fillId="0" borderId="0"/>
    <xf numFmtId="168" fontId="165" fillId="0" borderId="0" applyFont="0" applyFill="0" applyBorder="0" applyAlignment="0" applyProtection="0"/>
    <xf numFmtId="0" fontId="165" fillId="0" borderId="0"/>
    <xf numFmtId="168" fontId="165" fillId="0" borderId="0" applyFont="0" applyFill="0" applyBorder="0" applyAlignment="0" applyProtection="0"/>
    <xf numFmtId="0" fontId="165" fillId="0" borderId="0"/>
    <xf numFmtId="168" fontId="165" fillId="0" borderId="0" applyFont="0" applyFill="0" applyBorder="0" applyAlignment="0" applyProtection="0"/>
    <xf numFmtId="0" fontId="165" fillId="0" borderId="0"/>
    <xf numFmtId="168" fontId="165" fillId="0" borderId="0" applyFont="0" applyFill="0" applyBorder="0" applyAlignment="0" applyProtection="0"/>
    <xf numFmtId="0" fontId="165" fillId="0" borderId="0"/>
    <xf numFmtId="168" fontId="165" fillId="0" borderId="0" applyFont="0" applyFill="0" applyBorder="0" applyAlignment="0" applyProtection="0"/>
    <xf numFmtId="0" fontId="165" fillId="0" borderId="0"/>
    <xf numFmtId="168" fontId="165" fillId="0" borderId="0" applyFont="0" applyFill="0" applyBorder="0" applyAlignment="0" applyProtection="0"/>
    <xf numFmtId="0" fontId="165" fillId="0" borderId="0"/>
    <xf numFmtId="168" fontId="165" fillId="0" borderId="0" applyFont="0" applyFill="0" applyBorder="0" applyAlignment="0" applyProtection="0"/>
    <xf numFmtId="0" fontId="165" fillId="0" borderId="0"/>
    <xf numFmtId="168" fontId="165" fillId="0" borderId="0" applyFont="0" applyFill="0" applyBorder="0" applyAlignment="0" applyProtection="0"/>
    <xf numFmtId="0" fontId="165" fillId="0" borderId="0"/>
    <xf numFmtId="168" fontId="165" fillId="0" borderId="0" applyFont="0" applyFill="0" applyBorder="0" applyAlignment="0" applyProtection="0"/>
    <xf numFmtId="0" fontId="165" fillId="0" borderId="0"/>
    <xf numFmtId="168" fontId="165" fillId="0" borderId="0" applyFont="0" applyFill="0" applyBorder="0" applyAlignment="0" applyProtection="0"/>
    <xf numFmtId="0" fontId="165" fillId="0" borderId="0"/>
    <xf numFmtId="168" fontId="165" fillId="0" borderId="0" applyFont="0" applyFill="0" applyBorder="0" applyAlignment="0" applyProtection="0"/>
    <xf numFmtId="0" fontId="165" fillId="0" borderId="0"/>
    <xf numFmtId="168" fontId="165" fillId="0" borderId="0" applyFont="0" applyFill="0" applyBorder="0" applyAlignment="0" applyProtection="0"/>
    <xf numFmtId="0" fontId="165" fillId="0" borderId="0"/>
    <xf numFmtId="168" fontId="165" fillId="0" borderId="0" applyFont="0" applyFill="0" applyBorder="0" applyAlignment="0" applyProtection="0"/>
    <xf numFmtId="0" fontId="165" fillId="0" borderId="0"/>
    <xf numFmtId="168" fontId="165" fillId="0" borderId="0" applyFont="0" applyFill="0" applyBorder="0" applyAlignment="0" applyProtection="0"/>
    <xf numFmtId="0" fontId="165" fillId="0" borderId="0"/>
    <xf numFmtId="168" fontId="165" fillId="0" borderId="0" applyFont="0" applyFill="0" applyBorder="0" applyAlignment="0" applyProtection="0"/>
    <xf numFmtId="0" fontId="165" fillId="0" borderId="0"/>
    <xf numFmtId="168" fontId="165" fillId="0" borderId="0" applyFont="0" applyFill="0" applyBorder="0" applyAlignment="0" applyProtection="0"/>
    <xf numFmtId="0" fontId="165" fillId="0" borderId="0"/>
    <xf numFmtId="168" fontId="165" fillId="0" borderId="0" applyFont="0" applyFill="0" applyBorder="0" applyAlignment="0" applyProtection="0"/>
    <xf numFmtId="0" fontId="165" fillId="0" borderId="0"/>
    <xf numFmtId="168" fontId="165" fillId="0" borderId="0" applyFont="0" applyFill="0" applyBorder="0" applyAlignment="0" applyProtection="0"/>
    <xf numFmtId="0" fontId="165" fillId="0" borderId="0"/>
    <xf numFmtId="168" fontId="165" fillId="0" borderId="0" applyFont="0" applyFill="0" applyBorder="0" applyAlignment="0" applyProtection="0"/>
    <xf numFmtId="0" fontId="165" fillId="0" borderId="0"/>
    <xf numFmtId="168" fontId="165" fillId="0" borderId="0" applyFont="0" applyFill="0" applyBorder="0" applyAlignment="0" applyProtection="0"/>
    <xf numFmtId="0" fontId="165" fillId="0" borderId="0"/>
    <xf numFmtId="168" fontId="165" fillId="0" borderId="0" applyFont="0" applyFill="0" applyBorder="0" applyAlignment="0" applyProtection="0"/>
    <xf numFmtId="0" fontId="165" fillId="0" borderId="0"/>
    <xf numFmtId="168" fontId="165" fillId="0" borderId="0" applyFont="0" applyFill="0" applyBorder="0" applyAlignment="0" applyProtection="0"/>
    <xf numFmtId="0" fontId="165" fillId="0" borderId="0"/>
    <xf numFmtId="168" fontId="165" fillId="0" borderId="0" applyFont="0" applyFill="0" applyBorder="0" applyAlignment="0" applyProtection="0"/>
    <xf numFmtId="0" fontId="165" fillId="0" borderId="0"/>
    <xf numFmtId="43" fontId="15" fillId="0" borderId="0" applyFont="0" applyFill="0" applyBorder="0" applyAlignment="0" applyProtection="0"/>
  </cellStyleXfs>
  <cellXfs count="690">
    <xf numFmtId="0" fontId="0" fillId="0" borderId="0" xfId="0"/>
    <xf numFmtId="3" fontId="0" fillId="0" borderId="0" xfId="0" applyNumberFormat="1"/>
    <xf numFmtId="0" fontId="9" fillId="0" borderId="7" xfId="1" applyBorder="1" applyAlignment="1">
      <alignment vertical="center"/>
    </xf>
    <xf numFmtId="0" fontId="9" fillId="4" borderId="0" xfId="1" applyFill="1" applyAlignment="1">
      <alignment vertical="center"/>
    </xf>
    <xf numFmtId="0" fontId="9" fillId="0" borderId="0" xfId="1" applyAlignment="1">
      <alignment vertical="center" wrapText="1"/>
    </xf>
    <xf numFmtId="0" fontId="10" fillId="5" borderId="3" xfId="1" applyFont="1" applyFill="1" applyBorder="1" applyAlignment="1">
      <alignment vertical="center"/>
    </xf>
    <xf numFmtId="0" fontId="10" fillId="5" borderId="4" xfId="1" applyFont="1" applyFill="1" applyBorder="1" applyAlignment="1">
      <alignment vertical="center" wrapText="1"/>
    </xf>
    <xf numFmtId="0" fontId="10" fillId="5" borderId="4" xfId="1" applyFont="1" applyFill="1" applyBorder="1" applyAlignment="1">
      <alignment vertical="center"/>
    </xf>
    <xf numFmtId="0" fontId="10" fillId="5" borderId="4" xfId="1" applyFont="1" applyFill="1" applyBorder="1" applyAlignment="1">
      <alignment horizontal="center" vertical="center" wrapText="1"/>
    </xf>
    <xf numFmtId="0" fontId="10" fillId="5" borderId="5" xfId="1" applyFont="1" applyFill="1" applyBorder="1" applyAlignment="1">
      <alignment horizontal="center" vertical="center" wrapText="1"/>
    </xf>
    <xf numFmtId="0" fontId="10" fillId="5" borderId="9" xfId="1" applyFont="1" applyFill="1" applyBorder="1" applyAlignment="1">
      <alignment vertical="center"/>
    </xf>
    <xf numFmtId="0" fontId="10" fillId="5" borderId="2" xfId="1" applyFont="1" applyFill="1" applyBorder="1" applyAlignment="1">
      <alignment vertical="center" wrapText="1"/>
    </xf>
    <xf numFmtId="0" fontId="10" fillId="5" borderId="2" xfId="1" applyFont="1" applyFill="1" applyBorder="1" applyAlignment="1">
      <alignment vertical="center"/>
    </xf>
    <xf numFmtId="0" fontId="10" fillId="5" borderId="2" xfId="1" applyFont="1" applyFill="1" applyBorder="1" applyAlignment="1">
      <alignment horizontal="center" vertical="center" wrapText="1"/>
    </xf>
    <xf numFmtId="0" fontId="10" fillId="5" borderId="10" xfId="1" applyFont="1" applyFill="1" applyBorder="1" applyAlignment="1">
      <alignment horizontal="center" vertical="center" wrapText="1"/>
    </xf>
    <xf numFmtId="0" fontId="7" fillId="4" borderId="6" xfId="1" applyFont="1" applyFill="1" applyBorder="1" applyAlignment="1">
      <alignment vertical="center"/>
    </xf>
    <xf numFmtId="0" fontId="7" fillId="4" borderId="0" xfId="1" applyFont="1" applyFill="1" applyAlignment="1">
      <alignment horizontal="centerContinuous" vertical="center"/>
    </xf>
    <xf numFmtId="0" fontId="7" fillId="4" borderId="14" xfId="1" applyFont="1" applyFill="1" applyBorder="1" applyAlignment="1">
      <alignment horizontal="center" vertical="center" wrapText="1"/>
    </xf>
    <xf numFmtId="0" fontId="7" fillId="4" borderId="7" xfId="1" applyFont="1" applyFill="1" applyBorder="1" applyAlignment="1">
      <alignment horizontal="center" vertical="center" wrapText="1"/>
    </xf>
    <xf numFmtId="0" fontId="9" fillId="4" borderId="9" xfId="1" applyFill="1" applyBorder="1" applyAlignment="1">
      <alignment vertical="center"/>
    </xf>
    <xf numFmtId="0" fontId="7" fillId="4" borderId="2" xfId="1" applyFont="1" applyFill="1" applyBorder="1" applyAlignment="1">
      <alignment horizontal="centerContinuous" vertical="center"/>
    </xf>
    <xf numFmtId="0" fontId="9" fillId="4" borderId="2" xfId="1" applyFill="1" applyBorder="1" applyAlignment="1">
      <alignment vertical="center"/>
    </xf>
    <xf numFmtId="0" fontId="7" fillId="4" borderId="15" xfId="1" applyFont="1" applyFill="1" applyBorder="1" applyAlignment="1">
      <alignment horizontal="center" vertical="center" wrapText="1"/>
    </xf>
    <xf numFmtId="0" fontId="14" fillId="0" borderId="6" xfId="1" applyFont="1" applyBorder="1" applyAlignment="1">
      <alignment vertical="center"/>
    </xf>
    <xf numFmtId="0" fontId="14" fillId="0" borderId="0" xfId="1" applyFont="1" applyAlignment="1">
      <alignment vertical="center" wrapText="1"/>
    </xf>
    <xf numFmtId="2" fontId="9" fillId="0" borderId="13" xfId="1" applyNumberFormat="1" applyBorder="1" applyAlignment="1">
      <alignment horizontal="center" vertical="center" wrapText="1"/>
    </xf>
    <xf numFmtId="2" fontId="9" fillId="0" borderId="14" xfId="1" applyNumberFormat="1" applyBorder="1" applyAlignment="1">
      <alignment horizontal="center" vertical="center" wrapText="1"/>
    </xf>
    <xf numFmtId="0" fontId="14" fillId="0" borderId="0" xfId="1" applyFont="1" applyAlignment="1">
      <alignment vertical="center"/>
    </xf>
    <xf numFmtId="2" fontId="9" fillId="0" borderId="15" xfId="1" applyNumberFormat="1" applyBorder="1" applyAlignment="1">
      <alignment horizontal="center" vertical="center" wrapText="1"/>
    </xf>
    <xf numFmtId="0" fontId="9" fillId="0" borderId="2" xfId="1" applyBorder="1" applyAlignment="1">
      <alignment vertical="center" wrapText="1"/>
    </xf>
    <xf numFmtId="0" fontId="9" fillId="0" borderId="2" xfId="1" applyBorder="1" applyAlignment="1">
      <alignment vertical="center"/>
    </xf>
    <xf numFmtId="0" fontId="9" fillId="3" borderId="0" xfId="1" applyFill="1"/>
    <xf numFmtId="0" fontId="10" fillId="5" borderId="11" xfId="1" applyFont="1" applyFill="1" applyBorder="1" applyAlignment="1">
      <alignment horizontal="left"/>
    </xf>
    <xf numFmtId="0" fontId="10" fillId="5" borderId="17" xfId="1" applyFont="1" applyFill="1" applyBorder="1" applyAlignment="1">
      <alignment horizontal="left"/>
    </xf>
    <xf numFmtId="0" fontId="9" fillId="5" borderId="11" xfId="1" applyFill="1" applyBorder="1"/>
    <xf numFmtId="0" fontId="9" fillId="5" borderId="12" xfId="1" applyFill="1" applyBorder="1"/>
    <xf numFmtId="0" fontId="7" fillId="3" borderId="0" xfId="3" applyFont="1" applyFill="1" applyAlignment="1">
      <alignment horizontal="center" vertical="center" wrapText="1"/>
    </xf>
    <xf numFmtId="0" fontId="7" fillId="3" borderId="0" xfId="3" applyFont="1" applyFill="1" applyAlignment="1">
      <alignment horizontal="left" vertical="center" wrapText="1"/>
    </xf>
    <xf numFmtId="0" fontId="9" fillId="3" borderId="0" xfId="3" applyFill="1" applyAlignment="1">
      <alignment horizontal="center" vertical="center" wrapText="1"/>
    </xf>
    <xf numFmtId="169" fontId="7" fillId="3" borderId="0" xfId="3" applyNumberFormat="1" applyFont="1" applyFill="1" applyAlignment="1">
      <alignment horizontal="center" vertical="center" wrapText="1"/>
    </xf>
    <xf numFmtId="169" fontId="7" fillId="3" borderId="0" xfId="1" applyNumberFormat="1" applyFont="1" applyFill="1" applyAlignment="1">
      <alignment horizontal="center"/>
    </xf>
    <xf numFmtId="0" fontId="0" fillId="2" borderId="0" xfId="0" applyFill="1"/>
    <xf numFmtId="2" fontId="0" fillId="2" borderId="0" xfId="0" applyNumberFormat="1" applyFill="1"/>
    <xf numFmtId="0" fontId="10" fillId="5" borderId="3" xfId="0" applyFont="1" applyFill="1" applyBorder="1" applyAlignment="1">
      <alignment vertical="center"/>
    </xf>
    <xf numFmtId="0" fontId="10" fillId="5" borderId="4" xfId="0" applyFont="1" applyFill="1" applyBorder="1" applyAlignment="1">
      <alignment vertical="center"/>
    </xf>
    <xf numFmtId="0" fontId="10" fillId="5" borderId="2" xfId="0" applyFont="1" applyFill="1" applyBorder="1" applyAlignment="1">
      <alignment vertical="center"/>
    </xf>
    <xf numFmtId="0" fontId="10" fillId="5" borderId="3" xfId="0" applyFont="1" applyFill="1" applyBorder="1" applyAlignment="1">
      <alignment horizontal="centerContinuous" vertical="center"/>
    </xf>
    <xf numFmtId="0" fontId="10" fillId="5" borderId="0" xfId="0" applyFont="1" applyFill="1" applyAlignment="1">
      <alignment horizontal="centerContinuous"/>
    </xf>
    <xf numFmtId="0" fontId="7" fillId="4" borderId="17" xfId="0" applyFont="1" applyFill="1" applyBorder="1" applyAlignment="1">
      <alignment vertical="center"/>
    </xf>
    <xf numFmtId="0" fontId="10" fillId="5" borderId="4" xfId="0" applyFont="1" applyFill="1" applyBorder="1" applyAlignment="1">
      <alignment horizontal="centerContinuous" vertical="center"/>
    </xf>
    <xf numFmtId="0" fontId="9" fillId="5" borderId="0" xfId="0" applyFont="1" applyFill="1" applyAlignment="1">
      <alignment horizontal="centerContinuous"/>
    </xf>
    <xf numFmtId="0" fontId="9" fillId="4" borderId="11" xfId="0" applyFont="1" applyFill="1" applyBorder="1"/>
    <xf numFmtId="0" fontId="9" fillId="0" borderId="0" xfId="0" applyFont="1"/>
    <xf numFmtId="0" fontId="9" fillId="0" borderId="2" xfId="0" applyFont="1" applyBorder="1"/>
    <xf numFmtId="0" fontId="10" fillId="5" borderId="0" xfId="0" applyFont="1" applyFill="1" applyAlignment="1">
      <alignment horizontal="centerContinuous" vertical="center" wrapText="1"/>
    </xf>
    <xf numFmtId="0" fontId="9" fillId="4" borderId="12" xfId="0" applyFont="1" applyFill="1" applyBorder="1"/>
    <xf numFmtId="0" fontId="9" fillId="0" borderId="7" xfId="0" applyFont="1" applyBorder="1"/>
    <xf numFmtId="0" fontId="9" fillId="0" borderId="10" xfId="0" applyFont="1" applyBorder="1"/>
    <xf numFmtId="0" fontId="7" fillId="4" borderId="35" xfId="0" applyFont="1" applyFill="1" applyBorder="1" applyAlignment="1">
      <alignment horizontal="center" vertical="center" wrapText="1"/>
    </xf>
    <xf numFmtId="169" fontId="9" fillId="0" borderId="36" xfId="0" applyNumberFormat="1" applyFont="1" applyBorder="1" applyAlignment="1">
      <alignment horizontal="center" vertical="center" wrapText="1"/>
    </xf>
    <xf numFmtId="169" fontId="9" fillId="0" borderId="37" xfId="0" applyNumberFormat="1" applyFont="1" applyBorder="1" applyAlignment="1">
      <alignment horizontal="center" vertical="center" wrapText="1"/>
    </xf>
    <xf numFmtId="169" fontId="9" fillId="0" borderId="25" xfId="0" applyNumberFormat="1" applyFont="1" applyBorder="1" applyAlignment="1">
      <alignment horizontal="center" vertical="center" wrapText="1"/>
    </xf>
    <xf numFmtId="0" fontId="16" fillId="5" borderId="5" xfId="0" applyFont="1" applyFill="1" applyBorder="1" applyAlignment="1">
      <alignment horizontal="centerContinuous" vertical="center"/>
    </xf>
    <xf numFmtId="0" fontId="16" fillId="5" borderId="7" xfId="0" applyFont="1" applyFill="1" applyBorder="1" applyAlignment="1">
      <alignment horizontal="centerContinuous" vertical="center"/>
    </xf>
    <xf numFmtId="0" fontId="7" fillId="4" borderId="12" xfId="0" applyFont="1" applyFill="1" applyBorder="1" applyAlignment="1">
      <alignment horizontal="center" vertical="center" wrapText="1"/>
    </xf>
    <xf numFmtId="0" fontId="9" fillId="0" borderId="7" xfId="0" applyFont="1" applyBorder="1" applyAlignment="1">
      <alignment horizontal="center" vertical="center"/>
    </xf>
    <xf numFmtId="0" fontId="9" fillId="0" borderId="10" xfId="0" applyFont="1" applyBorder="1" applyAlignment="1">
      <alignment horizontal="center" vertical="center"/>
    </xf>
    <xf numFmtId="0" fontId="10" fillId="5" borderId="4" xfId="0" applyFont="1" applyFill="1" applyBorder="1" applyAlignment="1">
      <alignment horizontal="centerContinuous" vertical="center" wrapText="1"/>
    </xf>
    <xf numFmtId="0" fontId="16" fillId="5" borderId="4" xfId="0" applyFont="1" applyFill="1" applyBorder="1" applyAlignment="1">
      <alignment vertical="center"/>
    </xf>
    <xf numFmtId="0" fontId="16" fillId="5" borderId="5" xfId="0" applyFont="1" applyFill="1" applyBorder="1" applyAlignment="1">
      <alignment vertical="center"/>
    </xf>
    <xf numFmtId="0" fontId="10" fillId="5" borderId="2" xfId="0" applyFont="1" applyFill="1" applyBorder="1" applyAlignment="1">
      <alignment horizontal="centerContinuous" vertical="center" wrapText="1"/>
    </xf>
    <xf numFmtId="0" fontId="16" fillId="5" borderId="2" xfId="0" applyFont="1" applyFill="1" applyBorder="1" applyAlignment="1">
      <alignment vertical="center"/>
    </xf>
    <xf numFmtId="0" fontId="16" fillId="5" borderId="10" xfId="0" applyFont="1" applyFill="1" applyBorder="1" applyAlignment="1">
      <alignment vertical="center"/>
    </xf>
    <xf numFmtId="0" fontId="7" fillId="4" borderId="6" xfId="0" applyFont="1" applyFill="1" applyBorder="1"/>
    <xf numFmtId="0" fontId="9" fillId="4" borderId="0" xfId="0" applyFont="1" applyFill="1"/>
    <xf numFmtId="0" fontId="9" fillId="4" borderId="5" xfId="0" applyFont="1" applyFill="1" applyBorder="1"/>
    <xf numFmtId="0" fontId="7" fillId="4" borderId="13" xfId="0" applyFont="1" applyFill="1" applyBorder="1" applyAlignment="1">
      <alignment horizontal="center" wrapText="1"/>
    </xf>
    <xf numFmtId="0" fontId="7" fillId="4" borderId="0" xfId="0" applyFont="1" applyFill="1" applyAlignment="1">
      <alignment horizontal="centerContinuous"/>
    </xf>
    <xf numFmtId="0" fontId="9" fillId="4" borderId="7" xfId="0" applyFont="1" applyFill="1" applyBorder="1" applyAlignment="1">
      <alignment horizontal="centerContinuous"/>
    </xf>
    <xf numFmtId="0" fontId="7" fillId="4" borderId="9" xfId="0" applyFont="1" applyFill="1" applyBorder="1"/>
    <xf numFmtId="0" fontId="9" fillId="4" borderId="2" xfId="0" applyFont="1" applyFill="1" applyBorder="1"/>
    <xf numFmtId="0" fontId="9" fillId="4" borderId="10" xfId="0" applyFont="1" applyFill="1" applyBorder="1"/>
    <xf numFmtId="0" fontId="7" fillId="4" borderId="15" xfId="0" applyFont="1" applyFill="1" applyBorder="1" applyAlignment="1">
      <alignment horizontal="center" wrapText="1"/>
    </xf>
    <xf numFmtId="0" fontId="7" fillId="4" borderId="2" xfId="0" applyFont="1" applyFill="1" applyBorder="1" applyAlignment="1">
      <alignment wrapText="1"/>
    </xf>
    <xf numFmtId="0" fontId="9" fillId="4" borderId="41" xfId="0" applyFont="1" applyFill="1" applyBorder="1"/>
    <xf numFmtId="0" fontId="9" fillId="4" borderId="42" xfId="0" applyFont="1" applyFill="1" applyBorder="1"/>
    <xf numFmtId="0" fontId="9" fillId="4" borderId="43" xfId="0" applyFont="1" applyFill="1" applyBorder="1"/>
    <xf numFmtId="0" fontId="9" fillId="0" borderId="9" xfId="0" applyFont="1" applyBorder="1"/>
    <xf numFmtId="1" fontId="0" fillId="2" borderId="0" xfId="0" applyNumberFormat="1" applyFill="1"/>
    <xf numFmtId="4" fontId="9" fillId="3" borderId="7" xfId="0" applyNumberFormat="1" applyFont="1" applyFill="1" applyBorder="1" applyAlignment="1" applyProtection="1">
      <alignment horizontal="center" vertical="center" wrapText="1"/>
      <protection hidden="1"/>
    </xf>
    <xf numFmtId="3" fontId="9" fillId="3" borderId="0" xfId="0" applyNumberFormat="1" applyFont="1" applyFill="1" applyAlignment="1" applyProtection="1">
      <alignment horizontal="center" vertical="center" wrapText="1"/>
      <protection hidden="1"/>
    </xf>
    <xf numFmtId="4" fontId="9" fillId="3" borderId="0" xfId="0" applyNumberFormat="1" applyFont="1" applyFill="1" applyAlignment="1" applyProtection="1">
      <alignment horizontal="center" vertical="center" wrapText="1"/>
      <protection hidden="1"/>
    </xf>
    <xf numFmtId="2" fontId="9" fillId="3" borderId="0" xfId="0" applyNumberFormat="1" applyFont="1" applyFill="1" applyAlignment="1" applyProtection="1">
      <alignment vertical="center"/>
      <protection hidden="1"/>
    </xf>
    <xf numFmtId="2" fontId="9" fillId="3" borderId="7" xfId="0" applyNumberFormat="1" applyFont="1" applyFill="1" applyBorder="1" applyAlignment="1" applyProtection="1">
      <alignment horizontal="center" vertical="center"/>
      <protection hidden="1"/>
    </xf>
    <xf numFmtId="2" fontId="9" fillId="3" borderId="14" xfId="0" applyNumberFormat="1" applyFont="1" applyFill="1" applyBorder="1" applyAlignment="1" applyProtection="1">
      <alignment horizontal="center" vertical="center"/>
      <protection hidden="1"/>
    </xf>
    <xf numFmtId="0" fontId="19" fillId="2" borderId="0" xfId="0" applyFont="1" applyFill="1"/>
    <xf numFmtId="0" fontId="9" fillId="0" borderId="0" xfId="0" applyFont="1" applyAlignment="1">
      <alignment wrapText="1"/>
    </xf>
    <xf numFmtId="3" fontId="0" fillId="2" borderId="0" xfId="0" applyNumberFormat="1" applyFill="1"/>
    <xf numFmtId="0" fontId="6" fillId="2" borderId="0" xfId="0" applyFont="1" applyFill="1"/>
    <xf numFmtId="3" fontId="6" fillId="2" borderId="0" xfId="0" applyNumberFormat="1" applyFont="1" applyFill="1"/>
    <xf numFmtId="3" fontId="0" fillId="2" borderId="1" xfId="0" applyNumberFormat="1" applyFill="1" applyBorder="1"/>
    <xf numFmtId="0" fontId="8" fillId="2" borderId="0" xfId="0" applyFont="1" applyFill="1"/>
    <xf numFmtId="0" fontId="19" fillId="2" borderId="59" xfId="0" applyFont="1" applyFill="1" applyBorder="1"/>
    <xf numFmtId="0" fontId="19" fillId="2" borderId="0" xfId="0" applyFont="1" applyFill="1" applyAlignment="1">
      <alignment vertical="center"/>
    </xf>
    <xf numFmtId="169" fontId="9" fillId="0" borderId="3" xfId="0" applyNumberFormat="1" applyFont="1" applyBorder="1" applyAlignment="1">
      <alignment horizontal="center" vertical="center" wrapText="1"/>
    </xf>
    <xf numFmtId="169" fontId="9" fillId="0" borderId="6" xfId="0" applyNumberFormat="1" applyFont="1" applyBorder="1" applyAlignment="1">
      <alignment horizontal="center" vertical="center" wrapText="1"/>
    </xf>
    <xf numFmtId="169" fontId="9" fillId="0" borderId="9" xfId="0" applyNumberFormat="1" applyFont="1" applyBorder="1" applyAlignment="1">
      <alignment horizontal="center" vertical="center" wrapText="1"/>
    </xf>
    <xf numFmtId="9" fontId="19" fillId="2" borderId="0" xfId="0" applyNumberFormat="1" applyFont="1" applyFill="1"/>
    <xf numFmtId="169" fontId="6" fillId="2" borderId="1" xfId="0" applyNumberFormat="1" applyFont="1" applyFill="1" applyBorder="1" applyAlignment="1">
      <alignment wrapText="1"/>
    </xf>
    <xf numFmtId="0" fontId="23" fillId="2" borderId="0" xfId="0" applyFont="1" applyFill="1"/>
    <xf numFmtId="0" fontId="22" fillId="2" borderId="0" xfId="0" applyFont="1" applyFill="1"/>
    <xf numFmtId="0" fontId="19" fillId="2" borderId="0" xfId="0" applyFont="1" applyFill="1" applyAlignment="1">
      <alignment horizontal="left" vertical="top" wrapText="1"/>
    </xf>
    <xf numFmtId="0" fontId="9" fillId="2" borderId="0" xfId="1" applyFill="1"/>
    <xf numFmtId="0" fontId="8" fillId="2" borderId="1" xfId="0" applyFont="1" applyFill="1" applyBorder="1"/>
    <xf numFmtId="0" fontId="17" fillId="2" borderId="1" xfId="0" applyFont="1" applyFill="1" applyBorder="1"/>
    <xf numFmtId="3" fontId="8" fillId="2" borderId="1" xfId="0" applyNumberFormat="1" applyFont="1" applyFill="1" applyBorder="1"/>
    <xf numFmtId="0" fontId="0" fillId="2" borderId="1" xfId="0" applyFill="1" applyBorder="1"/>
    <xf numFmtId="2" fontId="0" fillId="2" borderId="1" xfId="0" applyNumberFormat="1" applyFill="1" applyBorder="1"/>
    <xf numFmtId="0" fontId="0" fillId="2" borderId="54" xfId="0" applyFill="1" applyBorder="1"/>
    <xf numFmtId="3" fontId="6" fillId="2" borderId="47" xfId="0" applyNumberFormat="1" applyFont="1" applyFill="1" applyBorder="1"/>
    <xf numFmtId="0" fontId="19" fillId="2" borderId="1" xfId="0" applyFont="1" applyFill="1" applyBorder="1" applyAlignment="1">
      <alignment vertical="center"/>
    </xf>
    <xf numFmtId="2" fontId="19" fillId="2" borderId="1" xfId="0" applyNumberFormat="1" applyFont="1" applyFill="1" applyBorder="1"/>
    <xf numFmtId="0" fontId="19" fillId="2" borderId="1" xfId="0" applyFont="1" applyFill="1" applyBorder="1"/>
    <xf numFmtId="2" fontId="19" fillId="2" borderId="0" xfId="0" applyNumberFormat="1" applyFont="1" applyFill="1"/>
    <xf numFmtId="0" fontId="22" fillId="2" borderId="54" xfId="0" applyFont="1" applyFill="1" applyBorder="1"/>
    <xf numFmtId="0" fontId="19" fillId="2" borderId="47" xfId="0" applyFont="1" applyFill="1" applyBorder="1" applyAlignment="1">
      <alignment vertical="center"/>
    </xf>
    <xf numFmtId="0" fontId="8" fillId="2" borderId="1" xfId="1" applyFont="1" applyFill="1" applyBorder="1"/>
    <xf numFmtId="10" fontId="8" fillId="2" borderId="1" xfId="1" applyNumberFormat="1" applyFont="1" applyFill="1" applyBorder="1" applyAlignment="1">
      <alignment horizontal="right"/>
    </xf>
    <xf numFmtId="9" fontId="8" fillId="2" borderId="1" xfId="1" applyNumberFormat="1" applyFont="1" applyFill="1" applyBorder="1" applyAlignment="1">
      <alignment horizontal="right"/>
    </xf>
    <xf numFmtId="0" fontId="8" fillId="2" borderId="1" xfId="1" applyFont="1" applyFill="1" applyBorder="1" applyAlignment="1">
      <alignment horizontal="right"/>
    </xf>
    <xf numFmtId="0" fontId="8" fillId="2" borderId="0" xfId="1" applyFont="1" applyFill="1"/>
    <xf numFmtId="9" fontId="8" fillId="2" borderId="0" xfId="1" applyNumberFormat="1" applyFont="1" applyFill="1" applyAlignment="1">
      <alignment horizontal="right"/>
    </xf>
    <xf numFmtId="170" fontId="0" fillId="2" borderId="1" xfId="0" applyNumberFormat="1" applyFill="1" applyBorder="1" applyAlignment="1">
      <alignment horizontal="right"/>
    </xf>
    <xf numFmtId="167" fontId="0" fillId="2" borderId="1" xfId="5" applyFont="1" applyFill="1" applyBorder="1" applyAlignment="1">
      <alignment horizontal="right"/>
    </xf>
    <xf numFmtId="170" fontId="0" fillId="2" borderId="47" xfId="5" applyNumberFormat="1" applyFont="1" applyFill="1" applyBorder="1" applyAlignment="1">
      <alignment horizontal="right"/>
    </xf>
    <xf numFmtId="170" fontId="0" fillId="2" borderId="0" xfId="5" applyNumberFormat="1" applyFont="1" applyFill="1" applyBorder="1" applyAlignment="1">
      <alignment horizontal="right"/>
    </xf>
    <xf numFmtId="0" fontId="17" fillId="2" borderId="1" xfId="1" applyFont="1" applyFill="1" applyBorder="1"/>
    <xf numFmtId="167" fontId="6" fillId="2" borderId="1" xfId="5" applyFont="1" applyFill="1" applyBorder="1" applyAlignment="1">
      <alignment horizontal="right"/>
    </xf>
    <xf numFmtId="0" fontId="0" fillId="2" borderId="0" xfId="0" applyFill="1" applyAlignment="1">
      <alignment horizontal="right"/>
    </xf>
    <xf numFmtId="169" fontId="0" fillId="2" borderId="0" xfId="0" applyNumberFormat="1" applyFill="1"/>
    <xf numFmtId="9" fontId="0" fillId="2" borderId="0" xfId="7" applyFont="1" applyFill="1"/>
    <xf numFmtId="167" fontId="0" fillId="2" borderId="0" xfId="5" applyFont="1" applyFill="1" applyBorder="1" applyAlignment="1">
      <alignment horizontal="right"/>
    </xf>
    <xf numFmtId="0" fontId="22" fillId="2" borderId="47" xfId="0" applyFont="1" applyFill="1" applyBorder="1"/>
    <xf numFmtId="0" fontId="19" fillId="2" borderId="49" xfId="0" applyFont="1" applyFill="1" applyBorder="1"/>
    <xf numFmtId="0" fontId="19" fillId="2" borderId="29" xfId="0" applyFont="1" applyFill="1" applyBorder="1"/>
    <xf numFmtId="170" fontId="22" fillId="2" borderId="0" xfId="0" applyNumberFormat="1" applyFont="1" applyFill="1"/>
    <xf numFmtId="170" fontId="22" fillId="2" borderId="47" xfId="0" applyNumberFormat="1" applyFont="1" applyFill="1" applyBorder="1"/>
    <xf numFmtId="0" fontId="22" fillId="2" borderId="49" xfId="0" applyFont="1" applyFill="1" applyBorder="1"/>
    <xf numFmtId="0" fontId="0" fillId="2" borderId="47" xfId="0" applyFill="1" applyBorder="1"/>
    <xf numFmtId="0" fontId="6" fillId="2" borderId="54" xfId="0" applyFont="1" applyFill="1" applyBorder="1"/>
    <xf numFmtId="0" fontId="6" fillId="2" borderId="47" xfId="0" applyFont="1" applyFill="1" applyBorder="1"/>
    <xf numFmtId="0" fontId="0" fillId="2" borderId="29" xfId="0" applyFill="1" applyBorder="1"/>
    <xf numFmtId="0" fontId="0" fillId="2" borderId="0" xfId="0" quotePrefix="1" applyFill="1"/>
    <xf numFmtId="2" fontId="0" fillId="2" borderId="47" xfId="0" applyNumberFormat="1" applyFill="1" applyBorder="1"/>
    <xf numFmtId="172" fontId="0" fillId="2" borderId="0" xfId="0" applyNumberFormat="1" applyFill="1"/>
    <xf numFmtId="169" fontId="0" fillId="2" borderId="1" xfId="0" applyNumberFormat="1" applyFill="1" applyBorder="1"/>
    <xf numFmtId="169" fontId="6" fillId="2" borderId="1" xfId="0" applyNumberFormat="1" applyFont="1" applyFill="1" applyBorder="1"/>
    <xf numFmtId="1" fontId="0" fillId="2" borderId="1" xfId="0" applyNumberFormat="1" applyFill="1" applyBorder="1"/>
    <xf numFmtId="0" fontId="19" fillId="2" borderId="0" xfId="0" applyFont="1" applyFill="1" applyProtection="1">
      <protection locked="0"/>
    </xf>
    <xf numFmtId="9" fontId="19" fillId="2" borderId="0" xfId="0" applyNumberFormat="1" applyFont="1" applyFill="1" applyProtection="1">
      <protection locked="0"/>
    </xf>
    <xf numFmtId="0" fontId="19" fillId="2" borderId="45" xfId="0" applyFont="1" applyFill="1" applyBorder="1" applyAlignment="1">
      <alignment horizontal="right" vertical="center" wrapText="1"/>
    </xf>
    <xf numFmtId="0" fontId="19" fillId="2" borderId="45" xfId="0" applyFont="1" applyFill="1" applyBorder="1"/>
    <xf numFmtId="0" fontId="19" fillId="2" borderId="52" xfId="0" applyFont="1" applyFill="1" applyBorder="1"/>
    <xf numFmtId="3" fontId="19" fillId="2" borderId="0" xfId="0" applyNumberFormat="1" applyFont="1" applyFill="1" applyAlignment="1" applyProtection="1">
      <alignment horizontal="right"/>
      <protection locked="0"/>
    </xf>
    <xf numFmtId="3" fontId="19" fillId="6" borderId="46" xfId="0" applyNumberFormat="1" applyFont="1" applyFill="1" applyBorder="1" applyAlignment="1" applyProtection="1">
      <alignment horizontal="right" vertical="center" wrapText="1"/>
      <protection locked="0"/>
    </xf>
    <xf numFmtId="3" fontId="19" fillId="6" borderId="46" xfId="0" applyNumberFormat="1" applyFont="1" applyFill="1" applyBorder="1" applyAlignment="1" applyProtection="1">
      <alignment horizontal="right"/>
      <protection locked="0"/>
    </xf>
    <xf numFmtId="3" fontId="19" fillId="6" borderId="59" xfId="0" applyNumberFormat="1" applyFont="1" applyFill="1" applyBorder="1" applyAlignment="1" applyProtection="1">
      <alignment horizontal="right"/>
      <protection locked="0"/>
    </xf>
    <xf numFmtId="3" fontId="19" fillId="6" borderId="66" xfId="0" applyNumberFormat="1" applyFont="1" applyFill="1" applyBorder="1" applyAlignment="1" applyProtection="1">
      <alignment horizontal="right"/>
      <protection locked="0"/>
    </xf>
    <xf numFmtId="3" fontId="19" fillId="6" borderId="53" xfId="0" applyNumberFormat="1" applyFont="1" applyFill="1" applyBorder="1" applyAlignment="1" applyProtection="1">
      <alignment horizontal="right"/>
      <protection locked="0"/>
    </xf>
    <xf numFmtId="0" fontId="0" fillId="2" borderId="16" xfId="0" applyFill="1" applyBorder="1"/>
    <xf numFmtId="0" fontId="6" fillId="2" borderId="0" xfId="0" applyFont="1" applyFill="1" applyAlignment="1">
      <alignment wrapText="1"/>
    </xf>
    <xf numFmtId="4" fontId="0" fillId="2" borderId="0" xfId="0" applyNumberFormat="1" applyFill="1"/>
    <xf numFmtId="0" fontId="0" fillId="2" borderId="27" xfId="0" applyFill="1" applyBorder="1"/>
    <xf numFmtId="1" fontId="0" fillId="2" borderId="27" xfId="0" applyNumberFormat="1" applyFill="1" applyBorder="1"/>
    <xf numFmtId="2" fontId="0" fillId="2" borderId="27" xfId="0" applyNumberFormat="1" applyFill="1" applyBorder="1"/>
    <xf numFmtId="2" fontId="0" fillId="2" borderId="29" xfId="0" applyNumberFormat="1" applyFill="1" applyBorder="1"/>
    <xf numFmtId="4" fontId="0" fillId="2" borderId="27" xfId="0" applyNumberFormat="1" applyFill="1" applyBorder="1"/>
    <xf numFmtId="0" fontId="0" fillId="7" borderId="54" xfId="0" applyFill="1" applyBorder="1"/>
    <xf numFmtId="1" fontId="0" fillId="2" borderId="60" xfId="0" applyNumberFormat="1" applyFill="1" applyBorder="1"/>
    <xf numFmtId="2" fontId="0" fillId="2" borderId="59" xfId="0" applyNumberFormat="1" applyFill="1" applyBorder="1"/>
    <xf numFmtId="2" fontId="0" fillId="2" borderId="49" xfId="0" applyNumberFormat="1" applyFill="1" applyBorder="1"/>
    <xf numFmtId="2" fontId="0" fillId="2" borderId="60" xfId="0" applyNumberFormat="1" applyFill="1" applyBorder="1"/>
    <xf numFmtId="4" fontId="0" fillId="2" borderId="60" xfId="0" applyNumberFormat="1" applyFill="1" applyBorder="1"/>
    <xf numFmtId="2" fontId="0" fillId="2" borderId="16" xfId="0" applyNumberFormat="1" applyFill="1" applyBorder="1"/>
    <xf numFmtId="4" fontId="0" fillId="2" borderId="16" xfId="0" applyNumberFormat="1" applyFill="1" applyBorder="1"/>
    <xf numFmtId="9" fontId="24" fillId="2" borderId="0" xfId="0" applyNumberFormat="1" applyFont="1" applyFill="1"/>
    <xf numFmtId="9" fontId="24" fillId="2" borderId="0" xfId="0" applyNumberFormat="1" applyFont="1" applyFill="1" applyProtection="1">
      <protection locked="0"/>
    </xf>
    <xf numFmtId="0" fontId="8" fillId="2" borderId="27" xfId="0" applyFont="1" applyFill="1" applyBorder="1"/>
    <xf numFmtId="0" fontId="22" fillId="2" borderId="54" xfId="0" applyFont="1" applyFill="1" applyBorder="1" applyAlignment="1">
      <alignment horizontal="center" wrapText="1"/>
    </xf>
    <xf numFmtId="0" fontId="22" fillId="2" borderId="47" xfId="0" applyFont="1" applyFill="1" applyBorder="1" applyAlignment="1">
      <alignment horizontal="center"/>
    </xf>
    <xf numFmtId="0" fontId="0" fillId="2" borderId="60" xfId="0" applyFill="1" applyBorder="1" applyAlignment="1">
      <alignment horizontal="center"/>
    </xf>
    <xf numFmtId="2" fontId="0" fillId="2" borderId="16" xfId="0" applyNumberFormat="1" applyFill="1" applyBorder="1" applyAlignment="1">
      <alignment horizontal="center"/>
    </xf>
    <xf numFmtId="0" fontId="0" fillId="2" borderId="59" xfId="0" applyFill="1" applyBorder="1" applyAlignment="1">
      <alignment horizontal="center"/>
    </xf>
    <xf numFmtId="2" fontId="8" fillId="2" borderId="0" xfId="0" applyNumberFormat="1" applyFont="1" applyFill="1"/>
    <xf numFmtId="0" fontId="0" fillId="2" borderId="1" xfId="0" applyFill="1" applyBorder="1" applyAlignment="1">
      <alignment horizontal="right"/>
    </xf>
    <xf numFmtId="0" fontId="21" fillId="2" borderId="0" xfId="0" applyFont="1" applyFill="1"/>
    <xf numFmtId="0" fontId="0" fillId="2" borderId="0" xfId="0" applyFill="1" applyAlignment="1">
      <alignment horizontal="center"/>
    </xf>
    <xf numFmtId="0" fontId="25" fillId="2" borderId="0" xfId="0" applyFont="1" applyFill="1" applyAlignment="1">
      <alignment vertical="center" wrapText="1"/>
    </xf>
    <xf numFmtId="0" fontId="6" fillId="2" borderId="47" xfId="0" applyFont="1" applyFill="1" applyBorder="1" applyAlignment="1">
      <alignment wrapText="1"/>
    </xf>
    <xf numFmtId="9" fontId="0" fillId="2" borderId="27" xfId="0" applyNumberFormat="1" applyFill="1" applyBorder="1"/>
    <xf numFmtId="9" fontId="0" fillId="2" borderId="16" xfId="0" applyNumberFormat="1" applyFill="1" applyBorder="1"/>
    <xf numFmtId="0" fontId="0" fillId="2" borderId="59" xfId="0" applyFill="1" applyBorder="1"/>
    <xf numFmtId="9" fontId="0" fillId="2" borderId="29" xfId="0" applyNumberFormat="1" applyFill="1" applyBorder="1"/>
    <xf numFmtId="9" fontId="0" fillId="2" borderId="0" xfId="0" applyNumberFormat="1" applyFill="1"/>
    <xf numFmtId="0" fontId="0" fillId="2" borderId="31" xfId="0" applyFill="1" applyBorder="1"/>
    <xf numFmtId="0" fontId="0" fillId="2" borderId="47" xfId="0" applyFill="1" applyBorder="1" applyAlignment="1">
      <alignment horizontal="center"/>
    </xf>
    <xf numFmtId="2" fontId="0" fillId="2" borderId="31" xfId="0" applyNumberFormat="1" applyFill="1" applyBorder="1" applyAlignment="1">
      <alignment horizontal="center"/>
    </xf>
    <xf numFmtId="2" fontId="0" fillId="2" borderId="0" xfId="0" applyNumberFormat="1" applyFill="1" applyAlignment="1">
      <alignment horizontal="center"/>
    </xf>
    <xf numFmtId="2" fontId="0" fillId="2" borderId="27" xfId="0" applyNumberFormat="1" applyFill="1" applyBorder="1" applyAlignment="1">
      <alignment horizontal="center"/>
    </xf>
    <xf numFmtId="2" fontId="0" fillId="2" borderId="29" xfId="0" applyNumberFormat="1" applyFill="1" applyBorder="1" applyAlignment="1">
      <alignment horizontal="center"/>
    </xf>
    <xf numFmtId="0" fontId="0" fillId="2" borderId="60" xfId="0" applyFill="1" applyBorder="1"/>
    <xf numFmtId="0" fontId="0" fillId="2" borderId="31" xfId="0" applyFill="1" applyBorder="1" applyAlignment="1">
      <alignment horizontal="center"/>
    </xf>
    <xf numFmtId="0" fontId="0" fillId="2" borderId="27" xfId="0" applyFill="1" applyBorder="1" applyAlignment="1">
      <alignment horizontal="center"/>
    </xf>
    <xf numFmtId="0" fontId="0" fillId="2" borderId="16" xfId="0" applyFill="1" applyBorder="1" applyAlignment="1">
      <alignment horizontal="center"/>
    </xf>
    <xf numFmtId="0" fontId="0" fillId="2" borderId="29" xfId="0" applyFill="1" applyBorder="1" applyAlignment="1">
      <alignment horizontal="center"/>
    </xf>
    <xf numFmtId="2" fontId="0" fillId="2" borderId="60" xfId="0" applyNumberFormat="1" applyFill="1" applyBorder="1" applyAlignment="1">
      <alignment horizontal="center"/>
    </xf>
    <xf numFmtId="2" fontId="0" fillId="2" borderId="59" xfId="0" applyNumberFormat="1" applyFill="1" applyBorder="1" applyAlignment="1">
      <alignment horizontal="center"/>
    </xf>
    <xf numFmtId="2" fontId="0" fillId="2" borderId="49" xfId="0" applyNumberFormat="1" applyFill="1" applyBorder="1" applyAlignment="1">
      <alignment horizontal="center"/>
    </xf>
    <xf numFmtId="0" fontId="0" fillId="2" borderId="49" xfId="0" applyFill="1" applyBorder="1" applyAlignment="1">
      <alignment horizontal="center"/>
    </xf>
    <xf numFmtId="0" fontId="6" fillId="2" borderId="16" xfId="0" applyFont="1" applyFill="1" applyBorder="1"/>
    <xf numFmtId="0" fontId="0" fillId="2" borderId="1" xfId="0" applyFill="1" applyBorder="1" applyAlignment="1">
      <alignment wrapText="1"/>
    </xf>
    <xf numFmtId="0" fontId="0" fillId="2" borderId="1" xfId="0" applyFill="1" applyBorder="1" applyAlignment="1">
      <alignment horizontal="left"/>
    </xf>
    <xf numFmtId="0" fontId="0" fillId="2" borderId="0" xfId="0" applyFill="1" applyAlignment="1">
      <alignment wrapText="1"/>
    </xf>
    <xf numFmtId="0" fontId="19" fillId="2" borderId="60" xfId="0" applyFont="1" applyFill="1" applyBorder="1"/>
    <xf numFmtId="170" fontId="22" fillId="2" borderId="49" xfId="0" applyNumberFormat="1" applyFont="1" applyFill="1" applyBorder="1"/>
    <xf numFmtId="170" fontId="22" fillId="2" borderId="60" xfId="0" applyNumberFormat="1" applyFont="1" applyFill="1" applyBorder="1"/>
    <xf numFmtId="170" fontId="22" fillId="2" borderId="59" xfId="0" applyNumberFormat="1" applyFont="1" applyFill="1" applyBorder="1"/>
    <xf numFmtId="0" fontId="6" fillId="2" borderId="1" xfId="0" applyFont="1" applyFill="1" applyBorder="1"/>
    <xf numFmtId="0" fontId="17" fillId="2" borderId="0" xfId="0" applyFont="1" applyFill="1"/>
    <xf numFmtId="10" fontId="8" fillId="2" borderId="0" xfId="0" applyNumberFormat="1" applyFont="1" applyFill="1"/>
    <xf numFmtId="9" fontId="8" fillId="2" borderId="0" xfId="0" applyNumberFormat="1" applyFont="1" applyFill="1"/>
    <xf numFmtId="169" fontId="8" fillId="2" borderId="0" xfId="0" applyNumberFormat="1" applyFont="1" applyFill="1"/>
    <xf numFmtId="0" fontId="8" fillId="2" borderId="0" xfId="0" applyFont="1" applyFill="1" applyAlignment="1">
      <alignment horizontal="center"/>
    </xf>
    <xf numFmtId="0" fontId="8" fillId="2" borderId="0" xfId="0" applyFont="1" applyFill="1" applyAlignment="1">
      <alignment horizontal="left"/>
    </xf>
    <xf numFmtId="0" fontId="8" fillId="2" borderId="0" xfId="0" applyFont="1" applyFill="1" applyAlignment="1">
      <alignment wrapText="1"/>
    </xf>
    <xf numFmtId="0" fontId="8" fillId="2" borderId="1" xfId="0" applyFont="1" applyFill="1" applyBorder="1" applyAlignment="1">
      <alignment vertical="center"/>
    </xf>
    <xf numFmtId="2" fontId="8" fillId="2" borderId="1" xfId="0" applyNumberFormat="1" applyFont="1" applyFill="1" applyBorder="1"/>
    <xf numFmtId="0" fontId="8" fillId="2" borderId="0" xfId="0" applyFont="1" applyFill="1" applyAlignment="1">
      <alignment vertical="center"/>
    </xf>
    <xf numFmtId="0" fontId="7" fillId="2" borderId="1" xfId="0" applyFont="1" applyFill="1" applyBorder="1" applyAlignment="1">
      <alignment horizontal="center" vertical="center" wrapText="1"/>
    </xf>
    <xf numFmtId="0" fontId="7" fillId="2" borderId="47" xfId="0" applyFont="1" applyFill="1" applyBorder="1" applyAlignment="1">
      <alignment horizontal="center" vertical="center" wrapText="1"/>
    </xf>
    <xf numFmtId="0" fontId="8" fillId="2" borderId="1" xfId="0" applyFont="1" applyFill="1" applyBorder="1" applyAlignment="1">
      <alignment horizontal="right" vertical="center" wrapText="1"/>
    </xf>
    <xf numFmtId="3" fontId="8" fillId="2" borderId="47" xfId="0" applyNumberFormat="1" applyFont="1" applyFill="1" applyBorder="1" applyAlignment="1">
      <alignment horizontal="right" vertical="center" wrapText="1"/>
    </xf>
    <xf numFmtId="3" fontId="8" fillId="2" borderId="1" xfId="0" applyNumberFormat="1" applyFont="1" applyFill="1" applyBorder="1" applyAlignment="1">
      <alignment horizontal="right" vertical="center" wrapText="1"/>
    </xf>
    <xf numFmtId="169" fontId="6" fillId="2" borderId="0" xfId="0" applyNumberFormat="1" applyFont="1" applyFill="1"/>
    <xf numFmtId="0" fontId="18" fillId="2" borderId="0" xfId="0" applyFont="1" applyFill="1"/>
    <xf numFmtId="0" fontId="10" fillId="5" borderId="11" xfId="0" applyFont="1" applyFill="1" applyBorder="1" applyAlignment="1" applyProtection="1">
      <alignment vertical="center"/>
      <protection hidden="1"/>
    </xf>
    <xf numFmtId="0" fontId="9" fillId="5" borderId="11" xfId="0" applyFont="1" applyFill="1" applyBorder="1" applyAlignment="1" applyProtection="1">
      <alignment vertical="center"/>
      <protection hidden="1"/>
    </xf>
    <xf numFmtId="0" fontId="7" fillId="4" borderId="6" xfId="0" applyFont="1" applyFill="1" applyBorder="1" applyAlignment="1" applyProtection="1">
      <alignment horizontal="center" vertical="center"/>
      <protection hidden="1"/>
    </xf>
    <xf numFmtId="0" fontId="7" fillId="4" borderId="0" xfId="0" applyFont="1" applyFill="1" applyAlignment="1" applyProtection="1">
      <alignment horizontal="center" vertical="center"/>
      <protection hidden="1"/>
    </xf>
    <xf numFmtId="0" fontId="9" fillId="4" borderId="7" xfId="0" applyFont="1" applyFill="1" applyBorder="1" applyAlignment="1" applyProtection="1">
      <alignment vertical="center"/>
      <protection hidden="1"/>
    </xf>
    <xf numFmtId="0" fontId="7" fillId="4" borderId="13" xfId="0" applyFont="1" applyFill="1" applyBorder="1" applyAlignment="1">
      <alignment horizontal="centerContinuous" vertical="center" wrapText="1"/>
    </xf>
    <xf numFmtId="0" fontId="7" fillId="4" borderId="0" xfId="0" applyFont="1" applyFill="1" applyAlignment="1" applyProtection="1">
      <alignment horizontal="centerContinuous" vertical="center"/>
      <protection hidden="1"/>
    </xf>
    <xf numFmtId="0" fontId="7" fillId="4" borderId="7" xfId="0" applyFont="1" applyFill="1" applyBorder="1" applyAlignment="1" applyProtection="1">
      <alignment horizontal="centerContinuous" vertical="center"/>
      <protection hidden="1"/>
    </xf>
    <xf numFmtId="0" fontId="7" fillId="4" borderId="3" xfId="0" applyFont="1" applyFill="1" applyBorder="1" applyAlignment="1" applyProtection="1">
      <alignment horizontal="centerContinuous" vertical="center"/>
      <protection hidden="1"/>
    </xf>
    <xf numFmtId="0" fontId="7" fillId="4" borderId="4" xfId="0" applyFont="1" applyFill="1" applyBorder="1" applyAlignment="1" applyProtection="1">
      <alignment horizontal="centerContinuous" vertical="center"/>
      <protection hidden="1"/>
    </xf>
    <xf numFmtId="0" fontId="7" fillId="4" borderId="5" xfId="0" applyFont="1" applyFill="1" applyBorder="1" applyAlignment="1" applyProtection="1">
      <alignment horizontal="centerContinuous" vertical="center"/>
      <protection hidden="1"/>
    </xf>
    <xf numFmtId="0" fontId="7" fillId="4" borderId="6" xfId="0" applyFont="1" applyFill="1" applyBorder="1" applyAlignment="1" applyProtection="1">
      <alignment horizontal="centerContinuous" vertical="center"/>
      <protection hidden="1"/>
    </xf>
    <xf numFmtId="0" fontId="7" fillId="4" borderId="14" xfId="0" applyFont="1" applyFill="1" applyBorder="1" applyAlignment="1" applyProtection="1">
      <alignment horizontal="centerContinuous" vertical="center"/>
      <protection hidden="1"/>
    </xf>
    <xf numFmtId="0" fontId="9" fillId="4" borderId="0" xfId="0" applyFont="1" applyFill="1" applyAlignment="1" applyProtection="1">
      <alignment horizontal="centerContinuous" vertical="center"/>
      <protection hidden="1"/>
    </xf>
    <xf numFmtId="0" fontId="9" fillId="4" borderId="7" xfId="0" applyFont="1" applyFill="1" applyBorder="1" applyAlignment="1" applyProtection="1">
      <alignment horizontal="centerContinuous" vertical="center"/>
      <protection hidden="1"/>
    </xf>
    <xf numFmtId="0" fontId="9" fillId="4" borderId="6" xfId="0" applyFont="1" applyFill="1" applyBorder="1" applyAlignment="1" applyProtection="1">
      <alignment vertical="center"/>
      <protection hidden="1"/>
    </xf>
    <xf numFmtId="0" fontId="9" fillId="4" borderId="0" xfId="0" applyFont="1" applyFill="1" applyAlignment="1" applyProtection="1">
      <alignment vertical="center"/>
      <protection hidden="1"/>
    </xf>
    <xf numFmtId="0" fontId="7" fillId="4" borderId="14" xfId="0" applyFont="1" applyFill="1" applyBorder="1" applyAlignment="1">
      <alignment horizontal="center" vertical="center"/>
    </xf>
    <xf numFmtId="49" fontId="11" fillId="4" borderId="0" xfId="0" applyNumberFormat="1" applyFont="1" applyFill="1" applyAlignment="1" applyProtection="1">
      <alignment horizontal="center" vertical="center" wrapText="1"/>
      <protection hidden="1"/>
    </xf>
    <xf numFmtId="0" fontId="12" fillId="4" borderId="0" xfId="0" applyFont="1" applyFill="1" applyAlignment="1" applyProtection="1">
      <alignment horizontal="center" vertical="center" wrapText="1"/>
      <protection hidden="1"/>
    </xf>
    <xf numFmtId="0" fontId="7" fillId="4" borderId="0" xfId="0" applyFont="1" applyFill="1" applyAlignment="1" applyProtection="1">
      <alignment horizontal="center" vertical="center" wrapText="1"/>
      <protection hidden="1"/>
    </xf>
    <xf numFmtId="0" fontId="7" fillId="4" borderId="7" xfId="0" applyFont="1" applyFill="1" applyBorder="1" applyAlignment="1" applyProtection="1">
      <alignment horizontal="center" vertical="center" wrapText="1"/>
      <protection hidden="1"/>
    </xf>
    <xf numFmtId="0" fontId="7" fillId="4" borderId="14" xfId="0" applyFont="1" applyFill="1" applyBorder="1" applyAlignment="1">
      <alignment horizontal="centerContinuous" vertical="center" wrapText="1"/>
    </xf>
    <xf numFmtId="0" fontId="7" fillId="4" borderId="14" xfId="0" applyFont="1" applyFill="1" applyBorder="1" applyAlignment="1" applyProtection="1">
      <alignment horizontal="center" vertical="center"/>
      <protection hidden="1"/>
    </xf>
    <xf numFmtId="0" fontId="13" fillId="4" borderId="0" xfId="0" applyFont="1" applyFill="1" applyAlignment="1" applyProtection="1">
      <alignment horizontal="center" vertical="center"/>
      <protection hidden="1"/>
    </xf>
    <xf numFmtId="0" fontId="7" fillId="4" borderId="7" xfId="0" applyFont="1" applyFill="1" applyBorder="1" applyAlignment="1" applyProtection="1">
      <alignment horizontal="center" vertical="center"/>
      <protection hidden="1"/>
    </xf>
    <xf numFmtId="0" fontId="26" fillId="4" borderId="0" xfId="0" applyFont="1" applyFill="1" applyAlignment="1" applyProtection="1">
      <alignment horizontal="center" vertical="center"/>
      <protection hidden="1"/>
    </xf>
    <xf numFmtId="0" fontId="9" fillId="3" borderId="6" xfId="0" applyFont="1" applyFill="1" applyBorder="1" applyAlignment="1" applyProtection="1">
      <alignment horizontal="center" vertical="center"/>
      <protection hidden="1"/>
    </xf>
    <xf numFmtId="0" fontId="9" fillId="3" borderId="0" xfId="0" applyFont="1" applyFill="1" applyAlignment="1" applyProtection="1">
      <alignment horizontal="center" vertical="center"/>
      <protection hidden="1"/>
    </xf>
    <xf numFmtId="0" fontId="9" fillId="3" borderId="7" xfId="0" applyFont="1" applyFill="1" applyBorder="1" applyAlignment="1" applyProtection="1">
      <alignment vertical="center"/>
      <protection hidden="1"/>
    </xf>
    <xf numFmtId="0" fontId="9" fillId="3" borderId="9" xfId="0" applyFont="1" applyFill="1" applyBorder="1" applyAlignment="1" applyProtection="1">
      <alignment horizontal="center" vertical="center"/>
      <protection hidden="1"/>
    </xf>
    <xf numFmtId="0" fontId="9" fillId="3" borderId="2" xfId="0" applyFont="1" applyFill="1" applyBorder="1" applyAlignment="1" applyProtection="1">
      <alignment horizontal="center" vertical="center"/>
      <protection hidden="1"/>
    </xf>
    <xf numFmtId="0" fontId="9" fillId="3" borderId="10" xfId="0" applyFont="1" applyFill="1" applyBorder="1" applyAlignment="1" applyProtection="1">
      <alignment vertical="center"/>
      <protection hidden="1"/>
    </xf>
    <xf numFmtId="173" fontId="9" fillId="3" borderId="15" xfId="0" applyNumberFormat="1" applyFont="1" applyFill="1" applyBorder="1" applyAlignment="1" applyProtection="1">
      <alignment horizontal="center" vertical="center"/>
      <protection hidden="1"/>
    </xf>
    <xf numFmtId="3" fontId="9" fillId="3" borderId="2" xfId="0" applyNumberFormat="1" applyFont="1" applyFill="1" applyBorder="1" applyAlignment="1" applyProtection="1">
      <alignment horizontal="center" vertical="center" wrapText="1"/>
      <protection hidden="1"/>
    </xf>
    <xf numFmtId="4" fontId="9" fillId="3" borderId="10" xfId="0" applyNumberFormat="1" applyFont="1" applyFill="1" applyBorder="1" applyAlignment="1" applyProtection="1">
      <alignment horizontal="center" vertical="center" wrapText="1"/>
      <protection hidden="1"/>
    </xf>
    <xf numFmtId="0" fontId="9" fillId="3" borderId="2" xfId="0" applyFont="1" applyFill="1" applyBorder="1" applyAlignment="1" applyProtection="1">
      <alignment vertical="center"/>
      <protection hidden="1"/>
    </xf>
    <xf numFmtId="0" fontId="9" fillId="3" borderId="10" xfId="0" applyFont="1" applyFill="1" applyBorder="1" applyAlignment="1" applyProtection="1">
      <alignment horizontal="center" vertical="center"/>
      <protection hidden="1"/>
    </xf>
    <xf numFmtId="174" fontId="0" fillId="2" borderId="60" xfId="0" applyNumberFormat="1" applyFill="1" applyBorder="1"/>
    <xf numFmtId="174" fontId="0" fillId="2" borderId="59" xfId="0" applyNumberFormat="1" applyFill="1" applyBorder="1"/>
    <xf numFmtId="174" fontId="0" fillId="2" borderId="49" xfId="0" applyNumberFormat="1" applyFill="1" applyBorder="1"/>
    <xf numFmtId="1" fontId="0" fillId="2" borderId="54" xfId="0" applyNumberFormat="1" applyFill="1" applyBorder="1"/>
    <xf numFmtId="1" fontId="0" fillId="2" borderId="47" xfId="0" applyNumberFormat="1" applyFill="1" applyBorder="1"/>
    <xf numFmtId="173" fontId="0" fillId="2" borderId="0" xfId="0" applyNumberFormat="1" applyFill="1"/>
    <xf numFmtId="175" fontId="0" fillId="2" borderId="0" xfId="0" applyNumberFormat="1" applyFill="1"/>
    <xf numFmtId="0" fontId="29" fillId="0" borderId="0" xfId="0" applyFont="1"/>
    <xf numFmtId="0" fontId="18" fillId="0" borderId="0" xfId="0" applyFont="1"/>
    <xf numFmtId="0" fontId="0" fillId="2" borderId="0" xfId="0" applyFill="1" applyAlignment="1">
      <alignment vertical="top" wrapText="1"/>
    </xf>
    <xf numFmtId="0" fontId="0" fillId="6" borderId="63" xfId="0" applyFill="1" applyBorder="1" applyAlignment="1">
      <alignment horizontal="center"/>
    </xf>
    <xf numFmtId="0" fontId="8" fillId="2" borderId="0" xfId="0" applyFont="1" applyFill="1" applyAlignment="1" applyProtection="1">
      <alignment horizontal="center"/>
      <protection locked="0"/>
    </xf>
    <xf numFmtId="0" fontId="0" fillId="2" borderId="0" xfId="0" applyFill="1" applyAlignment="1">
      <alignment vertical="top"/>
    </xf>
    <xf numFmtId="0" fontId="6" fillId="2" borderId="0" xfId="0" applyFont="1" applyFill="1" applyAlignment="1">
      <alignment vertical="top" wrapText="1"/>
    </xf>
    <xf numFmtId="0" fontId="0" fillId="6" borderId="61" xfId="0" applyFill="1" applyBorder="1" applyAlignment="1">
      <alignment horizontal="center"/>
    </xf>
    <xf numFmtId="0" fontId="0" fillId="2" borderId="1" xfId="0" applyFill="1" applyBorder="1" applyAlignment="1">
      <alignment vertical="top" wrapText="1"/>
    </xf>
    <xf numFmtId="0" fontId="17" fillId="2" borderId="0" xfId="0" quotePrefix="1" applyFont="1" applyFill="1"/>
    <xf numFmtId="0" fontId="17" fillId="2" borderId="0" xfId="0" quotePrefix="1" applyFont="1" applyFill="1" applyAlignment="1">
      <alignment horizontal="right"/>
    </xf>
    <xf numFmtId="0" fontId="8" fillId="2" borderId="0" xfId="0" applyFont="1" applyFill="1" applyAlignment="1">
      <alignment horizontal="right" vertical="center"/>
    </xf>
    <xf numFmtId="0" fontId="30" fillId="2" borderId="0" xfId="0" applyFont="1" applyFill="1" applyAlignment="1">
      <alignment horizontal="right"/>
    </xf>
    <xf numFmtId="176" fontId="0" fillId="2" borderId="0" xfId="0" applyNumberFormat="1" applyFill="1"/>
    <xf numFmtId="177" fontId="0" fillId="2" borderId="0" xfId="0" applyNumberFormat="1" applyFill="1"/>
    <xf numFmtId="178" fontId="0" fillId="2" borderId="0" xfId="0" applyNumberFormat="1" applyFill="1"/>
    <xf numFmtId="0" fontId="6" fillId="8" borderId="0" xfId="8" applyFont="1"/>
    <xf numFmtId="0" fontId="6" fillId="0" borderId="0" xfId="0" applyFont="1"/>
    <xf numFmtId="1" fontId="8" fillId="2" borderId="1" xfId="0" applyNumberFormat="1" applyFont="1" applyFill="1" applyBorder="1"/>
    <xf numFmtId="0" fontId="32" fillId="2" borderId="0" xfId="0" applyFont="1" applyFill="1"/>
    <xf numFmtId="0" fontId="21" fillId="9" borderId="0" xfId="0" applyFont="1" applyFill="1"/>
    <xf numFmtId="0" fontId="21" fillId="9" borderId="16" xfId="0" applyFont="1" applyFill="1" applyBorder="1"/>
    <xf numFmtId="0" fontId="21" fillId="9" borderId="27" xfId="0" applyFont="1" applyFill="1" applyBorder="1"/>
    <xf numFmtId="0" fontId="7" fillId="4" borderId="70" xfId="9" applyFont="1" applyFill="1" applyBorder="1" applyAlignment="1">
      <alignment horizontal="center" vertical="center" wrapText="1"/>
    </xf>
    <xf numFmtId="0" fontId="7" fillId="4" borderId="71" xfId="9" applyFont="1" applyFill="1" applyBorder="1" applyAlignment="1">
      <alignment horizontal="center" vertical="center" wrapText="1"/>
    </xf>
    <xf numFmtId="0" fontId="7" fillId="4" borderId="72" xfId="9" applyFont="1" applyFill="1" applyBorder="1" applyAlignment="1">
      <alignment horizontal="center" vertical="center" wrapText="1"/>
    </xf>
    <xf numFmtId="169" fontId="34" fillId="3" borderId="27" xfId="9" applyNumberFormat="1" applyFont="1" applyFill="1" applyBorder="1" applyAlignment="1">
      <alignment horizontal="center" vertical="center" wrapText="1"/>
    </xf>
    <xf numFmtId="169" fontId="34" fillId="3" borderId="59" xfId="9" applyNumberFormat="1" applyFont="1" applyFill="1" applyBorder="1" applyAlignment="1">
      <alignment horizontal="center" vertical="center" wrapText="1"/>
    </xf>
    <xf numFmtId="169" fontId="34" fillId="3" borderId="26" xfId="9" applyNumberFormat="1" applyFont="1" applyFill="1" applyBorder="1" applyAlignment="1">
      <alignment horizontal="center" vertical="center" wrapText="1"/>
    </xf>
    <xf numFmtId="169" fontId="35" fillId="3" borderId="1" xfId="9" applyNumberFormat="1" applyFont="1" applyFill="1" applyBorder="1" applyAlignment="1">
      <alignment horizontal="center" vertical="center" wrapText="1"/>
    </xf>
    <xf numFmtId="169" fontId="35" fillId="3" borderId="8" xfId="9" applyNumberFormat="1" applyFont="1" applyFill="1" applyBorder="1" applyAlignment="1">
      <alignment horizontal="center" vertical="center" wrapText="1"/>
    </xf>
    <xf numFmtId="169" fontId="34" fillId="3" borderId="60" xfId="10" applyNumberFormat="1" applyFont="1" applyFill="1" applyBorder="1" applyAlignment="1">
      <alignment horizontal="center" vertical="center" wrapText="1"/>
    </xf>
    <xf numFmtId="169" fontId="34" fillId="3" borderId="59" xfId="10" applyNumberFormat="1" applyFont="1" applyFill="1" applyBorder="1" applyAlignment="1">
      <alignment horizontal="center" vertical="center" wrapText="1"/>
    </xf>
    <xf numFmtId="169" fontId="34" fillId="3" borderId="16" xfId="10" applyNumberFormat="1" applyFont="1" applyFill="1" applyBorder="1" applyAlignment="1">
      <alignment horizontal="center" vertical="center" wrapText="1"/>
    </xf>
    <xf numFmtId="169" fontId="35" fillId="3" borderId="71" xfId="10" applyNumberFormat="1" applyFont="1" applyFill="1" applyBorder="1" applyAlignment="1">
      <alignment horizontal="center" vertical="center" wrapText="1"/>
    </xf>
    <xf numFmtId="169" fontId="35" fillId="3" borderId="72" xfId="10" applyNumberFormat="1" applyFont="1" applyFill="1" applyBorder="1" applyAlignment="1">
      <alignment horizontal="center" vertical="center" wrapText="1"/>
    </xf>
    <xf numFmtId="169" fontId="35" fillId="3" borderId="7" xfId="1" applyNumberFormat="1" applyFont="1" applyFill="1" applyBorder="1" applyAlignment="1">
      <alignment horizontal="center"/>
    </xf>
    <xf numFmtId="169" fontId="35" fillId="3" borderId="69" xfId="1" applyNumberFormat="1" applyFont="1" applyFill="1" applyBorder="1" applyAlignment="1">
      <alignment horizontal="center"/>
    </xf>
    <xf numFmtId="169" fontId="35" fillId="3" borderId="73" xfId="1" applyNumberFormat="1" applyFont="1" applyFill="1" applyBorder="1" applyAlignment="1">
      <alignment horizontal="center"/>
    </xf>
    <xf numFmtId="0" fontId="7" fillId="4" borderId="3" xfId="10" applyFont="1" applyFill="1" applyBorder="1" applyAlignment="1">
      <alignment horizontal="left"/>
    </xf>
    <xf numFmtId="0" fontId="7" fillId="4" borderId="18" xfId="10" applyFont="1" applyFill="1" applyBorder="1" applyAlignment="1">
      <alignment horizontal="center" vertical="center" wrapText="1"/>
    </xf>
    <xf numFmtId="0" fontId="7" fillId="4" borderId="9" xfId="10" applyFont="1" applyFill="1" applyBorder="1" applyAlignment="1">
      <alignment horizontal="left"/>
    </xf>
    <xf numFmtId="0" fontId="7" fillId="4" borderId="23" xfId="10" applyFont="1" applyFill="1" applyBorder="1" applyAlignment="1">
      <alignment horizontal="center" vertical="center" wrapText="1"/>
    </xf>
    <xf numFmtId="0" fontId="7" fillId="3" borderId="0" xfId="10" applyFont="1" applyFill="1" applyAlignment="1">
      <alignment horizontal="center" vertical="center" wrapText="1"/>
    </xf>
    <xf numFmtId="0" fontId="9" fillId="3" borderId="26" xfId="9" applyFill="1" applyBorder="1" applyAlignment="1">
      <alignment horizontal="center" vertical="center" wrapText="1"/>
    </xf>
    <xf numFmtId="0" fontId="9" fillId="3" borderId="28" xfId="9" applyFill="1" applyBorder="1" applyAlignment="1">
      <alignment horizontal="center" vertical="center" wrapText="1"/>
    </xf>
    <xf numFmtId="0" fontId="7" fillId="3" borderId="54" xfId="9" applyFont="1" applyFill="1" applyBorder="1" applyAlignment="1">
      <alignment horizontal="center" vertical="center" wrapText="1"/>
    </xf>
    <xf numFmtId="0" fontId="7" fillId="2" borderId="6" xfId="10" applyFont="1" applyFill="1" applyBorder="1" applyAlignment="1">
      <alignment horizontal="left" vertical="center"/>
    </xf>
    <xf numFmtId="0" fontId="7" fillId="3" borderId="16" xfId="10" applyFont="1" applyFill="1" applyBorder="1" applyAlignment="1">
      <alignment horizontal="center" vertical="center" wrapText="1"/>
    </xf>
    <xf numFmtId="0" fontId="9" fillId="3" borderId="30" xfId="10" applyFill="1" applyBorder="1" applyAlignment="1">
      <alignment horizontal="center" vertical="center" wrapText="1"/>
    </xf>
    <xf numFmtId="0" fontId="9" fillId="3" borderId="26" xfId="10" applyFill="1" applyBorder="1" applyAlignment="1">
      <alignment horizontal="center" vertical="center" wrapText="1"/>
    </xf>
    <xf numFmtId="0" fontId="7" fillId="3" borderId="32" xfId="10" applyFont="1" applyFill="1" applyBorder="1" applyAlignment="1">
      <alignment horizontal="left" vertical="center" wrapText="1"/>
    </xf>
    <xf numFmtId="0" fontId="7" fillId="3" borderId="33" xfId="10" applyFont="1" applyFill="1" applyBorder="1" applyAlignment="1">
      <alignment horizontal="center" vertical="center" wrapText="1"/>
    </xf>
    <xf numFmtId="0" fontId="9" fillId="3" borderId="72" xfId="10" applyFill="1" applyBorder="1" applyAlignment="1">
      <alignment horizontal="center" vertical="center" wrapText="1"/>
    </xf>
    <xf numFmtId="0" fontId="10" fillId="5" borderId="17" xfId="1" applyFont="1" applyFill="1" applyBorder="1" applyAlignment="1">
      <alignment horizontal="center"/>
    </xf>
    <xf numFmtId="169" fontId="8" fillId="2" borderId="1" xfId="0" applyNumberFormat="1" applyFont="1" applyFill="1" applyBorder="1"/>
    <xf numFmtId="0" fontId="37" fillId="9" borderId="0" xfId="0" applyFont="1" applyFill="1"/>
    <xf numFmtId="0" fontId="0" fillId="11" borderId="0" xfId="0" applyFill="1"/>
    <xf numFmtId="0" fontId="0" fillId="12" borderId="0" xfId="0" applyFill="1"/>
    <xf numFmtId="10" fontId="8" fillId="11" borderId="0" xfId="0" applyNumberFormat="1" applyFont="1" applyFill="1"/>
    <xf numFmtId="9" fontId="8" fillId="11" borderId="0" xfId="0" applyNumberFormat="1" applyFont="1" applyFill="1"/>
    <xf numFmtId="10" fontId="8" fillId="11" borderId="0" xfId="7" applyNumberFormat="1" applyFont="1" applyFill="1" applyBorder="1"/>
    <xf numFmtId="0" fontId="8" fillId="11" borderId="0" xfId="0" applyFont="1" applyFill="1"/>
    <xf numFmtId="0" fontId="8" fillId="12" borderId="0" xfId="0" applyFont="1" applyFill="1"/>
    <xf numFmtId="0" fontId="8" fillId="13" borderId="0" xfId="0" applyFont="1" applyFill="1"/>
    <xf numFmtId="9" fontId="8" fillId="13" borderId="0" xfId="0" applyNumberFormat="1" applyFont="1" applyFill="1"/>
    <xf numFmtId="9" fontId="8" fillId="13" borderId="0" xfId="7" applyFont="1" applyFill="1" applyBorder="1"/>
    <xf numFmtId="169" fontId="8" fillId="13" borderId="0" xfId="0" applyNumberFormat="1" applyFont="1" applyFill="1"/>
    <xf numFmtId="10" fontId="8" fillId="13" borderId="0" xfId="0" applyNumberFormat="1" applyFont="1" applyFill="1"/>
    <xf numFmtId="0" fontId="8" fillId="13" borderId="0" xfId="0" applyFont="1" applyFill="1" applyAlignment="1">
      <alignment horizontal="center"/>
    </xf>
    <xf numFmtId="9" fontId="8" fillId="12" borderId="0" xfId="0" applyNumberFormat="1" applyFont="1" applyFill="1"/>
    <xf numFmtId="10" fontId="8" fillId="12" borderId="0" xfId="0" applyNumberFormat="1" applyFont="1" applyFill="1"/>
    <xf numFmtId="3" fontId="8" fillId="12" borderId="0" xfId="0" applyNumberFormat="1" applyFont="1" applyFill="1"/>
    <xf numFmtId="1" fontId="0" fillId="2" borderId="16" xfId="0" applyNumberFormat="1" applyFill="1" applyBorder="1"/>
    <xf numFmtId="0" fontId="21" fillId="9" borderId="29" xfId="0" applyFont="1" applyFill="1" applyBorder="1"/>
    <xf numFmtId="2" fontId="0" fillId="2" borderId="1" xfId="7" applyNumberFormat="1" applyFont="1" applyFill="1" applyBorder="1"/>
    <xf numFmtId="0" fontId="37" fillId="9" borderId="27" xfId="0" applyFont="1" applyFill="1" applyBorder="1"/>
    <xf numFmtId="0" fontId="22" fillId="2" borderId="74" xfId="0" applyFont="1" applyFill="1" applyBorder="1"/>
    <xf numFmtId="0" fontId="0" fillId="2" borderId="0" xfId="0" applyFill="1" applyAlignment="1">
      <alignment horizontal="left" vertical="center"/>
    </xf>
    <xf numFmtId="0" fontId="0" fillId="18" borderId="61" xfId="0" applyFill="1" applyBorder="1" applyAlignment="1">
      <alignment horizontal="center"/>
    </xf>
    <xf numFmtId="0" fontId="0" fillId="18" borderId="64" xfId="0" applyFill="1" applyBorder="1" applyAlignment="1">
      <alignment horizontal="center"/>
    </xf>
    <xf numFmtId="10" fontId="0" fillId="18" borderId="62" xfId="0" applyNumberFormat="1" applyFill="1" applyBorder="1" applyAlignment="1">
      <alignment horizontal="center"/>
    </xf>
    <xf numFmtId="0" fontId="8" fillId="18" borderId="61" xfId="0" applyFont="1" applyFill="1" applyBorder="1" applyAlignment="1">
      <alignment horizontal="center"/>
    </xf>
    <xf numFmtId="0" fontId="8" fillId="18" borderId="62" xfId="0" applyFont="1" applyFill="1" applyBorder="1" applyAlignment="1">
      <alignment horizontal="center"/>
    </xf>
    <xf numFmtId="10" fontId="0" fillId="11" borderId="48" xfId="7" applyNumberFormat="1" applyFont="1" applyFill="1" applyBorder="1" applyAlignment="1">
      <alignment horizontal="center"/>
    </xf>
    <xf numFmtId="0" fontId="0" fillId="11" borderId="61" xfId="0" applyFill="1" applyBorder="1" applyAlignment="1">
      <alignment horizontal="center"/>
    </xf>
    <xf numFmtId="0" fontId="0" fillId="11" borderId="64" xfId="0" applyFill="1" applyBorder="1" applyAlignment="1">
      <alignment horizontal="center"/>
    </xf>
    <xf numFmtId="10" fontId="0" fillId="11" borderId="64" xfId="0" applyNumberFormat="1" applyFill="1" applyBorder="1" applyAlignment="1">
      <alignment horizontal="center"/>
    </xf>
    <xf numFmtId="10" fontId="0" fillId="11" borderId="63" xfId="0" applyNumberFormat="1" applyFill="1" applyBorder="1" applyAlignment="1">
      <alignment horizontal="center"/>
    </xf>
    <xf numFmtId="10" fontId="0" fillId="11" borderId="61" xfId="0" applyNumberFormat="1" applyFill="1" applyBorder="1" applyAlignment="1">
      <alignment horizontal="center"/>
    </xf>
    <xf numFmtId="9" fontId="0" fillId="11" borderId="48" xfId="7" applyFont="1" applyFill="1" applyBorder="1" applyAlignment="1">
      <alignment horizontal="center"/>
    </xf>
    <xf numFmtId="0" fontId="0" fillId="11" borderId="63" xfId="0" applyFill="1" applyBorder="1" applyAlignment="1">
      <alignment horizontal="center"/>
    </xf>
    <xf numFmtId="0" fontId="0" fillId="11" borderId="48" xfId="0" applyFill="1" applyBorder="1" applyAlignment="1">
      <alignment horizontal="center"/>
    </xf>
    <xf numFmtId="10" fontId="0" fillId="11" borderId="75" xfId="0" applyNumberFormat="1" applyFill="1" applyBorder="1" applyAlignment="1">
      <alignment horizontal="center"/>
    </xf>
    <xf numFmtId="0" fontId="0" fillId="2" borderId="76" xfId="0" applyFill="1" applyBorder="1"/>
    <xf numFmtId="0" fontId="0" fillId="2" borderId="76" xfId="0" applyFill="1" applyBorder="1" applyAlignment="1">
      <alignment horizontal="right"/>
    </xf>
    <xf numFmtId="0" fontId="0" fillId="2" borderId="76" xfId="0" applyFill="1" applyBorder="1" applyAlignment="1">
      <alignment horizontal="center"/>
    </xf>
    <xf numFmtId="0" fontId="0" fillId="2" borderId="76" xfId="0" applyFill="1" applyBorder="1" applyAlignment="1">
      <alignment vertical="top" wrapText="1"/>
    </xf>
    <xf numFmtId="0" fontId="0" fillId="0" borderId="76" xfId="0" applyBorder="1"/>
    <xf numFmtId="0" fontId="0" fillId="2" borderId="34" xfId="0" applyFill="1" applyBorder="1"/>
    <xf numFmtId="0" fontId="0" fillId="2" borderId="34" xfId="0" applyFill="1" applyBorder="1" applyAlignment="1">
      <alignment horizontal="right"/>
    </xf>
    <xf numFmtId="0" fontId="8" fillId="2" borderId="34" xfId="0" applyFont="1" applyFill="1" applyBorder="1" applyAlignment="1" applyProtection="1">
      <alignment horizontal="center"/>
      <protection locked="0"/>
    </xf>
    <xf numFmtId="0" fontId="0" fillId="2" borderId="34" xfId="0" applyFill="1" applyBorder="1" applyAlignment="1">
      <alignment vertical="top" wrapText="1"/>
    </xf>
    <xf numFmtId="0" fontId="0" fillId="0" borderId="34" xfId="0" applyBorder="1"/>
    <xf numFmtId="0" fontId="33" fillId="17" borderId="0" xfId="0" applyFont="1" applyFill="1"/>
    <xf numFmtId="0" fontId="21" fillId="17" borderId="0" xfId="0" applyFont="1" applyFill="1"/>
    <xf numFmtId="0" fontId="21" fillId="17" borderId="0" xfId="0" applyFont="1" applyFill="1" applyAlignment="1">
      <alignment horizontal="right"/>
    </xf>
    <xf numFmtId="0" fontId="21" fillId="17" borderId="0" xfId="0" applyFont="1" applyFill="1" applyAlignment="1">
      <alignment horizontal="center"/>
    </xf>
    <xf numFmtId="0" fontId="21" fillId="17" borderId="0" xfId="0" applyFont="1" applyFill="1" applyAlignment="1">
      <alignment vertical="top" wrapText="1"/>
    </xf>
    <xf numFmtId="0" fontId="21" fillId="16" borderId="0" xfId="0" applyFont="1" applyFill="1"/>
    <xf numFmtId="0" fontId="0" fillId="2" borderId="46" xfId="0" applyFill="1" applyBorder="1"/>
    <xf numFmtId="0" fontId="3" fillId="10" borderId="0" xfId="11" applyFill="1"/>
    <xf numFmtId="0" fontId="0" fillId="10" borderId="46" xfId="0" applyFill="1" applyBorder="1"/>
    <xf numFmtId="0" fontId="3" fillId="2" borderId="45" xfId="11" applyFill="1" applyBorder="1"/>
    <xf numFmtId="0" fontId="3" fillId="2" borderId="0" xfId="11" applyFill="1"/>
    <xf numFmtId="0" fontId="3" fillId="2" borderId="52" xfId="11" applyFill="1" applyBorder="1"/>
    <xf numFmtId="0" fontId="3" fillId="2" borderId="34" xfId="11" applyFill="1" applyBorder="1"/>
    <xf numFmtId="0" fontId="22" fillId="2" borderId="77" xfId="0" applyFont="1" applyFill="1" applyBorder="1"/>
    <xf numFmtId="0" fontId="0" fillId="2" borderId="53" xfId="0" applyFill="1" applyBorder="1"/>
    <xf numFmtId="0" fontId="39" fillId="16" borderId="78" xfId="0" applyFont="1" applyFill="1" applyBorder="1"/>
    <xf numFmtId="0" fontId="21" fillId="16" borderId="79" xfId="0" applyFont="1" applyFill="1" applyBorder="1"/>
    <xf numFmtId="0" fontId="21" fillId="16" borderId="80" xfId="0" applyFont="1" applyFill="1" applyBorder="1"/>
    <xf numFmtId="0" fontId="6" fillId="14" borderId="78" xfId="0" applyFont="1" applyFill="1" applyBorder="1"/>
    <xf numFmtId="0" fontId="0" fillId="2" borderId="79" xfId="0" applyFill="1" applyBorder="1"/>
    <xf numFmtId="0" fontId="0" fillId="15" borderId="80" xfId="0" applyFill="1" applyBorder="1"/>
    <xf numFmtId="0" fontId="38" fillId="2" borderId="78" xfId="0" applyFont="1" applyFill="1" applyBorder="1"/>
    <xf numFmtId="9" fontId="19" fillId="11" borderId="48" xfId="0" applyNumberFormat="1" applyFont="1" applyFill="1" applyBorder="1" applyProtection="1">
      <protection locked="0"/>
    </xf>
    <xf numFmtId="171" fontId="0" fillId="2" borderId="82" xfId="0" applyNumberFormat="1" applyFill="1" applyBorder="1"/>
    <xf numFmtId="2" fontId="0" fillId="2" borderId="45" xfId="0" applyNumberFormat="1" applyFill="1" applyBorder="1"/>
    <xf numFmtId="0" fontId="0" fillId="2" borderId="45" xfId="0" applyFill="1" applyBorder="1"/>
    <xf numFmtId="2" fontId="6" fillId="2" borderId="84" xfId="0" applyNumberFormat="1" applyFont="1" applyFill="1" applyBorder="1"/>
    <xf numFmtId="3" fontId="0" fillId="2" borderId="34" xfId="0" applyNumberFormat="1" applyFill="1" applyBorder="1"/>
    <xf numFmtId="3" fontId="0" fillId="2" borderId="49" xfId="0" applyNumberFormat="1" applyFill="1" applyBorder="1"/>
    <xf numFmtId="171" fontId="0" fillId="2" borderId="86" xfId="0" applyNumberFormat="1" applyFill="1" applyBorder="1"/>
    <xf numFmtId="0" fontId="37" fillId="16" borderId="78" xfId="0" applyFont="1" applyFill="1" applyBorder="1"/>
    <xf numFmtId="3" fontId="21" fillId="16" borderId="79" xfId="0" applyNumberFormat="1" applyFont="1" applyFill="1" applyBorder="1"/>
    <xf numFmtId="3" fontId="37" fillId="16" borderId="79" xfId="0" applyNumberFormat="1" applyFont="1" applyFill="1" applyBorder="1"/>
    <xf numFmtId="0" fontId="37" fillId="2" borderId="0" xfId="8" applyFont="1" applyFill="1"/>
    <xf numFmtId="0" fontId="33" fillId="16" borderId="0" xfId="0" applyFont="1" applyFill="1"/>
    <xf numFmtId="0" fontId="38" fillId="2" borderId="80" xfId="0" applyFont="1" applyFill="1" applyBorder="1"/>
    <xf numFmtId="2" fontId="0" fillId="2" borderId="54" xfId="7" applyNumberFormat="1" applyFont="1" applyFill="1" applyBorder="1"/>
    <xf numFmtId="2" fontId="8" fillId="2" borderId="1" xfId="7" applyNumberFormat="1" applyFont="1" applyFill="1" applyBorder="1" applyAlignment="1">
      <alignment horizontal="right"/>
    </xf>
    <xf numFmtId="3" fontId="19" fillId="6" borderId="59" xfId="0" applyNumberFormat="1" applyFont="1" applyFill="1" applyBorder="1" applyAlignment="1" applyProtection="1">
      <alignment horizontal="right" vertical="center" wrapText="1"/>
      <protection locked="0"/>
    </xf>
    <xf numFmtId="2" fontId="0" fillId="2" borderId="1" xfId="0" applyNumberFormat="1" applyFill="1" applyBorder="1" applyAlignment="1">
      <alignment horizontal="right"/>
    </xf>
    <xf numFmtId="0" fontId="40" fillId="0" borderId="0" xfId="15" applyFont="1"/>
    <xf numFmtId="0" fontId="14" fillId="0" borderId="0" xfId="15" applyFont="1"/>
    <xf numFmtId="0" fontId="42" fillId="19" borderId="0" xfId="16" applyNumberFormat="1" applyFont="1" applyBorder="1" applyAlignment="1" applyProtection="1">
      <alignment horizontal="left"/>
    </xf>
    <xf numFmtId="0" fontId="43" fillId="19" borderId="0" xfId="16" applyFont="1" applyBorder="1" applyAlignment="1" applyProtection="1"/>
    <xf numFmtId="0" fontId="19" fillId="2" borderId="60" xfId="0" applyFont="1" applyFill="1" applyBorder="1" applyAlignment="1">
      <alignment vertical="center"/>
    </xf>
    <xf numFmtId="10" fontId="8" fillId="12" borderId="0" xfId="7" applyNumberFormat="1" applyFont="1" applyFill="1" applyBorder="1"/>
    <xf numFmtId="0" fontId="0" fillId="2" borderId="0" xfId="0" applyFill="1" applyAlignment="1">
      <alignment horizontal="left"/>
    </xf>
    <xf numFmtId="168" fontId="0" fillId="2" borderId="27" xfId="0" applyNumberFormat="1" applyFill="1" applyBorder="1"/>
    <xf numFmtId="168" fontId="0" fillId="2" borderId="0" xfId="0" applyNumberFormat="1" applyFill="1"/>
    <xf numFmtId="168" fontId="0" fillId="2" borderId="29" xfId="0" applyNumberFormat="1" applyFill="1" applyBorder="1"/>
    <xf numFmtId="0" fontId="6" fillId="2" borderId="54" xfId="0" applyFont="1" applyFill="1" applyBorder="1" applyAlignment="1">
      <alignment horizontal="right"/>
    </xf>
    <xf numFmtId="0" fontId="37" fillId="2" borderId="47" xfId="0" applyFont="1" applyFill="1" applyBorder="1"/>
    <xf numFmtId="0" fontId="0" fillId="12" borderId="27" xfId="0" applyFill="1" applyBorder="1"/>
    <xf numFmtId="0" fontId="0" fillId="12" borderId="16" xfId="0" applyFill="1" applyBorder="1"/>
    <xf numFmtId="0" fontId="0" fillId="12" borderId="29" xfId="0" applyFill="1" applyBorder="1"/>
    <xf numFmtId="0" fontId="0" fillId="12" borderId="1" xfId="0" applyFill="1" applyBorder="1"/>
    <xf numFmtId="0" fontId="0" fillId="12" borderId="54" xfId="0" applyFill="1" applyBorder="1"/>
    <xf numFmtId="168" fontId="0" fillId="12" borderId="31" xfId="0" applyNumberFormat="1" applyFill="1" applyBorder="1"/>
    <xf numFmtId="168" fontId="0" fillId="12" borderId="1" xfId="0" applyNumberFormat="1" applyFill="1" applyBorder="1"/>
    <xf numFmtId="0" fontId="36" fillId="2" borderId="0" xfId="0" applyFont="1" applyFill="1" applyAlignment="1">
      <alignment horizontal="left" vertical="top"/>
    </xf>
    <xf numFmtId="0" fontId="45" fillId="3" borderId="0" xfId="0" applyFont="1" applyFill="1" applyAlignment="1">
      <alignment vertical="top"/>
    </xf>
    <xf numFmtId="0" fontId="36" fillId="2" borderId="0" xfId="0" applyFont="1" applyFill="1" applyAlignment="1">
      <alignment vertical="top"/>
    </xf>
    <xf numFmtId="0" fontId="46" fillId="3" borderId="0" xfId="0" applyFont="1" applyFill="1" applyAlignment="1">
      <alignment vertical="center"/>
    </xf>
    <xf numFmtId="17" fontId="36" fillId="3" borderId="0" xfId="0" quotePrefix="1" applyNumberFormat="1" applyFont="1" applyFill="1" applyAlignment="1">
      <alignment horizontal="left" vertical="top"/>
    </xf>
    <xf numFmtId="17" fontId="36" fillId="2" borderId="0" xfId="0" quotePrefix="1" applyNumberFormat="1" applyFont="1" applyFill="1" applyAlignment="1">
      <alignment horizontal="left" vertical="top"/>
    </xf>
    <xf numFmtId="0" fontId="0" fillId="2" borderId="0" xfId="0" applyFill="1" applyAlignment="1">
      <alignment vertical="center"/>
    </xf>
    <xf numFmtId="0" fontId="0" fillId="2" borderId="0" xfId="0" applyFill="1" applyAlignment="1">
      <alignment horizontal="right" vertical="center"/>
    </xf>
    <xf numFmtId="0" fontId="0" fillId="0" borderId="0" xfId="0" applyAlignment="1">
      <alignment wrapText="1"/>
    </xf>
    <xf numFmtId="0" fontId="44" fillId="0" borderId="0" xfId="17" applyFill="1" applyBorder="1" applyAlignment="1">
      <alignment vertical="center"/>
    </xf>
    <xf numFmtId="0" fontId="0" fillId="2" borderId="49" xfId="0" applyFill="1" applyBorder="1"/>
    <xf numFmtId="0" fontId="21" fillId="9" borderId="179" xfId="0" applyFont="1" applyFill="1" applyBorder="1"/>
    <xf numFmtId="0" fontId="21" fillId="9" borderId="180" xfId="0" applyFont="1" applyFill="1" applyBorder="1"/>
    <xf numFmtId="0" fontId="21" fillId="9" borderId="181" xfId="0" applyFont="1" applyFill="1" applyBorder="1"/>
    <xf numFmtId="0" fontId="1" fillId="10" borderId="45" xfId="11" applyFont="1" applyFill="1" applyBorder="1"/>
    <xf numFmtId="0" fontId="1" fillId="10" borderId="0" xfId="11" applyFont="1" applyFill="1"/>
    <xf numFmtId="0" fontId="8" fillId="2" borderId="181" xfId="0" applyFont="1" applyFill="1" applyBorder="1"/>
    <xf numFmtId="0" fontId="21" fillId="2" borderId="179" xfId="0" applyFont="1" applyFill="1" applyBorder="1"/>
    <xf numFmtId="0" fontId="2" fillId="2" borderId="0" xfId="0" applyFont="1" applyFill="1"/>
    <xf numFmtId="0" fontId="0" fillId="2" borderId="179" xfId="0" applyFill="1" applyBorder="1"/>
    <xf numFmtId="0" fontId="0" fillId="12" borderId="179" xfId="0" applyFill="1" applyBorder="1"/>
    <xf numFmtId="0" fontId="1" fillId="2" borderId="0" xfId="0" applyFont="1" applyFill="1"/>
    <xf numFmtId="0" fontId="1" fillId="2" borderId="1" xfId="0" applyFont="1" applyFill="1" applyBorder="1"/>
    <xf numFmtId="0" fontId="1" fillId="2" borderId="54" xfId="0" applyFont="1" applyFill="1" applyBorder="1"/>
    <xf numFmtId="0" fontId="1" fillId="2" borderId="47" xfId="0" applyFont="1" applyFill="1" applyBorder="1"/>
    <xf numFmtId="0" fontId="1" fillId="2" borderId="60" xfId="0" applyFont="1" applyFill="1" applyBorder="1"/>
    <xf numFmtId="0" fontId="1" fillId="2" borderId="59" xfId="0" applyFont="1" applyFill="1" applyBorder="1"/>
    <xf numFmtId="0" fontId="1" fillId="2" borderId="16" xfId="0" applyFont="1" applyFill="1" applyBorder="1"/>
    <xf numFmtId="1" fontId="1" fillId="2" borderId="59" xfId="0" applyNumberFormat="1" applyFont="1" applyFill="1" applyBorder="1"/>
    <xf numFmtId="0" fontId="1" fillId="2" borderId="49" xfId="0" applyFont="1" applyFill="1" applyBorder="1"/>
    <xf numFmtId="9" fontId="1" fillId="2" borderId="1" xfId="7" applyFont="1" applyFill="1" applyBorder="1"/>
    <xf numFmtId="0" fontId="1" fillId="2" borderId="31" xfId="0" applyFont="1" applyFill="1" applyBorder="1"/>
    <xf numFmtId="0" fontId="1" fillId="2" borderId="27" xfId="0" applyFont="1" applyFill="1" applyBorder="1"/>
    <xf numFmtId="2" fontId="1" fillId="2" borderId="16" xfId="0" applyNumberFormat="1" applyFont="1" applyFill="1" applyBorder="1"/>
    <xf numFmtId="2" fontId="1" fillId="2" borderId="0" xfId="0" applyNumberFormat="1" applyFont="1" applyFill="1"/>
    <xf numFmtId="170" fontId="1" fillId="2" borderId="1" xfId="0" applyNumberFormat="1" applyFont="1" applyFill="1" applyBorder="1"/>
    <xf numFmtId="170" fontId="1" fillId="2" borderId="47" xfId="0" applyNumberFormat="1" applyFont="1" applyFill="1" applyBorder="1"/>
    <xf numFmtId="170" fontId="1" fillId="2" borderId="0" xfId="0" applyNumberFormat="1" applyFont="1" applyFill="1"/>
    <xf numFmtId="170" fontId="1" fillId="2" borderId="60" xfId="0" applyNumberFormat="1" applyFont="1" applyFill="1" applyBorder="1"/>
    <xf numFmtId="170" fontId="1" fillId="2" borderId="59" xfId="0" applyNumberFormat="1" applyFont="1" applyFill="1" applyBorder="1"/>
    <xf numFmtId="170" fontId="1" fillId="2" borderId="16" xfId="0" applyNumberFormat="1" applyFont="1" applyFill="1" applyBorder="1"/>
    <xf numFmtId="0" fontId="1" fillId="2" borderId="29" xfId="0" applyFont="1" applyFill="1" applyBorder="1"/>
    <xf numFmtId="170" fontId="1" fillId="2" borderId="49" xfId="0" applyNumberFormat="1" applyFont="1" applyFill="1" applyBorder="1"/>
    <xf numFmtId="170" fontId="1" fillId="2" borderId="0" xfId="5" applyNumberFormat="1" applyFont="1" applyFill="1" applyBorder="1" applyAlignment="1">
      <alignment horizontal="right"/>
    </xf>
    <xf numFmtId="170" fontId="1" fillId="2" borderId="60" xfId="5" applyNumberFormat="1" applyFont="1" applyFill="1" applyBorder="1"/>
    <xf numFmtId="0" fontId="0" fillId="2" borderId="180" xfId="0" applyFill="1" applyBorder="1"/>
    <xf numFmtId="0" fontId="0" fillId="2" borderId="181" xfId="0" applyFill="1" applyBorder="1"/>
    <xf numFmtId="9" fontId="0" fillId="2" borderId="181" xfId="0" applyNumberFormat="1" applyFill="1" applyBorder="1"/>
    <xf numFmtId="0" fontId="0" fillId="12" borderId="181" xfId="0" applyFill="1" applyBorder="1"/>
    <xf numFmtId="0" fontId="0" fillId="12" borderId="180" xfId="0" applyFill="1" applyBorder="1"/>
    <xf numFmtId="2" fontId="0" fillId="2" borderId="181" xfId="0" applyNumberFormat="1" applyFill="1" applyBorder="1" applyAlignment="1">
      <alignment horizontal="center"/>
    </xf>
    <xf numFmtId="0" fontId="0" fillId="2" borderId="181" xfId="0" applyFill="1" applyBorder="1" applyAlignment="1">
      <alignment horizontal="center"/>
    </xf>
    <xf numFmtId="0" fontId="6" fillId="2" borderId="180" xfId="0" applyFont="1" applyFill="1" applyBorder="1"/>
    <xf numFmtId="0" fontId="1" fillId="2" borderId="181" xfId="0" applyFont="1" applyFill="1" applyBorder="1"/>
    <xf numFmtId="2" fontId="1" fillId="2" borderId="181" xfId="0" applyNumberFormat="1" applyFont="1" applyFill="1" applyBorder="1"/>
    <xf numFmtId="0" fontId="1" fillId="2" borderId="180" xfId="0" applyFont="1" applyFill="1" applyBorder="1"/>
    <xf numFmtId="0" fontId="22" fillId="2" borderId="180" xfId="0" applyFont="1" applyFill="1" applyBorder="1"/>
    <xf numFmtId="170" fontId="1" fillId="2" borderId="181" xfId="0" applyNumberFormat="1" applyFont="1" applyFill="1" applyBorder="1"/>
    <xf numFmtId="2" fontId="0" fillId="2" borderId="180" xfId="0" applyNumberFormat="1" applyFill="1" applyBorder="1"/>
    <xf numFmtId="2" fontId="0" fillId="2" borderId="181" xfId="0" applyNumberFormat="1" applyFill="1" applyBorder="1"/>
    <xf numFmtId="0" fontId="0" fillId="55" borderId="103" xfId="0" applyFill="1" applyBorder="1" applyAlignment="1">
      <alignment horizontal="center"/>
    </xf>
    <xf numFmtId="0" fontId="0" fillId="55" borderId="61" xfId="0" applyFill="1" applyBorder="1" applyAlignment="1">
      <alignment horizontal="center"/>
    </xf>
    <xf numFmtId="0" fontId="0" fillId="55" borderId="64" xfId="0" applyFill="1" applyBorder="1" applyAlignment="1">
      <alignment horizontal="center"/>
    </xf>
    <xf numFmtId="10" fontId="0" fillId="55" borderId="62" xfId="0" applyNumberFormat="1" applyFill="1" applyBorder="1" applyAlignment="1">
      <alignment horizontal="center"/>
    </xf>
    <xf numFmtId="0" fontId="8" fillId="55" borderId="61" xfId="0" applyFont="1" applyFill="1" applyBorder="1" applyAlignment="1">
      <alignment horizontal="center"/>
    </xf>
    <xf numFmtId="0" fontId="8" fillId="55" borderId="64" xfId="0" applyFont="1" applyFill="1" applyBorder="1" applyAlignment="1">
      <alignment horizontal="center"/>
    </xf>
    <xf numFmtId="0" fontId="8" fillId="55" borderId="62" xfId="0" applyFont="1" applyFill="1" applyBorder="1" applyAlignment="1">
      <alignment horizontal="center"/>
    </xf>
    <xf numFmtId="0" fontId="39" fillId="9" borderId="27" xfId="0" applyFont="1" applyFill="1" applyBorder="1"/>
    <xf numFmtId="0" fontId="39" fillId="9" borderId="31" xfId="0" applyFont="1" applyFill="1" applyBorder="1"/>
    <xf numFmtId="0" fontId="7" fillId="4" borderId="10" xfId="1" applyFont="1" applyFill="1" applyBorder="1" applyAlignment="1">
      <alignment horizontal="center" vertical="center" wrapText="1"/>
    </xf>
    <xf numFmtId="0" fontId="9" fillId="0" borderId="6" xfId="0" applyFont="1" applyBorder="1"/>
    <xf numFmtId="0" fontId="9" fillId="0" borderId="6" xfId="0" applyFont="1" applyBorder="1" applyAlignment="1">
      <alignment vertical="center"/>
    </xf>
    <xf numFmtId="0" fontId="9" fillId="0" borderId="9" xfId="0" applyFont="1" applyBorder="1" applyAlignment="1">
      <alignment vertical="center"/>
    </xf>
    <xf numFmtId="0" fontId="9" fillId="0" borderId="3" xfId="0" applyFont="1" applyBorder="1" applyAlignment="1">
      <alignment vertical="center"/>
    </xf>
    <xf numFmtId="0" fontId="0" fillId="2" borderId="47" xfId="0" applyFill="1" applyBorder="1" applyAlignment="1">
      <alignment wrapText="1"/>
    </xf>
    <xf numFmtId="0" fontId="6" fillId="2" borderId="16" xfId="0" applyFont="1" applyFill="1" applyBorder="1" applyAlignment="1">
      <alignment wrapText="1"/>
    </xf>
    <xf numFmtId="0" fontId="7" fillId="4" borderId="20" xfId="9" applyFont="1" applyFill="1" applyBorder="1" applyAlignment="1">
      <alignment horizontal="center" vertical="center" wrapText="1"/>
    </xf>
    <xf numFmtId="0" fontId="7" fillId="4" borderId="21" xfId="9" applyFont="1" applyFill="1" applyBorder="1" applyAlignment="1">
      <alignment horizontal="center" vertical="center" wrapText="1"/>
    </xf>
    <xf numFmtId="0" fontId="7" fillId="4" borderId="22" xfId="9" applyFont="1" applyFill="1" applyBorder="1" applyAlignment="1">
      <alignment horizontal="center" vertical="center" wrapText="1"/>
    </xf>
    <xf numFmtId="0" fontId="0" fillId="6" borderId="1" xfId="0" applyFill="1" applyBorder="1" applyAlignment="1">
      <alignment horizontal="center"/>
    </xf>
    <xf numFmtId="0" fontId="0" fillId="6" borderId="1" xfId="0" applyFill="1" applyBorder="1" applyAlignment="1" applyProtection="1">
      <alignment horizontal="center"/>
      <protection locked="0"/>
    </xf>
    <xf numFmtId="0" fontId="337" fillId="0" borderId="0" xfId="0" applyFont="1"/>
    <xf numFmtId="0" fontId="10" fillId="5" borderId="1" xfId="1" applyFont="1" applyFill="1" applyBorder="1"/>
    <xf numFmtId="0" fontId="10" fillId="5" borderId="1" xfId="1" applyFont="1" applyFill="1" applyBorder="1" applyAlignment="1">
      <alignment horizontal="left"/>
    </xf>
    <xf numFmtId="0" fontId="9" fillId="5" borderId="1" xfId="1" applyFill="1" applyBorder="1"/>
    <xf numFmtId="0" fontId="7" fillId="4" borderId="1" xfId="3" applyFont="1" applyFill="1" applyBorder="1" applyAlignment="1">
      <alignment horizontal="left"/>
    </xf>
    <xf numFmtId="0" fontId="7" fillId="4" borderId="1" xfId="3" applyFont="1" applyFill="1" applyBorder="1" applyAlignment="1">
      <alignment horizontal="center" vertical="center" wrapText="1"/>
    </xf>
    <xf numFmtId="0" fontId="7" fillId="4" borderId="1" xfId="4" applyFont="1" applyFill="1" applyBorder="1" applyAlignment="1">
      <alignment horizontal="center" vertical="center" wrapText="1"/>
    </xf>
    <xf numFmtId="0" fontId="7" fillId="4" borderId="1" xfId="1" applyFont="1" applyFill="1" applyBorder="1" applyAlignment="1">
      <alignment horizontal="center" vertical="center" wrapText="1"/>
    </xf>
    <xf numFmtId="0" fontId="7" fillId="0" borderId="1" xfId="3" applyFont="1" applyBorder="1" applyAlignment="1">
      <alignment horizontal="left" vertical="center"/>
    </xf>
    <xf numFmtId="0" fontId="7" fillId="0" borderId="1" xfId="3" applyFont="1" applyBorder="1" applyAlignment="1">
      <alignment horizontal="center" vertical="center" wrapText="1"/>
    </xf>
    <xf numFmtId="0" fontId="7" fillId="0" borderId="1" xfId="4" applyFont="1" applyBorder="1" applyAlignment="1">
      <alignment horizontal="center" vertical="center" wrapText="1"/>
    </xf>
    <xf numFmtId="169" fontId="7" fillId="0" borderId="1" xfId="4" applyNumberFormat="1" applyFont="1" applyBorder="1" applyAlignment="1">
      <alignment horizontal="center" vertical="center" wrapText="1"/>
    </xf>
    <xf numFmtId="169" fontId="7" fillId="0" borderId="1" xfId="1" applyNumberFormat="1" applyFont="1" applyBorder="1" applyAlignment="1">
      <alignment horizontal="center"/>
    </xf>
    <xf numFmtId="0" fontId="9" fillId="0" borderId="1" xfId="3" applyBorder="1" applyAlignment="1">
      <alignment horizontal="center" vertical="center" wrapText="1"/>
    </xf>
    <xf numFmtId="169" fontId="9" fillId="0" borderId="1" xfId="4" applyNumberFormat="1" applyBorder="1" applyAlignment="1">
      <alignment horizontal="center" vertical="center" wrapText="1"/>
    </xf>
    <xf numFmtId="169" fontId="9" fillId="0" borderId="1" xfId="1" applyNumberFormat="1" applyBorder="1" applyAlignment="1">
      <alignment horizontal="center"/>
    </xf>
    <xf numFmtId="3" fontId="19" fillId="6" borderId="16" xfId="0" applyNumberFormat="1" applyFont="1" applyFill="1" applyBorder="1" applyAlignment="1" applyProtection="1">
      <alignment horizontal="right" vertical="center" wrapText="1"/>
      <protection locked="0"/>
    </xf>
    <xf numFmtId="3" fontId="19" fillId="6" borderId="16" xfId="0" applyNumberFormat="1" applyFont="1" applyFill="1" applyBorder="1" applyAlignment="1" applyProtection="1">
      <alignment horizontal="right"/>
      <protection locked="0"/>
    </xf>
    <xf numFmtId="3" fontId="19" fillId="6" borderId="182" xfId="0" applyNumberFormat="1" applyFont="1" applyFill="1" applyBorder="1" applyAlignment="1" applyProtection="1">
      <alignment horizontal="right"/>
      <protection locked="0"/>
    </xf>
    <xf numFmtId="4" fontId="0" fillId="2" borderId="59" xfId="0" applyNumberFormat="1" applyFill="1" applyBorder="1"/>
    <xf numFmtId="43" fontId="0" fillId="2" borderId="0" xfId="37926" applyFont="1" applyFill="1"/>
    <xf numFmtId="0" fontId="338" fillId="2" borderId="0" xfId="0" applyFont="1" applyFill="1"/>
    <xf numFmtId="0" fontId="26" fillId="2" borderId="0" xfId="0" applyFont="1" applyFill="1" applyAlignment="1">
      <alignment horizontal="left" vertical="top" wrapText="1"/>
    </xf>
    <xf numFmtId="0" fontId="9" fillId="2" borderId="0" xfId="0" applyFont="1" applyFill="1"/>
    <xf numFmtId="0" fontId="36" fillId="2" borderId="0" xfId="0" applyFont="1" applyFill="1"/>
    <xf numFmtId="0" fontId="26" fillId="2" borderId="0" xfId="0" applyFont="1" applyFill="1" applyAlignment="1">
      <alignment horizontal="left" indent="1"/>
    </xf>
    <xf numFmtId="0" fontId="339" fillId="2" borderId="0" xfId="0" applyFont="1" applyFill="1" applyAlignment="1">
      <alignment horizontal="left"/>
    </xf>
    <xf numFmtId="3" fontId="9" fillId="176" borderId="0" xfId="0" applyNumberFormat="1" applyFont="1" applyFill="1" applyAlignment="1" applyProtection="1">
      <alignment horizontal="center" vertical="center" wrapText="1"/>
      <protection hidden="1"/>
    </xf>
    <xf numFmtId="4" fontId="9" fillId="176" borderId="0" xfId="0" applyNumberFormat="1" applyFont="1" applyFill="1" applyAlignment="1" applyProtection="1">
      <alignment horizontal="center" vertical="center" wrapText="1"/>
      <protection hidden="1"/>
    </xf>
    <xf numFmtId="4" fontId="9" fillId="176" borderId="7" xfId="0" applyNumberFormat="1" applyFont="1" applyFill="1" applyBorder="1" applyAlignment="1" applyProtection="1">
      <alignment horizontal="center" vertical="center" wrapText="1"/>
      <protection hidden="1"/>
    </xf>
    <xf numFmtId="0" fontId="0" fillId="2" borderId="0" xfId="0" applyFill="1" applyAlignment="1">
      <alignment horizontal="left" vertical="top" wrapText="1"/>
    </xf>
    <xf numFmtId="173" fontId="0" fillId="2" borderId="16" xfId="0" applyNumberFormat="1" applyFill="1" applyBorder="1"/>
    <xf numFmtId="0" fontId="340" fillId="2" borderId="0" xfId="0" applyFont="1" applyFill="1"/>
    <xf numFmtId="0" fontId="0" fillId="177" borderId="1" xfId="0" applyFill="1" applyBorder="1" applyAlignment="1">
      <alignment horizontal="center"/>
    </xf>
    <xf numFmtId="0" fontId="46" fillId="0" borderId="0" xfId="0" applyFont="1" applyAlignment="1">
      <alignment vertical="center"/>
    </xf>
    <xf numFmtId="43" fontId="36" fillId="0" borderId="0" xfId="37926" applyFont="1"/>
    <xf numFmtId="43" fontId="36" fillId="0" borderId="0" xfId="37926" applyFont="1" applyFill="1"/>
    <xf numFmtId="0" fontId="0" fillId="2" borderId="27" xfId="0" applyFill="1" applyBorder="1" applyAlignment="1">
      <alignment horizontal="left" vertical="top"/>
    </xf>
    <xf numFmtId="0" fontId="8" fillId="2" borderId="0" xfId="0" applyFont="1" applyFill="1" applyAlignment="1">
      <alignment horizontal="right"/>
    </xf>
    <xf numFmtId="0" fontId="0" fillId="177" borderId="0" xfId="0" applyFill="1"/>
    <xf numFmtId="4" fontId="0" fillId="177" borderId="54" xfId="5" applyNumberFormat="1" applyFont="1" applyFill="1" applyBorder="1" applyAlignment="1">
      <alignment vertical="top"/>
    </xf>
    <xf numFmtId="171" fontId="0" fillId="177" borderId="54" xfId="7" applyNumberFormat="1" applyFont="1" applyFill="1" applyBorder="1"/>
    <xf numFmtId="0" fontId="0" fillId="177" borderId="54" xfId="0" applyFill="1" applyBorder="1"/>
    <xf numFmtId="0" fontId="0" fillId="177" borderId="31" xfId="0" applyFill="1" applyBorder="1" applyAlignment="1">
      <alignment horizontal="right"/>
    </xf>
    <xf numFmtId="0" fontId="0" fillId="177" borderId="31" xfId="0" applyFill="1" applyBorder="1"/>
    <xf numFmtId="0" fontId="0" fillId="7" borderId="183" xfId="0" applyFill="1" applyBorder="1"/>
    <xf numFmtId="173" fontId="0" fillId="2" borderId="184" xfId="0" applyNumberFormat="1" applyFill="1" applyBorder="1"/>
    <xf numFmtId="0" fontId="0" fillId="7" borderId="1" xfId="0" applyFill="1" applyBorder="1"/>
    <xf numFmtId="0" fontId="342" fillId="2" borderId="0" xfId="0" applyFont="1" applyFill="1"/>
    <xf numFmtId="173" fontId="342" fillId="2" borderId="0" xfId="0" applyNumberFormat="1" applyFont="1" applyFill="1"/>
    <xf numFmtId="2" fontId="342" fillId="2" borderId="0" xfId="0" applyNumberFormat="1" applyFont="1" applyFill="1"/>
    <xf numFmtId="0" fontId="9" fillId="0" borderId="3" xfId="0" applyFont="1" applyBorder="1"/>
    <xf numFmtId="0" fontId="9" fillId="0" borderId="5" xfId="0" applyFont="1" applyBorder="1"/>
    <xf numFmtId="0" fontId="9" fillId="0" borderId="38" xfId="0" applyFont="1" applyBorder="1"/>
    <xf numFmtId="2" fontId="9" fillId="0" borderId="13" xfId="0" applyNumberFormat="1" applyFont="1" applyBorder="1" applyAlignment="1">
      <alignment horizontal="center" wrapText="1"/>
    </xf>
    <xf numFmtId="2" fontId="9" fillId="0" borderId="14" xfId="0" applyNumberFormat="1" applyFont="1" applyBorder="1" applyAlignment="1">
      <alignment horizontal="center" wrapText="1"/>
    </xf>
    <xf numFmtId="2" fontId="9" fillId="0" borderId="40" xfId="0" applyNumberFormat="1" applyFont="1" applyBorder="1" applyAlignment="1">
      <alignment horizontal="center" wrapText="1"/>
    </xf>
    <xf numFmtId="2" fontId="7" fillId="4" borderId="14" xfId="0" applyNumberFormat="1" applyFont="1" applyFill="1" applyBorder="1" applyAlignment="1">
      <alignment horizontal="center" wrapText="1"/>
    </xf>
    <xf numFmtId="2" fontId="9" fillId="0" borderId="44" xfId="0" applyNumberFormat="1" applyFont="1" applyBorder="1" applyAlignment="1">
      <alignment horizontal="center" wrapText="1"/>
    </xf>
    <xf numFmtId="2" fontId="9" fillId="0" borderId="15" xfId="0" applyNumberFormat="1" applyFont="1" applyBorder="1" applyAlignment="1">
      <alignment horizontal="center" wrapText="1"/>
    </xf>
    <xf numFmtId="2" fontId="9" fillId="0" borderId="0" xfId="0" applyNumberFormat="1" applyFont="1" applyAlignment="1">
      <alignment horizontal="center" wrapText="1"/>
    </xf>
    <xf numFmtId="43" fontId="36" fillId="0" borderId="0" xfId="0" applyNumberFormat="1" applyFont="1"/>
    <xf numFmtId="0" fontId="21" fillId="9" borderId="184" xfId="0" applyFont="1" applyFill="1" applyBorder="1"/>
    <xf numFmtId="0" fontId="0" fillId="2" borderId="184" xfId="0" applyFill="1" applyBorder="1"/>
    <xf numFmtId="0" fontId="0" fillId="2" borderId="183" xfId="0" applyFill="1" applyBorder="1"/>
    <xf numFmtId="0" fontId="0" fillId="12" borderId="184" xfId="0" applyFill="1" applyBorder="1"/>
    <xf numFmtId="0" fontId="0" fillId="2" borderId="183" xfId="0" applyFill="1" applyBorder="1" applyAlignment="1">
      <alignment horizontal="center"/>
    </xf>
    <xf numFmtId="2" fontId="0" fillId="2" borderId="184" xfId="0" applyNumberFormat="1" applyFill="1" applyBorder="1" applyAlignment="1">
      <alignment horizontal="center"/>
    </xf>
    <xf numFmtId="0" fontId="0" fillId="2" borderId="184" xfId="0" applyFill="1" applyBorder="1" applyAlignment="1">
      <alignment horizontal="center"/>
    </xf>
    <xf numFmtId="0" fontId="1" fillId="2" borderId="183" xfId="0" applyFont="1" applyFill="1" applyBorder="1"/>
    <xf numFmtId="0" fontId="6" fillId="2" borderId="183" xfId="0" applyFont="1" applyFill="1" applyBorder="1"/>
    <xf numFmtId="0" fontId="1" fillId="2" borderId="184" xfId="0" applyFont="1" applyFill="1" applyBorder="1"/>
    <xf numFmtId="0" fontId="19" fillId="2" borderId="184" xfId="0" applyFont="1" applyFill="1" applyBorder="1"/>
    <xf numFmtId="0" fontId="0" fillId="2" borderId="183" xfId="0" applyFill="1" applyBorder="1" applyAlignment="1">
      <alignment wrapText="1"/>
    </xf>
    <xf numFmtId="0" fontId="341" fillId="7" borderId="183" xfId="0" applyFont="1" applyFill="1" applyBorder="1" applyAlignment="1">
      <alignment vertical="center"/>
    </xf>
    <xf numFmtId="0" fontId="0" fillId="7" borderId="47" xfId="0" applyFill="1" applyBorder="1"/>
    <xf numFmtId="0" fontId="0" fillId="2" borderId="185" xfId="0" applyFill="1" applyBorder="1" applyAlignment="1">
      <alignment horizontal="center"/>
    </xf>
    <xf numFmtId="2" fontId="0" fillId="2" borderId="186" xfId="0" applyNumberFormat="1" applyFill="1" applyBorder="1" applyAlignment="1">
      <alignment horizontal="center"/>
    </xf>
    <xf numFmtId="0" fontId="9" fillId="2" borderId="0" xfId="0" applyFont="1" applyFill="1" applyAlignment="1">
      <alignment vertical="center"/>
    </xf>
    <xf numFmtId="0" fontId="36" fillId="2" borderId="0" xfId="0" applyFont="1" applyFill="1" applyAlignment="1">
      <alignment vertical="top" wrapText="1"/>
    </xf>
    <xf numFmtId="0" fontId="0" fillId="0" borderId="52" xfId="0" applyBorder="1" applyAlignment="1">
      <alignment horizontal="left" vertical="center" wrapText="1"/>
    </xf>
    <xf numFmtId="0" fontId="0" fillId="0" borderId="34" xfId="0" applyBorder="1" applyAlignment="1">
      <alignment horizontal="left" vertical="center" wrapText="1"/>
    </xf>
    <xf numFmtId="0" fontId="0" fillId="0" borderId="53" xfId="0" applyBorder="1" applyAlignment="1">
      <alignment horizontal="left" vertical="center" wrapText="1"/>
    </xf>
    <xf numFmtId="0" fontId="38" fillId="2" borderId="78" xfId="0" applyFont="1" applyFill="1" applyBorder="1" applyAlignment="1">
      <alignment horizontal="center"/>
    </xf>
    <xf numFmtId="0" fontId="38" fillId="2" borderId="79" xfId="0" applyFont="1" applyFill="1" applyBorder="1" applyAlignment="1">
      <alignment horizontal="center"/>
    </xf>
    <xf numFmtId="0" fontId="38" fillId="2" borderId="80" xfId="0" applyFont="1" applyFill="1" applyBorder="1" applyAlignment="1">
      <alignment horizontal="center"/>
    </xf>
    <xf numFmtId="0" fontId="20" fillId="2" borderId="51" xfId="0" applyFont="1" applyFill="1" applyBorder="1" applyAlignment="1">
      <alignment horizontal="center" vertical="center" wrapText="1"/>
    </xf>
    <xf numFmtId="0" fontId="19" fillId="2" borderId="46" xfId="0" applyFont="1" applyFill="1" applyBorder="1" applyAlignment="1">
      <alignment wrapText="1"/>
    </xf>
    <xf numFmtId="0" fontId="19" fillId="2" borderId="68" xfId="0" applyFont="1" applyFill="1" applyBorder="1" applyAlignment="1">
      <alignment wrapText="1"/>
    </xf>
    <xf numFmtId="0" fontId="20" fillId="2" borderId="50" xfId="0" applyFont="1" applyFill="1" applyBorder="1" applyAlignment="1">
      <alignment horizontal="center" vertical="center" wrapText="1"/>
    </xf>
    <xf numFmtId="0" fontId="19" fillId="2" borderId="45" xfId="0" applyFont="1" applyFill="1" applyBorder="1" applyAlignment="1">
      <alignment wrapText="1"/>
    </xf>
    <xf numFmtId="0" fontId="19" fillId="2" borderId="67" xfId="0" applyFont="1" applyFill="1" applyBorder="1" applyAlignment="1">
      <alignment wrapText="1"/>
    </xf>
    <xf numFmtId="0" fontId="20" fillId="2" borderId="65" xfId="0" applyFont="1" applyFill="1" applyBorder="1" applyAlignment="1">
      <alignment horizontal="center" vertical="center" wrapText="1"/>
    </xf>
    <xf numFmtId="0" fontId="19" fillId="2" borderId="59" xfId="0" applyFont="1" applyFill="1" applyBorder="1" applyAlignment="1">
      <alignment wrapText="1"/>
    </xf>
    <xf numFmtId="0" fontId="19" fillId="2" borderId="49" xfId="0" applyFont="1" applyFill="1" applyBorder="1" applyAlignment="1">
      <alignment wrapText="1"/>
    </xf>
    <xf numFmtId="0" fontId="20" fillId="2" borderId="59" xfId="0" applyFont="1" applyFill="1" applyBorder="1" applyAlignment="1">
      <alignment horizontal="center" vertical="center" wrapText="1"/>
    </xf>
    <xf numFmtId="0" fontId="20" fillId="2" borderId="49" xfId="0" applyFont="1" applyFill="1" applyBorder="1" applyAlignment="1">
      <alignment horizontal="center" vertical="center" wrapText="1"/>
    </xf>
    <xf numFmtId="0" fontId="7" fillId="4" borderId="3" xfId="0" applyFont="1" applyFill="1" applyBorder="1" applyAlignment="1" applyProtection="1">
      <alignment horizontal="center" vertical="center"/>
      <protection hidden="1"/>
    </xf>
    <xf numFmtId="0" fontId="7" fillId="4" borderId="4" xfId="0" applyFont="1" applyFill="1" applyBorder="1" applyAlignment="1" applyProtection="1">
      <alignment horizontal="center" vertical="center"/>
      <protection hidden="1"/>
    </xf>
    <xf numFmtId="0" fontId="7" fillId="4" borderId="5" xfId="0" applyFont="1" applyFill="1" applyBorder="1" applyAlignment="1" applyProtection="1">
      <alignment horizontal="center" vertical="center"/>
      <protection hidden="1"/>
    </xf>
    <xf numFmtId="0" fontId="7" fillId="12" borderId="11" xfId="0" applyFont="1" applyFill="1" applyBorder="1" applyAlignment="1" applyProtection="1">
      <alignment horizontal="center" vertical="center"/>
      <protection hidden="1"/>
    </xf>
    <xf numFmtId="0" fontId="7" fillId="12" borderId="12" xfId="0" applyFont="1" applyFill="1" applyBorder="1" applyAlignment="1" applyProtection="1">
      <alignment horizontal="center" vertical="center"/>
      <protection hidden="1"/>
    </xf>
    <xf numFmtId="0" fontId="64" fillId="175" borderId="11" xfId="0" applyFont="1" applyFill="1" applyBorder="1" applyAlignment="1" applyProtection="1">
      <alignment horizontal="center" vertical="center"/>
      <protection hidden="1"/>
    </xf>
    <xf numFmtId="0" fontId="0" fillId="0" borderId="6" xfId="0" applyBorder="1" applyAlignment="1">
      <alignment horizontal="center" vertical="center" wrapText="1"/>
    </xf>
    <xf numFmtId="0" fontId="0" fillId="0" borderId="0" xfId="0" applyAlignment="1">
      <alignment horizontal="center" vertical="center" wrapText="1"/>
    </xf>
    <xf numFmtId="0" fontId="7" fillId="4" borderId="20" xfId="9" applyFont="1" applyFill="1" applyBorder="1" applyAlignment="1">
      <alignment horizontal="center" vertical="center" wrapText="1"/>
    </xf>
    <xf numFmtId="0" fontId="7" fillId="4" borderId="21" xfId="9" applyFont="1" applyFill="1" applyBorder="1" applyAlignment="1">
      <alignment horizontal="center" vertical="center" wrapText="1"/>
    </xf>
    <xf numFmtId="0" fontId="7" fillId="4" borderId="22" xfId="9" applyFont="1" applyFill="1" applyBorder="1" applyAlignment="1">
      <alignment horizontal="center" vertical="center" wrapText="1"/>
    </xf>
    <xf numFmtId="0" fontId="7" fillId="4" borderId="5" xfId="1" applyFont="1" applyFill="1" applyBorder="1" applyAlignment="1">
      <alignment horizontal="center" vertical="center" wrapText="1"/>
    </xf>
    <xf numFmtId="0" fontId="7" fillId="4" borderId="10" xfId="1" applyFont="1" applyFill="1" applyBorder="1" applyAlignment="1">
      <alignment horizontal="center" vertical="center" wrapText="1"/>
    </xf>
    <xf numFmtId="0" fontId="7" fillId="3" borderId="3" xfId="10" applyFont="1" applyFill="1" applyBorder="1" applyAlignment="1">
      <alignment horizontal="center" vertical="center"/>
    </xf>
    <xf numFmtId="0" fontId="7" fillId="3" borderId="6" xfId="10" applyFont="1" applyFill="1" applyBorder="1" applyAlignment="1">
      <alignment horizontal="center" vertical="center"/>
    </xf>
    <xf numFmtId="0" fontId="7" fillId="4" borderId="19" xfId="9" applyFont="1" applyFill="1" applyBorder="1" applyAlignment="1">
      <alignment horizontal="center" vertical="center" wrapText="1"/>
    </xf>
    <xf numFmtId="0" fontId="7" fillId="4" borderId="24" xfId="9" applyFont="1" applyFill="1" applyBorder="1" applyAlignment="1">
      <alignment horizontal="center" vertical="center" wrapText="1"/>
    </xf>
    <xf numFmtId="0" fontId="7" fillId="4" borderId="13" xfId="1" applyFont="1" applyFill="1" applyBorder="1" applyAlignment="1">
      <alignment horizontal="center" vertical="center" wrapText="1"/>
    </xf>
    <xf numFmtId="0" fontId="7" fillId="4" borderId="15" xfId="1" applyFont="1" applyFill="1" applyBorder="1" applyAlignment="1">
      <alignment horizontal="center" vertical="center" wrapText="1"/>
    </xf>
    <xf numFmtId="0" fontId="9" fillId="0" borderId="3" xfId="0" applyFont="1" applyBorder="1"/>
    <xf numFmtId="0" fontId="9" fillId="0" borderId="4" xfId="0" applyFont="1" applyBorder="1"/>
    <xf numFmtId="0" fontId="9" fillId="0" borderId="5" xfId="0" applyFont="1" applyBorder="1"/>
    <xf numFmtId="0" fontId="9" fillId="0" borderId="6" xfId="0" applyFont="1" applyBorder="1"/>
    <xf numFmtId="0" fontId="9" fillId="0" borderId="0" xfId="0" applyFont="1"/>
    <xf numFmtId="0" fontId="9" fillId="0" borderId="7" xfId="0" applyFont="1" applyBorder="1"/>
    <xf numFmtId="0" fontId="9" fillId="0" borderId="38" xfId="0" applyFont="1" applyBorder="1"/>
    <xf numFmtId="0" fontId="9" fillId="0" borderId="34" xfId="0" applyFont="1" applyBorder="1"/>
    <xf numFmtId="0" fontId="9" fillId="0" borderId="39" xfId="0" applyFont="1" applyBorder="1"/>
    <xf numFmtId="0" fontId="9" fillId="0" borderId="6" xfId="0" applyFont="1" applyBorder="1" applyAlignment="1">
      <alignment vertical="center"/>
    </xf>
    <xf numFmtId="0" fontId="9" fillId="0" borderId="0" xfId="0" applyFont="1" applyAlignment="1">
      <alignment vertical="center"/>
    </xf>
    <xf numFmtId="0" fontId="9" fillId="0" borderId="7" xfId="0" applyFont="1" applyBorder="1" applyAlignment="1">
      <alignment vertical="center"/>
    </xf>
    <xf numFmtId="0" fontId="9" fillId="0" borderId="9" xfId="0" applyFont="1" applyBorder="1" applyAlignment="1">
      <alignment vertical="center"/>
    </xf>
    <xf numFmtId="0" fontId="9" fillId="0" borderId="2" xfId="0" applyFont="1" applyBorder="1" applyAlignment="1">
      <alignment vertical="center"/>
    </xf>
    <xf numFmtId="0" fontId="9" fillId="0" borderId="10" xfId="0" applyFont="1" applyBorder="1" applyAlignment="1">
      <alignment vertical="center"/>
    </xf>
    <xf numFmtId="0" fontId="9" fillId="0" borderId="3" xfId="0" applyFont="1" applyBorder="1" applyAlignment="1">
      <alignment vertical="center"/>
    </xf>
    <xf numFmtId="0" fontId="9" fillId="0" borderId="4" xfId="0" applyFont="1" applyBorder="1" applyAlignment="1">
      <alignment vertical="center"/>
    </xf>
    <xf numFmtId="0" fontId="9" fillId="0" borderId="5" xfId="0" applyFont="1" applyBorder="1" applyAlignment="1">
      <alignment vertical="center"/>
    </xf>
    <xf numFmtId="0" fontId="0" fillId="2" borderId="181" xfId="0" applyFill="1" applyBorder="1" applyAlignment="1">
      <alignment horizontal="left" wrapText="1"/>
    </xf>
    <xf numFmtId="0" fontId="0" fillId="2" borderId="184" xfId="0" applyFill="1" applyBorder="1" applyAlignment="1">
      <alignment horizontal="left" wrapText="1"/>
    </xf>
    <xf numFmtId="0" fontId="0" fillId="2" borderId="47" xfId="0" applyFill="1" applyBorder="1" applyAlignment="1">
      <alignment horizontal="left" wrapText="1"/>
    </xf>
    <xf numFmtId="0" fontId="0" fillId="2" borderId="54" xfId="0" applyFill="1" applyBorder="1" applyAlignment="1">
      <alignment wrapText="1"/>
    </xf>
    <xf numFmtId="0" fontId="0" fillId="2" borderId="47" xfId="0" applyFill="1" applyBorder="1" applyAlignment="1">
      <alignment wrapText="1"/>
    </xf>
    <xf numFmtId="0" fontId="1" fillId="2" borderId="180" xfId="0" applyFont="1" applyFill="1" applyBorder="1" applyAlignment="1">
      <alignment wrapText="1"/>
    </xf>
    <xf numFmtId="0" fontId="1" fillId="2" borderId="47" xfId="0" applyFont="1" applyFill="1" applyBorder="1" applyAlignment="1">
      <alignment wrapText="1"/>
    </xf>
    <xf numFmtId="0" fontId="1" fillId="2" borderId="184" xfId="0" applyFont="1" applyFill="1" applyBorder="1" applyAlignment="1">
      <alignment wrapText="1"/>
    </xf>
    <xf numFmtId="0" fontId="1" fillId="2" borderId="180" xfId="0" applyFont="1" applyFill="1" applyBorder="1" applyAlignment="1">
      <alignment horizontal="left" wrapText="1"/>
    </xf>
    <xf numFmtId="0" fontId="1" fillId="2" borderId="47" xfId="0" applyFont="1" applyFill="1" applyBorder="1" applyAlignment="1">
      <alignment horizontal="left" wrapText="1"/>
    </xf>
    <xf numFmtId="0" fontId="1" fillId="2" borderId="184" xfId="0" applyFont="1" applyFill="1" applyBorder="1" applyAlignment="1">
      <alignment horizontal="left" wrapText="1"/>
    </xf>
    <xf numFmtId="0" fontId="1" fillId="2" borderId="181" xfId="0" applyFont="1" applyFill="1" applyBorder="1" applyAlignment="1">
      <alignment horizontal="left" wrapText="1"/>
    </xf>
    <xf numFmtId="0" fontId="6" fillId="2" borderId="16" xfId="0" applyFont="1" applyFill="1" applyBorder="1" applyAlignment="1">
      <alignment horizontal="left" wrapText="1"/>
    </xf>
    <xf numFmtId="0" fontId="6" fillId="2" borderId="16" xfId="0" applyFont="1" applyFill="1" applyBorder="1" applyAlignment="1">
      <alignment wrapText="1"/>
    </xf>
    <xf numFmtId="0" fontId="0" fillId="2" borderId="81" xfId="0" applyFill="1" applyBorder="1"/>
    <xf numFmtId="0" fontId="0" fillId="2" borderId="1" xfId="0" applyFill="1" applyBorder="1"/>
    <xf numFmtId="0" fontId="0" fillId="2" borderId="85" xfId="0" applyFill="1" applyBorder="1"/>
    <xf numFmtId="0" fontId="0" fillId="2" borderId="49" xfId="0" applyFill="1" applyBorder="1"/>
    <xf numFmtId="0" fontId="6" fillId="2" borderId="83" xfId="0" applyFont="1" applyFill="1" applyBorder="1"/>
    <xf numFmtId="0" fontId="6" fillId="2" borderId="84" xfId="0" applyFont="1" applyFill="1" applyBorder="1"/>
    <xf numFmtId="2" fontId="0" fillId="2" borderId="81" xfId="0" applyNumberFormat="1" applyFill="1" applyBorder="1"/>
    <xf numFmtId="2" fontId="0" fillId="2" borderId="1" xfId="0" applyNumberFormat="1" applyFill="1" applyBorder="1"/>
  </cellXfs>
  <cellStyles count="37927">
    <cellStyle name="-" xfId="31" xr:uid="{00000000-0005-0000-0000-000000000000}"/>
    <cellStyle name=" 1" xfId="32" xr:uid="{00000000-0005-0000-0000-000001000000}"/>
    <cellStyle name=" 1 2" xfId="33" xr:uid="{00000000-0005-0000-0000-000002000000}"/>
    <cellStyle name=" 1 2 2" xfId="34" xr:uid="{00000000-0005-0000-0000-000003000000}"/>
    <cellStyle name=" 1 3" xfId="35" xr:uid="{00000000-0005-0000-0000-000004000000}"/>
    <cellStyle name=" 1 4" xfId="36" xr:uid="{00000000-0005-0000-0000-000005000000}"/>
    <cellStyle name=" 1 5" xfId="37" xr:uid="{00000000-0005-0000-0000-000006000000}"/>
    <cellStyle name=" 1 6" xfId="38" xr:uid="{00000000-0005-0000-0000-000007000000}"/>
    <cellStyle name=" Writer Import]_x000d__x000a_Display Dialog=No_x000d__x000a__x000d__x000a_[Horizontal Arrange]_x000d__x000a_Dimensions Interlocking=Yes_x000d__x000a_Sum Hierarchy=Yes_x000d__x000a_Generate" xfId="39" xr:uid="{00000000-0005-0000-0000-000008000000}"/>
    <cellStyle name=" Writer Import]_x000d__x000a_Display Dialog=No_x000d__x000a__x000d__x000a_[Horizontal Arrange]_x000d__x000a_Dimensions Interlocking=Yes_x000d__x000a_Sum Hierarchy=Yes_x000d__x000a_Generate 2" xfId="40" xr:uid="{00000000-0005-0000-0000-000009000000}"/>
    <cellStyle name=" Writer Import]_x000d__x000a_Display Dialog=No_x000d__x000a__x000d__x000a_[Horizontal Arrange]_x000d__x000a_Dimensions Interlocking=Yes_x000d__x000a_Sum Hierarchy=Yes_x000d__x000a_Generate 2 2" xfId="41" xr:uid="{00000000-0005-0000-0000-00000A000000}"/>
    <cellStyle name=" Writer Import]_x000d__x000a_Display Dialog=No_x000d__x000a__x000d__x000a_[Horizontal Arrange]_x000d__x000a_Dimensions Interlocking=Yes_x000d__x000a_Sum Hierarchy=Yes_x000d__x000a_Generate 2 3" xfId="42" xr:uid="{00000000-0005-0000-0000-00000B000000}"/>
    <cellStyle name=" Writer Import]_x000d__x000a_Display Dialog=No_x000d__x000a__x000d__x000a_[Horizontal Arrange]_x000d__x000a_Dimensions Interlocking=Yes_x000d__x000a_Sum Hierarchy=Yes_x000d__x000a_Generate 3" xfId="43" xr:uid="{00000000-0005-0000-0000-00000C000000}"/>
    <cellStyle name=" Writer Import]_x000d__x000a_Display Dialog=No_x000d__x000a__x000d__x000a_[Horizontal Arrange]_x000d__x000a_Dimensions Interlocking=Yes_x000d__x000a_Sum Hierarchy=Yes_x000d__x000a_Generate 4" xfId="44" xr:uid="{00000000-0005-0000-0000-00000D000000}"/>
    <cellStyle name="_x000a_386grabber=M" xfId="45" xr:uid="{00000000-0005-0000-0000-00000E000000}"/>
    <cellStyle name="%" xfId="46" xr:uid="{00000000-0005-0000-0000-00000F000000}"/>
    <cellStyle name="% 2" xfId="47" xr:uid="{00000000-0005-0000-0000-000010000000}"/>
    <cellStyle name="% 2 2" xfId="48" xr:uid="{00000000-0005-0000-0000-000011000000}"/>
    <cellStyle name="% 3" xfId="49" xr:uid="{00000000-0005-0000-0000-000012000000}"/>
    <cellStyle name="% 3 2" xfId="50" xr:uid="{00000000-0005-0000-0000-000013000000}"/>
    <cellStyle name="% 4" xfId="51" xr:uid="{00000000-0005-0000-0000-000014000000}"/>
    <cellStyle name="% 4 2" xfId="52" xr:uid="{00000000-0005-0000-0000-000015000000}"/>
    <cellStyle name="% 5" xfId="53" xr:uid="{00000000-0005-0000-0000-000016000000}"/>
    <cellStyle name="% 5 2" xfId="54" xr:uid="{00000000-0005-0000-0000-000017000000}"/>
    <cellStyle name="% 6" xfId="55" xr:uid="{00000000-0005-0000-0000-000018000000}"/>
    <cellStyle name="% 6 2" xfId="56" xr:uid="{00000000-0005-0000-0000-000019000000}"/>
    <cellStyle name="% 7" xfId="57" xr:uid="{00000000-0005-0000-0000-00001A000000}"/>
    <cellStyle name="% 8" xfId="58" xr:uid="{00000000-0005-0000-0000-00001B000000}"/>
    <cellStyle name="% 9" xfId="59" xr:uid="{00000000-0005-0000-0000-00001C000000}"/>
    <cellStyle name="%_Additional charts" xfId="60" xr:uid="{00000000-0005-0000-0000-00001D000000}"/>
    <cellStyle name="%_Book2" xfId="61" xr:uid="{00000000-0005-0000-0000-00001E000000}"/>
    <cellStyle name="%_Book2 2" xfId="62" xr:uid="{00000000-0005-0000-0000-00001F000000}"/>
    <cellStyle name="%_Book6" xfId="63" xr:uid="{00000000-0005-0000-0000-000020000000}"/>
    <cellStyle name="%_Book6 2" xfId="64" xr:uid="{00000000-0005-0000-0000-000021000000}"/>
    <cellStyle name="%_charts tables TP" xfId="65" xr:uid="{00000000-0005-0000-0000-000022000000}"/>
    <cellStyle name="%_charts tables TP 070311" xfId="66" xr:uid="{00000000-0005-0000-0000-000023000000}"/>
    <cellStyle name="%_charts tables TP 070311 2" xfId="67" xr:uid="{00000000-0005-0000-0000-000024000000}"/>
    <cellStyle name="%_charts tables TP 2" xfId="68" xr:uid="{00000000-0005-0000-0000-000025000000}"/>
    <cellStyle name="%_charts tables TP 3" xfId="69" xr:uid="{00000000-0005-0000-0000-000026000000}"/>
    <cellStyle name="%_charts tables TP-formatted " xfId="70" xr:uid="{00000000-0005-0000-0000-000027000000}"/>
    <cellStyle name="%_charts tables TP-formatted  (2)" xfId="71" xr:uid="{00000000-0005-0000-0000-000028000000}"/>
    <cellStyle name="%_charts tables TP-formatted  (2) 2" xfId="72" xr:uid="{00000000-0005-0000-0000-000029000000}"/>
    <cellStyle name="%_charts tables TP-formatted  (3)" xfId="73" xr:uid="{00000000-0005-0000-0000-00002A000000}"/>
    <cellStyle name="%_charts tables TP-formatted  (3) 2" xfId="74" xr:uid="{00000000-0005-0000-0000-00002B000000}"/>
    <cellStyle name="%_charts tables TP-formatted  2" xfId="75" xr:uid="{00000000-0005-0000-0000-00002C000000}"/>
    <cellStyle name="%_charts tables TP-formatted  3" xfId="76" xr:uid="{00000000-0005-0000-0000-00002D000000}"/>
    <cellStyle name="%_charts_tables250111(1)" xfId="77" xr:uid="{00000000-0005-0000-0000-00002E000000}"/>
    <cellStyle name="%_charts_tables250111(1) 2" xfId="78" xr:uid="{00000000-0005-0000-0000-00002F000000}"/>
    <cellStyle name="%_DATA" xfId="79" xr:uid="{00000000-0005-0000-0000-000030000000}"/>
    <cellStyle name="%_DATA 2" xfId="80" xr:uid="{00000000-0005-0000-0000-000031000000}"/>
    <cellStyle name="%_Economy Fan Charts Sheet Master 20111121" xfId="81" xr:uid="{00000000-0005-0000-0000-000032000000}"/>
    <cellStyle name="%_Economy Fan Charts Sheet Master 20111121 2" xfId="82" xr:uid="{00000000-0005-0000-0000-000033000000}"/>
    <cellStyle name="%_Economy Fan Charts Sheet Master BUD12R3 links broken" xfId="83" xr:uid="{00000000-0005-0000-0000-000034000000}"/>
    <cellStyle name="%_Economy Fan Charts Sheet Master BUD12R3 links broken 2" xfId="84" xr:uid="{00000000-0005-0000-0000-000035000000}"/>
    <cellStyle name="%_Economy Tables" xfId="85" xr:uid="{00000000-0005-0000-0000-000036000000}"/>
    <cellStyle name="%_Economy Tables 2" xfId="86" xr:uid="{00000000-0005-0000-0000-000037000000}"/>
    <cellStyle name="%_FER_2012_(7Aug12)" xfId="87" xr:uid="{00000000-0005-0000-0000-000038000000}"/>
    <cellStyle name="%_Fiscal Tables" xfId="88" xr:uid="{00000000-0005-0000-0000-000039000000}"/>
    <cellStyle name="%_Health scenario chart (2)" xfId="89" xr:uid="{00000000-0005-0000-0000-00003A000000}"/>
    <cellStyle name="%_inc to ex AS12 EFOsupps" xfId="90" xr:uid="{00000000-0005-0000-0000-00003B000000}"/>
    <cellStyle name="%_March-2012-Fiscal-Supplementary-Tables1(1)" xfId="91" xr:uid="{00000000-0005-0000-0000-00003C000000}"/>
    <cellStyle name="%_My charts (TH AS12)" xfId="92" xr:uid="{00000000-0005-0000-0000-00003D000000}"/>
    <cellStyle name="%_My charts (TH AS12) 2" xfId="93" xr:uid="{00000000-0005-0000-0000-00003E000000}"/>
    <cellStyle name="%_PEF Autumn2011" xfId="94" xr:uid="{00000000-0005-0000-0000-00003F000000}"/>
    <cellStyle name="%_PEF FSBR2011" xfId="95" xr:uid="{00000000-0005-0000-0000-000040000000}"/>
    <cellStyle name="%_PEF FSBR2011 2" xfId="96" xr:uid="{00000000-0005-0000-0000-000041000000}"/>
    <cellStyle name="%_PEF FSBR2011 AA simplification" xfId="97" xr:uid="{00000000-0005-0000-0000-000042000000}"/>
    <cellStyle name="%_PEF FSBR2011 AA simplification 2" xfId="98" xr:uid="{00000000-0005-0000-0000-000043000000}"/>
    <cellStyle name="%_PEF FSBR2011 AA simplification 3" xfId="99" xr:uid="{00000000-0005-0000-0000-000044000000}"/>
    <cellStyle name="%_PSND health" xfId="100" xr:uid="{00000000-0005-0000-0000-000045000000}"/>
    <cellStyle name="%_Scorecard" xfId="101" xr:uid="{00000000-0005-0000-0000-000046000000}"/>
    <cellStyle name="%_TP - charts tables BUD12" xfId="102" xr:uid="{00000000-0005-0000-0000-000047000000}"/>
    <cellStyle name="%_TP - charts tables BUD12 2" xfId="103" xr:uid="{00000000-0005-0000-0000-000048000000}"/>
    <cellStyle name="%_TP - charts tables Nov11" xfId="104" xr:uid="{00000000-0005-0000-0000-000049000000}"/>
    <cellStyle name="%_TP - charts tables Nov11 2" xfId="105" xr:uid="{00000000-0005-0000-0000-00004A000000}"/>
    <cellStyle name="%_TREND_DEFLATE01#" xfId="106" xr:uid="{00000000-0005-0000-0000-00004B000000}"/>
    <cellStyle name="%_TREND_DEFLATE01# 2" xfId="107" xr:uid="{00000000-0005-0000-0000-00004C000000}"/>
    <cellStyle name="%_VAT refunds" xfId="108" xr:uid="{00000000-0005-0000-0000-00004D000000}"/>
    <cellStyle name="]_x000d__x000a_Zoomed=1_x000d__x000a_Row=0_x000d__x000a_Column=0_x000d__x000a_Height=0_x000d__x000a_Width=0_x000d__x000a_FontName=FoxFont_x000d__x000a_FontStyle=0_x000d__x000a_FontSize=9_x000d__x000a_PrtFontName=FoxPrin" xfId="109" xr:uid="{00000000-0005-0000-0000-00004E000000}"/>
    <cellStyle name="]_x000d__x000a_Zoomed=1_x000d__x000a_Row=0_x000d__x000a_Column=0_x000d__x000a_Height=0_x000d__x000a_Width=0_x000d__x000a_FontName=FoxFont_x000d__x000a_FontStyle=0_x000d__x000a_FontSize=9_x000d__x000a_PrtFontName=FoxPrin 2" xfId="110" xr:uid="{00000000-0005-0000-0000-00004F000000}"/>
    <cellStyle name="_110621 OBRoutput FSR transUpdate and tobacco jun25" xfId="111" xr:uid="{00000000-0005-0000-0000-000050000000}"/>
    <cellStyle name="_110621 OBRoutput FSR transUpdate and tobacco jun25 (2)" xfId="112" xr:uid="{00000000-0005-0000-0000-000051000000}"/>
    <cellStyle name="_111125 APDPassengerNumbers" xfId="113" xr:uid="{00000000-0005-0000-0000-000052000000}"/>
    <cellStyle name="_111125 APDPassengerNumbers 2" xfId="114" xr:uid="{00000000-0005-0000-0000-000053000000}"/>
    <cellStyle name="_111125 APDPassengerNumbers_inc to ex AS12 EFOsupps" xfId="115" xr:uid="{00000000-0005-0000-0000-000054000000}"/>
    <cellStyle name="_Apr 2010 IMBE Report" xfId="116" xr:uid="{00000000-0005-0000-0000-000055000000}"/>
    <cellStyle name="_Asset Co - 2014-40" xfId="117" xr:uid="{00000000-0005-0000-0000-000056000000}"/>
    <cellStyle name="_Autumn 2011 Audit Trail full template" xfId="118" xr:uid="{00000000-0005-0000-0000-000057000000}"/>
    <cellStyle name="_covered bonds" xfId="119" xr:uid="{00000000-0005-0000-0000-000058000000}"/>
    <cellStyle name="_covered bonds_20110317 Guarantee Data sheet with CDS Expected Losses" xfId="120" xr:uid="{00000000-0005-0000-0000-000059000000}"/>
    <cellStyle name="_Dpn Forecast 2008-2010 (14-Dec-07)" xfId="121" xr:uid="{00000000-0005-0000-0000-00005A000000}"/>
    <cellStyle name="_Dpn Forecast 2008-2010 (14-Dec-07)_20110317 Guarantee Data sheet with CDS Expected Losses" xfId="122" xr:uid="{00000000-0005-0000-0000-00005B000000}"/>
    <cellStyle name="_x0013__ECM 2.1.4 Gillian charts" xfId="123" xr:uid="{00000000-0005-0000-0000-00005C000000}"/>
    <cellStyle name="_x0013__ECM 2.1.4 Gillian charts_Conv Energy Prices" xfId="124" xr:uid="{00000000-0005-0000-0000-00005D000000}"/>
    <cellStyle name="_x0013__ECM 2.1.4 Gillian charts_Ren Energy Prices" xfId="125" xr:uid="{00000000-0005-0000-0000-00005E000000}"/>
    <cellStyle name="_Fair Value schedule" xfId="126" xr:uid="{00000000-0005-0000-0000-00005F000000}"/>
    <cellStyle name="_Fair Value schedule_20110317 Guarantee Data sheet with CDS Expected Losses" xfId="127" xr:uid="{00000000-0005-0000-0000-000060000000}"/>
    <cellStyle name="_FCAST" xfId="128" xr:uid="{00000000-0005-0000-0000-000061000000}"/>
    <cellStyle name="_FCAST 2" xfId="129" xr:uid="{00000000-0005-0000-0000-000062000000}"/>
    <cellStyle name="_FPS Options High Level Costing 23rd Aug 06" xfId="130" xr:uid="{00000000-0005-0000-0000-000063000000}"/>
    <cellStyle name="_Gas Condensate Fields" xfId="131" xr:uid="{00000000-0005-0000-0000-000064000000}"/>
    <cellStyle name="_Gas Condensate Fields 2" xfId="132" xr:uid="{00000000-0005-0000-0000-000065000000}"/>
    <cellStyle name="_HMT expl text summary Tables" xfId="133" xr:uid="{00000000-0005-0000-0000-000066000000}"/>
    <cellStyle name="_HOD Gosforth_current" xfId="134" xr:uid="{00000000-0005-0000-0000-000067000000}"/>
    <cellStyle name="_IMBE P0 10-11 profiles" xfId="135" xr:uid="{00000000-0005-0000-0000-000068000000}"/>
    <cellStyle name="_IT HOD Rainton - Tower Cost Update 5th April 2007 (Revised) V3" xfId="136" xr:uid="{00000000-0005-0000-0000-000069000000}"/>
    <cellStyle name="_IT HOD Rainton - Tower Cost Update 5th April 2007 (Revised) V3_20110317 Guarantee Data sheet with CDS Expected Losses" xfId="137" xr:uid="{00000000-0005-0000-0000-00006A000000}"/>
    <cellStyle name="_Oil Fields" xfId="138" xr:uid="{00000000-0005-0000-0000-00006B000000}"/>
    <cellStyle name="_Oil Fields 2" xfId="139" xr:uid="{00000000-0005-0000-0000-00006C000000}"/>
    <cellStyle name="_P11) Apr 10 IMBE workbook" xfId="140" xr:uid="{00000000-0005-0000-0000-00006D000000}"/>
    <cellStyle name="_P12) May 10 (prov outturn) IMBE workbook" xfId="141" xr:uid="{00000000-0005-0000-0000-00006E000000}"/>
    <cellStyle name="_Project Details Report Aug v0.12" xfId="142" xr:uid="{00000000-0005-0000-0000-00006F000000}"/>
    <cellStyle name="_RB_Update_current" xfId="143" xr:uid="{00000000-0005-0000-0000-000070000000}"/>
    <cellStyle name="_RB_Update_current (SCA draft)PH review" xfId="144" xr:uid="{00000000-0005-0000-0000-000071000000}"/>
    <cellStyle name="_RB_Update_current (SCA draft)PH review_20110317 Guarantee Data sheet with CDS Expected Losses" xfId="145" xr:uid="{00000000-0005-0000-0000-000072000000}"/>
    <cellStyle name="_RB_Update_current (SCA draft)revised" xfId="146" xr:uid="{00000000-0005-0000-0000-000073000000}"/>
    <cellStyle name="_RB_Update_current (SCA draft)revised_20110317 Guarantee Data sheet with CDS Expected Losses" xfId="147" xr:uid="{00000000-0005-0000-0000-000074000000}"/>
    <cellStyle name="_RB_Update_current_20110317 Guarantee Data sheet with CDS Expected Losses" xfId="148" xr:uid="{00000000-0005-0000-0000-000075000000}"/>
    <cellStyle name="_Sample change log v0 2" xfId="149" xr:uid="{00000000-0005-0000-0000-000076000000}"/>
    <cellStyle name="_Sample change log v0 2_20110317 Guarantee Data sheet with CDS Expected Losses" xfId="150" xr:uid="{00000000-0005-0000-0000-000077000000}"/>
    <cellStyle name="_Sheet2" xfId="151" xr:uid="{00000000-0005-0000-0000-000078000000}"/>
    <cellStyle name="_Sheet2 2" xfId="152" xr:uid="{00000000-0005-0000-0000-000079000000}"/>
    <cellStyle name="_Sheet3" xfId="153" xr:uid="{00000000-0005-0000-0000-00007A000000}"/>
    <cellStyle name="_Sheet3 2" xfId="154" xr:uid="{00000000-0005-0000-0000-00007B000000}"/>
    <cellStyle name="_Sheet4" xfId="155" xr:uid="{00000000-0005-0000-0000-00007C000000}"/>
    <cellStyle name="_Sheet4 2" xfId="156" xr:uid="{00000000-0005-0000-0000-00007D000000}"/>
    <cellStyle name="_Sub debt extension discount table 31 1 11 v2" xfId="157" xr:uid="{00000000-0005-0000-0000-00007E000000}"/>
    <cellStyle name="_sub debt int" xfId="158" xr:uid="{00000000-0005-0000-0000-00007F000000}"/>
    <cellStyle name="_sub debt int_20110317 Guarantee Data sheet with CDS Expected Losses" xfId="159" xr:uid="{00000000-0005-0000-0000-000080000000}"/>
    <cellStyle name="_TableHead" xfId="160" xr:uid="{00000000-0005-0000-0000-000081000000}"/>
    <cellStyle name="_Tailor Analysis 1.11 (1 Dec take up rates)" xfId="161" xr:uid="{00000000-0005-0000-0000-000082000000}"/>
    <cellStyle name="_Welfare cap - Current SPA" xfId="162" xr:uid="{00000000-0005-0000-0000-000083000000}"/>
    <cellStyle name="_Welfare cap workings v1" xfId="163" xr:uid="{00000000-0005-0000-0000-000084000000}"/>
    <cellStyle name="=C:\WINNT\SYSTEM32\COMMAND.COM" xfId="164" xr:uid="{00000000-0005-0000-0000-000085000000}"/>
    <cellStyle name="=C:\WINNT\SYSTEM32\COMMAND.COM 2" xfId="165" xr:uid="{00000000-0005-0000-0000-000086000000}"/>
    <cellStyle name="=C:\WINNT35\SYSTEM32\COMMAND.COM" xfId="166" xr:uid="{00000000-0005-0000-0000-000087000000}"/>
    <cellStyle name="=C:\WINNT35\SYSTEM32\COMMAND.COM 10" xfId="167" xr:uid="{00000000-0005-0000-0000-000088000000}"/>
    <cellStyle name="=C:\WINNT35\SYSTEM32\COMMAND.COM 11" xfId="168" xr:uid="{00000000-0005-0000-0000-000089000000}"/>
    <cellStyle name="=C:\WINNT35\SYSTEM32\COMMAND.COM 12" xfId="169" xr:uid="{00000000-0005-0000-0000-00008A000000}"/>
    <cellStyle name="=C:\WINNT35\SYSTEM32\COMMAND.COM 13" xfId="170" xr:uid="{00000000-0005-0000-0000-00008B000000}"/>
    <cellStyle name="=C:\WINNT35\SYSTEM32\COMMAND.COM 14" xfId="171" xr:uid="{00000000-0005-0000-0000-00008C000000}"/>
    <cellStyle name="=C:\WINNT35\SYSTEM32\COMMAND.COM 15" xfId="172" xr:uid="{00000000-0005-0000-0000-00008D000000}"/>
    <cellStyle name="=C:\WINNT35\SYSTEM32\COMMAND.COM 16" xfId="173" xr:uid="{00000000-0005-0000-0000-00008E000000}"/>
    <cellStyle name="=C:\WINNT35\SYSTEM32\COMMAND.COM 17" xfId="174" xr:uid="{00000000-0005-0000-0000-00008F000000}"/>
    <cellStyle name="=C:\WINNT35\SYSTEM32\COMMAND.COM 18" xfId="175" xr:uid="{00000000-0005-0000-0000-000090000000}"/>
    <cellStyle name="=C:\WINNT35\SYSTEM32\COMMAND.COM 19" xfId="176" xr:uid="{00000000-0005-0000-0000-000091000000}"/>
    <cellStyle name="=C:\WINNT35\SYSTEM32\COMMAND.COM 2" xfId="177" xr:uid="{00000000-0005-0000-0000-000092000000}"/>
    <cellStyle name="=C:\WINNT35\SYSTEM32\COMMAND.COM 2 2" xfId="178" xr:uid="{00000000-0005-0000-0000-000093000000}"/>
    <cellStyle name="=C:\WINNT35\SYSTEM32\COMMAND.COM 20" xfId="179" xr:uid="{00000000-0005-0000-0000-000094000000}"/>
    <cellStyle name="=C:\WINNT35\SYSTEM32\COMMAND.COM 21" xfId="180" xr:uid="{00000000-0005-0000-0000-000095000000}"/>
    <cellStyle name="=C:\WINNT35\SYSTEM32\COMMAND.COM 22" xfId="181" xr:uid="{00000000-0005-0000-0000-000096000000}"/>
    <cellStyle name="=C:\WINNT35\SYSTEM32\COMMAND.COM 23" xfId="182" xr:uid="{00000000-0005-0000-0000-000097000000}"/>
    <cellStyle name="=C:\WINNT35\SYSTEM32\COMMAND.COM 24" xfId="183" xr:uid="{00000000-0005-0000-0000-000098000000}"/>
    <cellStyle name="=C:\WINNT35\SYSTEM32\COMMAND.COM 25" xfId="184" xr:uid="{00000000-0005-0000-0000-000099000000}"/>
    <cellStyle name="=C:\WINNT35\SYSTEM32\COMMAND.COM 26" xfId="185" xr:uid="{00000000-0005-0000-0000-00009A000000}"/>
    <cellStyle name="=C:\WINNT35\SYSTEM32\COMMAND.COM 27" xfId="186" xr:uid="{00000000-0005-0000-0000-00009B000000}"/>
    <cellStyle name="=C:\WINNT35\SYSTEM32\COMMAND.COM 28" xfId="187" xr:uid="{00000000-0005-0000-0000-00009C000000}"/>
    <cellStyle name="=C:\WINNT35\SYSTEM32\COMMAND.COM 29" xfId="188" xr:uid="{00000000-0005-0000-0000-00009D000000}"/>
    <cellStyle name="=C:\WINNT35\SYSTEM32\COMMAND.COM 3" xfId="189" xr:uid="{00000000-0005-0000-0000-00009E000000}"/>
    <cellStyle name="=C:\WINNT35\SYSTEM32\COMMAND.COM 3 2" xfId="190" xr:uid="{00000000-0005-0000-0000-00009F000000}"/>
    <cellStyle name="=C:\WINNT35\SYSTEM32\COMMAND.COM 30" xfId="191" xr:uid="{00000000-0005-0000-0000-0000A0000000}"/>
    <cellStyle name="=C:\WINNT35\SYSTEM32\COMMAND.COM 4" xfId="192" xr:uid="{00000000-0005-0000-0000-0000A1000000}"/>
    <cellStyle name="=C:\WINNT35\SYSTEM32\COMMAND.COM 4 2" xfId="193" xr:uid="{00000000-0005-0000-0000-0000A2000000}"/>
    <cellStyle name="=C:\WINNT35\SYSTEM32\COMMAND.COM 5" xfId="194" xr:uid="{00000000-0005-0000-0000-0000A3000000}"/>
    <cellStyle name="=C:\WINNT35\SYSTEM32\COMMAND.COM 5 2" xfId="195" xr:uid="{00000000-0005-0000-0000-0000A4000000}"/>
    <cellStyle name="=C:\WINNT35\SYSTEM32\COMMAND.COM 6" xfId="196" xr:uid="{00000000-0005-0000-0000-0000A5000000}"/>
    <cellStyle name="=C:\WINNT35\SYSTEM32\COMMAND.COM 6 2" xfId="197" xr:uid="{00000000-0005-0000-0000-0000A6000000}"/>
    <cellStyle name="=C:\WINNT35\SYSTEM32\COMMAND.COM 7" xfId="198" xr:uid="{00000000-0005-0000-0000-0000A7000000}"/>
    <cellStyle name="=C:\WINNT35\SYSTEM32\COMMAND.COM 8" xfId="199" xr:uid="{00000000-0005-0000-0000-0000A8000000}"/>
    <cellStyle name="=C:\WINNT35\SYSTEM32\COMMAND.COM 9" xfId="200" xr:uid="{00000000-0005-0000-0000-0000A9000000}"/>
    <cellStyle name="=C:\WINNT35\SYSTEM32\COMMAND.COM_EE CCS assumptions for Redpoint V3_SL_20090818" xfId="201" xr:uid="{00000000-0005-0000-0000-0000AA000000}"/>
    <cellStyle name="0dp" xfId="202" xr:uid="{00000000-0005-0000-0000-0000AB000000}"/>
    <cellStyle name="1dp" xfId="203" xr:uid="{00000000-0005-0000-0000-0000AC000000}"/>
    <cellStyle name="1dp 2" xfId="204" xr:uid="{00000000-0005-0000-0000-0000AD000000}"/>
    <cellStyle name="1dp 2 2" xfId="205" xr:uid="{00000000-0005-0000-0000-0000AE000000}"/>
    <cellStyle name="1dp 3" xfId="206" xr:uid="{00000000-0005-0000-0000-0000AF000000}"/>
    <cellStyle name="20% - Accent1 10" xfId="207" xr:uid="{00000000-0005-0000-0000-0000B0000000}"/>
    <cellStyle name="20% - Accent1 11" xfId="208" xr:uid="{00000000-0005-0000-0000-0000B1000000}"/>
    <cellStyle name="20% - Accent1 12" xfId="209" xr:uid="{00000000-0005-0000-0000-0000B2000000}"/>
    <cellStyle name="20% - Accent1 13" xfId="210" xr:uid="{00000000-0005-0000-0000-0000B3000000}"/>
    <cellStyle name="20% - Accent1 14" xfId="211" xr:uid="{00000000-0005-0000-0000-0000B4000000}"/>
    <cellStyle name="20% - Accent1 15" xfId="212" xr:uid="{00000000-0005-0000-0000-0000B5000000}"/>
    <cellStyle name="20% - Accent1 16" xfId="213" xr:uid="{00000000-0005-0000-0000-0000B6000000}"/>
    <cellStyle name="20% - Accent1 17" xfId="214" xr:uid="{00000000-0005-0000-0000-0000B7000000}"/>
    <cellStyle name="20% - Accent1 18" xfId="215" xr:uid="{00000000-0005-0000-0000-0000B8000000}"/>
    <cellStyle name="20% - Accent1 19" xfId="216" xr:uid="{00000000-0005-0000-0000-0000B9000000}"/>
    <cellStyle name="20% - Accent1 2" xfId="217" xr:uid="{00000000-0005-0000-0000-0000BA000000}"/>
    <cellStyle name="20% - Accent1 2 2" xfId="218" xr:uid="{00000000-0005-0000-0000-0000BB000000}"/>
    <cellStyle name="20% - Accent1 2 2 2" xfId="219" xr:uid="{00000000-0005-0000-0000-0000BC000000}"/>
    <cellStyle name="20% - Accent1 2 2 3" xfId="220" xr:uid="{00000000-0005-0000-0000-0000BD000000}"/>
    <cellStyle name="20% - Accent1 2 3" xfId="221" xr:uid="{00000000-0005-0000-0000-0000BE000000}"/>
    <cellStyle name="20% - Accent1 2 3 2" xfId="222" xr:uid="{00000000-0005-0000-0000-0000BF000000}"/>
    <cellStyle name="20% - Accent1 2 3 2 2" xfId="223" xr:uid="{00000000-0005-0000-0000-0000C0000000}"/>
    <cellStyle name="20% - Accent1 2 3 3" xfId="224" xr:uid="{00000000-0005-0000-0000-0000C1000000}"/>
    <cellStyle name="20% - Accent1 2 3 4" xfId="225" xr:uid="{00000000-0005-0000-0000-0000C2000000}"/>
    <cellStyle name="20% - Accent1 2 4" xfId="226" xr:uid="{00000000-0005-0000-0000-0000C3000000}"/>
    <cellStyle name="20% - Accent1 2 5" xfId="227" xr:uid="{00000000-0005-0000-0000-0000C4000000}"/>
    <cellStyle name="20% - Accent1 20" xfId="228" xr:uid="{00000000-0005-0000-0000-0000C5000000}"/>
    <cellStyle name="20% - Accent1 21" xfId="229" xr:uid="{00000000-0005-0000-0000-0000C6000000}"/>
    <cellStyle name="20% - Accent1 22" xfId="230" xr:uid="{00000000-0005-0000-0000-0000C7000000}"/>
    <cellStyle name="20% - Accent1 23" xfId="231" xr:uid="{00000000-0005-0000-0000-0000C8000000}"/>
    <cellStyle name="20% - Accent1 24" xfId="232" xr:uid="{00000000-0005-0000-0000-0000C9000000}"/>
    <cellStyle name="20% - Accent1 25" xfId="233" xr:uid="{00000000-0005-0000-0000-0000CA000000}"/>
    <cellStyle name="20% - Accent1 26" xfId="234" xr:uid="{00000000-0005-0000-0000-0000CB000000}"/>
    <cellStyle name="20% - Accent1 27" xfId="235" xr:uid="{00000000-0005-0000-0000-0000CC000000}"/>
    <cellStyle name="20% - Accent1 28" xfId="236" xr:uid="{00000000-0005-0000-0000-0000CD000000}"/>
    <cellStyle name="20% - Accent1 29" xfId="237" xr:uid="{00000000-0005-0000-0000-0000CE000000}"/>
    <cellStyle name="20% - Accent1 3" xfId="238" xr:uid="{00000000-0005-0000-0000-0000CF000000}"/>
    <cellStyle name="20% - Accent1 3 2" xfId="239" xr:uid="{00000000-0005-0000-0000-0000D0000000}"/>
    <cellStyle name="20% - Accent1 3 3" xfId="240" xr:uid="{00000000-0005-0000-0000-0000D1000000}"/>
    <cellStyle name="20% - Accent1 30" xfId="241" xr:uid="{00000000-0005-0000-0000-0000D2000000}"/>
    <cellStyle name="20% - Accent1 31" xfId="242" xr:uid="{00000000-0005-0000-0000-0000D3000000}"/>
    <cellStyle name="20% - Accent1 32" xfId="243" xr:uid="{00000000-0005-0000-0000-0000D4000000}"/>
    <cellStyle name="20% - Accent1 33" xfId="244" xr:uid="{00000000-0005-0000-0000-0000D5000000}"/>
    <cellStyle name="20% - Accent1 34" xfId="245" xr:uid="{00000000-0005-0000-0000-0000D6000000}"/>
    <cellStyle name="20% - Accent1 35" xfId="246" xr:uid="{00000000-0005-0000-0000-0000D7000000}"/>
    <cellStyle name="20% - Accent1 35 2" xfId="247" xr:uid="{00000000-0005-0000-0000-0000D8000000}"/>
    <cellStyle name="20% - Accent1 35 2 2" xfId="248" xr:uid="{00000000-0005-0000-0000-0000D9000000}"/>
    <cellStyle name="20% - Accent1 35 2 2 2" xfId="249" xr:uid="{00000000-0005-0000-0000-0000DA000000}"/>
    <cellStyle name="20% - Accent1 35 2 2 3" xfId="250" xr:uid="{00000000-0005-0000-0000-0000DB000000}"/>
    <cellStyle name="20% - Accent1 35 3" xfId="251" xr:uid="{00000000-0005-0000-0000-0000DC000000}"/>
    <cellStyle name="20% - Accent1 35 4" xfId="252" xr:uid="{00000000-0005-0000-0000-0000DD000000}"/>
    <cellStyle name="20% - Accent1 35 5" xfId="253" xr:uid="{00000000-0005-0000-0000-0000DE000000}"/>
    <cellStyle name="20% - Accent1 36" xfId="254" xr:uid="{00000000-0005-0000-0000-0000DF000000}"/>
    <cellStyle name="20% - Accent1 37" xfId="255" xr:uid="{00000000-0005-0000-0000-0000E0000000}"/>
    <cellStyle name="20% - Accent1 38" xfId="256" xr:uid="{00000000-0005-0000-0000-0000E1000000}"/>
    <cellStyle name="20% - Accent1 39" xfId="257" xr:uid="{00000000-0005-0000-0000-0000E2000000}"/>
    <cellStyle name="20% - Accent1 4" xfId="258" xr:uid="{00000000-0005-0000-0000-0000E3000000}"/>
    <cellStyle name="20% - Accent1 4 2" xfId="259" xr:uid="{00000000-0005-0000-0000-0000E4000000}"/>
    <cellStyle name="20% - Accent1 40" xfId="260" xr:uid="{00000000-0005-0000-0000-0000E5000000}"/>
    <cellStyle name="20% - Accent1 41" xfId="261" xr:uid="{00000000-0005-0000-0000-0000E6000000}"/>
    <cellStyle name="20% - Accent1 42" xfId="262" xr:uid="{00000000-0005-0000-0000-0000E7000000}"/>
    <cellStyle name="20% - Accent1 43" xfId="263" xr:uid="{00000000-0005-0000-0000-0000E8000000}"/>
    <cellStyle name="20% - Accent1 44" xfId="264" xr:uid="{00000000-0005-0000-0000-0000E9000000}"/>
    <cellStyle name="20% - Accent1 45" xfId="265" xr:uid="{00000000-0005-0000-0000-0000EA000000}"/>
    <cellStyle name="20% - Accent1 46" xfId="266" xr:uid="{00000000-0005-0000-0000-0000EB000000}"/>
    <cellStyle name="20% - Accent1 47" xfId="267" xr:uid="{00000000-0005-0000-0000-0000EC000000}"/>
    <cellStyle name="20% - Accent1 48" xfId="268" xr:uid="{00000000-0005-0000-0000-0000ED000000}"/>
    <cellStyle name="20% - Accent1 49" xfId="269" xr:uid="{00000000-0005-0000-0000-0000EE000000}"/>
    <cellStyle name="20% - Accent1 5" xfId="270" xr:uid="{00000000-0005-0000-0000-0000EF000000}"/>
    <cellStyle name="20% - Accent1 50" xfId="271" xr:uid="{00000000-0005-0000-0000-0000F0000000}"/>
    <cellStyle name="20% - Accent1 51" xfId="272" xr:uid="{00000000-0005-0000-0000-0000F1000000}"/>
    <cellStyle name="20% - Accent1 52" xfId="273" xr:uid="{00000000-0005-0000-0000-0000F2000000}"/>
    <cellStyle name="20% - Accent1 53" xfId="274" xr:uid="{00000000-0005-0000-0000-0000F3000000}"/>
    <cellStyle name="20% - Accent1 54" xfId="275" xr:uid="{00000000-0005-0000-0000-0000F4000000}"/>
    <cellStyle name="20% - Accent1 55" xfId="276" xr:uid="{00000000-0005-0000-0000-0000F5000000}"/>
    <cellStyle name="20% - Accent1 56" xfId="277" xr:uid="{00000000-0005-0000-0000-0000F6000000}"/>
    <cellStyle name="20% - Accent1 57" xfId="278" xr:uid="{00000000-0005-0000-0000-0000F7000000}"/>
    <cellStyle name="20% - Accent1 58" xfId="279" xr:uid="{00000000-0005-0000-0000-0000F8000000}"/>
    <cellStyle name="20% - Accent1 59" xfId="280" xr:uid="{00000000-0005-0000-0000-0000F9000000}"/>
    <cellStyle name="20% - Accent1 6" xfId="281" xr:uid="{00000000-0005-0000-0000-0000FA000000}"/>
    <cellStyle name="20% - Accent1 60" xfId="282" xr:uid="{00000000-0005-0000-0000-0000FB000000}"/>
    <cellStyle name="20% - Accent1 60 2" xfId="283" xr:uid="{00000000-0005-0000-0000-0000FC000000}"/>
    <cellStyle name="20% - Accent1 60 2 2" xfId="284" xr:uid="{00000000-0005-0000-0000-0000FD000000}"/>
    <cellStyle name="20% - Accent1 60 2 2 2" xfId="285" xr:uid="{00000000-0005-0000-0000-0000FE000000}"/>
    <cellStyle name="20% - Accent1 60 2 3" xfId="286" xr:uid="{00000000-0005-0000-0000-0000FF000000}"/>
    <cellStyle name="20% - Accent1 60 3" xfId="287" xr:uid="{00000000-0005-0000-0000-000000010000}"/>
    <cellStyle name="20% - Accent1 61" xfId="288" xr:uid="{00000000-0005-0000-0000-000001010000}"/>
    <cellStyle name="20% - Accent1 62" xfId="289" xr:uid="{00000000-0005-0000-0000-000002010000}"/>
    <cellStyle name="20% - Accent1 63" xfId="290" xr:uid="{00000000-0005-0000-0000-000003010000}"/>
    <cellStyle name="20% - Accent1 64" xfId="291" xr:uid="{00000000-0005-0000-0000-000004010000}"/>
    <cellStyle name="20% - Accent1 65" xfId="292" xr:uid="{00000000-0005-0000-0000-000005010000}"/>
    <cellStyle name="20% - Accent1 7" xfId="293" xr:uid="{00000000-0005-0000-0000-000006010000}"/>
    <cellStyle name="20% - Accent1 8" xfId="294" xr:uid="{00000000-0005-0000-0000-000007010000}"/>
    <cellStyle name="20% - Accent1 9" xfId="295" xr:uid="{00000000-0005-0000-0000-000008010000}"/>
    <cellStyle name="20% - Accent2 10" xfId="296" xr:uid="{00000000-0005-0000-0000-000009010000}"/>
    <cellStyle name="20% - Accent2 11" xfId="297" xr:uid="{00000000-0005-0000-0000-00000A010000}"/>
    <cellStyle name="20% - Accent2 12" xfId="298" xr:uid="{00000000-0005-0000-0000-00000B010000}"/>
    <cellStyle name="20% - Accent2 13" xfId="299" xr:uid="{00000000-0005-0000-0000-00000C010000}"/>
    <cellStyle name="20% - Accent2 14" xfId="300" xr:uid="{00000000-0005-0000-0000-00000D010000}"/>
    <cellStyle name="20% - Accent2 15" xfId="301" xr:uid="{00000000-0005-0000-0000-00000E010000}"/>
    <cellStyle name="20% - Accent2 16" xfId="302" xr:uid="{00000000-0005-0000-0000-00000F010000}"/>
    <cellStyle name="20% - Accent2 17" xfId="303" xr:uid="{00000000-0005-0000-0000-000010010000}"/>
    <cellStyle name="20% - Accent2 18" xfId="304" xr:uid="{00000000-0005-0000-0000-000011010000}"/>
    <cellStyle name="20% - Accent2 19" xfId="305" xr:uid="{00000000-0005-0000-0000-000012010000}"/>
    <cellStyle name="20% - Accent2 2" xfId="306" xr:uid="{00000000-0005-0000-0000-000013010000}"/>
    <cellStyle name="20% - Accent2 2 2" xfId="307" xr:uid="{00000000-0005-0000-0000-000014010000}"/>
    <cellStyle name="20% - Accent2 2 2 2" xfId="308" xr:uid="{00000000-0005-0000-0000-000015010000}"/>
    <cellStyle name="20% - Accent2 2 2 3" xfId="309" xr:uid="{00000000-0005-0000-0000-000016010000}"/>
    <cellStyle name="20% - Accent2 2 3" xfId="310" xr:uid="{00000000-0005-0000-0000-000017010000}"/>
    <cellStyle name="20% - Accent2 2 3 2" xfId="311" xr:uid="{00000000-0005-0000-0000-000018010000}"/>
    <cellStyle name="20% - Accent2 2 3 2 2" xfId="312" xr:uid="{00000000-0005-0000-0000-000019010000}"/>
    <cellStyle name="20% - Accent2 2 3 3" xfId="313" xr:uid="{00000000-0005-0000-0000-00001A010000}"/>
    <cellStyle name="20% - Accent2 2 3 4" xfId="314" xr:uid="{00000000-0005-0000-0000-00001B010000}"/>
    <cellStyle name="20% - Accent2 2 4" xfId="315" xr:uid="{00000000-0005-0000-0000-00001C010000}"/>
    <cellStyle name="20% - Accent2 2 5" xfId="316" xr:uid="{00000000-0005-0000-0000-00001D010000}"/>
    <cellStyle name="20% - Accent2 20" xfId="317" xr:uid="{00000000-0005-0000-0000-00001E010000}"/>
    <cellStyle name="20% - Accent2 21" xfId="318" xr:uid="{00000000-0005-0000-0000-00001F010000}"/>
    <cellStyle name="20% - Accent2 22" xfId="319" xr:uid="{00000000-0005-0000-0000-000020010000}"/>
    <cellStyle name="20% - Accent2 23" xfId="320" xr:uid="{00000000-0005-0000-0000-000021010000}"/>
    <cellStyle name="20% - Accent2 24" xfId="321" xr:uid="{00000000-0005-0000-0000-000022010000}"/>
    <cellStyle name="20% - Accent2 25" xfId="322" xr:uid="{00000000-0005-0000-0000-000023010000}"/>
    <cellStyle name="20% - Accent2 26" xfId="323" xr:uid="{00000000-0005-0000-0000-000024010000}"/>
    <cellStyle name="20% - Accent2 27" xfId="324" xr:uid="{00000000-0005-0000-0000-000025010000}"/>
    <cellStyle name="20% - Accent2 28" xfId="325" xr:uid="{00000000-0005-0000-0000-000026010000}"/>
    <cellStyle name="20% - Accent2 29" xfId="326" xr:uid="{00000000-0005-0000-0000-000027010000}"/>
    <cellStyle name="20% - Accent2 3" xfId="327" xr:uid="{00000000-0005-0000-0000-000028010000}"/>
    <cellStyle name="20% - Accent2 3 2" xfId="328" xr:uid="{00000000-0005-0000-0000-000029010000}"/>
    <cellStyle name="20% - Accent2 3 3" xfId="329" xr:uid="{00000000-0005-0000-0000-00002A010000}"/>
    <cellStyle name="20% - Accent2 30" xfId="330" xr:uid="{00000000-0005-0000-0000-00002B010000}"/>
    <cellStyle name="20% - Accent2 31" xfId="331" xr:uid="{00000000-0005-0000-0000-00002C010000}"/>
    <cellStyle name="20% - Accent2 32" xfId="332" xr:uid="{00000000-0005-0000-0000-00002D010000}"/>
    <cellStyle name="20% - Accent2 33" xfId="333" xr:uid="{00000000-0005-0000-0000-00002E010000}"/>
    <cellStyle name="20% - Accent2 34" xfId="334" xr:uid="{00000000-0005-0000-0000-00002F010000}"/>
    <cellStyle name="20% - Accent2 35" xfId="335" xr:uid="{00000000-0005-0000-0000-000030010000}"/>
    <cellStyle name="20% - Accent2 35 2" xfId="336" xr:uid="{00000000-0005-0000-0000-000031010000}"/>
    <cellStyle name="20% - Accent2 35 2 2" xfId="337" xr:uid="{00000000-0005-0000-0000-000032010000}"/>
    <cellStyle name="20% - Accent2 35 2 2 2" xfId="338" xr:uid="{00000000-0005-0000-0000-000033010000}"/>
    <cellStyle name="20% - Accent2 35 2 2 3" xfId="339" xr:uid="{00000000-0005-0000-0000-000034010000}"/>
    <cellStyle name="20% - Accent2 35 3" xfId="340" xr:uid="{00000000-0005-0000-0000-000035010000}"/>
    <cellStyle name="20% - Accent2 35 4" xfId="341" xr:uid="{00000000-0005-0000-0000-000036010000}"/>
    <cellStyle name="20% - Accent2 35 5" xfId="342" xr:uid="{00000000-0005-0000-0000-000037010000}"/>
    <cellStyle name="20% - Accent2 36" xfId="343" xr:uid="{00000000-0005-0000-0000-000038010000}"/>
    <cellStyle name="20% - Accent2 37" xfId="344" xr:uid="{00000000-0005-0000-0000-000039010000}"/>
    <cellStyle name="20% - Accent2 38" xfId="345" xr:uid="{00000000-0005-0000-0000-00003A010000}"/>
    <cellStyle name="20% - Accent2 39" xfId="346" xr:uid="{00000000-0005-0000-0000-00003B010000}"/>
    <cellStyle name="20% - Accent2 4" xfId="347" xr:uid="{00000000-0005-0000-0000-00003C010000}"/>
    <cellStyle name="20% - Accent2 4 2" xfId="348" xr:uid="{00000000-0005-0000-0000-00003D010000}"/>
    <cellStyle name="20% - Accent2 40" xfId="349" xr:uid="{00000000-0005-0000-0000-00003E010000}"/>
    <cellStyle name="20% - Accent2 41" xfId="350" xr:uid="{00000000-0005-0000-0000-00003F010000}"/>
    <cellStyle name="20% - Accent2 42" xfId="351" xr:uid="{00000000-0005-0000-0000-000040010000}"/>
    <cellStyle name="20% - Accent2 43" xfId="352" xr:uid="{00000000-0005-0000-0000-000041010000}"/>
    <cellStyle name="20% - Accent2 44" xfId="353" xr:uid="{00000000-0005-0000-0000-000042010000}"/>
    <cellStyle name="20% - Accent2 45" xfId="354" xr:uid="{00000000-0005-0000-0000-000043010000}"/>
    <cellStyle name="20% - Accent2 46" xfId="355" xr:uid="{00000000-0005-0000-0000-000044010000}"/>
    <cellStyle name="20% - Accent2 47" xfId="356" xr:uid="{00000000-0005-0000-0000-000045010000}"/>
    <cellStyle name="20% - Accent2 48" xfId="357" xr:uid="{00000000-0005-0000-0000-000046010000}"/>
    <cellStyle name="20% - Accent2 49" xfId="358" xr:uid="{00000000-0005-0000-0000-000047010000}"/>
    <cellStyle name="20% - Accent2 5" xfId="359" xr:uid="{00000000-0005-0000-0000-000048010000}"/>
    <cellStyle name="20% - Accent2 50" xfId="360" xr:uid="{00000000-0005-0000-0000-000049010000}"/>
    <cellStyle name="20% - Accent2 51" xfId="361" xr:uid="{00000000-0005-0000-0000-00004A010000}"/>
    <cellStyle name="20% - Accent2 52" xfId="362" xr:uid="{00000000-0005-0000-0000-00004B010000}"/>
    <cellStyle name="20% - Accent2 53" xfId="363" xr:uid="{00000000-0005-0000-0000-00004C010000}"/>
    <cellStyle name="20% - Accent2 54" xfId="364" xr:uid="{00000000-0005-0000-0000-00004D010000}"/>
    <cellStyle name="20% - Accent2 55" xfId="365" xr:uid="{00000000-0005-0000-0000-00004E010000}"/>
    <cellStyle name="20% - Accent2 56" xfId="366" xr:uid="{00000000-0005-0000-0000-00004F010000}"/>
    <cellStyle name="20% - Accent2 57" xfId="367" xr:uid="{00000000-0005-0000-0000-000050010000}"/>
    <cellStyle name="20% - Accent2 58" xfId="368" xr:uid="{00000000-0005-0000-0000-000051010000}"/>
    <cellStyle name="20% - Accent2 59" xfId="369" xr:uid="{00000000-0005-0000-0000-000052010000}"/>
    <cellStyle name="20% - Accent2 6" xfId="370" xr:uid="{00000000-0005-0000-0000-000053010000}"/>
    <cellStyle name="20% - Accent2 60" xfId="371" xr:uid="{00000000-0005-0000-0000-000054010000}"/>
    <cellStyle name="20% - Accent2 60 2" xfId="372" xr:uid="{00000000-0005-0000-0000-000055010000}"/>
    <cellStyle name="20% - Accent2 60 2 2" xfId="373" xr:uid="{00000000-0005-0000-0000-000056010000}"/>
    <cellStyle name="20% - Accent2 60 2 2 2" xfId="374" xr:uid="{00000000-0005-0000-0000-000057010000}"/>
    <cellStyle name="20% - Accent2 60 2 3" xfId="375" xr:uid="{00000000-0005-0000-0000-000058010000}"/>
    <cellStyle name="20% - Accent2 60 3" xfId="376" xr:uid="{00000000-0005-0000-0000-000059010000}"/>
    <cellStyle name="20% - Accent2 61" xfId="377" xr:uid="{00000000-0005-0000-0000-00005A010000}"/>
    <cellStyle name="20% - Accent2 62" xfId="378" xr:uid="{00000000-0005-0000-0000-00005B010000}"/>
    <cellStyle name="20% - Accent2 63" xfId="379" xr:uid="{00000000-0005-0000-0000-00005C010000}"/>
    <cellStyle name="20% - Accent2 64" xfId="380" xr:uid="{00000000-0005-0000-0000-00005D010000}"/>
    <cellStyle name="20% - Accent2 65" xfId="381" xr:uid="{00000000-0005-0000-0000-00005E010000}"/>
    <cellStyle name="20% - Accent2 7" xfId="382" xr:uid="{00000000-0005-0000-0000-00005F010000}"/>
    <cellStyle name="20% - Accent2 8" xfId="383" xr:uid="{00000000-0005-0000-0000-000060010000}"/>
    <cellStyle name="20% - Accent2 9" xfId="384" xr:uid="{00000000-0005-0000-0000-000061010000}"/>
    <cellStyle name="20% - Accent3 10" xfId="385" xr:uid="{00000000-0005-0000-0000-000062010000}"/>
    <cellStyle name="20% - Accent3 11" xfId="386" xr:uid="{00000000-0005-0000-0000-000063010000}"/>
    <cellStyle name="20% - Accent3 12" xfId="387" xr:uid="{00000000-0005-0000-0000-000064010000}"/>
    <cellStyle name="20% - Accent3 13" xfId="388" xr:uid="{00000000-0005-0000-0000-000065010000}"/>
    <cellStyle name="20% - Accent3 14" xfId="389" xr:uid="{00000000-0005-0000-0000-000066010000}"/>
    <cellStyle name="20% - Accent3 15" xfId="390" xr:uid="{00000000-0005-0000-0000-000067010000}"/>
    <cellStyle name="20% - Accent3 16" xfId="391" xr:uid="{00000000-0005-0000-0000-000068010000}"/>
    <cellStyle name="20% - Accent3 17" xfId="392" xr:uid="{00000000-0005-0000-0000-000069010000}"/>
    <cellStyle name="20% - Accent3 18" xfId="393" xr:uid="{00000000-0005-0000-0000-00006A010000}"/>
    <cellStyle name="20% - Accent3 19" xfId="394" xr:uid="{00000000-0005-0000-0000-00006B010000}"/>
    <cellStyle name="20% - Accent3 2" xfId="395" xr:uid="{00000000-0005-0000-0000-00006C010000}"/>
    <cellStyle name="20% - Accent3 2 2" xfId="396" xr:uid="{00000000-0005-0000-0000-00006D010000}"/>
    <cellStyle name="20% - Accent3 2 2 2" xfId="397" xr:uid="{00000000-0005-0000-0000-00006E010000}"/>
    <cellStyle name="20% - Accent3 2 2 3" xfId="398" xr:uid="{00000000-0005-0000-0000-00006F010000}"/>
    <cellStyle name="20% - Accent3 2 3" xfId="399" xr:uid="{00000000-0005-0000-0000-000070010000}"/>
    <cellStyle name="20% - Accent3 2 3 2" xfId="400" xr:uid="{00000000-0005-0000-0000-000071010000}"/>
    <cellStyle name="20% - Accent3 2 3 2 2" xfId="401" xr:uid="{00000000-0005-0000-0000-000072010000}"/>
    <cellStyle name="20% - Accent3 2 3 3" xfId="402" xr:uid="{00000000-0005-0000-0000-000073010000}"/>
    <cellStyle name="20% - Accent3 2 3 4" xfId="403" xr:uid="{00000000-0005-0000-0000-000074010000}"/>
    <cellStyle name="20% - Accent3 2 4" xfId="404" xr:uid="{00000000-0005-0000-0000-000075010000}"/>
    <cellStyle name="20% - Accent3 2 5" xfId="405" xr:uid="{00000000-0005-0000-0000-000076010000}"/>
    <cellStyle name="20% - Accent3 20" xfId="406" xr:uid="{00000000-0005-0000-0000-000077010000}"/>
    <cellStyle name="20% - Accent3 21" xfId="407" xr:uid="{00000000-0005-0000-0000-000078010000}"/>
    <cellStyle name="20% - Accent3 22" xfId="408" xr:uid="{00000000-0005-0000-0000-000079010000}"/>
    <cellStyle name="20% - Accent3 23" xfId="409" xr:uid="{00000000-0005-0000-0000-00007A010000}"/>
    <cellStyle name="20% - Accent3 24" xfId="410" xr:uid="{00000000-0005-0000-0000-00007B010000}"/>
    <cellStyle name="20% - Accent3 25" xfId="411" xr:uid="{00000000-0005-0000-0000-00007C010000}"/>
    <cellStyle name="20% - Accent3 26" xfId="412" xr:uid="{00000000-0005-0000-0000-00007D010000}"/>
    <cellStyle name="20% - Accent3 27" xfId="413" xr:uid="{00000000-0005-0000-0000-00007E010000}"/>
    <cellStyle name="20% - Accent3 28" xfId="414" xr:uid="{00000000-0005-0000-0000-00007F010000}"/>
    <cellStyle name="20% - Accent3 29" xfId="415" xr:uid="{00000000-0005-0000-0000-000080010000}"/>
    <cellStyle name="20% - Accent3 3" xfId="416" xr:uid="{00000000-0005-0000-0000-000081010000}"/>
    <cellStyle name="20% - Accent3 3 2" xfId="417" xr:uid="{00000000-0005-0000-0000-000082010000}"/>
    <cellStyle name="20% - Accent3 3 3" xfId="418" xr:uid="{00000000-0005-0000-0000-000083010000}"/>
    <cellStyle name="20% - Accent3 30" xfId="419" xr:uid="{00000000-0005-0000-0000-000084010000}"/>
    <cellStyle name="20% - Accent3 31" xfId="420" xr:uid="{00000000-0005-0000-0000-000085010000}"/>
    <cellStyle name="20% - Accent3 32" xfId="421" xr:uid="{00000000-0005-0000-0000-000086010000}"/>
    <cellStyle name="20% - Accent3 33" xfId="422" xr:uid="{00000000-0005-0000-0000-000087010000}"/>
    <cellStyle name="20% - Accent3 34" xfId="423" xr:uid="{00000000-0005-0000-0000-000088010000}"/>
    <cellStyle name="20% - Accent3 35" xfId="424" xr:uid="{00000000-0005-0000-0000-000089010000}"/>
    <cellStyle name="20% - Accent3 35 2" xfId="425" xr:uid="{00000000-0005-0000-0000-00008A010000}"/>
    <cellStyle name="20% - Accent3 35 2 2" xfId="426" xr:uid="{00000000-0005-0000-0000-00008B010000}"/>
    <cellStyle name="20% - Accent3 35 2 2 2" xfId="427" xr:uid="{00000000-0005-0000-0000-00008C010000}"/>
    <cellStyle name="20% - Accent3 35 2 2 3" xfId="428" xr:uid="{00000000-0005-0000-0000-00008D010000}"/>
    <cellStyle name="20% - Accent3 35 3" xfId="429" xr:uid="{00000000-0005-0000-0000-00008E010000}"/>
    <cellStyle name="20% - Accent3 35 4" xfId="430" xr:uid="{00000000-0005-0000-0000-00008F010000}"/>
    <cellStyle name="20% - Accent3 35 5" xfId="431" xr:uid="{00000000-0005-0000-0000-000090010000}"/>
    <cellStyle name="20% - Accent3 36" xfId="432" xr:uid="{00000000-0005-0000-0000-000091010000}"/>
    <cellStyle name="20% - Accent3 37" xfId="433" xr:uid="{00000000-0005-0000-0000-000092010000}"/>
    <cellStyle name="20% - Accent3 38" xfId="434" xr:uid="{00000000-0005-0000-0000-000093010000}"/>
    <cellStyle name="20% - Accent3 39" xfId="435" xr:uid="{00000000-0005-0000-0000-000094010000}"/>
    <cellStyle name="20% - Accent3 4" xfId="436" xr:uid="{00000000-0005-0000-0000-000095010000}"/>
    <cellStyle name="20% - Accent3 4 2" xfId="437" xr:uid="{00000000-0005-0000-0000-000096010000}"/>
    <cellStyle name="20% - Accent3 40" xfId="438" xr:uid="{00000000-0005-0000-0000-000097010000}"/>
    <cellStyle name="20% - Accent3 41" xfId="439" xr:uid="{00000000-0005-0000-0000-000098010000}"/>
    <cellStyle name="20% - Accent3 42" xfId="440" xr:uid="{00000000-0005-0000-0000-000099010000}"/>
    <cellStyle name="20% - Accent3 43" xfId="441" xr:uid="{00000000-0005-0000-0000-00009A010000}"/>
    <cellStyle name="20% - Accent3 44" xfId="442" xr:uid="{00000000-0005-0000-0000-00009B010000}"/>
    <cellStyle name="20% - Accent3 45" xfId="443" xr:uid="{00000000-0005-0000-0000-00009C010000}"/>
    <cellStyle name="20% - Accent3 46" xfId="444" xr:uid="{00000000-0005-0000-0000-00009D010000}"/>
    <cellStyle name="20% - Accent3 47" xfId="445" xr:uid="{00000000-0005-0000-0000-00009E010000}"/>
    <cellStyle name="20% - Accent3 48" xfId="446" xr:uid="{00000000-0005-0000-0000-00009F010000}"/>
    <cellStyle name="20% - Accent3 49" xfId="447" xr:uid="{00000000-0005-0000-0000-0000A0010000}"/>
    <cellStyle name="20% - Accent3 5" xfId="448" xr:uid="{00000000-0005-0000-0000-0000A1010000}"/>
    <cellStyle name="20% - Accent3 50" xfId="449" xr:uid="{00000000-0005-0000-0000-0000A2010000}"/>
    <cellStyle name="20% - Accent3 51" xfId="450" xr:uid="{00000000-0005-0000-0000-0000A3010000}"/>
    <cellStyle name="20% - Accent3 52" xfId="451" xr:uid="{00000000-0005-0000-0000-0000A4010000}"/>
    <cellStyle name="20% - Accent3 53" xfId="452" xr:uid="{00000000-0005-0000-0000-0000A5010000}"/>
    <cellStyle name="20% - Accent3 54" xfId="453" xr:uid="{00000000-0005-0000-0000-0000A6010000}"/>
    <cellStyle name="20% - Accent3 55" xfId="454" xr:uid="{00000000-0005-0000-0000-0000A7010000}"/>
    <cellStyle name="20% - Accent3 56" xfId="455" xr:uid="{00000000-0005-0000-0000-0000A8010000}"/>
    <cellStyle name="20% - Accent3 57" xfId="456" xr:uid="{00000000-0005-0000-0000-0000A9010000}"/>
    <cellStyle name="20% - Accent3 58" xfId="457" xr:uid="{00000000-0005-0000-0000-0000AA010000}"/>
    <cellStyle name="20% - Accent3 59" xfId="458" xr:uid="{00000000-0005-0000-0000-0000AB010000}"/>
    <cellStyle name="20% - Accent3 6" xfId="459" xr:uid="{00000000-0005-0000-0000-0000AC010000}"/>
    <cellStyle name="20% - Accent3 60" xfId="460" xr:uid="{00000000-0005-0000-0000-0000AD010000}"/>
    <cellStyle name="20% - Accent3 60 2" xfId="461" xr:uid="{00000000-0005-0000-0000-0000AE010000}"/>
    <cellStyle name="20% - Accent3 60 2 2" xfId="462" xr:uid="{00000000-0005-0000-0000-0000AF010000}"/>
    <cellStyle name="20% - Accent3 60 2 2 2" xfId="463" xr:uid="{00000000-0005-0000-0000-0000B0010000}"/>
    <cellStyle name="20% - Accent3 60 2 3" xfId="464" xr:uid="{00000000-0005-0000-0000-0000B1010000}"/>
    <cellStyle name="20% - Accent3 60 3" xfId="465" xr:uid="{00000000-0005-0000-0000-0000B2010000}"/>
    <cellStyle name="20% - Accent3 61" xfId="466" xr:uid="{00000000-0005-0000-0000-0000B3010000}"/>
    <cellStyle name="20% - Accent3 62" xfId="467" xr:uid="{00000000-0005-0000-0000-0000B4010000}"/>
    <cellStyle name="20% - Accent3 63" xfId="468" xr:uid="{00000000-0005-0000-0000-0000B5010000}"/>
    <cellStyle name="20% - Accent3 64" xfId="469" xr:uid="{00000000-0005-0000-0000-0000B6010000}"/>
    <cellStyle name="20% - Accent3 65" xfId="470" xr:uid="{00000000-0005-0000-0000-0000B7010000}"/>
    <cellStyle name="20% - Accent3 7" xfId="471" xr:uid="{00000000-0005-0000-0000-0000B8010000}"/>
    <cellStyle name="20% - Accent3 8" xfId="472" xr:uid="{00000000-0005-0000-0000-0000B9010000}"/>
    <cellStyle name="20% - Accent3 9" xfId="473" xr:uid="{00000000-0005-0000-0000-0000BA010000}"/>
    <cellStyle name="20% - Accent4 10" xfId="474" xr:uid="{00000000-0005-0000-0000-0000BB010000}"/>
    <cellStyle name="20% - Accent4 11" xfId="475" xr:uid="{00000000-0005-0000-0000-0000BC010000}"/>
    <cellStyle name="20% - Accent4 12" xfId="476" xr:uid="{00000000-0005-0000-0000-0000BD010000}"/>
    <cellStyle name="20% - Accent4 13" xfId="477" xr:uid="{00000000-0005-0000-0000-0000BE010000}"/>
    <cellStyle name="20% - Accent4 14" xfId="478" xr:uid="{00000000-0005-0000-0000-0000BF010000}"/>
    <cellStyle name="20% - Accent4 15" xfId="479" xr:uid="{00000000-0005-0000-0000-0000C0010000}"/>
    <cellStyle name="20% - Accent4 16" xfId="480" xr:uid="{00000000-0005-0000-0000-0000C1010000}"/>
    <cellStyle name="20% - Accent4 17" xfId="481" xr:uid="{00000000-0005-0000-0000-0000C2010000}"/>
    <cellStyle name="20% - Accent4 18" xfId="482" xr:uid="{00000000-0005-0000-0000-0000C3010000}"/>
    <cellStyle name="20% - Accent4 19" xfId="483" xr:uid="{00000000-0005-0000-0000-0000C4010000}"/>
    <cellStyle name="20% - Accent4 2" xfId="484" xr:uid="{00000000-0005-0000-0000-0000C5010000}"/>
    <cellStyle name="20% - Accent4 2 2" xfId="485" xr:uid="{00000000-0005-0000-0000-0000C6010000}"/>
    <cellStyle name="20% - Accent4 2 2 2" xfId="486" xr:uid="{00000000-0005-0000-0000-0000C7010000}"/>
    <cellStyle name="20% - Accent4 2 2 3" xfId="487" xr:uid="{00000000-0005-0000-0000-0000C8010000}"/>
    <cellStyle name="20% - Accent4 2 3" xfId="488" xr:uid="{00000000-0005-0000-0000-0000C9010000}"/>
    <cellStyle name="20% - Accent4 2 3 2" xfId="489" xr:uid="{00000000-0005-0000-0000-0000CA010000}"/>
    <cellStyle name="20% - Accent4 2 3 2 2" xfId="490" xr:uid="{00000000-0005-0000-0000-0000CB010000}"/>
    <cellStyle name="20% - Accent4 2 3 3" xfId="491" xr:uid="{00000000-0005-0000-0000-0000CC010000}"/>
    <cellStyle name="20% - Accent4 2 3 4" xfId="492" xr:uid="{00000000-0005-0000-0000-0000CD010000}"/>
    <cellStyle name="20% - Accent4 2 4" xfId="493" xr:uid="{00000000-0005-0000-0000-0000CE010000}"/>
    <cellStyle name="20% - Accent4 2 5" xfId="494" xr:uid="{00000000-0005-0000-0000-0000CF010000}"/>
    <cellStyle name="20% - Accent4 20" xfId="495" xr:uid="{00000000-0005-0000-0000-0000D0010000}"/>
    <cellStyle name="20% - Accent4 21" xfId="496" xr:uid="{00000000-0005-0000-0000-0000D1010000}"/>
    <cellStyle name="20% - Accent4 22" xfId="497" xr:uid="{00000000-0005-0000-0000-0000D2010000}"/>
    <cellStyle name="20% - Accent4 23" xfId="498" xr:uid="{00000000-0005-0000-0000-0000D3010000}"/>
    <cellStyle name="20% - Accent4 24" xfId="499" xr:uid="{00000000-0005-0000-0000-0000D4010000}"/>
    <cellStyle name="20% - Accent4 25" xfId="500" xr:uid="{00000000-0005-0000-0000-0000D5010000}"/>
    <cellStyle name="20% - Accent4 26" xfId="501" xr:uid="{00000000-0005-0000-0000-0000D6010000}"/>
    <cellStyle name="20% - Accent4 27" xfId="502" xr:uid="{00000000-0005-0000-0000-0000D7010000}"/>
    <cellStyle name="20% - Accent4 28" xfId="503" xr:uid="{00000000-0005-0000-0000-0000D8010000}"/>
    <cellStyle name="20% - Accent4 29" xfId="504" xr:uid="{00000000-0005-0000-0000-0000D9010000}"/>
    <cellStyle name="20% - Accent4 3" xfId="505" xr:uid="{00000000-0005-0000-0000-0000DA010000}"/>
    <cellStyle name="20% - Accent4 3 2" xfId="506" xr:uid="{00000000-0005-0000-0000-0000DB010000}"/>
    <cellStyle name="20% - Accent4 3 3" xfId="507" xr:uid="{00000000-0005-0000-0000-0000DC010000}"/>
    <cellStyle name="20% - Accent4 30" xfId="508" xr:uid="{00000000-0005-0000-0000-0000DD010000}"/>
    <cellStyle name="20% - Accent4 31" xfId="509" xr:uid="{00000000-0005-0000-0000-0000DE010000}"/>
    <cellStyle name="20% - Accent4 32" xfId="510" xr:uid="{00000000-0005-0000-0000-0000DF010000}"/>
    <cellStyle name="20% - Accent4 33" xfId="511" xr:uid="{00000000-0005-0000-0000-0000E0010000}"/>
    <cellStyle name="20% - Accent4 34" xfId="512" xr:uid="{00000000-0005-0000-0000-0000E1010000}"/>
    <cellStyle name="20% - Accent4 35" xfId="513" xr:uid="{00000000-0005-0000-0000-0000E2010000}"/>
    <cellStyle name="20% - Accent4 35 2" xfId="514" xr:uid="{00000000-0005-0000-0000-0000E3010000}"/>
    <cellStyle name="20% - Accent4 35 2 2" xfId="515" xr:uid="{00000000-0005-0000-0000-0000E4010000}"/>
    <cellStyle name="20% - Accent4 35 2 2 2" xfId="516" xr:uid="{00000000-0005-0000-0000-0000E5010000}"/>
    <cellStyle name="20% - Accent4 35 2 2 3" xfId="517" xr:uid="{00000000-0005-0000-0000-0000E6010000}"/>
    <cellStyle name="20% - Accent4 35 3" xfId="518" xr:uid="{00000000-0005-0000-0000-0000E7010000}"/>
    <cellStyle name="20% - Accent4 35 4" xfId="519" xr:uid="{00000000-0005-0000-0000-0000E8010000}"/>
    <cellStyle name="20% - Accent4 35 5" xfId="520" xr:uid="{00000000-0005-0000-0000-0000E9010000}"/>
    <cellStyle name="20% - Accent4 36" xfId="521" xr:uid="{00000000-0005-0000-0000-0000EA010000}"/>
    <cellStyle name="20% - Accent4 37" xfId="522" xr:uid="{00000000-0005-0000-0000-0000EB010000}"/>
    <cellStyle name="20% - Accent4 38" xfId="523" xr:uid="{00000000-0005-0000-0000-0000EC010000}"/>
    <cellStyle name="20% - Accent4 39" xfId="524" xr:uid="{00000000-0005-0000-0000-0000ED010000}"/>
    <cellStyle name="20% - Accent4 4" xfId="525" xr:uid="{00000000-0005-0000-0000-0000EE010000}"/>
    <cellStyle name="20% - Accent4 4 2" xfId="526" xr:uid="{00000000-0005-0000-0000-0000EF010000}"/>
    <cellStyle name="20% - Accent4 40" xfId="527" xr:uid="{00000000-0005-0000-0000-0000F0010000}"/>
    <cellStyle name="20% - Accent4 41" xfId="528" xr:uid="{00000000-0005-0000-0000-0000F1010000}"/>
    <cellStyle name="20% - Accent4 42" xfId="529" xr:uid="{00000000-0005-0000-0000-0000F2010000}"/>
    <cellStyle name="20% - Accent4 43" xfId="530" xr:uid="{00000000-0005-0000-0000-0000F3010000}"/>
    <cellStyle name="20% - Accent4 44" xfId="531" xr:uid="{00000000-0005-0000-0000-0000F4010000}"/>
    <cellStyle name="20% - Accent4 45" xfId="532" xr:uid="{00000000-0005-0000-0000-0000F5010000}"/>
    <cellStyle name="20% - Accent4 46" xfId="533" xr:uid="{00000000-0005-0000-0000-0000F6010000}"/>
    <cellStyle name="20% - Accent4 47" xfId="534" xr:uid="{00000000-0005-0000-0000-0000F7010000}"/>
    <cellStyle name="20% - Accent4 48" xfId="535" xr:uid="{00000000-0005-0000-0000-0000F8010000}"/>
    <cellStyle name="20% - Accent4 49" xfId="536" xr:uid="{00000000-0005-0000-0000-0000F9010000}"/>
    <cellStyle name="20% - Accent4 5" xfId="537" xr:uid="{00000000-0005-0000-0000-0000FA010000}"/>
    <cellStyle name="20% - Accent4 50" xfId="538" xr:uid="{00000000-0005-0000-0000-0000FB010000}"/>
    <cellStyle name="20% - Accent4 51" xfId="539" xr:uid="{00000000-0005-0000-0000-0000FC010000}"/>
    <cellStyle name="20% - Accent4 52" xfId="540" xr:uid="{00000000-0005-0000-0000-0000FD010000}"/>
    <cellStyle name="20% - Accent4 53" xfId="541" xr:uid="{00000000-0005-0000-0000-0000FE010000}"/>
    <cellStyle name="20% - Accent4 54" xfId="542" xr:uid="{00000000-0005-0000-0000-0000FF010000}"/>
    <cellStyle name="20% - Accent4 55" xfId="543" xr:uid="{00000000-0005-0000-0000-000000020000}"/>
    <cellStyle name="20% - Accent4 56" xfId="544" xr:uid="{00000000-0005-0000-0000-000001020000}"/>
    <cellStyle name="20% - Accent4 57" xfId="545" xr:uid="{00000000-0005-0000-0000-000002020000}"/>
    <cellStyle name="20% - Accent4 58" xfId="546" xr:uid="{00000000-0005-0000-0000-000003020000}"/>
    <cellStyle name="20% - Accent4 59" xfId="547" xr:uid="{00000000-0005-0000-0000-000004020000}"/>
    <cellStyle name="20% - Accent4 6" xfId="548" xr:uid="{00000000-0005-0000-0000-000005020000}"/>
    <cellStyle name="20% - Accent4 60" xfId="549" xr:uid="{00000000-0005-0000-0000-000006020000}"/>
    <cellStyle name="20% - Accent4 60 2" xfId="550" xr:uid="{00000000-0005-0000-0000-000007020000}"/>
    <cellStyle name="20% - Accent4 60 2 2" xfId="551" xr:uid="{00000000-0005-0000-0000-000008020000}"/>
    <cellStyle name="20% - Accent4 60 2 2 2" xfId="552" xr:uid="{00000000-0005-0000-0000-000009020000}"/>
    <cellStyle name="20% - Accent4 60 2 3" xfId="553" xr:uid="{00000000-0005-0000-0000-00000A020000}"/>
    <cellStyle name="20% - Accent4 60 3" xfId="554" xr:uid="{00000000-0005-0000-0000-00000B020000}"/>
    <cellStyle name="20% - Accent4 61" xfId="555" xr:uid="{00000000-0005-0000-0000-00000C020000}"/>
    <cellStyle name="20% - Accent4 62" xfId="556" xr:uid="{00000000-0005-0000-0000-00000D020000}"/>
    <cellStyle name="20% - Accent4 63" xfId="557" xr:uid="{00000000-0005-0000-0000-00000E020000}"/>
    <cellStyle name="20% - Accent4 64" xfId="558" xr:uid="{00000000-0005-0000-0000-00000F020000}"/>
    <cellStyle name="20% - Accent4 65" xfId="559" xr:uid="{00000000-0005-0000-0000-000010020000}"/>
    <cellStyle name="20% - Accent4 7" xfId="560" xr:uid="{00000000-0005-0000-0000-000011020000}"/>
    <cellStyle name="20% - Accent4 8" xfId="561" xr:uid="{00000000-0005-0000-0000-000012020000}"/>
    <cellStyle name="20% - Accent4 9" xfId="562" xr:uid="{00000000-0005-0000-0000-000013020000}"/>
    <cellStyle name="20% - Accent5 10" xfId="563" xr:uid="{00000000-0005-0000-0000-000014020000}"/>
    <cellStyle name="20% - Accent5 11" xfId="564" xr:uid="{00000000-0005-0000-0000-000015020000}"/>
    <cellStyle name="20% - Accent5 12" xfId="565" xr:uid="{00000000-0005-0000-0000-000016020000}"/>
    <cellStyle name="20% - Accent5 13" xfId="566" xr:uid="{00000000-0005-0000-0000-000017020000}"/>
    <cellStyle name="20% - Accent5 14" xfId="567" xr:uid="{00000000-0005-0000-0000-000018020000}"/>
    <cellStyle name="20% - Accent5 15" xfId="568" xr:uid="{00000000-0005-0000-0000-000019020000}"/>
    <cellStyle name="20% - Accent5 16" xfId="569" xr:uid="{00000000-0005-0000-0000-00001A020000}"/>
    <cellStyle name="20% - Accent5 17" xfId="570" xr:uid="{00000000-0005-0000-0000-00001B020000}"/>
    <cellStyle name="20% - Accent5 18" xfId="571" xr:uid="{00000000-0005-0000-0000-00001C020000}"/>
    <cellStyle name="20% - Accent5 19" xfId="572" xr:uid="{00000000-0005-0000-0000-00001D020000}"/>
    <cellStyle name="20% - Accent5 2" xfId="573" xr:uid="{00000000-0005-0000-0000-00001E020000}"/>
    <cellStyle name="20% - Accent5 2 2" xfId="574" xr:uid="{00000000-0005-0000-0000-00001F020000}"/>
    <cellStyle name="20% - Accent5 2 2 2" xfId="575" xr:uid="{00000000-0005-0000-0000-000020020000}"/>
    <cellStyle name="20% - Accent5 2 2 3" xfId="576" xr:uid="{00000000-0005-0000-0000-000021020000}"/>
    <cellStyle name="20% - Accent5 2 3" xfId="577" xr:uid="{00000000-0005-0000-0000-000022020000}"/>
    <cellStyle name="20% - Accent5 2 3 2" xfId="578" xr:uid="{00000000-0005-0000-0000-000023020000}"/>
    <cellStyle name="20% - Accent5 2 3 2 2" xfId="579" xr:uid="{00000000-0005-0000-0000-000024020000}"/>
    <cellStyle name="20% - Accent5 2 3 3" xfId="580" xr:uid="{00000000-0005-0000-0000-000025020000}"/>
    <cellStyle name="20% - Accent5 2 3 4" xfId="581" xr:uid="{00000000-0005-0000-0000-000026020000}"/>
    <cellStyle name="20% - Accent5 2 4" xfId="582" xr:uid="{00000000-0005-0000-0000-000027020000}"/>
    <cellStyle name="20% - Accent5 2 5" xfId="583" xr:uid="{00000000-0005-0000-0000-000028020000}"/>
    <cellStyle name="20% - Accent5 20" xfId="584" xr:uid="{00000000-0005-0000-0000-000029020000}"/>
    <cellStyle name="20% - Accent5 21" xfId="585" xr:uid="{00000000-0005-0000-0000-00002A020000}"/>
    <cellStyle name="20% - Accent5 22" xfId="586" xr:uid="{00000000-0005-0000-0000-00002B020000}"/>
    <cellStyle name="20% - Accent5 23" xfId="587" xr:uid="{00000000-0005-0000-0000-00002C020000}"/>
    <cellStyle name="20% - Accent5 24" xfId="588" xr:uid="{00000000-0005-0000-0000-00002D020000}"/>
    <cellStyle name="20% - Accent5 25" xfId="589" xr:uid="{00000000-0005-0000-0000-00002E020000}"/>
    <cellStyle name="20% - Accent5 26" xfId="590" xr:uid="{00000000-0005-0000-0000-00002F020000}"/>
    <cellStyle name="20% - Accent5 27" xfId="591" xr:uid="{00000000-0005-0000-0000-000030020000}"/>
    <cellStyle name="20% - Accent5 28" xfId="592" xr:uid="{00000000-0005-0000-0000-000031020000}"/>
    <cellStyle name="20% - Accent5 29" xfId="593" xr:uid="{00000000-0005-0000-0000-000032020000}"/>
    <cellStyle name="20% - Accent5 3" xfId="594" xr:uid="{00000000-0005-0000-0000-000033020000}"/>
    <cellStyle name="20% - Accent5 3 2" xfId="595" xr:uid="{00000000-0005-0000-0000-000034020000}"/>
    <cellStyle name="20% - Accent5 30" xfId="596" xr:uid="{00000000-0005-0000-0000-000035020000}"/>
    <cellStyle name="20% - Accent5 31" xfId="597" xr:uid="{00000000-0005-0000-0000-000036020000}"/>
    <cellStyle name="20% - Accent5 32" xfId="598" xr:uid="{00000000-0005-0000-0000-000037020000}"/>
    <cellStyle name="20% - Accent5 33" xfId="599" xr:uid="{00000000-0005-0000-0000-000038020000}"/>
    <cellStyle name="20% - Accent5 34" xfId="600" xr:uid="{00000000-0005-0000-0000-000039020000}"/>
    <cellStyle name="20% - Accent5 35" xfId="601" xr:uid="{00000000-0005-0000-0000-00003A020000}"/>
    <cellStyle name="20% - Accent5 35 2" xfId="602" xr:uid="{00000000-0005-0000-0000-00003B020000}"/>
    <cellStyle name="20% - Accent5 35 2 2" xfId="603" xr:uid="{00000000-0005-0000-0000-00003C020000}"/>
    <cellStyle name="20% - Accent5 35 2 2 2" xfId="604" xr:uid="{00000000-0005-0000-0000-00003D020000}"/>
    <cellStyle name="20% - Accent5 35 2 2 3" xfId="605" xr:uid="{00000000-0005-0000-0000-00003E020000}"/>
    <cellStyle name="20% - Accent5 35 3" xfId="606" xr:uid="{00000000-0005-0000-0000-00003F020000}"/>
    <cellStyle name="20% - Accent5 35 4" xfId="607" xr:uid="{00000000-0005-0000-0000-000040020000}"/>
    <cellStyle name="20% - Accent5 35 5" xfId="608" xr:uid="{00000000-0005-0000-0000-000041020000}"/>
    <cellStyle name="20% - Accent5 36" xfId="609" xr:uid="{00000000-0005-0000-0000-000042020000}"/>
    <cellStyle name="20% - Accent5 37" xfId="610" xr:uid="{00000000-0005-0000-0000-000043020000}"/>
    <cellStyle name="20% - Accent5 38" xfId="611" xr:uid="{00000000-0005-0000-0000-000044020000}"/>
    <cellStyle name="20% - Accent5 39" xfId="612" xr:uid="{00000000-0005-0000-0000-000045020000}"/>
    <cellStyle name="20% - Accent5 4" xfId="613" xr:uid="{00000000-0005-0000-0000-000046020000}"/>
    <cellStyle name="20% - Accent5 4 2" xfId="614" xr:uid="{00000000-0005-0000-0000-000047020000}"/>
    <cellStyle name="20% - Accent5 40" xfId="615" xr:uid="{00000000-0005-0000-0000-000048020000}"/>
    <cellStyle name="20% - Accent5 41" xfId="616" xr:uid="{00000000-0005-0000-0000-000049020000}"/>
    <cellStyle name="20% - Accent5 42" xfId="617" xr:uid="{00000000-0005-0000-0000-00004A020000}"/>
    <cellStyle name="20% - Accent5 43" xfId="618" xr:uid="{00000000-0005-0000-0000-00004B020000}"/>
    <cellStyle name="20% - Accent5 44" xfId="619" xr:uid="{00000000-0005-0000-0000-00004C020000}"/>
    <cellStyle name="20% - Accent5 45" xfId="620" xr:uid="{00000000-0005-0000-0000-00004D020000}"/>
    <cellStyle name="20% - Accent5 46" xfId="621" xr:uid="{00000000-0005-0000-0000-00004E020000}"/>
    <cellStyle name="20% - Accent5 47" xfId="622" xr:uid="{00000000-0005-0000-0000-00004F020000}"/>
    <cellStyle name="20% - Accent5 48" xfId="623" xr:uid="{00000000-0005-0000-0000-000050020000}"/>
    <cellStyle name="20% - Accent5 49" xfId="624" xr:uid="{00000000-0005-0000-0000-000051020000}"/>
    <cellStyle name="20% - Accent5 5" xfId="625" xr:uid="{00000000-0005-0000-0000-000052020000}"/>
    <cellStyle name="20% - Accent5 50" xfId="626" xr:uid="{00000000-0005-0000-0000-000053020000}"/>
    <cellStyle name="20% - Accent5 51" xfId="627" xr:uid="{00000000-0005-0000-0000-000054020000}"/>
    <cellStyle name="20% - Accent5 52" xfId="628" xr:uid="{00000000-0005-0000-0000-000055020000}"/>
    <cellStyle name="20% - Accent5 53" xfId="629" xr:uid="{00000000-0005-0000-0000-000056020000}"/>
    <cellStyle name="20% - Accent5 54" xfId="630" xr:uid="{00000000-0005-0000-0000-000057020000}"/>
    <cellStyle name="20% - Accent5 55" xfId="631" xr:uid="{00000000-0005-0000-0000-000058020000}"/>
    <cellStyle name="20% - Accent5 56" xfId="632" xr:uid="{00000000-0005-0000-0000-000059020000}"/>
    <cellStyle name="20% - Accent5 57" xfId="633" xr:uid="{00000000-0005-0000-0000-00005A020000}"/>
    <cellStyle name="20% - Accent5 58" xfId="634" xr:uid="{00000000-0005-0000-0000-00005B020000}"/>
    <cellStyle name="20% - Accent5 59" xfId="635" xr:uid="{00000000-0005-0000-0000-00005C020000}"/>
    <cellStyle name="20% - Accent5 6" xfId="636" xr:uid="{00000000-0005-0000-0000-00005D020000}"/>
    <cellStyle name="20% - Accent5 60" xfId="637" xr:uid="{00000000-0005-0000-0000-00005E020000}"/>
    <cellStyle name="20% - Accent5 60 2" xfId="638" xr:uid="{00000000-0005-0000-0000-00005F020000}"/>
    <cellStyle name="20% - Accent5 60 2 2" xfId="639" xr:uid="{00000000-0005-0000-0000-000060020000}"/>
    <cellStyle name="20% - Accent5 60 2 3" xfId="640" xr:uid="{00000000-0005-0000-0000-000061020000}"/>
    <cellStyle name="20% - Accent5 60 3" xfId="641" xr:uid="{00000000-0005-0000-0000-000062020000}"/>
    <cellStyle name="20% - Accent5 61" xfId="642" xr:uid="{00000000-0005-0000-0000-000063020000}"/>
    <cellStyle name="20% - Accent5 62" xfId="643" xr:uid="{00000000-0005-0000-0000-000064020000}"/>
    <cellStyle name="20% - Accent5 63" xfId="644" xr:uid="{00000000-0005-0000-0000-000065020000}"/>
    <cellStyle name="20% - Accent5 64" xfId="645" xr:uid="{00000000-0005-0000-0000-000066020000}"/>
    <cellStyle name="20% - Accent5 65" xfId="646" xr:uid="{00000000-0005-0000-0000-000067020000}"/>
    <cellStyle name="20% - Accent5 7" xfId="647" xr:uid="{00000000-0005-0000-0000-000068020000}"/>
    <cellStyle name="20% - Accent5 8" xfId="648" xr:uid="{00000000-0005-0000-0000-000069020000}"/>
    <cellStyle name="20% - Accent5 9" xfId="649" xr:uid="{00000000-0005-0000-0000-00006A020000}"/>
    <cellStyle name="20% - Accent6 10" xfId="650" xr:uid="{00000000-0005-0000-0000-00006B020000}"/>
    <cellStyle name="20% - Accent6 11" xfId="651" xr:uid="{00000000-0005-0000-0000-00006C020000}"/>
    <cellStyle name="20% - Accent6 12" xfId="652" xr:uid="{00000000-0005-0000-0000-00006D020000}"/>
    <cellStyle name="20% - Accent6 13" xfId="653" xr:uid="{00000000-0005-0000-0000-00006E020000}"/>
    <cellStyle name="20% - Accent6 14" xfId="654" xr:uid="{00000000-0005-0000-0000-00006F020000}"/>
    <cellStyle name="20% - Accent6 15" xfId="655" xr:uid="{00000000-0005-0000-0000-000070020000}"/>
    <cellStyle name="20% - Accent6 16" xfId="656" xr:uid="{00000000-0005-0000-0000-000071020000}"/>
    <cellStyle name="20% - Accent6 17" xfId="657" xr:uid="{00000000-0005-0000-0000-000072020000}"/>
    <cellStyle name="20% - Accent6 18" xfId="658" xr:uid="{00000000-0005-0000-0000-000073020000}"/>
    <cellStyle name="20% - Accent6 19" xfId="659" xr:uid="{00000000-0005-0000-0000-000074020000}"/>
    <cellStyle name="20% - Accent6 2" xfId="660" xr:uid="{00000000-0005-0000-0000-000075020000}"/>
    <cellStyle name="20% - Accent6 2 2" xfId="661" xr:uid="{00000000-0005-0000-0000-000076020000}"/>
    <cellStyle name="20% - Accent6 2 2 2" xfId="662" xr:uid="{00000000-0005-0000-0000-000077020000}"/>
    <cellStyle name="20% - Accent6 2 2 3" xfId="663" xr:uid="{00000000-0005-0000-0000-000078020000}"/>
    <cellStyle name="20% - Accent6 2 3" xfId="664" xr:uid="{00000000-0005-0000-0000-000079020000}"/>
    <cellStyle name="20% - Accent6 2 3 2" xfId="665" xr:uid="{00000000-0005-0000-0000-00007A020000}"/>
    <cellStyle name="20% - Accent6 2 3 2 2" xfId="666" xr:uid="{00000000-0005-0000-0000-00007B020000}"/>
    <cellStyle name="20% - Accent6 2 3 3" xfId="667" xr:uid="{00000000-0005-0000-0000-00007C020000}"/>
    <cellStyle name="20% - Accent6 2 3 4" xfId="668" xr:uid="{00000000-0005-0000-0000-00007D020000}"/>
    <cellStyle name="20% - Accent6 2 4" xfId="669" xr:uid="{00000000-0005-0000-0000-00007E020000}"/>
    <cellStyle name="20% - Accent6 2 5" xfId="670" xr:uid="{00000000-0005-0000-0000-00007F020000}"/>
    <cellStyle name="20% - Accent6 20" xfId="671" xr:uid="{00000000-0005-0000-0000-000080020000}"/>
    <cellStyle name="20% - Accent6 21" xfId="672" xr:uid="{00000000-0005-0000-0000-000081020000}"/>
    <cellStyle name="20% - Accent6 22" xfId="673" xr:uid="{00000000-0005-0000-0000-000082020000}"/>
    <cellStyle name="20% - Accent6 23" xfId="674" xr:uid="{00000000-0005-0000-0000-000083020000}"/>
    <cellStyle name="20% - Accent6 24" xfId="675" xr:uid="{00000000-0005-0000-0000-000084020000}"/>
    <cellStyle name="20% - Accent6 25" xfId="676" xr:uid="{00000000-0005-0000-0000-000085020000}"/>
    <cellStyle name="20% - Accent6 26" xfId="677" xr:uid="{00000000-0005-0000-0000-000086020000}"/>
    <cellStyle name="20% - Accent6 27" xfId="678" xr:uid="{00000000-0005-0000-0000-000087020000}"/>
    <cellStyle name="20% - Accent6 28" xfId="679" xr:uid="{00000000-0005-0000-0000-000088020000}"/>
    <cellStyle name="20% - Accent6 29" xfId="680" xr:uid="{00000000-0005-0000-0000-000089020000}"/>
    <cellStyle name="20% - Accent6 3" xfId="681" xr:uid="{00000000-0005-0000-0000-00008A020000}"/>
    <cellStyle name="20% - Accent6 3 2" xfId="682" xr:uid="{00000000-0005-0000-0000-00008B020000}"/>
    <cellStyle name="20% - Accent6 3 3" xfId="683" xr:uid="{00000000-0005-0000-0000-00008C020000}"/>
    <cellStyle name="20% - Accent6 30" xfId="684" xr:uid="{00000000-0005-0000-0000-00008D020000}"/>
    <cellStyle name="20% - Accent6 31" xfId="685" xr:uid="{00000000-0005-0000-0000-00008E020000}"/>
    <cellStyle name="20% - Accent6 32" xfId="686" xr:uid="{00000000-0005-0000-0000-00008F020000}"/>
    <cellStyle name="20% - Accent6 33" xfId="687" xr:uid="{00000000-0005-0000-0000-000090020000}"/>
    <cellStyle name="20% - Accent6 34" xfId="688" xr:uid="{00000000-0005-0000-0000-000091020000}"/>
    <cellStyle name="20% - Accent6 35" xfId="689" xr:uid="{00000000-0005-0000-0000-000092020000}"/>
    <cellStyle name="20% - Accent6 35 2" xfId="690" xr:uid="{00000000-0005-0000-0000-000093020000}"/>
    <cellStyle name="20% - Accent6 35 2 2" xfId="691" xr:uid="{00000000-0005-0000-0000-000094020000}"/>
    <cellStyle name="20% - Accent6 35 2 2 2" xfId="692" xr:uid="{00000000-0005-0000-0000-000095020000}"/>
    <cellStyle name="20% - Accent6 35 2 2 3" xfId="693" xr:uid="{00000000-0005-0000-0000-000096020000}"/>
    <cellStyle name="20% - Accent6 35 3" xfId="694" xr:uid="{00000000-0005-0000-0000-000097020000}"/>
    <cellStyle name="20% - Accent6 35 4" xfId="695" xr:uid="{00000000-0005-0000-0000-000098020000}"/>
    <cellStyle name="20% - Accent6 35 5" xfId="696" xr:uid="{00000000-0005-0000-0000-000099020000}"/>
    <cellStyle name="20% - Accent6 36" xfId="697" xr:uid="{00000000-0005-0000-0000-00009A020000}"/>
    <cellStyle name="20% - Accent6 37" xfId="698" xr:uid="{00000000-0005-0000-0000-00009B020000}"/>
    <cellStyle name="20% - Accent6 38" xfId="699" xr:uid="{00000000-0005-0000-0000-00009C020000}"/>
    <cellStyle name="20% - Accent6 39" xfId="700" xr:uid="{00000000-0005-0000-0000-00009D020000}"/>
    <cellStyle name="20% - Accent6 4" xfId="701" xr:uid="{00000000-0005-0000-0000-00009E020000}"/>
    <cellStyle name="20% - Accent6 4 2" xfId="702" xr:uid="{00000000-0005-0000-0000-00009F020000}"/>
    <cellStyle name="20% - Accent6 40" xfId="703" xr:uid="{00000000-0005-0000-0000-0000A0020000}"/>
    <cellStyle name="20% - Accent6 41" xfId="704" xr:uid="{00000000-0005-0000-0000-0000A1020000}"/>
    <cellStyle name="20% - Accent6 42" xfId="705" xr:uid="{00000000-0005-0000-0000-0000A2020000}"/>
    <cellStyle name="20% - Accent6 43" xfId="706" xr:uid="{00000000-0005-0000-0000-0000A3020000}"/>
    <cellStyle name="20% - Accent6 44" xfId="707" xr:uid="{00000000-0005-0000-0000-0000A4020000}"/>
    <cellStyle name="20% - Accent6 45" xfId="708" xr:uid="{00000000-0005-0000-0000-0000A5020000}"/>
    <cellStyle name="20% - Accent6 46" xfId="709" xr:uid="{00000000-0005-0000-0000-0000A6020000}"/>
    <cellStyle name="20% - Accent6 47" xfId="710" xr:uid="{00000000-0005-0000-0000-0000A7020000}"/>
    <cellStyle name="20% - Accent6 48" xfId="711" xr:uid="{00000000-0005-0000-0000-0000A8020000}"/>
    <cellStyle name="20% - Accent6 49" xfId="712" xr:uid="{00000000-0005-0000-0000-0000A9020000}"/>
    <cellStyle name="20% - Accent6 5" xfId="713" xr:uid="{00000000-0005-0000-0000-0000AA020000}"/>
    <cellStyle name="20% - Accent6 50" xfId="714" xr:uid="{00000000-0005-0000-0000-0000AB020000}"/>
    <cellStyle name="20% - Accent6 51" xfId="715" xr:uid="{00000000-0005-0000-0000-0000AC020000}"/>
    <cellStyle name="20% - Accent6 52" xfId="716" xr:uid="{00000000-0005-0000-0000-0000AD020000}"/>
    <cellStyle name="20% - Accent6 53" xfId="717" xr:uid="{00000000-0005-0000-0000-0000AE020000}"/>
    <cellStyle name="20% - Accent6 54" xfId="718" xr:uid="{00000000-0005-0000-0000-0000AF020000}"/>
    <cellStyle name="20% - Accent6 55" xfId="719" xr:uid="{00000000-0005-0000-0000-0000B0020000}"/>
    <cellStyle name="20% - Accent6 56" xfId="720" xr:uid="{00000000-0005-0000-0000-0000B1020000}"/>
    <cellStyle name="20% - Accent6 57" xfId="721" xr:uid="{00000000-0005-0000-0000-0000B2020000}"/>
    <cellStyle name="20% - Accent6 58" xfId="722" xr:uid="{00000000-0005-0000-0000-0000B3020000}"/>
    <cellStyle name="20% - Accent6 59" xfId="723" xr:uid="{00000000-0005-0000-0000-0000B4020000}"/>
    <cellStyle name="20% - Accent6 6" xfId="724" xr:uid="{00000000-0005-0000-0000-0000B5020000}"/>
    <cellStyle name="20% - Accent6 60" xfId="725" xr:uid="{00000000-0005-0000-0000-0000B6020000}"/>
    <cellStyle name="20% - Accent6 60 2" xfId="726" xr:uid="{00000000-0005-0000-0000-0000B7020000}"/>
    <cellStyle name="20% - Accent6 60 2 2" xfId="727" xr:uid="{00000000-0005-0000-0000-0000B8020000}"/>
    <cellStyle name="20% - Accent6 60 2 3" xfId="728" xr:uid="{00000000-0005-0000-0000-0000B9020000}"/>
    <cellStyle name="20% - Accent6 60 3" xfId="729" xr:uid="{00000000-0005-0000-0000-0000BA020000}"/>
    <cellStyle name="20% - Accent6 61" xfId="730" xr:uid="{00000000-0005-0000-0000-0000BB020000}"/>
    <cellStyle name="20% - Accent6 62" xfId="731" xr:uid="{00000000-0005-0000-0000-0000BC020000}"/>
    <cellStyle name="20% - Accent6 63" xfId="732" xr:uid="{00000000-0005-0000-0000-0000BD020000}"/>
    <cellStyle name="20% - Accent6 64" xfId="733" xr:uid="{00000000-0005-0000-0000-0000BE020000}"/>
    <cellStyle name="20% - Accent6 65" xfId="734" xr:uid="{00000000-0005-0000-0000-0000BF020000}"/>
    <cellStyle name="20% - Accent6 7" xfId="735" xr:uid="{00000000-0005-0000-0000-0000C0020000}"/>
    <cellStyle name="20% - Accent6 8" xfId="736" xr:uid="{00000000-0005-0000-0000-0000C1020000}"/>
    <cellStyle name="20% - Accent6 9" xfId="737" xr:uid="{00000000-0005-0000-0000-0000C2020000}"/>
    <cellStyle name="20% - Colore 1" xfId="738" xr:uid="{00000000-0005-0000-0000-0000C3020000}"/>
    <cellStyle name="20% - Colore 1 2" xfId="739" xr:uid="{00000000-0005-0000-0000-0000C4020000}"/>
    <cellStyle name="20% - Colore 2" xfId="740" xr:uid="{00000000-0005-0000-0000-0000C5020000}"/>
    <cellStyle name="20% - Colore 2 2" xfId="741" xr:uid="{00000000-0005-0000-0000-0000C6020000}"/>
    <cellStyle name="20% - Colore 3" xfId="742" xr:uid="{00000000-0005-0000-0000-0000C7020000}"/>
    <cellStyle name="20% - Colore 3 2" xfId="743" xr:uid="{00000000-0005-0000-0000-0000C8020000}"/>
    <cellStyle name="20% - Colore 4" xfId="744" xr:uid="{00000000-0005-0000-0000-0000C9020000}"/>
    <cellStyle name="20% - Colore 4 2" xfId="745" xr:uid="{00000000-0005-0000-0000-0000CA020000}"/>
    <cellStyle name="20% - Colore 5" xfId="746" xr:uid="{00000000-0005-0000-0000-0000CB020000}"/>
    <cellStyle name="20% - Colore 5 2" xfId="747" xr:uid="{00000000-0005-0000-0000-0000CC020000}"/>
    <cellStyle name="20% - Colore 6" xfId="748" xr:uid="{00000000-0005-0000-0000-0000CD020000}"/>
    <cellStyle name="20% - Colore 6 2" xfId="749" xr:uid="{00000000-0005-0000-0000-0000CE020000}"/>
    <cellStyle name="3dp" xfId="750" xr:uid="{00000000-0005-0000-0000-0000CF020000}"/>
    <cellStyle name="3dp 2" xfId="751" xr:uid="{00000000-0005-0000-0000-0000D0020000}"/>
    <cellStyle name="3dp 2 2" xfId="752" xr:uid="{00000000-0005-0000-0000-0000D1020000}"/>
    <cellStyle name="3dp 3" xfId="753" xr:uid="{00000000-0005-0000-0000-0000D2020000}"/>
    <cellStyle name="40% - Accent1 10" xfId="754" xr:uid="{00000000-0005-0000-0000-0000D3020000}"/>
    <cellStyle name="40% - Accent1 11" xfId="755" xr:uid="{00000000-0005-0000-0000-0000D4020000}"/>
    <cellStyle name="40% - Accent1 12" xfId="756" xr:uid="{00000000-0005-0000-0000-0000D5020000}"/>
    <cellStyle name="40% - Accent1 13" xfId="757" xr:uid="{00000000-0005-0000-0000-0000D6020000}"/>
    <cellStyle name="40% - Accent1 14" xfId="758" xr:uid="{00000000-0005-0000-0000-0000D7020000}"/>
    <cellStyle name="40% - Accent1 15" xfId="759" xr:uid="{00000000-0005-0000-0000-0000D8020000}"/>
    <cellStyle name="40% - Accent1 16" xfId="760" xr:uid="{00000000-0005-0000-0000-0000D9020000}"/>
    <cellStyle name="40% - Accent1 17" xfId="761" xr:uid="{00000000-0005-0000-0000-0000DA020000}"/>
    <cellStyle name="40% - Accent1 18" xfId="762" xr:uid="{00000000-0005-0000-0000-0000DB020000}"/>
    <cellStyle name="40% - Accent1 19" xfId="763" xr:uid="{00000000-0005-0000-0000-0000DC020000}"/>
    <cellStyle name="40% - Accent1 2" xfId="764" xr:uid="{00000000-0005-0000-0000-0000DD020000}"/>
    <cellStyle name="40% - Accent1 2 2" xfId="765" xr:uid="{00000000-0005-0000-0000-0000DE020000}"/>
    <cellStyle name="40% - Accent1 2 2 2" xfId="766" xr:uid="{00000000-0005-0000-0000-0000DF020000}"/>
    <cellStyle name="40% - Accent1 2 2 3" xfId="767" xr:uid="{00000000-0005-0000-0000-0000E0020000}"/>
    <cellStyle name="40% - Accent1 2 3" xfId="768" xr:uid="{00000000-0005-0000-0000-0000E1020000}"/>
    <cellStyle name="40% - Accent1 2 3 2" xfId="769" xr:uid="{00000000-0005-0000-0000-0000E2020000}"/>
    <cellStyle name="40% - Accent1 2 3 2 2" xfId="770" xr:uid="{00000000-0005-0000-0000-0000E3020000}"/>
    <cellStyle name="40% - Accent1 2 3 3" xfId="771" xr:uid="{00000000-0005-0000-0000-0000E4020000}"/>
    <cellStyle name="40% - Accent1 2 3 4" xfId="772" xr:uid="{00000000-0005-0000-0000-0000E5020000}"/>
    <cellStyle name="40% - Accent1 2 4" xfId="773" xr:uid="{00000000-0005-0000-0000-0000E6020000}"/>
    <cellStyle name="40% - Accent1 2 5" xfId="774" xr:uid="{00000000-0005-0000-0000-0000E7020000}"/>
    <cellStyle name="40% - Accent1 20" xfId="775" xr:uid="{00000000-0005-0000-0000-0000E8020000}"/>
    <cellStyle name="40% - Accent1 21" xfId="776" xr:uid="{00000000-0005-0000-0000-0000E9020000}"/>
    <cellStyle name="40% - Accent1 22" xfId="777" xr:uid="{00000000-0005-0000-0000-0000EA020000}"/>
    <cellStyle name="40% - Accent1 23" xfId="778" xr:uid="{00000000-0005-0000-0000-0000EB020000}"/>
    <cellStyle name="40% - Accent1 24" xfId="779" xr:uid="{00000000-0005-0000-0000-0000EC020000}"/>
    <cellStyle name="40% - Accent1 25" xfId="780" xr:uid="{00000000-0005-0000-0000-0000ED020000}"/>
    <cellStyle name="40% - Accent1 26" xfId="781" xr:uid="{00000000-0005-0000-0000-0000EE020000}"/>
    <cellStyle name="40% - Accent1 27" xfId="782" xr:uid="{00000000-0005-0000-0000-0000EF020000}"/>
    <cellStyle name="40% - Accent1 28" xfId="783" xr:uid="{00000000-0005-0000-0000-0000F0020000}"/>
    <cellStyle name="40% - Accent1 29" xfId="784" xr:uid="{00000000-0005-0000-0000-0000F1020000}"/>
    <cellStyle name="40% - Accent1 3" xfId="785" xr:uid="{00000000-0005-0000-0000-0000F2020000}"/>
    <cellStyle name="40% - Accent1 3 2" xfId="786" xr:uid="{00000000-0005-0000-0000-0000F3020000}"/>
    <cellStyle name="40% - Accent1 3 3" xfId="787" xr:uid="{00000000-0005-0000-0000-0000F4020000}"/>
    <cellStyle name="40% - Accent1 30" xfId="788" xr:uid="{00000000-0005-0000-0000-0000F5020000}"/>
    <cellStyle name="40% - Accent1 31" xfId="789" xr:uid="{00000000-0005-0000-0000-0000F6020000}"/>
    <cellStyle name="40% - Accent1 32" xfId="790" xr:uid="{00000000-0005-0000-0000-0000F7020000}"/>
    <cellStyle name="40% - Accent1 33" xfId="791" xr:uid="{00000000-0005-0000-0000-0000F8020000}"/>
    <cellStyle name="40% - Accent1 34" xfId="792" xr:uid="{00000000-0005-0000-0000-0000F9020000}"/>
    <cellStyle name="40% - Accent1 35" xfId="793" xr:uid="{00000000-0005-0000-0000-0000FA020000}"/>
    <cellStyle name="40% - Accent1 35 2" xfId="794" xr:uid="{00000000-0005-0000-0000-0000FB020000}"/>
    <cellStyle name="40% - Accent1 35 2 2" xfId="795" xr:uid="{00000000-0005-0000-0000-0000FC020000}"/>
    <cellStyle name="40% - Accent1 35 2 2 2" xfId="796" xr:uid="{00000000-0005-0000-0000-0000FD020000}"/>
    <cellStyle name="40% - Accent1 35 2 2 3" xfId="797" xr:uid="{00000000-0005-0000-0000-0000FE020000}"/>
    <cellStyle name="40% - Accent1 35 3" xfId="798" xr:uid="{00000000-0005-0000-0000-0000FF020000}"/>
    <cellStyle name="40% - Accent1 35 4" xfId="799" xr:uid="{00000000-0005-0000-0000-000000030000}"/>
    <cellStyle name="40% - Accent1 35 5" xfId="800" xr:uid="{00000000-0005-0000-0000-000001030000}"/>
    <cellStyle name="40% - Accent1 36" xfId="801" xr:uid="{00000000-0005-0000-0000-000002030000}"/>
    <cellStyle name="40% - Accent1 37" xfId="802" xr:uid="{00000000-0005-0000-0000-000003030000}"/>
    <cellStyle name="40% - Accent1 38" xfId="803" xr:uid="{00000000-0005-0000-0000-000004030000}"/>
    <cellStyle name="40% - Accent1 39" xfId="804" xr:uid="{00000000-0005-0000-0000-000005030000}"/>
    <cellStyle name="40% - Accent1 4" xfId="805" xr:uid="{00000000-0005-0000-0000-000006030000}"/>
    <cellStyle name="40% - Accent1 4 2" xfId="806" xr:uid="{00000000-0005-0000-0000-000007030000}"/>
    <cellStyle name="40% - Accent1 40" xfId="807" xr:uid="{00000000-0005-0000-0000-000008030000}"/>
    <cellStyle name="40% - Accent1 41" xfId="808" xr:uid="{00000000-0005-0000-0000-000009030000}"/>
    <cellStyle name="40% - Accent1 42" xfId="809" xr:uid="{00000000-0005-0000-0000-00000A030000}"/>
    <cellStyle name="40% - Accent1 43" xfId="810" xr:uid="{00000000-0005-0000-0000-00000B030000}"/>
    <cellStyle name="40% - Accent1 44" xfId="811" xr:uid="{00000000-0005-0000-0000-00000C030000}"/>
    <cellStyle name="40% - Accent1 45" xfId="812" xr:uid="{00000000-0005-0000-0000-00000D030000}"/>
    <cellStyle name="40% - Accent1 46" xfId="813" xr:uid="{00000000-0005-0000-0000-00000E030000}"/>
    <cellStyle name="40% - Accent1 47" xfId="814" xr:uid="{00000000-0005-0000-0000-00000F030000}"/>
    <cellStyle name="40% - Accent1 48" xfId="815" xr:uid="{00000000-0005-0000-0000-000010030000}"/>
    <cellStyle name="40% - Accent1 49" xfId="816" xr:uid="{00000000-0005-0000-0000-000011030000}"/>
    <cellStyle name="40% - Accent1 5" xfId="817" xr:uid="{00000000-0005-0000-0000-000012030000}"/>
    <cellStyle name="40% - Accent1 50" xfId="818" xr:uid="{00000000-0005-0000-0000-000013030000}"/>
    <cellStyle name="40% - Accent1 51" xfId="819" xr:uid="{00000000-0005-0000-0000-000014030000}"/>
    <cellStyle name="40% - Accent1 52" xfId="820" xr:uid="{00000000-0005-0000-0000-000015030000}"/>
    <cellStyle name="40% - Accent1 53" xfId="821" xr:uid="{00000000-0005-0000-0000-000016030000}"/>
    <cellStyle name="40% - Accent1 54" xfId="822" xr:uid="{00000000-0005-0000-0000-000017030000}"/>
    <cellStyle name="40% - Accent1 55" xfId="823" xr:uid="{00000000-0005-0000-0000-000018030000}"/>
    <cellStyle name="40% - Accent1 56" xfId="824" xr:uid="{00000000-0005-0000-0000-000019030000}"/>
    <cellStyle name="40% - Accent1 57" xfId="825" xr:uid="{00000000-0005-0000-0000-00001A030000}"/>
    <cellStyle name="40% - Accent1 58" xfId="826" xr:uid="{00000000-0005-0000-0000-00001B030000}"/>
    <cellStyle name="40% - Accent1 59" xfId="827" xr:uid="{00000000-0005-0000-0000-00001C030000}"/>
    <cellStyle name="40% - Accent1 6" xfId="828" xr:uid="{00000000-0005-0000-0000-00001D030000}"/>
    <cellStyle name="40% - Accent1 60" xfId="829" xr:uid="{00000000-0005-0000-0000-00001E030000}"/>
    <cellStyle name="40% - Accent1 60 2" xfId="830" xr:uid="{00000000-0005-0000-0000-00001F030000}"/>
    <cellStyle name="40% - Accent1 60 2 2" xfId="831" xr:uid="{00000000-0005-0000-0000-000020030000}"/>
    <cellStyle name="40% - Accent1 60 2 2 2" xfId="832" xr:uid="{00000000-0005-0000-0000-000021030000}"/>
    <cellStyle name="40% - Accent1 60 2 3" xfId="833" xr:uid="{00000000-0005-0000-0000-000022030000}"/>
    <cellStyle name="40% - Accent1 60 3" xfId="834" xr:uid="{00000000-0005-0000-0000-000023030000}"/>
    <cellStyle name="40% - Accent1 61" xfId="835" xr:uid="{00000000-0005-0000-0000-000024030000}"/>
    <cellStyle name="40% - Accent1 62" xfId="836" xr:uid="{00000000-0005-0000-0000-000025030000}"/>
    <cellStyle name="40% - Accent1 63" xfId="837" xr:uid="{00000000-0005-0000-0000-000026030000}"/>
    <cellStyle name="40% - Accent1 64" xfId="838" xr:uid="{00000000-0005-0000-0000-000027030000}"/>
    <cellStyle name="40% - Accent1 65" xfId="839" xr:uid="{00000000-0005-0000-0000-000028030000}"/>
    <cellStyle name="40% - Accent1 7" xfId="840" xr:uid="{00000000-0005-0000-0000-000029030000}"/>
    <cellStyle name="40% - Accent1 8" xfId="841" xr:uid="{00000000-0005-0000-0000-00002A030000}"/>
    <cellStyle name="40% - Accent1 9" xfId="842" xr:uid="{00000000-0005-0000-0000-00002B030000}"/>
    <cellStyle name="40% - Accent2 10" xfId="843" xr:uid="{00000000-0005-0000-0000-00002C030000}"/>
    <cellStyle name="40% - Accent2 11" xfId="844" xr:uid="{00000000-0005-0000-0000-00002D030000}"/>
    <cellStyle name="40% - Accent2 12" xfId="845" xr:uid="{00000000-0005-0000-0000-00002E030000}"/>
    <cellStyle name="40% - Accent2 13" xfId="846" xr:uid="{00000000-0005-0000-0000-00002F030000}"/>
    <cellStyle name="40% - Accent2 14" xfId="847" xr:uid="{00000000-0005-0000-0000-000030030000}"/>
    <cellStyle name="40% - Accent2 15" xfId="848" xr:uid="{00000000-0005-0000-0000-000031030000}"/>
    <cellStyle name="40% - Accent2 16" xfId="849" xr:uid="{00000000-0005-0000-0000-000032030000}"/>
    <cellStyle name="40% - Accent2 17" xfId="850" xr:uid="{00000000-0005-0000-0000-000033030000}"/>
    <cellStyle name="40% - Accent2 18" xfId="851" xr:uid="{00000000-0005-0000-0000-000034030000}"/>
    <cellStyle name="40% - Accent2 19" xfId="852" xr:uid="{00000000-0005-0000-0000-000035030000}"/>
    <cellStyle name="40% - Accent2 2" xfId="853" xr:uid="{00000000-0005-0000-0000-000036030000}"/>
    <cellStyle name="40% - Accent2 2 2" xfId="854" xr:uid="{00000000-0005-0000-0000-000037030000}"/>
    <cellStyle name="40% - Accent2 2 2 2" xfId="855" xr:uid="{00000000-0005-0000-0000-000038030000}"/>
    <cellStyle name="40% - Accent2 2 2 3" xfId="856" xr:uid="{00000000-0005-0000-0000-000039030000}"/>
    <cellStyle name="40% - Accent2 2 3" xfId="857" xr:uid="{00000000-0005-0000-0000-00003A030000}"/>
    <cellStyle name="40% - Accent2 2 3 2" xfId="858" xr:uid="{00000000-0005-0000-0000-00003B030000}"/>
    <cellStyle name="40% - Accent2 2 3 2 2" xfId="859" xr:uid="{00000000-0005-0000-0000-00003C030000}"/>
    <cellStyle name="40% - Accent2 2 3 3" xfId="860" xr:uid="{00000000-0005-0000-0000-00003D030000}"/>
    <cellStyle name="40% - Accent2 2 3 4" xfId="861" xr:uid="{00000000-0005-0000-0000-00003E030000}"/>
    <cellStyle name="40% - Accent2 2 4" xfId="862" xr:uid="{00000000-0005-0000-0000-00003F030000}"/>
    <cellStyle name="40% - Accent2 2 5" xfId="863" xr:uid="{00000000-0005-0000-0000-000040030000}"/>
    <cellStyle name="40% - Accent2 20" xfId="864" xr:uid="{00000000-0005-0000-0000-000041030000}"/>
    <cellStyle name="40% - Accent2 21" xfId="865" xr:uid="{00000000-0005-0000-0000-000042030000}"/>
    <cellStyle name="40% - Accent2 22" xfId="866" xr:uid="{00000000-0005-0000-0000-000043030000}"/>
    <cellStyle name="40% - Accent2 23" xfId="867" xr:uid="{00000000-0005-0000-0000-000044030000}"/>
    <cellStyle name="40% - Accent2 24" xfId="868" xr:uid="{00000000-0005-0000-0000-000045030000}"/>
    <cellStyle name="40% - Accent2 25" xfId="869" xr:uid="{00000000-0005-0000-0000-000046030000}"/>
    <cellStyle name="40% - Accent2 26" xfId="870" xr:uid="{00000000-0005-0000-0000-000047030000}"/>
    <cellStyle name="40% - Accent2 27" xfId="871" xr:uid="{00000000-0005-0000-0000-000048030000}"/>
    <cellStyle name="40% - Accent2 28" xfId="872" xr:uid="{00000000-0005-0000-0000-000049030000}"/>
    <cellStyle name="40% - Accent2 29" xfId="873" xr:uid="{00000000-0005-0000-0000-00004A030000}"/>
    <cellStyle name="40% - Accent2 3" xfId="874" xr:uid="{00000000-0005-0000-0000-00004B030000}"/>
    <cellStyle name="40% - Accent2 3 2" xfId="875" xr:uid="{00000000-0005-0000-0000-00004C030000}"/>
    <cellStyle name="40% - Accent2 30" xfId="876" xr:uid="{00000000-0005-0000-0000-00004D030000}"/>
    <cellStyle name="40% - Accent2 31" xfId="877" xr:uid="{00000000-0005-0000-0000-00004E030000}"/>
    <cellStyle name="40% - Accent2 32" xfId="878" xr:uid="{00000000-0005-0000-0000-00004F030000}"/>
    <cellStyle name="40% - Accent2 33" xfId="879" xr:uid="{00000000-0005-0000-0000-000050030000}"/>
    <cellStyle name="40% - Accent2 34" xfId="880" xr:uid="{00000000-0005-0000-0000-000051030000}"/>
    <cellStyle name="40% - Accent2 35" xfId="881" xr:uid="{00000000-0005-0000-0000-000052030000}"/>
    <cellStyle name="40% - Accent2 35 2" xfId="882" xr:uid="{00000000-0005-0000-0000-000053030000}"/>
    <cellStyle name="40% - Accent2 35 2 2" xfId="883" xr:uid="{00000000-0005-0000-0000-000054030000}"/>
    <cellStyle name="40% - Accent2 35 2 2 2" xfId="884" xr:uid="{00000000-0005-0000-0000-000055030000}"/>
    <cellStyle name="40% - Accent2 35 2 2 3" xfId="885" xr:uid="{00000000-0005-0000-0000-000056030000}"/>
    <cellStyle name="40% - Accent2 35 3" xfId="886" xr:uid="{00000000-0005-0000-0000-000057030000}"/>
    <cellStyle name="40% - Accent2 35 4" xfId="887" xr:uid="{00000000-0005-0000-0000-000058030000}"/>
    <cellStyle name="40% - Accent2 35 5" xfId="888" xr:uid="{00000000-0005-0000-0000-000059030000}"/>
    <cellStyle name="40% - Accent2 36" xfId="889" xr:uid="{00000000-0005-0000-0000-00005A030000}"/>
    <cellStyle name="40% - Accent2 37" xfId="890" xr:uid="{00000000-0005-0000-0000-00005B030000}"/>
    <cellStyle name="40% - Accent2 38" xfId="891" xr:uid="{00000000-0005-0000-0000-00005C030000}"/>
    <cellStyle name="40% - Accent2 39" xfId="892" xr:uid="{00000000-0005-0000-0000-00005D030000}"/>
    <cellStyle name="40% - Accent2 4" xfId="893" xr:uid="{00000000-0005-0000-0000-00005E030000}"/>
    <cellStyle name="40% - Accent2 4 2" xfId="894" xr:uid="{00000000-0005-0000-0000-00005F030000}"/>
    <cellStyle name="40% - Accent2 40" xfId="895" xr:uid="{00000000-0005-0000-0000-000060030000}"/>
    <cellStyle name="40% - Accent2 41" xfId="896" xr:uid="{00000000-0005-0000-0000-000061030000}"/>
    <cellStyle name="40% - Accent2 42" xfId="897" xr:uid="{00000000-0005-0000-0000-000062030000}"/>
    <cellStyle name="40% - Accent2 43" xfId="898" xr:uid="{00000000-0005-0000-0000-000063030000}"/>
    <cellStyle name="40% - Accent2 44" xfId="899" xr:uid="{00000000-0005-0000-0000-000064030000}"/>
    <cellStyle name="40% - Accent2 45" xfId="900" xr:uid="{00000000-0005-0000-0000-000065030000}"/>
    <cellStyle name="40% - Accent2 46" xfId="901" xr:uid="{00000000-0005-0000-0000-000066030000}"/>
    <cellStyle name="40% - Accent2 47" xfId="902" xr:uid="{00000000-0005-0000-0000-000067030000}"/>
    <cellStyle name="40% - Accent2 48" xfId="903" xr:uid="{00000000-0005-0000-0000-000068030000}"/>
    <cellStyle name="40% - Accent2 49" xfId="904" xr:uid="{00000000-0005-0000-0000-000069030000}"/>
    <cellStyle name="40% - Accent2 5" xfId="905" xr:uid="{00000000-0005-0000-0000-00006A030000}"/>
    <cellStyle name="40% - Accent2 50" xfId="906" xr:uid="{00000000-0005-0000-0000-00006B030000}"/>
    <cellStyle name="40% - Accent2 51" xfId="907" xr:uid="{00000000-0005-0000-0000-00006C030000}"/>
    <cellStyle name="40% - Accent2 52" xfId="908" xr:uid="{00000000-0005-0000-0000-00006D030000}"/>
    <cellStyle name="40% - Accent2 53" xfId="909" xr:uid="{00000000-0005-0000-0000-00006E030000}"/>
    <cellStyle name="40% - Accent2 54" xfId="910" xr:uid="{00000000-0005-0000-0000-00006F030000}"/>
    <cellStyle name="40% - Accent2 55" xfId="911" xr:uid="{00000000-0005-0000-0000-000070030000}"/>
    <cellStyle name="40% - Accent2 56" xfId="912" xr:uid="{00000000-0005-0000-0000-000071030000}"/>
    <cellStyle name="40% - Accent2 57" xfId="913" xr:uid="{00000000-0005-0000-0000-000072030000}"/>
    <cellStyle name="40% - Accent2 58" xfId="914" xr:uid="{00000000-0005-0000-0000-000073030000}"/>
    <cellStyle name="40% - Accent2 59" xfId="915" xr:uid="{00000000-0005-0000-0000-000074030000}"/>
    <cellStyle name="40% - Accent2 6" xfId="916" xr:uid="{00000000-0005-0000-0000-000075030000}"/>
    <cellStyle name="40% - Accent2 60" xfId="917" xr:uid="{00000000-0005-0000-0000-000076030000}"/>
    <cellStyle name="40% - Accent2 60 2" xfId="918" xr:uid="{00000000-0005-0000-0000-000077030000}"/>
    <cellStyle name="40% - Accent2 60 2 2" xfId="919" xr:uid="{00000000-0005-0000-0000-000078030000}"/>
    <cellStyle name="40% - Accent2 60 2 3" xfId="920" xr:uid="{00000000-0005-0000-0000-000079030000}"/>
    <cellStyle name="40% - Accent2 60 3" xfId="921" xr:uid="{00000000-0005-0000-0000-00007A030000}"/>
    <cellStyle name="40% - Accent2 61" xfId="922" xr:uid="{00000000-0005-0000-0000-00007B030000}"/>
    <cellStyle name="40% - Accent2 62" xfId="923" xr:uid="{00000000-0005-0000-0000-00007C030000}"/>
    <cellStyle name="40% - Accent2 63" xfId="924" xr:uid="{00000000-0005-0000-0000-00007D030000}"/>
    <cellStyle name="40% - Accent2 64" xfId="925" xr:uid="{00000000-0005-0000-0000-00007E030000}"/>
    <cellStyle name="40% - Accent2 65" xfId="926" xr:uid="{00000000-0005-0000-0000-00007F030000}"/>
    <cellStyle name="40% - Accent2 7" xfId="927" xr:uid="{00000000-0005-0000-0000-000080030000}"/>
    <cellStyle name="40% - Accent2 8" xfId="928" xr:uid="{00000000-0005-0000-0000-000081030000}"/>
    <cellStyle name="40% - Accent2 9" xfId="929" xr:uid="{00000000-0005-0000-0000-000082030000}"/>
    <cellStyle name="40% - Accent3 10" xfId="930" xr:uid="{00000000-0005-0000-0000-000083030000}"/>
    <cellStyle name="40% - Accent3 11" xfId="931" xr:uid="{00000000-0005-0000-0000-000084030000}"/>
    <cellStyle name="40% - Accent3 12" xfId="932" xr:uid="{00000000-0005-0000-0000-000085030000}"/>
    <cellStyle name="40% - Accent3 13" xfId="933" xr:uid="{00000000-0005-0000-0000-000086030000}"/>
    <cellStyle name="40% - Accent3 14" xfId="934" xr:uid="{00000000-0005-0000-0000-000087030000}"/>
    <cellStyle name="40% - Accent3 15" xfId="935" xr:uid="{00000000-0005-0000-0000-000088030000}"/>
    <cellStyle name="40% - Accent3 16" xfId="936" xr:uid="{00000000-0005-0000-0000-000089030000}"/>
    <cellStyle name="40% - Accent3 17" xfId="937" xr:uid="{00000000-0005-0000-0000-00008A030000}"/>
    <cellStyle name="40% - Accent3 18" xfId="938" xr:uid="{00000000-0005-0000-0000-00008B030000}"/>
    <cellStyle name="40% - Accent3 19" xfId="939" xr:uid="{00000000-0005-0000-0000-00008C030000}"/>
    <cellStyle name="40% - Accent3 2" xfId="940" xr:uid="{00000000-0005-0000-0000-00008D030000}"/>
    <cellStyle name="40% - Accent3 2 2" xfId="941" xr:uid="{00000000-0005-0000-0000-00008E030000}"/>
    <cellStyle name="40% - Accent3 2 2 2" xfId="942" xr:uid="{00000000-0005-0000-0000-00008F030000}"/>
    <cellStyle name="40% - Accent3 2 2 3" xfId="943" xr:uid="{00000000-0005-0000-0000-000090030000}"/>
    <cellStyle name="40% - Accent3 2 3" xfId="944" xr:uid="{00000000-0005-0000-0000-000091030000}"/>
    <cellStyle name="40% - Accent3 2 3 2" xfId="945" xr:uid="{00000000-0005-0000-0000-000092030000}"/>
    <cellStyle name="40% - Accent3 2 3 2 2" xfId="946" xr:uid="{00000000-0005-0000-0000-000093030000}"/>
    <cellStyle name="40% - Accent3 2 3 3" xfId="947" xr:uid="{00000000-0005-0000-0000-000094030000}"/>
    <cellStyle name="40% - Accent3 2 3 4" xfId="948" xr:uid="{00000000-0005-0000-0000-000095030000}"/>
    <cellStyle name="40% - Accent3 2 4" xfId="949" xr:uid="{00000000-0005-0000-0000-000096030000}"/>
    <cellStyle name="40% - Accent3 2 5" xfId="950" xr:uid="{00000000-0005-0000-0000-000097030000}"/>
    <cellStyle name="40% - Accent3 20" xfId="951" xr:uid="{00000000-0005-0000-0000-000098030000}"/>
    <cellStyle name="40% - Accent3 21" xfId="952" xr:uid="{00000000-0005-0000-0000-000099030000}"/>
    <cellStyle name="40% - Accent3 22" xfId="953" xr:uid="{00000000-0005-0000-0000-00009A030000}"/>
    <cellStyle name="40% - Accent3 23" xfId="954" xr:uid="{00000000-0005-0000-0000-00009B030000}"/>
    <cellStyle name="40% - Accent3 24" xfId="955" xr:uid="{00000000-0005-0000-0000-00009C030000}"/>
    <cellStyle name="40% - Accent3 25" xfId="956" xr:uid="{00000000-0005-0000-0000-00009D030000}"/>
    <cellStyle name="40% - Accent3 26" xfId="957" xr:uid="{00000000-0005-0000-0000-00009E030000}"/>
    <cellStyle name="40% - Accent3 27" xfId="958" xr:uid="{00000000-0005-0000-0000-00009F030000}"/>
    <cellStyle name="40% - Accent3 28" xfId="959" xr:uid="{00000000-0005-0000-0000-0000A0030000}"/>
    <cellStyle name="40% - Accent3 29" xfId="960" xr:uid="{00000000-0005-0000-0000-0000A1030000}"/>
    <cellStyle name="40% - Accent3 3" xfId="961" xr:uid="{00000000-0005-0000-0000-0000A2030000}"/>
    <cellStyle name="40% - Accent3 3 2" xfId="962" xr:uid="{00000000-0005-0000-0000-0000A3030000}"/>
    <cellStyle name="40% - Accent3 3 3" xfId="963" xr:uid="{00000000-0005-0000-0000-0000A4030000}"/>
    <cellStyle name="40% - Accent3 30" xfId="964" xr:uid="{00000000-0005-0000-0000-0000A5030000}"/>
    <cellStyle name="40% - Accent3 31" xfId="965" xr:uid="{00000000-0005-0000-0000-0000A6030000}"/>
    <cellStyle name="40% - Accent3 32" xfId="966" xr:uid="{00000000-0005-0000-0000-0000A7030000}"/>
    <cellStyle name="40% - Accent3 33" xfId="967" xr:uid="{00000000-0005-0000-0000-0000A8030000}"/>
    <cellStyle name="40% - Accent3 34" xfId="968" xr:uid="{00000000-0005-0000-0000-0000A9030000}"/>
    <cellStyle name="40% - Accent3 35" xfId="969" xr:uid="{00000000-0005-0000-0000-0000AA030000}"/>
    <cellStyle name="40% - Accent3 35 2" xfId="970" xr:uid="{00000000-0005-0000-0000-0000AB030000}"/>
    <cellStyle name="40% - Accent3 35 2 2" xfId="971" xr:uid="{00000000-0005-0000-0000-0000AC030000}"/>
    <cellStyle name="40% - Accent3 35 2 2 2" xfId="972" xr:uid="{00000000-0005-0000-0000-0000AD030000}"/>
    <cellStyle name="40% - Accent3 35 2 2 3" xfId="973" xr:uid="{00000000-0005-0000-0000-0000AE030000}"/>
    <cellStyle name="40% - Accent3 35 3" xfId="974" xr:uid="{00000000-0005-0000-0000-0000AF030000}"/>
    <cellStyle name="40% - Accent3 35 4" xfId="975" xr:uid="{00000000-0005-0000-0000-0000B0030000}"/>
    <cellStyle name="40% - Accent3 35 5" xfId="976" xr:uid="{00000000-0005-0000-0000-0000B1030000}"/>
    <cellStyle name="40% - Accent3 36" xfId="977" xr:uid="{00000000-0005-0000-0000-0000B2030000}"/>
    <cellStyle name="40% - Accent3 37" xfId="978" xr:uid="{00000000-0005-0000-0000-0000B3030000}"/>
    <cellStyle name="40% - Accent3 38" xfId="979" xr:uid="{00000000-0005-0000-0000-0000B4030000}"/>
    <cellStyle name="40% - Accent3 39" xfId="980" xr:uid="{00000000-0005-0000-0000-0000B5030000}"/>
    <cellStyle name="40% - Accent3 4" xfId="981" xr:uid="{00000000-0005-0000-0000-0000B6030000}"/>
    <cellStyle name="40% - Accent3 4 2" xfId="982" xr:uid="{00000000-0005-0000-0000-0000B7030000}"/>
    <cellStyle name="40% - Accent3 40" xfId="983" xr:uid="{00000000-0005-0000-0000-0000B8030000}"/>
    <cellStyle name="40% - Accent3 41" xfId="984" xr:uid="{00000000-0005-0000-0000-0000B9030000}"/>
    <cellStyle name="40% - Accent3 42" xfId="985" xr:uid="{00000000-0005-0000-0000-0000BA030000}"/>
    <cellStyle name="40% - Accent3 43" xfId="986" xr:uid="{00000000-0005-0000-0000-0000BB030000}"/>
    <cellStyle name="40% - Accent3 44" xfId="987" xr:uid="{00000000-0005-0000-0000-0000BC030000}"/>
    <cellStyle name="40% - Accent3 45" xfId="988" xr:uid="{00000000-0005-0000-0000-0000BD030000}"/>
    <cellStyle name="40% - Accent3 46" xfId="989" xr:uid="{00000000-0005-0000-0000-0000BE030000}"/>
    <cellStyle name="40% - Accent3 47" xfId="990" xr:uid="{00000000-0005-0000-0000-0000BF030000}"/>
    <cellStyle name="40% - Accent3 48" xfId="991" xr:uid="{00000000-0005-0000-0000-0000C0030000}"/>
    <cellStyle name="40% - Accent3 49" xfId="992" xr:uid="{00000000-0005-0000-0000-0000C1030000}"/>
    <cellStyle name="40% - Accent3 5" xfId="993" xr:uid="{00000000-0005-0000-0000-0000C2030000}"/>
    <cellStyle name="40% - Accent3 50" xfId="994" xr:uid="{00000000-0005-0000-0000-0000C3030000}"/>
    <cellStyle name="40% - Accent3 51" xfId="995" xr:uid="{00000000-0005-0000-0000-0000C4030000}"/>
    <cellStyle name="40% - Accent3 52" xfId="996" xr:uid="{00000000-0005-0000-0000-0000C5030000}"/>
    <cellStyle name="40% - Accent3 53" xfId="997" xr:uid="{00000000-0005-0000-0000-0000C6030000}"/>
    <cellStyle name="40% - Accent3 54" xfId="998" xr:uid="{00000000-0005-0000-0000-0000C7030000}"/>
    <cellStyle name="40% - Accent3 55" xfId="999" xr:uid="{00000000-0005-0000-0000-0000C8030000}"/>
    <cellStyle name="40% - Accent3 56" xfId="1000" xr:uid="{00000000-0005-0000-0000-0000C9030000}"/>
    <cellStyle name="40% - Accent3 57" xfId="1001" xr:uid="{00000000-0005-0000-0000-0000CA030000}"/>
    <cellStyle name="40% - Accent3 58" xfId="1002" xr:uid="{00000000-0005-0000-0000-0000CB030000}"/>
    <cellStyle name="40% - Accent3 59" xfId="1003" xr:uid="{00000000-0005-0000-0000-0000CC030000}"/>
    <cellStyle name="40% - Accent3 6" xfId="1004" xr:uid="{00000000-0005-0000-0000-0000CD030000}"/>
    <cellStyle name="40% - Accent3 60" xfId="1005" xr:uid="{00000000-0005-0000-0000-0000CE030000}"/>
    <cellStyle name="40% - Accent3 60 2" xfId="1006" xr:uid="{00000000-0005-0000-0000-0000CF030000}"/>
    <cellStyle name="40% - Accent3 60 2 2" xfId="1007" xr:uid="{00000000-0005-0000-0000-0000D0030000}"/>
    <cellStyle name="40% - Accent3 60 2 2 2" xfId="1008" xr:uid="{00000000-0005-0000-0000-0000D1030000}"/>
    <cellStyle name="40% - Accent3 60 2 3" xfId="1009" xr:uid="{00000000-0005-0000-0000-0000D2030000}"/>
    <cellStyle name="40% - Accent3 60 3" xfId="1010" xr:uid="{00000000-0005-0000-0000-0000D3030000}"/>
    <cellStyle name="40% - Accent3 61" xfId="1011" xr:uid="{00000000-0005-0000-0000-0000D4030000}"/>
    <cellStyle name="40% - Accent3 62" xfId="1012" xr:uid="{00000000-0005-0000-0000-0000D5030000}"/>
    <cellStyle name="40% - Accent3 63" xfId="1013" xr:uid="{00000000-0005-0000-0000-0000D6030000}"/>
    <cellStyle name="40% - Accent3 64" xfId="1014" xr:uid="{00000000-0005-0000-0000-0000D7030000}"/>
    <cellStyle name="40% - Accent3 65" xfId="1015" xr:uid="{00000000-0005-0000-0000-0000D8030000}"/>
    <cellStyle name="40% - Accent3 7" xfId="1016" xr:uid="{00000000-0005-0000-0000-0000D9030000}"/>
    <cellStyle name="40% - Accent3 8" xfId="1017" xr:uid="{00000000-0005-0000-0000-0000DA030000}"/>
    <cellStyle name="40% - Accent3 9" xfId="1018" xr:uid="{00000000-0005-0000-0000-0000DB030000}"/>
    <cellStyle name="40% - Accent4 10" xfId="1019" xr:uid="{00000000-0005-0000-0000-0000DC030000}"/>
    <cellStyle name="40% - Accent4 11" xfId="1020" xr:uid="{00000000-0005-0000-0000-0000DD030000}"/>
    <cellStyle name="40% - Accent4 12" xfId="1021" xr:uid="{00000000-0005-0000-0000-0000DE030000}"/>
    <cellStyle name="40% - Accent4 13" xfId="1022" xr:uid="{00000000-0005-0000-0000-0000DF030000}"/>
    <cellStyle name="40% - Accent4 14" xfId="1023" xr:uid="{00000000-0005-0000-0000-0000E0030000}"/>
    <cellStyle name="40% - Accent4 15" xfId="1024" xr:uid="{00000000-0005-0000-0000-0000E1030000}"/>
    <cellStyle name="40% - Accent4 16" xfId="1025" xr:uid="{00000000-0005-0000-0000-0000E2030000}"/>
    <cellStyle name="40% - Accent4 17" xfId="1026" xr:uid="{00000000-0005-0000-0000-0000E3030000}"/>
    <cellStyle name="40% - Accent4 18" xfId="1027" xr:uid="{00000000-0005-0000-0000-0000E4030000}"/>
    <cellStyle name="40% - Accent4 19" xfId="1028" xr:uid="{00000000-0005-0000-0000-0000E5030000}"/>
    <cellStyle name="40% - Accent4 2" xfId="1029" xr:uid="{00000000-0005-0000-0000-0000E6030000}"/>
    <cellStyle name="40% - Accent4 2 2" xfId="1030" xr:uid="{00000000-0005-0000-0000-0000E7030000}"/>
    <cellStyle name="40% - Accent4 2 2 2" xfId="1031" xr:uid="{00000000-0005-0000-0000-0000E8030000}"/>
    <cellStyle name="40% - Accent4 2 2 3" xfId="1032" xr:uid="{00000000-0005-0000-0000-0000E9030000}"/>
    <cellStyle name="40% - Accent4 2 3" xfId="1033" xr:uid="{00000000-0005-0000-0000-0000EA030000}"/>
    <cellStyle name="40% - Accent4 2 3 2" xfId="1034" xr:uid="{00000000-0005-0000-0000-0000EB030000}"/>
    <cellStyle name="40% - Accent4 2 3 2 2" xfId="1035" xr:uid="{00000000-0005-0000-0000-0000EC030000}"/>
    <cellStyle name="40% - Accent4 2 3 3" xfId="1036" xr:uid="{00000000-0005-0000-0000-0000ED030000}"/>
    <cellStyle name="40% - Accent4 2 3 4" xfId="1037" xr:uid="{00000000-0005-0000-0000-0000EE030000}"/>
    <cellStyle name="40% - Accent4 2 4" xfId="1038" xr:uid="{00000000-0005-0000-0000-0000EF030000}"/>
    <cellStyle name="40% - Accent4 2 5" xfId="1039" xr:uid="{00000000-0005-0000-0000-0000F0030000}"/>
    <cellStyle name="40% - Accent4 20" xfId="1040" xr:uid="{00000000-0005-0000-0000-0000F1030000}"/>
    <cellStyle name="40% - Accent4 21" xfId="1041" xr:uid="{00000000-0005-0000-0000-0000F2030000}"/>
    <cellStyle name="40% - Accent4 22" xfId="1042" xr:uid="{00000000-0005-0000-0000-0000F3030000}"/>
    <cellStyle name="40% - Accent4 23" xfId="1043" xr:uid="{00000000-0005-0000-0000-0000F4030000}"/>
    <cellStyle name="40% - Accent4 24" xfId="1044" xr:uid="{00000000-0005-0000-0000-0000F5030000}"/>
    <cellStyle name="40% - Accent4 25" xfId="1045" xr:uid="{00000000-0005-0000-0000-0000F6030000}"/>
    <cellStyle name="40% - Accent4 26" xfId="1046" xr:uid="{00000000-0005-0000-0000-0000F7030000}"/>
    <cellStyle name="40% - Accent4 27" xfId="1047" xr:uid="{00000000-0005-0000-0000-0000F8030000}"/>
    <cellStyle name="40% - Accent4 28" xfId="1048" xr:uid="{00000000-0005-0000-0000-0000F9030000}"/>
    <cellStyle name="40% - Accent4 29" xfId="1049" xr:uid="{00000000-0005-0000-0000-0000FA030000}"/>
    <cellStyle name="40% - Accent4 3" xfId="1050" xr:uid="{00000000-0005-0000-0000-0000FB030000}"/>
    <cellStyle name="40% - Accent4 3 2" xfId="1051" xr:uid="{00000000-0005-0000-0000-0000FC030000}"/>
    <cellStyle name="40% - Accent4 3 3" xfId="1052" xr:uid="{00000000-0005-0000-0000-0000FD030000}"/>
    <cellStyle name="40% - Accent4 30" xfId="1053" xr:uid="{00000000-0005-0000-0000-0000FE030000}"/>
    <cellStyle name="40% - Accent4 31" xfId="1054" xr:uid="{00000000-0005-0000-0000-0000FF030000}"/>
    <cellStyle name="40% - Accent4 32" xfId="1055" xr:uid="{00000000-0005-0000-0000-000000040000}"/>
    <cellStyle name="40% - Accent4 33" xfId="1056" xr:uid="{00000000-0005-0000-0000-000001040000}"/>
    <cellStyle name="40% - Accent4 34" xfId="1057" xr:uid="{00000000-0005-0000-0000-000002040000}"/>
    <cellStyle name="40% - Accent4 35" xfId="1058" xr:uid="{00000000-0005-0000-0000-000003040000}"/>
    <cellStyle name="40% - Accent4 35 2" xfId="1059" xr:uid="{00000000-0005-0000-0000-000004040000}"/>
    <cellStyle name="40% - Accent4 35 2 2" xfId="1060" xr:uid="{00000000-0005-0000-0000-000005040000}"/>
    <cellStyle name="40% - Accent4 35 2 2 2" xfId="1061" xr:uid="{00000000-0005-0000-0000-000006040000}"/>
    <cellStyle name="40% - Accent4 35 2 2 3" xfId="1062" xr:uid="{00000000-0005-0000-0000-000007040000}"/>
    <cellStyle name="40% - Accent4 35 3" xfId="1063" xr:uid="{00000000-0005-0000-0000-000008040000}"/>
    <cellStyle name="40% - Accent4 35 4" xfId="1064" xr:uid="{00000000-0005-0000-0000-000009040000}"/>
    <cellStyle name="40% - Accent4 35 5" xfId="1065" xr:uid="{00000000-0005-0000-0000-00000A040000}"/>
    <cellStyle name="40% - Accent4 36" xfId="1066" xr:uid="{00000000-0005-0000-0000-00000B040000}"/>
    <cellStyle name="40% - Accent4 37" xfId="1067" xr:uid="{00000000-0005-0000-0000-00000C040000}"/>
    <cellStyle name="40% - Accent4 38" xfId="1068" xr:uid="{00000000-0005-0000-0000-00000D040000}"/>
    <cellStyle name="40% - Accent4 39" xfId="1069" xr:uid="{00000000-0005-0000-0000-00000E040000}"/>
    <cellStyle name="40% - Accent4 4" xfId="1070" xr:uid="{00000000-0005-0000-0000-00000F040000}"/>
    <cellStyle name="40% - Accent4 4 2" xfId="1071" xr:uid="{00000000-0005-0000-0000-000010040000}"/>
    <cellStyle name="40% - Accent4 40" xfId="1072" xr:uid="{00000000-0005-0000-0000-000011040000}"/>
    <cellStyle name="40% - Accent4 41" xfId="1073" xr:uid="{00000000-0005-0000-0000-000012040000}"/>
    <cellStyle name="40% - Accent4 42" xfId="1074" xr:uid="{00000000-0005-0000-0000-000013040000}"/>
    <cellStyle name="40% - Accent4 43" xfId="1075" xr:uid="{00000000-0005-0000-0000-000014040000}"/>
    <cellStyle name="40% - Accent4 44" xfId="1076" xr:uid="{00000000-0005-0000-0000-000015040000}"/>
    <cellStyle name="40% - Accent4 45" xfId="1077" xr:uid="{00000000-0005-0000-0000-000016040000}"/>
    <cellStyle name="40% - Accent4 46" xfId="1078" xr:uid="{00000000-0005-0000-0000-000017040000}"/>
    <cellStyle name="40% - Accent4 47" xfId="1079" xr:uid="{00000000-0005-0000-0000-000018040000}"/>
    <cellStyle name="40% - Accent4 48" xfId="1080" xr:uid="{00000000-0005-0000-0000-000019040000}"/>
    <cellStyle name="40% - Accent4 49" xfId="1081" xr:uid="{00000000-0005-0000-0000-00001A040000}"/>
    <cellStyle name="40% - Accent4 5" xfId="1082" xr:uid="{00000000-0005-0000-0000-00001B040000}"/>
    <cellStyle name="40% - Accent4 50" xfId="1083" xr:uid="{00000000-0005-0000-0000-00001C040000}"/>
    <cellStyle name="40% - Accent4 51" xfId="1084" xr:uid="{00000000-0005-0000-0000-00001D040000}"/>
    <cellStyle name="40% - Accent4 52" xfId="1085" xr:uid="{00000000-0005-0000-0000-00001E040000}"/>
    <cellStyle name="40% - Accent4 53" xfId="1086" xr:uid="{00000000-0005-0000-0000-00001F040000}"/>
    <cellStyle name="40% - Accent4 54" xfId="1087" xr:uid="{00000000-0005-0000-0000-000020040000}"/>
    <cellStyle name="40% - Accent4 55" xfId="1088" xr:uid="{00000000-0005-0000-0000-000021040000}"/>
    <cellStyle name="40% - Accent4 56" xfId="1089" xr:uid="{00000000-0005-0000-0000-000022040000}"/>
    <cellStyle name="40% - Accent4 57" xfId="1090" xr:uid="{00000000-0005-0000-0000-000023040000}"/>
    <cellStyle name="40% - Accent4 58" xfId="1091" xr:uid="{00000000-0005-0000-0000-000024040000}"/>
    <cellStyle name="40% - Accent4 59" xfId="1092" xr:uid="{00000000-0005-0000-0000-000025040000}"/>
    <cellStyle name="40% - Accent4 6" xfId="1093" xr:uid="{00000000-0005-0000-0000-000026040000}"/>
    <cellStyle name="40% - Accent4 60" xfId="1094" xr:uid="{00000000-0005-0000-0000-000027040000}"/>
    <cellStyle name="40% - Accent4 60 2" xfId="1095" xr:uid="{00000000-0005-0000-0000-000028040000}"/>
    <cellStyle name="40% - Accent4 60 2 2" xfId="1096" xr:uid="{00000000-0005-0000-0000-000029040000}"/>
    <cellStyle name="40% - Accent4 60 2 2 2" xfId="1097" xr:uid="{00000000-0005-0000-0000-00002A040000}"/>
    <cellStyle name="40% - Accent4 60 2 3" xfId="1098" xr:uid="{00000000-0005-0000-0000-00002B040000}"/>
    <cellStyle name="40% - Accent4 60 3" xfId="1099" xr:uid="{00000000-0005-0000-0000-00002C040000}"/>
    <cellStyle name="40% - Accent4 61" xfId="1100" xr:uid="{00000000-0005-0000-0000-00002D040000}"/>
    <cellStyle name="40% - Accent4 62" xfId="1101" xr:uid="{00000000-0005-0000-0000-00002E040000}"/>
    <cellStyle name="40% - Accent4 63" xfId="1102" xr:uid="{00000000-0005-0000-0000-00002F040000}"/>
    <cellStyle name="40% - Accent4 64" xfId="1103" xr:uid="{00000000-0005-0000-0000-000030040000}"/>
    <cellStyle name="40% - Accent4 65" xfId="1104" xr:uid="{00000000-0005-0000-0000-000031040000}"/>
    <cellStyle name="40% - Accent4 7" xfId="1105" xr:uid="{00000000-0005-0000-0000-000032040000}"/>
    <cellStyle name="40% - Accent4 8" xfId="1106" xr:uid="{00000000-0005-0000-0000-000033040000}"/>
    <cellStyle name="40% - Accent4 9" xfId="1107" xr:uid="{00000000-0005-0000-0000-000034040000}"/>
    <cellStyle name="40% - Accent5 10" xfId="1108" xr:uid="{00000000-0005-0000-0000-000035040000}"/>
    <cellStyle name="40% - Accent5 11" xfId="1109" xr:uid="{00000000-0005-0000-0000-000036040000}"/>
    <cellStyle name="40% - Accent5 12" xfId="1110" xr:uid="{00000000-0005-0000-0000-000037040000}"/>
    <cellStyle name="40% - Accent5 13" xfId="1111" xr:uid="{00000000-0005-0000-0000-000038040000}"/>
    <cellStyle name="40% - Accent5 14" xfId="1112" xr:uid="{00000000-0005-0000-0000-000039040000}"/>
    <cellStyle name="40% - Accent5 15" xfId="1113" xr:uid="{00000000-0005-0000-0000-00003A040000}"/>
    <cellStyle name="40% - Accent5 16" xfId="1114" xr:uid="{00000000-0005-0000-0000-00003B040000}"/>
    <cellStyle name="40% - Accent5 17" xfId="1115" xr:uid="{00000000-0005-0000-0000-00003C040000}"/>
    <cellStyle name="40% - Accent5 18" xfId="1116" xr:uid="{00000000-0005-0000-0000-00003D040000}"/>
    <cellStyle name="40% - Accent5 19" xfId="1117" xr:uid="{00000000-0005-0000-0000-00003E040000}"/>
    <cellStyle name="40% - Accent5 2" xfId="1118" xr:uid="{00000000-0005-0000-0000-00003F040000}"/>
    <cellStyle name="40% - Accent5 2 2" xfId="1119" xr:uid="{00000000-0005-0000-0000-000040040000}"/>
    <cellStyle name="40% - Accent5 2 2 2" xfId="1120" xr:uid="{00000000-0005-0000-0000-000041040000}"/>
    <cellStyle name="40% - Accent5 2 2 3" xfId="1121" xr:uid="{00000000-0005-0000-0000-000042040000}"/>
    <cellStyle name="40% - Accent5 2 3" xfId="1122" xr:uid="{00000000-0005-0000-0000-000043040000}"/>
    <cellStyle name="40% - Accent5 2 3 2" xfId="1123" xr:uid="{00000000-0005-0000-0000-000044040000}"/>
    <cellStyle name="40% - Accent5 2 3 2 2" xfId="1124" xr:uid="{00000000-0005-0000-0000-000045040000}"/>
    <cellStyle name="40% - Accent5 2 3 3" xfId="1125" xr:uid="{00000000-0005-0000-0000-000046040000}"/>
    <cellStyle name="40% - Accent5 2 3 4" xfId="1126" xr:uid="{00000000-0005-0000-0000-000047040000}"/>
    <cellStyle name="40% - Accent5 2 4" xfId="1127" xr:uid="{00000000-0005-0000-0000-000048040000}"/>
    <cellStyle name="40% - Accent5 2 5" xfId="1128" xr:uid="{00000000-0005-0000-0000-000049040000}"/>
    <cellStyle name="40% - Accent5 20" xfId="1129" xr:uid="{00000000-0005-0000-0000-00004A040000}"/>
    <cellStyle name="40% - Accent5 21" xfId="1130" xr:uid="{00000000-0005-0000-0000-00004B040000}"/>
    <cellStyle name="40% - Accent5 22" xfId="1131" xr:uid="{00000000-0005-0000-0000-00004C040000}"/>
    <cellStyle name="40% - Accent5 23" xfId="1132" xr:uid="{00000000-0005-0000-0000-00004D040000}"/>
    <cellStyle name="40% - Accent5 24" xfId="1133" xr:uid="{00000000-0005-0000-0000-00004E040000}"/>
    <cellStyle name="40% - Accent5 25" xfId="1134" xr:uid="{00000000-0005-0000-0000-00004F040000}"/>
    <cellStyle name="40% - Accent5 26" xfId="1135" xr:uid="{00000000-0005-0000-0000-000050040000}"/>
    <cellStyle name="40% - Accent5 27" xfId="1136" xr:uid="{00000000-0005-0000-0000-000051040000}"/>
    <cellStyle name="40% - Accent5 28" xfId="1137" xr:uid="{00000000-0005-0000-0000-000052040000}"/>
    <cellStyle name="40% - Accent5 29" xfId="1138" xr:uid="{00000000-0005-0000-0000-000053040000}"/>
    <cellStyle name="40% - Accent5 3" xfId="1139" xr:uid="{00000000-0005-0000-0000-000054040000}"/>
    <cellStyle name="40% - Accent5 3 2" xfId="1140" xr:uid="{00000000-0005-0000-0000-000055040000}"/>
    <cellStyle name="40% - Accent5 3 3" xfId="1141" xr:uid="{00000000-0005-0000-0000-000056040000}"/>
    <cellStyle name="40% - Accent5 30" xfId="1142" xr:uid="{00000000-0005-0000-0000-000057040000}"/>
    <cellStyle name="40% - Accent5 31" xfId="1143" xr:uid="{00000000-0005-0000-0000-000058040000}"/>
    <cellStyle name="40% - Accent5 32" xfId="1144" xr:uid="{00000000-0005-0000-0000-000059040000}"/>
    <cellStyle name="40% - Accent5 33" xfId="1145" xr:uid="{00000000-0005-0000-0000-00005A040000}"/>
    <cellStyle name="40% - Accent5 34" xfId="1146" xr:uid="{00000000-0005-0000-0000-00005B040000}"/>
    <cellStyle name="40% - Accent5 35" xfId="1147" xr:uid="{00000000-0005-0000-0000-00005C040000}"/>
    <cellStyle name="40% - Accent5 35 2" xfId="1148" xr:uid="{00000000-0005-0000-0000-00005D040000}"/>
    <cellStyle name="40% - Accent5 35 2 2" xfId="1149" xr:uid="{00000000-0005-0000-0000-00005E040000}"/>
    <cellStyle name="40% - Accent5 35 2 2 2" xfId="1150" xr:uid="{00000000-0005-0000-0000-00005F040000}"/>
    <cellStyle name="40% - Accent5 35 2 2 3" xfId="1151" xr:uid="{00000000-0005-0000-0000-000060040000}"/>
    <cellStyle name="40% - Accent5 35 3" xfId="1152" xr:uid="{00000000-0005-0000-0000-000061040000}"/>
    <cellStyle name="40% - Accent5 35 4" xfId="1153" xr:uid="{00000000-0005-0000-0000-000062040000}"/>
    <cellStyle name="40% - Accent5 35 5" xfId="1154" xr:uid="{00000000-0005-0000-0000-000063040000}"/>
    <cellStyle name="40% - Accent5 36" xfId="1155" xr:uid="{00000000-0005-0000-0000-000064040000}"/>
    <cellStyle name="40% - Accent5 37" xfId="1156" xr:uid="{00000000-0005-0000-0000-000065040000}"/>
    <cellStyle name="40% - Accent5 38" xfId="1157" xr:uid="{00000000-0005-0000-0000-000066040000}"/>
    <cellStyle name="40% - Accent5 39" xfId="1158" xr:uid="{00000000-0005-0000-0000-000067040000}"/>
    <cellStyle name="40% - Accent5 4" xfId="1159" xr:uid="{00000000-0005-0000-0000-000068040000}"/>
    <cellStyle name="40% - Accent5 4 2" xfId="1160" xr:uid="{00000000-0005-0000-0000-000069040000}"/>
    <cellStyle name="40% - Accent5 40" xfId="1161" xr:uid="{00000000-0005-0000-0000-00006A040000}"/>
    <cellStyle name="40% - Accent5 41" xfId="1162" xr:uid="{00000000-0005-0000-0000-00006B040000}"/>
    <cellStyle name="40% - Accent5 42" xfId="1163" xr:uid="{00000000-0005-0000-0000-00006C040000}"/>
    <cellStyle name="40% - Accent5 43" xfId="1164" xr:uid="{00000000-0005-0000-0000-00006D040000}"/>
    <cellStyle name="40% - Accent5 44" xfId="1165" xr:uid="{00000000-0005-0000-0000-00006E040000}"/>
    <cellStyle name="40% - Accent5 45" xfId="1166" xr:uid="{00000000-0005-0000-0000-00006F040000}"/>
    <cellStyle name="40% - Accent5 46" xfId="1167" xr:uid="{00000000-0005-0000-0000-000070040000}"/>
    <cellStyle name="40% - Accent5 47" xfId="1168" xr:uid="{00000000-0005-0000-0000-000071040000}"/>
    <cellStyle name="40% - Accent5 48" xfId="1169" xr:uid="{00000000-0005-0000-0000-000072040000}"/>
    <cellStyle name="40% - Accent5 49" xfId="1170" xr:uid="{00000000-0005-0000-0000-000073040000}"/>
    <cellStyle name="40% - Accent5 5" xfId="1171" xr:uid="{00000000-0005-0000-0000-000074040000}"/>
    <cellStyle name="40% - Accent5 50" xfId="1172" xr:uid="{00000000-0005-0000-0000-000075040000}"/>
    <cellStyle name="40% - Accent5 51" xfId="1173" xr:uid="{00000000-0005-0000-0000-000076040000}"/>
    <cellStyle name="40% - Accent5 52" xfId="1174" xr:uid="{00000000-0005-0000-0000-000077040000}"/>
    <cellStyle name="40% - Accent5 53" xfId="1175" xr:uid="{00000000-0005-0000-0000-000078040000}"/>
    <cellStyle name="40% - Accent5 54" xfId="1176" xr:uid="{00000000-0005-0000-0000-000079040000}"/>
    <cellStyle name="40% - Accent5 55" xfId="1177" xr:uid="{00000000-0005-0000-0000-00007A040000}"/>
    <cellStyle name="40% - Accent5 56" xfId="1178" xr:uid="{00000000-0005-0000-0000-00007B040000}"/>
    <cellStyle name="40% - Accent5 57" xfId="1179" xr:uid="{00000000-0005-0000-0000-00007C040000}"/>
    <cellStyle name="40% - Accent5 58" xfId="1180" xr:uid="{00000000-0005-0000-0000-00007D040000}"/>
    <cellStyle name="40% - Accent5 59" xfId="1181" xr:uid="{00000000-0005-0000-0000-00007E040000}"/>
    <cellStyle name="40% - Accent5 6" xfId="1182" xr:uid="{00000000-0005-0000-0000-00007F040000}"/>
    <cellStyle name="40% - Accent5 60" xfId="1183" xr:uid="{00000000-0005-0000-0000-000080040000}"/>
    <cellStyle name="40% - Accent5 60 2" xfId="1184" xr:uid="{00000000-0005-0000-0000-000081040000}"/>
    <cellStyle name="40% - Accent5 60 2 2" xfId="1185" xr:uid="{00000000-0005-0000-0000-000082040000}"/>
    <cellStyle name="40% - Accent5 60 2 3" xfId="1186" xr:uid="{00000000-0005-0000-0000-000083040000}"/>
    <cellStyle name="40% - Accent5 60 3" xfId="1187" xr:uid="{00000000-0005-0000-0000-000084040000}"/>
    <cellStyle name="40% - Accent5 61" xfId="1188" xr:uid="{00000000-0005-0000-0000-000085040000}"/>
    <cellStyle name="40% - Accent5 62" xfId="1189" xr:uid="{00000000-0005-0000-0000-000086040000}"/>
    <cellStyle name="40% - Accent5 63" xfId="1190" xr:uid="{00000000-0005-0000-0000-000087040000}"/>
    <cellStyle name="40% - Accent5 64" xfId="1191" xr:uid="{00000000-0005-0000-0000-000088040000}"/>
    <cellStyle name="40% - Accent5 65" xfId="1192" xr:uid="{00000000-0005-0000-0000-000089040000}"/>
    <cellStyle name="40% - Accent5 7" xfId="1193" xr:uid="{00000000-0005-0000-0000-00008A040000}"/>
    <cellStyle name="40% - Accent5 8" xfId="1194" xr:uid="{00000000-0005-0000-0000-00008B040000}"/>
    <cellStyle name="40% - Accent5 9" xfId="1195" xr:uid="{00000000-0005-0000-0000-00008C040000}"/>
    <cellStyle name="40% - Accent6 10" xfId="1196" xr:uid="{00000000-0005-0000-0000-00008D040000}"/>
    <cellStyle name="40% - Accent6 11" xfId="1197" xr:uid="{00000000-0005-0000-0000-00008E040000}"/>
    <cellStyle name="40% - Accent6 12" xfId="1198" xr:uid="{00000000-0005-0000-0000-00008F040000}"/>
    <cellStyle name="40% - Accent6 13" xfId="1199" xr:uid="{00000000-0005-0000-0000-000090040000}"/>
    <cellStyle name="40% - Accent6 14" xfId="1200" xr:uid="{00000000-0005-0000-0000-000091040000}"/>
    <cellStyle name="40% - Accent6 15" xfId="1201" xr:uid="{00000000-0005-0000-0000-000092040000}"/>
    <cellStyle name="40% - Accent6 16" xfId="1202" xr:uid="{00000000-0005-0000-0000-000093040000}"/>
    <cellStyle name="40% - Accent6 17" xfId="1203" xr:uid="{00000000-0005-0000-0000-000094040000}"/>
    <cellStyle name="40% - Accent6 18" xfId="1204" xr:uid="{00000000-0005-0000-0000-000095040000}"/>
    <cellStyle name="40% - Accent6 19" xfId="1205" xr:uid="{00000000-0005-0000-0000-000096040000}"/>
    <cellStyle name="40% - Accent6 2" xfId="1206" xr:uid="{00000000-0005-0000-0000-000097040000}"/>
    <cellStyle name="40% - Accent6 2 2" xfId="1207" xr:uid="{00000000-0005-0000-0000-000098040000}"/>
    <cellStyle name="40% - Accent6 2 2 2" xfId="1208" xr:uid="{00000000-0005-0000-0000-000099040000}"/>
    <cellStyle name="40% - Accent6 2 2 3" xfId="1209" xr:uid="{00000000-0005-0000-0000-00009A040000}"/>
    <cellStyle name="40% - Accent6 2 3" xfId="1210" xr:uid="{00000000-0005-0000-0000-00009B040000}"/>
    <cellStyle name="40% - Accent6 2 3 2" xfId="1211" xr:uid="{00000000-0005-0000-0000-00009C040000}"/>
    <cellStyle name="40% - Accent6 2 3 2 2" xfId="1212" xr:uid="{00000000-0005-0000-0000-00009D040000}"/>
    <cellStyle name="40% - Accent6 2 3 3" xfId="1213" xr:uid="{00000000-0005-0000-0000-00009E040000}"/>
    <cellStyle name="40% - Accent6 2 3 4" xfId="1214" xr:uid="{00000000-0005-0000-0000-00009F040000}"/>
    <cellStyle name="40% - Accent6 2 4" xfId="1215" xr:uid="{00000000-0005-0000-0000-0000A0040000}"/>
    <cellStyle name="40% - Accent6 2 5" xfId="1216" xr:uid="{00000000-0005-0000-0000-0000A1040000}"/>
    <cellStyle name="40% - Accent6 20" xfId="1217" xr:uid="{00000000-0005-0000-0000-0000A2040000}"/>
    <cellStyle name="40% - Accent6 21" xfId="1218" xr:uid="{00000000-0005-0000-0000-0000A3040000}"/>
    <cellStyle name="40% - Accent6 22" xfId="1219" xr:uid="{00000000-0005-0000-0000-0000A4040000}"/>
    <cellStyle name="40% - Accent6 23" xfId="1220" xr:uid="{00000000-0005-0000-0000-0000A5040000}"/>
    <cellStyle name="40% - Accent6 24" xfId="1221" xr:uid="{00000000-0005-0000-0000-0000A6040000}"/>
    <cellStyle name="40% - Accent6 25" xfId="1222" xr:uid="{00000000-0005-0000-0000-0000A7040000}"/>
    <cellStyle name="40% - Accent6 26" xfId="1223" xr:uid="{00000000-0005-0000-0000-0000A8040000}"/>
    <cellStyle name="40% - Accent6 27" xfId="1224" xr:uid="{00000000-0005-0000-0000-0000A9040000}"/>
    <cellStyle name="40% - Accent6 28" xfId="1225" xr:uid="{00000000-0005-0000-0000-0000AA040000}"/>
    <cellStyle name="40% - Accent6 29" xfId="1226" xr:uid="{00000000-0005-0000-0000-0000AB040000}"/>
    <cellStyle name="40% - Accent6 3" xfId="1227" xr:uid="{00000000-0005-0000-0000-0000AC040000}"/>
    <cellStyle name="40% - Accent6 3 2" xfId="1228" xr:uid="{00000000-0005-0000-0000-0000AD040000}"/>
    <cellStyle name="40% - Accent6 3 3" xfId="1229" xr:uid="{00000000-0005-0000-0000-0000AE040000}"/>
    <cellStyle name="40% - Accent6 30" xfId="1230" xr:uid="{00000000-0005-0000-0000-0000AF040000}"/>
    <cellStyle name="40% - Accent6 31" xfId="1231" xr:uid="{00000000-0005-0000-0000-0000B0040000}"/>
    <cellStyle name="40% - Accent6 32" xfId="1232" xr:uid="{00000000-0005-0000-0000-0000B1040000}"/>
    <cellStyle name="40% - Accent6 33" xfId="1233" xr:uid="{00000000-0005-0000-0000-0000B2040000}"/>
    <cellStyle name="40% - Accent6 34" xfId="1234" xr:uid="{00000000-0005-0000-0000-0000B3040000}"/>
    <cellStyle name="40% - Accent6 35" xfId="1235" xr:uid="{00000000-0005-0000-0000-0000B4040000}"/>
    <cellStyle name="40% - Accent6 35 2" xfId="1236" xr:uid="{00000000-0005-0000-0000-0000B5040000}"/>
    <cellStyle name="40% - Accent6 35 2 2" xfId="1237" xr:uid="{00000000-0005-0000-0000-0000B6040000}"/>
    <cellStyle name="40% - Accent6 35 2 2 2" xfId="1238" xr:uid="{00000000-0005-0000-0000-0000B7040000}"/>
    <cellStyle name="40% - Accent6 35 2 2 3" xfId="1239" xr:uid="{00000000-0005-0000-0000-0000B8040000}"/>
    <cellStyle name="40% - Accent6 35 3" xfId="1240" xr:uid="{00000000-0005-0000-0000-0000B9040000}"/>
    <cellStyle name="40% - Accent6 35 4" xfId="1241" xr:uid="{00000000-0005-0000-0000-0000BA040000}"/>
    <cellStyle name="40% - Accent6 35 5" xfId="1242" xr:uid="{00000000-0005-0000-0000-0000BB040000}"/>
    <cellStyle name="40% - Accent6 36" xfId="1243" xr:uid="{00000000-0005-0000-0000-0000BC040000}"/>
    <cellStyle name="40% - Accent6 37" xfId="1244" xr:uid="{00000000-0005-0000-0000-0000BD040000}"/>
    <cellStyle name="40% - Accent6 38" xfId="1245" xr:uid="{00000000-0005-0000-0000-0000BE040000}"/>
    <cellStyle name="40% - Accent6 39" xfId="1246" xr:uid="{00000000-0005-0000-0000-0000BF040000}"/>
    <cellStyle name="40% - Accent6 4" xfId="1247" xr:uid="{00000000-0005-0000-0000-0000C0040000}"/>
    <cellStyle name="40% - Accent6 4 2" xfId="1248" xr:uid="{00000000-0005-0000-0000-0000C1040000}"/>
    <cellStyle name="40% - Accent6 40" xfId="1249" xr:uid="{00000000-0005-0000-0000-0000C2040000}"/>
    <cellStyle name="40% - Accent6 41" xfId="1250" xr:uid="{00000000-0005-0000-0000-0000C3040000}"/>
    <cellStyle name="40% - Accent6 42" xfId="1251" xr:uid="{00000000-0005-0000-0000-0000C4040000}"/>
    <cellStyle name="40% - Accent6 43" xfId="1252" xr:uid="{00000000-0005-0000-0000-0000C5040000}"/>
    <cellStyle name="40% - Accent6 44" xfId="1253" xr:uid="{00000000-0005-0000-0000-0000C6040000}"/>
    <cellStyle name="40% - Accent6 45" xfId="1254" xr:uid="{00000000-0005-0000-0000-0000C7040000}"/>
    <cellStyle name="40% - Accent6 46" xfId="1255" xr:uid="{00000000-0005-0000-0000-0000C8040000}"/>
    <cellStyle name="40% - Accent6 47" xfId="1256" xr:uid="{00000000-0005-0000-0000-0000C9040000}"/>
    <cellStyle name="40% - Accent6 48" xfId="1257" xr:uid="{00000000-0005-0000-0000-0000CA040000}"/>
    <cellStyle name="40% - Accent6 49" xfId="1258" xr:uid="{00000000-0005-0000-0000-0000CB040000}"/>
    <cellStyle name="40% - Accent6 5" xfId="1259" xr:uid="{00000000-0005-0000-0000-0000CC040000}"/>
    <cellStyle name="40% - Accent6 50" xfId="1260" xr:uid="{00000000-0005-0000-0000-0000CD040000}"/>
    <cellStyle name="40% - Accent6 51" xfId="1261" xr:uid="{00000000-0005-0000-0000-0000CE040000}"/>
    <cellStyle name="40% - Accent6 52" xfId="1262" xr:uid="{00000000-0005-0000-0000-0000CF040000}"/>
    <cellStyle name="40% - Accent6 53" xfId="1263" xr:uid="{00000000-0005-0000-0000-0000D0040000}"/>
    <cellStyle name="40% - Accent6 54" xfId="1264" xr:uid="{00000000-0005-0000-0000-0000D1040000}"/>
    <cellStyle name="40% - Accent6 55" xfId="1265" xr:uid="{00000000-0005-0000-0000-0000D2040000}"/>
    <cellStyle name="40% - Accent6 56" xfId="1266" xr:uid="{00000000-0005-0000-0000-0000D3040000}"/>
    <cellStyle name="40% - Accent6 57" xfId="1267" xr:uid="{00000000-0005-0000-0000-0000D4040000}"/>
    <cellStyle name="40% - Accent6 58" xfId="1268" xr:uid="{00000000-0005-0000-0000-0000D5040000}"/>
    <cellStyle name="40% - Accent6 59" xfId="1269" xr:uid="{00000000-0005-0000-0000-0000D6040000}"/>
    <cellStyle name="40% - Accent6 6" xfId="1270" xr:uid="{00000000-0005-0000-0000-0000D7040000}"/>
    <cellStyle name="40% - Accent6 60" xfId="1271" xr:uid="{00000000-0005-0000-0000-0000D8040000}"/>
    <cellStyle name="40% - Accent6 60 2" xfId="1272" xr:uid="{00000000-0005-0000-0000-0000D9040000}"/>
    <cellStyle name="40% - Accent6 60 2 2" xfId="1273" xr:uid="{00000000-0005-0000-0000-0000DA040000}"/>
    <cellStyle name="40% - Accent6 60 2 2 2" xfId="1274" xr:uid="{00000000-0005-0000-0000-0000DB040000}"/>
    <cellStyle name="40% - Accent6 60 2 3" xfId="1275" xr:uid="{00000000-0005-0000-0000-0000DC040000}"/>
    <cellStyle name="40% - Accent6 60 3" xfId="1276" xr:uid="{00000000-0005-0000-0000-0000DD040000}"/>
    <cellStyle name="40% - Accent6 61" xfId="1277" xr:uid="{00000000-0005-0000-0000-0000DE040000}"/>
    <cellStyle name="40% - Accent6 62" xfId="1278" xr:uid="{00000000-0005-0000-0000-0000DF040000}"/>
    <cellStyle name="40% - Accent6 63" xfId="1279" xr:uid="{00000000-0005-0000-0000-0000E0040000}"/>
    <cellStyle name="40% - Accent6 64" xfId="1280" xr:uid="{00000000-0005-0000-0000-0000E1040000}"/>
    <cellStyle name="40% - Accent6 65" xfId="1281" xr:uid="{00000000-0005-0000-0000-0000E2040000}"/>
    <cellStyle name="40% - Accent6 7" xfId="1282" xr:uid="{00000000-0005-0000-0000-0000E3040000}"/>
    <cellStyle name="40% - Accent6 8" xfId="1283" xr:uid="{00000000-0005-0000-0000-0000E4040000}"/>
    <cellStyle name="40% - Accent6 9" xfId="1284" xr:uid="{00000000-0005-0000-0000-0000E5040000}"/>
    <cellStyle name="40% - Colore 1" xfId="1285" xr:uid="{00000000-0005-0000-0000-0000E6040000}"/>
    <cellStyle name="40% - Colore 1 2" xfId="1286" xr:uid="{00000000-0005-0000-0000-0000E7040000}"/>
    <cellStyle name="40% - Colore 2" xfId="1287" xr:uid="{00000000-0005-0000-0000-0000E8040000}"/>
    <cellStyle name="40% - Colore 2 2" xfId="1288" xr:uid="{00000000-0005-0000-0000-0000E9040000}"/>
    <cellStyle name="40% - Colore 3" xfId="1289" xr:uid="{00000000-0005-0000-0000-0000EA040000}"/>
    <cellStyle name="40% - Colore 3 2" xfId="1290" xr:uid="{00000000-0005-0000-0000-0000EB040000}"/>
    <cellStyle name="40% - Colore 4" xfId="1291" xr:uid="{00000000-0005-0000-0000-0000EC040000}"/>
    <cellStyle name="40% - Colore 4 2" xfId="1292" xr:uid="{00000000-0005-0000-0000-0000ED040000}"/>
    <cellStyle name="40% - Colore 5" xfId="1293" xr:uid="{00000000-0005-0000-0000-0000EE040000}"/>
    <cellStyle name="40% - Colore 5 2" xfId="1294" xr:uid="{00000000-0005-0000-0000-0000EF040000}"/>
    <cellStyle name="40% - Colore 6" xfId="1295" xr:uid="{00000000-0005-0000-0000-0000F0040000}"/>
    <cellStyle name="40% - Colore 6 2" xfId="1296" xr:uid="{00000000-0005-0000-0000-0000F1040000}"/>
    <cellStyle name="4dp" xfId="1297" xr:uid="{00000000-0005-0000-0000-0000F2040000}"/>
    <cellStyle name="4dp 2" xfId="1298" xr:uid="{00000000-0005-0000-0000-0000F3040000}"/>
    <cellStyle name="4dp 2 2" xfId="1299" xr:uid="{00000000-0005-0000-0000-0000F4040000}"/>
    <cellStyle name="4dp 3" xfId="1300" xr:uid="{00000000-0005-0000-0000-0000F5040000}"/>
    <cellStyle name="5x indented GHG Textfiels" xfId="1301" xr:uid="{00000000-0005-0000-0000-0000F6040000}"/>
    <cellStyle name="5x indented GHG Textfiels 2" xfId="1302" xr:uid="{00000000-0005-0000-0000-0000F7040000}"/>
    <cellStyle name="5x indented GHG Textfiels 3" xfId="1303" xr:uid="{00000000-0005-0000-0000-0000F8040000}"/>
    <cellStyle name="60% - Accent1 10" xfId="1304" xr:uid="{00000000-0005-0000-0000-0000F9040000}"/>
    <cellStyle name="60% - Accent1 11" xfId="1305" xr:uid="{00000000-0005-0000-0000-0000FA040000}"/>
    <cellStyle name="60% - Accent1 12" xfId="1306" xr:uid="{00000000-0005-0000-0000-0000FB040000}"/>
    <cellStyle name="60% - Accent1 13" xfId="1307" xr:uid="{00000000-0005-0000-0000-0000FC040000}"/>
    <cellStyle name="60% - Accent1 14" xfId="1308" xr:uid="{00000000-0005-0000-0000-0000FD040000}"/>
    <cellStyle name="60% - Accent1 15" xfId="1309" xr:uid="{00000000-0005-0000-0000-0000FE040000}"/>
    <cellStyle name="60% - Accent1 16" xfId="1310" xr:uid="{00000000-0005-0000-0000-0000FF040000}"/>
    <cellStyle name="60% - Accent1 17" xfId="1311" xr:uid="{00000000-0005-0000-0000-000000050000}"/>
    <cellStyle name="60% - Accent1 18" xfId="1312" xr:uid="{00000000-0005-0000-0000-000001050000}"/>
    <cellStyle name="60% - Accent1 19" xfId="1313" xr:uid="{00000000-0005-0000-0000-000002050000}"/>
    <cellStyle name="60% - Accent1 2" xfId="1314" xr:uid="{00000000-0005-0000-0000-000003050000}"/>
    <cellStyle name="60% - Accent1 2 2" xfId="1315" xr:uid="{00000000-0005-0000-0000-000004050000}"/>
    <cellStyle name="60% - Accent1 2 2 2" xfId="1316" xr:uid="{00000000-0005-0000-0000-000005050000}"/>
    <cellStyle name="60% - Accent1 2 2 3" xfId="1317" xr:uid="{00000000-0005-0000-0000-000006050000}"/>
    <cellStyle name="60% - Accent1 2 3" xfId="1318" xr:uid="{00000000-0005-0000-0000-000007050000}"/>
    <cellStyle name="60% - Accent1 2 4" xfId="1319" xr:uid="{00000000-0005-0000-0000-000008050000}"/>
    <cellStyle name="60% - Accent1 2 5" xfId="1320" xr:uid="{00000000-0005-0000-0000-000009050000}"/>
    <cellStyle name="60% - Accent1 20" xfId="1321" xr:uid="{00000000-0005-0000-0000-00000A050000}"/>
    <cellStyle name="60% - Accent1 21" xfId="1322" xr:uid="{00000000-0005-0000-0000-00000B050000}"/>
    <cellStyle name="60% - Accent1 22" xfId="1323" xr:uid="{00000000-0005-0000-0000-00000C050000}"/>
    <cellStyle name="60% - Accent1 23" xfId="1324" xr:uid="{00000000-0005-0000-0000-00000D050000}"/>
    <cellStyle name="60% - Accent1 24" xfId="1325" xr:uid="{00000000-0005-0000-0000-00000E050000}"/>
    <cellStyle name="60% - Accent1 25" xfId="1326" xr:uid="{00000000-0005-0000-0000-00000F050000}"/>
    <cellStyle name="60% - Accent1 26" xfId="1327" xr:uid="{00000000-0005-0000-0000-000010050000}"/>
    <cellStyle name="60% - Accent1 27" xfId="1328" xr:uid="{00000000-0005-0000-0000-000011050000}"/>
    <cellStyle name="60% - Accent1 28" xfId="1329" xr:uid="{00000000-0005-0000-0000-000012050000}"/>
    <cellStyle name="60% - Accent1 29" xfId="1330" xr:uid="{00000000-0005-0000-0000-000013050000}"/>
    <cellStyle name="60% - Accent1 3" xfId="1331" xr:uid="{00000000-0005-0000-0000-000014050000}"/>
    <cellStyle name="60% - Accent1 3 2" xfId="1332" xr:uid="{00000000-0005-0000-0000-000015050000}"/>
    <cellStyle name="60% - Accent1 3 3" xfId="1333" xr:uid="{00000000-0005-0000-0000-000016050000}"/>
    <cellStyle name="60% - Accent1 30" xfId="1334" xr:uid="{00000000-0005-0000-0000-000017050000}"/>
    <cellStyle name="60% - Accent1 31" xfId="1335" xr:uid="{00000000-0005-0000-0000-000018050000}"/>
    <cellStyle name="60% - Accent1 32" xfId="1336" xr:uid="{00000000-0005-0000-0000-000019050000}"/>
    <cellStyle name="60% - Accent1 33" xfId="1337" xr:uid="{00000000-0005-0000-0000-00001A050000}"/>
    <cellStyle name="60% - Accent1 34" xfId="1338" xr:uid="{00000000-0005-0000-0000-00001B050000}"/>
    <cellStyle name="60% - Accent1 35" xfId="1339" xr:uid="{00000000-0005-0000-0000-00001C050000}"/>
    <cellStyle name="60% - Accent1 35 2" xfId="1340" xr:uid="{00000000-0005-0000-0000-00001D050000}"/>
    <cellStyle name="60% - Accent1 35 2 2" xfId="1341" xr:uid="{00000000-0005-0000-0000-00001E050000}"/>
    <cellStyle name="60% - Accent1 35 2 2 2" xfId="1342" xr:uid="{00000000-0005-0000-0000-00001F050000}"/>
    <cellStyle name="60% - Accent1 35 3" xfId="1343" xr:uid="{00000000-0005-0000-0000-000020050000}"/>
    <cellStyle name="60% - Accent1 35 4" xfId="1344" xr:uid="{00000000-0005-0000-0000-000021050000}"/>
    <cellStyle name="60% - Accent1 36" xfId="1345" xr:uid="{00000000-0005-0000-0000-000022050000}"/>
    <cellStyle name="60% - Accent1 37" xfId="1346" xr:uid="{00000000-0005-0000-0000-000023050000}"/>
    <cellStyle name="60% - Accent1 38" xfId="1347" xr:uid="{00000000-0005-0000-0000-000024050000}"/>
    <cellStyle name="60% - Accent1 39" xfId="1348" xr:uid="{00000000-0005-0000-0000-000025050000}"/>
    <cellStyle name="60% - Accent1 4" xfId="1349" xr:uid="{00000000-0005-0000-0000-000026050000}"/>
    <cellStyle name="60% - Accent1 4 2" xfId="1350" xr:uid="{00000000-0005-0000-0000-000027050000}"/>
    <cellStyle name="60% - Accent1 40" xfId="1351" xr:uid="{00000000-0005-0000-0000-000028050000}"/>
    <cellStyle name="60% - Accent1 41" xfId="1352" xr:uid="{00000000-0005-0000-0000-000029050000}"/>
    <cellStyle name="60% - Accent1 42" xfId="1353" xr:uid="{00000000-0005-0000-0000-00002A050000}"/>
    <cellStyle name="60% - Accent1 43" xfId="1354" xr:uid="{00000000-0005-0000-0000-00002B050000}"/>
    <cellStyle name="60% - Accent1 44" xfId="1355" xr:uid="{00000000-0005-0000-0000-00002C050000}"/>
    <cellStyle name="60% - Accent1 45" xfId="1356" xr:uid="{00000000-0005-0000-0000-00002D050000}"/>
    <cellStyle name="60% - Accent1 46" xfId="1357" xr:uid="{00000000-0005-0000-0000-00002E050000}"/>
    <cellStyle name="60% - Accent1 47" xfId="1358" xr:uid="{00000000-0005-0000-0000-00002F050000}"/>
    <cellStyle name="60% - Accent1 48" xfId="1359" xr:uid="{00000000-0005-0000-0000-000030050000}"/>
    <cellStyle name="60% - Accent1 49" xfId="1360" xr:uid="{00000000-0005-0000-0000-000031050000}"/>
    <cellStyle name="60% - Accent1 5" xfId="1361" xr:uid="{00000000-0005-0000-0000-000032050000}"/>
    <cellStyle name="60% - Accent1 50" xfId="1362" xr:uid="{00000000-0005-0000-0000-000033050000}"/>
    <cellStyle name="60% - Accent1 51" xfId="1363" xr:uid="{00000000-0005-0000-0000-000034050000}"/>
    <cellStyle name="60% - Accent1 52" xfId="1364" xr:uid="{00000000-0005-0000-0000-000035050000}"/>
    <cellStyle name="60% - Accent1 53" xfId="1365" xr:uid="{00000000-0005-0000-0000-000036050000}"/>
    <cellStyle name="60% - Accent1 54" xfId="1366" xr:uid="{00000000-0005-0000-0000-000037050000}"/>
    <cellStyle name="60% - Accent1 55" xfId="1367" xr:uid="{00000000-0005-0000-0000-000038050000}"/>
    <cellStyle name="60% - Accent1 56" xfId="1368" xr:uid="{00000000-0005-0000-0000-000039050000}"/>
    <cellStyle name="60% - Accent1 57" xfId="1369" xr:uid="{00000000-0005-0000-0000-00003A050000}"/>
    <cellStyle name="60% - Accent1 58" xfId="1370" xr:uid="{00000000-0005-0000-0000-00003B050000}"/>
    <cellStyle name="60% - Accent1 59" xfId="1371" xr:uid="{00000000-0005-0000-0000-00003C050000}"/>
    <cellStyle name="60% - Accent1 6" xfId="1372" xr:uid="{00000000-0005-0000-0000-00003D050000}"/>
    <cellStyle name="60% - Accent1 60" xfId="1373" xr:uid="{00000000-0005-0000-0000-00003E050000}"/>
    <cellStyle name="60% - Accent1 60 2" xfId="1374" xr:uid="{00000000-0005-0000-0000-00003F050000}"/>
    <cellStyle name="60% - Accent1 60 2 2" xfId="1375" xr:uid="{00000000-0005-0000-0000-000040050000}"/>
    <cellStyle name="60% - Accent1 60 2 2 2" xfId="1376" xr:uid="{00000000-0005-0000-0000-000041050000}"/>
    <cellStyle name="60% - Accent1 60 2 3" xfId="1377" xr:uid="{00000000-0005-0000-0000-000042050000}"/>
    <cellStyle name="60% - Accent1 61" xfId="1378" xr:uid="{00000000-0005-0000-0000-000043050000}"/>
    <cellStyle name="60% - Accent1 62" xfId="1379" xr:uid="{00000000-0005-0000-0000-000044050000}"/>
    <cellStyle name="60% - Accent1 63" xfId="1380" xr:uid="{00000000-0005-0000-0000-000045050000}"/>
    <cellStyle name="60% - Accent1 64" xfId="1381" xr:uid="{00000000-0005-0000-0000-000046050000}"/>
    <cellStyle name="60% - Accent1 65" xfId="1382" xr:uid="{00000000-0005-0000-0000-000047050000}"/>
    <cellStyle name="60% - Accent1 7" xfId="1383" xr:uid="{00000000-0005-0000-0000-000048050000}"/>
    <cellStyle name="60% - Accent1 8" xfId="1384" xr:uid="{00000000-0005-0000-0000-000049050000}"/>
    <cellStyle name="60% - Accent1 9" xfId="1385" xr:uid="{00000000-0005-0000-0000-00004A050000}"/>
    <cellStyle name="60% - Accent2 10" xfId="1386" xr:uid="{00000000-0005-0000-0000-00004B050000}"/>
    <cellStyle name="60% - Accent2 11" xfId="1387" xr:uid="{00000000-0005-0000-0000-00004C050000}"/>
    <cellStyle name="60% - Accent2 12" xfId="1388" xr:uid="{00000000-0005-0000-0000-00004D050000}"/>
    <cellStyle name="60% - Accent2 13" xfId="1389" xr:uid="{00000000-0005-0000-0000-00004E050000}"/>
    <cellStyle name="60% - Accent2 14" xfId="1390" xr:uid="{00000000-0005-0000-0000-00004F050000}"/>
    <cellStyle name="60% - Accent2 15" xfId="1391" xr:uid="{00000000-0005-0000-0000-000050050000}"/>
    <cellStyle name="60% - Accent2 16" xfId="1392" xr:uid="{00000000-0005-0000-0000-000051050000}"/>
    <cellStyle name="60% - Accent2 17" xfId="1393" xr:uid="{00000000-0005-0000-0000-000052050000}"/>
    <cellStyle name="60% - Accent2 18" xfId="1394" xr:uid="{00000000-0005-0000-0000-000053050000}"/>
    <cellStyle name="60% - Accent2 19" xfId="1395" xr:uid="{00000000-0005-0000-0000-000054050000}"/>
    <cellStyle name="60% - Accent2 2" xfId="1396" xr:uid="{00000000-0005-0000-0000-000055050000}"/>
    <cellStyle name="60% - Accent2 2 2" xfId="1397" xr:uid="{00000000-0005-0000-0000-000056050000}"/>
    <cellStyle name="60% - Accent2 2 2 2" xfId="1398" xr:uid="{00000000-0005-0000-0000-000057050000}"/>
    <cellStyle name="60% - Accent2 2 2 3" xfId="1399" xr:uid="{00000000-0005-0000-0000-000058050000}"/>
    <cellStyle name="60% - Accent2 2 3" xfId="1400" xr:uid="{00000000-0005-0000-0000-000059050000}"/>
    <cellStyle name="60% - Accent2 2 4" xfId="1401" xr:uid="{00000000-0005-0000-0000-00005A050000}"/>
    <cellStyle name="60% - Accent2 2 5" xfId="1402" xr:uid="{00000000-0005-0000-0000-00005B050000}"/>
    <cellStyle name="60% - Accent2 20" xfId="1403" xr:uid="{00000000-0005-0000-0000-00005C050000}"/>
    <cellStyle name="60% - Accent2 21" xfId="1404" xr:uid="{00000000-0005-0000-0000-00005D050000}"/>
    <cellStyle name="60% - Accent2 22" xfId="1405" xr:uid="{00000000-0005-0000-0000-00005E050000}"/>
    <cellStyle name="60% - Accent2 23" xfId="1406" xr:uid="{00000000-0005-0000-0000-00005F050000}"/>
    <cellStyle name="60% - Accent2 24" xfId="1407" xr:uid="{00000000-0005-0000-0000-000060050000}"/>
    <cellStyle name="60% - Accent2 25" xfId="1408" xr:uid="{00000000-0005-0000-0000-000061050000}"/>
    <cellStyle name="60% - Accent2 26" xfId="1409" xr:uid="{00000000-0005-0000-0000-000062050000}"/>
    <cellStyle name="60% - Accent2 27" xfId="1410" xr:uid="{00000000-0005-0000-0000-000063050000}"/>
    <cellStyle name="60% - Accent2 28" xfId="1411" xr:uid="{00000000-0005-0000-0000-000064050000}"/>
    <cellStyle name="60% - Accent2 29" xfId="1412" xr:uid="{00000000-0005-0000-0000-000065050000}"/>
    <cellStyle name="60% - Accent2 3" xfId="1413" xr:uid="{00000000-0005-0000-0000-000066050000}"/>
    <cellStyle name="60% - Accent2 3 2" xfId="1414" xr:uid="{00000000-0005-0000-0000-000067050000}"/>
    <cellStyle name="60% - Accent2 30" xfId="1415" xr:uid="{00000000-0005-0000-0000-000068050000}"/>
    <cellStyle name="60% - Accent2 31" xfId="1416" xr:uid="{00000000-0005-0000-0000-000069050000}"/>
    <cellStyle name="60% - Accent2 32" xfId="1417" xr:uid="{00000000-0005-0000-0000-00006A050000}"/>
    <cellStyle name="60% - Accent2 33" xfId="1418" xr:uid="{00000000-0005-0000-0000-00006B050000}"/>
    <cellStyle name="60% - Accent2 34" xfId="1419" xr:uid="{00000000-0005-0000-0000-00006C050000}"/>
    <cellStyle name="60% - Accent2 35" xfId="1420" xr:uid="{00000000-0005-0000-0000-00006D050000}"/>
    <cellStyle name="60% - Accent2 35 2" xfId="1421" xr:uid="{00000000-0005-0000-0000-00006E050000}"/>
    <cellStyle name="60% - Accent2 35 2 2" xfId="1422" xr:uid="{00000000-0005-0000-0000-00006F050000}"/>
    <cellStyle name="60% - Accent2 35 2 2 2" xfId="1423" xr:uid="{00000000-0005-0000-0000-000070050000}"/>
    <cellStyle name="60% - Accent2 35 3" xfId="1424" xr:uid="{00000000-0005-0000-0000-000071050000}"/>
    <cellStyle name="60% - Accent2 35 4" xfId="1425" xr:uid="{00000000-0005-0000-0000-000072050000}"/>
    <cellStyle name="60% - Accent2 36" xfId="1426" xr:uid="{00000000-0005-0000-0000-000073050000}"/>
    <cellStyle name="60% - Accent2 37" xfId="1427" xr:uid="{00000000-0005-0000-0000-000074050000}"/>
    <cellStyle name="60% - Accent2 38" xfId="1428" xr:uid="{00000000-0005-0000-0000-000075050000}"/>
    <cellStyle name="60% - Accent2 39" xfId="1429" xr:uid="{00000000-0005-0000-0000-000076050000}"/>
    <cellStyle name="60% - Accent2 4" xfId="1430" xr:uid="{00000000-0005-0000-0000-000077050000}"/>
    <cellStyle name="60% - Accent2 4 2" xfId="1431" xr:uid="{00000000-0005-0000-0000-000078050000}"/>
    <cellStyle name="60% - Accent2 40" xfId="1432" xr:uid="{00000000-0005-0000-0000-000079050000}"/>
    <cellStyle name="60% - Accent2 41" xfId="1433" xr:uid="{00000000-0005-0000-0000-00007A050000}"/>
    <cellStyle name="60% - Accent2 42" xfId="1434" xr:uid="{00000000-0005-0000-0000-00007B050000}"/>
    <cellStyle name="60% - Accent2 43" xfId="1435" xr:uid="{00000000-0005-0000-0000-00007C050000}"/>
    <cellStyle name="60% - Accent2 44" xfId="1436" xr:uid="{00000000-0005-0000-0000-00007D050000}"/>
    <cellStyle name="60% - Accent2 45" xfId="1437" xr:uid="{00000000-0005-0000-0000-00007E050000}"/>
    <cellStyle name="60% - Accent2 46" xfId="1438" xr:uid="{00000000-0005-0000-0000-00007F050000}"/>
    <cellStyle name="60% - Accent2 47" xfId="1439" xr:uid="{00000000-0005-0000-0000-000080050000}"/>
    <cellStyle name="60% - Accent2 48" xfId="1440" xr:uid="{00000000-0005-0000-0000-000081050000}"/>
    <cellStyle name="60% - Accent2 49" xfId="1441" xr:uid="{00000000-0005-0000-0000-000082050000}"/>
    <cellStyle name="60% - Accent2 5" xfId="1442" xr:uid="{00000000-0005-0000-0000-000083050000}"/>
    <cellStyle name="60% - Accent2 50" xfId="1443" xr:uid="{00000000-0005-0000-0000-000084050000}"/>
    <cellStyle name="60% - Accent2 51" xfId="1444" xr:uid="{00000000-0005-0000-0000-000085050000}"/>
    <cellStyle name="60% - Accent2 52" xfId="1445" xr:uid="{00000000-0005-0000-0000-000086050000}"/>
    <cellStyle name="60% - Accent2 53" xfId="1446" xr:uid="{00000000-0005-0000-0000-000087050000}"/>
    <cellStyle name="60% - Accent2 54" xfId="1447" xr:uid="{00000000-0005-0000-0000-000088050000}"/>
    <cellStyle name="60% - Accent2 55" xfId="1448" xr:uid="{00000000-0005-0000-0000-000089050000}"/>
    <cellStyle name="60% - Accent2 56" xfId="1449" xr:uid="{00000000-0005-0000-0000-00008A050000}"/>
    <cellStyle name="60% - Accent2 57" xfId="1450" xr:uid="{00000000-0005-0000-0000-00008B050000}"/>
    <cellStyle name="60% - Accent2 58" xfId="1451" xr:uid="{00000000-0005-0000-0000-00008C050000}"/>
    <cellStyle name="60% - Accent2 59" xfId="1452" xr:uid="{00000000-0005-0000-0000-00008D050000}"/>
    <cellStyle name="60% - Accent2 6" xfId="1453" xr:uid="{00000000-0005-0000-0000-00008E050000}"/>
    <cellStyle name="60% - Accent2 60" xfId="1454" xr:uid="{00000000-0005-0000-0000-00008F050000}"/>
    <cellStyle name="60% - Accent2 60 2" xfId="1455" xr:uid="{00000000-0005-0000-0000-000090050000}"/>
    <cellStyle name="60% - Accent2 60 2 2" xfId="1456" xr:uid="{00000000-0005-0000-0000-000091050000}"/>
    <cellStyle name="60% - Accent2 60 2 3" xfId="1457" xr:uid="{00000000-0005-0000-0000-000092050000}"/>
    <cellStyle name="60% - Accent2 61" xfId="1458" xr:uid="{00000000-0005-0000-0000-000093050000}"/>
    <cellStyle name="60% - Accent2 62" xfId="1459" xr:uid="{00000000-0005-0000-0000-000094050000}"/>
    <cellStyle name="60% - Accent2 63" xfId="1460" xr:uid="{00000000-0005-0000-0000-000095050000}"/>
    <cellStyle name="60% - Accent2 64" xfId="1461" xr:uid="{00000000-0005-0000-0000-000096050000}"/>
    <cellStyle name="60% - Accent2 65" xfId="1462" xr:uid="{00000000-0005-0000-0000-000097050000}"/>
    <cellStyle name="60% - Accent2 7" xfId="1463" xr:uid="{00000000-0005-0000-0000-000098050000}"/>
    <cellStyle name="60% - Accent2 8" xfId="1464" xr:uid="{00000000-0005-0000-0000-000099050000}"/>
    <cellStyle name="60% - Accent2 9" xfId="1465" xr:uid="{00000000-0005-0000-0000-00009A050000}"/>
    <cellStyle name="60% - Accent3 10" xfId="1466" xr:uid="{00000000-0005-0000-0000-00009B050000}"/>
    <cellStyle name="60% - Accent3 11" xfId="1467" xr:uid="{00000000-0005-0000-0000-00009C050000}"/>
    <cellStyle name="60% - Accent3 12" xfId="1468" xr:uid="{00000000-0005-0000-0000-00009D050000}"/>
    <cellStyle name="60% - Accent3 13" xfId="1469" xr:uid="{00000000-0005-0000-0000-00009E050000}"/>
    <cellStyle name="60% - Accent3 14" xfId="1470" xr:uid="{00000000-0005-0000-0000-00009F050000}"/>
    <cellStyle name="60% - Accent3 15" xfId="1471" xr:uid="{00000000-0005-0000-0000-0000A0050000}"/>
    <cellStyle name="60% - Accent3 16" xfId="1472" xr:uid="{00000000-0005-0000-0000-0000A1050000}"/>
    <cellStyle name="60% - Accent3 17" xfId="1473" xr:uid="{00000000-0005-0000-0000-0000A2050000}"/>
    <cellStyle name="60% - Accent3 18" xfId="1474" xr:uid="{00000000-0005-0000-0000-0000A3050000}"/>
    <cellStyle name="60% - Accent3 19" xfId="1475" xr:uid="{00000000-0005-0000-0000-0000A4050000}"/>
    <cellStyle name="60% - Accent3 2" xfId="1476" xr:uid="{00000000-0005-0000-0000-0000A5050000}"/>
    <cellStyle name="60% - Accent3 2 2" xfId="1477" xr:uid="{00000000-0005-0000-0000-0000A6050000}"/>
    <cellStyle name="60% - Accent3 2 2 2" xfId="1478" xr:uid="{00000000-0005-0000-0000-0000A7050000}"/>
    <cellStyle name="60% - Accent3 2 2 3" xfId="1479" xr:uid="{00000000-0005-0000-0000-0000A8050000}"/>
    <cellStyle name="60% - Accent3 2 3" xfId="1480" xr:uid="{00000000-0005-0000-0000-0000A9050000}"/>
    <cellStyle name="60% - Accent3 2 4" xfId="1481" xr:uid="{00000000-0005-0000-0000-0000AA050000}"/>
    <cellStyle name="60% - Accent3 2 5" xfId="1482" xr:uid="{00000000-0005-0000-0000-0000AB050000}"/>
    <cellStyle name="60% - Accent3 20" xfId="1483" xr:uid="{00000000-0005-0000-0000-0000AC050000}"/>
    <cellStyle name="60% - Accent3 21" xfId="1484" xr:uid="{00000000-0005-0000-0000-0000AD050000}"/>
    <cellStyle name="60% - Accent3 22" xfId="1485" xr:uid="{00000000-0005-0000-0000-0000AE050000}"/>
    <cellStyle name="60% - Accent3 23" xfId="1486" xr:uid="{00000000-0005-0000-0000-0000AF050000}"/>
    <cellStyle name="60% - Accent3 24" xfId="1487" xr:uid="{00000000-0005-0000-0000-0000B0050000}"/>
    <cellStyle name="60% - Accent3 25" xfId="1488" xr:uid="{00000000-0005-0000-0000-0000B1050000}"/>
    <cellStyle name="60% - Accent3 26" xfId="1489" xr:uid="{00000000-0005-0000-0000-0000B2050000}"/>
    <cellStyle name="60% - Accent3 27" xfId="1490" xr:uid="{00000000-0005-0000-0000-0000B3050000}"/>
    <cellStyle name="60% - Accent3 28" xfId="1491" xr:uid="{00000000-0005-0000-0000-0000B4050000}"/>
    <cellStyle name="60% - Accent3 29" xfId="1492" xr:uid="{00000000-0005-0000-0000-0000B5050000}"/>
    <cellStyle name="60% - Accent3 3" xfId="1493" xr:uid="{00000000-0005-0000-0000-0000B6050000}"/>
    <cellStyle name="60% - Accent3 3 2" xfId="1494" xr:uid="{00000000-0005-0000-0000-0000B7050000}"/>
    <cellStyle name="60% - Accent3 3 3" xfId="1495" xr:uid="{00000000-0005-0000-0000-0000B8050000}"/>
    <cellStyle name="60% - Accent3 30" xfId="1496" xr:uid="{00000000-0005-0000-0000-0000B9050000}"/>
    <cellStyle name="60% - Accent3 31" xfId="1497" xr:uid="{00000000-0005-0000-0000-0000BA050000}"/>
    <cellStyle name="60% - Accent3 32" xfId="1498" xr:uid="{00000000-0005-0000-0000-0000BB050000}"/>
    <cellStyle name="60% - Accent3 33" xfId="1499" xr:uid="{00000000-0005-0000-0000-0000BC050000}"/>
    <cellStyle name="60% - Accent3 34" xfId="1500" xr:uid="{00000000-0005-0000-0000-0000BD050000}"/>
    <cellStyle name="60% - Accent3 35" xfId="1501" xr:uid="{00000000-0005-0000-0000-0000BE050000}"/>
    <cellStyle name="60% - Accent3 35 2" xfId="1502" xr:uid="{00000000-0005-0000-0000-0000BF050000}"/>
    <cellStyle name="60% - Accent3 35 2 2" xfId="1503" xr:uid="{00000000-0005-0000-0000-0000C0050000}"/>
    <cellStyle name="60% - Accent3 35 2 2 2" xfId="1504" xr:uid="{00000000-0005-0000-0000-0000C1050000}"/>
    <cellStyle name="60% - Accent3 35 3" xfId="1505" xr:uid="{00000000-0005-0000-0000-0000C2050000}"/>
    <cellStyle name="60% - Accent3 35 4" xfId="1506" xr:uid="{00000000-0005-0000-0000-0000C3050000}"/>
    <cellStyle name="60% - Accent3 36" xfId="1507" xr:uid="{00000000-0005-0000-0000-0000C4050000}"/>
    <cellStyle name="60% - Accent3 37" xfId="1508" xr:uid="{00000000-0005-0000-0000-0000C5050000}"/>
    <cellStyle name="60% - Accent3 38" xfId="1509" xr:uid="{00000000-0005-0000-0000-0000C6050000}"/>
    <cellStyle name="60% - Accent3 39" xfId="1510" xr:uid="{00000000-0005-0000-0000-0000C7050000}"/>
    <cellStyle name="60% - Accent3 4" xfId="1511" xr:uid="{00000000-0005-0000-0000-0000C8050000}"/>
    <cellStyle name="60% - Accent3 40" xfId="1512" xr:uid="{00000000-0005-0000-0000-0000C9050000}"/>
    <cellStyle name="60% - Accent3 41" xfId="1513" xr:uid="{00000000-0005-0000-0000-0000CA050000}"/>
    <cellStyle name="60% - Accent3 42" xfId="1514" xr:uid="{00000000-0005-0000-0000-0000CB050000}"/>
    <cellStyle name="60% - Accent3 43" xfId="1515" xr:uid="{00000000-0005-0000-0000-0000CC050000}"/>
    <cellStyle name="60% - Accent3 44" xfId="1516" xr:uid="{00000000-0005-0000-0000-0000CD050000}"/>
    <cellStyle name="60% - Accent3 45" xfId="1517" xr:uid="{00000000-0005-0000-0000-0000CE050000}"/>
    <cellStyle name="60% - Accent3 46" xfId="1518" xr:uid="{00000000-0005-0000-0000-0000CF050000}"/>
    <cellStyle name="60% - Accent3 47" xfId="1519" xr:uid="{00000000-0005-0000-0000-0000D0050000}"/>
    <cellStyle name="60% - Accent3 48" xfId="1520" xr:uid="{00000000-0005-0000-0000-0000D1050000}"/>
    <cellStyle name="60% - Accent3 49" xfId="1521" xr:uid="{00000000-0005-0000-0000-0000D2050000}"/>
    <cellStyle name="60% - Accent3 5" xfId="1522" xr:uid="{00000000-0005-0000-0000-0000D3050000}"/>
    <cellStyle name="60% - Accent3 50" xfId="1523" xr:uid="{00000000-0005-0000-0000-0000D4050000}"/>
    <cellStyle name="60% - Accent3 51" xfId="1524" xr:uid="{00000000-0005-0000-0000-0000D5050000}"/>
    <cellStyle name="60% - Accent3 52" xfId="1525" xr:uid="{00000000-0005-0000-0000-0000D6050000}"/>
    <cellStyle name="60% - Accent3 53" xfId="1526" xr:uid="{00000000-0005-0000-0000-0000D7050000}"/>
    <cellStyle name="60% - Accent3 54" xfId="1527" xr:uid="{00000000-0005-0000-0000-0000D8050000}"/>
    <cellStyle name="60% - Accent3 55" xfId="1528" xr:uid="{00000000-0005-0000-0000-0000D9050000}"/>
    <cellStyle name="60% - Accent3 56" xfId="1529" xr:uid="{00000000-0005-0000-0000-0000DA050000}"/>
    <cellStyle name="60% - Accent3 57" xfId="1530" xr:uid="{00000000-0005-0000-0000-0000DB050000}"/>
    <cellStyle name="60% - Accent3 58" xfId="1531" xr:uid="{00000000-0005-0000-0000-0000DC050000}"/>
    <cellStyle name="60% - Accent3 59" xfId="1532" xr:uid="{00000000-0005-0000-0000-0000DD050000}"/>
    <cellStyle name="60% - Accent3 6" xfId="1533" xr:uid="{00000000-0005-0000-0000-0000DE050000}"/>
    <cellStyle name="60% - Accent3 60" xfId="1534" xr:uid="{00000000-0005-0000-0000-0000DF050000}"/>
    <cellStyle name="60% - Accent3 60 2" xfId="1535" xr:uid="{00000000-0005-0000-0000-0000E0050000}"/>
    <cellStyle name="60% - Accent3 60 2 2" xfId="1536" xr:uid="{00000000-0005-0000-0000-0000E1050000}"/>
    <cellStyle name="60% - Accent3 60 2 2 2" xfId="1537" xr:uid="{00000000-0005-0000-0000-0000E2050000}"/>
    <cellStyle name="60% - Accent3 60 2 3" xfId="1538" xr:uid="{00000000-0005-0000-0000-0000E3050000}"/>
    <cellStyle name="60% - Accent3 61" xfId="1539" xr:uid="{00000000-0005-0000-0000-0000E4050000}"/>
    <cellStyle name="60% - Accent3 62" xfId="1540" xr:uid="{00000000-0005-0000-0000-0000E5050000}"/>
    <cellStyle name="60% - Accent3 63" xfId="1541" xr:uid="{00000000-0005-0000-0000-0000E6050000}"/>
    <cellStyle name="60% - Accent3 64" xfId="1542" xr:uid="{00000000-0005-0000-0000-0000E7050000}"/>
    <cellStyle name="60% - Accent3 65" xfId="1543" xr:uid="{00000000-0005-0000-0000-0000E8050000}"/>
    <cellStyle name="60% - Accent3 7" xfId="1544" xr:uid="{00000000-0005-0000-0000-0000E9050000}"/>
    <cellStyle name="60% - Accent3 8" xfId="1545" xr:uid="{00000000-0005-0000-0000-0000EA050000}"/>
    <cellStyle name="60% - Accent3 9" xfId="1546" xr:uid="{00000000-0005-0000-0000-0000EB050000}"/>
    <cellStyle name="60% - Accent4 10" xfId="1547" xr:uid="{00000000-0005-0000-0000-0000EC050000}"/>
    <cellStyle name="60% - Accent4 11" xfId="1548" xr:uid="{00000000-0005-0000-0000-0000ED050000}"/>
    <cellStyle name="60% - Accent4 12" xfId="1549" xr:uid="{00000000-0005-0000-0000-0000EE050000}"/>
    <cellStyle name="60% - Accent4 13" xfId="1550" xr:uid="{00000000-0005-0000-0000-0000EF050000}"/>
    <cellStyle name="60% - Accent4 14" xfId="1551" xr:uid="{00000000-0005-0000-0000-0000F0050000}"/>
    <cellStyle name="60% - Accent4 15" xfId="1552" xr:uid="{00000000-0005-0000-0000-0000F1050000}"/>
    <cellStyle name="60% - Accent4 16" xfId="1553" xr:uid="{00000000-0005-0000-0000-0000F2050000}"/>
    <cellStyle name="60% - Accent4 17" xfId="1554" xr:uid="{00000000-0005-0000-0000-0000F3050000}"/>
    <cellStyle name="60% - Accent4 18" xfId="1555" xr:uid="{00000000-0005-0000-0000-0000F4050000}"/>
    <cellStyle name="60% - Accent4 19" xfId="1556" xr:uid="{00000000-0005-0000-0000-0000F5050000}"/>
    <cellStyle name="60% - Accent4 2" xfId="1557" xr:uid="{00000000-0005-0000-0000-0000F6050000}"/>
    <cellStyle name="60% - Accent4 2 2" xfId="1558" xr:uid="{00000000-0005-0000-0000-0000F7050000}"/>
    <cellStyle name="60% - Accent4 2 2 2" xfId="1559" xr:uid="{00000000-0005-0000-0000-0000F8050000}"/>
    <cellStyle name="60% - Accent4 2 2 3" xfId="1560" xr:uid="{00000000-0005-0000-0000-0000F9050000}"/>
    <cellStyle name="60% - Accent4 2 3" xfId="1561" xr:uid="{00000000-0005-0000-0000-0000FA050000}"/>
    <cellStyle name="60% - Accent4 2 4" xfId="1562" xr:uid="{00000000-0005-0000-0000-0000FB050000}"/>
    <cellStyle name="60% - Accent4 2 5" xfId="1563" xr:uid="{00000000-0005-0000-0000-0000FC050000}"/>
    <cellStyle name="60% - Accent4 20" xfId="1564" xr:uid="{00000000-0005-0000-0000-0000FD050000}"/>
    <cellStyle name="60% - Accent4 21" xfId="1565" xr:uid="{00000000-0005-0000-0000-0000FE050000}"/>
    <cellStyle name="60% - Accent4 22" xfId="1566" xr:uid="{00000000-0005-0000-0000-0000FF050000}"/>
    <cellStyle name="60% - Accent4 23" xfId="1567" xr:uid="{00000000-0005-0000-0000-000000060000}"/>
    <cellStyle name="60% - Accent4 24" xfId="1568" xr:uid="{00000000-0005-0000-0000-000001060000}"/>
    <cellStyle name="60% - Accent4 25" xfId="1569" xr:uid="{00000000-0005-0000-0000-000002060000}"/>
    <cellStyle name="60% - Accent4 26" xfId="1570" xr:uid="{00000000-0005-0000-0000-000003060000}"/>
    <cellStyle name="60% - Accent4 27" xfId="1571" xr:uid="{00000000-0005-0000-0000-000004060000}"/>
    <cellStyle name="60% - Accent4 28" xfId="1572" xr:uid="{00000000-0005-0000-0000-000005060000}"/>
    <cellStyle name="60% - Accent4 29" xfId="1573" xr:uid="{00000000-0005-0000-0000-000006060000}"/>
    <cellStyle name="60% - Accent4 3" xfId="1574" xr:uid="{00000000-0005-0000-0000-000007060000}"/>
    <cellStyle name="60% - Accent4 3 2" xfId="1575" xr:uid="{00000000-0005-0000-0000-000008060000}"/>
    <cellStyle name="60% - Accent4 3 3" xfId="1576" xr:uid="{00000000-0005-0000-0000-000009060000}"/>
    <cellStyle name="60% - Accent4 30" xfId="1577" xr:uid="{00000000-0005-0000-0000-00000A060000}"/>
    <cellStyle name="60% - Accent4 31" xfId="1578" xr:uid="{00000000-0005-0000-0000-00000B060000}"/>
    <cellStyle name="60% - Accent4 32" xfId="1579" xr:uid="{00000000-0005-0000-0000-00000C060000}"/>
    <cellStyle name="60% - Accent4 33" xfId="1580" xr:uid="{00000000-0005-0000-0000-00000D060000}"/>
    <cellStyle name="60% - Accent4 34" xfId="1581" xr:uid="{00000000-0005-0000-0000-00000E060000}"/>
    <cellStyle name="60% - Accent4 35" xfId="1582" xr:uid="{00000000-0005-0000-0000-00000F060000}"/>
    <cellStyle name="60% - Accent4 35 2" xfId="1583" xr:uid="{00000000-0005-0000-0000-000010060000}"/>
    <cellStyle name="60% - Accent4 35 2 2" xfId="1584" xr:uid="{00000000-0005-0000-0000-000011060000}"/>
    <cellStyle name="60% - Accent4 35 2 2 2" xfId="1585" xr:uid="{00000000-0005-0000-0000-000012060000}"/>
    <cellStyle name="60% - Accent4 35 3" xfId="1586" xr:uid="{00000000-0005-0000-0000-000013060000}"/>
    <cellStyle name="60% - Accent4 35 4" xfId="1587" xr:uid="{00000000-0005-0000-0000-000014060000}"/>
    <cellStyle name="60% - Accent4 36" xfId="1588" xr:uid="{00000000-0005-0000-0000-000015060000}"/>
    <cellStyle name="60% - Accent4 37" xfId="1589" xr:uid="{00000000-0005-0000-0000-000016060000}"/>
    <cellStyle name="60% - Accent4 38" xfId="1590" xr:uid="{00000000-0005-0000-0000-000017060000}"/>
    <cellStyle name="60% - Accent4 39" xfId="1591" xr:uid="{00000000-0005-0000-0000-000018060000}"/>
    <cellStyle name="60% - Accent4 4" xfId="1592" xr:uid="{00000000-0005-0000-0000-000019060000}"/>
    <cellStyle name="60% - Accent4 4 2" xfId="1593" xr:uid="{00000000-0005-0000-0000-00001A060000}"/>
    <cellStyle name="60% - Accent4 40" xfId="1594" xr:uid="{00000000-0005-0000-0000-00001B060000}"/>
    <cellStyle name="60% - Accent4 41" xfId="1595" xr:uid="{00000000-0005-0000-0000-00001C060000}"/>
    <cellStyle name="60% - Accent4 42" xfId="1596" xr:uid="{00000000-0005-0000-0000-00001D060000}"/>
    <cellStyle name="60% - Accent4 43" xfId="1597" xr:uid="{00000000-0005-0000-0000-00001E060000}"/>
    <cellStyle name="60% - Accent4 44" xfId="1598" xr:uid="{00000000-0005-0000-0000-00001F060000}"/>
    <cellStyle name="60% - Accent4 45" xfId="1599" xr:uid="{00000000-0005-0000-0000-000020060000}"/>
    <cellStyle name="60% - Accent4 46" xfId="1600" xr:uid="{00000000-0005-0000-0000-000021060000}"/>
    <cellStyle name="60% - Accent4 47" xfId="1601" xr:uid="{00000000-0005-0000-0000-000022060000}"/>
    <cellStyle name="60% - Accent4 48" xfId="1602" xr:uid="{00000000-0005-0000-0000-000023060000}"/>
    <cellStyle name="60% - Accent4 49" xfId="1603" xr:uid="{00000000-0005-0000-0000-000024060000}"/>
    <cellStyle name="60% - Accent4 5" xfId="1604" xr:uid="{00000000-0005-0000-0000-000025060000}"/>
    <cellStyle name="60% - Accent4 50" xfId="1605" xr:uid="{00000000-0005-0000-0000-000026060000}"/>
    <cellStyle name="60% - Accent4 51" xfId="1606" xr:uid="{00000000-0005-0000-0000-000027060000}"/>
    <cellStyle name="60% - Accent4 52" xfId="1607" xr:uid="{00000000-0005-0000-0000-000028060000}"/>
    <cellStyle name="60% - Accent4 53" xfId="1608" xr:uid="{00000000-0005-0000-0000-000029060000}"/>
    <cellStyle name="60% - Accent4 54" xfId="1609" xr:uid="{00000000-0005-0000-0000-00002A060000}"/>
    <cellStyle name="60% - Accent4 55" xfId="1610" xr:uid="{00000000-0005-0000-0000-00002B060000}"/>
    <cellStyle name="60% - Accent4 56" xfId="1611" xr:uid="{00000000-0005-0000-0000-00002C060000}"/>
    <cellStyle name="60% - Accent4 57" xfId="1612" xr:uid="{00000000-0005-0000-0000-00002D060000}"/>
    <cellStyle name="60% - Accent4 58" xfId="1613" xr:uid="{00000000-0005-0000-0000-00002E060000}"/>
    <cellStyle name="60% - Accent4 59" xfId="1614" xr:uid="{00000000-0005-0000-0000-00002F060000}"/>
    <cellStyle name="60% - Accent4 6" xfId="1615" xr:uid="{00000000-0005-0000-0000-000030060000}"/>
    <cellStyle name="60% - Accent4 60" xfId="1616" xr:uid="{00000000-0005-0000-0000-000031060000}"/>
    <cellStyle name="60% - Accent4 60 2" xfId="1617" xr:uid="{00000000-0005-0000-0000-000032060000}"/>
    <cellStyle name="60% - Accent4 60 2 2" xfId="1618" xr:uid="{00000000-0005-0000-0000-000033060000}"/>
    <cellStyle name="60% - Accent4 60 2 2 2" xfId="1619" xr:uid="{00000000-0005-0000-0000-000034060000}"/>
    <cellStyle name="60% - Accent4 60 2 3" xfId="1620" xr:uid="{00000000-0005-0000-0000-000035060000}"/>
    <cellStyle name="60% - Accent4 61" xfId="1621" xr:uid="{00000000-0005-0000-0000-000036060000}"/>
    <cellStyle name="60% - Accent4 62" xfId="1622" xr:uid="{00000000-0005-0000-0000-000037060000}"/>
    <cellStyle name="60% - Accent4 63" xfId="1623" xr:uid="{00000000-0005-0000-0000-000038060000}"/>
    <cellStyle name="60% - Accent4 64" xfId="1624" xr:uid="{00000000-0005-0000-0000-000039060000}"/>
    <cellStyle name="60% - Accent4 65" xfId="1625" xr:uid="{00000000-0005-0000-0000-00003A060000}"/>
    <cellStyle name="60% - Accent4 7" xfId="1626" xr:uid="{00000000-0005-0000-0000-00003B060000}"/>
    <cellStyle name="60% - Accent4 8" xfId="1627" xr:uid="{00000000-0005-0000-0000-00003C060000}"/>
    <cellStyle name="60% - Accent4 9" xfId="1628" xr:uid="{00000000-0005-0000-0000-00003D060000}"/>
    <cellStyle name="60% - Accent5 10" xfId="1629" xr:uid="{00000000-0005-0000-0000-00003E060000}"/>
    <cellStyle name="60% - Accent5 11" xfId="1630" xr:uid="{00000000-0005-0000-0000-00003F060000}"/>
    <cellStyle name="60% - Accent5 12" xfId="1631" xr:uid="{00000000-0005-0000-0000-000040060000}"/>
    <cellStyle name="60% - Accent5 13" xfId="1632" xr:uid="{00000000-0005-0000-0000-000041060000}"/>
    <cellStyle name="60% - Accent5 14" xfId="1633" xr:uid="{00000000-0005-0000-0000-000042060000}"/>
    <cellStyle name="60% - Accent5 15" xfId="1634" xr:uid="{00000000-0005-0000-0000-000043060000}"/>
    <cellStyle name="60% - Accent5 16" xfId="1635" xr:uid="{00000000-0005-0000-0000-000044060000}"/>
    <cellStyle name="60% - Accent5 17" xfId="1636" xr:uid="{00000000-0005-0000-0000-000045060000}"/>
    <cellStyle name="60% - Accent5 18" xfId="1637" xr:uid="{00000000-0005-0000-0000-000046060000}"/>
    <cellStyle name="60% - Accent5 19" xfId="1638" xr:uid="{00000000-0005-0000-0000-000047060000}"/>
    <cellStyle name="60% - Accent5 2" xfId="1639" xr:uid="{00000000-0005-0000-0000-000048060000}"/>
    <cellStyle name="60% - Accent5 2 2" xfId="1640" xr:uid="{00000000-0005-0000-0000-000049060000}"/>
    <cellStyle name="60% - Accent5 2 2 2" xfId="1641" xr:uid="{00000000-0005-0000-0000-00004A060000}"/>
    <cellStyle name="60% - Accent5 2 2 3" xfId="1642" xr:uid="{00000000-0005-0000-0000-00004B060000}"/>
    <cellStyle name="60% - Accent5 2 3" xfId="1643" xr:uid="{00000000-0005-0000-0000-00004C060000}"/>
    <cellStyle name="60% - Accent5 2 4" xfId="1644" xr:uid="{00000000-0005-0000-0000-00004D060000}"/>
    <cellStyle name="60% - Accent5 2 5" xfId="1645" xr:uid="{00000000-0005-0000-0000-00004E060000}"/>
    <cellStyle name="60% - Accent5 20" xfId="1646" xr:uid="{00000000-0005-0000-0000-00004F060000}"/>
    <cellStyle name="60% - Accent5 21" xfId="1647" xr:uid="{00000000-0005-0000-0000-000050060000}"/>
    <cellStyle name="60% - Accent5 22" xfId="1648" xr:uid="{00000000-0005-0000-0000-000051060000}"/>
    <cellStyle name="60% - Accent5 23" xfId="1649" xr:uid="{00000000-0005-0000-0000-000052060000}"/>
    <cellStyle name="60% - Accent5 24" xfId="1650" xr:uid="{00000000-0005-0000-0000-000053060000}"/>
    <cellStyle name="60% - Accent5 25" xfId="1651" xr:uid="{00000000-0005-0000-0000-000054060000}"/>
    <cellStyle name="60% - Accent5 26" xfId="1652" xr:uid="{00000000-0005-0000-0000-000055060000}"/>
    <cellStyle name="60% - Accent5 27" xfId="1653" xr:uid="{00000000-0005-0000-0000-000056060000}"/>
    <cellStyle name="60% - Accent5 28" xfId="1654" xr:uid="{00000000-0005-0000-0000-000057060000}"/>
    <cellStyle name="60% - Accent5 29" xfId="1655" xr:uid="{00000000-0005-0000-0000-000058060000}"/>
    <cellStyle name="60% - Accent5 3" xfId="1656" xr:uid="{00000000-0005-0000-0000-000059060000}"/>
    <cellStyle name="60% - Accent5 3 2" xfId="1657" xr:uid="{00000000-0005-0000-0000-00005A060000}"/>
    <cellStyle name="60% - Accent5 3 3" xfId="1658" xr:uid="{00000000-0005-0000-0000-00005B060000}"/>
    <cellStyle name="60% - Accent5 30" xfId="1659" xr:uid="{00000000-0005-0000-0000-00005C060000}"/>
    <cellStyle name="60% - Accent5 31" xfId="1660" xr:uid="{00000000-0005-0000-0000-00005D060000}"/>
    <cellStyle name="60% - Accent5 32" xfId="1661" xr:uid="{00000000-0005-0000-0000-00005E060000}"/>
    <cellStyle name="60% - Accent5 33" xfId="1662" xr:uid="{00000000-0005-0000-0000-00005F060000}"/>
    <cellStyle name="60% - Accent5 34" xfId="1663" xr:uid="{00000000-0005-0000-0000-000060060000}"/>
    <cellStyle name="60% - Accent5 35" xfId="1664" xr:uid="{00000000-0005-0000-0000-000061060000}"/>
    <cellStyle name="60% - Accent5 35 2" xfId="1665" xr:uid="{00000000-0005-0000-0000-000062060000}"/>
    <cellStyle name="60% - Accent5 35 2 2" xfId="1666" xr:uid="{00000000-0005-0000-0000-000063060000}"/>
    <cellStyle name="60% - Accent5 35 2 2 2" xfId="1667" xr:uid="{00000000-0005-0000-0000-000064060000}"/>
    <cellStyle name="60% - Accent5 35 3" xfId="1668" xr:uid="{00000000-0005-0000-0000-000065060000}"/>
    <cellStyle name="60% - Accent5 35 4" xfId="1669" xr:uid="{00000000-0005-0000-0000-000066060000}"/>
    <cellStyle name="60% - Accent5 36" xfId="1670" xr:uid="{00000000-0005-0000-0000-000067060000}"/>
    <cellStyle name="60% - Accent5 37" xfId="1671" xr:uid="{00000000-0005-0000-0000-000068060000}"/>
    <cellStyle name="60% - Accent5 38" xfId="1672" xr:uid="{00000000-0005-0000-0000-000069060000}"/>
    <cellStyle name="60% - Accent5 39" xfId="1673" xr:uid="{00000000-0005-0000-0000-00006A060000}"/>
    <cellStyle name="60% - Accent5 4" xfId="1674" xr:uid="{00000000-0005-0000-0000-00006B060000}"/>
    <cellStyle name="60% - Accent5 4 2" xfId="1675" xr:uid="{00000000-0005-0000-0000-00006C060000}"/>
    <cellStyle name="60% - Accent5 40" xfId="1676" xr:uid="{00000000-0005-0000-0000-00006D060000}"/>
    <cellStyle name="60% - Accent5 41" xfId="1677" xr:uid="{00000000-0005-0000-0000-00006E060000}"/>
    <cellStyle name="60% - Accent5 42" xfId="1678" xr:uid="{00000000-0005-0000-0000-00006F060000}"/>
    <cellStyle name="60% - Accent5 43" xfId="1679" xr:uid="{00000000-0005-0000-0000-000070060000}"/>
    <cellStyle name="60% - Accent5 44" xfId="1680" xr:uid="{00000000-0005-0000-0000-000071060000}"/>
    <cellStyle name="60% - Accent5 45" xfId="1681" xr:uid="{00000000-0005-0000-0000-000072060000}"/>
    <cellStyle name="60% - Accent5 46" xfId="1682" xr:uid="{00000000-0005-0000-0000-000073060000}"/>
    <cellStyle name="60% - Accent5 47" xfId="1683" xr:uid="{00000000-0005-0000-0000-000074060000}"/>
    <cellStyle name="60% - Accent5 48" xfId="1684" xr:uid="{00000000-0005-0000-0000-000075060000}"/>
    <cellStyle name="60% - Accent5 49" xfId="1685" xr:uid="{00000000-0005-0000-0000-000076060000}"/>
    <cellStyle name="60% - Accent5 5" xfId="1686" xr:uid="{00000000-0005-0000-0000-000077060000}"/>
    <cellStyle name="60% - Accent5 50" xfId="1687" xr:uid="{00000000-0005-0000-0000-000078060000}"/>
    <cellStyle name="60% - Accent5 51" xfId="1688" xr:uid="{00000000-0005-0000-0000-000079060000}"/>
    <cellStyle name="60% - Accent5 52" xfId="1689" xr:uid="{00000000-0005-0000-0000-00007A060000}"/>
    <cellStyle name="60% - Accent5 53" xfId="1690" xr:uid="{00000000-0005-0000-0000-00007B060000}"/>
    <cellStyle name="60% - Accent5 54" xfId="1691" xr:uid="{00000000-0005-0000-0000-00007C060000}"/>
    <cellStyle name="60% - Accent5 55" xfId="1692" xr:uid="{00000000-0005-0000-0000-00007D060000}"/>
    <cellStyle name="60% - Accent5 56" xfId="1693" xr:uid="{00000000-0005-0000-0000-00007E060000}"/>
    <cellStyle name="60% - Accent5 57" xfId="1694" xr:uid="{00000000-0005-0000-0000-00007F060000}"/>
    <cellStyle name="60% - Accent5 58" xfId="1695" xr:uid="{00000000-0005-0000-0000-000080060000}"/>
    <cellStyle name="60% - Accent5 59" xfId="1696" xr:uid="{00000000-0005-0000-0000-000081060000}"/>
    <cellStyle name="60% - Accent5 6" xfId="1697" xr:uid="{00000000-0005-0000-0000-000082060000}"/>
    <cellStyle name="60% - Accent5 60" xfId="1698" xr:uid="{00000000-0005-0000-0000-000083060000}"/>
    <cellStyle name="60% - Accent5 60 2" xfId="1699" xr:uid="{00000000-0005-0000-0000-000084060000}"/>
    <cellStyle name="60% - Accent5 60 2 2" xfId="1700" xr:uid="{00000000-0005-0000-0000-000085060000}"/>
    <cellStyle name="60% - Accent5 60 2 3" xfId="1701" xr:uid="{00000000-0005-0000-0000-000086060000}"/>
    <cellStyle name="60% - Accent5 61" xfId="1702" xr:uid="{00000000-0005-0000-0000-000087060000}"/>
    <cellStyle name="60% - Accent5 62" xfId="1703" xr:uid="{00000000-0005-0000-0000-000088060000}"/>
    <cellStyle name="60% - Accent5 63" xfId="1704" xr:uid="{00000000-0005-0000-0000-000089060000}"/>
    <cellStyle name="60% - Accent5 64" xfId="1705" xr:uid="{00000000-0005-0000-0000-00008A060000}"/>
    <cellStyle name="60% - Accent5 65" xfId="1706" xr:uid="{00000000-0005-0000-0000-00008B060000}"/>
    <cellStyle name="60% - Accent5 7" xfId="1707" xr:uid="{00000000-0005-0000-0000-00008C060000}"/>
    <cellStyle name="60% - Accent5 8" xfId="1708" xr:uid="{00000000-0005-0000-0000-00008D060000}"/>
    <cellStyle name="60% - Accent5 9" xfId="1709" xr:uid="{00000000-0005-0000-0000-00008E060000}"/>
    <cellStyle name="60% - Accent6 10" xfId="1710" xr:uid="{00000000-0005-0000-0000-00008F060000}"/>
    <cellStyle name="60% - Accent6 11" xfId="1711" xr:uid="{00000000-0005-0000-0000-000090060000}"/>
    <cellStyle name="60% - Accent6 12" xfId="1712" xr:uid="{00000000-0005-0000-0000-000091060000}"/>
    <cellStyle name="60% - Accent6 13" xfId="1713" xr:uid="{00000000-0005-0000-0000-000092060000}"/>
    <cellStyle name="60% - Accent6 14" xfId="1714" xr:uid="{00000000-0005-0000-0000-000093060000}"/>
    <cellStyle name="60% - Accent6 15" xfId="1715" xr:uid="{00000000-0005-0000-0000-000094060000}"/>
    <cellStyle name="60% - Accent6 16" xfId="1716" xr:uid="{00000000-0005-0000-0000-000095060000}"/>
    <cellStyle name="60% - Accent6 17" xfId="1717" xr:uid="{00000000-0005-0000-0000-000096060000}"/>
    <cellStyle name="60% - Accent6 18" xfId="1718" xr:uid="{00000000-0005-0000-0000-000097060000}"/>
    <cellStyle name="60% - Accent6 19" xfId="1719" xr:uid="{00000000-0005-0000-0000-000098060000}"/>
    <cellStyle name="60% - Accent6 2" xfId="1720" xr:uid="{00000000-0005-0000-0000-000099060000}"/>
    <cellStyle name="60% - Accent6 2 2" xfId="1721" xr:uid="{00000000-0005-0000-0000-00009A060000}"/>
    <cellStyle name="60% - Accent6 2 2 2" xfId="1722" xr:uid="{00000000-0005-0000-0000-00009B060000}"/>
    <cellStyle name="60% - Accent6 2 2 3" xfId="1723" xr:uid="{00000000-0005-0000-0000-00009C060000}"/>
    <cellStyle name="60% - Accent6 2 3" xfId="1724" xr:uid="{00000000-0005-0000-0000-00009D060000}"/>
    <cellStyle name="60% - Accent6 2 4" xfId="1725" xr:uid="{00000000-0005-0000-0000-00009E060000}"/>
    <cellStyle name="60% - Accent6 2 5" xfId="1726" xr:uid="{00000000-0005-0000-0000-00009F060000}"/>
    <cellStyle name="60% - Accent6 20" xfId="1727" xr:uid="{00000000-0005-0000-0000-0000A0060000}"/>
    <cellStyle name="60% - Accent6 21" xfId="1728" xr:uid="{00000000-0005-0000-0000-0000A1060000}"/>
    <cellStyle name="60% - Accent6 22" xfId="1729" xr:uid="{00000000-0005-0000-0000-0000A2060000}"/>
    <cellStyle name="60% - Accent6 23" xfId="1730" xr:uid="{00000000-0005-0000-0000-0000A3060000}"/>
    <cellStyle name="60% - Accent6 24" xfId="1731" xr:uid="{00000000-0005-0000-0000-0000A4060000}"/>
    <cellStyle name="60% - Accent6 25" xfId="1732" xr:uid="{00000000-0005-0000-0000-0000A5060000}"/>
    <cellStyle name="60% - Accent6 26" xfId="1733" xr:uid="{00000000-0005-0000-0000-0000A6060000}"/>
    <cellStyle name="60% - Accent6 27" xfId="1734" xr:uid="{00000000-0005-0000-0000-0000A7060000}"/>
    <cellStyle name="60% - Accent6 28" xfId="1735" xr:uid="{00000000-0005-0000-0000-0000A8060000}"/>
    <cellStyle name="60% - Accent6 29" xfId="1736" xr:uid="{00000000-0005-0000-0000-0000A9060000}"/>
    <cellStyle name="60% - Accent6 3" xfId="1737" xr:uid="{00000000-0005-0000-0000-0000AA060000}"/>
    <cellStyle name="60% - Accent6 3 2" xfId="1738" xr:uid="{00000000-0005-0000-0000-0000AB060000}"/>
    <cellStyle name="60% - Accent6 3 3" xfId="1739" xr:uid="{00000000-0005-0000-0000-0000AC060000}"/>
    <cellStyle name="60% - Accent6 30" xfId="1740" xr:uid="{00000000-0005-0000-0000-0000AD060000}"/>
    <cellStyle name="60% - Accent6 31" xfId="1741" xr:uid="{00000000-0005-0000-0000-0000AE060000}"/>
    <cellStyle name="60% - Accent6 32" xfId="1742" xr:uid="{00000000-0005-0000-0000-0000AF060000}"/>
    <cellStyle name="60% - Accent6 33" xfId="1743" xr:uid="{00000000-0005-0000-0000-0000B0060000}"/>
    <cellStyle name="60% - Accent6 34" xfId="1744" xr:uid="{00000000-0005-0000-0000-0000B1060000}"/>
    <cellStyle name="60% - Accent6 35" xfId="1745" xr:uid="{00000000-0005-0000-0000-0000B2060000}"/>
    <cellStyle name="60% - Accent6 35 2" xfId="1746" xr:uid="{00000000-0005-0000-0000-0000B3060000}"/>
    <cellStyle name="60% - Accent6 35 2 2" xfId="1747" xr:uid="{00000000-0005-0000-0000-0000B4060000}"/>
    <cellStyle name="60% - Accent6 35 2 2 2" xfId="1748" xr:uid="{00000000-0005-0000-0000-0000B5060000}"/>
    <cellStyle name="60% - Accent6 35 3" xfId="1749" xr:uid="{00000000-0005-0000-0000-0000B6060000}"/>
    <cellStyle name="60% - Accent6 35 4" xfId="1750" xr:uid="{00000000-0005-0000-0000-0000B7060000}"/>
    <cellStyle name="60% - Accent6 36" xfId="1751" xr:uid="{00000000-0005-0000-0000-0000B8060000}"/>
    <cellStyle name="60% - Accent6 37" xfId="1752" xr:uid="{00000000-0005-0000-0000-0000B9060000}"/>
    <cellStyle name="60% - Accent6 38" xfId="1753" xr:uid="{00000000-0005-0000-0000-0000BA060000}"/>
    <cellStyle name="60% - Accent6 39" xfId="1754" xr:uid="{00000000-0005-0000-0000-0000BB060000}"/>
    <cellStyle name="60% - Accent6 4" xfId="1755" xr:uid="{00000000-0005-0000-0000-0000BC060000}"/>
    <cellStyle name="60% - Accent6 4 2" xfId="1756" xr:uid="{00000000-0005-0000-0000-0000BD060000}"/>
    <cellStyle name="60% - Accent6 40" xfId="1757" xr:uid="{00000000-0005-0000-0000-0000BE060000}"/>
    <cellStyle name="60% - Accent6 41" xfId="1758" xr:uid="{00000000-0005-0000-0000-0000BF060000}"/>
    <cellStyle name="60% - Accent6 42" xfId="1759" xr:uid="{00000000-0005-0000-0000-0000C0060000}"/>
    <cellStyle name="60% - Accent6 43" xfId="1760" xr:uid="{00000000-0005-0000-0000-0000C1060000}"/>
    <cellStyle name="60% - Accent6 44" xfId="1761" xr:uid="{00000000-0005-0000-0000-0000C2060000}"/>
    <cellStyle name="60% - Accent6 45" xfId="1762" xr:uid="{00000000-0005-0000-0000-0000C3060000}"/>
    <cellStyle name="60% - Accent6 46" xfId="1763" xr:uid="{00000000-0005-0000-0000-0000C4060000}"/>
    <cellStyle name="60% - Accent6 47" xfId="1764" xr:uid="{00000000-0005-0000-0000-0000C5060000}"/>
    <cellStyle name="60% - Accent6 48" xfId="1765" xr:uid="{00000000-0005-0000-0000-0000C6060000}"/>
    <cellStyle name="60% - Accent6 49" xfId="1766" xr:uid="{00000000-0005-0000-0000-0000C7060000}"/>
    <cellStyle name="60% - Accent6 5" xfId="1767" xr:uid="{00000000-0005-0000-0000-0000C8060000}"/>
    <cellStyle name="60% - Accent6 50" xfId="1768" xr:uid="{00000000-0005-0000-0000-0000C9060000}"/>
    <cellStyle name="60% - Accent6 51" xfId="1769" xr:uid="{00000000-0005-0000-0000-0000CA060000}"/>
    <cellStyle name="60% - Accent6 52" xfId="1770" xr:uid="{00000000-0005-0000-0000-0000CB060000}"/>
    <cellStyle name="60% - Accent6 53" xfId="1771" xr:uid="{00000000-0005-0000-0000-0000CC060000}"/>
    <cellStyle name="60% - Accent6 54" xfId="1772" xr:uid="{00000000-0005-0000-0000-0000CD060000}"/>
    <cellStyle name="60% - Accent6 55" xfId="1773" xr:uid="{00000000-0005-0000-0000-0000CE060000}"/>
    <cellStyle name="60% - Accent6 56" xfId="1774" xr:uid="{00000000-0005-0000-0000-0000CF060000}"/>
    <cellStyle name="60% - Accent6 57" xfId="1775" xr:uid="{00000000-0005-0000-0000-0000D0060000}"/>
    <cellStyle name="60% - Accent6 58" xfId="1776" xr:uid="{00000000-0005-0000-0000-0000D1060000}"/>
    <cellStyle name="60% - Accent6 59" xfId="1777" xr:uid="{00000000-0005-0000-0000-0000D2060000}"/>
    <cellStyle name="60% - Accent6 6" xfId="1778" xr:uid="{00000000-0005-0000-0000-0000D3060000}"/>
    <cellStyle name="60% - Accent6 60" xfId="1779" xr:uid="{00000000-0005-0000-0000-0000D4060000}"/>
    <cellStyle name="60% - Accent6 60 2" xfId="1780" xr:uid="{00000000-0005-0000-0000-0000D5060000}"/>
    <cellStyle name="60% - Accent6 60 2 2" xfId="1781" xr:uid="{00000000-0005-0000-0000-0000D6060000}"/>
    <cellStyle name="60% - Accent6 60 2 2 2" xfId="1782" xr:uid="{00000000-0005-0000-0000-0000D7060000}"/>
    <cellStyle name="60% - Accent6 60 2 3" xfId="1783" xr:uid="{00000000-0005-0000-0000-0000D8060000}"/>
    <cellStyle name="60% - Accent6 61" xfId="1784" xr:uid="{00000000-0005-0000-0000-0000D9060000}"/>
    <cellStyle name="60% - Accent6 62" xfId="1785" xr:uid="{00000000-0005-0000-0000-0000DA060000}"/>
    <cellStyle name="60% - Accent6 63" xfId="1786" xr:uid="{00000000-0005-0000-0000-0000DB060000}"/>
    <cellStyle name="60% - Accent6 64" xfId="1787" xr:uid="{00000000-0005-0000-0000-0000DC060000}"/>
    <cellStyle name="60% - Accent6 65" xfId="1788" xr:uid="{00000000-0005-0000-0000-0000DD060000}"/>
    <cellStyle name="60% - Accent6 7" xfId="1789" xr:uid="{00000000-0005-0000-0000-0000DE060000}"/>
    <cellStyle name="60% - Accent6 8" xfId="1790" xr:uid="{00000000-0005-0000-0000-0000DF060000}"/>
    <cellStyle name="60% - Accent6 9" xfId="1791" xr:uid="{00000000-0005-0000-0000-0000E0060000}"/>
    <cellStyle name="60% - Colore 1" xfId="1792" xr:uid="{00000000-0005-0000-0000-0000E1060000}"/>
    <cellStyle name="60% - Colore 1 2" xfId="1793" xr:uid="{00000000-0005-0000-0000-0000E2060000}"/>
    <cellStyle name="60% - Colore 2" xfId="1794" xr:uid="{00000000-0005-0000-0000-0000E3060000}"/>
    <cellStyle name="60% - Colore 2 2" xfId="1795" xr:uid="{00000000-0005-0000-0000-0000E4060000}"/>
    <cellStyle name="60% - Colore 3" xfId="1796" xr:uid="{00000000-0005-0000-0000-0000E5060000}"/>
    <cellStyle name="60% - Colore 3 2" xfId="1797" xr:uid="{00000000-0005-0000-0000-0000E6060000}"/>
    <cellStyle name="60% - Colore 4" xfId="1798" xr:uid="{00000000-0005-0000-0000-0000E7060000}"/>
    <cellStyle name="60% - Colore 4 2" xfId="1799" xr:uid="{00000000-0005-0000-0000-0000E8060000}"/>
    <cellStyle name="60% - Colore 5" xfId="1800" xr:uid="{00000000-0005-0000-0000-0000E9060000}"/>
    <cellStyle name="60% - Colore 5 2" xfId="1801" xr:uid="{00000000-0005-0000-0000-0000EA060000}"/>
    <cellStyle name="60% - Colore 6" xfId="1802" xr:uid="{00000000-0005-0000-0000-0000EB060000}"/>
    <cellStyle name="60% - Colore 6 2" xfId="1803" xr:uid="{00000000-0005-0000-0000-0000EC060000}"/>
    <cellStyle name="aaa" xfId="1804" xr:uid="{00000000-0005-0000-0000-0000ED060000}"/>
    <cellStyle name="aaa 2" xfId="1805" xr:uid="{00000000-0005-0000-0000-0000EE060000}"/>
    <cellStyle name="aaa 3" xfId="1806" xr:uid="{00000000-0005-0000-0000-0000EF060000}"/>
    <cellStyle name="aaa 4" xfId="1807" xr:uid="{00000000-0005-0000-0000-0000F0060000}"/>
    <cellStyle name="aaa 5" xfId="1808" xr:uid="{00000000-0005-0000-0000-0000F1060000}"/>
    <cellStyle name="aaa 6" xfId="1809" xr:uid="{00000000-0005-0000-0000-0000F2060000}"/>
    <cellStyle name="aaa 7" xfId="1810" xr:uid="{00000000-0005-0000-0000-0000F3060000}"/>
    <cellStyle name="aaa 8" xfId="1811" xr:uid="{00000000-0005-0000-0000-0000F4060000}"/>
    <cellStyle name="aaa 9" xfId="1812" xr:uid="{00000000-0005-0000-0000-0000F5060000}"/>
    <cellStyle name="Accent1 10" xfId="1813" xr:uid="{00000000-0005-0000-0000-0000F6060000}"/>
    <cellStyle name="Accent1 11" xfId="1814" xr:uid="{00000000-0005-0000-0000-0000F7060000}"/>
    <cellStyle name="Accent1 12" xfId="1815" xr:uid="{00000000-0005-0000-0000-0000F8060000}"/>
    <cellStyle name="Accent1 13" xfId="1816" xr:uid="{00000000-0005-0000-0000-0000F9060000}"/>
    <cellStyle name="Accent1 14" xfId="1817" xr:uid="{00000000-0005-0000-0000-0000FA060000}"/>
    <cellStyle name="Accent1 15" xfId="1818" xr:uid="{00000000-0005-0000-0000-0000FB060000}"/>
    <cellStyle name="Accent1 16" xfId="1819" xr:uid="{00000000-0005-0000-0000-0000FC060000}"/>
    <cellStyle name="Accent1 17" xfId="1820" xr:uid="{00000000-0005-0000-0000-0000FD060000}"/>
    <cellStyle name="Accent1 18" xfId="1821" xr:uid="{00000000-0005-0000-0000-0000FE060000}"/>
    <cellStyle name="Accent1 19" xfId="1822" xr:uid="{00000000-0005-0000-0000-0000FF060000}"/>
    <cellStyle name="Accent1 2" xfId="1823" xr:uid="{00000000-0005-0000-0000-000000070000}"/>
    <cellStyle name="Accent1 2 2" xfId="1824" xr:uid="{00000000-0005-0000-0000-000001070000}"/>
    <cellStyle name="Accent1 2 2 2" xfId="1825" xr:uid="{00000000-0005-0000-0000-000002070000}"/>
    <cellStyle name="Accent1 2 2 3" xfId="1826" xr:uid="{00000000-0005-0000-0000-000003070000}"/>
    <cellStyle name="Accent1 2 3" xfId="1827" xr:uid="{00000000-0005-0000-0000-000004070000}"/>
    <cellStyle name="Accent1 2 4" xfId="1828" xr:uid="{00000000-0005-0000-0000-000005070000}"/>
    <cellStyle name="Accent1 2 5" xfId="1829" xr:uid="{00000000-0005-0000-0000-000006070000}"/>
    <cellStyle name="Accent1 20" xfId="1830" xr:uid="{00000000-0005-0000-0000-000007070000}"/>
    <cellStyle name="Accent1 21" xfId="1831" xr:uid="{00000000-0005-0000-0000-000008070000}"/>
    <cellStyle name="Accent1 22" xfId="1832" xr:uid="{00000000-0005-0000-0000-000009070000}"/>
    <cellStyle name="Accent1 23" xfId="1833" xr:uid="{00000000-0005-0000-0000-00000A070000}"/>
    <cellStyle name="Accent1 24" xfId="1834" xr:uid="{00000000-0005-0000-0000-00000B070000}"/>
    <cellStyle name="Accent1 25" xfId="1835" xr:uid="{00000000-0005-0000-0000-00000C070000}"/>
    <cellStyle name="Accent1 26" xfId="1836" xr:uid="{00000000-0005-0000-0000-00000D070000}"/>
    <cellStyle name="Accent1 27" xfId="1837" xr:uid="{00000000-0005-0000-0000-00000E070000}"/>
    <cellStyle name="Accent1 28" xfId="1838" xr:uid="{00000000-0005-0000-0000-00000F070000}"/>
    <cellStyle name="Accent1 29" xfId="1839" xr:uid="{00000000-0005-0000-0000-000010070000}"/>
    <cellStyle name="Accent1 3" xfId="1840" xr:uid="{00000000-0005-0000-0000-000011070000}"/>
    <cellStyle name="Accent1 3 2" xfId="1841" xr:uid="{00000000-0005-0000-0000-000012070000}"/>
    <cellStyle name="Accent1 3 3" xfId="1842" xr:uid="{00000000-0005-0000-0000-000013070000}"/>
    <cellStyle name="Accent1 30" xfId="1843" xr:uid="{00000000-0005-0000-0000-000014070000}"/>
    <cellStyle name="Accent1 31" xfId="1844" xr:uid="{00000000-0005-0000-0000-000015070000}"/>
    <cellStyle name="Accent1 32" xfId="1845" xr:uid="{00000000-0005-0000-0000-000016070000}"/>
    <cellStyle name="Accent1 33" xfId="1846" xr:uid="{00000000-0005-0000-0000-000017070000}"/>
    <cellStyle name="Accent1 34" xfId="1847" xr:uid="{00000000-0005-0000-0000-000018070000}"/>
    <cellStyle name="Accent1 35" xfId="1848" xr:uid="{00000000-0005-0000-0000-000019070000}"/>
    <cellStyle name="Accent1 35 2" xfId="1849" xr:uid="{00000000-0005-0000-0000-00001A070000}"/>
    <cellStyle name="Accent1 35 2 2" xfId="1850" xr:uid="{00000000-0005-0000-0000-00001B070000}"/>
    <cellStyle name="Accent1 35 2 2 2" xfId="1851" xr:uid="{00000000-0005-0000-0000-00001C070000}"/>
    <cellStyle name="Accent1 35 3" xfId="1852" xr:uid="{00000000-0005-0000-0000-00001D070000}"/>
    <cellStyle name="Accent1 35 4" xfId="1853" xr:uid="{00000000-0005-0000-0000-00001E070000}"/>
    <cellStyle name="Accent1 36" xfId="1854" xr:uid="{00000000-0005-0000-0000-00001F070000}"/>
    <cellStyle name="Accent1 37" xfId="1855" xr:uid="{00000000-0005-0000-0000-000020070000}"/>
    <cellStyle name="Accent1 38" xfId="1856" xr:uid="{00000000-0005-0000-0000-000021070000}"/>
    <cellStyle name="Accent1 39" xfId="1857" xr:uid="{00000000-0005-0000-0000-000022070000}"/>
    <cellStyle name="Accent1 4" xfId="1858" xr:uid="{00000000-0005-0000-0000-000023070000}"/>
    <cellStyle name="Accent1 4 2" xfId="1859" xr:uid="{00000000-0005-0000-0000-000024070000}"/>
    <cellStyle name="Accent1 40" xfId="1860" xr:uid="{00000000-0005-0000-0000-000025070000}"/>
    <cellStyle name="Accent1 41" xfId="1861" xr:uid="{00000000-0005-0000-0000-000026070000}"/>
    <cellStyle name="Accent1 42" xfId="1862" xr:uid="{00000000-0005-0000-0000-000027070000}"/>
    <cellStyle name="Accent1 43" xfId="1863" xr:uid="{00000000-0005-0000-0000-000028070000}"/>
    <cellStyle name="Accent1 44" xfId="1864" xr:uid="{00000000-0005-0000-0000-000029070000}"/>
    <cellStyle name="Accent1 45" xfId="1865" xr:uid="{00000000-0005-0000-0000-00002A070000}"/>
    <cellStyle name="Accent1 46" xfId="1866" xr:uid="{00000000-0005-0000-0000-00002B070000}"/>
    <cellStyle name="Accent1 47" xfId="1867" xr:uid="{00000000-0005-0000-0000-00002C070000}"/>
    <cellStyle name="Accent1 48" xfId="1868" xr:uid="{00000000-0005-0000-0000-00002D070000}"/>
    <cellStyle name="Accent1 49" xfId="1869" xr:uid="{00000000-0005-0000-0000-00002E070000}"/>
    <cellStyle name="Accent1 5" xfId="1870" xr:uid="{00000000-0005-0000-0000-00002F070000}"/>
    <cellStyle name="Accent1 50" xfId="1871" xr:uid="{00000000-0005-0000-0000-000030070000}"/>
    <cellStyle name="Accent1 51" xfId="1872" xr:uid="{00000000-0005-0000-0000-000031070000}"/>
    <cellStyle name="Accent1 52" xfId="1873" xr:uid="{00000000-0005-0000-0000-000032070000}"/>
    <cellStyle name="Accent1 53" xfId="1874" xr:uid="{00000000-0005-0000-0000-000033070000}"/>
    <cellStyle name="Accent1 54" xfId="1875" xr:uid="{00000000-0005-0000-0000-000034070000}"/>
    <cellStyle name="Accent1 55" xfId="1876" xr:uid="{00000000-0005-0000-0000-000035070000}"/>
    <cellStyle name="Accent1 56" xfId="1877" xr:uid="{00000000-0005-0000-0000-000036070000}"/>
    <cellStyle name="Accent1 57" xfId="1878" xr:uid="{00000000-0005-0000-0000-000037070000}"/>
    <cellStyle name="Accent1 58" xfId="1879" xr:uid="{00000000-0005-0000-0000-000038070000}"/>
    <cellStyle name="Accent1 59" xfId="1880" xr:uid="{00000000-0005-0000-0000-000039070000}"/>
    <cellStyle name="Accent1 6" xfId="1881" xr:uid="{00000000-0005-0000-0000-00003A070000}"/>
    <cellStyle name="Accent1 60" xfId="1882" xr:uid="{00000000-0005-0000-0000-00003B070000}"/>
    <cellStyle name="Accent1 60 2" xfId="1883" xr:uid="{00000000-0005-0000-0000-00003C070000}"/>
    <cellStyle name="Accent1 60 2 2" xfId="1884" xr:uid="{00000000-0005-0000-0000-00003D070000}"/>
    <cellStyle name="Accent1 60 2 2 2" xfId="1885" xr:uid="{00000000-0005-0000-0000-00003E070000}"/>
    <cellStyle name="Accent1 60 2 3" xfId="1886" xr:uid="{00000000-0005-0000-0000-00003F070000}"/>
    <cellStyle name="Accent1 61" xfId="1887" xr:uid="{00000000-0005-0000-0000-000040070000}"/>
    <cellStyle name="Accent1 62" xfId="1888" xr:uid="{00000000-0005-0000-0000-000041070000}"/>
    <cellStyle name="Accent1 63" xfId="1889" xr:uid="{00000000-0005-0000-0000-000042070000}"/>
    <cellStyle name="Accent1 64" xfId="1890" xr:uid="{00000000-0005-0000-0000-000043070000}"/>
    <cellStyle name="Accent1 65" xfId="1891" xr:uid="{00000000-0005-0000-0000-000044070000}"/>
    <cellStyle name="Accent1 7" xfId="1892" xr:uid="{00000000-0005-0000-0000-000045070000}"/>
    <cellStyle name="Accent1 8" xfId="1893" xr:uid="{00000000-0005-0000-0000-000046070000}"/>
    <cellStyle name="Accent1 9" xfId="1894" xr:uid="{00000000-0005-0000-0000-000047070000}"/>
    <cellStyle name="Accent2 10" xfId="1895" xr:uid="{00000000-0005-0000-0000-000048070000}"/>
    <cellStyle name="Accent2 11" xfId="1896" xr:uid="{00000000-0005-0000-0000-000049070000}"/>
    <cellStyle name="Accent2 12" xfId="1897" xr:uid="{00000000-0005-0000-0000-00004A070000}"/>
    <cellStyle name="Accent2 13" xfId="1898" xr:uid="{00000000-0005-0000-0000-00004B070000}"/>
    <cellStyle name="Accent2 14" xfId="1899" xr:uid="{00000000-0005-0000-0000-00004C070000}"/>
    <cellStyle name="Accent2 15" xfId="1900" xr:uid="{00000000-0005-0000-0000-00004D070000}"/>
    <cellStyle name="Accent2 16" xfId="1901" xr:uid="{00000000-0005-0000-0000-00004E070000}"/>
    <cellStyle name="Accent2 17" xfId="1902" xr:uid="{00000000-0005-0000-0000-00004F070000}"/>
    <cellStyle name="Accent2 18" xfId="1903" xr:uid="{00000000-0005-0000-0000-000050070000}"/>
    <cellStyle name="Accent2 19" xfId="1904" xr:uid="{00000000-0005-0000-0000-000051070000}"/>
    <cellStyle name="Accent2 2" xfId="1905" xr:uid="{00000000-0005-0000-0000-000052070000}"/>
    <cellStyle name="Accent2 2 2" xfId="1906" xr:uid="{00000000-0005-0000-0000-000053070000}"/>
    <cellStyle name="Accent2 2 2 2" xfId="1907" xr:uid="{00000000-0005-0000-0000-000054070000}"/>
    <cellStyle name="Accent2 2 2 3" xfId="1908" xr:uid="{00000000-0005-0000-0000-000055070000}"/>
    <cellStyle name="Accent2 2 3" xfId="1909" xr:uid="{00000000-0005-0000-0000-000056070000}"/>
    <cellStyle name="Accent2 2 4" xfId="1910" xr:uid="{00000000-0005-0000-0000-000057070000}"/>
    <cellStyle name="Accent2 2 5" xfId="1911" xr:uid="{00000000-0005-0000-0000-000058070000}"/>
    <cellStyle name="Accent2 20" xfId="1912" xr:uid="{00000000-0005-0000-0000-000059070000}"/>
    <cellStyle name="Accent2 21" xfId="1913" xr:uid="{00000000-0005-0000-0000-00005A070000}"/>
    <cellStyle name="Accent2 22" xfId="1914" xr:uid="{00000000-0005-0000-0000-00005B070000}"/>
    <cellStyle name="Accent2 23" xfId="1915" xr:uid="{00000000-0005-0000-0000-00005C070000}"/>
    <cellStyle name="Accent2 24" xfId="1916" xr:uid="{00000000-0005-0000-0000-00005D070000}"/>
    <cellStyle name="Accent2 25" xfId="1917" xr:uid="{00000000-0005-0000-0000-00005E070000}"/>
    <cellStyle name="Accent2 26" xfId="1918" xr:uid="{00000000-0005-0000-0000-00005F070000}"/>
    <cellStyle name="Accent2 27" xfId="1919" xr:uid="{00000000-0005-0000-0000-000060070000}"/>
    <cellStyle name="Accent2 28" xfId="1920" xr:uid="{00000000-0005-0000-0000-000061070000}"/>
    <cellStyle name="Accent2 29" xfId="1921" xr:uid="{00000000-0005-0000-0000-000062070000}"/>
    <cellStyle name="Accent2 3" xfId="1922" xr:uid="{00000000-0005-0000-0000-000063070000}"/>
    <cellStyle name="Accent2 3 2" xfId="1923" xr:uid="{00000000-0005-0000-0000-000064070000}"/>
    <cellStyle name="Accent2 3 3" xfId="1924" xr:uid="{00000000-0005-0000-0000-000065070000}"/>
    <cellStyle name="Accent2 30" xfId="1925" xr:uid="{00000000-0005-0000-0000-000066070000}"/>
    <cellStyle name="Accent2 31" xfId="1926" xr:uid="{00000000-0005-0000-0000-000067070000}"/>
    <cellStyle name="Accent2 32" xfId="1927" xr:uid="{00000000-0005-0000-0000-000068070000}"/>
    <cellStyle name="Accent2 33" xfId="1928" xr:uid="{00000000-0005-0000-0000-000069070000}"/>
    <cellStyle name="Accent2 34" xfId="1929" xr:uid="{00000000-0005-0000-0000-00006A070000}"/>
    <cellStyle name="Accent2 35" xfId="1930" xr:uid="{00000000-0005-0000-0000-00006B070000}"/>
    <cellStyle name="Accent2 35 2" xfId="1931" xr:uid="{00000000-0005-0000-0000-00006C070000}"/>
    <cellStyle name="Accent2 35 2 2" xfId="1932" xr:uid="{00000000-0005-0000-0000-00006D070000}"/>
    <cellStyle name="Accent2 35 2 2 2" xfId="1933" xr:uid="{00000000-0005-0000-0000-00006E070000}"/>
    <cellStyle name="Accent2 35 3" xfId="1934" xr:uid="{00000000-0005-0000-0000-00006F070000}"/>
    <cellStyle name="Accent2 35 4" xfId="1935" xr:uid="{00000000-0005-0000-0000-000070070000}"/>
    <cellStyle name="Accent2 36" xfId="1936" xr:uid="{00000000-0005-0000-0000-000071070000}"/>
    <cellStyle name="Accent2 37" xfId="1937" xr:uid="{00000000-0005-0000-0000-000072070000}"/>
    <cellStyle name="Accent2 38" xfId="1938" xr:uid="{00000000-0005-0000-0000-000073070000}"/>
    <cellStyle name="Accent2 39" xfId="1939" xr:uid="{00000000-0005-0000-0000-000074070000}"/>
    <cellStyle name="Accent2 4" xfId="1940" xr:uid="{00000000-0005-0000-0000-000075070000}"/>
    <cellStyle name="Accent2 4 2" xfId="1941" xr:uid="{00000000-0005-0000-0000-000076070000}"/>
    <cellStyle name="Accent2 40" xfId="1942" xr:uid="{00000000-0005-0000-0000-000077070000}"/>
    <cellStyle name="Accent2 41" xfId="1943" xr:uid="{00000000-0005-0000-0000-000078070000}"/>
    <cellStyle name="Accent2 42" xfId="1944" xr:uid="{00000000-0005-0000-0000-000079070000}"/>
    <cellStyle name="Accent2 43" xfId="1945" xr:uid="{00000000-0005-0000-0000-00007A070000}"/>
    <cellStyle name="Accent2 44" xfId="1946" xr:uid="{00000000-0005-0000-0000-00007B070000}"/>
    <cellStyle name="Accent2 45" xfId="1947" xr:uid="{00000000-0005-0000-0000-00007C070000}"/>
    <cellStyle name="Accent2 46" xfId="1948" xr:uid="{00000000-0005-0000-0000-00007D070000}"/>
    <cellStyle name="Accent2 47" xfId="1949" xr:uid="{00000000-0005-0000-0000-00007E070000}"/>
    <cellStyle name="Accent2 48" xfId="1950" xr:uid="{00000000-0005-0000-0000-00007F070000}"/>
    <cellStyle name="Accent2 49" xfId="1951" xr:uid="{00000000-0005-0000-0000-000080070000}"/>
    <cellStyle name="Accent2 5" xfId="1952" xr:uid="{00000000-0005-0000-0000-000081070000}"/>
    <cellStyle name="Accent2 50" xfId="1953" xr:uid="{00000000-0005-0000-0000-000082070000}"/>
    <cellStyle name="Accent2 51" xfId="1954" xr:uid="{00000000-0005-0000-0000-000083070000}"/>
    <cellStyle name="Accent2 52" xfId="1955" xr:uid="{00000000-0005-0000-0000-000084070000}"/>
    <cellStyle name="Accent2 53" xfId="1956" xr:uid="{00000000-0005-0000-0000-000085070000}"/>
    <cellStyle name="Accent2 54" xfId="1957" xr:uid="{00000000-0005-0000-0000-000086070000}"/>
    <cellStyle name="Accent2 55" xfId="1958" xr:uid="{00000000-0005-0000-0000-000087070000}"/>
    <cellStyle name="Accent2 56" xfId="1959" xr:uid="{00000000-0005-0000-0000-000088070000}"/>
    <cellStyle name="Accent2 57" xfId="1960" xr:uid="{00000000-0005-0000-0000-000089070000}"/>
    <cellStyle name="Accent2 58" xfId="1961" xr:uid="{00000000-0005-0000-0000-00008A070000}"/>
    <cellStyle name="Accent2 59" xfId="1962" xr:uid="{00000000-0005-0000-0000-00008B070000}"/>
    <cellStyle name="Accent2 6" xfId="1963" xr:uid="{00000000-0005-0000-0000-00008C070000}"/>
    <cellStyle name="Accent2 60" xfId="1964" xr:uid="{00000000-0005-0000-0000-00008D070000}"/>
    <cellStyle name="Accent2 60 2" xfId="1965" xr:uid="{00000000-0005-0000-0000-00008E070000}"/>
    <cellStyle name="Accent2 60 2 2" xfId="1966" xr:uid="{00000000-0005-0000-0000-00008F070000}"/>
    <cellStyle name="Accent2 60 2 3" xfId="1967" xr:uid="{00000000-0005-0000-0000-000090070000}"/>
    <cellStyle name="Accent2 61" xfId="1968" xr:uid="{00000000-0005-0000-0000-000091070000}"/>
    <cellStyle name="Accent2 62" xfId="1969" xr:uid="{00000000-0005-0000-0000-000092070000}"/>
    <cellStyle name="Accent2 63" xfId="1970" xr:uid="{00000000-0005-0000-0000-000093070000}"/>
    <cellStyle name="Accent2 64" xfId="1971" xr:uid="{00000000-0005-0000-0000-000094070000}"/>
    <cellStyle name="Accent2 65" xfId="1972" xr:uid="{00000000-0005-0000-0000-000095070000}"/>
    <cellStyle name="Accent2 7" xfId="1973" xr:uid="{00000000-0005-0000-0000-000096070000}"/>
    <cellStyle name="Accent2 8" xfId="1974" xr:uid="{00000000-0005-0000-0000-000097070000}"/>
    <cellStyle name="Accent2 9" xfId="1975" xr:uid="{00000000-0005-0000-0000-000098070000}"/>
    <cellStyle name="Accent3 10" xfId="1976" xr:uid="{00000000-0005-0000-0000-000099070000}"/>
    <cellStyle name="Accent3 11" xfId="1977" xr:uid="{00000000-0005-0000-0000-00009A070000}"/>
    <cellStyle name="Accent3 12" xfId="1978" xr:uid="{00000000-0005-0000-0000-00009B070000}"/>
    <cellStyle name="Accent3 13" xfId="1979" xr:uid="{00000000-0005-0000-0000-00009C070000}"/>
    <cellStyle name="Accent3 14" xfId="1980" xr:uid="{00000000-0005-0000-0000-00009D070000}"/>
    <cellStyle name="Accent3 15" xfId="1981" xr:uid="{00000000-0005-0000-0000-00009E070000}"/>
    <cellStyle name="Accent3 16" xfId="1982" xr:uid="{00000000-0005-0000-0000-00009F070000}"/>
    <cellStyle name="Accent3 17" xfId="1983" xr:uid="{00000000-0005-0000-0000-0000A0070000}"/>
    <cellStyle name="Accent3 18" xfId="1984" xr:uid="{00000000-0005-0000-0000-0000A1070000}"/>
    <cellStyle name="Accent3 19" xfId="1985" xr:uid="{00000000-0005-0000-0000-0000A2070000}"/>
    <cellStyle name="Accent3 2" xfId="1986" xr:uid="{00000000-0005-0000-0000-0000A3070000}"/>
    <cellStyle name="Accent3 2 2" xfId="1987" xr:uid="{00000000-0005-0000-0000-0000A4070000}"/>
    <cellStyle name="Accent3 2 2 2" xfId="1988" xr:uid="{00000000-0005-0000-0000-0000A5070000}"/>
    <cellStyle name="Accent3 2 2 3" xfId="1989" xr:uid="{00000000-0005-0000-0000-0000A6070000}"/>
    <cellStyle name="Accent3 2 3" xfId="1990" xr:uid="{00000000-0005-0000-0000-0000A7070000}"/>
    <cellStyle name="Accent3 2 4" xfId="1991" xr:uid="{00000000-0005-0000-0000-0000A8070000}"/>
    <cellStyle name="Accent3 2 5" xfId="1992" xr:uid="{00000000-0005-0000-0000-0000A9070000}"/>
    <cellStyle name="Accent3 20" xfId="1993" xr:uid="{00000000-0005-0000-0000-0000AA070000}"/>
    <cellStyle name="Accent3 21" xfId="1994" xr:uid="{00000000-0005-0000-0000-0000AB070000}"/>
    <cellStyle name="Accent3 22" xfId="1995" xr:uid="{00000000-0005-0000-0000-0000AC070000}"/>
    <cellStyle name="Accent3 23" xfId="1996" xr:uid="{00000000-0005-0000-0000-0000AD070000}"/>
    <cellStyle name="Accent3 24" xfId="1997" xr:uid="{00000000-0005-0000-0000-0000AE070000}"/>
    <cellStyle name="Accent3 25" xfId="1998" xr:uid="{00000000-0005-0000-0000-0000AF070000}"/>
    <cellStyle name="Accent3 26" xfId="1999" xr:uid="{00000000-0005-0000-0000-0000B0070000}"/>
    <cellStyle name="Accent3 27" xfId="2000" xr:uid="{00000000-0005-0000-0000-0000B1070000}"/>
    <cellStyle name="Accent3 28" xfId="2001" xr:uid="{00000000-0005-0000-0000-0000B2070000}"/>
    <cellStyle name="Accent3 29" xfId="2002" xr:uid="{00000000-0005-0000-0000-0000B3070000}"/>
    <cellStyle name="Accent3 3" xfId="2003" xr:uid="{00000000-0005-0000-0000-0000B4070000}"/>
    <cellStyle name="Accent3 3 2" xfId="2004" xr:uid="{00000000-0005-0000-0000-0000B5070000}"/>
    <cellStyle name="Accent3 3 3" xfId="2005" xr:uid="{00000000-0005-0000-0000-0000B6070000}"/>
    <cellStyle name="Accent3 30" xfId="2006" xr:uid="{00000000-0005-0000-0000-0000B7070000}"/>
    <cellStyle name="Accent3 31" xfId="2007" xr:uid="{00000000-0005-0000-0000-0000B8070000}"/>
    <cellStyle name="Accent3 32" xfId="2008" xr:uid="{00000000-0005-0000-0000-0000B9070000}"/>
    <cellStyle name="Accent3 33" xfId="2009" xr:uid="{00000000-0005-0000-0000-0000BA070000}"/>
    <cellStyle name="Accent3 34" xfId="2010" xr:uid="{00000000-0005-0000-0000-0000BB070000}"/>
    <cellStyle name="Accent3 35" xfId="2011" xr:uid="{00000000-0005-0000-0000-0000BC070000}"/>
    <cellStyle name="Accent3 35 2" xfId="2012" xr:uid="{00000000-0005-0000-0000-0000BD070000}"/>
    <cellStyle name="Accent3 35 2 2" xfId="2013" xr:uid="{00000000-0005-0000-0000-0000BE070000}"/>
    <cellStyle name="Accent3 35 2 2 2" xfId="2014" xr:uid="{00000000-0005-0000-0000-0000BF070000}"/>
    <cellStyle name="Accent3 35 3" xfId="2015" xr:uid="{00000000-0005-0000-0000-0000C0070000}"/>
    <cellStyle name="Accent3 35 4" xfId="2016" xr:uid="{00000000-0005-0000-0000-0000C1070000}"/>
    <cellStyle name="Accent3 36" xfId="2017" xr:uid="{00000000-0005-0000-0000-0000C2070000}"/>
    <cellStyle name="Accent3 37" xfId="2018" xr:uid="{00000000-0005-0000-0000-0000C3070000}"/>
    <cellStyle name="Accent3 38" xfId="2019" xr:uid="{00000000-0005-0000-0000-0000C4070000}"/>
    <cellStyle name="Accent3 39" xfId="2020" xr:uid="{00000000-0005-0000-0000-0000C5070000}"/>
    <cellStyle name="Accent3 4" xfId="2021" xr:uid="{00000000-0005-0000-0000-0000C6070000}"/>
    <cellStyle name="Accent3 4 2" xfId="2022" xr:uid="{00000000-0005-0000-0000-0000C7070000}"/>
    <cellStyle name="Accent3 40" xfId="2023" xr:uid="{00000000-0005-0000-0000-0000C8070000}"/>
    <cellStyle name="Accent3 41" xfId="2024" xr:uid="{00000000-0005-0000-0000-0000C9070000}"/>
    <cellStyle name="Accent3 42" xfId="2025" xr:uid="{00000000-0005-0000-0000-0000CA070000}"/>
    <cellStyle name="Accent3 43" xfId="2026" xr:uid="{00000000-0005-0000-0000-0000CB070000}"/>
    <cellStyle name="Accent3 44" xfId="2027" xr:uid="{00000000-0005-0000-0000-0000CC070000}"/>
    <cellStyle name="Accent3 45" xfId="2028" xr:uid="{00000000-0005-0000-0000-0000CD070000}"/>
    <cellStyle name="Accent3 46" xfId="2029" xr:uid="{00000000-0005-0000-0000-0000CE070000}"/>
    <cellStyle name="Accent3 47" xfId="2030" xr:uid="{00000000-0005-0000-0000-0000CF070000}"/>
    <cellStyle name="Accent3 48" xfId="2031" xr:uid="{00000000-0005-0000-0000-0000D0070000}"/>
    <cellStyle name="Accent3 49" xfId="2032" xr:uid="{00000000-0005-0000-0000-0000D1070000}"/>
    <cellStyle name="Accent3 5" xfId="2033" xr:uid="{00000000-0005-0000-0000-0000D2070000}"/>
    <cellStyle name="Accent3 50" xfId="2034" xr:uid="{00000000-0005-0000-0000-0000D3070000}"/>
    <cellStyle name="Accent3 51" xfId="2035" xr:uid="{00000000-0005-0000-0000-0000D4070000}"/>
    <cellStyle name="Accent3 52" xfId="2036" xr:uid="{00000000-0005-0000-0000-0000D5070000}"/>
    <cellStyle name="Accent3 53" xfId="2037" xr:uid="{00000000-0005-0000-0000-0000D6070000}"/>
    <cellStyle name="Accent3 54" xfId="2038" xr:uid="{00000000-0005-0000-0000-0000D7070000}"/>
    <cellStyle name="Accent3 55" xfId="2039" xr:uid="{00000000-0005-0000-0000-0000D8070000}"/>
    <cellStyle name="Accent3 56" xfId="2040" xr:uid="{00000000-0005-0000-0000-0000D9070000}"/>
    <cellStyle name="Accent3 57" xfId="2041" xr:uid="{00000000-0005-0000-0000-0000DA070000}"/>
    <cellStyle name="Accent3 58" xfId="2042" xr:uid="{00000000-0005-0000-0000-0000DB070000}"/>
    <cellStyle name="Accent3 59" xfId="2043" xr:uid="{00000000-0005-0000-0000-0000DC070000}"/>
    <cellStyle name="Accent3 6" xfId="2044" xr:uid="{00000000-0005-0000-0000-0000DD070000}"/>
    <cellStyle name="Accent3 60" xfId="2045" xr:uid="{00000000-0005-0000-0000-0000DE070000}"/>
    <cellStyle name="Accent3 60 2" xfId="2046" xr:uid="{00000000-0005-0000-0000-0000DF070000}"/>
    <cellStyle name="Accent3 60 2 2" xfId="2047" xr:uid="{00000000-0005-0000-0000-0000E0070000}"/>
    <cellStyle name="Accent3 60 2 3" xfId="2048" xr:uid="{00000000-0005-0000-0000-0000E1070000}"/>
    <cellStyle name="Accent3 61" xfId="2049" xr:uid="{00000000-0005-0000-0000-0000E2070000}"/>
    <cellStyle name="Accent3 62" xfId="2050" xr:uid="{00000000-0005-0000-0000-0000E3070000}"/>
    <cellStyle name="Accent3 63" xfId="2051" xr:uid="{00000000-0005-0000-0000-0000E4070000}"/>
    <cellStyle name="Accent3 64" xfId="2052" xr:uid="{00000000-0005-0000-0000-0000E5070000}"/>
    <cellStyle name="Accent3 65" xfId="2053" xr:uid="{00000000-0005-0000-0000-0000E6070000}"/>
    <cellStyle name="Accent3 7" xfId="2054" xr:uid="{00000000-0005-0000-0000-0000E7070000}"/>
    <cellStyle name="Accent3 8" xfId="2055" xr:uid="{00000000-0005-0000-0000-0000E8070000}"/>
    <cellStyle name="Accent3 9" xfId="2056" xr:uid="{00000000-0005-0000-0000-0000E9070000}"/>
    <cellStyle name="Accent4 10" xfId="2057" xr:uid="{00000000-0005-0000-0000-0000EA070000}"/>
    <cellStyle name="Accent4 11" xfId="2058" xr:uid="{00000000-0005-0000-0000-0000EB070000}"/>
    <cellStyle name="Accent4 12" xfId="2059" xr:uid="{00000000-0005-0000-0000-0000EC070000}"/>
    <cellStyle name="Accent4 13" xfId="2060" xr:uid="{00000000-0005-0000-0000-0000ED070000}"/>
    <cellStyle name="Accent4 14" xfId="2061" xr:uid="{00000000-0005-0000-0000-0000EE070000}"/>
    <cellStyle name="Accent4 15" xfId="2062" xr:uid="{00000000-0005-0000-0000-0000EF070000}"/>
    <cellStyle name="Accent4 16" xfId="2063" xr:uid="{00000000-0005-0000-0000-0000F0070000}"/>
    <cellStyle name="Accent4 17" xfId="2064" xr:uid="{00000000-0005-0000-0000-0000F1070000}"/>
    <cellStyle name="Accent4 18" xfId="2065" xr:uid="{00000000-0005-0000-0000-0000F2070000}"/>
    <cellStyle name="Accent4 19" xfId="2066" xr:uid="{00000000-0005-0000-0000-0000F3070000}"/>
    <cellStyle name="Accent4 2" xfId="2067" xr:uid="{00000000-0005-0000-0000-0000F4070000}"/>
    <cellStyle name="Accent4 2 2" xfId="2068" xr:uid="{00000000-0005-0000-0000-0000F5070000}"/>
    <cellStyle name="Accent4 2 2 2" xfId="2069" xr:uid="{00000000-0005-0000-0000-0000F6070000}"/>
    <cellStyle name="Accent4 2 2 3" xfId="2070" xr:uid="{00000000-0005-0000-0000-0000F7070000}"/>
    <cellStyle name="Accent4 2 3" xfId="2071" xr:uid="{00000000-0005-0000-0000-0000F8070000}"/>
    <cellStyle name="Accent4 2 4" xfId="2072" xr:uid="{00000000-0005-0000-0000-0000F9070000}"/>
    <cellStyle name="Accent4 2 5" xfId="2073" xr:uid="{00000000-0005-0000-0000-0000FA070000}"/>
    <cellStyle name="Accent4 20" xfId="2074" xr:uid="{00000000-0005-0000-0000-0000FB070000}"/>
    <cellStyle name="Accent4 21" xfId="2075" xr:uid="{00000000-0005-0000-0000-0000FC070000}"/>
    <cellStyle name="Accent4 22" xfId="2076" xr:uid="{00000000-0005-0000-0000-0000FD070000}"/>
    <cellStyle name="Accent4 23" xfId="2077" xr:uid="{00000000-0005-0000-0000-0000FE070000}"/>
    <cellStyle name="Accent4 24" xfId="2078" xr:uid="{00000000-0005-0000-0000-0000FF070000}"/>
    <cellStyle name="Accent4 25" xfId="2079" xr:uid="{00000000-0005-0000-0000-000000080000}"/>
    <cellStyle name="Accent4 26" xfId="2080" xr:uid="{00000000-0005-0000-0000-000001080000}"/>
    <cellStyle name="Accent4 27" xfId="2081" xr:uid="{00000000-0005-0000-0000-000002080000}"/>
    <cellStyle name="Accent4 28" xfId="2082" xr:uid="{00000000-0005-0000-0000-000003080000}"/>
    <cellStyle name="Accent4 29" xfId="2083" xr:uid="{00000000-0005-0000-0000-000004080000}"/>
    <cellStyle name="Accent4 3" xfId="2084" xr:uid="{00000000-0005-0000-0000-000005080000}"/>
    <cellStyle name="Accent4 3 2" xfId="2085" xr:uid="{00000000-0005-0000-0000-000006080000}"/>
    <cellStyle name="Accent4 3 3" xfId="2086" xr:uid="{00000000-0005-0000-0000-000007080000}"/>
    <cellStyle name="Accent4 30" xfId="2087" xr:uid="{00000000-0005-0000-0000-000008080000}"/>
    <cellStyle name="Accent4 31" xfId="2088" xr:uid="{00000000-0005-0000-0000-000009080000}"/>
    <cellStyle name="Accent4 32" xfId="2089" xr:uid="{00000000-0005-0000-0000-00000A080000}"/>
    <cellStyle name="Accent4 33" xfId="2090" xr:uid="{00000000-0005-0000-0000-00000B080000}"/>
    <cellStyle name="Accent4 34" xfId="2091" xr:uid="{00000000-0005-0000-0000-00000C080000}"/>
    <cellStyle name="Accent4 35" xfId="2092" xr:uid="{00000000-0005-0000-0000-00000D080000}"/>
    <cellStyle name="Accent4 35 2" xfId="2093" xr:uid="{00000000-0005-0000-0000-00000E080000}"/>
    <cellStyle name="Accent4 35 2 2" xfId="2094" xr:uid="{00000000-0005-0000-0000-00000F080000}"/>
    <cellStyle name="Accent4 35 2 2 2" xfId="2095" xr:uid="{00000000-0005-0000-0000-000010080000}"/>
    <cellStyle name="Accent4 35 3" xfId="2096" xr:uid="{00000000-0005-0000-0000-000011080000}"/>
    <cellStyle name="Accent4 35 4" xfId="2097" xr:uid="{00000000-0005-0000-0000-000012080000}"/>
    <cellStyle name="Accent4 36" xfId="2098" xr:uid="{00000000-0005-0000-0000-000013080000}"/>
    <cellStyle name="Accent4 37" xfId="2099" xr:uid="{00000000-0005-0000-0000-000014080000}"/>
    <cellStyle name="Accent4 38" xfId="2100" xr:uid="{00000000-0005-0000-0000-000015080000}"/>
    <cellStyle name="Accent4 39" xfId="2101" xr:uid="{00000000-0005-0000-0000-000016080000}"/>
    <cellStyle name="Accent4 4" xfId="2102" xr:uid="{00000000-0005-0000-0000-000017080000}"/>
    <cellStyle name="Accent4 4 2" xfId="2103" xr:uid="{00000000-0005-0000-0000-000018080000}"/>
    <cellStyle name="Accent4 40" xfId="2104" xr:uid="{00000000-0005-0000-0000-000019080000}"/>
    <cellStyle name="Accent4 41" xfId="2105" xr:uid="{00000000-0005-0000-0000-00001A080000}"/>
    <cellStyle name="Accent4 42" xfId="2106" xr:uid="{00000000-0005-0000-0000-00001B080000}"/>
    <cellStyle name="Accent4 43" xfId="2107" xr:uid="{00000000-0005-0000-0000-00001C080000}"/>
    <cellStyle name="Accent4 44" xfId="2108" xr:uid="{00000000-0005-0000-0000-00001D080000}"/>
    <cellStyle name="Accent4 45" xfId="2109" xr:uid="{00000000-0005-0000-0000-00001E080000}"/>
    <cellStyle name="Accent4 46" xfId="2110" xr:uid="{00000000-0005-0000-0000-00001F080000}"/>
    <cellStyle name="Accent4 47" xfId="2111" xr:uid="{00000000-0005-0000-0000-000020080000}"/>
    <cellStyle name="Accent4 48" xfId="2112" xr:uid="{00000000-0005-0000-0000-000021080000}"/>
    <cellStyle name="Accent4 49" xfId="2113" xr:uid="{00000000-0005-0000-0000-000022080000}"/>
    <cellStyle name="Accent4 5" xfId="2114" xr:uid="{00000000-0005-0000-0000-000023080000}"/>
    <cellStyle name="Accent4 50" xfId="2115" xr:uid="{00000000-0005-0000-0000-000024080000}"/>
    <cellStyle name="Accent4 51" xfId="2116" xr:uid="{00000000-0005-0000-0000-000025080000}"/>
    <cellStyle name="Accent4 52" xfId="2117" xr:uid="{00000000-0005-0000-0000-000026080000}"/>
    <cellStyle name="Accent4 53" xfId="2118" xr:uid="{00000000-0005-0000-0000-000027080000}"/>
    <cellStyle name="Accent4 54" xfId="2119" xr:uid="{00000000-0005-0000-0000-000028080000}"/>
    <cellStyle name="Accent4 55" xfId="2120" xr:uid="{00000000-0005-0000-0000-000029080000}"/>
    <cellStyle name="Accent4 56" xfId="2121" xr:uid="{00000000-0005-0000-0000-00002A080000}"/>
    <cellStyle name="Accent4 57" xfId="2122" xr:uid="{00000000-0005-0000-0000-00002B080000}"/>
    <cellStyle name="Accent4 58" xfId="2123" xr:uid="{00000000-0005-0000-0000-00002C080000}"/>
    <cellStyle name="Accent4 59" xfId="2124" xr:uid="{00000000-0005-0000-0000-00002D080000}"/>
    <cellStyle name="Accent4 6" xfId="2125" xr:uid="{00000000-0005-0000-0000-00002E080000}"/>
    <cellStyle name="Accent4 60" xfId="2126" xr:uid="{00000000-0005-0000-0000-00002F080000}"/>
    <cellStyle name="Accent4 60 2" xfId="2127" xr:uid="{00000000-0005-0000-0000-000030080000}"/>
    <cellStyle name="Accent4 60 2 2" xfId="2128" xr:uid="{00000000-0005-0000-0000-000031080000}"/>
    <cellStyle name="Accent4 60 2 2 2" xfId="2129" xr:uid="{00000000-0005-0000-0000-000032080000}"/>
    <cellStyle name="Accent4 60 2 3" xfId="2130" xr:uid="{00000000-0005-0000-0000-000033080000}"/>
    <cellStyle name="Accent4 61" xfId="2131" xr:uid="{00000000-0005-0000-0000-000034080000}"/>
    <cellStyle name="Accent4 62" xfId="2132" xr:uid="{00000000-0005-0000-0000-000035080000}"/>
    <cellStyle name="Accent4 63" xfId="2133" xr:uid="{00000000-0005-0000-0000-000036080000}"/>
    <cellStyle name="Accent4 64" xfId="2134" xr:uid="{00000000-0005-0000-0000-000037080000}"/>
    <cellStyle name="Accent4 65" xfId="2135" xr:uid="{00000000-0005-0000-0000-000038080000}"/>
    <cellStyle name="Accent4 7" xfId="2136" xr:uid="{00000000-0005-0000-0000-000039080000}"/>
    <cellStyle name="Accent4 8" xfId="2137" xr:uid="{00000000-0005-0000-0000-00003A080000}"/>
    <cellStyle name="Accent4 9" xfId="2138" xr:uid="{00000000-0005-0000-0000-00003B080000}"/>
    <cellStyle name="Accent5 10" xfId="2139" xr:uid="{00000000-0005-0000-0000-00003C080000}"/>
    <cellStyle name="Accent5 11" xfId="2140" xr:uid="{00000000-0005-0000-0000-00003D080000}"/>
    <cellStyle name="Accent5 12" xfId="2141" xr:uid="{00000000-0005-0000-0000-00003E080000}"/>
    <cellStyle name="Accent5 13" xfId="2142" xr:uid="{00000000-0005-0000-0000-00003F080000}"/>
    <cellStyle name="Accent5 14" xfId="2143" xr:uid="{00000000-0005-0000-0000-000040080000}"/>
    <cellStyle name="Accent5 15" xfId="2144" xr:uid="{00000000-0005-0000-0000-000041080000}"/>
    <cellStyle name="Accent5 16" xfId="2145" xr:uid="{00000000-0005-0000-0000-000042080000}"/>
    <cellStyle name="Accent5 17" xfId="2146" xr:uid="{00000000-0005-0000-0000-000043080000}"/>
    <cellStyle name="Accent5 18" xfId="2147" xr:uid="{00000000-0005-0000-0000-000044080000}"/>
    <cellStyle name="Accent5 19" xfId="2148" xr:uid="{00000000-0005-0000-0000-000045080000}"/>
    <cellStyle name="Accent5 2" xfId="2149" xr:uid="{00000000-0005-0000-0000-000046080000}"/>
    <cellStyle name="Accent5 2 2" xfId="2150" xr:uid="{00000000-0005-0000-0000-000047080000}"/>
    <cellStyle name="Accent5 2 2 2" xfId="2151" xr:uid="{00000000-0005-0000-0000-000048080000}"/>
    <cellStyle name="Accent5 2 2 3" xfId="2152" xr:uid="{00000000-0005-0000-0000-000049080000}"/>
    <cellStyle name="Accent5 2 3" xfId="2153" xr:uid="{00000000-0005-0000-0000-00004A080000}"/>
    <cellStyle name="Accent5 2 4" xfId="2154" xr:uid="{00000000-0005-0000-0000-00004B080000}"/>
    <cellStyle name="Accent5 2 5" xfId="2155" xr:uid="{00000000-0005-0000-0000-00004C080000}"/>
    <cellStyle name="Accent5 20" xfId="2156" xr:uid="{00000000-0005-0000-0000-00004D080000}"/>
    <cellStyle name="Accent5 21" xfId="2157" xr:uid="{00000000-0005-0000-0000-00004E080000}"/>
    <cellStyle name="Accent5 22" xfId="2158" xr:uid="{00000000-0005-0000-0000-00004F080000}"/>
    <cellStyle name="Accent5 23" xfId="2159" xr:uid="{00000000-0005-0000-0000-000050080000}"/>
    <cellStyle name="Accent5 24" xfId="2160" xr:uid="{00000000-0005-0000-0000-000051080000}"/>
    <cellStyle name="Accent5 25" xfId="2161" xr:uid="{00000000-0005-0000-0000-000052080000}"/>
    <cellStyle name="Accent5 26" xfId="2162" xr:uid="{00000000-0005-0000-0000-000053080000}"/>
    <cellStyle name="Accent5 27" xfId="2163" xr:uid="{00000000-0005-0000-0000-000054080000}"/>
    <cellStyle name="Accent5 28" xfId="2164" xr:uid="{00000000-0005-0000-0000-000055080000}"/>
    <cellStyle name="Accent5 29" xfId="2165" xr:uid="{00000000-0005-0000-0000-000056080000}"/>
    <cellStyle name="Accent5 3" xfId="2166" xr:uid="{00000000-0005-0000-0000-000057080000}"/>
    <cellStyle name="Accent5 3 2" xfId="2167" xr:uid="{00000000-0005-0000-0000-000058080000}"/>
    <cellStyle name="Accent5 30" xfId="2168" xr:uid="{00000000-0005-0000-0000-000059080000}"/>
    <cellStyle name="Accent5 31" xfId="2169" xr:uid="{00000000-0005-0000-0000-00005A080000}"/>
    <cellStyle name="Accent5 32" xfId="2170" xr:uid="{00000000-0005-0000-0000-00005B080000}"/>
    <cellStyle name="Accent5 33" xfId="2171" xr:uid="{00000000-0005-0000-0000-00005C080000}"/>
    <cellStyle name="Accent5 34" xfId="2172" xr:uid="{00000000-0005-0000-0000-00005D080000}"/>
    <cellStyle name="Accent5 35" xfId="2173" xr:uid="{00000000-0005-0000-0000-00005E080000}"/>
    <cellStyle name="Accent5 35 2" xfId="2174" xr:uid="{00000000-0005-0000-0000-00005F080000}"/>
    <cellStyle name="Accent5 35 2 2" xfId="2175" xr:uid="{00000000-0005-0000-0000-000060080000}"/>
    <cellStyle name="Accent5 35 2 2 2" xfId="2176" xr:uid="{00000000-0005-0000-0000-000061080000}"/>
    <cellStyle name="Accent5 35 3" xfId="2177" xr:uid="{00000000-0005-0000-0000-000062080000}"/>
    <cellStyle name="Accent5 35 4" xfId="2178" xr:uid="{00000000-0005-0000-0000-000063080000}"/>
    <cellStyle name="Accent5 36" xfId="2179" xr:uid="{00000000-0005-0000-0000-000064080000}"/>
    <cellStyle name="Accent5 37" xfId="2180" xr:uid="{00000000-0005-0000-0000-000065080000}"/>
    <cellStyle name="Accent5 38" xfId="2181" xr:uid="{00000000-0005-0000-0000-000066080000}"/>
    <cellStyle name="Accent5 39" xfId="2182" xr:uid="{00000000-0005-0000-0000-000067080000}"/>
    <cellStyle name="Accent5 4" xfId="2183" xr:uid="{00000000-0005-0000-0000-000068080000}"/>
    <cellStyle name="Accent5 4 2" xfId="2184" xr:uid="{00000000-0005-0000-0000-000069080000}"/>
    <cellStyle name="Accent5 40" xfId="2185" xr:uid="{00000000-0005-0000-0000-00006A080000}"/>
    <cellStyle name="Accent5 41" xfId="2186" xr:uid="{00000000-0005-0000-0000-00006B080000}"/>
    <cellStyle name="Accent5 42" xfId="2187" xr:uid="{00000000-0005-0000-0000-00006C080000}"/>
    <cellStyle name="Accent5 43" xfId="2188" xr:uid="{00000000-0005-0000-0000-00006D080000}"/>
    <cellStyle name="Accent5 44" xfId="2189" xr:uid="{00000000-0005-0000-0000-00006E080000}"/>
    <cellStyle name="Accent5 45" xfId="2190" xr:uid="{00000000-0005-0000-0000-00006F080000}"/>
    <cellStyle name="Accent5 46" xfId="2191" xr:uid="{00000000-0005-0000-0000-000070080000}"/>
    <cellStyle name="Accent5 47" xfId="2192" xr:uid="{00000000-0005-0000-0000-000071080000}"/>
    <cellStyle name="Accent5 48" xfId="2193" xr:uid="{00000000-0005-0000-0000-000072080000}"/>
    <cellStyle name="Accent5 49" xfId="2194" xr:uid="{00000000-0005-0000-0000-000073080000}"/>
    <cellStyle name="Accent5 5" xfId="2195" xr:uid="{00000000-0005-0000-0000-000074080000}"/>
    <cellStyle name="Accent5 50" xfId="2196" xr:uid="{00000000-0005-0000-0000-000075080000}"/>
    <cellStyle name="Accent5 51" xfId="2197" xr:uid="{00000000-0005-0000-0000-000076080000}"/>
    <cellStyle name="Accent5 52" xfId="2198" xr:uid="{00000000-0005-0000-0000-000077080000}"/>
    <cellStyle name="Accent5 53" xfId="2199" xr:uid="{00000000-0005-0000-0000-000078080000}"/>
    <cellStyle name="Accent5 54" xfId="2200" xr:uid="{00000000-0005-0000-0000-000079080000}"/>
    <cellStyle name="Accent5 55" xfId="2201" xr:uid="{00000000-0005-0000-0000-00007A080000}"/>
    <cellStyle name="Accent5 56" xfId="2202" xr:uid="{00000000-0005-0000-0000-00007B080000}"/>
    <cellStyle name="Accent5 57" xfId="2203" xr:uid="{00000000-0005-0000-0000-00007C080000}"/>
    <cellStyle name="Accent5 58" xfId="2204" xr:uid="{00000000-0005-0000-0000-00007D080000}"/>
    <cellStyle name="Accent5 59" xfId="2205" xr:uid="{00000000-0005-0000-0000-00007E080000}"/>
    <cellStyle name="Accent5 6" xfId="2206" xr:uid="{00000000-0005-0000-0000-00007F080000}"/>
    <cellStyle name="Accent5 60" xfId="2207" xr:uid="{00000000-0005-0000-0000-000080080000}"/>
    <cellStyle name="Accent5 60 2" xfId="2208" xr:uid="{00000000-0005-0000-0000-000081080000}"/>
    <cellStyle name="Accent5 60 2 2" xfId="2209" xr:uid="{00000000-0005-0000-0000-000082080000}"/>
    <cellStyle name="Accent5 60 2 3" xfId="2210" xr:uid="{00000000-0005-0000-0000-000083080000}"/>
    <cellStyle name="Accent5 61" xfId="2211" xr:uid="{00000000-0005-0000-0000-000084080000}"/>
    <cellStyle name="Accent5 62" xfId="2212" xr:uid="{00000000-0005-0000-0000-000085080000}"/>
    <cellStyle name="Accent5 63" xfId="2213" xr:uid="{00000000-0005-0000-0000-000086080000}"/>
    <cellStyle name="Accent5 64" xfId="2214" xr:uid="{00000000-0005-0000-0000-000087080000}"/>
    <cellStyle name="Accent5 65" xfId="2215" xr:uid="{00000000-0005-0000-0000-000088080000}"/>
    <cellStyle name="Accent5 7" xfId="2216" xr:uid="{00000000-0005-0000-0000-000089080000}"/>
    <cellStyle name="Accent5 8" xfId="2217" xr:uid="{00000000-0005-0000-0000-00008A080000}"/>
    <cellStyle name="Accent5 9" xfId="2218" xr:uid="{00000000-0005-0000-0000-00008B080000}"/>
    <cellStyle name="Accent6 10" xfId="2219" xr:uid="{00000000-0005-0000-0000-00008C080000}"/>
    <cellStyle name="Accent6 11" xfId="2220" xr:uid="{00000000-0005-0000-0000-00008D080000}"/>
    <cellStyle name="Accent6 12" xfId="2221" xr:uid="{00000000-0005-0000-0000-00008E080000}"/>
    <cellStyle name="Accent6 13" xfId="2222" xr:uid="{00000000-0005-0000-0000-00008F080000}"/>
    <cellStyle name="Accent6 14" xfId="2223" xr:uid="{00000000-0005-0000-0000-000090080000}"/>
    <cellStyle name="Accent6 15" xfId="2224" xr:uid="{00000000-0005-0000-0000-000091080000}"/>
    <cellStyle name="Accent6 16" xfId="2225" xr:uid="{00000000-0005-0000-0000-000092080000}"/>
    <cellStyle name="Accent6 17" xfId="2226" xr:uid="{00000000-0005-0000-0000-000093080000}"/>
    <cellStyle name="Accent6 18" xfId="2227" xr:uid="{00000000-0005-0000-0000-000094080000}"/>
    <cellStyle name="Accent6 19" xfId="2228" xr:uid="{00000000-0005-0000-0000-000095080000}"/>
    <cellStyle name="Accent6 2" xfId="2229" xr:uid="{00000000-0005-0000-0000-000096080000}"/>
    <cellStyle name="Accent6 2 2" xfId="2230" xr:uid="{00000000-0005-0000-0000-000097080000}"/>
    <cellStyle name="Accent6 2 2 2" xfId="2231" xr:uid="{00000000-0005-0000-0000-000098080000}"/>
    <cellStyle name="Accent6 2 2 3" xfId="2232" xr:uid="{00000000-0005-0000-0000-000099080000}"/>
    <cellStyle name="Accent6 2 3" xfId="2233" xr:uid="{00000000-0005-0000-0000-00009A080000}"/>
    <cellStyle name="Accent6 2 4" xfId="2234" xr:uid="{00000000-0005-0000-0000-00009B080000}"/>
    <cellStyle name="Accent6 2 5" xfId="2235" xr:uid="{00000000-0005-0000-0000-00009C080000}"/>
    <cellStyle name="Accent6 20" xfId="2236" xr:uid="{00000000-0005-0000-0000-00009D080000}"/>
    <cellStyle name="Accent6 21" xfId="2237" xr:uid="{00000000-0005-0000-0000-00009E080000}"/>
    <cellStyle name="Accent6 22" xfId="2238" xr:uid="{00000000-0005-0000-0000-00009F080000}"/>
    <cellStyle name="Accent6 23" xfId="2239" xr:uid="{00000000-0005-0000-0000-0000A0080000}"/>
    <cellStyle name="Accent6 24" xfId="2240" xr:uid="{00000000-0005-0000-0000-0000A1080000}"/>
    <cellStyle name="Accent6 25" xfId="2241" xr:uid="{00000000-0005-0000-0000-0000A2080000}"/>
    <cellStyle name="Accent6 26" xfId="2242" xr:uid="{00000000-0005-0000-0000-0000A3080000}"/>
    <cellStyle name="Accent6 27" xfId="2243" xr:uid="{00000000-0005-0000-0000-0000A4080000}"/>
    <cellStyle name="Accent6 28" xfId="2244" xr:uid="{00000000-0005-0000-0000-0000A5080000}"/>
    <cellStyle name="Accent6 29" xfId="2245" xr:uid="{00000000-0005-0000-0000-0000A6080000}"/>
    <cellStyle name="Accent6 3" xfId="2246" xr:uid="{00000000-0005-0000-0000-0000A7080000}"/>
    <cellStyle name="Accent6 3 2" xfId="2247" xr:uid="{00000000-0005-0000-0000-0000A8080000}"/>
    <cellStyle name="Accent6 3 3" xfId="2248" xr:uid="{00000000-0005-0000-0000-0000A9080000}"/>
    <cellStyle name="Accent6 30" xfId="2249" xr:uid="{00000000-0005-0000-0000-0000AA080000}"/>
    <cellStyle name="Accent6 31" xfId="2250" xr:uid="{00000000-0005-0000-0000-0000AB080000}"/>
    <cellStyle name="Accent6 32" xfId="2251" xr:uid="{00000000-0005-0000-0000-0000AC080000}"/>
    <cellStyle name="Accent6 33" xfId="2252" xr:uid="{00000000-0005-0000-0000-0000AD080000}"/>
    <cellStyle name="Accent6 34" xfId="2253" xr:uid="{00000000-0005-0000-0000-0000AE080000}"/>
    <cellStyle name="Accent6 35" xfId="2254" xr:uid="{00000000-0005-0000-0000-0000AF080000}"/>
    <cellStyle name="Accent6 35 2" xfId="2255" xr:uid="{00000000-0005-0000-0000-0000B0080000}"/>
    <cellStyle name="Accent6 35 2 2" xfId="2256" xr:uid="{00000000-0005-0000-0000-0000B1080000}"/>
    <cellStyle name="Accent6 35 2 2 2" xfId="2257" xr:uid="{00000000-0005-0000-0000-0000B2080000}"/>
    <cellStyle name="Accent6 35 3" xfId="2258" xr:uid="{00000000-0005-0000-0000-0000B3080000}"/>
    <cellStyle name="Accent6 35 4" xfId="2259" xr:uid="{00000000-0005-0000-0000-0000B4080000}"/>
    <cellStyle name="Accent6 36" xfId="2260" xr:uid="{00000000-0005-0000-0000-0000B5080000}"/>
    <cellStyle name="Accent6 37" xfId="2261" xr:uid="{00000000-0005-0000-0000-0000B6080000}"/>
    <cellStyle name="Accent6 38" xfId="2262" xr:uid="{00000000-0005-0000-0000-0000B7080000}"/>
    <cellStyle name="Accent6 39" xfId="2263" xr:uid="{00000000-0005-0000-0000-0000B8080000}"/>
    <cellStyle name="Accent6 4" xfId="2264" xr:uid="{00000000-0005-0000-0000-0000B9080000}"/>
    <cellStyle name="Accent6 4 2" xfId="2265" xr:uid="{00000000-0005-0000-0000-0000BA080000}"/>
    <cellStyle name="Accent6 40" xfId="2266" xr:uid="{00000000-0005-0000-0000-0000BB080000}"/>
    <cellStyle name="Accent6 41" xfId="2267" xr:uid="{00000000-0005-0000-0000-0000BC080000}"/>
    <cellStyle name="Accent6 42" xfId="2268" xr:uid="{00000000-0005-0000-0000-0000BD080000}"/>
    <cellStyle name="Accent6 43" xfId="2269" xr:uid="{00000000-0005-0000-0000-0000BE080000}"/>
    <cellStyle name="Accent6 44" xfId="2270" xr:uid="{00000000-0005-0000-0000-0000BF080000}"/>
    <cellStyle name="Accent6 45" xfId="2271" xr:uid="{00000000-0005-0000-0000-0000C0080000}"/>
    <cellStyle name="Accent6 46" xfId="2272" xr:uid="{00000000-0005-0000-0000-0000C1080000}"/>
    <cellStyle name="Accent6 47" xfId="2273" xr:uid="{00000000-0005-0000-0000-0000C2080000}"/>
    <cellStyle name="Accent6 48" xfId="2274" xr:uid="{00000000-0005-0000-0000-0000C3080000}"/>
    <cellStyle name="Accent6 49" xfId="2275" xr:uid="{00000000-0005-0000-0000-0000C4080000}"/>
    <cellStyle name="Accent6 5" xfId="2276" xr:uid="{00000000-0005-0000-0000-0000C5080000}"/>
    <cellStyle name="Accent6 50" xfId="2277" xr:uid="{00000000-0005-0000-0000-0000C6080000}"/>
    <cellStyle name="Accent6 51" xfId="2278" xr:uid="{00000000-0005-0000-0000-0000C7080000}"/>
    <cellStyle name="Accent6 52" xfId="2279" xr:uid="{00000000-0005-0000-0000-0000C8080000}"/>
    <cellStyle name="Accent6 53" xfId="2280" xr:uid="{00000000-0005-0000-0000-0000C9080000}"/>
    <cellStyle name="Accent6 54" xfId="2281" xr:uid="{00000000-0005-0000-0000-0000CA080000}"/>
    <cellStyle name="Accent6 55" xfId="2282" xr:uid="{00000000-0005-0000-0000-0000CB080000}"/>
    <cellStyle name="Accent6 56" xfId="2283" xr:uid="{00000000-0005-0000-0000-0000CC080000}"/>
    <cellStyle name="Accent6 57" xfId="2284" xr:uid="{00000000-0005-0000-0000-0000CD080000}"/>
    <cellStyle name="Accent6 58" xfId="2285" xr:uid="{00000000-0005-0000-0000-0000CE080000}"/>
    <cellStyle name="Accent6 59" xfId="2286" xr:uid="{00000000-0005-0000-0000-0000CF080000}"/>
    <cellStyle name="Accent6 6" xfId="2287" xr:uid="{00000000-0005-0000-0000-0000D0080000}"/>
    <cellStyle name="Accent6 60" xfId="2288" xr:uid="{00000000-0005-0000-0000-0000D1080000}"/>
    <cellStyle name="Accent6 60 2" xfId="2289" xr:uid="{00000000-0005-0000-0000-0000D2080000}"/>
    <cellStyle name="Accent6 60 2 2" xfId="2290" xr:uid="{00000000-0005-0000-0000-0000D3080000}"/>
    <cellStyle name="Accent6 60 2 3" xfId="2291" xr:uid="{00000000-0005-0000-0000-0000D4080000}"/>
    <cellStyle name="Accent6 61" xfId="2292" xr:uid="{00000000-0005-0000-0000-0000D5080000}"/>
    <cellStyle name="Accent6 62" xfId="2293" xr:uid="{00000000-0005-0000-0000-0000D6080000}"/>
    <cellStyle name="Accent6 63" xfId="2294" xr:uid="{00000000-0005-0000-0000-0000D7080000}"/>
    <cellStyle name="Accent6 64" xfId="2295" xr:uid="{00000000-0005-0000-0000-0000D8080000}"/>
    <cellStyle name="Accent6 65" xfId="2296" xr:uid="{00000000-0005-0000-0000-0000D9080000}"/>
    <cellStyle name="Accent6 7" xfId="2297" xr:uid="{00000000-0005-0000-0000-0000DA080000}"/>
    <cellStyle name="Accent6 8" xfId="2298" xr:uid="{00000000-0005-0000-0000-0000DB080000}"/>
    <cellStyle name="Accent6 9" xfId="2299" xr:uid="{00000000-0005-0000-0000-0000DC080000}"/>
    <cellStyle name="Actual Date" xfId="2300" xr:uid="{00000000-0005-0000-0000-0000DD080000}"/>
    <cellStyle name="Adjustable" xfId="2301" xr:uid="{00000000-0005-0000-0000-0000DE080000}"/>
    <cellStyle name="AFE" xfId="2302" xr:uid="{00000000-0005-0000-0000-0000DF080000}"/>
    <cellStyle name="AggblueCels_1x" xfId="2303" xr:uid="{00000000-0005-0000-0000-0000E0080000}"/>
    <cellStyle name="Alternate Rows" xfId="2304" xr:uid="{00000000-0005-0000-0000-0000E1080000}"/>
    <cellStyle name="Alternate Yellow" xfId="2305" xr:uid="{00000000-0005-0000-0000-0000E2080000}"/>
    <cellStyle name="Alternate Yellow 2" xfId="2306" xr:uid="{00000000-0005-0000-0000-0000E3080000}"/>
    <cellStyle name="Alternate Yellow 3" xfId="2307" xr:uid="{00000000-0005-0000-0000-0000E4080000}"/>
    <cellStyle name="Alternate Yellow 4" xfId="2308" xr:uid="{00000000-0005-0000-0000-0000E5080000}"/>
    <cellStyle name="Alternate Yellow 5" xfId="2309" xr:uid="{00000000-0005-0000-0000-0000E6080000}"/>
    <cellStyle name="ANCLAS,REZONES Y SUS PARTES,DE FUNDICION,DE HIERRO O DE ACERO" xfId="2310" xr:uid="{00000000-0005-0000-0000-0000E7080000}"/>
    <cellStyle name="ANCLAS,REZONES Y SUS PARTES,DE FUNDICION,DE HIERRO O DE ACERO 2" xfId="2311" xr:uid="{00000000-0005-0000-0000-0000E8080000}"/>
    <cellStyle name="ANCLAS,REZONES Y SUS PARTES,DE FUNDICION,DE HIERRO O DE ACERO 3" xfId="2312" xr:uid="{00000000-0005-0000-0000-0000E9080000}"/>
    <cellStyle name="ANCLAS,REZONES Y SUS PARTES,DE FUNDICION,DE HIERRO O DE ACERO_Ch4 v2" xfId="2313" xr:uid="{00000000-0005-0000-0000-0000EA080000}"/>
    <cellStyle name="annee semestre" xfId="2314" xr:uid="{00000000-0005-0000-0000-0000EB080000}"/>
    <cellStyle name="Array" xfId="2315" xr:uid="{00000000-0005-0000-0000-0000EC080000}"/>
    <cellStyle name="Assumption" xfId="2316" xr:uid="{00000000-0005-0000-0000-0000ED080000}"/>
    <cellStyle name="Assumption Heading." xfId="2317" xr:uid="{00000000-0005-0000-0000-0000EE080000}"/>
    <cellStyle name="AutoFormat-Optionen" xfId="2318" xr:uid="{00000000-0005-0000-0000-0000EF080000}"/>
    <cellStyle name="AutoFormat-Optionen 10" xfId="2319" xr:uid="{00000000-0005-0000-0000-0000F0080000}"/>
    <cellStyle name="AutoFormat-Optionen 2" xfId="2320" xr:uid="{00000000-0005-0000-0000-0000F1080000}"/>
    <cellStyle name="AutoFormat-Optionen 2 2" xfId="2321" xr:uid="{00000000-0005-0000-0000-0000F2080000}"/>
    <cellStyle name="AutoFormat-Optionen 2 2 2" xfId="2322" xr:uid="{00000000-0005-0000-0000-0000F3080000}"/>
    <cellStyle name="AutoFormat-Optionen 3" xfId="2323" xr:uid="{00000000-0005-0000-0000-0000F4080000}"/>
    <cellStyle name="AutoFormat-Optionen 4" xfId="2324" xr:uid="{00000000-0005-0000-0000-0000F5080000}"/>
    <cellStyle name="AutoFormat-Optionen 5" xfId="2325" xr:uid="{00000000-0005-0000-0000-0000F6080000}"/>
    <cellStyle name="AutoFormat-Optionen 6" xfId="2326" xr:uid="{00000000-0005-0000-0000-0000F7080000}"/>
    <cellStyle name="AutoFormat-Optionen 7" xfId="2327" xr:uid="{00000000-0005-0000-0000-0000F8080000}"/>
    <cellStyle name="AutoFormat-Optionen 8" xfId="2328" xr:uid="{00000000-0005-0000-0000-0000F9080000}"/>
    <cellStyle name="AutoFormat-Optionen 9" xfId="2329" xr:uid="{00000000-0005-0000-0000-0000FA080000}"/>
    <cellStyle name="AutoFormat-Optionen_Results &amp; Sensitivities" xfId="2330" xr:uid="{00000000-0005-0000-0000-0000FB080000}"/>
    <cellStyle name="AxeHor" xfId="2331" xr:uid="{00000000-0005-0000-0000-0000FC080000}"/>
    <cellStyle name="Bad 10" xfId="2332" xr:uid="{00000000-0005-0000-0000-0000FD080000}"/>
    <cellStyle name="Bad 11" xfId="2333" xr:uid="{00000000-0005-0000-0000-0000FE080000}"/>
    <cellStyle name="Bad 12" xfId="2334" xr:uid="{00000000-0005-0000-0000-0000FF080000}"/>
    <cellStyle name="Bad 13" xfId="2335" xr:uid="{00000000-0005-0000-0000-000000090000}"/>
    <cellStyle name="Bad 14" xfId="2336" xr:uid="{00000000-0005-0000-0000-000001090000}"/>
    <cellStyle name="Bad 15" xfId="2337" xr:uid="{00000000-0005-0000-0000-000002090000}"/>
    <cellStyle name="Bad 16" xfId="2338" xr:uid="{00000000-0005-0000-0000-000003090000}"/>
    <cellStyle name="Bad 17" xfId="2339" xr:uid="{00000000-0005-0000-0000-000004090000}"/>
    <cellStyle name="Bad 18" xfId="2340" xr:uid="{00000000-0005-0000-0000-000005090000}"/>
    <cellStyle name="Bad 19" xfId="2341" xr:uid="{00000000-0005-0000-0000-000006090000}"/>
    <cellStyle name="Bad 2" xfId="2342" xr:uid="{00000000-0005-0000-0000-000007090000}"/>
    <cellStyle name="Bad 2 2" xfId="2343" xr:uid="{00000000-0005-0000-0000-000008090000}"/>
    <cellStyle name="Bad 2 2 2" xfId="2344" xr:uid="{00000000-0005-0000-0000-000009090000}"/>
    <cellStyle name="Bad 2 2 3" xfId="2345" xr:uid="{00000000-0005-0000-0000-00000A090000}"/>
    <cellStyle name="Bad 2 3" xfId="2346" xr:uid="{00000000-0005-0000-0000-00000B090000}"/>
    <cellStyle name="Bad 2 4" xfId="2347" xr:uid="{00000000-0005-0000-0000-00000C090000}"/>
    <cellStyle name="Bad 2 5" xfId="2348" xr:uid="{00000000-0005-0000-0000-00000D090000}"/>
    <cellStyle name="Bad 20" xfId="2349" xr:uid="{00000000-0005-0000-0000-00000E090000}"/>
    <cellStyle name="Bad 21" xfId="2350" xr:uid="{00000000-0005-0000-0000-00000F090000}"/>
    <cellStyle name="Bad 22" xfId="2351" xr:uid="{00000000-0005-0000-0000-000010090000}"/>
    <cellStyle name="Bad 23" xfId="2352" xr:uid="{00000000-0005-0000-0000-000011090000}"/>
    <cellStyle name="Bad 24" xfId="2353" xr:uid="{00000000-0005-0000-0000-000012090000}"/>
    <cellStyle name="Bad 25" xfId="2354" xr:uid="{00000000-0005-0000-0000-000013090000}"/>
    <cellStyle name="Bad 26" xfId="2355" xr:uid="{00000000-0005-0000-0000-000014090000}"/>
    <cellStyle name="Bad 27" xfId="2356" xr:uid="{00000000-0005-0000-0000-000015090000}"/>
    <cellStyle name="Bad 28" xfId="2357" xr:uid="{00000000-0005-0000-0000-000016090000}"/>
    <cellStyle name="Bad 29" xfId="2358" xr:uid="{00000000-0005-0000-0000-000017090000}"/>
    <cellStyle name="Bad 3" xfId="2359" xr:uid="{00000000-0005-0000-0000-000018090000}"/>
    <cellStyle name="Bad 3 2" xfId="2360" xr:uid="{00000000-0005-0000-0000-000019090000}"/>
    <cellStyle name="Bad 3 3" xfId="2361" xr:uid="{00000000-0005-0000-0000-00001A090000}"/>
    <cellStyle name="Bad 30" xfId="2362" xr:uid="{00000000-0005-0000-0000-00001B090000}"/>
    <cellStyle name="Bad 31" xfId="2363" xr:uid="{00000000-0005-0000-0000-00001C090000}"/>
    <cellStyle name="Bad 32" xfId="2364" xr:uid="{00000000-0005-0000-0000-00001D090000}"/>
    <cellStyle name="Bad 33" xfId="2365" xr:uid="{00000000-0005-0000-0000-00001E090000}"/>
    <cellStyle name="Bad 34" xfId="2366" xr:uid="{00000000-0005-0000-0000-00001F090000}"/>
    <cellStyle name="Bad 35" xfId="2367" xr:uid="{00000000-0005-0000-0000-000020090000}"/>
    <cellStyle name="Bad 35 2" xfId="2368" xr:uid="{00000000-0005-0000-0000-000021090000}"/>
    <cellStyle name="Bad 35 2 2" xfId="2369" xr:uid="{00000000-0005-0000-0000-000022090000}"/>
    <cellStyle name="Bad 35 2 2 2" xfId="2370" xr:uid="{00000000-0005-0000-0000-000023090000}"/>
    <cellStyle name="Bad 35 3" xfId="2371" xr:uid="{00000000-0005-0000-0000-000024090000}"/>
    <cellStyle name="Bad 35 4" xfId="2372" xr:uid="{00000000-0005-0000-0000-000025090000}"/>
    <cellStyle name="Bad 36" xfId="2373" xr:uid="{00000000-0005-0000-0000-000026090000}"/>
    <cellStyle name="Bad 37" xfId="2374" xr:uid="{00000000-0005-0000-0000-000027090000}"/>
    <cellStyle name="Bad 38" xfId="2375" xr:uid="{00000000-0005-0000-0000-000028090000}"/>
    <cellStyle name="Bad 39" xfId="2376" xr:uid="{00000000-0005-0000-0000-000029090000}"/>
    <cellStyle name="Bad 4" xfId="2377" xr:uid="{00000000-0005-0000-0000-00002A090000}"/>
    <cellStyle name="Bad 40" xfId="2378" xr:uid="{00000000-0005-0000-0000-00002B090000}"/>
    <cellStyle name="Bad 41" xfId="2379" xr:uid="{00000000-0005-0000-0000-00002C090000}"/>
    <cellStyle name="Bad 42" xfId="2380" xr:uid="{00000000-0005-0000-0000-00002D090000}"/>
    <cellStyle name="Bad 43" xfId="2381" xr:uid="{00000000-0005-0000-0000-00002E090000}"/>
    <cellStyle name="Bad 44" xfId="2382" xr:uid="{00000000-0005-0000-0000-00002F090000}"/>
    <cellStyle name="Bad 45" xfId="2383" xr:uid="{00000000-0005-0000-0000-000030090000}"/>
    <cellStyle name="Bad 46" xfId="2384" xr:uid="{00000000-0005-0000-0000-000031090000}"/>
    <cellStyle name="Bad 47" xfId="2385" xr:uid="{00000000-0005-0000-0000-000032090000}"/>
    <cellStyle name="Bad 48" xfId="2386" xr:uid="{00000000-0005-0000-0000-000033090000}"/>
    <cellStyle name="Bad 49" xfId="2387" xr:uid="{00000000-0005-0000-0000-000034090000}"/>
    <cellStyle name="Bad 5" xfId="2388" xr:uid="{00000000-0005-0000-0000-000035090000}"/>
    <cellStyle name="Bad 50" xfId="2389" xr:uid="{00000000-0005-0000-0000-000036090000}"/>
    <cellStyle name="Bad 51" xfId="2390" xr:uid="{00000000-0005-0000-0000-000037090000}"/>
    <cellStyle name="Bad 52" xfId="2391" xr:uid="{00000000-0005-0000-0000-000038090000}"/>
    <cellStyle name="Bad 53" xfId="2392" xr:uid="{00000000-0005-0000-0000-000039090000}"/>
    <cellStyle name="Bad 54" xfId="2393" xr:uid="{00000000-0005-0000-0000-00003A090000}"/>
    <cellStyle name="Bad 55" xfId="2394" xr:uid="{00000000-0005-0000-0000-00003B090000}"/>
    <cellStyle name="Bad 56" xfId="2395" xr:uid="{00000000-0005-0000-0000-00003C090000}"/>
    <cellStyle name="Bad 57" xfId="2396" xr:uid="{00000000-0005-0000-0000-00003D090000}"/>
    <cellStyle name="Bad 58" xfId="2397" xr:uid="{00000000-0005-0000-0000-00003E090000}"/>
    <cellStyle name="Bad 59" xfId="2398" xr:uid="{00000000-0005-0000-0000-00003F090000}"/>
    <cellStyle name="Bad 6" xfId="2399" xr:uid="{00000000-0005-0000-0000-000040090000}"/>
    <cellStyle name="Bad 60" xfId="2400" xr:uid="{00000000-0005-0000-0000-000041090000}"/>
    <cellStyle name="Bad 60 2" xfId="2401" xr:uid="{00000000-0005-0000-0000-000042090000}"/>
    <cellStyle name="Bad 60 2 2" xfId="2402" xr:uid="{00000000-0005-0000-0000-000043090000}"/>
    <cellStyle name="Bad 60 2 2 2" xfId="2403" xr:uid="{00000000-0005-0000-0000-000044090000}"/>
    <cellStyle name="Bad 60 2 3" xfId="2404" xr:uid="{00000000-0005-0000-0000-000045090000}"/>
    <cellStyle name="Bad 61" xfId="2405" xr:uid="{00000000-0005-0000-0000-000046090000}"/>
    <cellStyle name="Bad 62" xfId="2406" xr:uid="{00000000-0005-0000-0000-000047090000}"/>
    <cellStyle name="Bad 63" xfId="2407" xr:uid="{00000000-0005-0000-0000-000048090000}"/>
    <cellStyle name="Bad 64" xfId="2408" xr:uid="{00000000-0005-0000-0000-000049090000}"/>
    <cellStyle name="Bad 65" xfId="2409" xr:uid="{00000000-0005-0000-0000-00004A090000}"/>
    <cellStyle name="Bad 7" xfId="2410" xr:uid="{00000000-0005-0000-0000-00004B090000}"/>
    <cellStyle name="Bad 8" xfId="2411" xr:uid="{00000000-0005-0000-0000-00004C090000}"/>
    <cellStyle name="Bad 9" xfId="2412" xr:uid="{00000000-0005-0000-0000-00004D090000}"/>
    <cellStyle name="Best" xfId="2413" xr:uid="{00000000-0005-0000-0000-00004E090000}"/>
    <cellStyle name="Besuchter Hyperlink" xfId="2414" xr:uid="{00000000-0005-0000-0000-00004F090000}"/>
    <cellStyle name="Bid £m format" xfId="2415" xr:uid="{00000000-0005-0000-0000-000050090000}"/>
    <cellStyle name="Bid £m format 2" xfId="2416" xr:uid="{00000000-0005-0000-0000-000051090000}"/>
    <cellStyle name="Blank" xfId="2417" xr:uid="{00000000-0005-0000-0000-000052090000}"/>
    <cellStyle name="blue" xfId="2418" xr:uid="{00000000-0005-0000-0000-000053090000}"/>
    <cellStyle name="Bold GHG Numbers (0.00)" xfId="2419" xr:uid="{00000000-0005-0000-0000-000054090000}"/>
    <cellStyle name="Bold GHG Numbers (0.00) 2" xfId="2420" xr:uid="{00000000-0005-0000-0000-000055090000}"/>
    <cellStyle name="Border" xfId="2421" xr:uid="{00000000-0005-0000-0000-000056090000}"/>
    <cellStyle name="Brand Align Left Text" xfId="2422" xr:uid="{00000000-0005-0000-0000-000057090000}"/>
    <cellStyle name="Brand Default" xfId="2423" xr:uid="{00000000-0005-0000-0000-000058090000}"/>
    <cellStyle name="Brand Percent" xfId="2424" xr:uid="{00000000-0005-0000-0000-000059090000}"/>
    <cellStyle name="Brand Source" xfId="2425" xr:uid="{00000000-0005-0000-0000-00005A090000}"/>
    <cellStyle name="Brand Subtitle with Underline" xfId="2426" xr:uid="{00000000-0005-0000-0000-00005B090000}"/>
    <cellStyle name="Brand Subtitle without Underline" xfId="2427" xr:uid="{00000000-0005-0000-0000-00005C090000}"/>
    <cellStyle name="Brand Title" xfId="2428" xr:uid="{00000000-0005-0000-0000-00005D090000}"/>
    <cellStyle name="CALC Amount" xfId="2429" xr:uid="{00000000-0005-0000-0000-00005E090000}"/>
    <cellStyle name="CALC Amount [1]" xfId="2430" xr:uid="{00000000-0005-0000-0000-00005F090000}"/>
    <cellStyle name="CALC Amount [1] 2" xfId="2431" xr:uid="{00000000-0005-0000-0000-000060090000}"/>
    <cellStyle name="CALC Amount [1] 3" xfId="2432" xr:uid="{00000000-0005-0000-0000-000061090000}"/>
    <cellStyle name="CALC Amount [1] 4" xfId="2433" xr:uid="{00000000-0005-0000-0000-000062090000}"/>
    <cellStyle name="CALC Amount [1] 5" xfId="2434" xr:uid="{00000000-0005-0000-0000-000063090000}"/>
    <cellStyle name="CALC Amount [1] 6" xfId="2435" xr:uid="{00000000-0005-0000-0000-000064090000}"/>
    <cellStyle name="CALC Amount [1] 7" xfId="2436" xr:uid="{00000000-0005-0000-0000-000065090000}"/>
    <cellStyle name="CALC Amount [1] 8" xfId="2437" xr:uid="{00000000-0005-0000-0000-000066090000}"/>
    <cellStyle name="CALC Amount [2]" xfId="2438" xr:uid="{00000000-0005-0000-0000-000067090000}"/>
    <cellStyle name="CALC Amount [2] 2" xfId="2439" xr:uid="{00000000-0005-0000-0000-000068090000}"/>
    <cellStyle name="CALC Amount [2] 3" xfId="2440" xr:uid="{00000000-0005-0000-0000-000069090000}"/>
    <cellStyle name="CALC Amount [2] 4" xfId="2441" xr:uid="{00000000-0005-0000-0000-00006A090000}"/>
    <cellStyle name="CALC Amount [2] 5" xfId="2442" xr:uid="{00000000-0005-0000-0000-00006B090000}"/>
    <cellStyle name="CALC Amount [2] 6" xfId="2443" xr:uid="{00000000-0005-0000-0000-00006C090000}"/>
    <cellStyle name="CALC Amount [2] 7" xfId="2444" xr:uid="{00000000-0005-0000-0000-00006D090000}"/>
    <cellStyle name="CALC Amount [2] 8" xfId="2445" xr:uid="{00000000-0005-0000-0000-00006E090000}"/>
    <cellStyle name="CALC Amount 2" xfId="2446" xr:uid="{00000000-0005-0000-0000-00006F090000}"/>
    <cellStyle name="CALC Amount 3" xfId="2447" xr:uid="{00000000-0005-0000-0000-000070090000}"/>
    <cellStyle name="CALC Amount 4" xfId="2448" xr:uid="{00000000-0005-0000-0000-000071090000}"/>
    <cellStyle name="CALC Amount 5" xfId="2449" xr:uid="{00000000-0005-0000-0000-000072090000}"/>
    <cellStyle name="CALC Amount 6" xfId="2450" xr:uid="{00000000-0005-0000-0000-000073090000}"/>
    <cellStyle name="CALC Amount 7" xfId="2451" xr:uid="{00000000-0005-0000-0000-000074090000}"/>
    <cellStyle name="CALC Amount 8" xfId="2452" xr:uid="{00000000-0005-0000-0000-000075090000}"/>
    <cellStyle name="CALC Amount Total" xfId="2453" xr:uid="{00000000-0005-0000-0000-000076090000}"/>
    <cellStyle name="CALC Amount Total [1]" xfId="2454" xr:uid="{00000000-0005-0000-0000-000077090000}"/>
    <cellStyle name="CALC Amount Total [1] 10" xfId="2455" xr:uid="{00000000-0005-0000-0000-000078090000}"/>
    <cellStyle name="CALC Amount Total [1] 11" xfId="2456" xr:uid="{00000000-0005-0000-0000-000079090000}"/>
    <cellStyle name="CALC Amount Total [1] 2" xfId="2457" xr:uid="{00000000-0005-0000-0000-00007A090000}"/>
    <cellStyle name="CALC Amount Total [1] 3" xfId="2458" xr:uid="{00000000-0005-0000-0000-00007B090000}"/>
    <cellStyle name="CALC Amount Total [1] 4" xfId="2459" xr:uid="{00000000-0005-0000-0000-00007C090000}"/>
    <cellStyle name="CALC Amount Total [1] 5" xfId="2460" xr:uid="{00000000-0005-0000-0000-00007D090000}"/>
    <cellStyle name="CALC Amount Total [1] 6" xfId="2461" xr:uid="{00000000-0005-0000-0000-00007E090000}"/>
    <cellStyle name="CALC Amount Total [1] 7" xfId="2462" xr:uid="{00000000-0005-0000-0000-00007F090000}"/>
    <cellStyle name="CALC Amount Total [1] 8" xfId="2463" xr:uid="{00000000-0005-0000-0000-000080090000}"/>
    <cellStyle name="CALC Amount Total [1] 9" xfId="2464" xr:uid="{00000000-0005-0000-0000-000081090000}"/>
    <cellStyle name="CALC Amount Total [2]" xfId="2465" xr:uid="{00000000-0005-0000-0000-000082090000}"/>
    <cellStyle name="CALC Amount Total [2] 10" xfId="2466" xr:uid="{00000000-0005-0000-0000-000083090000}"/>
    <cellStyle name="CALC Amount Total [2] 11" xfId="2467" xr:uid="{00000000-0005-0000-0000-000084090000}"/>
    <cellStyle name="CALC Amount Total [2] 2" xfId="2468" xr:uid="{00000000-0005-0000-0000-000085090000}"/>
    <cellStyle name="CALC Amount Total [2] 3" xfId="2469" xr:uid="{00000000-0005-0000-0000-000086090000}"/>
    <cellStyle name="CALC Amount Total [2] 4" xfId="2470" xr:uid="{00000000-0005-0000-0000-000087090000}"/>
    <cellStyle name="CALC Amount Total [2] 5" xfId="2471" xr:uid="{00000000-0005-0000-0000-000088090000}"/>
    <cellStyle name="CALC Amount Total [2] 6" xfId="2472" xr:uid="{00000000-0005-0000-0000-000089090000}"/>
    <cellStyle name="CALC Amount Total [2] 7" xfId="2473" xr:uid="{00000000-0005-0000-0000-00008A090000}"/>
    <cellStyle name="CALC Amount Total [2] 8" xfId="2474" xr:uid="{00000000-0005-0000-0000-00008B090000}"/>
    <cellStyle name="CALC Amount Total [2] 9" xfId="2475" xr:uid="{00000000-0005-0000-0000-00008C090000}"/>
    <cellStyle name="CALC Amount Total 10" xfId="2476" xr:uid="{00000000-0005-0000-0000-00008D090000}"/>
    <cellStyle name="CALC Amount Total 11" xfId="2477" xr:uid="{00000000-0005-0000-0000-00008E090000}"/>
    <cellStyle name="CALC Amount Total 12" xfId="2478" xr:uid="{00000000-0005-0000-0000-00008F090000}"/>
    <cellStyle name="CALC Amount Total 13" xfId="2479" xr:uid="{00000000-0005-0000-0000-000090090000}"/>
    <cellStyle name="CALC Amount Total 2" xfId="2480" xr:uid="{00000000-0005-0000-0000-000091090000}"/>
    <cellStyle name="CALC Amount Total 3" xfId="2481" xr:uid="{00000000-0005-0000-0000-000092090000}"/>
    <cellStyle name="CALC Amount Total 4" xfId="2482" xr:uid="{00000000-0005-0000-0000-000093090000}"/>
    <cellStyle name="CALC Amount Total 5" xfId="2483" xr:uid="{00000000-0005-0000-0000-000094090000}"/>
    <cellStyle name="CALC Amount Total 6" xfId="2484" xr:uid="{00000000-0005-0000-0000-000095090000}"/>
    <cellStyle name="CALC Amount Total 7" xfId="2485" xr:uid="{00000000-0005-0000-0000-000096090000}"/>
    <cellStyle name="CALC Amount Total 8" xfId="2486" xr:uid="{00000000-0005-0000-0000-000097090000}"/>
    <cellStyle name="CALC Amount Total 9" xfId="2487" xr:uid="{00000000-0005-0000-0000-000098090000}"/>
    <cellStyle name="CALC Amount Total_Sheet1" xfId="2488" xr:uid="{00000000-0005-0000-0000-000099090000}"/>
    <cellStyle name="CALC Currency" xfId="2489" xr:uid="{00000000-0005-0000-0000-00009A090000}"/>
    <cellStyle name="CALC Currency [1]" xfId="2490" xr:uid="{00000000-0005-0000-0000-00009B090000}"/>
    <cellStyle name="CALC Currency [1] 2" xfId="2491" xr:uid="{00000000-0005-0000-0000-00009C090000}"/>
    <cellStyle name="CALC Currency [1] 3" xfId="2492" xr:uid="{00000000-0005-0000-0000-00009D090000}"/>
    <cellStyle name="CALC Currency [1] 4" xfId="2493" xr:uid="{00000000-0005-0000-0000-00009E090000}"/>
    <cellStyle name="CALC Currency [1] 5" xfId="2494" xr:uid="{00000000-0005-0000-0000-00009F090000}"/>
    <cellStyle name="CALC Currency [1] 6" xfId="2495" xr:uid="{00000000-0005-0000-0000-0000A0090000}"/>
    <cellStyle name="CALC Currency [1] 7" xfId="2496" xr:uid="{00000000-0005-0000-0000-0000A1090000}"/>
    <cellStyle name="CALC Currency [1] 8" xfId="2497" xr:uid="{00000000-0005-0000-0000-0000A2090000}"/>
    <cellStyle name="CALC Currency [2]" xfId="2498" xr:uid="{00000000-0005-0000-0000-0000A3090000}"/>
    <cellStyle name="CALC Currency [2] 2" xfId="2499" xr:uid="{00000000-0005-0000-0000-0000A4090000}"/>
    <cellStyle name="CALC Currency [2] 3" xfId="2500" xr:uid="{00000000-0005-0000-0000-0000A5090000}"/>
    <cellStyle name="CALC Currency [2] 4" xfId="2501" xr:uid="{00000000-0005-0000-0000-0000A6090000}"/>
    <cellStyle name="CALC Currency [2] 5" xfId="2502" xr:uid="{00000000-0005-0000-0000-0000A7090000}"/>
    <cellStyle name="CALC Currency [2] 6" xfId="2503" xr:uid="{00000000-0005-0000-0000-0000A8090000}"/>
    <cellStyle name="CALC Currency [2] 7" xfId="2504" xr:uid="{00000000-0005-0000-0000-0000A9090000}"/>
    <cellStyle name="CALC Currency [2] 8" xfId="2505" xr:uid="{00000000-0005-0000-0000-0000AA090000}"/>
    <cellStyle name="CALC Currency 2" xfId="2506" xr:uid="{00000000-0005-0000-0000-0000AB090000}"/>
    <cellStyle name="CALC Currency 3" xfId="2507" xr:uid="{00000000-0005-0000-0000-0000AC090000}"/>
    <cellStyle name="CALC Currency 4" xfId="2508" xr:uid="{00000000-0005-0000-0000-0000AD090000}"/>
    <cellStyle name="CALC Currency 5" xfId="2509" xr:uid="{00000000-0005-0000-0000-0000AE090000}"/>
    <cellStyle name="CALC Currency 6" xfId="2510" xr:uid="{00000000-0005-0000-0000-0000AF090000}"/>
    <cellStyle name="CALC Currency 7" xfId="2511" xr:uid="{00000000-0005-0000-0000-0000B0090000}"/>
    <cellStyle name="CALC Currency 8" xfId="2512" xr:uid="{00000000-0005-0000-0000-0000B1090000}"/>
    <cellStyle name="CALC Currency Total" xfId="2513" xr:uid="{00000000-0005-0000-0000-0000B2090000}"/>
    <cellStyle name="CALC Currency Total [1]" xfId="2514" xr:uid="{00000000-0005-0000-0000-0000B3090000}"/>
    <cellStyle name="CALC Currency Total [1] 10" xfId="2515" xr:uid="{00000000-0005-0000-0000-0000B4090000}"/>
    <cellStyle name="CALC Currency Total [1] 11" xfId="2516" xr:uid="{00000000-0005-0000-0000-0000B5090000}"/>
    <cellStyle name="CALC Currency Total [1] 2" xfId="2517" xr:uid="{00000000-0005-0000-0000-0000B6090000}"/>
    <cellStyle name="CALC Currency Total [1] 3" xfId="2518" xr:uid="{00000000-0005-0000-0000-0000B7090000}"/>
    <cellStyle name="CALC Currency Total [1] 4" xfId="2519" xr:uid="{00000000-0005-0000-0000-0000B8090000}"/>
    <cellStyle name="CALC Currency Total [1] 5" xfId="2520" xr:uid="{00000000-0005-0000-0000-0000B9090000}"/>
    <cellStyle name="CALC Currency Total [1] 6" xfId="2521" xr:uid="{00000000-0005-0000-0000-0000BA090000}"/>
    <cellStyle name="CALC Currency Total [1] 7" xfId="2522" xr:uid="{00000000-0005-0000-0000-0000BB090000}"/>
    <cellStyle name="CALC Currency Total [1] 8" xfId="2523" xr:uid="{00000000-0005-0000-0000-0000BC090000}"/>
    <cellStyle name="CALC Currency Total [1] 9" xfId="2524" xr:uid="{00000000-0005-0000-0000-0000BD090000}"/>
    <cellStyle name="CALC Currency Total [2]" xfId="2525" xr:uid="{00000000-0005-0000-0000-0000BE090000}"/>
    <cellStyle name="CALC Currency Total [2] 10" xfId="2526" xr:uid="{00000000-0005-0000-0000-0000BF090000}"/>
    <cellStyle name="CALC Currency Total [2] 11" xfId="2527" xr:uid="{00000000-0005-0000-0000-0000C0090000}"/>
    <cellStyle name="CALC Currency Total [2] 2" xfId="2528" xr:uid="{00000000-0005-0000-0000-0000C1090000}"/>
    <cellStyle name="CALC Currency Total [2] 3" xfId="2529" xr:uid="{00000000-0005-0000-0000-0000C2090000}"/>
    <cellStyle name="CALC Currency Total [2] 4" xfId="2530" xr:uid="{00000000-0005-0000-0000-0000C3090000}"/>
    <cellStyle name="CALC Currency Total [2] 5" xfId="2531" xr:uid="{00000000-0005-0000-0000-0000C4090000}"/>
    <cellStyle name="CALC Currency Total [2] 6" xfId="2532" xr:uid="{00000000-0005-0000-0000-0000C5090000}"/>
    <cellStyle name="CALC Currency Total [2] 7" xfId="2533" xr:uid="{00000000-0005-0000-0000-0000C6090000}"/>
    <cellStyle name="CALC Currency Total [2] 8" xfId="2534" xr:uid="{00000000-0005-0000-0000-0000C7090000}"/>
    <cellStyle name="CALC Currency Total [2] 9" xfId="2535" xr:uid="{00000000-0005-0000-0000-0000C8090000}"/>
    <cellStyle name="CALC Currency Total 10" xfId="2536" xr:uid="{00000000-0005-0000-0000-0000C9090000}"/>
    <cellStyle name="CALC Currency Total 11" xfId="2537" xr:uid="{00000000-0005-0000-0000-0000CA090000}"/>
    <cellStyle name="CALC Currency Total 12" xfId="2538" xr:uid="{00000000-0005-0000-0000-0000CB090000}"/>
    <cellStyle name="CALC Currency Total 13" xfId="2539" xr:uid="{00000000-0005-0000-0000-0000CC090000}"/>
    <cellStyle name="CALC Currency Total 2" xfId="2540" xr:uid="{00000000-0005-0000-0000-0000CD090000}"/>
    <cellStyle name="CALC Currency Total 3" xfId="2541" xr:uid="{00000000-0005-0000-0000-0000CE090000}"/>
    <cellStyle name="CALC Currency Total 4" xfId="2542" xr:uid="{00000000-0005-0000-0000-0000CF090000}"/>
    <cellStyle name="CALC Currency Total 5" xfId="2543" xr:uid="{00000000-0005-0000-0000-0000D0090000}"/>
    <cellStyle name="CALC Currency Total 6" xfId="2544" xr:uid="{00000000-0005-0000-0000-0000D1090000}"/>
    <cellStyle name="CALC Currency Total 7" xfId="2545" xr:uid="{00000000-0005-0000-0000-0000D2090000}"/>
    <cellStyle name="CALC Currency Total 8" xfId="2546" xr:uid="{00000000-0005-0000-0000-0000D3090000}"/>
    <cellStyle name="CALC Currency Total 9" xfId="2547" xr:uid="{00000000-0005-0000-0000-0000D4090000}"/>
    <cellStyle name="CALC Currency Total_Sheet1" xfId="2548" xr:uid="{00000000-0005-0000-0000-0000D5090000}"/>
    <cellStyle name="CALC Date Long" xfId="2549" xr:uid="{00000000-0005-0000-0000-0000D6090000}"/>
    <cellStyle name="CALC Date Long 2" xfId="2550" xr:uid="{00000000-0005-0000-0000-0000D7090000}"/>
    <cellStyle name="CALC Date Long 3" xfId="2551" xr:uid="{00000000-0005-0000-0000-0000D8090000}"/>
    <cellStyle name="CALC Date Long 4" xfId="2552" xr:uid="{00000000-0005-0000-0000-0000D9090000}"/>
    <cellStyle name="CALC Date Long 5" xfId="2553" xr:uid="{00000000-0005-0000-0000-0000DA090000}"/>
    <cellStyle name="CALC Date Long 6" xfId="2554" xr:uid="{00000000-0005-0000-0000-0000DB090000}"/>
    <cellStyle name="CALC Date Long 7" xfId="2555" xr:uid="{00000000-0005-0000-0000-0000DC090000}"/>
    <cellStyle name="CALC Date Long 8" xfId="2556" xr:uid="{00000000-0005-0000-0000-0000DD090000}"/>
    <cellStyle name="CALC Date Short" xfId="2557" xr:uid="{00000000-0005-0000-0000-0000DE090000}"/>
    <cellStyle name="CALC Date Short 2" xfId="2558" xr:uid="{00000000-0005-0000-0000-0000DF090000}"/>
    <cellStyle name="CALC Date Short 3" xfId="2559" xr:uid="{00000000-0005-0000-0000-0000E0090000}"/>
    <cellStyle name="CALC Date Short 4" xfId="2560" xr:uid="{00000000-0005-0000-0000-0000E1090000}"/>
    <cellStyle name="CALC Date Short 5" xfId="2561" xr:uid="{00000000-0005-0000-0000-0000E2090000}"/>
    <cellStyle name="CALC Date Short 6" xfId="2562" xr:uid="{00000000-0005-0000-0000-0000E3090000}"/>
    <cellStyle name="CALC Date Short 7" xfId="2563" xr:uid="{00000000-0005-0000-0000-0000E4090000}"/>
    <cellStyle name="CALC Date Short 8" xfId="2564" xr:uid="{00000000-0005-0000-0000-0000E5090000}"/>
    <cellStyle name="CALC Percent" xfId="2565" xr:uid="{00000000-0005-0000-0000-0000E6090000}"/>
    <cellStyle name="CALC Percent [1]" xfId="2566" xr:uid="{00000000-0005-0000-0000-0000E7090000}"/>
    <cellStyle name="CALC Percent [1] 2" xfId="2567" xr:uid="{00000000-0005-0000-0000-0000E8090000}"/>
    <cellStyle name="CALC Percent [1] 3" xfId="2568" xr:uid="{00000000-0005-0000-0000-0000E9090000}"/>
    <cellStyle name="CALC Percent [1] 4" xfId="2569" xr:uid="{00000000-0005-0000-0000-0000EA090000}"/>
    <cellStyle name="CALC Percent [1] 5" xfId="2570" xr:uid="{00000000-0005-0000-0000-0000EB090000}"/>
    <cellStyle name="CALC Percent [1] 6" xfId="2571" xr:uid="{00000000-0005-0000-0000-0000EC090000}"/>
    <cellStyle name="CALC Percent [1] 7" xfId="2572" xr:uid="{00000000-0005-0000-0000-0000ED090000}"/>
    <cellStyle name="CALC Percent [1] 8" xfId="2573" xr:uid="{00000000-0005-0000-0000-0000EE090000}"/>
    <cellStyle name="CALC Percent [2]" xfId="2574" xr:uid="{00000000-0005-0000-0000-0000EF090000}"/>
    <cellStyle name="CALC Percent [2] 2" xfId="2575" xr:uid="{00000000-0005-0000-0000-0000F0090000}"/>
    <cellStyle name="CALC Percent [2] 3" xfId="2576" xr:uid="{00000000-0005-0000-0000-0000F1090000}"/>
    <cellStyle name="CALC Percent [2] 4" xfId="2577" xr:uid="{00000000-0005-0000-0000-0000F2090000}"/>
    <cellStyle name="CALC Percent [2] 5" xfId="2578" xr:uid="{00000000-0005-0000-0000-0000F3090000}"/>
    <cellStyle name="CALC Percent [2] 6" xfId="2579" xr:uid="{00000000-0005-0000-0000-0000F4090000}"/>
    <cellStyle name="CALC Percent [2] 7" xfId="2580" xr:uid="{00000000-0005-0000-0000-0000F5090000}"/>
    <cellStyle name="CALC Percent [2] 8" xfId="2581" xr:uid="{00000000-0005-0000-0000-0000F6090000}"/>
    <cellStyle name="CALC Percent 2" xfId="2582" xr:uid="{00000000-0005-0000-0000-0000F7090000}"/>
    <cellStyle name="CALC Percent 3" xfId="2583" xr:uid="{00000000-0005-0000-0000-0000F8090000}"/>
    <cellStyle name="CALC Percent 4" xfId="2584" xr:uid="{00000000-0005-0000-0000-0000F9090000}"/>
    <cellStyle name="CALC Percent 5" xfId="2585" xr:uid="{00000000-0005-0000-0000-0000FA090000}"/>
    <cellStyle name="CALC Percent 6" xfId="2586" xr:uid="{00000000-0005-0000-0000-0000FB090000}"/>
    <cellStyle name="CALC Percent 7" xfId="2587" xr:uid="{00000000-0005-0000-0000-0000FC090000}"/>
    <cellStyle name="CALC Percent 8" xfId="2588" xr:uid="{00000000-0005-0000-0000-0000FD090000}"/>
    <cellStyle name="CALC Percent Total" xfId="2589" xr:uid="{00000000-0005-0000-0000-0000FE090000}"/>
    <cellStyle name="CALC Percent Total [1]" xfId="2590" xr:uid="{00000000-0005-0000-0000-0000FF090000}"/>
    <cellStyle name="CALC Percent Total [1] 10" xfId="2591" xr:uid="{00000000-0005-0000-0000-0000000A0000}"/>
    <cellStyle name="CALC Percent Total [1] 11" xfId="2592" xr:uid="{00000000-0005-0000-0000-0000010A0000}"/>
    <cellStyle name="CALC Percent Total [1] 2" xfId="2593" xr:uid="{00000000-0005-0000-0000-0000020A0000}"/>
    <cellStyle name="CALC Percent Total [1] 3" xfId="2594" xr:uid="{00000000-0005-0000-0000-0000030A0000}"/>
    <cellStyle name="CALC Percent Total [1] 4" xfId="2595" xr:uid="{00000000-0005-0000-0000-0000040A0000}"/>
    <cellStyle name="CALC Percent Total [1] 5" xfId="2596" xr:uid="{00000000-0005-0000-0000-0000050A0000}"/>
    <cellStyle name="CALC Percent Total [1] 6" xfId="2597" xr:uid="{00000000-0005-0000-0000-0000060A0000}"/>
    <cellStyle name="CALC Percent Total [1] 7" xfId="2598" xr:uid="{00000000-0005-0000-0000-0000070A0000}"/>
    <cellStyle name="CALC Percent Total [1] 8" xfId="2599" xr:uid="{00000000-0005-0000-0000-0000080A0000}"/>
    <cellStyle name="CALC Percent Total [1] 9" xfId="2600" xr:uid="{00000000-0005-0000-0000-0000090A0000}"/>
    <cellStyle name="CALC Percent Total [2]" xfId="2601" xr:uid="{00000000-0005-0000-0000-00000A0A0000}"/>
    <cellStyle name="CALC Percent Total [2] 10" xfId="2602" xr:uid="{00000000-0005-0000-0000-00000B0A0000}"/>
    <cellStyle name="CALC Percent Total [2] 11" xfId="2603" xr:uid="{00000000-0005-0000-0000-00000C0A0000}"/>
    <cellStyle name="CALC Percent Total [2] 2" xfId="2604" xr:uid="{00000000-0005-0000-0000-00000D0A0000}"/>
    <cellStyle name="CALC Percent Total [2] 3" xfId="2605" xr:uid="{00000000-0005-0000-0000-00000E0A0000}"/>
    <cellStyle name="CALC Percent Total [2] 4" xfId="2606" xr:uid="{00000000-0005-0000-0000-00000F0A0000}"/>
    <cellStyle name="CALC Percent Total [2] 5" xfId="2607" xr:uid="{00000000-0005-0000-0000-0000100A0000}"/>
    <cellStyle name="CALC Percent Total [2] 6" xfId="2608" xr:uid="{00000000-0005-0000-0000-0000110A0000}"/>
    <cellStyle name="CALC Percent Total [2] 7" xfId="2609" xr:uid="{00000000-0005-0000-0000-0000120A0000}"/>
    <cellStyle name="CALC Percent Total [2] 8" xfId="2610" xr:uid="{00000000-0005-0000-0000-0000130A0000}"/>
    <cellStyle name="CALC Percent Total [2] 9" xfId="2611" xr:uid="{00000000-0005-0000-0000-0000140A0000}"/>
    <cellStyle name="CALC Percent Total 10" xfId="2612" xr:uid="{00000000-0005-0000-0000-0000150A0000}"/>
    <cellStyle name="CALC Percent Total 11" xfId="2613" xr:uid="{00000000-0005-0000-0000-0000160A0000}"/>
    <cellStyle name="CALC Percent Total 12" xfId="2614" xr:uid="{00000000-0005-0000-0000-0000170A0000}"/>
    <cellStyle name="CALC Percent Total 13" xfId="2615" xr:uid="{00000000-0005-0000-0000-0000180A0000}"/>
    <cellStyle name="CALC Percent Total 2" xfId="2616" xr:uid="{00000000-0005-0000-0000-0000190A0000}"/>
    <cellStyle name="CALC Percent Total 3" xfId="2617" xr:uid="{00000000-0005-0000-0000-00001A0A0000}"/>
    <cellStyle name="CALC Percent Total 4" xfId="2618" xr:uid="{00000000-0005-0000-0000-00001B0A0000}"/>
    <cellStyle name="CALC Percent Total 5" xfId="2619" xr:uid="{00000000-0005-0000-0000-00001C0A0000}"/>
    <cellStyle name="CALC Percent Total 6" xfId="2620" xr:uid="{00000000-0005-0000-0000-00001D0A0000}"/>
    <cellStyle name="CALC Percent Total 7" xfId="2621" xr:uid="{00000000-0005-0000-0000-00001E0A0000}"/>
    <cellStyle name="CALC Percent Total 8" xfId="2622" xr:uid="{00000000-0005-0000-0000-00001F0A0000}"/>
    <cellStyle name="CALC Percent Total 9" xfId="2623" xr:uid="{00000000-0005-0000-0000-0000200A0000}"/>
    <cellStyle name="CALC Percent Total_Sheet1" xfId="2624" xr:uid="{00000000-0005-0000-0000-0000210A0000}"/>
    <cellStyle name="Calcolo" xfId="2625" xr:uid="{00000000-0005-0000-0000-0000220A0000}"/>
    <cellStyle name="Calcolo 2" xfId="2626" xr:uid="{00000000-0005-0000-0000-0000230A0000}"/>
    <cellStyle name="Calcolo 3" xfId="2627" xr:uid="{00000000-0005-0000-0000-0000240A0000}"/>
    <cellStyle name="Calcolo 4" xfId="2628" xr:uid="{00000000-0005-0000-0000-0000250A0000}"/>
    <cellStyle name="Calculation 1" xfId="2629" xr:uid="{00000000-0005-0000-0000-0000260A0000}"/>
    <cellStyle name="Calculation 10" xfId="2630" xr:uid="{00000000-0005-0000-0000-0000270A0000}"/>
    <cellStyle name="Calculation 11" xfId="2631" xr:uid="{00000000-0005-0000-0000-0000280A0000}"/>
    <cellStyle name="Calculation 12" xfId="2632" xr:uid="{00000000-0005-0000-0000-0000290A0000}"/>
    <cellStyle name="Calculation 13" xfId="2633" xr:uid="{00000000-0005-0000-0000-00002A0A0000}"/>
    <cellStyle name="Calculation 14" xfId="2634" xr:uid="{00000000-0005-0000-0000-00002B0A0000}"/>
    <cellStyle name="Calculation 15" xfId="2635" xr:uid="{00000000-0005-0000-0000-00002C0A0000}"/>
    <cellStyle name="Calculation 16" xfId="2636" xr:uid="{00000000-0005-0000-0000-00002D0A0000}"/>
    <cellStyle name="Calculation 17" xfId="2637" xr:uid="{00000000-0005-0000-0000-00002E0A0000}"/>
    <cellStyle name="Calculation 18" xfId="2638" xr:uid="{00000000-0005-0000-0000-00002F0A0000}"/>
    <cellStyle name="Calculation 19" xfId="2639" xr:uid="{00000000-0005-0000-0000-0000300A0000}"/>
    <cellStyle name="Calculation 2" xfId="2640" xr:uid="{00000000-0005-0000-0000-0000310A0000}"/>
    <cellStyle name="Calculation 2 10" xfId="2641" xr:uid="{00000000-0005-0000-0000-0000320A0000}"/>
    <cellStyle name="Calculation 2 11" xfId="2642" xr:uid="{00000000-0005-0000-0000-0000330A0000}"/>
    <cellStyle name="Calculation 2 12" xfId="2643" xr:uid="{00000000-0005-0000-0000-0000340A0000}"/>
    <cellStyle name="Calculation 2 13" xfId="2644" xr:uid="{00000000-0005-0000-0000-0000350A0000}"/>
    <cellStyle name="Calculation 2 2" xfId="2645" xr:uid="{00000000-0005-0000-0000-0000360A0000}"/>
    <cellStyle name="Calculation 2 2 2" xfId="2646" xr:uid="{00000000-0005-0000-0000-0000370A0000}"/>
    <cellStyle name="Calculation 2 2 2 2" xfId="2647" xr:uid="{00000000-0005-0000-0000-0000380A0000}"/>
    <cellStyle name="Calculation 2 2 2 2 2" xfId="2648" xr:uid="{00000000-0005-0000-0000-0000390A0000}"/>
    <cellStyle name="Calculation 2 2 2 2 3" xfId="2649" xr:uid="{00000000-0005-0000-0000-00003A0A0000}"/>
    <cellStyle name="Calculation 2 2 2 2 4" xfId="2650" xr:uid="{00000000-0005-0000-0000-00003B0A0000}"/>
    <cellStyle name="Calculation 2 2 2 3" xfId="2651" xr:uid="{00000000-0005-0000-0000-00003C0A0000}"/>
    <cellStyle name="Calculation 2 2 2 3 2" xfId="2652" xr:uid="{00000000-0005-0000-0000-00003D0A0000}"/>
    <cellStyle name="Calculation 2 2 2 3 3" xfId="2653" xr:uid="{00000000-0005-0000-0000-00003E0A0000}"/>
    <cellStyle name="Calculation 2 2 2 3 4" xfId="2654" xr:uid="{00000000-0005-0000-0000-00003F0A0000}"/>
    <cellStyle name="Calculation 2 2 2 4" xfId="2655" xr:uid="{00000000-0005-0000-0000-0000400A0000}"/>
    <cellStyle name="Calculation 2 2 2 5" xfId="2656" xr:uid="{00000000-0005-0000-0000-0000410A0000}"/>
    <cellStyle name="Calculation 2 2 2 6" xfId="2657" xr:uid="{00000000-0005-0000-0000-0000420A0000}"/>
    <cellStyle name="Calculation 2 2 3" xfId="2658" xr:uid="{00000000-0005-0000-0000-0000430A0000}"/>
    <cellStyle name="Calculation 2 2 4" xfId="2659" xr:uid="{00000000-0005-0000-0000-0000440A0000}"/>
    <cellStyle name="Calculation 2 2 5" xfId="2660" xr:uid="{00000000-0005-0000-0000-0000450A0000}"/>
    <cellStyle name="Calculation 2 2 6" xfId="2661" xr:uid="{00000000-0005-0000-0000-0000460A0000}"/>
    <cellStyle name="Calculation 2 2 7" xfId="2662" xr:uid="{00000000-0005-0000-0000-0000470A0000}"/>
    <cellStyle name="Calculation 2 3" xfId="2663" xr:uid="{00000000-0005-0000-0000-0000480A0000}"/>
    <cellStyle name="Calculation 2 3 2" xfId="2664" xr:uid="{00000000-0005-0000-0000-0000490A0000}"/>
    <cellStyle name="Calculation 2 3 2 2" xfId="2665" xr:uid="{00000000-0005-0000-0000-00004A0A0000}"/>
    <cellStyle name="Calculation 2 3 2 2 2" xfId="2666" xr:uid="{00000000-0005-0000-0000-00004B0A0000}"/>
    <cellStyle name="Calculation 2 3 2 2 3" xfId="2667" xr:uid="{00000000-0005-0000-0000-00004C0A0000}"/>
    <cellStyle name="Calculation 2 3 2 2 4" xfId="2668" xr:uid="{00000000-0005-0000-0000-00004D0A0000}"/>
    <cellStyle name="Calculation 2 3 2 3" xfId="2669" xr:uid="{00000000-0005-0000-0000-00004E0A0000}"/>
    <cellStyle name="Calculation 2 3 2 3 2" xfId="2670" xr:uid="{00000000-0005-0000-0000-00004F0A0000}"/>
    <cellStyle name="Calculation 2 3 2 3 3" xfId="2671" xr:uid="{00000000-0005-0000-0000-0000500A0000}"/>
    <cellStyle name="Calculation 2 3 2 3 4" xfId="2672" xr:uid="{00000000-0005-0000-0000-0000510A0000}"/>
    <cellStyle name="Calculation 2 3 2 4" xfId="2673" xr:uid="{00000000-0005-0000-0000-0000520A0000}"/>
    <cellStyle name="Calculation 2 3 2 5" xfId="2674" xr:uid="{00000000-0005-0000-0000-0000530A0000}"/>
    <cellStyle name="Calculation 2 3 2 6" xfId="2675" xr:uid="{00000000-0005-0000-0000-0000540A0000}"/>
    <cellStyle name="Calculation 2 3 3" xfId="2676" xr:uid="{00000000-0005-0000-0000-0000550A0000}"/>
    <cellStyle name="Calculation 2 3 4" xfId="2677" xr:uid="{00000000-0005-0000-0000-0000560A0000}"/>
    <cellStyle name="Calculation 2 3 5" xfId="2678" xr:uid="{00000000-0005-0000-0000-0000570A0000}"/>
    <cellStyle name="Calculation 2 4" xfId="2679" xr:uid="{00000000-0005-0000-0000-0000580A0000}"/>
    <cellStyle name="Calculation 2 4 2" xfId="2680" xr:uid="{00000000-0005-0000-0000-0000590A0000}"/>
    <cellStyle name="Calculation 2 4 2 2" xfId="2681" xr:uid="{00000000-0005-0000-0000-00005A0A0000}"/>
    <cellStyle name="Calculation 2 4 2 3" xfId="2682" xr:uid="{00000000-0005-0000-0000-00005B0A0000}"/>
    <cellStyle name="Calculation 2 4 2 4" xfId="2683" xr:uid="{00000000-0005-0000-0000-00005C0A0000}"/>
    <cellStyle name="Calculation 2 4 3" xfId="2684" xr:uid="{00000000-0005-0000-0000-00005D0A0000}"/>
    <cellStyle name="Calculation 2 4 3 2" xfId="2685" xr:uid="{00000000-0005-0000-0000-00005E0A0000}"/>
    <cellStyle name="Calculation 2 4 3 3" xfId="2686" xr:uid="{00000000-0005-0000-0000-00005F0A0000}"/>
    <cellStyle name="Calculation 2 4 3 4" xfId="2687" xr:uid="{00000000-0005-0000-0000-0000600A0000}"/>
    <cellStyle name="Calculation 2 4 4" xfId="2688" xr:uid="{00000000-0005-0000-0000-0000610A0000}"/>
    <cellStyle name="Calculation 2 4 5" xfId="2689" xr:uid="{00000000-0005-0000-0000-0000620A0000}"/>
    <cellStyle name="Calculation 2 4 6" xfId="2690" xr:uid="{00000000-0005-0000-0000-0000630A0000}"/>
    <cellStyle name="Calculation 2 5" xfId="2691" xr:uid="{00000000-0005-0000-0000-0000640A0000}"/>
    <cellStyle name="Calculation 2 6" xfId="2692" xr:uid="{00000000-0005-0000-0000-0000650A0000}"/>
    <cellStyle name="Calculation 2 7" xfId="2693" xr:uid="{00000000-0005-0000-0000-0000660A0000}"/>
    <cellStyle name="Calculation 2 8" xfId="2694" xr:uid="{00000000-0005-0000-0000-0000670A0000}"/>
    <cellStyle name="Calculation 2 9" xfId="2695" xr:uid="{00000000-0005-0000-0000-0000680A0000}"/>
    <cellStyle name="Calculation 20" xfId="2696" xr:uid="{00000000-0005-0000-0000-0000690A0000}"/>
    <cellStyle name="Calculation 21" xfId="2697" xr:uid="{00000000-0005-0000-0000-00006A0A0000}"/>
    <cellStyle name="Calculation 22" xfId="2698" xr:uid="{00000000-0005-0000-0000-00006B0A0000}"/>
    <cellStyle name="Calculation 23" xfId="2699" xr:uid="{00000000-0005-0000-0000-00006C0A0000}"/>
    <cellStyle name="Calculation 24" xfId="2700" xr:uid="{00000000-0005-0000-0000-00006D0A0000}"/>
    <cellStyle name="Calculation 25" xfId="2701" xr:uid="{00000000-0005-0000-0000-00006E0A0000}"/>
    <cellStyle name="Calculation 26" xfId="2702" xr:uid="{00000000-0005-0000-0000-00006F0A0000}"/>
    <cellStyle name="Calculation 27" xfId="2703" xr:uid="{00000000-0005-0000-0000-0000700A0000}"/>
    <cellStyle name="Calculation 28" xfId="2704" xr:uid="{00000000-0005-0000-0000-0000710A0000}"/>
    <cellStyle name="Calculation 29" xfId="2705" xr:uid="{00000000-0005-0000-0000-0000720A0000}"/>
    <cellStyle name="Calculation 3" xfId="2706" xr:uid="{00000000-0005-0000-0000-0000730A0000}"/>
    <cellStyle name="Calculation 3 10" xfId="2707" xr:uid="{00000000-0005-0000-0000-0000740A0000}"/>
    <cellStyle name="Calculation 3 11" xfId="2708" xr:uid="{00000000-0005-0000-0000-0000750A0000}"/>
    <cellStyle name="Calculation 3 2" xfId="2709" xr:uid="{00000000-0005-0000-0000-0000760A0000}"/>
    <cellStyle name="Calculation 3 3" xfId="2710" xr:uid="{00000000-0005-0000-0000-0000770A0000}"/>
    <cellStyle name="Calculation 3 4" xfId="2711" xr:uid="{00000000-0005-0000-0000-0000780A0000}"/>
    <cellStyle name="Calculation 3 5" xfId="2712" xr:uid="{00000000-0005-0000-0000-0000790A0000}"/>
    <cellStyle name="Calculation 3 6" xfId="2713" xr:uid="{00000000-0005-0000-0000-00007A0A0000}"/>
    <cellStyle name="Calculation 3 7" xfId="2714" xr:uid="{00000000-0005-0000-0000-00007B0A0000}"/>
    <cellStyle name="Calculation 3 8" xfId="2715" xr:uid="{00000000-0005-0000-0000-00007C0A0000}"/>
    <cellStyle name="Calculation 3 9" xfId="2716" xr:uid="{00000000-0005-0000-0000-00007D0A0000}"/>
    <cellStyle name="Calculation 30" xfId="2717" xr:uid="{00000000-0005-0000-0000-00007E0A0000}"/>
    <cellStyle name="Calculation 31" xfId="2718" xr:uid="{00000000-0005-0000-0000-00007F0A0000}"/>
    <cellStyle name="Calculation 32" xfId="2719" xr:uid="{00000000-0005-0000-0000-0000800A0000}"/>
    <cellStyle name="Calculation 33" xfId="2720" xr:uid="{00000000-0005-0000-0000-0000810A0000}"/>
    <cellStyle name="Calculation 34" xfId="2721" xr:uid="{00000000-0005-0000-0000-0000820A0000}"/>
    <cellStyle name="Calculation 35" xfId="2722" xr:uid="{00000000-0005-0000-0000-0000830A0000}"/>
    <cellStyle name="Calculation 35 2" xfId="2723" xr:uid="{00000000-0005-0000-0000-0000840A0000}"/>
    <cellStyle name="Calculation 35 2 2" xfId="2724" xr:uid="{00000000-0005-0000-0000-0000850A0000}"/>
    <cellStyle name="Calculation 35 2 2 2" xfId="2725" xr:uid="{00000000-0005-0000-0000-0000860A0000}"/>
    <cellStyle name="Calculation 35 3" xfId="2726" xr:uid="{00000000-0005-0000-0000-0000870A0000}"/>
    <cellStyle name="Calculation 35 4" xfId="2727" xr:uid="{00000000-0005-0000-0000-0000880A0000}"/>
    <cellStyle name="Calculation 36" xfId="2728" xr:uid="{00000000-0005-0000-0000-0000890A0000}"/>
    <cellStyle name="Calculation 37" xfId="2729" xr:uid="{00000000-0005-0000-0000-00008A0A0000}"/>
    <cellStyle name="Calculation 38" xfId="2730" xr:uid="{00000000-0005-0000-0000-00008B0A0000}"/>
    <cellStyle name="Calculation 39" xfId="2731" xr:uid="{00000000-0005-0000-0000-00008C0A0000}"/>
    <cellStyle name="Calculation 4" xfId="2732" xr:uid="{00000000-0005-0000-0000-00008D0A0000}"/>
    <cellStyle name="Calculation 4 2" xfId="2733" xr:uid="{00000000-0005-0000-0000-00008E0A0000}"/>
    <cellStyle name="Calculation 4 3" xfId="2734" xr:uid="{00000000-0005-0000-0000-00008F0A0000}"/>
    <cellStyle name="Calculation 4 4" xfId="2735" xr:uid="{00000000-0005-0000-0000-0000900A0000}"/>
    <cellStyle name="Calculation 4 5" xfId="2736" xr:uid="{00000000-0005-0000-0000-0000910A0000}"/>
    <cellStyle name="Calculation 40" xfId="2737" xr:uid="{00000000-0005-0000-0000-0000920A0000}"/>
    <cellStyle name="Calculation 41" xfId="2738" xr:uid="{00000000-0005-0000-0000-0000930A0000}"/>
    <cellStyle name="Calculation 42" xfId="2739" xr:uid="{00000000-0005-0000-0000-0000940A0000}"/>
    <cellStyle name="Calculation 43" xfId="2740" xr:uid="{00000000-0005-0000-0000-0000950A0000}"/>
    <cellStyle name="Calculation 44" xfId="2741" xr:uid="{00000000-0005-0000-0000-0000960A0000}"/>
    <cellStyle name="Calculation 45" xfId="2742" xr:uid="{00000000-0005-0000-0000-0000970A0000}"/>
    <cellStyle name="Calculation 46" xfId="2743" xr:uid="{00000000-0005-0000-0000-0000980A0000}"/>
    <cellStyle name="Calculation 47" xfId="2744" xr:uid="{00000000-0005-0000-0000-0000990A0000}"/>
    <cellStyle name="Calculation 48" xfId="2745" xr:uid="{00000000-0005-0000-0000-00009A0A0000}"/>
    <cellStyle name="Calculation 49" xfId="2746" xr:uid="{00000000-0005-0000-0000-00009B0A0000}"/>
    <cellStyle name="Calculation 5" xfId="2747" xr:uid="{00000000-0005-0000-0000-00009C0A0000}"/>
    <cellStyle name="Calculation 5 2" xfId="2748" xr:uid="{00000000-0005-0000-0000-00009D0A0000}"/>
    <cellStyle name="Calculation 50" xfId="2749" xr:uid="{00000000-0005-0000-0000-00009E0A0000}"/>
    <cellStyle name="Calculation 51" xfId="2750" xr:uid="{00000000-0005-0000-0000-00009F0A0000}"/>
    <cellStyle name="Calculation 52" xfId="2751" xr:uid="{00000000-0005-0000-0000-0000A00A0000}"/>
    <cellStyle name="Calculation 53" xfId="2752" xr:uid="{00000000-0005-0000-0000-0000A10A0000}"/>
    <cellStyle name="Calculation 54" xfId="2753" xr:uid="{00000000-0005-0000-0000-0000A20A0000}"/>
    <cellStyle name="Calculation 55" xfId="2754" xr:uid="{00000000-0005-0000-0000-0000A30A0000}"/>
    <cellStyle name="Calculation 56" xfId="2755" xr:uid="{00000000-0005-0000-0000-0000A40A0000}"/>
    <cellStyle name="Calculation 57" xfId="2756" xr:uid="{00000000-0005-0000-0000-0000A50A0000}"/>
    <cellStyle name="Calculation 58" xfId="2757" xr:uid="{00000000-0005-0000-0000-0000A60A0000}"/>
    <cellStyle name="Calculation 59" xfId="2758" xr:uid="{00000000-0005-0000-0000-0000A70A0000}"/>
    <cellStyle name="Calculation 6" xfId="2759" xr:uid="{00000000-0005-0000-0000-0000A80A0000}"/>
    <cellStyle name="Calculation 60" xfId="2760" xr:uid="{00000000-0005-0000-0000-0000A90A0000}"/>
    <cellStyle name="Calculation 60 2" xfId="2761" xr:uid="{00000000-0005-0000-0000-0000AA0A0000}"/>
    <cellStyle name="Calculation 60 2 2" xfId="2762" xr:uid="{00000000-0005-0000-0000-0000AB0A0000}"/>
    <cellStyle name="Calculation 60 2 2 2" xfId="2763" xr:uid="{00000000-0005-0000-0000-0000AC0A0000}"/>
    <cellStyle name="Calculation 60 2 3" xfId="2764" xr:uid="{00000000-0005-0000-0000-0000AD0A0000}"/>
    <cellStyle name="Calculation 61" xfId="2765" xr:uid="{00000000-0005-0000-0000-0000AE0A0000}"/>
    <cellStyle name="Calculation 62" xfId="2766" xr:uid="{00000000-0005-0000-0000-0000AF0A0000}"/>
    <cellStyle name="Calculation 63" xfId="2767" xr:uid="{00000000-0005-0000-0000-0000B00A0000}"/>
    <cellStyle name="Calculation 64" xfId="2768" xr:uid="{00000000-0005-0000-0000-0000B10A0000}"/>
    <cellStyle name="Calculation 65" xfId="2769" xr:uid="{00000000-0005-0000-0000-0000B20A0000}"/>
    <cellStyle name="Calculation 66" xfId="2770" xr:uid="{00000000-0005-0000-0000-0000B30A0000}"/>
    <cellStyle name="Calculation 67" xfId="2771" xr:uid="{00000000-0005-0000-0000-0000B40A0000}"/>
    <cellStyle name="Calculation 67 2" xfId="2772" xr:uid="{00000000-0005-0000-0000-0000B50A0000}"/>
    <cellStyle name="Calculation 68" xfId="2773" xr:uid="{00000000-0005-0000-0000-0000B60A0000}"/>
    <cellStyle name="Calculation 69" xfId="2774" xr:uid="{00000000-0005-0000-0000-0000B70A0000}"/>
    <cellStyle name="Calculation 7" xfId="2775" xr:uid="{00000000-0005-0000-0000-0000B80A0000}"/>
    <cellStyle name="Calculation 70" xfId="2776" xr:uid="{00000000-0005-0000-0000-0000B90A0000}"/>
    <cellStyle name="Calculation 8" xfId="2777" xr:uid="{00000000-0005-0000-0000-0000BA0A0000}"/>
    <cellStyle name="Calculation 9" xfId="2778" xr:uid="{00000000-0005-0000-0000-0000BB0A0000}"/>
    <cellStyle name="Cell Link." xfId="2779" xr:uid="{00000000-0005-0000-0000-0000BC0A0000}"/>
    <cellStyle name="Cella collegata" xfId="2780" xr:uid="{00000000-0005-0000-0000-0000BD0A0000}"/>
    <cellStyle name="Cella collegata 2" xfId="2781" xr:uid="{00000000-0005-0000-0000-0000BE0A0000}"/>
    <cellStyle name="Cella da controllare" xfId="2782" xr:uid="{00000000-0005-0000-0000-0000BF0A0000}"/>
    <cellStyle name="Cella da controllare 2" xfId="2783" xr:uid="{00000000-0005-0000-0000-0000C00A0000}"/>
    <cellStyle name="Characteristic" xfId="2784" xr:uid="{00000000-0005-0000-0000-0000C10A0000}"/>
    <cellStyle name="CharactGroup" xfId="2785" xr:uid="{00000000-0005-0000-0000-0000C20A0000}"/>
    <cellStyle name="CharactNote" xfId="2786" xr:uid="{00000000-0005-0000-0000-0000C30A0000}"/>
    <cellStyle name="CharactType" xfId="2787" xr:uid="{00000000-0005-0000-0000-0000C40A0000}"/>
    <cellStyle name="CharactValue" xfId="2788" xr:uid="{00000000-0005-0000-0000-0000C50A0000}"/>
    <cellStyle name="CharactValueNote" xfId="2789" xr:uid="{00000000-0005-0000-0000-0000C60A0000}"/>
    <cellStyle name="CharShortType" xfId="2790" xr:uid="{00000000-0005-0000-0000-0000C70A0000}"/>
    <cellStyle name="Check Cell 10" xfId="2791" xr:uid="{00000000-0005-0000-0000-0000C80A0000}"/>
    <cellStyle name="Check Cell 11" xfId="2792" xr:uid="{00000000-0005-0000-0000-0000C90A0000}"/>
    <cellStyle name="Check Cell 12" xfId="2793" xr:uid="{00000000-0005-0000-0000-0000CA0A0000}"/>
    <cellStyle name="Check Cell 13" xfId="2794" xr:uid="{00000000-0005-0000-0000-0000CB0A0000}"/>
    <cellStyle name="Check Cell 14" xfId="2795" xr:uid="{00000000-0005-0000-0000-0000CC0A0000}"/>
    <cellStyle name="Check Cell 15" xfId="2796" xr:uid="{00000000-0005-0000-0000-0000CD0A0000}"/>
    <cellStyle name="Check Cell 16" xfId="2797" xr:uid="{00000000-0005-0000-0000-0000CE0A0000}"/>
    <cellStyle name="Check Cell 17" xfId="2798" xr:uid="{00000000-0005-0000-0000-0000CF0A0000}"/>
    <cellStyle name="Check Cell 18" xfId="2799" xr:uid="{00000000-0005-0000-0000-0000D00A0000}"/>
    <cellStyle name="Check Cell 19" xfId="2800" xr:uid="{00000000-0005-0000-0000-0000D10A0000}"/>
    <cellStyle name="Check Cell 2" xfId="2801" xr:uid="{00000000-0005-0000-0000-0000D20A0000}"/>
    <cellStyle name="Check Cell 2 2" xfId="2802" xr:uid="{00000000-0005-0000-0000-0000D30A0000}"/>
    <cellStyle name="Check Cell 2 2 2" xfId="2803" xr:uid="{00000000-0005-0000-0000-0000D40A0000}"/>
    <cellStyle name="Check Cell 2 2 3" xfId="2804" xr:uid="{00000000-0005-0000-0000-0000D50A0000}"/>
    <cellStyle name="Check Cell 2 3" xfId="2805" xr:uid="{00000000-0005-0000-0000-0000D60A0000}"/>
    <cellStyle name="Check Cell 2 4" xfId="2806" xr:uid="{00000000-0005-0000-0000-0000D70A0000}"/>
    <cellStyle name="Check Cell 2 5" xfId="2807" xr:uid="{00000000-0005-0000-0000-0000D80A0000}"/>
    <cellStyle name="Check Cell 20" xfId="2808" xr:uid="{00000000-0005-0000-0000-0000D90A0000}"/>
    <cellStyle name="Check Cell 21" xfId="2809" xr:uid="{00000000-0005-0000-0000-0000DA0A0000}"/>
    <cellStyle name="Check Cell 22" xfId="2810" xr:uid="{00000000-0005-0000-0000-0000DB0A0000}"/>
    <cellStyle name="Check Cell 23" xfId="2811" xr:uid="{00000000-0005-0000-0000-0000DC0A0000}"/>
    <cellStyle name="Check Cell 24" xfId="2812" xr:uid="{00000000-0005-0000-0000-0000DD0A0000}"/>
    <cellStyle name="Check Cell 25" xfId="2813" xr:uid="{00000000-0005-0000-0000-0000DE0A0000}"/>
    <cellStyle name="Check Cell 26" xfId="2814" xr:uid="{00000000-0005-0000-0000-0000DF0A0000}"/>
    <cellStyle name="Check Cell 27" xfId="2815" xr:uid="{00000000-0005-0000-0000-0000E00A0000}"/>
    <cellStyle name="Check Cell 28" xfId="2816" xr:uid="{00000000-0005-0000-0000-0000E10A0000}"/>
    <cellStyle name="Check Cell 29" xfId="2817" xr:uid="{00000000-0005-0000-0000-0000E20A0000}"/>
    <cellStyle name="Check Cell 3" xfId="2818" xr:uid="{00000000-0005-0000-0000-0000E30A0000}"/>
    <cellStyle name="Check Cell 3 2" xfId="2819" xr:uid="{00000000-0005-0000-0000-0000E40A0000}"/>
    <cellStyle name="Check Cell 30" xfId="2820" xr:uid="{00000000-0005-0000-0000-0000E50A0000}"/>
    <cellStyle name="Check Cell 31" xfId="2821" xr:uid="{00000000-0005-0000-0000-0000E60A0000}"/>
    <cellStyle name="Check Cell 32" xfId="2822" xr:uid="{00000000-0005-0000-0000-0000E70A0000}"/>
    <cellStyle name="Check Cell 33" xfId="2823" xr:uid="{00000000-0005-0000-0000-0000E80A0000}"/>
    <cellStyle name="Check Cell 34" xfId="2824" xr:uid="{00000000-0005-0000-0000-0000E90A0000}"/>
    <cellStyle name="Check Cell 35" xfId="2825" xr:uid="{00000000-0005-0000-0000-0000EA0A0000}"/>
    <cellStyle name="Check Cell 35 2" xfId="2826" xr:uid="{00000000-0005-0000-0000-0000EB0A0000}"/>
    <cellStyle name="Check Cell 35 2 2" xfId="2827" xr:uid="{00000000-0005-0000-0000-0000EC0A0000}"/>
    <cellStyle name="Check Cell 35 2 2 2" xfId="2828" xr:uid="{00000000-0005-0000-0000-0000ED0A0000}"/>
    <cellStyle name="Check Cell 35 3" xfId="2829" xr:uid="{00000000-0005-0000-0000-0000EE0A0000}"/>
    <cellStyle name="Check Cell 35 4" xfId="2830" xr:uid="{00000000-0005-0000-0000-0000EF0A0000}"/>
    <cellStyle name="Check Cell 36" xfId="2831" xr:uid="{00000000-0005-0000-0000-0000F00A0000}"/>
    <cellStyle name="Check Cell 37" xfId="2832" xr:uid="{00000000-0005-0000-0000-0000F10A0000}"/>
    <cellStyle name="Check Cell 38" xfId="2833" xr:uid="{00000000-0005-0000-0000-0000F20A0000}"/>
    <cellStyle name="Check Cell 39" xfId="2834" xr:uid="{00000000-0005-0000-0000-0000F30A0000}"/>
    <cellStyle name="Check Cell 4" xfId="2835" xr:uid="{00000000-0005-0000-0000-0000F40A0000}"/>
    <cellStyle name="Check Cell 4 2" xfId="2836" xr:uid="{00000000-0005-0000-0000-0000F50A0000}"/>
    <cellStyle name="Check Cell 40" xfId="2837" xr:uid="{00000000-0005-0000-0000-0000F60A0000}"/>
    <cellStyle name="Check Cell 41" xfId="2838" xr:uid="{00000000-0005-0000-0000-0000F70A0000}"/>
    <cellStyle name="Check Cell 42" xfId="2839" xr:uid="{00000000-0005-0000-0000-0000F80A0000}"/>
    <cellStyle name="Check Cell 43" xfId="2840" xr:uid="{00000000-0005-0000-0000-0000F90A0000}"/>
    <cellStyle name="Check Cell 44" xfId="2841" xr:uid="{00000000-0005-0000-0000-0000FA0A0000}"/>
    <cellStyle name="Check Cell 45" xfId="2842" xr:uid="{00000000-0005-0000-0000-0000FB0A0000}"/>
    <cellStyle name="Check Cell 46" xfId="2843" xr:uid="{00000000-0005-0000-0000-0000FC0A0000}"/>
    <cellStyle name="Check Cell 47" xfId="2844" xr:uid="{00000000-0005-0000-0000-0000FD0A0000}"/>
    <cellStyle name="Check Cell 48" xfId="2845" xr:uid="{00000000-0005-0000-0000-0000FE0A0000}"/>
    <cellStyle name="Check Cell 49" xfId="2846" xr:uid="{00000000-0005-0000-0000-0000FF0A0000}"/>
    <cellStyle name="Check Cell 5" xfId="2847" xr:uid="{00000000-0005-0000-0000-0000000B0000}"/>
    <cellStyle name="Check Cell 50" xfId="2848" xr:uid="{00000000-0005-0000-0000-0000010B0000}"/>
    <cellStyle name="Check Cell 51" xfId="2849" xr:uid="{00000000-0005-0000-0000-0000020B0000}"/>
    <cellStyle name="Check Cell 52" xfId="2850" xr:uid="{00000000-0005-0000-0000-0000030B0000}"/>
    <cellStyle name="Check Cell 53" xfId="2851" xr:uid="{00000000-0005-0000-0000-0000040B0000}"/>
    <cellStyle name="Check Cell 54" xfId="2852" xr:uid="{00000000-0005-0000-0000-0000050B0000}"/>
    <cellStyle name="Check Cell 55" xfId="2853" xr:uid="{00000000-0005-0000-0000-0000060B0000}"/>
    <cellStyle name="Check Cell 56" xfId="2854" xr:uid="{00000000-0005-0000-0000-0000070B0000}"/>
    <cellStyle name="Check Cell 57" xfId="2855" xr:uid="{00000000-0005-0000-0000-0000080B0000}"/>
    <cellStyle name="Check Cell 58" xfId="2856" xr:uid="{00000000-0005-0000-0000-0000090B0000}"/>
    <cellStyle name="Check Cell 59" xfId="2857" xr:uid="{00000000-0005-0000-0000-00000A0B0000}"/>
    <cellStyle name="Check Cell 6" xfId="2858" xr:uid="{00000000-0005-0000-0000-00000B0B0000}"/>
    <cellStyle name="Check Cell 60" xfId="2859" xr:uid="{00000000-0005-0000-0000-00000C0B0000}"/>
    <cellStyle name="Check Cell 60 2" xfId="2860" xr:uid="{00000000-0005-0000-0000-00000D0B0000}"/>
    <cellStyle name="Check Cell 60 2 2" xfId="2861" xr:uid="{00000000-0005-0000-0000-00000E0B0000}"/>
    <cellStyle name="Check Cell 60 2 2 2" xfId="2862" xr:uid="{00000000-0005-0000-0000-00000F0B0000}"/>
    <cellStyle name="Check Cell 60 2 3" xfId="2863" xr:uid="{00000000-0005-0000-0000-0000100B0000}"/>
    <cellStyle name="Check Cell 61" xfId="2864" xr:uid="{00000000-0005-0000-0000-0000110B0000}"/>
    <cellStyle name="Check Cell 62" xfId="2865" xr:uid="{00000000-0005-0000-0000-0000120B0000}"/>
    <cellStyle name="Check Cell 63" xfId="2866" xr:uid="{00000000-0005-0000-0000-0000130B0000}"/>
    <cellStyle name="Check Cell 64" xfId="2867" xr:uid="{00000000-0005-0000-0000-0000140B0000}"/>
    <cellStyle name="Check Cell 65" xfId="2868" xr:uid="{00000000-0005-0000-0000-0000150B0000}"/>
    <cellStyle name="Check Cell 7" xfId="2869" xr:uid="{00000000-0005-0000-0000-0000160B0000}"/>
    <cellStyle name="Check Cell 8" xfId="2870" xr:uid="{00000000-0005-0000-0000-0000170B0000}"/>
    <cellStyle name="Check Cell 9" xfId="2871" xr:uid="{00000000-0005-0000-0000-0000180B0000}"/>
    <cellStyle name="Check Green" xfId="2872" xr:uid="{00000000-0005-0000-0000-0000190B0000}"/>
    <cellStyle name="Check Orange" xfId="2873" xr:uid="{00000000-0005-0000-0000-00001A0B0000}"/>
    <cellStyle name="Check Red" xfId="2874" xr:uid="{00000000-0005-0000-0000-00001B0B0000}"/>
    <cellStyle name="Check2_EA" xfId="2875" xr:uid="{00000000-0005-0000-0000-00001C0B0000}"/>
    <cellStyle name="CheckCell_RP" xfId="2876" xr:uid="{00000000-0005-0000-0000-00001D0B0000}"/>
    <cellStyle name="CheckCelLbll_RP" xfId="2877" xr:uid="{00000000-0005-0000-0000-00001E0B0000}"/>
    <cellStyle name="CIL" xfId="2878" xr:uid="{00000000-0005-0000-0000-00001F0B0000}"/>
    <cellStyle name="CIU" xfId="2879" xr:uid="{00000000-0005-0000-0000-0000200B0000}"/>
    <cellStyle name="CodeOutput_RP" xfId="2880" xr:uid="{00000000-0005-0000-0000-0000210B0000}"/>
    <cellStyle name="Colore 1" xfId="2881" xr:uid="{00000000-0005-0000-0000-0000220B0000}"/>
    <cellStyle name="Colore 1 2" xfId="2882" xr:uid="{00000000-0005-0000-0000-0000230B0000}"/>
    <cellStyle name="Colore 2" xfId="2883" xr:uid="{00000000-0005-0000-0000-0000240B0000}"/>
    <cellStyle name="Colore 2 2" xfId="2884" xr:uid="{00000000-0005-0000-0000-0000250B0000}"/>
    <cellStyle name="Colore 3" xfId="2885" xr:uid="{00000000-0005-0000-0000-0000260B0000}"/>
    <cellStyle name="Colore 3 2" xfId="2886" xr:uid="{00000000-0005-0000-0000-0000270B0000}"/>
    <cellStyle name="Colore 4" xfId="2887" xr:uid="{00000000-0005-0000-0000-0000280B0000}"/>
    <cellStyle name="Colore 4 2" xfId="2888" xr:uid="{00000000-0005-0000-0000-0000290B0000}"/>
    <cellStyle name="Colore 5" xfId="2889" xr:uid="{00000000-0005-0000-0000-00002A0B0000}"/>
    <cellStyle name="Colore 5 2" xfId="2890" xr:uid="{00000000-0005-0000-0000-00002B0B0000}"/>
    <cellStyle name="Colore 6" xfId="2891" xr:uid="{00000000-0005-0000-0000-00002C0B0000}"/>
    <cellStyle name="Colore 6 2" xfId="2892" xr:uid="{00000000-0005-0000-0000-00002D0B0000}"/>
    <cellStyle name="Column_Heading_RP" xfId="2893" xr:uid="{00000000-0005-0000-0000-00002E0B0000}"/>
    <cellStyle name="Comma" xfId="37926" builtinId="3"/>
    <cellStyle name="Comma -" xfId="2894" xr:uid="{00000000-0005-0000-0000-00002F0B0000}"/>
    <cellStyle name="Comma  - Style1" xfId="2895" xr:uid="{00000000-0005-0000-0000-0000300B0000}"/>
    <cellStyle name="Comma  - Style2" xfId="2896" xr:uid="{00000000-0005-0000-0000-0000310B0000}"/>
    <cellStyle name="Comma  - Style3" xfId="2897" xr:uid="{00000000-0005-0000-0000-0000320B0000}"/>
    <cellStyle name="Comma  - Style4" xfId="2898" xr:uid="{00000000-0005-0000-0000-0000330B0000}"/>
    <cellStyle name="Comma  - Style5" xfId="2899" xr:uid="{00000000-0005-0000-0000-0000340B0000}"/>
    <cellStyle name="Comma  - Style6" xfId="2900" xr:uid="{00000000-0005-0000-0000-0000350B0000}"/>
    <cellStyle name="Comma  - Style7" xfId="2901" xr:uid="{00000000-0005-0000-0000-0000360B0000}"/>
    <cellStyle name="Comma  - Style8" xfId="2902" xr:uid="{00000000-0005-0000-0000-0000370B0000}"/>
    <cellStyle name="Comma [0] 2" xfId="2903" xr:uid="{00000000-0005-0000-0000-0000380B0000}"/>
    <cellStyle name="Comma [0] 3" xfId="2904" xr:uid="{00000000-0005-0000-0000-0000390B0000}"/>
    <cellStyle name="Comma [1]" xfId="2905" xr:uid="{00000000-0005-0000-0000-00003A0B0000}"/>
    <cellStyle name="Comma [1] 2" xfId="2906" xr:uid="{00000000-0005-0000-0000-00003B0B0000}"/>
    <cellStyle name="Comma [2]" xfId="2907" xr:uid="{00000000-0005-0000-0000-00003C0B0000}"/>
    <cellStyle name="Comma [2] 2" xfId="2908" xr:uid="{00000000-0005-0000-0000-00003D0B0000}"/>
    <cellStyle name="Comma [3]" xfId="2909" xr:uid="{00000000-0005-0000-0000-00003E0B0000}"/>
    <cellStyle name="Comma [3] 2" xfId="2910" xr:uid="{00000000-0005-0000-0000-00003F0B0000}"/>
    <cellStyle name="Comma 0" xfId="2911" xr:uid="{00000000-0005-0000-0000-0000400B0000}"/>
    <cellStyle name="Comma 0*" xfId="2912" xr:uid="{00000000-0005-0000-0000-0000410B0000}"/>
    <cellStyle name="Comma 0__MasterJRComps" xfId="2913" xr:uid="{00000000-0005-0000-0000-0000420B0000}"/>
    <cellStyle name="Comma 10" xfId="2914" xr:uid="{00000000-0005-0000-0000-0000430B0000}"/>
    <cellStyle name="Comma 11" xfId="2915" xr:uid="{00000000-0005-0000-0000-0000440B0000}"/>
    <cellStyle name="Comma 12" xfId="2916" xr:uid="{00000000-0005-0000-0000-0000450B0000}"/>
    <cellStyle name="Comma 13" xfId="2917" xr:uid="{00000000-0005-0000-0000-0000460B0000}"/>
    <cellStyle name="Comma 14" xfId="2918" xr:uid="{00000000-0005-0000-0000-0000470B0000}"/>
    <cellStyle name="Comma 15" xfId="2919" xr:uid="{00000000-0005-0000-0000-0000480B0000}"/>
    <cellStyle name="Comma 16" xfId="2920" xr:uid="{00000000-0005-0000-0000-0000490B0000}"/>
    <cellStyle name="Comma 17" xfId="2921" xr:uid="{00000000-0005-0000-0000-00004A0B0000}"/>
    <cellStyle name="Comma 18" xfId="2922" xr:uid="{00000000-0005-0000-0000-00004B0B0000}"/>
    <cellStyle name="Comma 19" xfId="2923" xr:uid="{00000000-0005-0000-0000-00004C0B0000}"/>
    <cellStyle name="Comma 2" xfId="2924" xr:uid="{00000000-0005-0000-0000-00004D0B0000}"/>
    <cellStyle name="Comma 2 10" xfId="2925" xr:uid="{00000000-0005-0000-0000-00004E0B0000}"/>
    <cellStyle name="Comma 2 10 2" xfId="2926" xr:uid="{00000000-0005-0000-0000-00004F0B0000}"/>
    <cellStyle name="Comma 2 11" xfId="2927" xr:uid="{00000000-0005-0000-0000-0000500B0000}"/>
    <cellStyle name="Comma 2 11 2" xfId="2928" xr:uid="{00000000-0005-0000-0000-0000510B0000}"/>
    <cellStyle name="Comma 2 12" xfId="2929" xr:uid="{00000000-0005-0000-0000-0000520B0000}"/>
    <cellStyle name="Comma 2 12 2" xfId="2930" xr:uid="{00000000-0005-0000-0000-0000530B0000}"/>
    <cellStyle name="Comma 2 13" xfId="2931" xr:uid="{00000000-0005-0000-0000-0000540B0000}"/>
    <cellStyle name="Comma 2 13 2" xfId="2932" xr:uid="{00000000-0005-0000-0000-0000550B0000}"/>
    <cellStyle name="Comma 2 14" xfId="2933" xr:uid="{00000000-0005-0000-0000-0000560B0000}"/>
    <cellStyle name="Comma 2 14 2" xfId="2934" xr:uid="{00000000-0005-0000-0000-0000570B0000}"/>
    <cellStyle name="Comma 2 15" xfId="2935" xr:uid="{00000000-0005-0000-0000-0000580B0000}"/>
    <cellStyle name="Comma 2 15 2" xfId="2936" xr:uid="{00000000-0005-0000-0000-0000590B0000}"/>
    <cellStyle name="Comma 2 16" xfId="2937" xr:uid="{00000000-0005-0000-0000-00005A0B0000}"/>
    <cellStyle name="Comma 2 16 2" xfId="2938" xr:uid="{00000000-0005-0000-0000-00005B0B0000}"/>
    <cellStyle name="Comma 2 17" xfId="2939" xr:uid="{00000000-0005-0000-0000-00005C0B0000}"/>
    <cellStyle name="Comma 2 17 2" xfId="2940" xr:uid="{00000000-0005-0000-0000-00005D0B0000}"/>
    <cellStyle name="Comma 2 18" xfId="2941" xr:uid="{00000000-0005-0000-0000-00005E0B0000}"/>
    <cellStyle name="Comma 2 19" xfId="2942" xr:uid="{00000000-0005-0000-0000-00005F0B0000}"/>
    <cellStyle name="Comma 2 2" xfId="2943" xr:uid="{00000000-0005-0000-0000-0000600B0000}"/>
    <cellStyle name="Comma 2 2 10" xfId="2944" xr:uid="{00000000-0005-0000-0000-0000610B0000}"/>
    <cellStyle name="Comma 2 2 11" xfId="2945" xr:uid="{00000000-0005-0000-0000-0000620B0000}"/>
    <cellStyle name="Comma 2 2 12" xfId="2946" xr:uid="{00000000-0005-0000-0000-0000630B0000}"/>
    <cellStyle name="Comma 2 2 13" xfId="2947" xr:uid="{00000000-0005-0000-0000-0000640B0000}"/>
    <cellStyle name="Comma 2 2 14" xfId="2948" xr:uid="{00000000-0005-0000-0000-0000650B0000}"/>
    <cellStyle name="Comma 2 2 15" xfId="2949" xr:uid="{00000000-0005-0000-0000-0000660B0000}"/>
    <cellStyle name="Comma 2 2 16" xfId="2950" xr:uid="{00000000-0005-0000-0000-0000670B0000}"/>
    <cellStyle name="Comma 2 2 17" xfId="2951" xr:uid="{00000000-0005-0000-0000-0000680B0000}"/>
    <cellStyle name="Comma 2 2 18" xfId="2952" xr:uid="{00000000-0005-0000-0000-0000690B0000}"/>
    <cellStyle name="Comma 2 2 19" xfId="2953" xr:uid="{00000000-0005-0000-0000-00006A0B0000}"/>
    <cellStyle name="Comma 2 2 2" xfId="2954" xr:uid="{00000000-0005-0000-0000-00006B0B0000}"/>
    <cellStyle name="Comma 2 2 2 10" xfId="2955" xr:uid="{00000000-0005-0000-0000-00006C0B0000}"/>
    <cellStyle name="Comma 2 2 2 11" xfId="2956" xr:uid="{00000000-0005-0000-0000-00006D0B0000}"/>
    <cellStyle name="Comma 2 2 2 12" xfId="2957" xr:uid="{00000000-0005-0000-0000-00006E0B0000}"/>
    <cellStyle name="Comma 2 2 2 13" xfId="2958" xr:uid="{00000000-0005-0000-0000-00006F0B0000}"/>
    <cellStyle name="Comma 2 2 2 14" xfId="2959" xr:uid="{00000000-0005-0000-0000-0000700B0000}"/>
    <cellStyle name="Comma 2 2 2 15" xfId="2960" xr:uid="{00000000-0005-0000-0000-0000710B0000}"/>
    <cellStyle name="Comma 2 2 2 16" xfId="2961" xr:uid="{00000000-0005-0000-0000-0000720B0000}"/>
    <cellStyle name="Comma 2 2 2 17" xfId="2962" xr:uid="{00000000-0005-0000-0000-0000730B0000}"/>
    <cellStyle name="Comma 2 2 2 18" xfId="2963" xr:uid="{00000000-0005-0000-0000-0000740B0000}"/>
    <cellStyle name="Comma 2 2 2 19" xfId="2964" xr:uid="{00000000-0005-0000-0000-0000750B0000}"/>
    <cellStyle name="Comma 2 2 2 2" xfId="2965" xr:uid="{00000000-0005-0000-0000-0000760B0000}"/>
    <cellStyle name="Comma 2 2 2 2 10" xfId="2966" xr:uid="{00000000-0005-0000-0000-0000770B0000}"/>
    <cellStyle name="Comma 2 2 2 2 11" xfId="2967" xr:uid="{00000000-0005-0000-0000-0000780B0000}"/>
    <cellStyle name="Comma 2 2 2 2 12" xfId="2968" xr:uid="{00000000-0005-0000-0000-0000790B0000}"/>
    <cellStyle name="Comma 2 2 2 2 13" xfId="2969" xr:uid="{00000000-0005-0000-0000-00007A0B0000}"/>
    <cellStyle name="Comma 2 2 2 2 14" xfId="2970" xr:uid="{00000000-0005-0000-0000-00007B0B0000}"/>
    <cellStyle name="Comma 2 2 2 2 15" xfId="2971" xr:uid="{00000000-0005-0000-0000-00007C0B0000}"/>
    <cellStyle name="Comma 2 2 2 2 16" xfId="2972" xr:uid="{00000000-0005-0000-0000-00007D0B0000}"/>
    <cellStyle name="Comma 2 2 2 2 17" xfId="2973" xr:uid="{00000000-0005-0000-0000-00007E0B0000}"/>
    <cellStyle name="Comma 2 2 2 2 18" xfId="2974" xr:uid="{00000000-0005-0000-0000-00007F0B0000}"/>
    <cellStyle name="Comma 2 2 2 2 19" xfId="2975" xr:uid="{00000000-0005-0000-0000-0000800B0000}"/>
    <cellStyle name="Comma 2 2 2 2 2" xfId="2976" xr:uid="{00000000-0005-0000-0000-0000810B0000}"/>
    <cellStyle name="Comma 2 2 2 2 2 2" xfId="2977" xr:uid="{00000000-0005-0000-0000-0000820B0000}"/>
    <cellStyle name="Comma 2 2 2 2 2 2 2" xfId="2978" xr:uid="{00000000-0005-0000-0000-0000830B0000}"/>
    <cellStyle name="Comma 2 2 2 2 2 2 2 2" xfId="2979" xr:uid="{00000000-0005-0000-0000-0000840B0000}"/>
    <cellStyle name="Comma 2 2 2 2 2 3" xfId="2980" xr:uid="{00000000-0005-0000-0000-0000850B0000}"/>
    <cellStyle name="Comma 2 2 2 2 20" xfId="2981" xr:uid="{00000000-0005-0000-0000-0000860B0000}"/>
    <cellStyle name="Comma 2 2 2 2 21" xfId="2982" xr:uid="{00000000-0005-0000-0000-0000870B0000}"/>
    <cellStyle name="Comma 2 2 2 2 22" xfId="2983" xr:uid="{00000000-0005-0000-0000-0000880B0000}"/>
    <cellStyle name="Comma 2 2 2 2 23" xfId="2984" xr:uid="{00000000-0005-0000-0000-0000890B0000}"/>
    <cellStyle name="Comma 2 2 2 2 24" xfId="2985" xr:uid="{00000000-0005-0000-0000-00008A0B0000}"/>
    <cellStyle name="Comma 2 2 2 2 25" xfId="2986" xr:uid="{00000000-0005-0000-0000-00008B0B0000}"/>
    <cellStyle name="Comma 2 2 2 2 26" xfId="2987" xr:uid="{00000000-0005-0000-0000-00008C0B0000}"/>
    <cellStyle name="Comma 2 2 2 2 27" xfId="2988" xr:uid="{00000000-0005-0000-0000-00008D0B0000}"/>
    <cellStyle name="Comma 2 2 2 2 28" xfId="2989" xr:uid="{00000000-0005-0000-0000-00008E0B0000}"/>
    <cellStyle name="Comma 2 2 2 2 28 2" xfId="2990" xr:uid="{00000000-0005-0000-0000-00008F0B0000}"/>
    <cellStyle name="Comma 2 2 2 2 29" xfId="2991" xr:uid="{00000000-0005-0000-0000-0000900B0000}"/>
    <cellStyle name="Comma 2 2 2 2 3" xfId="2992" xr:uid="{00000000-0005-0000-0000-0000910B0000}"/>
    <cellStyle name="Comma 2 2 2 2 30" xfId="2993" xr:uid="{00000000-0005-0000-0000-0000920B0000}"/>
    <cellStyle name="Comma 2 2 2 2 4" xfId="2994" xr:uid="{00000000-0005-0000-0000-0000930B0000}"/>
    <cellStyle name="Comma 2 2 2 2 5" xfId="2995" xr:uid="{00000000-0005-0000-0000-0000940B0000}"/>
    <cellStyle name="Comma 2 2 2 2 6" xfId="2996" xr:uid="{00000000-0005-0000-0000-0000950B0000}"/>
    <cellStyle name="Comma 2 2 2 2 7" xfId="2997" xr:uid="{00000000-0005-0000-0000-0000960B0000}"/>
    <cellStyle name="Comma 2 2 2 2 8" xfId="2998" xr:uid="{00000000-0005-0000-0000-0000970B0000}"/>
    <cellStyle name="Comma 2 2 2 2 9" xfId="2999" xr:uid="{00000000-0005-0000-0000-0000980B0000}"/>
    <cellStyle name="Comma 2 2 2 20" xfId="3000" xr:uid="{00000000-0005-0000-0000-0000990B0000}"/>
    <cellStyle name="Comma 2 2 2 21" xfId="3001" xr:uid="{00000000-0005-0000-0000-00009A0B0000}"/>
    <cellStyle name="Comma 2 2 2 22" xfId="3002" xr:uid="{00000000-0005-0000-0000-00009B0B0000}"/>
    <cellStyle name="Comma 2 2 2 23" xfId="3003" xr:uid="{00000000-0005-0000-0000-00009C0B0000}"/>
    <cellStyle name="Comma 2 2 2 24" xfId="3004" xr:uid="{00000000-0005-0000-0000-00009D0B0000}"/>
    <cellStyle name="Comma 2 2 2 25" xfId="3005" xr:uid="{00000000-0005-0000-0000-00009E0B0000}"/>
    <cellStyle name="Comma 2 2 2 26" xfId="3006" xr:uid="{00000000-0005-0000-0000-00009F0B0000}"/>
    <cellStyle name="Comma 2 2 2 27" xfId="3007" xr:uid="{00000000-0005-0000-0000-0000A00B0000}"/>
    <cellStyle name="Comma 2 2 2 28" xfId="3008" xr:uid="{00000000-0005-0000-0000-0000A10B0000}"/>
    <cellStyle name="Comma 2 2 2 29" xfId="3009" xr:uid="{00000000-0005-0000-0000-0000A20B0000}"/>
    <cellStyle name="Comma 2 2 2 29 2" xfId="3010" xr:uid="{00000000-0005-0000-0000-0000A30B0000}"/>
    <cellStyle name="Comma 2 2 2 3" xfId="3011" xr:uid="{00000000-0005-0000-0000-0000A40B0000}"/>
    <cellStyle name="Comma 2 2 2 30" xfId="3012" xr:uid="{00000000-0005-0000-0000-0000A50B0000}"/>
    <cellStyle name="Comma 2 2 2 31" xfId="3013" xr:uid="{00000000-0005-0000-0000-0000A60B0000}"/>
    <cellStyle name="Comma 2 2 2 32" xfId="3014" xr:uid="{00000000-0005-0000-0000-0000A70B0000}"/>
    <cellStyle name="Comma 2 2 2 33" xfId="3015" xr:uid="{00000000-0005-0000-0000-0000A80B0000}"/>
    <cellStyle name="Comma 2 2 2 34" xfId="3016" xr:uid="{00000000-0005-0000-0000-0000A90B0000}"/>
    <cellStyle name="Comma 2 2 2 35" xfId="3017" xr:uid="{00000000-0005-0000-0000-0000AA0B0000}"/>
    <cellStyle name="Comma 2 2 2 4" xfId="3018" xr:uid="{00000000-0005-0000-0000-0000AB0B0000}"/>
    <cellStyle name="Comma 2 2 2 4 2" xfId="3019" xr:uid="{00000000-0005-0000-0000-0000AC0B0000}"/>
    <cellStyle name="Comma 2 2 2 4 2 2" xfId="3020" xr:uid="{00000000-0005-0000-0000-0000AD0B0000}"/>
    <cellStyle name="Comma 2 2 2 4 2 2 2" xfId="3021" xr:uid="{00000000-0005-0000-0000-0000AE0B0000}"/>
    <cellStyle name="Comma 2 2 2 4 3" xfId="3022" xr:uid="{00000000-0005-0000-0000-0000AF0B0000}"/>
    <cellStyle name="Comma 2 2 2 5" xfId="3023" xr:uid="{00000000-0005-0000-0000-0000B00B0000}"/>
    <cellStyle name="Comma 2 2 2 6" xfId="3024" xr:uid="{00000000-0005-0000-0000-0000B10B0000}"/>
    <cellStyle name="Comma 2 2 2 7" xfId="3025" xr:uid="{00000000-0005-0000-0000-0000B20B0000}"/>
    <cellStyle name="Comma 2 2 2 8" xfId="3026" xr:uid="{00000000-0005-0000-0000-0000B30B0000}"/>
    <cellStyle name="Comma 2 2 2 9" xfId="3027" xr:uid="{00000000-0005-0000-0000-0000B40B0000}"/>
    <cellStyle name="Comma 2 2 20" xfId="3028" xr:uid="{00000000-0005-0000-0000-0000B50B0000}"/>
    <cellStyle name="Comma 2 2 21" xfId="3029" xr:uid="{00000000-0005-0000-0000-0000B60B0000}"/>
    <cellStyle name="Comma 2 2 22" xfId="3030" xr:uid="{00000000-0005-0000-0000-0000B70B0000}"/>
    <cellStyle name="Comma 2 2 23" xfId="3031" xr:uid="{00000000-0005-0000-0000-0000B80B0000}"/>
    <cellStyle name="Comma 2 2 24" xfId="3032" xr:uid="{00000000-0005-0000-0000-0000B90B0000}"/>
    <cellStyle name="Comma 2 2 25" xfId="3033" xr:uid="{00000000-0005-0000-0000-0000BA0B0000}"/>
    <cellStyle name="Comma 2 2 26" xfId="3034" xr:uid="{00000000-0005-0000-0000-0000BB0B0000}"/>
    <cellStyle name="Comma 2 2 27" xfId="3035" xr:uid="{00000000-0005-0000-0000-0000BC0B0000}"/>
    <cellStyle name="Comma 2 2 28" xfId="3036" xr:uid="{00000000-0005-0000-0000-0000BD0B0000}"/>
    <cellStyle name="Comma 2 2 29" xfId="3037" xr:uid="{00000000-0005-0000-0000-0000BE0B0000}"/>
    <cellStyle name="Comma 2 2 3" xfId="3038" xr:uid="{00000000-0005-0000-0000-0000BF0B0000}"/>
    <cellStyle name="Comma 2 2 30" xfId="3039" xr:uid="{00000000-0005-0000-0000-0000C00B0000}"/>
    <cellStyle name="Comma 2 2 31" xfId="3040" xr:uid="{00000000-0005-0000-0000-0000C10B0000}"/>
    <cellStyle name="Comma 2 2 32" xfId="3041" xr:uid="{00000000-0005-0000-0000-0000C20B0000}"/>
    <cellStyle name="Comma 2 2 33" xfId="3042" xr:uid="{00000000-0005-0000-0000-0000C30B0000}"/>
    <cellStyle name="Comma 2 2 34" xfId="3043" xr:uid="{00000000-0005-0000-0000-0000C40B0000}"/>
    <cellStyle name="Comma 2 2 35" xfId="3044" xr:uid="{00000000-0005-0000-0000-0000C50B0000}"/>
    <cellStyle name="Comma 2 2 36" xfId="3045" xr:uid="{00000000-0005-0000-0000-0000C60B0000}"/>
    <cellStyle name="Comma 2 2 37" xfId="3046" xr:uid="{00000000-0005-0000-0000-0000C70B0000}"/>
    <cellStyle name="Comma 2 2 37 2" xfId="3047" xr:uid="{00000000-0005-0000-0000-0000C80B0000}"/>
    <cellStyle name="Comma 2 2 37 2 2" xfId="3048" xr:uid="{00000000-0005-0000-0000-0000C90B0000}"/>
    <cellStyle name="Comma 2 2 37 2 2 2" xfId="3049" xr:uid="{00000000-0005-0000-0000-0000CA0B0000}"/>
    <cellStyle name="Comma 2 2 37 3" xfId="3050" xr:uid="{00000000-0005-0000-0000-0000CB0B0000}"/>
    <cellStyle name="Comma 2 2 38" xfId="3051" xr:uid="{00000000-0005-0000-0000-0000CC0B0000}"/>
    <cellStyle name="Comma 2 2 39" xfId="3052" xr:uid="{00000000-0005-0000-0000-0000CD0B0000}"/>
    <cellStyle name="Comma 2 2 4" xfId="3053" xr:uid="{00000000-0005-0000-0000-0000CE0B0000}"/>
    <cellStyle name="Comma 2 2 40" xfId="3054" xr:uid="{00000000-0005-0000-0000-0000CF0B0000}"/>
    <cellStyle name="Comma 2 2 41" xfId="3055" xr:uid="{00000000-0005-0000-0000-0000D00B0000}"/>
    <cellStyle name="Comma 2 2 42" xfId="3056" xr:uid="{00000000-0005-0000-0000-0000D10B0000}"/>
    <cellStyle name="Comma 2 2 43" xfId="3057" xr:uid="{00000000-0005-0000-0000-0000D20B0000}"/>
    <cellStyle name="Comma 2 2 44" xfId="3058" xr:uid="{00000000-0005-0000-0000-0000D30B0000}"/>
    <cellStyle name="Comma 2 2 45" xfId="3059" xr:uid="{00000000-0005-0000-0000-0000D40B0000}"/>
    <cellStyle name="Comma 2 2 46" xfId="3060" xr:uid="{00000000-0005-0000-0000-0000D50B0000}"/>
    <cellStyle name="Comma 2 2 47" xfId="3061" xr:uid="{00000000-0005-0000-0000-0000D60B0000}"/>
    <cellStyle name="Comma 2 2 48" xfId="3062" xr:uid="{00000000-0005-0000-0000-0000D70B0000}"/>
    <cellStyle name="Comma 2 2 49" xfId="3063" xr:uid="{00000000-0005-0000-0000-0000D80B0000}"/>
    <cellStyle name="Comma 2 2 5" xfId="3064" xr:uid="{00000000-0005-0000-0000-0000D90B0000}"/>
    <cellStyle name="Comma 2 2 50" xfId="3065" xr:uid="{00000000-0005-0000-0000-0000DA0B0000}"/>
    <cellStyle name="Comma 2 2 51" xfId="3066" xr:uid="{00000000-0005-0000-0000-0000DB0B0000}"/>
    <cellStyle name="Comma 2 2 52" xfId="3067" xr:uid="{00000000-0005-0000-0000-0000DC0B0000}"/>
    <cellStyle name="Comma 2 2 53" xfId="3068" xr:uid="{00000000-0005-0000-0000-0000DD0B0000}"/>
    <cellStyle name="Comma 2 2 54" xfId="3069" xr:uid="{00000000-0005-0000-0000-0000DE0B0000}"/>
    <cellStyle name="Comma 2 2 55" xfId="3070" xr:uid="{00000000-0005-0000-0000-0000DF0B0000}"/>
    <cellStyle name="Comma 2 2 56" xfId="3071" xr:uid="{00000000-0005-0000-0000-0000E00B0000}"/>
    <cellStyle name="Comma 2 2 57" xfId="3072" xr:uid="{00000000-0005-0000-0000-0000E10B0000}"/>
    <cellStyle name="Comma 2 2 58" xfId="3073" xr:uid="{00000000-0005-0000-0000-0000E20B0000}"/>
    <cellStyle name="Comma 2 2 59" xfId="3074" xr:uid="{00000000-0005-0000-0000-0000E30B0000}"/>
    <cellStyle name="Comma 2 2 6" xfId="3075" xr:uid="{00000000-0005-0000-0000-0000E40B0000}"/>
    <cellStyle name="Comma 2 2 60" xfId="3076" xr:uid="{00000000-0005-0000-0000-0000E50B0000}"/>
    <cellStyle name="Comma 2 2 61" xfId="3077" xr:uid="{00000000-0005-0000-0000-0000E60B0000}"/>
    <cellStyle name="Comma 2 2 62" xfId="3078" xr:uid="{00000000-0005-0000-0000-0000E70B0000}"/>
    <cellStyle name="Comma 2 2 62 2" xfId="3079" xr:uid="{00000000-0005-0000-0000-0000E80B0000}"/>
    <cellStyle name="Comma 2 2 63" xfId="3080" xr:uid="{00000000-0005-0000-0000-0000E90B0000}"/>
    <cellStyle name="Comma 2 2 64" xfId="3081" xr:uid="{00000000-0005-0000-0000-0000EA0B0000}"/>
    <cellStyle name="Comma 2 2 65" xfId="3082" xr:uid="{00000000-0005-0000-0000-0000EB0B0000}"/>
    <cellStyle name="Comma 2 2 66" xfId="3083" xr:uid="{00000000-0005-0000-0000-0000EC0B0000}"/>
    <cellStyle name="Comma 2 2 7" xfId="3084" xr:uid="{00000000-0005-0000-0000-0000ED0B0000}"/>
    <cellStyle name="Comma 2 2 8" xfId="3085" xr:uid="{00000000-0005-0000-0000-0000EE0B0000}"/>
    <cellStyle name="Comma 2 2 9" xfId="3086" xr:uid="{00000000-0005-0000-0000-0000EF0B0000}"/>
    <cellStyle name="Comma 2 20" xfId="3087" xr:uid="{00000000-0005-0000-0000-0000F00B0000}"/>
    <cellStyle name="Comma 2 21" xfId="3088" xr:uid="{00000000-0005-0000-0000-0000F10B0000}"/>
    <cellStyle name="Comma 2 22" xfId="3089" xr:uid="{00000000-0005-0000-0000-0000F20B0000}"/>
    <cellStyle name="Comma 2 23" xfId="3090" xr:uid="{00000000-0005-0000-0000-0000F30B0000}"/>
    <cellStyle name="Comma 2 24" xfId="3091" xr:uid="{00000000-0005-0000-0000-0000F40B0000}"/>
    <cellStyle name="Comma 2 25" xfId="3092" xr:uid="{00000000-0005-0000-0000-0000F50B0000}"/>
    <cellStyle name="Comma 2 26" xfId="3093" xr:uid="{00000000-0005-0000-0000-0000F60B0000}"/>
    <cellStyle name="Comma 2 27" xfId="3094" xr:uid="{00000000-0005-0000-0000-0000F70B0000}"/>
    <cellStyle name="Comma 2 28" xfId="3095" xr:uid="{00000000-0005-0000-0000-0000F80B0000}"/>
    <cellStyle name="Comma 2 29" xfId="3096" xr:uid="{00000000-0005-0000-0000-0000F90B0000}"/>
    <cellStyle name="Comma 2 3" xfId="3097" xr:uid="{00000000-0005-0000-0000-0000FA0B0000}"/>
    <cellStyle name="Comma 2 3 10" xfId="3098" xr:uid="{00000000-0005-0000-0000-0000FB0B0000}"/>
    <cellStyle name="Comma 2 3 11" xfId="3099" xr:uid="{00000000-0005-0000-0000-0000FC0B0000}"/>
    <cellStyle name="Comma 2 3 12" xfId="3100" xr:uid="{00000000-0005-0000-0000-0000FD0B0000}"/>
    <cellStyle name="Comma 2 3 2" xfId="3101" xr:uid="{00000000-0005-0000-0000-0000FE0B0000}"/>
    <cellStyle name="Comma 2 3 2 2" xfId="3102" xr:uid="{00000000-0005-0000-0000-0000FF0B0000}"/>
    <cellStyle name="Comma 2 3 3" xfId="3103" xr:uid="{00000000-0005-0000-0000-0000000C0000}"/>
    <cellStyle name="Comma 2 3 3 2" xfId="3104" xr:uid="{00000000-0005-0000-0000-0000010C0000}"/>
    <cellStyle name="Comma 2 3 4" xfId="3105" xr:uid="{00000000-0005-0000-0000-0000020C0000}"/>
    <cellStyle name="Comma 2 3 4 2" xfId="3106" xr:uid="{00000000-0005-0000-0000-0000030C0000}"/>
    <cellStyle name="Comma 2 3 5" xfId="3107" xr:uid="{00000000-0005-0000-0000-0000040C0000}"/>
    <cellStyle name="Comma 2 3 5 2" xfId="3108" xr:uid="{00000000-0005-0000-0000-0000050C0000}"/>
    <cellStyle name="Comma 2 3 6" xfId="3109" xr:uid="{00000000-0005-0000-0000-0000060C0000}"/>
    <cellStyle name="Comma 2 3 6 2" xfId="3110" xr:uid="{00000000-0005-0000-0000-0000070C0000}"/>
    <cellStyle name="Comma 2 3 7" xfId="3111" xr:uid="{00000000-0005-0000-0000-0000080C0000}"/>
    <cellStyle name="Comma 2 3 7 2" xfId="3112" xr:uid="{00000000-0005-0000-0000-0000090C0000}"/>
    <cellStyle name="Comma 2 3 8" xfId="3113" xr:uid="{00000000-0005-0000-0000-00000A0C0000}"/>
    <cellStyle name="Comma 2 3 8 2" xfId="3114" xr:uid="{00000000-0005-0000-0000-00000B0C0000}"/>
    <cellStyle name="Comma 2 3 9" xfId="3115" xr:uid="{00000000-0005-0000-0000-00000C0C0000}"/>
    <cellStyle name="Comma 2 3 9 2" xfId="3116" xr:uid="{00000000-0005-0000-0000-00000D0C0000}"/>
    <cellStyle name="Comma 2 3 9 3" xfId="3117" xr:uid="{00000000-0005-0000-0000-00000E0C0000}"/>
    <cellStyle name="Comma 2 30" xfId="3118" xr:uid="{00000000-0005-0000-0000-00000F0C0000}"/>
    <cellStyle name="Comma 2 31" xfId="3119" xr:uid="{00000000-0005-0000-0000-0000100C0000}"/>
    <cellStyle name="Comma 2 32" xfId="3120" xr:uid="{00000000-0005-0000-0000-0000110C0000}"/>
    <cellStyle name="Comma 2 33" xfId="3121" xr:uid="{00000000-0005-0000-0000-0000120C0000}"/>
    <cellStyle name="Comma 2 34" xfId="3122" xr:uid="{00000000-0005-0000-0000-0000130C0000}"/>
    <cellStyle name="Comma 2 35" xfId="3123" xr:uid="{00000000-0005-0000-0000-0000140C0000}"/>
    <cellStyle name="Comma 2 36" xfId="3124" xr:uid="{00000000-0005-0000-0000-0000150C0000}"/>
    <cellStyle name="Comma 2 37" xfId="3125" xr:uid="{00000000-0005-0000-0000-0000160C0000}"/>
    <cellStyle name="Comma 2 38" xfId="3126" xr:uid="{00000000-0005-0000-0000-0000170C0000}"/>
    <cellStyle name="Comma 2 39" xfId="3127" xr:uid="{00000000-0005-0000-0000-0000180C0000}"/>
    <cellStyle name="Comma 2 4" xfId="3128" xr:uid="{00000000-0005-0000-0000-0000190C0000}"/>
    <cellStyle name="Comma 2 4 2" xfId="3129" xr:uid="{00000000-0005-0000-0000-00001A0C0000}"/>
    <cellStyle name="Comma 2 4 3" xfId="3130" xr:uid="{00000000-0005-0000-0000-00001B0C0000}"/>
    <cellStyle name="Comma 2 4 4" xfId="3131" xr:uid="{00000000-0005-0000-0000-00001C0C0000}"/>
    <cellStyle name="Comma 2 40" xfId="3132" xr:uid="{00000000-0005-0000-0000-00001D0C0000}"/>
    <cellStyle name="Comma 2 41" xfId="3133" xr:uid="{00000000-0005-0000-0000-00001E0C0000}"/>
    <cellStyle name="Comma 2 42" xfId="3134" xr:uid="{00000000-0005-0000-0000-00001F0C0000}"/>
    <cellStyle name="Comma 2 43" xfId="3135" xr:uid="{00000000-0005-0000-0000-0000200C0000}"/>
    <cellStyle name="Comma 2 44" xfId="3136" xr:uid="{00000000-0005-0000-0000-0000210C0000}"/>
    <cellStyle name="Comma 2 45" xfId="3137" xr:uid="{00000000-0005-0000-0000-0000220C0000}"/>
    <cellStyle name="Comma 2 46" xfId="3138" xr:uid="{00000000-0005-0000-0000-0000230C0000}"/>
    <cellStyle name="Comma 2 47" xfId="3139" xr:uid="{00000000-0005-0000-0000-0000240C0000}"/>
    <cellStyle name="Comma 2 48" xfId="3140" xr:uid="{00000000-0005-0000-0000-0000250C0000}"/>
    <cellStyle name="Comma 2 49" xfId="3141" xr:uid="{00000000-0005-0000-0000-0000260C0000}"/>
    <cellStyle name="Comma 2 5" xfId="3142" xr:uid="{00000000-0005-0000-0000-0000270C0000}"/>
    <cellStyle name="Comma 2 5 2" xfId="3143" xr:uid="{00000000-0005-0000-0000-0000280C0000}"/>
    <cellStyle name="Comma 2 50" xfId="3144" xr:uid="{00000000-0005-0000-0000-0000290C0000}"/>
    <cellStyle name="Comma 2 51" xfId="3145" xr:uid="{00000000-0005-0000-0000-00002A0C0000}"/>
    <cellStyle name="Comma 2 52" xfId="3146" xr:uid="{00000000-0005-0000-0000-00002B0C0000}"/>
    <cellStyle name="Comma 2 53" xfId="3147" xr:uid="{00000000-0005-0000-0000-00002C0C0000}"/>
    <cellStyle name="Comma 2 54" xfId="3148" xr:uid="{00000000-0005-0000-0000-00002D0C0000}"/>
    <cellStyle name="Comma 2 55" xfId="3149" xr:uid="{00000000-0005-0000-0000-00002E0C0000}"/>
    <cellStyle name="Comma 2 56" xfId="3150" xr:uid="{00000000-0005-0000-0000-00002F0C0000}"/>
    <cellStyle name="Comma 2 57" xfId="3151" xr:uid="{00000000-0005-0000-0000-0000300C0000}"/>
    <cellStyle name="Comma 2 58" xfId="3152" xr:uid="{00000000-0005-0000-0000-0000310C0000}"/>
    <cellStyle name="Comma 2 59" xfId="3153" xr:uid="{00000000-0005-0000-0000-0000320C0000}"/>
    <cellStyle name="Comma 2 6" xfId="3154" xr:uid="{00000000-0005-0000-0000-0000330C0000}"/>
    <cellStyle name="Comma 2 6 2" xfId="3155" xr:uid="{00000000-0005-0000-0000-0000340C0000}"/>
    <cellStyle name="Comma 2 60" xfId="3156" xr:uid="{00000000-0005-0000-0000-0000350C0000}"/>
    <cellStyle name="Comma 2 61" xfId="3157" xr:uid="{00000000-0005-0000-0000-0000360C0000}"/>
    <cellStyle name="Comma 2 62" xfId="3158" xr:uid="{00000000-0005-0000-0000-0000370C0000}"/>
    <cellStyle name="Comma 2 63" xfId="3159" xr:uid="{00000000-0005-0000-0000-0000380C0000}"/>
    <cellStyle name="Comma 2 64" xfId="3160" xr:uid="{00000000-0005-0000-0000-0000390C0000}"/>
    <cellStyle name="Comma 2 65" xfId="3161" xr:uid="{00000000-0005-0000-0000-00003A0C0000}"/>
    <cellStyle name="Comma 2 66" xfId="3162" xr:uid="{00000000-0005-0000-0000-00003B0C0000}"/>
    <cellStyle name="Comma 2 66 2" xfId="3163" xr:uid="{00000000-0005-0000-0000-00003C0C0000}"/>
    <cellStyle name="Comma 2 66 2 2" xfId="3164" xr:uid="{00000000-0005-0000-0000-00003D0C0000}"/>
    <cellStyle name="Comma 2 66 3" xfId="3165" xr:uid="{00000000-0005-0000-0000-00003E0C0000}"/>
    <cellStyle name="Comma 2 66 4" xfId="3166" xr:uid="{00000000-0005-0000-0000-00003F0C0000}"/>
    <cellStyle name="Comma 2 67" xfId="3167" xr:uid="{00000000-0005-0000-0000-0000400C0000}"/>
    <cellStyle name="Comma 2 68" xfId="3168" xr:uid="{00000000-0005-0000-0000-0000410C0000}"/>
    <cellStyle name="Comma 2 69" xfId="37871" xr:uid="{00000000-0005-0000-0000-0000420C0000}"/>
    <cellStyle name="Comma 2 7" xfId="3169" xr:uid="{00000000-0005-0000-0000-0000430C0000}"/>
    <cellStyle name="Comma 2 7 2" xfId="3170" xr:uid="{00000000-0005-0000-0000-0000440C0000}"/>
    <cellStyle name="Comma 2 8" xfId="3171" xr:uid="{00000000-0005-0000-0000-0000450C0000}"/>
    <cellStyle name="Comma 2 8 2" xfId="3172" xr:uid="{00000000-0005-0000-0000-0000460C0000}"/>
    <cellStyle name="Comma 2 9" xfId="3173" xr:uid="{00000000-0005-0000-0000-0000470C0000}"/>
    <cellStyle name="Comma 2 9 2" xfId="3174" xr:uid="{00000000-0005-0000-0000-0000480C0000}"/>
    <cellStyle name="Comma 2*" xfId="3175" xr:uid="{00000000-0005-0000-0000-0000490C0000}"/>
    <cellStyle name="Comma 2__MasterJRComps" xfId="3176" xr:uid="{00000000-0005-0000-0000-00004A0C0000}"/>
    <cellStyle name="Comma 20" xfId="3177" xr:uid="{00000000-0005-0000-0000-00004B0C0000}"/>
    <cellStyle name="Comma 21" xfId="3178" xr:uid="{00000000-0005-0000-0000-00004C0C0000}"/>
    <cellStyle name="Comma 22" xfId="3179" xr:uid="{00000000-0005-0000-0000-00004D0C0000}"/>
    <cellStyle name="Comma 23" xfId="3180" xr:uid="{00000000-0005-0000-0000-00004E0C0000}"/>
    <cellStyle name="Comma 24" xfId="3181" xr:uid="{00000000-0005-0000-0000-00004F0C0000}"/>
    <cellStyle name="Comma 25" xfId="3182" xr:uid="{00000000-0005-0000-0000-0000500C0000}"/>
    <cellStyle name="Comma 26" xfId="3183" xr:uid="{00000000-0005-0000-0000-0000510C0000}"/>
    <cellStyle name="Comma 27" xfId="3184" xr:uid="{00000000-0005-0000-0000-0000520C0000}"/>
    <cellStyle name="Comma 28" xfId="37870" xr:uid="{00000000-0005-0000-0000-0000530C0000}"/>
    <cellStyle name="Comma 29" xfId="37875" xr:uid="{00000000-0005-0000-0000-0000540C0000}"/>
    <cellStyle name="Comma 3" xfId="3185" xr:uid="{00000000-0005-0000-0000-0000550C0000}"/>
    <cellStyle name="Comma 3 10" xfId="3186" xr:uid="{00000000-0005-0000-0000-0000560C0000}"/>
    <cellStyle name="Comma 3 11" xfId="3187" xr:uid="{00000000-0005-0000-0000-0000570C0000}"/>
    <cellStyle name="Comma 3 12" xfId="3188" xr:uid="{00000000-0005-0000-0000-0000580C0000}"/>
    <cellStyle name="Comma 3 13" xfId="3189" xr:uid="{00000000-0005-0000-0000-0000590C0000}"/>
    <cellStyle name="Comma 3 14" xfId="3190" xr:uid="{00000000-0005-0000-0000-00005A0C0000}"/>
    <cellStyle name="Comma 3 2" xfId="3191" xr:uid="{00000000-0005-0000-0000-00005B0C0000}"/>
    <cellStyle name="Comma 3 2 2" xfId="3192" xr:uid="{00000000-0005-0000-0000-00005C0C0000}"/>
    <cellStyle name="Comma 3 2 3" xfId="3193" xr:uid="{00000000-0005-0000-0000-00005D0C0000}"/>
    <cellStyle name="Comma 3 2 4" xfId="3194" xr:uid="{00000000-0005-0000-0000-00005E0C0000}"/>
    <cellStyle name="Comma 3 3" xfId="3195" xr:uid="{00000000-0005-0000-0000-00005F0C0000}"/>
    <cellStyle name="Comma 3 3 2" xfId="3196" xr:uid="{00000000-0005-0000-0000-0000600C0000}"/>
    <cellStyle name="Comma 3 3 3" xfId="3197" xr:uid="{00000000-0005-0000-0000-0000610C0000}"/>
    <cellStyle name="Comma 3 4" xfId="3198" xr:uid="{00000000-0005-0000-0000-0000620C0000}"/>
    <cellStyle name="Comma 3 4 2" xfId="3199" xr:uid="{00000000-0005-0000-0000-0000630C0000}"/>
    <cellStyle name="Comma 3 5" xfId="3200" xr:uid="{00000000-0005-0000-0000-0000640C0000}"/>
    <cellStyle name="Comma 3 5 2" xfId="3201" xr:uid="{00000000-0005-0000-0000-0000650C0000}"/>
    <cellStyle name="Comma 3 6" xfId="3202" xr:uid="{00000000-0005-0000-0000-0000660C0000}"/>
    <cellStyle name="Comma 3 6 2" xfId="3203" xr:uid="{00000000-0005-0000-0000-0000670C0000}"/>
    <cellStyle name="Comma 3 7" xfId="3204" xr:uid="{00000000-0005-0000-0000-0000680C0000}"/>
    <cellStyle name="Comma 3 7 2" xfId="3205" xr:uid="{00000000-0005-0000-0000-0000690C0000}"/>
    <cellStyle name="Comma 3 8" xfId="3206" xr:uid="{00000000-0005-0000-0000-00006A0C0000}"/>
    <cellStyle name="Comma 3 8 2" xfId="3207" xr:uid="{00000000-0005-0000-0000-00006B0C0000}"/>
    <cellStyle name="Comma 3 9" xfId="3208" xr:uid="{00000000-0005-0000-0000-00006C0C0000}"/>
    <cellStyle name="Comma 3 9 2" xfId="3209" xr:uid="{00000000-0005-0000-0000-00006D0C0000}"/>
    <cellStyle name="Comma 3 9 3" xfId="3210" xr:uid="{00000000-0005-0000-0000-00006E0C0000}"/>
    <cellStyle name="Comma 3*" xfId="3211" xr:uid="{00000000-0005-0000-0000-00006F0C0000}"/>
    <cellStyle name="Comma 3_Ch4 v2" xfId="3212" xr:uid="{00000000-0005-0000-0000-0000700C0000}"/>
    <cellStyle name="Comma 30" xfId="37876" xr:uid="{00000000-0005-0000-0000-0000710C0000}"/>
    <cellStyle name="Comma 31" xfId="37878" xr:uid="{00000000-0005-0000-0000-0000720C0000}"/>
    <cellStyle name="Comma 32" xfId="37880" xr:uid="{00000000-0005-0000-0000-0000730C0000}"/>
    <cellStyle name="Comma 33" xfId="37882" xr:uid="{00000000-0005-0000-0000-0000740C0000}"/>
    <cellStyle name="Comma 34" xfId="37884" xr:uid="{00000000-0005-0000-0000-0000750C0000}"/>
    <cellStyle name="Comma 35" xfId="37886" xr:uid="{00000000-0005-0000-0000-0000760C0000}"/>
    <cellStyle name="Comma 36" xfId="37888" xr:uid="{00000000-0005-0000-0000-0000770C0000}"/>
    <cellStyle name="Comma 37" xfId="37890" xr:uid="{00000000-0005-0000-0000-0000780C0000}"/>
    <cellStyle name="Comma 38" xfId="37892" xr:uid="{00000000-0005-0000-0000-0000790C0000}"/>
    <cellStyle name="Comma 39" xfId="37894" xr:uid="{00000000-0005-0000-0000-00007A0C0000}"/>
    <cellStyle name="Comma 4" xfId="3213" xr:uid="{00000000-0005-0000-0000-00007B0C0000}"/>
    <cellStyle name="Comma 4 2" xfId="3214" xr:uid="{00000000-0005-0000-0000-00007C0C0000}"/>
    <cellStyle name="Comma 4 3" xfId="3215" xr:uid="{00000000-0005-0000-0000-00007D0C0000}"/>
    <cellStyle name="Comma 4 3 2" xfId="3216" xr:uid="{00000000-0005-0000-0000-00007E0C0000}"/>
    <cellStyle name="Comma 40" xfId="37896" xr:uid="{00000000-0005-0000-0000-00007F0C0000}"/>
    <cellStyle name="Comma 41" xfId="37898" xr:uid="{00000000-0005-0000-0000-0000800C0000}"/>
    <cellStyle name="Comma 42" xfId="37900" xr:uid="{00000000-0005-0000-0000-0000810C0000}"/>
    <cellStyle name="Comma 43" xfId="37902" xr:uid="{00000000-0005-0000-0000-0000820C0000}"/>
    <cellStyle name="Comma 44" xfId="37904" xr:uid="{00000000-0005-0000-0000-0000830C0000}"/>
    <cellStyle name="Comma 45" xfId="37906" xr:uid="{00000000-0005-0000-0000-0000840C0000}"/>
    <cellStyle name="Comma 46" xfId="37908" xr:uid="{00000000-0005-0000-0000-0000850C0000}"/>
    <cellStyle name="Comma 47" xfId="37910" xr:uid="{00000000-0005-0000-0000-0000860C0000}"/>
    <cellStyle name="Comma 48" xfId="37912" xr:uid="{00000000-0005-0000-0000-0000870C0000}"/>
    <cellStyle name="Comma 49" xfId="37914" xr:uid="{00000000-0005-0000-0000-0000880C0000}"/>
    <cellStyle name="Comma 5" xfId="3217" xr:uid="{00000000-0005-0000-0000-0000890C0000}"/>
    <cellStyle name="Comma 5 2" xfId="3218" xr:uid="{00000000-0005-0000-0000-00008A0C0000}"/>
    <cellStyle name="Comma 5 3" xfId="3219" xr:uid="{00000000-0005-0000-0000-00008B0C0000}"/>
    <cellStyle name="Comma 5 4" xfId="3220" xr:uid="{00000000-0005-0000-0000-00008C0C0000}"/>
    <cellStyle name="Comma 50" xfId="37916" xr:uid="{00000000-0005-0000-0000-00008D0C0000}"/>
    <cellStyle name="Comma 51" xfId="37918" xr:uid="{00000000-0005-0000-0000-00008E0C0000}"/>
    <cellStyle name="Comma 52" xfId="37920" xr:uid="{00000000-0005-0000-0000-00008F0C0000}"/>
    <cellStyle name="Comma 53" xfId="37922" xr:uid="{00000000-0005-0000-0000-0000900C0000}"/>
    <cellStyle name="Comma 54" xfId="37924" xr:uid="{00000000-0005-0000-0000-0000910C0000}"/>
    <cellStyle name="Comma 55" xfId="19" xr:uid="{00000000-0005-0000-0000-0000920C0000}"/>
    <cellStyle name="Comma 6" xfId="3221" xr:uid="{00000000-0005-0000-0000-0000930C0000}"/>
    <cellStyle name="Comma 6 2" xfId="3222" xr:uid="{00000000-0005-0000-0000-0000940C0000}"/>
    <cellStyle name="Comma 6 3" xfId="3223" xr:uid="{00000000-0005-0000-0000-0000950C0000}"/>
    <cellStyle name="Comma 6 4" xfId="3224" xr:uid="{00000000-0005-0000-0000-0000960C0000}"/>
    <cellStyle name="Comma 6 5" xfId="3225" xr:uid="{00000000-0005-0000-0000-0000970C0000}"/>
    <cellStyle name="Comma 6 6" xfId="3226" xr:uid="{00000000-0005-0000-0000-0000980C0000}"/>
    <cellStyle name="Comma 7" xfId="3227" xr:uid="{00000000-0005-0000-0000-0000990C0000}"/>
    <cellStyle name="Comma 7 2" xfId="3228" xr:uid="{00000000-0005-0000-0000-00009A0C0000}"/>
    <cellStyle name="Comma 7 2 2" xfId="3229" xr:uid="{00000000-0005-0000-0000-00009B0C0000}"/>
    <cellStyle name="Comma 7 3" xfId="3230" xr:uid="{00000000-0005-0000-0000-00009C0C0000}"/>
    <cellStyle name="Comma 7 4" xfId="3231" xr:uid="{00000000-0005-0000-0000-00009D0C0000}"/>
    <cellStyle name="Comma 7 5" xfId="3232" xr:uid="{00000000-0005-0000-0000-00009E0C0000}"/>
    <cellStyle name="Comma 7 6" xfId="3233" xr:uid="{00000000-0005-0000-0000-00009F0C0000}"/>
    <cellStyle name="Comma 8" xfId="3234" xr:uid="{00000000-0005-0000-0000-0000A00C0000}"/>
    <cellStyle name="Comma 8 2" xfId="3235" xr:uid="{00000000-0005-0000-0000-0000A10C0000}"/>
    <cellStyle name="Comma 8 3" xfId="3236" xr:uid="{00000000-0005-0000-0000-0000A20C0000}"/>
    <cellStyle name="Comma 9" xfId="3237" xr:uid="{00000000-0005-0000-0000-0000A30C0000}"/>
    <cellStyle name="Comma*" xfId="3238" xr:uid="{00000000-0005-0000-0000-0000A40C0000}"/>
    <cellStyle name="Comma0" xfId="3239" xr:uid="{00000000-0005-0000-0000-0000A50C0000}"/>
    <cellStyle name="Comma0 - Modelo1" xfId="3240" xr:uid="{00000000-0005-0000-0000-0000A60C0000}"/>
    <cellStyle name="Comma0 - Style1" xfId="3241" xr:uid="{00000000-0005-0000-0000-0000A70C0000}"/>
    <cellStyle name="Comma0 - Style2" xfId="3242" xr:uid="{00000000-0005-0000-0000-0000A80C0000}"/>
    <cellStyle name="Comma0_% Change (PW)" xfId="3243" xr:uid="{00000000-0005-0000-0000-0000A90C0000}"/>
    <cellStyle name="Comma1" xfId="3244" xr:uid="{00000000-0005-0000-0000-0000AA0C0000}"/>
    <cellStyle name="Comma1 - Modelo2" xfId="3245" xr:uid="{00000000-0005-0000-0000-0000AB0C0000}"/>
    <cellStyle name="Comma1 - Style2" xfId="3246" xr:uid="{00000000-0005-0000-0000-0000AC0C0000}"/>
    <cellStyle name="Comma1 2" xfId="3247" xr:uid="{00000000-0005-0000-0000-0000AD0C0000}"/>
    <cellStyle name="Comma1 3" xfId="3248" xr:uid="{00000000-0005-0000-0000-0000AE0C0000}"/>
    <cellStyle name="Comma1 4" xfId="3249" xr:uid="{00000000-0005-0000-0000-0000AF0C0000}"/>
    <cellStyle name="Comma2" xfId="3250" xr:uid="{00000000-0005-0000-0000-0000B00C0000}"/>
    <cellStyle name="Comma2 2" xfId="3251" xr:uid="{00000000-0005-0000-0000-0000B10C0000}"/>
    <cellStyle name="Comma2 3" xfId="3252" xr:uid="{00000000-0005-0000-0000-0000B20C0000}"/>
    <cellStyle name="Comma2 4" xfId="3253" xr:uid="{00000000-0005-0000-0000-0000B30C0000}"/>
    <cellStyle name="Condition" xfId="3254" xr:uid="{00000000-0005-0000-0000-0000B40C0000}"/>
    <cellStyle name="CondMandatory" xfId="3255" xr:uid="{00000000-0005-0000-0000-0000B50C0000}"/>
    <cellStyle name="Constant" xfId="3256" xr:uid="{00000000-0005-0000-0000-0000B60C0000}"/>
    <cellStyle name="ConstantLbl_RP" xfId="3257" xr:uid="{00000000-0005-0000-0000-0000B70C0000}"/>
    <cellStyle name="Content1" xfId="3258" xr:uid="{00000000-0005-0000-0000-0000B80C0000}"/>
    <cellStyle name="Content2" xfId="3259" xr:uid="{00000000-0005-0000-0000-0000B90C0000}"/>
    <cellStyle name="Content3" xfId="3260" xr:uid="{00000000-0005-0000-0000-0000BA0C0000}"/>
    <cellStyle name="Cover" xfId="3261" xr:uid="{00000000-0005-0000-0000-0000BB0C0000}"/>
    <cellStyle name="Cover 2" xfId="3262" xr:uid="{00000000-0005-0000-0000-0000BC0C0000}"/>
    <cellStyle name="Cover Date" xfId="3263" xr:uid="{00000000-0005-0000-0000-0000BD0C0000}"/>
    <cellStyle name="Cover Subtitle" xfId="3264" xr:uid="{00000000-0005-0000-0000-0000BE0C0000}"/>
    <cellStyle name="Cover Title" xfId="3265" xr:uid="{00000000-0005-0000-0000-0000BF0C0000}"/>
    <cellStyle name="Cur" xfId="3266" xr:uid="{00000000-0005-0000-0000-0000C00C0000}"/>
    <cellStyle name="Cur 2" xfId="3267" xr:uid="{00000000-0005-0000-0000-0000C10C0000}"/>
    <cellStyle name="Currency" xfId="5" builtinId="4"/>
    <cellStyle name="Currency [0] 2" xfId="3268" xr:uid="{00000000-0005-0000-0000-0000C30C0000}"/>
    <cellStyle name="Currency 0" xfId="3269" xr:uid="{00000000-0005-0000-0000-0000C40C0000}"/>
    <cellStyle name="Currency 13" xfId="3270" xr:uid="{00000000-0005-0000-0000-0000C50C0000}"/>
    <cellStyle name="Currency 13 2" xfId="3271" xr:uid="{00000000-0005-0000-0000-0000C60C0000}"/>
    <cellStyle name="Currency 13 2 2" xfId="3272" xr:uid="{00000000-0005-0000-0000-0000C70C0000}"/>
    <cellStyle name="Currency 13 3" xfId="3273" xr:uid="{00000000-0005-0000-0000-0000C80C0000}"/>
    <cellStyle name="Currency 13 4" xfId="3274" xr:uid="{00000000-0005-0000-0000-0000C90C0000}"/>
    <cellStyle name="Currency 13 5" xfId="3275" xr:uid="{00000000-0005-0000-0000-0000CA0C0000}"/>
    <cellStyle name="Currency 2" xfId="12" xr:uid="{00000000-0005-0000-0000-0000CB0C0000}"/>
    <cellStyle name="Currency 2 10" xfId="3276" xr:uid="{00000000-0005-0000-0000-0000CC0C0000}"/>
    <cellStyle name="Currency 2 2" xfId="3277" xr:uid="{00000000-0005-0000-0000-0000CD0C0000}"/>
    <cellStyle name="Currency 2 2 2" xfId="3278" xr:uid="{00000000-0005-0000-0000-0000CE0C0000}"/>
    <cellStyle name="Currency 2 3" xfId="3279" xr:uid="{00000000-0005-0000-0000-0000CF0C0000}"/>
    <cellStyle name="Currency 2 3 2" xfId="3280" xr:uid="{00000000-0005-0000-0000-0000D00C0000}"/>
    <cellStyle name="Currency 2 4" xfId="3281" xr:uid="{00000000-0005-0000-0000-0000D10C0000}"/>
    <cellStyle name="Currency 2 5" xfId="3282" xr:uid="{00000000-0005-0000-0000-0000D20C0000}"/>
    <cellStyle name="Currency 2 6" xfId="3283" xr:uid="{00000000-0005-0000-0000-0000D30C0000}"/>
    <cellStyle name="Currency 2 7" xfId="3284" xr:uid="{00000000-0005-0000-0000-0000D40C0000}"/>
    <cellStyle name="Currency 2 8" xfId="3285" xr:uid="{00000000-0005-0000-0000-0000D50C0000}"/>
    <cellStyle name="Currency 2 9" xfId="3286" xr:uid="{00000000-0005-0000-0000-0000D60C0000}"/>
    <cellStyle name="Currency 2*" xfId="3287" xr:uid="{00000000-0005-0000-0000-0000D70C0000}"/>
    <cellStyle name="Currency 2_% Change" xfId="3288" xr:uid="{00000000-0005-0000-0000-0000D80C0000}"/>
    <cellStyle name="Currency 3" xfId="14" xr:uid="{00000000-0005-0000-0000-0000D90C0000}"/>
    <cellStyle name="Currency 3 2" xfId="3290" xr:uid="{00000000-0005-0000-0000-0000DA0C0000}"/>
    <cellStyle name="Currency 3 3" xfId="3291" xr:uid="{00000000-0005-0000-0000-0000DB0C0000}"/>
    <cellStyle name="Currency 3 4" xfId="3289" xr:uid="{00000000-0005-0000-0000-0000DC0C0000}"/>
    <cellStyle name="Currency 3*" xfId="3292" xr:uid="{00000000-0005-0000-0000-0000DD0C0000}"/>
    <cellStyle name="Currency 4" xfId="3293" xr:uid="{00000000-0005-0000-0000-0000DE0C0000}"/>
    <cellStyle name="Currency 4 2" xfId="3294" xr:uid="{00000000-0005-0000-0000-0000DF0C0000}"/>
    <cellStyle name="Currency 5" xfId="3295" xr:uid="{00000000-0005-0000-0000-0000E00C0000}"/>
    <cellStyle name="Currency*" xfId="3296" xr:uid="{00000000-0005-0000-0000-0000E10C0000}"/>
    <cellStyle name="Currency0" xfId="3297" xr:uid="{00000000-0005-0000-0000-0000E20C0000}"/>
    <cellStyle name="Currency-Denomination" xfId="3298" xr:uid="{00000000-0005-0000-0000-0000E30C0000}"/>
    <cellStyle name="D - bottom border" xfId="3299" xr:uid="{00000000-0005-0000-0000-0000E40C0000}"/>
    <cellStyle name="D - headers" xfId="3300" xr:uid="{00000000-0005-0000-0000-0000E50C0000}"/>
    <cellStyle name="D - normal" xfId="3301" xr:uid="{00000000-0005-0000-0000-0000E60C0000}"/>
    <cellStyle name="Data" xfId="3302" xr:uid="{00000000-0005-0000-0000-0000E70C0000}"/>
    <cellStyle name="DATA Amount" xfId="3303" xr:uid="{00000000-0005-0000-0000-0000E80C0000}"/>
    <cellStyle name="DATA Amount [1]" xfId="3304" xr:uid="{00000000-0005-0000-0000-0000E90C0000}"/>
    <cellStyle name="DATA Amount [1] 10" xfId="3305" xr:uid="{00000000-0005-0000-0000-0000EA0C0000}"/>
    <cellStyle name="DATA Amount [1] 11" xfId="3306" xr:uid="{00000000-0005-0000-0000-0000EB0C0000}"/>
    <cellStyle name="DATA Amount [1] 2" xfId="3307" xr:uid="{00000000-0005-0000-0000-0000EC0C0000}"/>
    <cellStyle name="DATA Amount [1] 3" xfId="3308" xr:uid="{00000000-0005-0000-0000-0000ED0C0000}"/>
    <cellStyle name="DATA Amount [1] 4" xfId="3309" xr:uid="{00000000-0005-0000-0000-0000EE0C0000}"/>
    <cellStyle name="DATA Amount [1] 5" xfId="3310" xr:uid="{00000000-0005-0000-0000-0000EF0C0000}"/>
    <cellStyle name="DATA Amount [1] 6" xfId="3311" xr:uid="{00000000-0005-0000-0000-0000F00C0000}"/>
    <cellStyle name="DATA Amount [1] 7" xfId="3312" xr:uid="{00000000-0005-0000-0000-0000F10C0000}"/>
    <cellStyle name="DATA Amount [1] 8" xfId="3313" xr:uid="{00000000-0005-0000-0000-0000F20C0000}"/>
    <cellStyle name="DATA Amount [1] 9" xfId="3314" xr:uid="{00000000-0005-0000-0000-0000F30C0000}"/>
    <cellStyle name="DATA Amount [2]" xfId="3315" xr:uid="{00000000-0005-0000-0000-0000F40C0000}"/>
    <cellStyle name="DATA Amount [2] 10" xfId="3316" xr:uid="{00000000-0005-0000-0000-0000F50C0000}"/>
    <cellStyle name="DATA Amount [2] 11" xfId="3317" xr:uid="{00000000-0005-0000-0000-0000F60C0000}"/>
    <cellStyle name="DATA Amount [2] 2" xfId="3318" xr:uid="{00000000-0005-0000-0000-0000F70C0000}"/>
    <cellStyle name="DATA Amount [2] 3" xfId="3319" xr:uid="{00000000-0005-0000-0000-0000F80C0000}"/>
    <cellStyle name="DATA Amount [2] 4" xfId="3320" xr:uid="{00000000-0005-0000-0000-0000F90C0000}"/>
    <cellStyle name="DATA Amount [2] 5" xfId="3321" xr:uid="{00000000-0005-0000-0000-0000FA0C0000}"/>
    <cellStyle name="DATA Amount [2] 6" xfId="3322" xr:uid="{00000000-0005-0000-0000-0000FB0C0000}"/>
    <cellStyle name="DATA Amount [2] 7" xfId="3323" xr:uid="{00000000-0005-0000-0000-0000FC0C0000}"/>
    <cellStyle name="DATA Amount [2] 8" xfId="3324" xr:uid="{00000000-0005-0000-0000-0000FD0C0000}"/>
    <cellStyle name="DATA Amount [2] 9" xfId="3325" xr:uid="{00000000-0005-0000-0000-0000FE0C0000}"/>
    <cellStyle name="DATA Amount 10" xfId="3326" xr:uid="{00000000-0005-0000-0000-0000FF0C0000}"/>
    <cellStyle name="DATA Amount 11" xfId="3327" xr:uid="{00000000-0005-0000-0000-0000000D0000}"/>
    <cellStyle name="DATA Amount 12" xfId="3328" xr:uid="{00000000-0005-0000-0000-0000010D0000}"/>
    <cellStyle name="DATA Amount 13" xfId="3329" xr:uid="{00000000-0005-0000-0000-0000020D0000}"/>
    <cellStyle name="DATA Amount 2" xfId="3330" xr:uid="{00000000-0005-0000-0000-0000030D0000}"/>
    <cellStyle name="DATA Amount 2 2" xfId="3331" xr:uid="{00000000-0005-0000-0000-0000040D0000}"/>
    <cellStyle name="DATA Amount 2 2 7" xfId="3332" xr:uid="{00000000-0005-0000-0000-0000050D0000}"/>
    <cellStyle name="DATA Amount 2 2 7 2" xfId="3333" xr:uid="{00000000-0005-0000-0000-0000060D0000}"/>
    <cellStyle name="DATA Amount 2 3" xfId="3334" xr:uid="{00000000-0005-0000-0000-0000070D0000}"/>
    <cellStyle name="DATA Amount 2 4" xfId="3335" xr:uid="{00000000-0005-0000-0000-0000080D0000}"/>
    <cellStyle name="DATA Amount 3" xfId="3336" xr:uid="{00000000-0005-0000-0000-0000090D0000}"/>
    <cellStyle name="DATA Amount 4" xfId="3337" xr:uid="{00000000-0005-0000-0000-00000A0D0000}"/>
    <cellStyle name="DATA Amount 5" xfId="3338" xr:uid="{00000000-0005-0000-0000-00000B0D0000}"/>
    <cellStyle name="DATA Amount 6" xfId="3339" xr:uid="{00000000-0005-0000-0000-00000C0D0000}"/>
    <cellStyle name="DATA Amount 7" xfId="3340" xr:uid="{00000000-0005-0000-0000-00000D0D0000}"/>
    <cellStyle name="DATA Amount 8" xfId="3341" xr:uid="{00000000-0005-0000-0000-00000E0D0000}"/>
    <cellStyle name="DATA Amount 9" xfId="3342" xr:uid="{00000000-0005-0000-0000-00000F0D0000}"/>
    <cellStyle name="DATA Amount_Best Practice Model Disclaimer v1.1" xfId="3343" xr:uid="{00000000-0005-0000-0000-0000100D0000}"/>
    <cellStyle name="DATA Currency" xfId="3344" xr:uid="{00000000-0005-0000-0000-0000110D0000}"/>
    <cellStyle name="DATA Currency [1]" xfId="3345" xr:uid="{00000000-0005-0000-0000-0000120D0000}"/>
    <cellStyle name="DATA Currency [1] 10" xfId="3346" xr:uid="{00000000-0005-0000-0000-0000130D0000}"/>
    <cellStyle name="DATA Currency [1] 11" xfId="3347" xr:uid="{00000000-0005-0000-0000-0000140D0000}"/>
    <cellStyle name="DATA Currency [1] 2" xfId="3348" xr:uid="{00000000-0005-0000-0000-0000150D0000}"/>
    <cellStyle name="DATA Currency [1] 3" xfId="3349" xr:uid="{00000000-0005-0000-0000-0000160D0000}"/>
    <cellStyle name="DATA Currency [1] 4" xfId="3350" xr:uid="{00000000-0005-0000-0000-0000170D0000}"/>
    <cellStyle name="DATA Currency [1] 5" xfId="3351" xr:uid="{00000000-0005-0000-0000-0000180D0000}"/>
    <cellStyle name="DATA Currency [1] 6" xfId="3352" xr:uid="{00000000-0005-0000-0000-0000190D0000}"/>
    <cellStyle name="DATA Currency [1] 7" xfId="3353" xr:uid="{00000000-0005-0000-0000-00001A0D0000}"/>
    <cellStyle name="DATA Currency [1] 8" xfId="3354" xr:uid="{00000000-0005-0000-0000-00001B0D0000}"/>
    <cellStyle name="DATA Currency [1] 9" xfId="3355" xr:uid="{00000000-0005-0000-0000-00001C0D0000}"/>
    <cellStyle name="DATA Currency [2]" xfId="3356" xr:uid="{00000000-0005-0000-0000-00001D0D0000}"/>
    <cellStyle name="DATA Currency [2] 10" xfId="3357" xr:uid="{00000000-0005-0000-0000-00001E0D0000}"/>
    <cellStyle name="DATA Currency [2] 11" xfId="3358" xr:uid="{00000000-0005-0000-0000-00001F0D0000}"/>
    <cellStyle name="DATA Currency [2] 2" xfId="3359" xr:uid="{00000000-0005-0000-0000-0000200D0000}"/>
    <cellStyle name="DATA Currency [2] 3" xfId="3360" xr:uid="{00000000-0005-0000-0000-0000210D0000}"/>
    <cellStyle name="DATA Currency [2] 4" xfId="3361" xr:uid="{00000000-0005-0000-0000-0000220D0000}"/>
    <cellStyle name="DATA Currency [2] 5" xfId="3362" xr:uid="{00000000-0005-0000-0000-0000230D0000}"/>
    <cellStyle name="DATA Currency [2] 6" xfId="3363" xr:uid="{00000000-0005-0000-0000-0000240D0000}"/>
    <cellStyle name="DATA Currency [2] 7" xfId="3364" xr:uid="{00000000-0005-0000-0000-0000250D0000}"/>
    <cellStyle name="DATA Currency [2] 8" xfId="3365" xr:uid="{00000000-0005-0000-0000-0000260D0000}"/>
    <cellStyle name="DATA Currency [2] 9" xfId="3366" xr:uid="{00000000-0005-0000-0000-0000270D0000}"/>
    <cellStyle name="DATA Currency 10" xfId="3367" xr:uid="{00000000-0005-0000-0000-0000280D0000}"/>
    <cellStyle name="DATA Currency 11" xfId="3368" xr:uid="{00000000-0005-0000-0000-0000290D0000}"/>
    <cellStyle name="DATA Currency 12" xfId="3369" xr:uid="{00000000-0005-0000-0000-00002A0D0000}"/>
    <cellStyle name="DATA Currency 13" xfId="3370" xr:uid="{00000000-0005-0000-0000-00002B0D0000}"/>
    <cellStyle name="DATA Currency 2" xfId="3371" xr:uid="{00000000-0005-0000-0000-00002C0D0000}"/>
    <cellStyle name="DATA Currency 3" xfId="3372" xr:uid="{00000000-0005-0000-0000-00002D0D0000}"/>
    <cellStyle name="DATA Currency 4" xfId="3373" xr:uid="{00000000-0005-0000-0000-00002E0D0000}"/>
    <cellStyle name="DATA Currency 5" xfId="3374" xr:uid="{00000000-0005-0000-0000-00002F0D0000}"/>
    <cellStyle name="DATA Currency 6" xfId="3375" xr:uid="{00000000-0005-0000-0000-0000300D0000}"/>
    <cellStyle name="DATA Currency 7" xfId="3376" xr:uid="{00000000-0005-0000-0000-0000310D0000}"/>
    <cellStyle name="DATA Currency 8" xfId="3377" xr:uid="{00000000-0005-0000-0000-0000320D0000}"/>
    <cellStyle name="DATA Currency 9" xfId="3378" xr:uid="{00000000-0005-0000-0000-0000330D0000}"/>
    <cellStyle name="DATA Currency_Best Practice Model Disclaimer v1.1" xfId="3379" xr:uid="{00000000-0005-0000-0000-0000340D0000}"/>
    <cellStyle name="DATA Date Long" xfId="3380" xr:uid="{00000000-0005-0000-0000-0000350D0000}"/>
    <cellStyle name="DATA Date Long 10" xfId="3381" xr:uid="{00000000-0005-0000-0000-0000360D0000}"/>
    <cellStyle name="DATA Date Long 11" xfId="3382" xr:uid="{00000000-0005-0000-0000-0000370D0000}"/>
    <cellStyle name="DATA Date Long 2" xfId="3383" xr:uid="{00000000-0005-0000-0000-0000380D0000}"/>
    <cellStyle name="DATA Date Long 3" xfId="3384" xr:uid="{00000000-0005-0000-0000-0000390D0000}"/>
    <cellStyle name="DATA Date Long 4" xfId="3385" xr:uid="{00000000-0005-0000-0000-00003A0D0000}"/>
    <cellStyle name="DATA Date Long 5" xfId="3386" xr:uid="{00000000-0005-0000-0000-00003B0D0000}"/>
    <cellStyle name="DATA Date Long 6" xfId="3387" xr:uid="{00000000-0005-0000-0000-00003C0D0000}"/>
    <cellStyle name="DATA Date Long 7" xfId="3388" xr:uid="{00000000-0005-0000-0000-00003D0D0000}"/>
    <cellStyle name="DATA Date Long 8" xfId="3389" xr:uid="{00000000-0005-0000-0000-00003E0D0000}"/>
    <cellStyle name="DATA Date Long 9" xfId="3390" xr:uid="{00000000-0005-0000-0000-00003F0D0000}"/>
    <cellStyle name="DATA Date Short" xfId="3391" xr:uid="{00000000-0005-0000-0000-0000400D0000}"/>
    <cellStyle name="DATA Date Short 10" xfId="3392" xr:uid="{00000000-0005-0000-0000-0000410D0000}"/>
    <cellStyle name="DATA Date Short 11" xfId="3393" xr:uid="{00000000-0005-0000-0000-0000420D0000}"/>
    <cellStyle name="DATA Date Short 2" xfId="3394" xr:uid="{00000000-0005-0000-0000-0000430D0000}"/>
    <cellStyle name="DATA Date Short 3" xfId="3395" xr:uid="{00000000-0005-0000-0000-0000440D0000}"/>
    <cellStyle name="DATA Date Short 4" xfId="3396" xr:uid="{00000000-0005-0000-0000-0000450D0000}"/>
    <cellStyle name="DATA Date Short 5" xfId="3397" xr:uid="{00000000-0005-0000-0000-0000460D0000}"/>
    <cellStyle name="DATA Date Short 6" xfId="3398" xr:uid="{00000000-0005-0000-0000-0000470D0000}"/>
    <cellStyle name="DATA Date Short 7" xfId="3399" xr:uid="{00000000-0005-0000-0000-0000480D0000}"/>
    <cellStyle name="DATA Date Short 8" xfId="3400" xr:uid="{00000000-0005-0000-0000-0000490D0000}"/>
    <cellStyle name="DATA Date Short 9" xfId="3401" xr:uid="{00000000-0005-0000-0000-00004A0D0000}"/>
    <cellStyle name="DATA List" xfId="3402" xr:uid="{00000000-0005-0000-0000-00004B0D0000}"/>
    <cellStyle name="DATA List 10" xfId="3403" xr:uid="{00000000-0005-0000-0000-00004C0D0000}"/>
    <cellStyle name="DATA List 11" xfId="3404" xr:uid="{00000000-0005-0000-0000-00004D0D0000}"/>
    <cellStyle name="DATA List 12" xfId="3405" xr:uid="{00000000-0005-0000-0000-00004E0D0000}"/>
    <cellStyle name="DATA List 13" xfId="3406" xr:uid="{00000000-0005-0000-0000-00004F0D0000}"/>
    <cellStyle name="DATA List 2" xfId="3407" xr:uid="{00000000-0005-0000-0000-0000500D0000}"/>
    <cellStyle name="DATA List 2 12" xfId="3408" xr:uid="{00000000-0005-0000-0000-0000510D0000}"/>
    <cellStyle name="DATA List 2 2" xfId="3409" xr:uid="{00000000-0005-0000-0000-0000520D0000}"/>
    <cellStyle name="DATA List 2 3" xfId="3410" xr:uid="{00000000-0005-0000-0000-0000530D0000}"/>
    <cellStyle name="DATA List 2 4" xfId="3411" xr:uid="{00000000-0005-0000-0000-0000540D0000}"/>
    <cellStyle name="DATA List 2 4 2" xfId="3412" xr:uid="{00000000-0005-0000-0000-0000550D0000}"/>
    <cellStyle name="DATA List 2 4 3" xfId="3413" xr:uid="{00000000-0005-0000-0000-0000560D0000}"/>
    <cellStyle name="DATA List 2 5" xfId="3414" xr:uid="{00000000-0005-0000-0000-0000570D0000}"/>
    <cellStyle name="DATA List 3" xfId="3415" xr:uid="{00000000-0005-0000-0000-0000580D0000}"/>
    <cellStyle name="DATA List 4" xfId="3416" xr:uid="{00000000-0005-0000-0000-0000590D0000}"/>
    <cellStyle name="DATA List 5" xfId="3417" xr:uid="{00000000-0005-0000-0000-00005A0D0000}"/>
    <cellStyle name="DATA List 6" xfId="3418" xr:uid="{00000000-0005-0000-0000-00005B0D0000}"/>
    <cellStyle name="DATA List 7" xfId="3419" xr:uid="{00000000-0005-0000-0000-00005C0D0000}"/>
    <cellStyle name="DATA List 8" xfId="3420" xr:uid="{00000000-0005-0000-0000-00005D0D0000}"/>
    <cellStyle name="DATA List 9" xfId="3421" xr:uid="{00000000-0005-0000-0000-00005E0D0000}"/>
    <cellStyle name="DATA Memo" xfId="3422" xr:uid="{00000000-0005-0000-0000-00005F0D0000}"/>
    <cellStyle name="DATA Memo 10" xfId="3423" xr:uid="{00000000-0005-0000-0000-0000600D0000}"/>
    <cellStyle name="DATA Memo 2" xfId="3424" xr:uid="{00000000-0005-0000-0000-0000610D0000}"/>
    <cellStyle name="DATA Memo 3" xfId="3425" xr:uid="{00000000-0005-0000-0000-0000620D0000}"/>
    <cellStyle name="DATA Memo 4" xfId="3426" xr:uid="{00000000-0005-0000-0000-0000630D0000}"/>
    <cellStyle name="DATA Memo 5" xfId="3427" xr:uid="{00000000-0005-0000-0000-0000640D0000}"/>
    <cellStyle name="DATA Memo 6" xfId="3428" xr:uid="{00000000-0005-0000-0000-0000650D0000}"/>
    <cellStyle name="DATA Memo 7" xfId="3429" xr:uid="{00000000-0005-0000-0000-0000660D0000}"/>
    <cellStyle name="DATA Memo 8" xfId="3430" xr:uid="{00000000-0005-0000-0000-0000670D0000}"/>
    <cellStyle name="DATA Memo 9" xfId="3431" xr:uid="{00000000-0005-0000-0000-0000680D0000}"/>
    <cellStyle name="DATA Percent" xfId="3432" xr:uid="{00000000-0005-0000-0000-0000690D0000}"/>
    <cellStyle name="DATA Percent [1]" xfId="3433" xr:uid="{00000000-0005-0000-0000-00006A0D0000}"/>
    <cellStyle name="DATA Percent [1] 10" xfId="3434" xr:uid="{00000000-0005-0000-0000-00006B0D0000}"/>
    <cellStyle name="DATA Percent [1] 11" xfId="3435" xr:uid="{00000000-0005-0000-0000-00006C0D0000}"/>
    <cellStyle name="DATA Percent [1] 2" xfId="3436" xr:uid="{00000000-0005-0000-0000-00006D0D0000}"/>
    <cellStyle name="DATA Percent [1] 3" xfId="3437" xr:uid="{00000000-0005-0000-0000-00006E0D0000}"/>
    <cellStyle name="DATA Percent [1] 4" xfId="3438" xr:uid="{00000000-0005-0000-0000-00006F0D0000}"/>
    <cellStyle name="DATA Percent [1] 5" xfId="3439" xr:uid="{00000000-0005-0000-0000-0000700D0000}"/>
    <cellStyle name="DATA Percent [1] 6" xfId="3440" xr:uid="{00000000-0005-0000-0000-0000710D0000}"/>
    <cellStyle name="DATA Percent [1] 7" xfId="3441" xr:uid="{00000000-0005-0000-0000-0000720D0000}"/>
    <cellStyle name="DATA Percent [1] 8" xfId="3442" xr:uid="{00000000-0005-0000-0000-0000730D0000}"/>
    <cellStyle name="DATA Percent [1] 9" xfId="3443" xr:uid="{00000000-0005-0000-0000-0000740D0000}"/>
    <cellStyle name="DATA Percent [2]" xfId="3444" xr:uid="{00000000-0005-0000-0000-0000750D0000}"/>
    <cellStyle name="DATA Percent [2] 10" xfId="3445" xr:uid="{00000000-0005-0000-0000-0000760D0000}"/>
    <cellStyle name="DATA Percent [2] 11" xfId="3446" xr:uid="{00000000-0005-0000-0000-0000770D0000}"/>
    <cellStyle name="DATA Percent [2] 2" xfId="3447" xr:uid="{00000000-0005-0000-0000-0000780D0000}"/>
    <cellStyle name="DATA Percent [2] 3" xfId="3448" xr:uid="{00000000-0005-0000-0000-0000790D0000}"/>
    <cellStyle name="DATA Percent [2] 4" xfId="3449" xr:uid="{00000000-0005-0000-0000-00007A0D0000}"/>
    <cellStyle name="DATA Percent [2] 5" xfId="3450" xr:uid="{00000000-0005-0000-0000-00007B0D0000}"/>
    <cellStyle name="DATA Percent [2] 6" xfId="3451" xr:uid="{00000000-0005-0000-0000-00007C0D0000}"/>
    <cellStyle name="DATA Percent [2] 7" xfId="3452" xr:uid="{00000000-0005-0000-0000-00007D0D0000}"/>
    <cellStyle name="DATA Percent [2] 8" xfId="3453" xr:uid="{00000000-0005-0000-0000-00007E0D0000}"/>
    <cellStyle name="DATA Percent [2] 9" xfId="3454" xr:uid="{00000000-0005-0000-0000-00007F0D0000}"/>
    <cellStyle name="DATA Percent 10" xfId="3455" xr:uid="{00000000-0005-0000-0000-0000800D0000}"/>
    <cellStyle name="DATA Percent 11" xfId="3456" xr:uid="{00000000-0005-0000-0000-0000810D0000}"/>
    <cellStyle name="DATA Percent 12" xfId="3457" xr:uid="{00000000-0005-0000-0000-0000820D0000}"/>
    <cellStyle name="DATA Percent 13" xfId="3458" xr:uid="{00000000-0005-0000-0000-0000830D0000}"/>
    <cellStyle name="DATA Percent 2" xfId="3459" xr:uid="{00000000-0005-0000-0000-0000840D0000}"/>
    <cellStyle name="DATA Percent 2 2" xfId="3460" xr:uid="{00000000-0005-0000-0000-0000850D0000}"/>
    <cellStyle name="DATA Percent 2 2 7" xfId="3461" xr:uid="{00000000-0005-0000-0000-0000860D0000}"/>
    <cellStyle name="DATA Percent 2 2 7 2" xfId="3462" xr:uid="{00000000-0005-0000-0000-0000870D0000}"/>
    <cellStyle name="DATA Percent 2 3" xfId="3463" xr:uid="{00000000-0005-0000-0000-0000880D0000}"/>
    <cellStyle name="DATA Percent 2 4" xfId="3464" xr:uid="{00000000-0005-0000-0000-0000890D0000}"/>
    <cellStyle name="DATA Percent 3" xfId="3465" xr:uid="{00000000-0005-0000-0000-00008A0D0000}"/>
    <cellStyle name="DATA Percent 4" xfId="3466" xr:uid="{00000000-0005-0000-0000-00008B0D0000}"/>
    <cellStyle name="DATA Percent 44" xfId="3467" xr:uid="{00000000-0005-0000-0000-00008C0D0000}"/>
    <cellStyle name="DATA Percent 44 3" xfId="3468" xr:uid="{00000000-0005-0000-0000-00008D0D0000}"/>
    <cellStyle name="DATA Percent 45" xfId="3469" xr:uid="{00000000-0005-0000-0000-00008E0D0000}"/>
    <cellStyle name="DATA Percent 45 3" xfId="3470" xr:uid="{00000000-0005-0000-0000-00008F0D0000}"/>
    <cellStyle name="DATA Percent 46" xfId="3471" xr:uid="{00000000-0005-0000-0000-0000900D0000}"/>
    <cellStyle name="DATA Percent 46 3" xfId="3472" xr:uid="{00000000-0005-0000-0000-0000910D0000}"/>
    <cellStyle name="DATA Percent 5" xfId="3473" xr:uid="{00000000-0005-0000-0000-0000920D0000}"/>
    <cellStyle name="DATA Percent 6" xfId="3474" xr:uid="{00000000-0005-0000-0000-0000930D0000}"/>
    <cellStyle name="DATA Percent 7" xfId="3475" xr:uid="{00000000-0005-0000-0000-0000940D0000}"/>
    <cellStyle name="DATA Percent 8" xfId="3476" xr:uid="{00000000-0005-0000-0000-0000950D0000}"/>
    <cellStyle name="DATA Percent 9" xfId="3477" xr:uid="{00000000-0005-0000-0000-0000960D0000}"/>
    <cellStyle name="DATA Percent_Best Practice Model Disclaimer v1.1" xfId="3478" xr:uid="{00000000-0005-0000-0000-0000970D0000}"/>
    <cellStyle name="DATA Text" xfId="3479" xr:uid="{00000000-0005-0000-0000-0000980D0000}"/>
    <cellStyle name="DATA Text 10" xfId="3480" xr:uid="{00000000-0005-0000-0000-0000990D0000}"/>
    <cellStyle name="DATA Text 11" xfId="3481" xr:uid="{00000000-0005-0000-0000-00009A0D0000}"/>
    <cellStyle name="DATA Text 2" xfId="3482" xr:uid="{00000000-0005-0000-0000-00009B0D0000}"/>
    <cellStyle name="DATA Text 3" xfId="3483" xr:uid="{00000000-0005-0000-0000-00009C0D0000}"/>
    <cellStyle name="DATA Text 4" xfId="3484" xr:uid="{00000000-0005-0000-0000-00009D0D0000}"/>
    <cellStyle name="DATA Text 5" xfId="3485" xr:uid="{00000000-0005-0000-0000-00009E0D0000}"/>
    <cellStyle name="DATA Text 6" xfId="3486" xr:uid="{00000000-0005-0000-0000-00009F0D0000}"/>
    <cellStyle name="DATA Text 7" xfId="3487" xr:uid="{00000000-0005-0000-0000-0000A00D0000}"/>
    <cellStyle name="DATA Text 8" xfId="3488" xr:uid="{00000000-0005-0000-0000-0000A10D0000}"/>
    <cellStyle name="DATA Text 9" xfId="3489" xr:uid="{00000000-0005-0000-0000-0000A20D0000}"/>
    <cellStyle name="DATA Version" xfId="3490" xr:uid="{00000000-0005-0000-0000-0000A30D0000}"/>
    <cellStyle name="DATA Version 10" xfId="3491" xr:uid="{00000000-0005-0000-0000-0000A40D0000}"/>
    <cellStyle name="DATA Version 2" xfId="3492" xr:uid="{00000000-0005-0000-0000-0000A50D0000}"/>
    <cellStyle name="DATA Version 3" xfId="3493" xr:uid="{00000000-0005-0000-0000-0000A60D0000}"/>
    <cellStyle name="DATA Version 4" xfId="3494" xr:uid="{00000000-0005-0000-0000-0000A70D0000}"/>
    <cellStyle name="DATA Version 5" xfId="3495" xr:uid="{00000000-0005-0000-0000-0000A80D0000}"/>
    <cellStyle name="DATA Version 6" xfId="3496" xr:uid="{00000000-0005-0000-0000-0000A90D0000}"/>
    <cellStyle name="DATA Version 7" xfId="3497" xr:uid="{00000000-0005-0000-0000-0000AA0D0000}"/>
    <cellStyle name="DATA Version 8" xfId="3498" xr:uid="{00000000-0005-0000-0000-0000AB0D0000}"/>
    <cellStyle name="DATA Version 9" xfId="3499" xr:uid="{00000000-0005-0000-0000-0000AC0D0000}"/>
    <cellStyle name="DATA_Amount" xfId="3500" xr:uid="{00000000-0005-0000-0000-0000AD0D0000}"/>
    <cellStyle name="Date" xfId="3501" xr:uid="{00000000-0005-0000-0000-0000AE0D0000}"/>
    <cellStyle name="Date 2" xfId="3502" xr:uid="{00000000-0005-0000-0000-0000AF0D0000}"/>
    <cellStyle name="Date Aligned" xfId="3503" xr:uid="{00000000-0005-0000-0000-0000B00D0000}"/>
    <cellStyle name="Date Aligned*" xfId="3504" xr:uid="{00000000-0005-0000-0000-0000B10D0000}"/>
    <cellStyle name="Date Aligned__MasterJRComps" xfId="3505" xr:uid="{00000000-0005-0000-0000-0000B20D0000}"/>
    <cellStyle name="Date dd-mmm" xfId="3506" xr:uid="{00000000-0005-0000-0000-0000B30D0000}"/>
    <cellStyle name="Date dd-mmm-yy" xfId="3507" xr:uid="{00000000-0005-0000-0000-0000B40D0000}"/>
    <cellStyle name="Date mmm-yy" xfId="3508" xr:uid="{00000000-0005-0000-0000-0000B50D0000}"/>
    <cellStyle name="Date_Ch4 v2" xfId="3509" xr:uid="{00000000-0005-0000-0000-0000B60D0000}"/>
    <cellStyle name="DateJL" xfId="3510" xr:uid="{00000000-0005-0000-0000-0000B70D0000}"/>
    <cellStyle name="DateJL 2" xfId="3511" xr:uid="{00000000-0005-0000-0000-0000B80D0000}"/>
    <cellStyle name="DateJL 2 2" xfId="3512" xr:uid="{00000000-0005-0000-0000-0000B90D0000}"/>
    <cellStyle name="DateJL 2 3" xfId="3513" xr:uid="{00000000-0005-0000-0000-0000BA0D0000}"/>
    <cellStyle name="DateJL 2 4" xfId="3514" xr:uid="{00000000-0005-0000-0000-0000BB0D0000}"/>
    <cellStyle name="DateJL 2 5" xfId="3515" xr:uid="{00000000-0005-0000-0000-0000BC0D0000}"/>
    <cellStyle name="DateJL 3" xfId="3516" xr:uid="{00000000-0005-0000-0000-0000BD0D0000}"/>
    <cellStyle name="DateJL 4" xfId="3517" xr:uid="{00000000-0005-0000-0000-0000BE0D0000}"/>
    <cellStyle name="DateJL 5" xfId="3518" xr:uid="{00000000-0005-0000-0000-0000BF0D0000}"/>
    <cellStyle name="DateJL 6" xfId="3519" xr:uid="{00000000-0005-0000-0000-0000C00D0000}"/>
    <cellStyle name="DateJL 7" xfId="3520" xr:uid="{00000000-0005-0000-0000-0000C10D0000}"/>
    <cellStyle name="DateJL 8" xfId="3521" xr:uid="{00000000-0005-0000-0000-0000C20D0000}"/>
    <cellStyle name="DateTime" xfId="3522" xr:uid="{00000000-0005-0000-0000-0000C30D0000}"/>
    <cellStyle name="Dec_EA" xfId="3523" xr:uid="{00000000-0005-0000-0000-0000C40D0000}"/>
    <cellStyle name="Decimal nos" xfId="3524" xr:uid="{00000000-0005-0000-0000-0000C50D0000}"/>
    <cellStyle name="Decimal nos 2" xfId="3525" xr:uid="{00000000-0005-0000-0000-0000C60D0000}"/>
    <cellStyle name="Decimal nos 2 2" xfId="3526" xr:uid="{00000000-0005-0000-0000-0000C70D0000}"/>
    <cellStyle name="Decimal nos 2 3" xfId="3527" xr:uid="{00000000-0005-0000-0000-0000C80D0000}"/>
    <cellStyle name="Decimal nos 2 4" xfId="3528" xr:uid="{00000000-0005-0000-0000-0000C90D0000}"/>
    <cellStyle name="Decimal nos 2 5" xfId="3529" xr:uid="{00000000-0005-0000-0000-0000CA0D0000}"/>
    <cellStyle name="Decimal nos 3" xfId="3530" xr:uid="{00000000-0005-0000-0000-0000CB0D0000}"/>
    <cellStyle name="Decimal nos 4" xfId="3531" xr:uid="{00000000-0005-0000-0000-0000CC0D0000}"/>
    <cellStyle name="Decimal nos 5" xfId="3532" xr:uid="{00000000-0005-0000-0000-0000CD0D0000}"/>
    <cellStyle name="Decimal nos 6" xfId="3533" xr:uid="{00000000-0005-0000-0000-0000CE0D0000}"/>
    <cellStyle name="Decimal nos 7" xfId="3534" xr:uid="{00000000-0005-0000-0000-0000CF0D0000}"/>
    <cellStyle name="Decimal nos 8" xfId="3535" xr:uid="{00000000-0005-0000-0000-0000D00D0000}"/>
    <cellStyle name="Decimal nos acct" xfId="3536" xr:uid="{00000000-0005-0000-0000-0000D10D0000}"/>
    <cellStyle name="Decimal nos acct 2" xfId="3537" xr:uid="{00000000-0005-0000-0000-0000D20D0000}"/>
    <cellStyle name="Decimal nos acct 2 2" xfId="3538" xr:uid="{00000000-0005-0000-0000-0000D30D0000}"/>
    <cellStyle name="Decimal nos acct 2 3" xfId="3539" xr:uid="{00000000-0005-0000-0000-0000D40D0000}"/>
    <cellStyle name="Decimal nos acct 2 4" xfId="3540" xr:uid="{00000000-0005-0000-0000-0000D50D0000}"/>
    <cellStyle name="Decimal nos acct 2 5" xfId="3541" xr:uid="{00000000-0005-0000-0000-0000D60D0000}"/>
    <cellStyle name="Decimal nos acct 3" xfId="3542" xr:uid="{00000000-0005-0000-0000-0000D70D0000}"/>
    <cellStyle name="Decimal nos acct 4" xfId="3543" xr:uid="{00000000-0005-0000-0000-0000D80D0000}"/>
    <cellStyle name="Decimal nos acct 5" xfId="3544" xr:uid="{00000000-0005-0000-0000-0000D90D0000}"/>
    <cellStyle name="Decimal nos acct 6" xfId="3545" xr:uid="{00000000-0005-0000-0000-0000DA0D0000}"/>
    <cellStyle name="Decimal nos acct 7" xfId="3546" xr:uid="{00000000-0005-0000-0000-0000DB0D0000}"/>
    <cellStyle name="Decimal nos acct 8" xfId="3547" xr:uid="{00000000-0005-0000-0000-0000DC0D0000}"/>
    <cellStyle name="Decimal_0dp" xfId="3548" xr:uid="{00000000-0005-0000-0000-0000DD0D0000}"/>
    <cellStyle name="Description" xfId="3549" xr:uid="{00000000-0005-0000-0000-0000DE0D0000}"/>
    <cellStyle name="Deviant" xfId="3550" xr:uid="{00000000-0005-0000-0000-0000DF0D0000}"/>
    <cellStyle name="Dezimal [0]_0002VS" xfId="3551" xr:uid="{00000000-0005-0000-0000-0000E00D0000}"/>
    <cellStyle name="Dezimal_0002VS" xfId="3552" xr:uid="{00000000-0005-0000-0000-0000E10D0000}"/>
    <cellStyle name="DfT Heading" xfId="16" xr:uid="{00000000-0005-0000-0000-0000E20D0000}"/>
    <cellStyle name="Dia" xfId="3553" xr:uid="{00000000-0005-0000-0000-0000E30D0000}"/>
    <cellStyle name="DistributionType" xfId="3554" xr:uid="{00000000-0005-0000-0000-0000E40D0000}"/>
    <cellStyle name="données" xfId="3555" xr:uid="{00000000-0005-0000-0000-0000E50D0000}"/>
    <cellStyle name="donnéesbord" xfId="3556" xr:uid="{00000000-0005-0000-0000-0000E60D0000}"/>
    <cellStyle name="Dotted Line" xfId="3557" xr:uid="{00000000-0005-0000-0000-0000E70D0000}"/>
    <cellStyle name="Double" xfId="3558" xr:uid="{00000000-0005-0000-0000-0000E80D0000}"/>
    <cellStyle name="Encabez1" xfId="3559" xr:uid="{00000000-0005-0000-0000-0000E90D0000}"/>
    <cellStyle name="Encabez2" xfId="3560" xr:uid="{00000000-0005-0000-0000-0000EA0D0000}"/>
    <cellStyle name="EnVision body" xfId="3561" xr:uid="{00000000-0005-0000-0000-0000EB0D0000}"/>
    <cellStyle name="EnVision body 2" xfId="3562" xr:uid="{00000000-0005-0000-0000-0000EC0D0000}"/>
    <cellStyle name="EnVision Header" xfId="3563" xr:uid="{00000000-0005-0000-0000-0000ED0D0000}"/>
    <cellStyle name="EnVision Header 2" xfId="3564" xr:uid="{00000000-0005-0000-0000-0000EE0D0000}"/>
    <cellStyle name="EnVision Heading" xfId="3565" xr:uid="{00000000-0005-0000-0000-0000EF0D0000}"/>
    <cellStyle name="EnVision Sub" xfId="3566" xr:uid="{00000000-0005-0000-0000-0000F00D0000}"/>
    <cellStyle name="EnVision table" xfId="3567" xr:uid="{00000000-0005-0000-0000-0000F10D0000}"/>
    <cellStyle name="EnVision table 2" xfId="3568" xr:uid="{00000000-0005-0000-0000-0000F20D0000}"/>
    <cellStyle name="EnVision table 3" xfId="3569" xr:uid="{00000000-0005-0000-0000-0000F30D0000}"/>
    <cellStyle name="EnVision table 4" xfId="3570" xr:uid="{00000000-0005-0000-0000-0000F40D0000}"/>
    <cellStyle name="Envision Table Body" xfId="3571" xr:uid="{00000000-0005-0000-0000-0000F50D0000}"/>
    <cellStyle name="Envision Table Body 2" xfId="3572" xr:uid="{00000000-0005-0000-0000-0000F60D0000}"/>
    <cellStyle name="Envision Table Body 3" xfId="3573" xr:uid="{00000000-0005-0000-0000-0000F70D0000}"/>
    <cellStyle name="Envision Table Body 4" xfId="3574" xr:uid="{00000000-0005-0000-0000-0000F80D0000}"/>
    <cellStyle name="Envision Table Body 5" xfId="3575" xr:uid="{00000000-0005-0000-0000-0000F90D0000}"/>
    <cellStyle name="Envision Table Body 6" xfId="3576" xr:uid="{00000000-0005-0000-0000-0000FA0D0000}"/>
    <cellStyle name="Envision Table Body 7" xfId="3577" xr:uid="{00000000-0005-0000-0000-0000FB0D0000}"/>
    <cellStyle name="Envision Table Body 8" xfId="3578" xr:uid="{00000000-0005-0000-0000-0000FC0D0000}"/>
    <cellStyle name="EnVision Table Heading" xfId="3579" xr:uid="{00000000-0005-0000-0000-0000FD0D0000}"/>
    <cellStyle name="EnVision Table Heading 2" xfId="3580" xr:uid="{00000000-0005-0000-0000-0000FE0D0000}"/>
    <cellStyle name="EnVision Table Heading 3" xfId="3581" xr:uid="{00000000-0005-0000-0000-0000FF0D0000}"/>
    <cellStyle name="EnVision Table Heading 3 2" xfId="3582" xr:uid="{00000000-0005-0000-0000-0000000E0000}"/>
    <cellStyle name="EnVision Table Heading 4" xfId="3583" xr:uid="{00000000-0005-0000-0000-0000010E0000}"/>
    <cellStyle name="EnVision Table Heading 5" xfId="3584" xr:uid="{00000000-0005-0000-0000-0000020E0000}"/>
    <cellStyle name="EnVision Table Heading 6" xfId="3585" xr:uid="{00000000-0005-0000-0000-0000030E0000}"/>
    <cellStyle name="EnVision Title" xfId="3586" xr:uid="{00000000-0005-0000-0000-0000040E0000}"/>
    <cellStyle name="EnVision Title 2" xfId="3587" xr:uid="{00000000-0005-0000-0000-0000050E0000}"/>
    <cellStyle name="EnVision Title 3" xfId="3588" xr:uid="{00000000-0005-0000-0000-0000060E0000}"/>
    <cellStyle name="EnVision Title 4" xfId="3589" xr:uid="{00000000-0005-0000-0000-0000070E0000}"/>
    <cellStyle name="Euro" xfId="3590" xr:uid="{00000000-0005-0000-0000-0000080E0000}"/>
    <cellStyle name="Euro 10" xfId="3591" xr:uid="{00000000-0005-0000-0000-0000090E0000}"/>
    <cellStyle name="Euro 11" xfId="3592" xr:uid="{00000000-0005-0000-0000-00000A0E0000}"/>
    <cellStyle name="Euro 12" xfId="3593" xr:uid="{00000000-0005-0000-0000-00000B0E0000}"/>
    <cellStyle name="Euro 13" xfId="3594" xr:uid="{00000000-0005-0000-0000-00000C0E0000}"/>
    <cellStyle name="Euro 14" xfId="3595" xr:uid="{00000000-0005-0000-0000-00000D0E0000}"/>
    <cellStyle name="Euro 15" xfId="3596" xr:uid="{00000000-0005-0000-0000-00000E0E0000}"/>
    <cellStyle name="Euro 16" xfId="3597" xr:uid="{00000000-0005-0000-0000-00000F0E0000}"/>
    <cellStyle name="Euro 17" xfId="3598" xr:uid="{00000000-0005-0000-0000-0000100E0000}"/>
    <cellStyle name="Euro 18" xfId="3599" xr:uid="{00000000-0005-0000-0000-0000110E0000}"/>
    <cellStyle name="Euro 19" xfId="3600" xr:uid="{00000000-0005-0000-0000-0000120E0000}"/>
    <cellStyle name="Euro 2" xfId="3601" xr:uid="{00000000-0005-0000-0000-0000130E0000}"/>
    <cellStyle name="Euro 2 2" xfId="3602" xr:uid="{00000000-0005-0000-0000-0000140E0000}"/>
    <cellStyle name="Euro 2 3" xfId="3603" xr:uid="{00000000-0005-0000-0000-0000150E0000}"/>
    <cellStyle name="Euro 2 4" xfId="3604" xr:uid="{00000000-0005-0000-0000-0000160E0000}"/>
    <cellStyle name="Euro 2 5" xfId="3605" xr:uid="{00000000-0005-0000-0000-0000170E0000}"/>
    <cellStyle name="Euro 2 6" xfId="3606" xr:uid="{00000000-0005-0000-0000-0000180E0000}"/>
    <cellStyle name="Euro 2 7" xfId="3607" xr:uid="{00000000-0005-0000-0000-0000190E0000}"/>
    <cellStyle name="Euro 20" xfId="3608" xr:uid="{00000000-0005-0000-0000-00001A0E0000}"/>
    <cellStyle name="Euro 21" xfId="3609" xr:uid="{00000000-0005-0000-0000-00001B0E0000}"/>
    <cellStyle name="Euro 22" xfId="3610" xr:uid="{00000000-0005-0000-0000-00001C0E0000}"/>
    <cellStyle name="Euro 23" xfId="3611" xr:uid="{00000000-0005-0000-0000-00001D0E0000}"/>
    <cellStyle name="Euro 24" xfId="3612" xr:uid="{00000000-0005-0000-0000-00001E0E0000}"/>
    <cellStyle name="Euro 25" xfId="3613" xr:uid="{00000000-0005-0000-0000-00001F0E0000}"/>
    <cellStyle name="Euro 26" xfId="3614" xr:uid="{00000000-0005-0000-0000-0000200E0000}"/>
    <cellStyle name="Euro 27" xfId="3615" xr:uid="{00000000-0005-0000-0000-0000210E0000}"/>
    <cellStyle name="Euro 28" xfId="3616" xr:uid="{00000000-0005-0000-0000-0000220E0000}"/>
    <cellStyle name="Euro 29" xfId="3617" xr:uid="{00000000-0005-0000-0000-0000230E0000}"/>
    <cellStyle name="Euro 3" xfId="3618" xr:uid="{00000000-0005-0000-0000-0000240E0000}"/>
    <cellStyle name="Euro 4" xfId="3619" xr:uid="{00000000-0005-0000-0000-0000250E0000}"/>
    <cellStyle name="Euro 5" xfId="3620" xr:uid="{00000000-0005-0000-0000-0000260E0000}"/>
    <cellStyle name="Euro 6" xfId="3621" xr:uid="{00000000-0005-0000-0000-0000270E0000}"/>
    <cellStyle name="Euro 7" xfId="3622" xr:uid="{00000000-0005-0000-0000-0000280E0000}"/>
    <cellStyle name="Euro 8" xfId="3623" xr:uid="{00000000-0005-0000-0000-0000290E0000}"/>
    <cellStyle name="Euro 9" xfId="3624" xr:uid="{00000000-0005-0000-0000-00002A0E0000}"/>
    <cellStyle name="Explanatory Text 10" xfId="3625" xr:uid="{00000000-0005-0000-0000-00002B0E0000}"/>
    <cellStyle name="Explanatory Text 11" xfId="3626" xr:uid="{00000000-0005-0000-0000-00002C0E0000}"/>
    <cellStyle name="Explanatory Text 12" xfId="3627" xr:uid="{00000000-0005-0000-0000-00002D0E0000}"/>
    <cellStyle name="Explanatory Text 13" xfId="3628" xr:uid="{00000000-0005-0000-0000-00002E0E0000}"/>
    <cellStyle name="Explanatory Text 14" xfId="3629" xr:uid="{00000000-0005-0000-0000-00002F0E0000}"/>
    <cellStyle name="Explanatory Text 15" xfId="3630" xr:uid="{00000000-0005-0000-0000-0000300E0000}"/>
    <cellStyle name="Explanatory Text 16" xfId="3631" xr:uid="{00000000-0005-0000-0000-0000310E0000}"/>
    <cellStyle name="Explanatory Text 17" xfId="3632" xr:uid="{00000000-0005-0000-0000-0000320E0000}"/>
    <cellStyle name="Explanatory Text 18" xfId="3633" xr:uid="{00000000-0005-0000-0000-0000330E0000}"/>
    <cellStyle name="Explanatory Text 19" xfId="3634" xr:uid="{00000000-0005-0000-0000-0000340E0000}"/>
    <cellStyle name="Explanatory Text 2" xfId="3635" xr:uid="{00000000-0005-0000-0000-0000350E0000}"/>
    <cellStyle name="Explanatory Text 2 2" xfId="3636" xr:uid="{00000000-0005-0000-0000-0000360E0000}"/>
    <cellStyle name="Explanatory Text 2 2 2" xfId="3637" xr:uid="{00000000-0005-0000-0000-0000370E0000}"/>
    <cellStyle name="Explanatory Text 2 3" xfId="3638" xr:uid="{00000000-0005-0000-0000-0000380E0000}"/>
    <cellStyle name="Explanatory Text 2 4" xfId="3639" xr:uid="{00000000-0005-0000-0000-0000390E0000}"/>
    <cellStyle name="Explanatory Text 2 5" xfId="3640" xr:uid="{00000000-0005-0000-0000-00003A0E0000}"/>
    <cellStyle name="Explanatory Text 20" xfId="3641" xr:uid="{00000000-0005-0000-0000-00003B0E0000}"/>
    <cellStyle name="Explanatory Text 21" xfId="3642" xr:uid="{00000000-0005-0000-0000-00003C0E0000}"/>
    <cellStyle name="Explanatory Text 22" xfId="3643" xr:uid="{00000000-0005-0000-0000-00003D0E0000}"/>
    <cellStyle name="Explanatory Text 23" xfId="3644" xr:uid="{00000000-0005-0000-0000-00003E0E0000}"/>
    <cellStyle name="Explanatory Text 24" xfId="3645" xr:uid="{00000000-0005-0000-0000-00003F0E0000}"/>
    <cellStyle name="Explanatory Text 25" xfId="3646" xr:uid="{00000000-0005-0000-0000-0000400E0000}"/>
    <cellStyle name="Explanatory Text 26" xfId="3647" xr:uid="{00000000-0005-0000-0000-0000410E0000}"/>
    <cellStyle name="Explanatory Text 27" xfId="3648" xr:uid="{00000000-0005-0000-0000-0000420E0000}"/>
    <cellStyle name="Explanatory Text 28" xfId="3649" xr:uid="{00000000-0005-0000-0000-0000430E0000}"/>
    <cellStyle name="Explanatory Text 29" xfId="3650" xr:uid="{00000000-0005-0000-0000-0000440E0000}"/>
    <cellStyle name="Explanatory Text 3" xfId="3651" xr:uid="{00000000-0005-0000-0000-0000450E0000}"/>
    <cellStyle name="Explanatory Text 3 2" xfId="3652" xr:uid="{00000000-0005-0000-0000-0000460E0000}"/>
    <cellStyle name="Explanatory Text 30" xfId="3653" xr:uid="{00000000-0005-0000-0000-0000470E0000}"/>
    <cellStyle name="Explanatory Text 31" xfId="3654" xr:uid="{00000000-0005-0000-0000-0000480E0000}"/>
    <cellStyle name="Explanatory Text 32" xfId="3655" xr:uid="{00000000-0005-0000-0000-0000490E0000}"/>
    <cellStyle name="Explanatory Text 33" xfId="3656" xr:uid="{00000000-0005-0000-0000-00004A0E0000}"/>
    <cellStyle name="Explanatory Text 34" xfId="3657" xr:uid="{00000000-0005-0000-0000-00004B0E0000}"/>
    <cellStyle name="Explanatory Text 35" xfId="3658" xr:uid="{00000000-0005-0000-0000-00004C0E0000}"/>
    <cellStyle name="Explanatory Text 35 2" xfId="3659" xr:uid="{00000000-0005-0000-0000-00004D0E0000}"/>
    <cellStyle name="Explanatory Text 35 2 2" xfId="3660" xr:uid="{00000000-0005-0000-0000-00004E0E0000}"/>
    <cellStyle name="Explanatory Text 35 2 2 2" xfId="3661" xr:uid="{00000000-0005-0000-0000-00004F0E0000}"/>
    <cellStyle name="Explanatory Text 35 3" xfId="3662" xr:uid="{00000000-0005-0000-0000-0000500E0000}"/>
    <cellStyle name="Explanatory Text 35 4" xfId="3663" xr:uid="{00000000-0005-0000-0000-0000510E0000}"/>
    <cellStyle name="Explanatory Text 36" xfId="3664" xr:uid="{00000000-0005-0000-0000-0000520E0000}"/>
    <cellStyle name="Explanatory Text 37" xfId="3665" xr:uid="{00000000-0005-0000-0000-0000530E0000}"/>
    <cellStyle name="Explanatory Text 38" xfId="3666" xr:uid="{00000000-0005-0000-0000-0000540E0000}"/>
    <cellStyle name="Explanatory Text 39" xfId="3667" xr:uid="{00000000-0005-0000-0000-0000550E0000}"/>
    <cellStyle name="Explanatory Text 4" xfId="3668" xr:uid="{00000000-0005-0000-0000-0000560E0000}"/>
    <cellStyle name="Explanatory Text 40" xfId="3669" xr:uid="{00000000-0005-0000-0000-0000570E0000}"/>
    <cellStyle name="Explanatory Text 41" xfId="3670" xr:uid="{00000000-0005-0000-0000-0000580E0000}"/>
    <cellStyle name="Explanatory Text 42" xfId="3671" xr:uid="{00000000-0005-0000-0000-0000590E0000}"/>
    <cellStyle name="Explanatory Text 43" xfId="3672" xr:uid="{00000000-0005-0000-0000-00005A0E0000}"/>
    <cellStyle name="Explanatory Text 44" xfId="3673" xr:uid="{00000000-0005-0000-0000-00005B0E0000}"/>
    <cellStyle name="Explanatory Text 45" xfId="3674" xr:uid="{00000000-0005-0000-0000-00005C0E0000}"/>
    <cellStyle name="Explanatory Text 46" xfId="3675" xr:uid="{00000000-0005-0000-0000-00005D0E0000}"/>
    <cellStyle name="Explanatory Text 47" xfId="3676" xr:uid="{00000000-0005-0000-0000-00005E0E0000}"/>
    <cellStyle name="Explanatory Text 48" xfId="3677" xr:uid="{00000000-0005-0000-0000-00005F0E0000}"/>
    <cellStyle name="Explanatory Text 49" xfId="3678" xr:uid="{00000000-0005-0000-0000-0000600E0000}"/>
    <cellStyle name="Explanatory Text 5" xfId="3679" xr:uid="{00000000-0005-0000-0000-0000610E0000}"/>
    <cellStyle name="Explanatory Text 50" xfId="3680" xr:uid="{00000000-0005-0000-0000-0000620E0000}"/>
    <cellStyle name="Explanatory Text 51" xfId="3681" xr:uid="{00000000-0005-0000-0000-0000630E0000}"/>
    <cellStyle name="Explanatory Text 52" xfId="3682" xr:uid="{00000000-0005-0000-0000-0000640E0000}"/>
    <cellStyle name="Explanatory Text 53" xfId="3683" xr:uid="{00000000-0005-0000-0000-0000650E0000}"/>
    <cellStyle name="Explanatory Text 54" xfId="3684" xr:uid="{00000000-0005-0000-0000-0000660E0000}"/>
    <cellStyle name="Explanatory Text 55" xfId="3685" xr:uid="{00000000-0005-0000-0000-0000670E0000}"/>
    <cellStyle name="Explanatory Text 56" xfId="3686" xr:uid="{00000000-0005-0000-0000-0000680E0000}"/>
    <cellStyle name="Explanatory Text 57" xfId="3687" xr:uid="{00000000-0005-0000-0000-0000690E0000}"/>
    <cellStyle name="Explanatory Text 58" xfId="3688" xr:uid="{00000000-0005-0000-0000-00006A0E0000}"/>
    <cellStyle name="Explanatory Text 59" xfId="3689" xr:uid="{00000000-0005-0000-0000-00006B0E0000}"/>
    <cellStyle name="Explanatory Text 6" xfId="3690" xr:uid="{00000000-0005-0000-0000-00006C0E0000}"/>
    <cellStyle name="Explanatory Text 60" xfId="3691" xr:uid="{00000000-0005-0000-0000-00006D0E0000}"/>
    <cellStyle name="Explanatory Text 60 2" xfId="3692" xr:uid="{00000000-0005-0000-0000-00006E0E0000}"/>
    <cellStyle name="Explanatory Text 60 2 2" xfId="3693" xr:uid="{00000000-0005-0000-0000-00006F0E0000}"/>
    <cellStyle name="Explanatory Text 60 2 3" xfId="3694" xr:uid="{00000000-0005-0000-0000-0000700E0000}"/>
    <cellStyle name="Explanatory Text 61" xfId="3695" xr:uid="{00000000-0005-0000-0000-0000710E0000}"/>
    <cellStyle name="Explanatory Text 62" xfId="3696" xr:uid="{00000000-0005-0000-0000-0000720E0000}"/>
    <cellStyle name="Explanatory Text 63" xfId="3697" xr:uid="{00000000-0005-0000-0000-0000730E0000}"/>
    <cellStyle name="Explanatory Text 64" xfId="3698" xr:uid="{00000000-0005-0000-0000-0000740E0000}"/>
    <cellStyle name="Explanatory Text 65" xfId="3699" xr:uid="{00000000-0005-0000-0000-0000750E0000}"/>
    <cellStyle name="Explanatory Text 7" xfId="3700" xr:uid="{00000000-0005-0000-0000-0000760E0000}"/>
    <cellStyle name="Explanatory Text 8" xfId="3701" xr:uid="{00000000-0005-0000-0000-0000770E0000}"/>
    <cellStyle name="Explanatory Text 9" xfId="3702" xr:uid="{00000000-0005-0000-0000-0000780E0000}"/>
    <cellStyle name="EYBlocked" xfId="3703" xr:uid="{00000000-0005-0000-0000-0000790E0000}"/>
    <cellStyle name="EYCallUp" xfId="3704" xr:uid="{00000000-0005-0000-0000-00007A0E0000}"/>
    <cellStyle name="EYCheck" xfId="3705" xr:uid="{00000000-0005-0000-0000-00007B0E0000}"/>
    <cellStyle name="EYDate" xfId="3706" xr:uid="{00000000-0005-0000-0000-00007C0E0000}"/>
    <cellStyle name="EYDeviant" xfId="3707" xr:uid="{00000000-0005-0000-0000-00007D0E0000}"/>
    <cellStyle name="EYFlag" xfId="3708" xr:uid="{00000000-0005-0000-0000-00007E0E0000}"/>
    <cellStyle name="EYHeader1" xfId="3709" xr:uid="{00000000-0005-0000-0000-00007F0E0000}"/>
    <cellStyle name="EYHeader2" xfId="3710" xr:uid="{00000000-0005-0000-0000-0000800E0000}"/>
    <cellStyle name="EYHeader3" xfId="3711" xr:uid="{00000000-0005-0000-0000-0000810E0000}"/>
    <cellStyle name="EYInputDate" xfId="3712" xr:uid="{00000000-0005-0000-0000-0000820E0000}"/>
    <cellStyle name="EYInputPercent" xfId="3713" xr:uid="{00000000-0005-0000-0000-0000830E0000}"/>
    <cellStyle name="EYInputValue" xfId="3714" xr:uid="{00000000-0005-0000-0000-0000840E0000}"/>
    <cellStyle name="EYNormal" xfId="3715" xr:uid="{00000000-0005-0000-0000-0000850E0000}"/>
    <cellStyle name="EYPercent" xfId="3716" xr:uid="{00000000-0005-0000-0000-0000860E0000}"/>
    <cellStyle name="EYPercentCapped" xfId="3717" xr:uid="{00000000-0005-0000-0000-0000870E0000}"/>
    <cellStyle name="EYSubTotal" xfId="3718" xr:uid="{00000000-0005-0000-0000-0000880E0000}"/>
    <cellStyle name="EYTotal" xfId="3719" xr:uid="{00000000-0005-0000-0000-0000890E0000}"/>
    <cellStyle name="EYWIP" xfId="3720" xr:uid="{00000000-0005-0000-0000-00008A0E0000}"/>
    <cellStyle name="F2" xfId="3721" xr:uid="{00000000-0005-0000-0000-00008B0E0000}"/>
    <cellStyle name="F3" xfId="3722" xr:uid="{00000000-0005-0000-0000-00008C0E0000}"/>
    <cellStyle name="F4" xfId="3723" xr:uid="{00000000-0005-0000-0000-00008D0E0000}"/>
    <cellStyle name="F5" xfId="3724" xr:uid="{00000000-0005-0000-0000-00008E0E0000}"/>
    <cellStyle name="F6" xfId="3725" xr:uid="{00000000-0005-0000-0000-00008F0E0000}"/>
    <cellStyle name="F7" xfId="3726" xr:uid="{00000000-0005-0000-0000-0000900E0000}"/>
    <cellStyle name="F8" xfId="3727" xr:uid="{00000000-0005-0000-0000-0000910E0000}"/>
    <cellStyle name="Fijo" xfId="3728" xr:uid="{00000000-0005-0000-0000-0000920E0000}"/>
    <cellStyle name="Filler" xfId="3729" xr:uid="{00000000-0005-0000-0000-0000930E0000}"/>
    <cellStyle name="Filler 2" xfId="3730" xr:uid="{00000000-0005-0000-0000-0000940E0000}"/>
    <cellStyle name="Filler 3" xfId="3731" xr:uid="{00000000-0005-0000-0000-0000950E0000}"/>
    <cellStyle name="Filler 4" xfId="3732" xr:uid="{00000000-0005-0000-0000-0000960E0000}"/>
    <cellStyle name="Filler 5" xfId="3733" xr:uid="{00000000-0005-0000-0000-0000970E0000}"/>
    <cellStyle name="Filler 6" xfId="3734" xr:uid="{00000000-0005-0000-0000-0000980E0000}"/>
    <cellStyle name="Financiero" xfId="3735" xr:uid="{00000000-0005-0000-0000-0000990E0000}"/>
    <cellStyle name="Fixed" xfId="3736" xr:uid="{00000000-0005-0000-0000-00009A0E0000}"/>
    <cellStyle name="Fixed 2" xfId="3737" xr:uid="{00000000-0005-0000-0000-00009B0E0000}"/>
    <cellStyle name="Fixed1 - Style1" xfId="3738" xr:uid="{00000000-0005-0000-0000-00009C0E0000}"/>
    <cellStyle name="Flag" xfId="3739" xr:uid="{00000000-0005-0000-0000-00009D0E0000}"/>
    <cellStyle name="Flash" xfId="3740" xr:uid="{00000000-0005-0000-0000-00009E0E0000}"/>
    <cellStyle name="Fonts" xfId="3741" xr:uid="{00000000-0005-0000-0000-00009F0E0000}"/>
    <cellStyle name="Footer SBILogo1" xfId="3742" xr:uid="{00000000-0005-0000-0000-0000A00E0000}"/>
    <cellStyle name="Footer SBILogo2" xfId="3743" xr:uid="{00000000-0005-0000-0000-0000A10E0000}"/>
    <cellStyle name="Footnote" xfId="3744" xr:uid="{00000000-0005-0000-0000-0000A20E0000}"/>
    <cellStyle name="footnote ref" xfId="3745" xr:uid="{00000000-0005-0000-0000-0000A30E0000}"/>
    <cellStyle name="Footnote Reference" xfId="3746" xr:uid="{00000000-0005-0000-0000-0000A40E0000}"/>
    <cellStyle name="footnote text" xfId="3747" xr:uid="{00000000-0005-0000-0000-0000A50E0000}"/>
    <cellStyle name="Footnote_% Change" xfId="3748" xr:uid="{00000000-0005-0000-0000-0000A60E0000}"/>
    <cellStyle name="Forecast Cell Column Heading" xfId="3749" xr:uid="{00000000-0005-0000-0000-0000A70E0000}"/>
    <cellStyle name="Forecast Cell Column Heading 2" xfId="3750" xr:uid="{00000000-0005-0000-0000-0000A80E0000}"/>
    <cellStyle name="Forecast Cell Column Heading 3" xfId="3751" xr:uid="{00000000-0005-0000-0000-0000A90E0000}"/>
    <cellStyle name="Forecast Cell Column Heading 4" xfId="3752" xr:uid="{00000000-0005-0000-0000-0000AA0E0000}"/>
    <cellStyle name="Forecast Cell Column Heading 5" xfId="3753" xr:uid="{00000000-0005-0000-0000-0000AB0E0000}"/>
    <cellStyle name="Forecast Cell Column Heading 6" xfId="3754" xr:uid="{00000000-0005-0000-0000-0000AC0E0000}"/>
    <cellStyle name="Forecast Cell Column Heading 7" xfId="3755" xr:uid="{00000000-0005-0000-0000-0000AD0E0000}"/>
    <cellStyle name="Forecast Cell Column Heading 8" xfId="3756" xr:uid="{00000000-0005-0000-0000-0000AE0E0000}"/>
    <cellStyle name="Forecast Cell Column Heading 9" xfId="3757" xr:uid="{00000000-0005-0000-0000-0000AF0E0000}"/>
    <cellStyle name="Formula_RP" xfId="3758" xr:uid="{00000000-0005-0000-0000-0000B00E0000}"/>
    <cellStyle name="FormulaLbl_RP" xfId="3759" xr:uid="{00000000-0005-0000-0000-0000B10E0000}"/>
    <cellStyle name="General" xfId="3760" xr:uid="{00000000-0005-0000-0000-0000B20E0000}"/>
    <cellStyle name="General 2" xfId="3761" xr:uid="{00000000-0005-0000-0000-0000B30E0000}"/>
    <cellStyle name="General 2 2" xfId="3762" xr:uid="{00000000-0005-0000-0000-0000B40E0000}"/>
    <cellStyle name="General 3" xfId="3763" xr:uid="{00000000-0005-0000-0000-0000B50E0000}"/>
    <cellStyle name="Good 10" xfId="3764" xr:uid="{00000000-0005-0000-0000-0000B60E0000}"/>
    <cellStyle name="Good 11" xfId="3765" xr:uid="{00000000-0005-0000-0000-0000B70E0000}"/>
    <cellStyle name="Good 12" xfId="3766" xr:uid="{00000000-0005-0000-0000-0000B80E0000}"/>
    <cellStyle name="Good 13" xfId="3767" xr:uid="{00000000-0005-0000-0000-0000B90E0000}"/>
    <cellStyle name="Good 14" xfId="3768" xr:uid="{00000000-0005-0000-0000-0000BA0E0000}"/>
    <cellStyle name="Good 15" xfId="3769" xr:uid="{00000000-0005-0000-0000-0000BB0E0000}"/>
    <cellStyle name="Good 16" xfId="3770" xr:uid="{00000000-0005-0000-0000-0000BC0E0000}"/>
    <cellStyle name="Good 17" xfId="3771" xr:uid="{00000000-0005-0000-0000-0000BD0E0000}"/>
    <cellStyle name="Good 18" xfId="3772" xr:uid="{00000000-0005-0000-0000-0000BE0E0000}"/>
    <cellStyle name="Good 19" xfId="3773" xr:uid="{00000000-0005-0000-0000-0000BF0E0000}"/>
    <cellStyle name="Good 2" xfId="3774" xr:uid="{00000000-0005-0000-0000-0000C00E0000}"/>
    <cellStyle name="Good 2 2" xfId="3775" xr:uid="{00000000-0005-0000-0000-0000C10E0000}"/>
    <cellStyle name="Good 2 2 2" xfId="3776" xr:uid="{00000000-0005-0000-0000-0000C20E0000}"/>
    <cellStyle name="Good 2 2 3" xfId="3777" xr:uid="{00000000-0005-0000-0000-0000C30E0000}"/>
    <cellStyle name="Good 2 3" xfId="3778" xr:uid="{00000000-0005-0000-0000-0000C40E0000}"/>
    <cellStyle name="Good 2 4" xfId="3779" xr:uid="{00000000-0005-0000-0000-0000C50E0000}"/>
    <cellStyle name="Good 2 5" xfId="3780" xr:uid="{00000000-0005-0000-0000-0000C60E0000}"/>
    <cellStyle name="Good 20" xfId="3781" xr:uid="{00000000-0005-0000-0000-0000C70E0000}"/>
    <cellStyle name="Good 21" xfId="3782" xr:uid="{00000000-0005-0000-0000-0000C80E0000}"/>
    <cellStyle name="Good 22" xfId="3783" xr:uid="{00000000-0005-0000-0000-0000C90E0000}"/>
    <cellStyle name="Good 23" xfId="3784" xr:uid="{00000000-0005-0000-0000-0000CA0E0000}"/>
    <cellStyle name="Good 24" xfId="3785" xr:uid="{00000000-0005-0000-0000-0000CB0E0000}"/>
    <cellStyle name="Good 25" xfId="3786" xr:uid="{00000000-0005-0000-0000-0000CC0E0000}"/>
    <cellStyle name="Good 26" xfId="3787" xr:uid="{00000000-0005-0000-0000-0000CD0E0000}"/>
    <cellStyle name="Good 27" xfId="3788" xr:uid="{00000000-0005-0000-0000-0000CE0E0000}"/>
    <cellStyle name="Good 28" xfId="3789" xr:uid="{00000000-0005-0000-0000-0000CF0E0000}"/>
    <cellStyle name="Good 29" xfId="3790" xr:uid="{00000000-0005-0000-0000-0000D00E0000}"/>
    <cellStyle name="Good 3" xfId="3791" xr:uid="{00000000-0005-0000-0000-0000D10E0000}"/>
    <cellStyle name="Good 3 2" xfId="3792" xr:uid="{00000000-0005-0000-0000-0000D20E0000}"/>
    <cellStyle name="Good 3 3" xfId="3793" xr:uid="{00000000-0005-0000-0000-0000D30E0000}"/>
    <cellStyle name="Good 30" xfId="3794" xr:uid="{00000000-0005-0000-0000-0000D40E0000}"/>
    <cellStyle name="Good 31" xfId="3795" xr:uid="{00000000-0005-0000-0000-0000D50E0000}"/>
    <cellStyle name="Good 32" xfId="3796" xr:uid="{00000000-0005-0000-0000-0000D60E0000}"/>
    <cellStyle name="Good 33" xfId="3797" xr:uid="{00000000-0005-0000-0000-0000D70E0000}"/>
    <cellStyle name="Good 34" xfId="3798" xr:uid="{00000000-0005-0000-0000-0000D80E0000}"/>
    <cellStyle name="Good 35" xfId="3799" xr:uid="{00000000-0005-0000-0000-0000D90E0000}"/>
    <cellStyle name="Good 35 2" xfId="3800" xr:uid="{00000000-0005-0000-0000-0000DA0E0000}"/>
    <cellStyle name="Good 35 2 2" xfId="3801" xr:uid="{00000000-0005-0000-0000-0000DB0E0000}"/>
    <cellStyle name="Good 35 2 2 2" xfId="3802" xr:uid="{00000000-0005-0000-0000-0000DC0E0000}"/>
    <cellStyle name="Good 35 3" xfId="3803" xr:uid="{00000000-0005-0000-0000-0000DD0E0000}"/>
    <cellStyle name="Good 35 4" xfId="3804" xr:uid="{00000000-0005-0000-0000-0000DE0E0000}"/>
    <cellStyle name="Good 36" xfId="3805" xr:uid="{00000000-0005-0000-0000-0000DF0E0000}"/>
    <cellStyle name="Good 37" xfId="3806" xr:uid="{00000000-0005-0000-0000-0000E00E0000}"/>
    <cellStyle name="Good 38" xfId="3807" xr:uid="{00000000-0005-0000-0000-0000E10E0000}"/>
    <cellStyle name="Good 39" xfId="3808" xr:uid="{00000000-0005-0000-0000-0000E20E0000}"/>
    <cellStyle name="Good 4" xfId="3809" xr:uid="{00000000-0005-0000-0000-0000E30E0000}"/>
    <cellStyle name="Good 4 2" xfId="3810" xr:uid="{00000000-0005-0000-0000-0000E40E0000}"/>
    <cellStyle name="Good 40" xfId="3811" xr:uid="{00000000-0005-0000-0000-0000E50E0000}"/>
    <cellStyle name="Good 41" xfId="3812" xr:uid="{00000000-0005-0000-0000-0000E60E0000}"/>
    <cellStyle name="Good 42" xfId="3813" xr:uid="{00000000-0005-0000-0000-0000E70E0000}"/>
    <cellStyle name="Good 43" xfId="3814" xr:uid="{00000000-0005-0000-0000-0000E80E0000}"/>
    <cellStyle name="Good 44" xfId="3815" xr:uid="{00000000-0005-0000-0000-0000E90E0000}"/>
    <cellStyle name="Good 45" xfId="3816" xr:uid="{00000000-0005-0000-0000-0000EA0E0000}"/>
    <cellStyle name="Good 46" xfId="3817" xr:uid="{00000000-0005-0000-0000-0000EB0E0000}"/>
    <cellStyle name="Good 47" xfId="3818" xr:uid="{00000000-0005-0000-0000-0000EC0E0000}"/>
    <cellStyle name="Good 48" xfId="3819" xr:uid="{00000000-0005-0000-0000-0000ED0E0000}"/>
    <cellStyle name="Good 49" xfId="3820" xr:uid="{00000000-0005-0000-0000-0000EE0E0000}"/>
    <cellStyle name="Good 5" xfId="3821" xr:uid="{00000000-0005-0000-0000-0000EF0E0000}"/>
    <cellStyle name="Good 50" xfId="3822" xr:uid="{00000000-0005-0000-0000-0000F00E0000}"/>
    <cellStyle name="Good 51" xfId="3823" xr:uid="{00000000-0005-0000-0000-0000F10E0000}"/>
    <cellStyle name="Good 52" xfId="3824" xr:uid="{00000000-0005-0000-0000-0000F20E0000}"/>
    <cellStyle name="Good 53" xfId="3825" xr:uid="{00000000-0005-0000-0000-0000F30E0000}"/>
    <cellStyle name="Good 54" xfId="3826" xr:uid="{00000000-0005-0000-0000-0000F40E0000}"/>
    <cellStyle name="Good 55" xfId="3827" xr:uid="{00000000-0005-0000-0000-0000F50E0000}"/>
    <cellStyle name="Good 56" xfId="3828" xr:uid="{00000000-0005-0000-0000-0000F60E0000}"/>
    <cellStyle name="Good 57" xfId="3829" xr:uid="{00000000-0005-0000-0000-0000F70E0000}"/>
    <cellStyle name="Good 58" xfId="3830" xr:uid="{00000000-0005-0000-0000-0000F80E0000}"/>
    <cellStyle name="Good 59" xfId="3831" xr:uid="{00000000-0005-0000-0000-0000F90E0000}"/>
    <cellStyle name="Good 6" xfId="3832" xr:uid="{00000000-0005-0000-0000-0000FA0E0000}"/>
    <cellStyle name="Good 60" xfId="3833" xr:uid="{00000000-0005-0000-0000-0000FB0E0000}"/>
    <cellStyle name="Good 60 2" xfId="3834" xr:uid="{00000000-0005-0000-0000-0000FC0E0000}"/>
    <cellStyle name="Good 60 2 2" xfId="3835" xr:uid="{00000000-0005-0000-0000-0000FD0E0000}"/>
    <cellStyle name="Good 60 2 3" xfId="3836" xr:uid="{00000000-0005-0000-0000-0000FE0E0000}"/>
    <cellStyle name="Good 61" xfId="3837" xr:uid="{00000000-0005-0000-0000-0000FF0E0000}"/>
    <cellStyle name="Good 62" xfId="3838" xr:uid="{00000000-0005-0000-0000-0000000F0000}"/>
    <cellStyle name="Good 63" xfId="3839" xr:uid="{00000000-0005-0000-0000-0000010F0000}"/>
    <cellStyle name="Good 64" xfId="3840" xr:uid="{00000000-0005-0000-0000-0000020F0000}"/>
    <cellStyle name="Good 65" xfId="3841" xr:uid="{00000000-0005-0000-0000-0000030F0000}"/>
    <cellStyle name="Good 7" xfId="3842" xr:uid="{00000000-0005-0000-0000-0000040F0000}"/>
    <cellStyle name="Good 8" xfId="3843" xr:uid="{00000000-0005-0000-0000-0000050F0000}"/>
    <cellStyle name="Good 9" xfId="3844" xr:uid="{00000000-0005-0000-0000-0000060F0000}"/>
    <cellStyle name="Grey" xfId="3845" xr:uid="{00000000-0005-0000-0000-0000070F0000}"/>
    <cellStyle name="Grey 2" xfId="3846" xr:uid="{00000000-0005-0000-0000-0000080F0000}"/>
    <cellStyle name="Group" xfId="3847" xr:uid="{00000000-0005-0000-0000-0000090F0000}"/>
    <cellStyle name="GroupNote" xfId="3848" xr:uid="{00000000-0005-0000-0000-00000A0F0000}"/>
    <cellStyle name="Hard Percent" xfId="3849" xr:uid="{00000000-0005-0000-0000-00000B0F0000}"/>
    <cellStyle name="HardCodeCalc" xfId="3850" xr:uid="{00000000-0005-0000-0000-00000C0F0000}"/>
    <cellStyle name="head11a" xfId="3851" xr:uid="{00000000-0005-0000-0000-00000D0F0000}"/>
    <cellStyle name="head11b" xfId="3852" xr:uid="{00000000-0005-0000-0000-00000E0F0000}"/>
    <cellStyle name="head11c" xfId="3853" xr:uid="{00000000-0005-0000-0000-00000F0F0000}"/>
    <cellStyle name="head14" xfId="3854" xr:uid="{00000000-0005-0000-0000-0000100F0000}"/>
    <cellStyle name="headd" xfId="3855" xr:uid="{00000000-0005-0000-0000-0000110F0000}"/>
    <cellStyle name="Header" xfId="3856" xr:uid="{00000000-0005-0000-0000-0000120F0000}"/>
    <cellStyle name="Header 2" xfId="3857" xr:uid="{00000000-0005-0000-0000-0000130F0000}"/>
    <cellStyle name="Header Draft Stamp" xfId="3858" xr:uid="{00000000-0005-0000-0000-0000140F0000}"/>
    <cellStyle name="Header_% Change" xfId="3859" xr:uid="{00000000-0005-0000-0000-0000150F0000}"/>
    <cellStyle name="Header1" xfId="3860" xr:uid="{00000000-0005-0000-0000-0000160F0000}"/>
    <cellStyle name="Header2" xfId="3861" xr:uid="{00000000-0005-0000-0000-0000170F0000}"/>
    <cellStyle name="HeaderLabel" xfId="3862" xr:uid="{00000000-0005-0000-0000-0000180F0000}"/>
    <cellStyle name="HeaderText" xfId="3863" xr:uid="{00000000-0005-0000-0000-0000190F0000}"/>
    <cellStyle name="Heading" xfId="3864" xr:uid="{00000000-0005-0000-0000-00001A0F0000}"/>
    <cellStyle name="Heading 1 10" xfId="3865" xr:uid="{00000000-0005-0000-0000-00001B0F0000}"/>
    <cellStyle name="Heading 1 11" xfId="3866" xr:uid="{00000000-0005-0000-0000-00001C0F0000}"/>
    <cellStyle name="Heading 1 12" xfId="3867" xr:uid="{00000000-0005-0000-0000-00001D0F0000}"/>
    <cellStyle name="Heading 1 13" xfId="3868" xr:uid="{00000000-0005-0000-0000-00001E0F0000}"/>
    <cellStyle name="Heading 1 14" xfId="3869" xr:uid="{00000000-0005-0000-0000-00001F0F0000}"/>
    <cellStyle name="Heading 1 15" xfId="3870" xr:uid="{00000000-0005-0000-0000-0000200F0000}"/>
    <cellStyle name="Heading 1 16" xfId="3871" xr:uid="{00000000-0005-0000-0000-0000210F0000}"/>
    <cellStyle name="Heading 1 17" xfId="3872" xr:uid="{00000000-0005-0000-0000-0000220F0000}"/>
    <cellStyle name="Heading 1 18" xfId="3873" xr:uid="{00000000-0005-0000-0000-0000230F0000}"/>
    <cellStyle name="Heading 1 19" xfId="3874" xr:uid="{00000000-0005-0000-0000-0000240F0000}"/>
    <cellStyle name="Heading 1 2" xfId="3875" xr:uid="{00000000-0005-0000-0000-0000250F0000}"/>
    <cellStyle name="HEADING 1 2 10" xfId="3876" xr:uid="{00000000-0005-0000-0000-0000260F0000}"/>
    <cellStyle name="Heading 1 2 11" xfId="3877" xr:uid="{00000000-0005-0000-0000-0000270F0000}"/>
    <cellStyle name="Heading 1 2 12" xfId="3878" xr:uid="{00000000-0005-0000-0000-0000280F0000}"/>
    <cellStyle name="Heading 1 2 13" xfId="3879" xr:uid="{00000000-0005-0000-0000-0000290F0000}"/>
    <cellStyle name="Heading 1 2 14" xfId="3880" xr:uid="{00000000-0005-0000-0000-00002A0F0000}"/>
    <cellStyle name="Heading 1 2 15" xfId="3881" xr:uid="{00000000-0005-0000-0000-00002B0F0000}"/>
    <cellStyle name="Heading 1 2 16" xfId="3882" xr:uid="{00000000-0005-0000-0000-00002C0F0000}"/>
    <cellStyle name="Heading 1 2 17" xfId="3883" xr:uid="{00000000-0005-0000-0000-00002D0F0000}"/>
    <cellStyle name="Heading 1 2 18" xfId="3884" xr:uid="{00000000-0005-0000-0000-00002E0F0000}"/>
    <cellStyle name="Heading 1 2 19" xfId="3885" xr:uid="{00000000-0005-0000-0000-00002F0F0000}"/>
    <cellStyle name="Heading 1 2 2" xfId="3886" xr:uid="{00000000-0005-0000-0000-0000300F0000}"/>
    <cellStyle name="Heading 1 2 2 2" xfId="3887" xr:uid="{00000000-0005-0000-0000-0000310F0000}"/>
    <cellStyle name="Heading 1 2 3" xfId="3888" xr:uid="{00000000-0005-0000-0000-0000320F0000}"/>
    <cellStyle name="Heading 1 2 3 2" xfId="3889" xr:uid="{00000000-0005-0000-0000-0000330F0000}"/>
    <cellStyle name="Heading 1 2 4" xfId="3890" xr:uid="{00000000-0005-0000-0000-0000340F0000}"/>
    <cellStyle name="Heading 1 2 4 2" xfId="3891" xr:uid="{00000000-0005-0000-0000-0000350F0000}"/>
    <cellStyle name="Heading 1 2 5" xfId="3892" xr:uid="{00000000-0005-0000-0000-0000360F0000}"/>
    <cellStyle name="Heading 1 2 5 2" xfId="3893" xr:uid="{00000000-0005-0000-0000-0000370F0000}"/>
    <cellStyle name="Heading 1 2 6" xfId="3894" xr:uid="{00000000-0005-0000-0000-0000380F0000}"/>
    <cellStyle name="Heading 1 2 6 2" xfId="3895" xr:uid="{00000000-0005-0000-0000-0000390F0000}"/>
    <cellStyle name="HEADING 1 2 7" xfId="3896" xr:uid="{00000000-0005-0000-0000-00003A0F0000}"/>
    <cellStyle name="HEADING 1 2 8" xfId="3897" xr:uid="{00000000-0005-0000-0000-00003B0F0000}"/>
    <cellStyle name="HEADING 1 2 9" xfId="3898" xr:uid="{00000000-0005-0000-0000-00003C0F0000}"/>
    <cellStyle name="Heading 1 2_asset sales" xfId="3899" xr:uid="{00000000-0005-0000-0000-00003D0F0000}"/>
    <cellStyle name="Heading 1 20" xfId="3900" xr:uid="{00000000-0005-0000-0000-00003E0F0000}"/>
    <cellStyle name="Heading 1 21" xfId="3901" xr:uid="{00000000-0005-0000-0000-00003F0F0000}"/>
    <cellStyle name="Heading 1 22" xfId="3902" xr:uid="{00000000-0005-0000-0000-0000400F0000}"/>
    <cellStyle name="Heading 1 23" xfId="3903" xr:uid="{00000000-0005-0000-0000-0000410F0000}"/>
    <cellStyle name="Heading 1 24" xfId="3904" xr:uid="{00000000-0005-0000-0000-0000420F0000}"/>
    <cellStyle name="Heading 1 25" xfId="3905" xr:uid="{00000000-0005-0000-0000-0000430F0000}"/>
    <cellStyle name="Heading 1 26" xfId="3906" xr:uid="{00000000-0005-0000-0000-0000440F0000}"/>
    <cellStyle name="Heading 1 27" xfId="3907" xr:uid="{00000000-0005-0000-0000-0000450F0000}"/>
    <cellStyle name="Heading 1 28" xfId="3908" xr:uid="{00000000-0005-0000-0000-0000460F0000}"/>
    <cellStyle name="Heading 1 29" xfId="3909" xr:uid="{00000000-0005-0000-0000-0000470F0000}"/>
    <cellStyle name="Heading 1 3" xfId="3910" xr:uid="{00000000-0005-0000-0000-0000480F0000}"/>
    <cellStyle name="HEADING 1 3 2" xfId="3911" xr:uid="{00000000-0005-0000-0000-0000490F0000}"/>
    <cellStyle name="Heading 1 30" xfId="3912" xr:uid="{00000000-0005-0000-0000-00004A0F0000}"/>
    <cellStyle name="Heading 1 31" xfId="3913" xr:uid="{00000000-0005-0000-0000-00004B0F0000}"/>
    <cellStyle name="Heading 1 32" xfId="3914" xr:uid="{00000000-0005-0000-0000-00004C0F0000}"/>
    <cellStyle name="Heading 1 33" xfId="3915" xr:uid="{00000000-0005-0000-0000-00004D0F0000}"/>
    <cellStyle name="Heading 1 34" xfId="3916" xr:uid="{00000000-0005-0000-0000-00004E0F0000}"/>
    <cellStyle name="Heading 1 35" xfId="3917" xr:uid="{00000000-0005-0000-0000-00004F0F0000}"/>
    <cellStyle name="Heading 1 35 2" xfId="3918" xr:uid="{00000000-0005-0000-0000-0000500F0000}"/>
    <cellStyle name="Heading 1 35 2 2" xfId="3919" xr:uid="{00000000-0005-0000-0000-0000510F0000}"/>
    <cellStyle name="Heading 1 35 2 2 2" xfId="3920" xr:uid="{00000000-0005-0000-0000-0000520F0000}"/>
    <cellStyle name="Heading 1 35 3" xfId="3921" xr:uid="{00000000-0005-0000-0000-0000530F0000}"/>
    <cellStyle name="Heading 1 35 4" xfId="3922" xr:uid="{00000000-0005-0000-0000-0000540F0000}"/>
    <cellStyle name="Heading 1 36" xfId="3923" xr:uid="{00000000-0005-0000-0000-0000550F0000}"/>
    <cellStyle name="Heading 1 37" xfId="3924" xr:uid="{00000000-0005-0000-0000-0000560F0000}"/>
    <cellStyle name="Heading 1 38" xfId="3925" xr:uid="{00000000-0005-0000-0000-0000570F0000}"/>
    <cellStyle name="Heading 1 39" xfId="3926" xr:uid="{00000000-0005-0000-0000-0000580F0000}"/>
    <cellStyle name="Heading 1 4" xfId="3927" xr:uid="{00000000-0005-0000-0000-0000590F0000}"/>
    <cellStyle name="Heading 1 4 2" xfId="3928" xr:uid="{00000000-0005-0000-0000-00005A0F0000}"/>
    <cellStyle name="HEADING 1 4 3" xfId="3929" xr:uid="{00000000-0005-0000-0000-00005B0F0000}"/>
    <cellStyle name="HEADING 1 4 4" xfId="3930" xr:uid="{00000000-0005-0000-0000-00005C0F0000}"/>
    <cellStyle name="HEADING 1 4 5" xfId="3931" xr:uid="{00000000-0005-0000-0000-00005D0F0000}"/>
    <cellStyle name="HEADING 1 4 6" xfId="3932" xr:uid="{00000000-0005-0000-0000-00005E0F0000}"/>
    <cellStyle name="HEADING 1 4 7" xfId="3933" xr:uid="{00000000-0005-0000-0000-00005F0F0000}"/>
    <cellStyle name="Heading 1 40" xfId="3934" xr:uid="{00000000-0005-0000-0000-0000600F0000}"/>
    <cellStyle name="Heading 1 41" xfId="3935" xr:uid="{00000000-0005-0000-0000-0000610F0000}"/>
    <cellStyle name="Heading 1 42" xfId="3936" xr:uid="{00000000-0005-0000-0000-0000620F0000}"/>
    <cellStyle name="Heading 1 43" xfId="3937" xr:uid="{00000000-0005-0000-0000-0000630F0000}"/>
    <cellStyle name="Heading 1 44" xfId="3938" xr:uid="{00000000-0005-0000-0000-0000640F0000}"/>
    <cellStyle name="Heading 1 45" xfId="3939" xr:uid="{00000000-0005-0000-0000-0000650F0000}"/>
    <cellStyle name="Heading 1 46" xfId="3940" xr:uid="{00000000-0005-0000-0000-0000660F0000}"/>
    <cellStyle name="Heading 1 47" xfId="3941" xr:uid="{00000000-0005-0000-0000-0000670F0000}"/>
    <cellStyle name="Heading 1 48" xfId="3942" xr:uid="{00000000-0005-0000-0000-0000680F0000}"/>
    <cellStyle name="Heading 1 49" xfId="3943" xr:uid="{00000000-0005-0000-0000-0000690F0000}"/>
    <cellStyle name="Heading 1 5" xfId="3944" xr:uid="{00000000-0005-0000-0000-00006A0F0000}"/>
    <cellStyle name="Heading 1 50" xfId="3945" xr:uid="{00000000-0005-0000-0000-00006B0F0000}"/>
    <cellStyle name="Heading 1 51" xfId="3946" xr:uid="{00000000-0005-0000-0000-00006C0F0000}"/>
    <cellStyle name="Heading 1 52" xfId="3947" xr:uid="{00000000-0005-0000-0000-00006D0F0000}"/>
    <cellStyle name="Heading 1 53" xfId="3948" xr:uid="{00000000-0005-0000-0000-00006E0F0000}"/>
    <cellStyle name="Heading 1 54" xfId="3949" xr:uid="{00000000-0005-0000-0000-00006F0F0000}"/>
    <cellStyle name="Heading 1 55" xfId="3950" xr:uid="{00000000-0005-0000-0000-0000700F0000}"/>
    <cellStyle name="Heading 1 56" xfId="3951" xr:uid="{00000000-0005-0000-0000-0000710F0000}"/>
    <cellStyle name="Heading 1 57" xfId="3952" xr:uid="{00000000-0005-0000-0000-0000720F0000}"/>
    <cellStyle name="Heading 1 58" xfId="3953" xr:uid="{00000000-0005-0000-0000-0000730F0000}"/>
    <cellStyle name="Heading 1 59" xfId="3954" xr:uid="{00000000-0005-0000-0000-0000740F0000}"/>
    <cellStyle name="Heading 1 6" xfId="3955" xr:uid="{00000000-0005-0000-0000-0000750F0000}"/>
    <cellStyle name="Heading 1 60" xfId="3956" xr:uid="{00000000-0005-0000-0000-0000760F0000}"/>
    <cellStyle name="Heading 1 60 2" xfId="3957" xr:uid="{00000000-0005-0000-0000-0000770F0000}"/>
    <cellStyle name="Heading 1 60 2 2" xfId="3958" xr:uid="{00000000-0005-0000-0000-0000780F0000}"/>
    <cellStyle name="Heading 1 60 2 2 2" xfId="3959" xr:uid="{00000000-0005-0000-0000-0000790F0000}"/>
    <cellStyle name="Heading 1 60 2 3" xfId="3960" xr:uid="{00000000-0005-0000-0000-00007A0F0000}"/>
    <cellStyle name="Heading 1 61" xfId="3961" xr:uid="{00000000-0005-0000-0000-00007B0F0000}"/>
    <cellStyle name="Heading 1 62" xfId="3962" xr:uid="{00000000-0005-0000-0000-00007C0F0000}"/>
    <cellStyle name="Heading 1 63" xfId="3963" xr:uid="{00000000-0005-0000-0000-00007D0F0000}"/>
    <cellStyle name="Heading 1 64" xfId="3964" xr:uid="{00000000-0005-0000-0000-00007E0F0000}"/>
    <cellStyle name="Heading 1 65" xfId="3965" xr:uid="{00000000-0005-0000-0000-00007F0F0000}"/>
    <cellStyle name="Heading 1 7" xfId="3966" xr:uid="{00000000-0005-0000-0000-0000800F0000}"/>
    <cellStyle name="Heading 1 8" xfId="3967" xr:uid="{00000000-0005-0000-0000-0000810F0000}"/>
    <cellStyle name="Heading 1 9" xfId="3968" xr:uid="{00000000-0005-0000-0000-0000820F0000}"/>
    <cellStyle name="Heading 1 Above" xfId="3969" xr:uid="{00000000-0005-0000-0000-0000830F0000}"/>
    <cellStyle name="Heading 1." xfId="3970" xr:uid="{00000000-0005-0000-0000-0000840F0000}"/>
    <cellStyle name="Heading 1+" xfId="3971" xr:uid="{00000000-0005-0000-0000-0000850F0000}"/>
    <cellStyle name="heading 10" xfId="3972" xr:uid="{00000000-0005-0000-0000-0000860F0000}"/>
    <cellStyle name="Heading 2 10" xfId="3973" xr:uid="{00000000-0005-0000-0000-0000870F0000}"/>
    <cellStyle name="Heading 2 11" xfId="3974" xr:uid="{00000000-0005-0000-0000-0000880F0000}"/>
    <cellStyle name="Heading 2 12" xfId="3975" xr:uid="{00000000-0005-0000-0000-0000890F0000}"/>
    <cellStyle name="Heading 2 13" xfId="3976" xr:uid="{00000000-0005-0000-0000-00008A0F0000}"/>
    <cellStyle name="Heading 2 14" xfId="3977" xr:uid="{00000000-0005-0000-0000-00008B0F0000}"/>
    <cellStyle name="Heading 2 15" xfId="3978" xr:uid="{00000000-0005-0000-0000-00008C0F0000}"/>
    <cellStyle name="Heading 2 16" xfId="3979" xr:uid="{00000000-0005-0000-0000-00008D0F0000}"/>
    <cellStyle name="Heading 2 17" xfId="3980" xr:uid="{00000000-0005-0000-0000-00008E0F0000}"/>
    <cellStyle name="Heading 2 18" xfId="3981" xr:uid="{00000000-0005-0000-0000-00008F0F0000}"/>
    <cellStyle name="Heading 2 19" xfId="3982" xr:uid="{00000000-0005-0000-0000-0000900F0000}"/>
    <cellStyle name="Heading 2 2" xfId="3983" xr:uid="{00000000-0005-0000-0000-0000910F0000}"/>
    <cellStyle name="HEADING 2 2 10" xfId="3984" xr:uid="{00000000-0005-0000-0000-0000920F0000}"/>
    <cellStyle name="Heading 2 2 11" xfId="3985" xr:uid="{00000000-0005-0000-0000-0000930F0000}"/>
    <cellStyle name="Heading 2 2 12" xfId="3986" xr:uid="{00000000-0005-0000-0000-0000940F0000}"/>
    <cellStyle name="Heading 2 2 13" xfId="3987" xr:uid="{00000000-0005-0000-0000-0000950F0000}"/>
    <cellStyle name="Heading 2 2 14" xfId="3988" xr:uid="{00000000-0005-0000-0000-0000960F0000}"/>
    <cellStyle name="Heading 2 2 15" xfId="3989" xr:uid="{00000000-0005-0000-0000-0000970F0000}"/>
    <cellStyle name="Heading 2 2 16" xfId="3990" xr:uid="{00000000-0005-0000-0000-0000980F0000}"/>
    <cellStyle name="Heading 2 2 17" xfId="3991" xr:uid="{00000000-0005-0000-0000-0000990F0000}"/>
    <cellStyle name="Heading 2 2 18" xfId="3992" xr:uid="{00000000-0005-0000-0000-00009A0F0000}"/>
    <cellStyle name="Heading 2 2 2" xfId="3993" xr:uid="{00000000-0005-0000-0000-00009B0F0000}"/>
    <cellStyle name="Heading 2 2 2 2" xfId="3994" xr:uid="{00000000-0005-0000-0000-00009C0F0000}"/>
    <cellStyle name="Heading 2 2 3" xfId="3995" xr:uid="{00000000-0005-0000-0000-00009D0F0000}"/>
    <cellStyle name="HEADING 2 2 4" xfId="3996" xr:uid="{00000000-0005-0000-0000-00009E0F0000}"/>
    <cellStyle name="HEADING 2 2 5" xfId="3997" xr:uid="{00000000-0005-0000-0000-00009F0F0000}"/>
    <cellStyle name="HEADING 2 2 6" xfId="3998" xr:uid="{00000000-0005-0000-0000-0000A00F0000}"/>
    <cellStyle name="HEADING 2 2 7" xfId="3999" xr:uid="{00000000-0005-0000-0000-0000A10F0000}"/>
    <cellStyle name="HEADING 2 2 8" xfId="4000" xr:uid="{00000000-0005-0000-0000-0000A20F0000}"/>
    <cellStyle name="HEADING 2 2 9" xfId="4001" xr:uid="{00000000-0005-0000-0000-0000A30F0000}"/>
    <cellStyle name="Heading 2 20" xfId="4002" xr:uid="{00000000-0005-0000-0000-0000A40F0000}"/>
    <cellStyle name="Heading 2 21" xfId="4003" xr:uid="{00000000-0005-0000-0000-0000A50F0000}"/>
    <cellStyle name="Heading 2 22" xfId="4004" xr:uid="{00000000-0005-0000-0000-0000A60F0000}"/>
    <cellStyle name="Heading 2 23" xfId="4005" xr:uid="{00000000-0005-0000-0000-0000A70F0000}"/>
    <cellStyle name="Heading 2 24" xfId="4006" xr:uid="{00000000-0005-0000-0000-0000A80F0000}"/>
    <cellStyle name="Heading 2 25" xfId="4007" xr:uid="{00000000-0005-0000-0000-0000A90F0000}"/>
    <cellStyle name="Heading 2 26" xfId="4008" xr:uid="{00000000-0005-0000-0000-0000AA0F0000}"/>
    <cellStyle name="Heading 2 27" xfId="4009" xr:uid="{00000000-0005-0000-0000-0000AB0F0000}"/>
    <cellStyle name="Heading 2 28" xfId="4010" xr:uid="{00000000-0005-0000-0000-0000AC0F0000}"/>
    <cellStyle name="Heading 2 29" xfId="4011" xr:uid="{00000000-0005-0000-0000-0000AD0F0000}"/>
    <cellStyle name="Heading 2 3" xfId="4012" xr:uid="{00000000-0005-0000-0000-0000AE0F0000}"/>
    <cellStyle name="HEADING 2 3 2" xfId="4013" xr:uid="{00000000-0005-0000-0000-0000AF0F0000}"/>
    <cellStyle name="Heading 2 30" xfId="4014" xr:uid="{00000000-0005-0000-0000-0000B00F0000}"/>
    <cellStyle name="Heading 2 31" xfId="4015" xr:uid="{00000000-0005-0000-0000-0000B10F0000}"/>
    <cellStyle name="Heading 2 32" xfId="4016" xr:uid="{00000000-0005-0000-0000-0000B20F0000}"/>
    <cellStyle name="Heading 2 33" xfId="4017" xr:uid="{00000000-0005-0000-0000-0000B30F0000}"/>
    <cellStyle name="Heading 2 34" xfId="4018" xr:uid="{00000000-0005-0000-0000-0000B40F0000}"/>
    <cellStyle name="Heading 2 35" xfId="4019" xr:uid="{00000000-0005-0000-0000-0000B50F0000}"/>
    <cellStyle name="Heading 2 35 2" xfId="4020" xr:uid="{00000000-0005-0000-0000-0000B60F0000}"/>
    <cellStyle name="Heading 2 35 2 2" xfId="4021" xr:uid="{00000000-0005-0000-0000-0000B70F0000}"/>
    <cellStyle name="Heading 2 35 2 2 2" xfId="4022" xr:uid="{00000000-0005-0000-0000-0000B80F0000}"/>
    <cellStyle name="Heading 2 35 3" xfId="4023" xr:uid="{00000000-0005-0000-0000-0000B90F0000}"/>
    <cellStyle name="Heading 2 35 4" xfId="4024" xr:uid="{00000000-0005-0000-0000-0000BA0F0000}"/>
    <cellStyle name="Heading 2 36" xfId="4025" xr:uid="{00000000-0005-0000-0000-0000BB0F0000}"/>
    <cellStyle name="Heading 2 37" xfId="4026" xr:uid="{00000000-0005-0000-0000-0000BC0F0000}"/>
    <cellStyle name="Heading 2 38" xfId="4027" xr:uid="{00000000-0005-0000-0000-0000BD0F0000}"/>
    <cellStyle name="Heading 2 39" xfId="4028" xr:uid="{00000000-0005-0000-0000-0000BE0F0000}"/>
    <cellStyle name="Heading 2 4" xfId="4029" xr:uid="{00000000-0005-0000-0000-0000BF0F0000}"/>
    <cellStyle name="Heading 2 4 2" xfId="4030" xr:uid="{00000000-0005-0000-0000-0000C00F0000}"/>
    <cellStyle name="HEADING 2 4 3" xfId="4031" xr:uid="{00000000-0005-0000-0000-0000C10F0000}"/>
    <cellStyle name="HEADING 2 4 4" xfId="4032" xr:uid="{00000000-0005-0000-0000-0000C20F0000}"/>
    <cellStyle name="HEADING 2 4 5" xfId="4033" xr:uid="{00000000-0005-0000-0000-0000C30F0000}"/>
    <cellStyle name="HEADING 2 4 6" xfId="4034" xr:uid="{00000000-0005-0000-0000-0000C40F0000}"/>
    <cellStyle name="HEADING 2 4 7" xfId="4035" xr:uid="{00000000-0005-0000-0000-0000C50F0000}"/>
    <cellStyle name="Heading 2 40" xfId="4036" xr:uid="{00000000-0005-0000-0000-0000C60F0000}"/>
    <cellStyle name="Heading 2 41" xfId="4037" xr:uid="{00000000-0005-0000-0000-0000C70F0000}"/>
    <cellStyle name="Heading 2 42" xfId="4038" xr:uid="{00000000-0005-0000-0000-0000C80F0000}"/>
    <cellStyle name="Heading 2 43" xfId="4039" xr:uid="{00000000-0005-0000-0000-0000C90F0000}"/>
    <cellStyle name="Heading 2 44" xfId="4040" xr:uid="{00000000-0005-0000-0000-0000CA0F0000}"/>
    <cellStyle name="Heading 2 45" xfId="4041" xr:uid="{00000000-0005-0000-0000-0000CB0F0000}"/>
    <cellStyle name="Heading 2 46" xfId="4042" xr:uid="{00000000-0005-0000-0000-0000CC0F0000}"/>
    <cellStyle name="Heading 2 47" xfId="4043" xr:uid="{00000000-0005-0000-0000-0000CD0F0000}"/>
    <cellStyle name="Heading 2 48" xfId="4044" xr:uid="{00000000-0005-0000-0000-0000CE0F0000}"/>
    <cellStyle name="Heading 2 49" xfId="4045" xr:uid="{00000000-0005-0000-0000-0000CF0F0000}"/>
    <cellStyle name="Heading 2 5" xfId="4046" xr:uid="{00000000-0005-0000-0000-0000D00F0000}"/>
    <cellStyle name="Heading 2 50" xfId="4047" xr:uid="{00000000-0005-0000-0000-0000D10F0000}"/>
    <cellStyle name="Heading 2 51" xfId="4048" xr:uid="{00000000-0005-0000-0000-0000D20F0000}"/>
    <cellStyle name="Heading 2 52" xfId="4049" xr:uid="{00000000-0005-0000-0000-0000D30F0000}"/>
    <cellStyle name="Heading 2 53" xfId="4050" xr:uid="{00000000-0005-0000-0000-0000D40F0000}"/>
    <cellStyle name="Heading 2 54" xfId="4051" xr:uid="{00000000-0005-0000-0000-0000D50F0000}"/>
    <cellStyle name="Heading 2 55" xfId="4052" xr:uid="{00000000-0005-0000-0000-0000D60F0000}"/>
    <cellStyle name="Heading 2 56" xfId="4053" xr:uid="{00000000-0005-0000-0000-0000D70F0000}"/>
    <cellStyle name="Heading 2 57" xfId="4054" xr:uid="{00000000-0005-0000-0000-0000D80F0000}"/>
    <cellStyle name="Heading 2 58" xfId="4055" xr:uid="{00000000-0005-0000-0000-0000D90F0000}"/>
    <cellStyle name="Heading 2 59" xfId="4056" xr:uid="{00000000-0005-0000-0000-0000DA0F0000}"/>
    <cellStyle name="Heading 2 6" xfId="4057" xr:uid="{00000000-0005-0000-0000-0000DB0F0000}"/>
    <cellStyle name="Heading 2 60" xfId="4058" xr:uid="{00000000-0005-0000-0000-0000DC0F0000}"/>
    <cellStyle name="Heading 2 60 2" xfId="4059" xr:uid="{00000000-0005-0000-0000-0000DD0F0000}"/>
    <cellStyle name="Heading 2 60 2 2" xfId="4060" xr:uid="{00000000-0005-0000-0000-0000DE0F0000}"/>
    <cellStyle name="Heading 2 60 2 2 2" xfId="4061" xr:uid="{00000000-0005-0000-0000-0000DF0F0000}"/>
    <cellStyle name="Heading 2 60 2 3" xfId="4062" xr:uid="{00000000-0005-0000-0000-0000E00F0000}"/>
    <cellStyle name="Heading 2 61" xfId="4063" xr:uid="{00000000-0005-0000-0000-0000E10F0000}"/>
    <cellStyle name="Heading 2 62" xfId="4064" xr:uid="{00000000-0005-0000-0000-0000E20F0000}"/>
    <cellStyle name="Heading 2 63" xfId="4065" xr:uid="{00000000-0005-0000-0000-0000E30F0000}"/>
    <cellStyle name="Heading 2 64" xfId="4066" xr:uid="{00000000-0005-0000-0000-0000E40F0000}"/>
    <cellStyle name="Heading 2 65" xfId="4067" xr:uid="{00000000-0005-0000-0000-0000E50F0000}"/>
    <cellStyle name="Heading 2 7" xfId="4068" xr:uid="{00000000-0005-0000-0000-0000E60F0000}"/>
    <cellStyle name="Heading 2 8" xfId="4069" xr:uid="{00000000-0005-0000-0000-0000E70F0000}"/>
    <cellStyle name="Heading 2 9" xfId="4070" xr:uid="{00000000-0005-0000-0000-0000E80F0000}"/>
    <cellStyle name="Heading 2 Below" xfId="4071" xr:uid="{00000000-0005-0000-0000-0000E90F0000}"/>
    <cellStyle name="Heading 2." xfId="4072" xr:uid="{00000000-0005-0000-0000-0000EA0F0000}"/>
    <cellStyle name="Heading 2+" xfId="4073" xr:uid="{00000000-0005-0000-0000-0000EB0F0000}"/>
    <cellStyle name="Heading 3 10" xfId="4074" xr:uid="{00000000-0005-0000-0000-0000EC0F0000}"/>
    <cellStyle name="Heading 3 11" xfId="4075" xr:uid="{00000000-0005-0000-0000-0000ED0F0000}"/>
    <cellStyle name="Heading 3 12" xfId="4076" xr:uid="{00000000-0005-0000-0000-0000EE0F0000}"/>
    <cellStyle name="Heading 3 13" xfId="4077" xr:uid="{00000000-0005-0000-0000-0000EF0F0000}"/>
    <cellStyle name="Heading 3 14" xfId="4078" xr:uid="{00000000-0005-0000-0000-0000F00F0000}"/>
    <cellStyle name="Heading 3 15" xfId="4079" xr:uid="{00000000-0005-0000-0000-0000F10F0000}"/>
    <cellStyle name="Heading 3 16" xfId="4080" xr:uid="{00000000-0005-0000-0000-0000F20F0000}"/>
    <cellStyle name="Heading 3 17" xfId="4081" xr:uid="{00000000-0005-0000-0000-0000F30F0000}"/>
    <cellStyle name="Heading 3 18" xfId="4082" xr:uid="{00000000-0005-0000-0000-0000F40F0000}"/>
    <cellStyle name="Heading 3 19" xfId="4083" xr:uid="{00000000-0005-0000-0000-0000F50F0000}"/>
    <cellStyle name="Heading 3 2" xfId="4084" xr:uid="{00000000-0005-0000-0000-0000F60F0000}"/>
    <cellStyle name="HEADING 3 2 10" xfId="4085" xr:uid="{00000000-0005-0000-0000-0000F70F0000}"/>
    <cellStyle name="Heading 3 2 11" xfId="4086" xr:uid="{00000000-0005-0000-0000-0000F80F0000}"/>
    <cellStyle name="Heading 3 2 12" xfId="4087" xr:uid="{00000000-0005-0000-0000-0000F90F0000}"/>
    <cellStyle name="Heading 3 2 13" xfId="4088" xr:uid="{00000000-0005-0000-0000-0000FA0F0000}"/>
    <cellStyle name="Heading 3 2 14" xfId="4089" xr:uid="{00000000-0005-0000-0000-0000FB0F0000}"/>
    <cellStyle name="Heading 3 2 15" xfId="4090" xr:uid="{00000000-0005-0000-0000-0000FC0F0000}"/>
    <cellStyle name="Heading 3 2 16" xfId="4091" xr:uid="{00000000-0005-0000-0000-0000FD0F0000}"/>
    <cellStyle name="Heading 3 2 17" xfId="4092" xr:uid="{00000000-0005-0000-0000-0000FE0F0000}"/>
    <cellStyle name="Heading 3 2 18" xfId="4093" xr:uid="{00000000-0005-0000-0000-0000FF0F0000}"/>
    <cellStyle name="HEADING 3 2 2" xfId="4094" xr:uid="{00000000-0005-0000-0000-000000100000}"/>
    <cellStyle name="Heading 3 2 2 2" xfId="4095" xr:uid="{00000000-0005-0000-0000-000001100000}"/>
    <cellStyle name="Heading 3 2 3" xfId="4096" xr:uid="{00000000-0005-0000-0000-000002100000}"/>
    <cellStyle name="Heading 3 2 3 2" xfId="4097" xr:uid="{00000000-0005-0000-0000-000003100000}"/>
    <cellStyle name="Heading 3 2 4" xfId="4098" xr:uid="{00000000-0005-0000-0000-000004100000}"/>
    <cellStyle name="Heading 3 2 4 2" xfId="4099" xr:uid="{00000000-0005-0000-0000-000005100000}"/>
    <cellStyle name="Heading 3 2 5" xfId="4100" xr:uid="{00000000-0005-0000-0000-000006100000}"/>
    <cellStyle name="Heading 3 2 5 2" xfId="4101" xr:uid="{00000000-0005-0000-0000-000007100000}"/>
    <cellStyle name="Heading 3 2 6" xfId="4102" xr:uid="{00000000-0005-0000-0000-000008100000}"/>
    <cellStyle name="Heading 3 2 6 2" xfId="4103" xr:uid="{00000000-0005-0000-0000-000009100000}"/>
    <cellStyle name="HEADING 3 2 7" xfId="4104" xr:uid="{00000000-0005-0000-0000-00000A100000}"/>
    <cellStyle name="HEADING 3 2 8" xfId="4105" xr:uid="{00000000-0005-0000-0000-00000B100000}"/>
    <cellStyle name="HEADING 3 2 9" xfId="4106" xr:uid="{00000000-0005-0000-0000-00000C100000}"/>
    <cellStyle name="Heading 3 20" xfId="4107" xr:uid="{00000000-0005-0000-0000-00000D100000}"/>
    <cellStyle name="Heading 3 21" xfId="4108" xr:uid="{00000000-0005-0000-0000-00000E100000}"/>
    <cellStyle name="Heading 3 22" xfId="4109" xr:uid="{00000000-0005-0000-0000-00000F100000}"/>
    <cellStyle name="Heading 3 23" xfId="4110" xr:uid="{00000000-0005-0000-0000-000010100000}"/>
    <cellStyle name="Heading 3 24" xfId="4111" xr:uid="{00000000-0005-0000-0000-000011100000}"/>
    <cellStyle name="Heading 3 25" xfId="4112" xr:uid="{00000000-0005-0000-0000-000012100000}"/>
    <cellStyle name="Heading 3 26" xfId="4113" xr:uid="{00000000-0005-0000-0000-000013100000}"/>
    <cellStyle name="Heading 3 27" xfId="4114" xr:uid="{00000000-0005-0000-0000-000014100000}"/>
    <cellStyle name="Heading 3 28" xfId="4115" xr:uid="{00000000-0005-0000-0000-000015100000}"/>
    <cellStyle name="Heading 3 29" xfId="4116" xr:uid="{00000000-0005-0000-0000-000016100000}"/>
    <cellStyle name="Heading 3 3" xfId="4117" xr:uid="{00000000-0005-0000-0000-000017100000}"/>
    <cellStyle name="Heading 3 3 2" xfId="4118" xr:uid="{00000000-0005-0000-0000-000018100000}"/>
    <cellStyle name="HEADING 3 3 3" xfId="4119" xr:uid="{00000000-0005-0000-0000-000019100000}"/>
    <cellStyle name="HEADING 3 3 4" xfId="4120" xr:uid="{00000000-0005-0000-0000-00001A100000}"/>
    <cellStyle name="HEADING 3 3 5" xfId="4121" xr:uid="{00000000-0005-0000-0000-00001B100000}"/>
    <cellStyle name="HEADING 3 3 6" xfId="4122" xr:uid="{00000000-0005-0000-0000-00001C100000}"/>
    <cellStyle name="HEADING 3 3 7" xfId="4123" xr:uid="{00000000-0005-0000-0000-00001D100000}"/>
    <cellStyle name="Heading 3 30" xfId="4124" xr:uid="{00000000-0005-0000-0000-00001E100000}"/>
    <cellStyle name="Heading 3 31" xfId="4125" xr:uid="{00000000-0005-0000-0000-00001F100000}"/>
    <cellStyle name="Heading 3 32" xfId="4126" xr:uid="{00000000-0005-0000-0000-000020100000}"/>
    <cellStyle name="Heading 3 33" xfId="4127" xr:uid="{00000000-0005-0000-0000-000021100000}"/>
    <cellStyle name="Heading 3 34" xfId="4128" xr:uid="{00000000-0005-0000-0000-000022100000}"/>
    <cellStyle name="Heading 3 35" xfId="4129" xr:uid="{00000000-0005-0000-0000-000023100000}"/>
    <cellStyle name="Heading 3 35 2" xfId="4130" xr:uid="{00000000-0005-0000-0000-000024100000}"/>
    <cellStyle name="Heading 3 35 2 2" xfId="4131" xr:uid="{00000000-0005-0000-0000-000025100000}"/>
    <cellStyle name="Heading 3 35 2 2 2" xfId="4132" xr:uid="{00000000-0005-0000-0000-000026100000}"/>
    <cellStyle name="Heading 3 35 3" xfId="4133" xr:uid="{00000000-0005-0000-0000-000027100000}"/>
    <cellStyle name="Heading 3 35 4" xfId="4134" xr:uid="{00000000-0005-0000-0000-000028100000}"/>
    <cellStyle name="Heading 3 36" xfId="4135" xr:uid="{00000000-0005-0000-0000-000029100000}"/>
    <cellStyle name="Heading 3 37" xfId="4136" xr:uid="{00000000-0005-0000-0000-00002A100000}"/>
    <cellStyle name="Heading 3 38" xfId="4137" xr:uid="{00000000-0005-0000-0000-00002B100000}"/>
    <cellStyle name="Heading 3 39" xfId="4138" xr:uid="{00000000-0005-0000-0000-00002C100000}"/>
    <cellStyle name="Heading 3 4" xfId="4139" xr:uid="{00000000-0005-0000-0000-00002D100000}"/>
    <cellStyle name="Heading 3 4 2" xfId="4140" xr:uid="{00000000-0005-0000-0000-00002E100000}"/>
    <cellStyle name="HEADING 3 4 3" xfId="4141" xr:uid="{00000000-0005-0000-0000-00002F100000}"/>
    <cellStyle name="HEADING 3 4 4" xfId="4142" xr:uid="{00000000-0005-0000-0000-000030100000}"/>
    <cellStyle name="HEADING 3 4 5" xfId="4143" xr:uid="{00000000-0005-0000-0000-000031100000}"/>
    <cellStyle name="HEADING 3 4 6" xfId="4144" xr:uid="{00000000-0005-0000-0000-000032100000}"/>
    <cellStyle name="HEADING 3 4 7" xfId="4145" xr:uid="{00000000-0005-0000-0000-000033100000}"/>
    <cellStyle name="Heading 3 40" xfId="4146" xr:uid="{00000000-0005-0000-0000-000034100000}"/>
    <cellStyle name="Heading 3 41" xfId="4147" xr:uid="{00000000-0005-0000-0000-000035100000}"/>
    <cellStyle name="Heading 3 42" xfId="4148" xr:uid="{00000000-0005-0000-0000-000036100000}"/>
    <cellStyle name="Heading 3 43" xfId="4149" xr:uid="{00000000-0005-0000-0000-000037100000}"/>
    <cellStyle name="Heading 3 44" xfId="4150" xr:uid="{00000000-0005-0000-0000-000038100000}"/>
    <cellStyle name="Heading 3 45" xfId="4151" xr:uid="{00000000-0005-0000-0000-000039100000}"/>
    <cellStyle name="Heading 3 46" xfId="4152" xr:uid="{00000000-0005-0000-0000-00003A100000}"/>
    <cellStyle name="Heading 3 47" xfId="4153" xr:uid="{00000000-0005-0000-0000-00003B100000}"/>
    <cellStyle name="Heading 3 48" xfId="4154" xr:uid="{00000000-0005-0000-0000-00003C100000}"/>
    <cellStyle name="Heading 3 49" xfId="4155" xr:uid="{00000000-0005-0000-0000-00003D100000}"/>
    <cellStyle name="Heading 3 5" xfId="4156" xr:uid="{00000000-0005-0000-0000-00003E100000}"/>
    <cellStyle name="Heading 3 50" xfId="4157" xr:uid="{00000000-0005-0000-0000-00003F100000}"/>
    <cellStyle name="Heading 3 51" xfId="4158" xr:uid="{00000000-0005-0000-0000-000040100000}"/>
    <cellStyle name="Heading 3 52" xfId="4159" xr:uid="{00000000-0005-0000-0000-000041100000}"/>
    <cellStyle name="Heading 3 53" xfId="4160" xr:uid="{00000000-0005-0000-0000-000042100000}"/>
    <cellStyle name="Heading 3 54" xfId="4161" xr:uid="{00000000-0005-0000-0000-000043100000}"/>
    <cellStyle name="Heading 3 55" xfId="4162" xr:uid="{00000000-0005-0000-0000-000044100000}"/>
    <cellStyle name="Heading 3 56" xfId="4163" xr:uid="{00000000-0005-0000-0000-000045100000}"/>
    <cellStyle name="Heading 3 57" xfId="4164" xr:uid="{00000000-0005-0000-0000-000046100000}"/>
    <cellStyle name="Heading 3 58" xfId="4165" xr:uid="{00000000-0005-0000-0000-000047100000}"/>
    <cellStyle name="Heading 3 59" xfId="4166" xr:uid="{00000000-0005-0000-0000-000048100000}"/>
    <cellStyle name="Heading 3 6" xfId="4167" xr:uid="{00000000-0005-0000-0000-000049100000}"/>
    <cellStyle name="Heading 3 60" xfId="4168" xr:uid="{00000000-0005-0000-0000-00004A100000}"/>
    <cellStyle name="Heading 3 60 2" xfId="4169" xr:uid="{00000000-0005-0000-0000-00004B100000}"/>
    <cellStyle name="Heading 3 60 2 2" xfId="4170" xr:uid="{00000000-0005-0000-0000-00004C100000}"/>
    <cellStyle name="Heading 3 60 2 2 2" xfId="4171" xr:uid="{00000000-0005-0000-0000-00004D100000}"/>
    <cellStyle name="Heading 3 60 2 3" xfId="4172" xr:uid="{00000000-0005-0000-0000-00004E100000}"/>
    <cellStyle name="Heading 3 61" xfId="4173" xr:uid="{00000000-0005-0000-0000-00004F100000}"/>
    <cellStyle name="Heading 3 62" xfId="4174" xr:uid="{00000000-0005-0000-0000-000050100000}"/>
    <cellStyle name="Heading 3 63" xfId="4175" xr:uid="{00000000-0005-0000-0000-000051100000}"/>
    <cellStyle name="Heading 3 64" xfId="4176" xr:uid="{00000000-0005-0000-0000-000052100000}"/>
    <cellStyle name="Heading 3 65" xfId="4177" xr:uid="{00000000-0005-0000-0000-000053100000}"/>
    <cellStyle name="Heading 3 7" xfId="4178" xr:uid="{00000000-0005-0000-0000-000054100000}"/>
    <cellStyle name="Heading 3 8" xfId="4179" xr:uid="{00000000-0005-0000-0000-000055100000}"/>
    <cellStyle name="Heading 3 9" xfId="4180" xr:uid="{00000000-0005-0000-0000-000056100000}"/>
    <cellStyle name="Heading 3." xfId="4181" xr:uid="{00000000-0005-0000-0000-000057100000}"/>
    <cellStyle name="Heading 3+" xfId="4182" xr:uid="{00000000-0005-0000-0000-000058100000}"/>
    <cellStyle name="Heading 4 10" xfId="4183" xr:uid="{00000000-0005-0000-0000-000059100000}"/>
    <cellStyle name="Heading 4 11" xfId="4184" xr:uid="{00000000-0005-0000-0000-00005A100000}"/>
    <cellStyle name="Heading 4 12" xfId="4185" xr:uid="{00000000-0005-0000-0000-00005B100000}"/>
    <cellStyle name="Heading 4 13" xfId="4186" xr:uid="{00000000-0005-0000-0000-00005C100000}"/>
    <cellStyle name="Heading 4 14" xfId="4187" xr:uid="{00000000-0005-0000-0000-00005D100000}"/>
    <cellStyle name="Heading 4 15" xfId="4188" xr:uid="{00000000-0005-0000-0000-00005E100000}"/>
    <cellStyle name="Heading 4 16" xfId="4189" xr:uid="{00000000-0005-0000-0000-00005F100000}"/>
    <cellStyle name="Heading 4 17" xfId="4190" xr:uid="{00000000-0005-0000-0000-000060100000}"/>
    <cellStyle name="Heading 4 18" xfId="4191" xr:uid="{00000000-0005-0000-0000-000061100000}"/>
    <cellStyle name="Heading 4 19" xfId="4192" xr:uid="{00000000-0005-0000-0000-000062100000}"/>
    <cellStyle name="Heading 4 2" xfId="4193" xr:uid="{00000000-0005-0000-0000-000063100000}"/>
    <cellStyle name="Heading 4 2 2" xfId="4194" xr:uid="{00000000-0005-0000-0000-000064100000}"/>
    <cellStyle name="Heading 4 2 2 2" xfId="4195" xr:uid="{00000000-0005-0000-0000-000065100000}"/>
    <cellStyle name="Heading 4 2 3" xfId="4196" xr:uid="{00000000-0005-0000-0000-000066100000}"/>
    <cellStyle name="Heading 4 2 4" xfId="4197" xr:uid="{00000000-0005-0000-0000-000067100000}"/>
    <cellStyle name="Heading 4 2 5" xfId="4198" xr:uid="{00000000-0005-0000-0000-000068100000}"/>
    <cellStyle name="Heading 4 20" xfId="4199" xr:uid="{00000000-0005-0000-0000-000069100000}"/>
    <cellStyle name="Heading 4 21" xfId="4200" xr:uid="{00000000-0005-0000-0000-00006A100000}"/>
    <cellStyle name="Heading 4 22" xfId="4201" xr:uid="{00000000-0005-0000-0000-00006B100000}"/>
    <cellStyle name="Heading 4 23" xfId="4202" xr:uid="{00000000-0005-0000-0000-00006C100000}"/>
    <cellStyle name="Heading 4 24" xfId="4203" xr:uid="{00000000-0005-0000-0000-00006D100000}"/>
    <cellStyle name="Heading 4 25" xfId="4204" xr:uid="{00000000-0005-0000-0000-00006E100000}"/>
    <cellStyle name="Heading 4 26" xfId="4205" xr:uid="{00000000-0005-0000-0000-00006F100000}"/>
    <cellStyle name="Heading 4 27" xfId="4206" xr:uid="{00000000-0005-0000-0000-000070100000}"/>
    <cellStyle name="Heading 4 28" xfId="4207" xr:uid="{00000000-0005-0000-0000-000071100000}"/>
    <cellStyle name="Heading 4 29" xfId="4208" xr:uid="{00000000-0005-0000-0000-000072100000}"/>
    <cellStyle name="Heading 4 3" xfId="4209" xr:uid="{00000000-0005-0000-0000-000073100000}"/>
    <cellStyle name="Heading 4 3 2" xfId="4210" xr:uid="{00000000-0005-0000-0000-000074100000}"/>
    <cellStyle name="Heading 4 30" xfId="4211" xr:uid="{00000000-0005-0000-0000-000075100000}"/>
    <cellStyle name="Heading 4 31" xfId="4212" xr:uid="{00000000-0005-0000-0000-000076100000}"/>
    <cellStyle name="Heading 4 32" xfId="4213" xr:uid="{00000000-0005-0000-0000-000077100000}"/>
    <cellStyle name="Heading 4 33" xfId="4214" xr:uid="{00000000-0005-0000-0000-000078100000}"/>
    <cellStyle name="Heading 4 34" xfId="4215" xr:uid="{00000000-0005-0000-0000-000079100000}"/>
    <cellStyle name="Heading 4 35" xfId="4216" xr:uid="{00000000-0005-0000-0000-00007A100000}"/>
    <cellStyle name="Heading 4 35 2" xfId="4217" xr:uid="{00000000-0005-0000-0000-00007B100000}"/>
    <cellStyle name="Heading 4 35 2 2" xfId="4218" xr:uid="{00000000-0005-0000-0000-00007C100000}"/>
    <cellStyle name="Heading 4 35 2 2 2" xfId="4219" xr:uid="{00000000-0005-0000-0000-00007D100000}"/>
    <cellStyle name="Heading 4 35 3" xfId="4220" xr:uid="{00000000-0005-0000-0000-00007E100000}"/>
    <cellStyle name="Heading 4 35 4" xfId="4221" xr:uid="{00000000-0005-0000-0000-00007F100000}"/>
    <cellStyle name="Heading 4 36" xfId="4222" xr:uid="{00000000-0005-0000-0000-000080100000}"/>
    <cellStyle name="Heading 4 37" xfId="4223" xr:uid="{00000000-0005-0000-0000-000081100000}"/>
    <cellStyle name="Heading 4 38" xfId="4224" xr:uid="{00000000-0005-0000-0000-000082100000}"/>
    <cellStyle name="Heading 4 39" xfId="4225" xr:uid="{00000000-0005-0000-0000-000083100000}"/>
    <cellStyle name="Heading 4 4" xfId="4226" xr:uid="{00000000-0005-0000-0000-000084100000}"/>
    <cellStyle name="Heading 4 4 2" xfId="4227" xr:uid="{00000000-0005-0000-0000-000085100000}"/>
    <cellStyle name="Heading 4 40" xfId="4228" xr:uid="{00000000-0005-0000-0000-000086100000}"/>
    <cellStyle name="Heading 4 41" xfId="4229" xr:uid="{00000000-0005-0000-0000-000087100000}"/>
    <cellStyle name="Heading 4 42" xfId="4230" xr:uid="{00000000-0005-0000-0000-000088100000}"/>
    <cellStyle name="Heading 4 43" xfId="4231" xr:uid="{00000000-0005-0000-0000-000089100000}"/>
    <cellStyle name="Heading 4 44" xfId="4232" xr:uid="{00000000-0005-0000-0000-00008A100000}"/>
    <cellStyle name="Heading 4 45" xfId="4233" xr:uid="{00000000-0005-0000-0000-00008B100000}"/>
    <cellStyle name="Heading 4 46" xfId="4234" xr:uid="{00000000-0005-0000-0000-00008C100000}"/>
    <cellStyle name="Heading 4 47" xfId="4235" xr:uid="{00000000-0005-0000-0000-00008D100000}"/>
    <cellStyle name="Heading 4 48" xfId="4236" xr:uid="{00000000-0005-0000-0000-00008E100000}"/>
    <cellStyle name="Heading 4 49" xfId="4237" xr:uid="{00000000-0005-0000-0000-00008F100000}"/>
    <cellStyle name="Heading 4 5" xfId="4238" xr:uid="{00000000-0005-0000-0000-000090100000}"/>
    <cellStyle name="Heading 4 50" xfId="4239" xr:uid="{00000000-0005-0000-0000-000091100000}"/>
    <cellStyle name="Heading 4 51" xfId="4240" xr:uid="{00000000-0005-0000-0000-000092100000}"/>
    <cellStyle name="Heading 4 52" xfId="4241" xr:uid="{00000000-0005-0000-0000-000093100000}"/>
    <cellStyle name="Heading 4 53" xfId="4242" xr:uid="{00000000-0005-0000-0000-000094100000}"/>
    <cellStyle name="Heading 4 54" xfId="4243" xr:uid="{00000000-0005-0000-0000-000095100000}"/>
    <cellStyle name="Heading 4 55" xfId="4244" xr:uid="{00000000-0005-0000-0000-000096100000}"/>
    <cellStyle name="Heading 4 56" xfId="4245" xr:uid="{00000000-0005-0000-0000-000097100000}"/>
    <cellStyle name="Heading 4 57" xfId="4246" xr:uid="{00000000-0005-0000-0000-000098100000}"/>
    <cellStyle name="Heading 4 58" xfId="4247" xr:uid="{00000000-0005-0000-0000-000099100000}"/>
    <cellStyle name="Heading 4 59" xfId="4248" xr:uid="{00000000-0005-0000-0000-00009A100000}"/>
    <cellStyle name="Heading 4 6" xfId="4249" xr:uid="{00000000-0005-0000-0000-00009B100000}"/>
    <cellStyle name="Heading 4 60" xfId="4250" xr:uid="{00000000-0005-0000-0000-00009C100000}"/>
    <cellStyle name="Heading 4 60 2" xfId="4251" xr:uid="{00000000-0005-0000-0000-00009D100000}"/>
    <cellStyle name="Heading 4 60 2 2" xfId="4252" xr:uid="{00000000-0005-0000-0000-00009E100000}"/>
    <cellStyle name="Heading 4 60 2 2 2" xfId="4253" xr:uid="{00000000-0005-0000-0000-00009F100000}"/>
    <cellStyle name="Heading 4 60 2 3" xfId="4254" xr:uid="{00000000-0005-0000-0000-0000A0100000}"/>
    <cellStyle name="Heading 4 61" xfId="4255" xr:uid="{00000000-0005-0000-0000-0000A1100000}"/>
    <cellStyle name="Heading 4 62" xfId="4256" xr:uid="{00000000-0005-0000-0000-0000A2100000}"/>
    <cellStyle name="Heading 4 63" xfId="4257" xr:uid="{00000000-0005-0000-0000-0000A3100000}"/>
    <cellStyle name="Heading 4 64" xfId="4258" xr:uid="{00000000-0005-0000-0000-0000A4100000}"/>
    <cellStyle name="Heading 4 65" xfId="4259" xr:uid="{00000000-0005-0000-0000-0000A5100000}"/>
    <cellStyle name="Heading 4 7" xfId="4260" xr:uid="{00000000-0005-0000-0000-0000A6100000}"/>
    <cellStyle name="Heading 4 8" xfId="4261" xr:uid="{00000000-0005-0000-0000-0000A7100000}"/>
    <cellStyle name="Heading 4 9" xfId="4262" xr:uid="{00000000-0005-0000-0000-0000A8100000}"/>
    <cellStyle name="Heading 4." xfId="4263" xr:uid="{00000000-0005-0000-0000-0000A9100000}"/>
    <cellStyle name="Heading 5" xfId="4264" xr:uid="{00000000-0005-0000-0000-0000AA100000}"/>
    <cellStyle name="Heading 6" xfId="4265" xr:uid="{00000000-0005-0000-0000-0000AB100000}"/>
    <cellStyle name="Heading 7" xfId="4266" xr:uid="{00000000-0005-0000-0000-0000AC100000}"/>
    <cellStyle name="Heading 8" xfId="4267" xr:uid="{00000000-0005-0000-0000-0000AD100000}"/>
    <cellStyle name="Heading 9" xfId="4268" xr:uid="{00000000-0005-0000-0000-0000AE100000}"/>
    <cellStyle name="heading info" xfId="4269" xr:uid="{00000000-0005-0000-0000-0000AF100000}"/>
    <cellStyle name="Heading Title" xfId="4270" xr:uid="{00000000-0005-0000-0000-0000B0100000}"/>
    <cellStyle name="HEADING1" xfId="4271" xr:uid="{00000000-0005-0000-0000-0000B1100000}"/>
    <cellStyle name="Heading1 2" xfId="4272" xr:uid="{00000000-0005-0000-0000-0000B2100000}"/>
    <cellStyle name="HEADING2" xfId="4273" xr:uid="{00000000-0005-0000-0000-0000B3100000}"/>
    <cellStyle name="Heading2 2" xfId="4274" xr:uid="{00000000-0005-0000-0000-0000B4100000}"/>
    <cellStyle name="Heading3" xfId="4275" xr:uid="{00000000-0005-0000-0000-0000B5100000}"/>
    <cellStyle name="Heading4" xfId="4276" xr:uid="{00000000-0005-0000-0000-0000B6100000}"/>
    <cellStyle name="Heading5" xfId="4277" xr:uid="{00000000-0005-0000-0000-0000B7100000}"/>
    <cellStyle name="Headings" xfId="4278" xr:uid="{00000000-0005-0000-0000-0000B8100000}"/>
    <cellStyle name="Headings 2" xfId="4279" xr:uid="{00000000-0005-0000-0000-0000B9100000}"/>
    <cellStyle name="Headline" xfId="4280" xr:uid="{00000000-0005-0000-0000-0000BA100000}"/>
    <cellStyle name="HIGHLIGHT" xfId="4281" xr:uid="{00000000-0005-0000-0000-0000BB100000}"/>
    <cellStyle name="Horizontal" xfId="4282" xr:uid="{00000000-0005-0000-0000-0000BC100000}"/>
    <cellStyle name="Hyperlink" xfId="17" builtinId="8"/>
    <cellStyle name="Hyperlink 10" xfId="4283" xr:uid="{00000000-0005-0000-0000-0000BE100000}"/>
    <cellStyle name="Hyperlink 11" xfId="4284" xr:uid="{00000000-0005-0000-0000-0000BF100000}"/>
    <cellStyle name="Hyperlink 12" xfId="4285" xr:uid="{00000000-0005-0000-0000-0000C0100000}"/>
    <cellStyle name="Hyperlink 13" xfId="28" xr:uid="{00000000-0005-0000-0000-0000C1100000}"/>
    <cellStyle name="Hyperlink 14" xfId="37872" xr:uid="{00000000-0005-0000-0000-0000C2100000}"/>
    <cellStyle name="Hyperlink 15" xfId="20" xr:uid="{00000000-0005-0000-0000-0000C3100000}"/>
    <cellStyle name="Hyperlink 2" xfId="21" xr:uid="{00000000-0005-0000-0000-0000C4100000}"/>
    <cellStyle name="Hyperlink 2 2" xfId="4287" xr:uid="{00000000-0005-0000-0000-0000C5100000}"/>
    <cellStyle name="Hyperlink 2 2 2" xfId="4288" xr:uid="{00000000-0005-0000-0000-0000C6100000}"/>
    <cellStyle name="Hyperlink 2 3" xfId="4289" xr:uid="{00000000-0005-0000-0000-0000C7100000}"/>
    <cellStyle name="Hyperlink 2 4" xfId="4290" xr:uid="{00000000-0005-0000-0000-0000C8100000}"/>
    <cellStyle name="Hyperlink 2 5" xfId="4291" xr:uid="{00000000-0005-0000-0000-0000C9100000}"/>
    <cellStyle name="Hyperlink 2 6" xfId="4292" xr:uid="{00000000-0005-0000-0000-0000CA100000}"/>
    <cellStyle name="Hyperlink 2 7" xfId="4293" xr:uid="{00000000-0005-0000-0000-0000CB100000}"/>
    <cellStyle name="Hyperlink 2 8" xfId="4294" xr:uid="{00000000-0005-0000-0000-0000CC100000}"/>
    <cellStyle name="Hyperlink 2 9" xfId="4286" xr:uid="{00000000-0005-0000-0000-0000CD100000}"/>
    <cellStyle name="Hyperlink 2_Ch4 v2" xfId="4295" xr:uid="{00000000-0005-0000-0000-0000CE100000}"/>
    <cellStyle name="Hyperlink 3" xfId="4296" xr:uid="{00000000-0005-0000-0000-0000CF100000}"/>
    <cellStyle name="Hyperlink 3 2" xfId="4297" xr:uid="{00000000-0005-0000-0000-0000D0100000}"/>
    <cellStyle name="Hyperlink 3 3" xfId="4298" xr:uid="{00000000-0005-0000-0000-0000D1100000}"/>
    <cellStyle name="Hyperlink 3 4" xfId="4299" xr:uid="{00000000-0005-0000-0000-0000D2100000}"/>
    <cellStyle name="Hyperlink 4" xfId="4300" xr:uid="{00000000-0005-0000-0000-0000D3100000}"/>
    <cellStyle name="Hyperlink 4 2" xfId="4301" xr:uid="{00000000-0005-0000-0000-0000D4100000}"/>
    <cellStyle name="Hyperlink 4 3" xfId="4302" xr:uid="{00000000-0005-0000-0000-0000D5100000}"/>
    <cellStyle name="Hyperlink 4 4" xfId="4303" xr:uid="{00000000-0005-0000-0000-0000D6100000}"/>
    <cellStyle name="Hyperlink 5" xfId="4304" xr:uid="{00000000-0005-0000-0000-0000D7100000}"/>
    <cellStyle name="Hyperlink 5 2" xfId="4305" xr:uid="{00000000-0005-0000-0000-0000D8100000}"/>
    <cellStyle name="Hyperlink 5 3" xfId="4306" xr:uid="{00000000-0005-0000-0000-0000D9100000}"/>
    <cellStyle name="Hyperlink 6" xfId="4307" xr:uid="{00000000-0005-0000-0000-0000DA100000}"/>
    <cellStyle name="Hyperlink 6 2" xfId="4308" xr:uid="{00000000-0005-0000-0000-0000DB100000}"/>
    <cellStyle name="Hyperlink 7" xfId="4309" xr:uid="{00000000-0005-0000-0000-0000DC100000}"/>
    <cellStyle name="Hyperlink 8" xfId="4310" xr:uid="{00000000-0005-0000-0000-0000DD100000}"/>
    <cellStyle name="Hyperlink 8 2" xfId="4311" xr:uid="{00000000-0005-0000-0000-0000DE100000}"/>
    <cellStyle name="Hyperlink 9" xfId="4312" xr:uid="{00000000-0005-0000-0000-0000DF100000}"/>
    <cellStyle name="Hyperlink Arrow." xfId="4313" xr:uid="{00000000-0005-0000-0000-0000E0100000}"/>
    <cellStyle name="Hyperlink Check." xfId="4314" xr:uid="{00000000-0005-0000-0000-0000E1100000}"/>
    <cellStyle name="Hyperlink Text." xfId="4315" xr:uid="{00000000-0005-0000-0000-0000E2100000}"/>
    <cellStyle name="Information" xfId="4316" xr:uid="{00000000-0005-0000-0000-0000E3100000}"/>
    <cellStyle name="Input [yellow]" xfId="4317" xr:uid="{00000000-0005-0000-0000-0000E4100000}"/>
    <cellStyle name="Input [yellow] 2" xfId="4318" xr:uid="{00000000-0005-0000-0000-0000E5100000}"/>
    <cellStyle name="Input [yellow] 3" xfId="4319" xr:uid="{00000000-0005-0000-0000-0000E6100000}"/>
    <cellStyle name="Input 10" xfId="4320" xr:uid="{00000000-0005-0000-0000-0000E7100000}"/>
    <cellStyle name="Input 10 2" xfId="4321" xr:uid="{00000000-0005-0000-0000-0000E8100000}"/>
    <cellStyle name="Input 11" xfId="4322" xr:uid="{00000000-0005-0000-0000-0000E9100000}"/>
    <cellStyle name="Input 11 2" xfId="4323" xr:uid="{00000000-0005-0000-0000-0000EA100000}"/>
    <cellStyle name="Input 12" xfId="4324" xr:uid="{00000000-0005-0000-0000-0000EB100000}"/>
    <cellStyle name="Input 12 2" xfId="4325" xr:uid="{00000000-0005-0000-0000-0000EC100000}"/>
    <cellStyle name="Input 13" xfId="4326" xr:uid="{00000000-0005-0000-0000-0000ED100000}"/>
    <cellStyle name="Input 13 2" xfId="4327" xr:uid="{00000000-0005-0000-0000-0000EE100000}"/>
    <cellStyle name="Input 14" xfId="4328" xr:uid="{00000000-0005-0000-0000-0000EF100000}"/>
    <cellStyle name="Input 14 2" xfId="4329" xr:uid="{00000000-0005-0000-0000-0000F0100000}"/>
    <cellStyle name="Input 15" xfId="4330" xr:uid="{00000000-0005-0000-0000-0000F1100000}"/>
    <cellStyle name="Input 15 2" xfId="4331" xr:uid="{00000000-0005-0000-0000-0000F2100000}"/>
    <cellStyle name="Input 16" xfId="4332" xr:uid="{00000000-0005-0000-0000-0000F3100000}"/>
    <cellStyle name="Input 16 2" xfId="4333" xr:uid="{00000000-0005-0000-0000-0000F4100000}"/>
    <cellStyle name="Input 17" xfId="4334" xr:uid="{00000000-0005-0000-0000-0000F5100000}"/>
    <cellStyle name="Input 17 2" xfId="4335" xr:uid="{00000000-0005-0000-0000-0000F6100000}"/>
    <cellStyle name="Input 18" xfId="4336" xr:uid="{00000000-0005-0000-0000-0000F7100000}"/>
    <cellStyle name="Input 18 2" xfId="4337" xr:uid="{00000000-0005-0000-0000-0000F8100000}"/>
    <cellStyle name="Input 19" xfId="4338" xr:uid="{00000000-0005-0000-0000-0000F9100000}"/>
    <cellStyle name="Input 19 2" xfId="4339" xr:uid="{00000000-0005-0000-0000-0000FA100000}"/>
    <cellStyle name="Input 2" xfId="4340" xr:uid="{00000000-0005-0000-0000-0000FB100000}"/>
    <cellStyle name="Input 2 10" xfId="4341" xr:uid="{00000000-0005-0000-0000-0000FC100000}"/>
    <cellStyle name="Input 2 11" xfId="4342" xr:uid="{00000000-0005-0000-0000-0000FD100000}"/>
    <cellStyle name="Input 2 12" xfId="4343" xr:uid="{00000000-0005-0000-0000-0000FE100000}"/>
    <cellStyle name="Input 2 13" xfId="4344" xr:uid="{00000000-0005-0000-0000-0000FF100000}"/>
    <cellStyle name="Input 2 2" xfId="4345" xr:uid="{00000000-0005-0000-0000-000000110000}"/>
    <cellStyle name="Input 2 2 2" xfId="4346" xr:uid="{00000000-0005-0000-0000-000001110000}"/>
    <cellStyle name="Input 2 2 2 2" xfId="4347" xr:uid="{00000000-0005-0000-0000-000002110000}"/>
    <cellStyle name="Input 2 2 2 2 2" xfId="4348" xr:uid="{00000000-0005-0000-0000-000003110000}"/>
    <cellStyle name="Input 2 2 2 2 3" xfId="4349" xr:uid="{00000000-0005-0000-0000-000004110000}"/>
    <cellStyle name="Input 2 2 2 2 4" xfId="4350" xr:uid="{00000000-0005-0000-0000-000005110000}"/>
    <cellStyle name="Input 2 2 2 3" xfId="4351" xr:uid="{00000000-0005-0000-0000-000006110000}"/>
    <cellStyle name="Input 2 2 2 3 2" xfId="4352" xr:uid="{00000000-0005-0000-0000-000007110000}"/>
    <cellStyle name="Input 2 2 2 3 3" xfId="4353" xr:uid="{00000000-0005-0000-0000-000008110000}"/>
    <cellStyle name="Input 2 2 2 3 4" xfId="4354" xr:uid="{00000000-0005-0000-0000-000009110000}"/>
    <cellStyle name="Input 2 2 2 4" xfId="4355" xr:uid="{00000000-0005-0000-0000-00000A110000}"/>
    <cellStyle name="Input 2 2 2 5" xfId="4356" xr:uid="{00000000-0005-0000-0000-00000B110000}"/>
    <cellStyle name="Input 2 2 2 6" xfId="4357" xr:uid="{00000000-0005-0000-0000-00000C110000}"/>
    <cellStyle name="Input 2 2 3" xfId="4358" xr:uid="{00000000-0005-0000-0000-00000D110000}"/>
    <cellStyle name="Input 2 2 4" xfId="4359" xr:uid="{00000000-0005-0000-0000-00000E110000}"/>
    <cellStyle name="Input 2 2 5" xfId="4360" xr:uid="{00000000-0005-0000-0000-00000F110000}"/>
    <cellStyle name="Input 2 2 6" xfId="4361" xr:uid="{00000000-0005-0000-0000-000010110000}"/>
    <cellStyle name="Input 2 3" xfId="4362" xr:uid="{00000000-0005-0000-0000-000011110000}"/>
    <cellStyle name="Input 2 3 2" xfId="4363" xr:uid="{00000000-0005-0000-0000-000012110000}"/>
    <cellStyle name="Input 2 3 2 2" xfId="4364" xr:uid="{00000000-0005-0000-0000-000013110000}"/>
    <cellStyle name="Input 2 3 2 2 2" xfId="4365" xr:uid="{00000000-0005-0000-0000-000014110000}"/>
    <cellStyle name="Input 2 3 2 2 3" xfId="4366" xr:uid="{00000000-0005-0000-0000-000015110000}"/>
    <cellStyle name="Input 2 3 2 2 4" xfId="4367" xr:uid="{00000000-0005-0000-0000-000016110000}"/>
    <cellStyle name="Input 2 3 2 3" xfId="4368" xr:uid="{00000000-0005-0000-0000-000017110000}"/>
    <cellStyle name="Input 2 3 2 3 2" xfId="4369" xr:uid="{00000000-0005-0000-0000-000018110000}"/>
    <cellStyle name="Input 2 3 2 3 3" xfId="4370" xr:uid="{00000000-0005-0000-0000-000019110000}"/>
    <cellStyle name="Input 2 3 2 3 4" xfId="4371" xr:uid="{00000000-0005-0000-0000-00001A110000}"/>
    <cellStyle name="Input 2 3 2 4" xfId="4372" xr:uid="{00000000-0005-0000-0000-00001B110000}"/>
    <cellStyle name="Input 2 3 2 5" xfId="4373" xr:uid="{00000000-0005-0000-0000-00001C110000}"/>
    <cellStyle name="Input 2 3 2 6" xfId="4374" xr:uid="{00000000-0005-0000-0000-00001D110000}"/>
    <cellStyle name="Input 2 3 3" xfId="4375" xr:uid="{00000000-0005-0000-0000-00001E110000}"/>
    <cellStyle name="Input 2 3 4" xfId="4376" xr:uid="{00000000-0005-0000-0000-00001F110000}"/>
    <cellStyle name="Input 2 3 5" xfId="4377" xr:uid="{00000000-0005-0000-0000-000020110000}"/>
    <cellStyle name="Input 2 4" xfId="4378" xr:uid="{00000000-0005-0000-0000-000021110000}"/>
    <cellStyle name="Input 2 4 2" xfId="4379" xr:uid="{00000000-0005-0000-0000-000022110000}"/>
    <cellStyle name="Input 2 4 2 2" xfId="4380" xr:uid="{00000000-0005-0000-0000-000023110000}"/>
    <cellStyle name="Input 2 4 2 3" xfId="4381" xr:uid="{00000000-0005-0000-0000-000024110000}"/>
    <cellStyle name="Input 2 4 2 4" xfId="4382" xr:uid="{00000000-0005-0000-0000-000025110000}"/>
    <cellStyle name="Input 2 4 3" xfId="4383" xr:uid="{00000000-0005-0000-0000-000026110000}"/>
    <cellStyle name="Input 2 4 3 2" xfId="4384" xr:uid="{00000000-0005-0000-0000-000027110000}"/>
    <cellStyle name="Input 2 4 3 3" xfId="4385" xr:uid="{00000000-0005-0000-0000-000028110000}"/>
    <cellStyle name="Input 2 4 3 4" xfId="4386" xr:uid="{00000000-0005-0000-0000-000029110000}"/>
    <cellStyle name="Input 2 4 4" xfId="4387" xr:uid="{00000000-0005-0000-0000-00002A110000}"/>
    <cellStyle name="Input 2 4 5" xfId="4388" xr:uid="{00000000-0005-0000-0000-00002B110000}"/>
    <cellStyle name="Input 2 4 6" xfId="4389" xr:uid="{00000000-0005-0000-0000-00002C110000}"/>
    <cellStyle name="Input 2 5" xfId="4390" xr:uid="{00000000-0005-0000-0000-00002D110000}"/>
    <cellStyle name="Input 2 6" xfId="4391" xr:uid="{00000000-0005-0000-0000-00002E110000}"/>
    <cellStyle name="Input 2 7" xfId="4392" xr:uid="{00000000-0005-0000-0000-00002F110000}"/>
    <cellStyle name="Input 2 8" xfId="4393" xr:uid="{00000000-0005-0000-0000-000030110000}"/>
    <cellStyle name="Input 2 9" xfId="4394" xr:uid="{00000000-0005-0000-0000-000031110000}"/>
    <cellStyle name="Input 20" xfId="4395" xr:uid="{00000000-0005-0000-0000-000032110000}"/>
    <cellStyle name="Input 21" xfId="4396" xr:uid="{00000000-0005-0000-0000-000033110000}"/>
    <cellStyle name="Input 22" xfId="4397" xr:uid="{00000000-0005-0000-0000-000034110000}"/>
    <cellStyle name="Input 23" xfId="4398" xr:uid="{00000000-0005-0000-0000-000035110000}"/>
    <cellStyle name="Input 24" xfId="4399" xr:uid="{00000000-0005-0000-0000-000036110000}"/>
    <cellStyle name="Input 25" xfId="4400" xr:uid="{00000000-0005-0000-0000-000037110000}"/>
    <cellStyle name="Input 26" xfId="4401" xr:uid="{00000000-0005-0000-0000-000038110000}"/>
    <cellStyle name="Input 27" xfId="4402" xr:uid="{00000000-0005-0000-0000-000039110000}"/>
    <cellStyle name="Input 28" xfId="4403" xr:uid="{00000000-0005-0000-0000-00003A110000}"/>
    <cellStyle name="Input 29" xfId="4404" xr:uid="{00000000-0005-0000-0000-00003B110000}"/>
    <cellStyle name="Input 3" xfId="4405" xr:uid="{00000000-0005-0000-0000-00003C110000}"/>
    <cellStyle name="Input 3 2" xfId="4406" xr:uid="{00000000-0005-0000-0000-00003D110000}"/>
    <cellStyle name="Input 3 3" xfId="4407" xr:uid="{00000000-0005-0000-0000-00003E110000}"/>
    <cellStyle name="Input 3 4" xfId="4408" xr:uid="{00000000-0005-0000-0000-00003F110000}"/>
    <cellStyle name="Input 3 5" xfId="4409" xr:uid="{00000000-0005-0000-0000-000040110000}"/>
    <cellStyle name="Input 30" xfId="4410" xr:uid="{00000000-0005-0000-0000-000041110000}"/>
    <cellStyle name="Input 31" xfId="4411" xr:uid="{00000000-0005-0000-0000-000042110000}"/>
    <cellStyle name="Input 32" xfId="4412" xr:uid="{00000000-0005-0000-0000-000043110000}"/>
    <cellStyle name="Input 33" xfId="4413" xr:uid="{00000000-0005-0000-0000-000044110000}"/>
    <cellStyle name="Input 34" xfId="4414" xr:uid="{00000000-0005-0000-0000-000045110000}"/>
    <cellStyle name="Input 35" xfId="4415" xr:uid="{00000000-0005-0000-0000-000046110000}"/>
    <cellStyle name="Input 35 2" xfId="4416" xr:uid="{00000000-0005-0000-0000-000047110000}"/>
    <cellStyle name="Input 35 2 2" xfId="4417" xr:uid="{00000000-0005-0000-0000-000048110000}"/>
    <cellStyle name="Input 35 2 2 2" xfId="4418" xr:uid="{00000000-0005-0000-0000-000049110000}"/>
    <cellStyle name="Input 35 3" xfId="4419" xr:uid="{00000000-0005-0000-0000-00004A110000}"/>
    <cellStyle name="Input 35 4" xfId="4420" xr:uid="{00000000-0005-0000-0000-00004B110000}"/>
    <cellStyle name="Input 36" xfId="4421" xr:uid="{00000000-0005-0000-0000-00004C110000}"/>
    <cellStyle name="Input 37" xfId="4422" xr:uid="{00000000-0005-0000-0000-00004D110000}"/>
    <cellStyle name="Input 38" xfId="4423" xr:uid="{00000000-0005-0000-0000-00004E110000}"/>
    <cellStyle name="Input 39" xfId="4424" xr:uid="{00000000-0005-0000-0000-00004F110000}"/>
    <cellStyle name="Input 4" xfId="4425" xr:uid="{00000000-0005-0000-0000-000050110000}"/>
    <cellStyle name="Input 4 2" xfId="4426" xr:uid="{00000000-0005-0000-0000-000051110000}"/>
    <cellStyle name="Input 4 3" xfId="4427" xr:uid="{00000000-0005-0000-0000-000052110000}"/>
    <cellStyle name="Input 4 4" xfId="4428" xr:uid="{00000000-0005-0000-0000-000053110000}"/>
    <cellStyle name="Input 40" xfId="4429" xr:uid="{00000000-0005-0000-0000-000054110000}"/>
    <cellStyle name="Input 41" xfId="4430" xr:uid="{00000000-0005-0000-0000-000055110000}"/>
    <cellStyle name="Input 42" xfId="4431" xr:uid="{00000000-0005-0000-0000-000056110000}"/>
    <cellStyle name="Input 43" xfId="4432" xr:uid="{00000000-0005-0000-0000-000057110000}"/>
    <cellStyle name="Input 44" xfId="4433" xr:uid="{00000000-0005-0000-0000-000058110000}"/>
    <cellStyle name="Input 45" xfId="4434" xr:uid="{00000000-0005-0000-0000-000059110000}"/>
    <cellStyle name="Input 46" xfId="4435" xr:uid="{00000000-0005-0000-0000-00005A110000}"/>
    <cellStyle name="Input 47" xfId="4436" xr:uid="{00000000-0005-0000-0000-00005B110000}"/>
    <cellStyle name="Input 48" xfId="4437" xr:uid="{00000000-0005-0000-0000-00005C110000}"/>
    <cellStyle name="Input 49" xfId="4438" xr:uid="{00000000-0005-0000-0000-00005D110000}"/>
    <cellStyle name="Input 5" xfId="4439" xr:uid="{00000000-0005-0000-0000-00005E110000}"/>
    <cellStyle name="Input 5 2" xfId="4440" xr:uid="{00000000-0005-0000-0000-00005F110000}"/>
    <cellStyle name="Input 50" xfId="4441" xr:uid="{00000000-0005-0000-0000-000060110000}"/>
    <cellStyle name="Input 51" xfId="4442" xr:uid="{00000000-0005-0000-0000-000061110000}"/>
    <cellStyle name="Input 52" xfId="4443" xr:uid="{00000000-0005-0000-0000-000062110000}"/>
    <cellStyle name="Input 53" xfId="4444" xr:uid="{00000000-0005-0000-0000-000063110000}"/>
    <cellStyle name="Input 54" xfId="4445" xr:uid="{00000000-0005-0000-0000-000064110000}"/>
    <cellStyle name="Input 55" xfId="4446" xr:uid="{00000000-0005-0000-0000-000065110000}"/>
    <cellStyle name="Input 56" xfId="4447" xr:uid="{00000000-0005-0000-0000-000066110000}"/>
    <cellStyle name="Input 57" xfId="4448" xr:uid="{00000000-0005-0000-0000-000067110000}"/>
    <cellStyle name="Input 58" xfId="4449" xr:uid="{00000000-0005-0000-0000-000068110000}"/>
    <cellStyle name="Input 59" xfId="4450" xr:uid="{00000000-0005-0000-0000-000069110000}"/>
    <cellStyle name="Input 6" xfId="4451" xr:uid="{00000000-0005-0000-0000-00006A110000}"/>
    <cellStyle name="Input 6 2" xfId="4452" xr:uid="{00000000-0005-0000-0000-00006B110000}"/>
    <cellStyle name="Input 60" xfId="4453" xr:uid="{00000000-0005-0000-0000-00006C110000}"/>
    <cellStyle name="Input 60 2" xfId="4454" xr:uid="{00000000-0005-0000-0000-00006D110000}"/>
    <cellStyle name="Input 60 2 2" xfId="4455" xr:uid="{00000000-0005-0000-0000-00006E110000}"/>
    <cellStyle name="Input 60 2 3" xfId="4456" xr:uid="{00000000-0005-0000-0000-00006F110000}"/>
    <cellStyle name="Input 61" xfId="4457" xr:uid="{00000000-0005-0000-0000-000070110000}"/>
    <cellStyle name="Input 62" xfId="4458" xr:uid="{00000000-0005-0000-0000-000071110000}"/>
    <cellStyle name="Input 63" xfId="4459" xr:uid="{00000000-0005-0000-0000-000072110000}"/>
    <cellStyle name="Input 64" xfId="4460" xr:uid="{00000000-0005-0000-0000-000073110000}"/>
    <cellStyle name="Input 65" xfId="4461" xr:uid="{00000000-0005-0000-0000-000074110000}"/>
    <cellStyle name="Input 66" xfId="4462" xr:uid="{00000000-0005-0000-0000-000075110000}"/>
    <cellStyle name="Input 67" xfId="4463" xr:uid="{00000000-0005-0000-0000-000076110000}"/>
    <cellStyle name="Input 7" xfId="4464" xr:uid="{00000000-0005-0000-0000-000077110000}"/>
    <cellStyle name="Input 7 2" xfId="4465" xr:uid="{00000000-0005-0000-0000-000078110000}"/>
    <cellStyle name="Input 8" xfId="4466" xr:uid="{00000000-0005-0000-0000-000079110000}"/>
    <cellStyle name="Input 8 2" xfId="4467" xr:uid="{00000000-0005-0000-0000-00007A110000}"/>
    <cellStyle name="Input 9" xfId="4468" xr:uid="{00000000-0005-0000-0000-00007B110000}"/>
    <cellStyle name="Input 9 2" xfId="4469" xr:uid="{00000000-0005-0000-0000-00007C110000}"/>
    <cellStyle name="Input Currency" xfId="4470" xr:uid="{00000000-0005-0000-0000-00007D110000}"/>
    <cellStyle name="Input Currency 2" xfId="4471" xr:uid="{00000000-0005-0000-0000-00007E110000}"/>
    <cellStyle name="Input data" xfId="4472" xr:uid="{00000000-0005-0000-0000-00007F110000}"/>
    <cellStyle name="Input Multiple" xfId="4473" xr:uid="{00000000-0005-0000-0000-000080110000}"/>
    <cellStyle name="Input Percent" xfId="4474" xr:uid="{00000000-0005-0000-0000-000081110000}"/>
    <cellStyle name="InputCell" xfId="4475" xr:uid="{00000000-0005-0000-0000-000082110000}"/>
    <cellStyle name="InputCell 10" xfId="4476" xr:uid="{00000000-0005-0000-0000-000083110000}"/>
    <cellStyle name="InputCell 2" xfId="4477" xr:uid="{00000000-0005-0000-0000-000084110000}"/>
    <cellStyle name="InputCell 2 2" xfId="4478" xr:uid="{00000000-0005-0000-0000-000085110000}"/>
    <cellStyle name="InputCell 2 2 2" xfId="4479" xr:uid="{00000000-0005-0000-0000-000086110000}"/>
    <cellStyle name="InputCell 2 2 3" xfId="4480" xr:uid="{00000000-0005-0000-0000-000087110000}"/>
    <cellStyle name="InputCell 2 3" xfId="4481" xr:uid="{00000000-0005-0000-0000-000088110000}"/>
    <cellStyle name="InputCell 2 4" xfId="4482" xr:uid="{00000000-0005-0000-0000-000089110000}"/>
    <cellStyle name="InputCell 3" xfId="4483" xr:uid="{00000000-0005-0000-0000-00008A110000}"/>
    <cellStyle name="InputCell 3 2" xfId="4484" xr:uid="{00000000-0005-0000-0000-00008B110000}"/>
    <cellStyle name="InputCell 3 2 2" xfId="4485" xr:uid="{00000000-0005-0000-0000-00008C110000}"/>
    <cellStyle name="InputCell 3 2 3" xfId="4486" xr:uid="{00000000-0005-0000-0000-00008D110000}"/>
    <cellStyle name="InputCell 3 3" xfId="4487" xr:uid="{00000000-0005-0000-0000-00008E110000}"/>
    <cellStyle name="InputCell 3 4" xfId="4488" xr:uid="{00000000-0005-0000-0000-00008F110000}"/>
    <cellStyle name="InputCell 4" xfId="4489" xr:uid="{00000000-0005-0000-0000-000090110000}"/>
    <cellStyle name="InputCell 4 2" xfId="4490" xr:uid="{00000000-0005-0000-0000-000091110000}"/>
    <cellStyle name="InputCell 4 2 2" xfId="4491" xr:uid="{00000000-0005-0000-0000-000092110000}"/>
    <cellStyle name="InputCell 4 2 3" xfId="4492" xr:uid="{00000000-0005-0000-0000-000093110000}"/>
    <cellStyle name="InputCell 4 3" xfId="4493" xr:uid="{00000000-0005-0000-0000-000094110000}"/>
    <cellStyle name="InputCell 4 4" xfId="4494" xr:uid="{00000000-0005-0000-0000-000095110000}"/>
    <cellStyle name="InputCell 5" xfId="4495" xr:uid="{00000000-0005-0000-0000-000096110000}"/>
    <cellStyle name="InputCell 5 2" xfId="4496" xr:uid="{00000000-0005-0000-0000-000097110000}"/>
    <cellStyle name="InputCell 5 2 2" xfId="4497" xr:uid="{00000000-0005-0000-0000-000098110000}"/>
    <cellStyle name="InputCell 5 2 3" xfId="4498" xr:uid="{00000000-0005-0000-0000-000099110000}"/>
    <cellStyle name="InputCell 5 3" xfId="4499" xr:uid="{00000000-0005-0000-0000-00009A110000}"/>
    <cellStyle name="InputCell 5 4" xfId="4500" xr:uid="{00000000-0005-0000-0000-00009B110000}"/>
    <cellStyle name="InputCell 6" xfId="4501" xr:uid="{00000000-0005-0000-0000-00009C110000}"/>
    <cellStyle name="InputCell 6 2" xfId="4502" xr:uid="{00000000-0005-0000-0000-00009D110000}"/>
    <cellStyle name="InputCell 6 2 2" xfId="4503" xr:uid="{00000000-0005-0000-0000-00009E110000}"/>
    <cellStyle name="InputCell 6 2 3" xfId="4504" xr:uid="{00000000-0005-0000-0000-00009F110000}"/>
    <cellStyle name="InputCell 6 3" xfId="4505" xr:uid="{00000000-0005-0000-0000-0000A0110000}"/>
    <cellStyle name="InputCell 6 4" xfId="4506" xr:uid="{00000000-0005-0000-0000-0000A1110000}"/>
    <cellStyle name="InputCell 7" xfId="4507" xr:uid="{00000000-0005-0000-0000-0000A2110000}"/>
    <cellStyle name="InputCell 7 2" xfId="4508" xr:uid="{00000000-0005-0000-0000-0000A3110000}"/>
    <cellStyle name="InputCell 7 2 2" xfId="4509" xr:uid="{00000000-0005-0000-0000-0000A4110000}"/>
    <cellStyle name="InputCell 7 2 3" xfId="4510" xr:uid="{00000000-0005-0000-0000-0000A5110000}"/>
    <cellStyle name="InputCell 7 3" xfId="4511" xr:uid="{00000000-0005-0000-0000-0000A6110000}"/>
    <cellStyle name="InputCell 7 4" xfId="4512" xr:uid="{00000000-0005-0000-0000-0000A7110000}"/>
    <cellStyle name="InputCell 8" xfId="4513" xr:uid="{00000000-0005-0000-0000-0000A8110000}"/>
    <cellStyle name="InputCell 8 2" xfId="4514" xr:uid="{00000000-0005-0000-0000-0000A9110000}"/>
    <cellStyle name="InputCell 8 3" xfId="4515" xr:uid="{00000000-0005-0000-0000-0000AA110000}"/>
    <cellStyle name="InputCell 9" xfId="4516" xr:uid="{00000000-0005-0000-0000-0000AB110000}"/>
    <cellStyle name="InputCells" xfId="4517" xr:uid="{00000000-0005-0000-0000-0000AC110000}"/>
    <cellStyle name="InputCells 2" xfId="4518" xr:uid="{00000000-0005-0000-0000-0000AD110000}"/>
    <cellStyle name="InputCells12_BBorder_CRFReport-template" xfId="4519" xr:uid="{00000000-0005-0000-0000-0000AE110000}"/>
    <cellStyle name="InputJL" xfId="4520" xr:uid="{00000000-0005-0000-0000-0000AF110000}"/>
    <cellStyle name="InputJL 2" xfId="4521" xr:uid="{00000000-0005-0000-0000-0000B0110000}"/>
    <cellStyle name="InputJL 2 2" xfId="4522" xr:uid="{00000000-0005-0000-0000-0000B1110000}"/>
    <cellStyle name="InputJL 2 3" xfId="4523" xr:uid="{00000000-0005-0000-0000-0000B2110000}"/>
    <cellStyle name="InputJL 2 4" xfId="4524" xr:uid="{00000000-0005-0000-0000-0000B3110000}"/>
    <cellStyle name="InputJL 2 5" xfId="4525" xr:uid="{00000000-0005-0000-0000-0000B4110000}"/>
    <cellStyle name="InputJL 3" xfId="4526" xr:uid="{00000000-0005-0000-0000-0000B5110000}"/>
    <cellStyle name="InputJL 4" xfId="4527" xr:uid="{00000000-0005-0000-0000-0000B6110000}"/>
    <cellStyle name="InputJL 5" xfId="4528" xr:uid="{00000000-0005-0000-0000-0000B7110000}"/>
    <cellStyle name="InputJL 6" xfId="4529" xr:uid="{00000000-0005-0000-0000-0000B8110000}"/>
    <cellStyle name="InputJL 7" xfId="4530" xr:uid="{00000000-0005-0000-0000-0000B9110000}"/>
    <cellStyle name="InputJL 8" xfId="4531" xr:uid="{00000000-0005-0000-0000-0000BA110000}"/>
    <cellStyle name="Int_EA" xfId="4532" xr:uid="{00000000-0005-0000-0000-0000BB110000}"/>
    <cellStyle name="IntermediateCalc_RP" xfId="4533" xr:uid="{00000000-0005-0000-0000-0000BC110000}"/>
    <cellStyle name="Label" xfId="4534" xr:uid="{00000000-0005-0000-0000-0000BD110000}"/>
    <cellStyle name="LABEL Normal" xfId="4535" xr:uid="{00000000-0005-0000-0000-0000BE110000}"/>
    <cellStyle name="LABEL Normal 2" xfId="4536" xr:uid="{00000000-0005-0000-0000-0000BF110000}"/>
    <cellStyle name="LABEL Normal 2 2" xfId="4537" xr:uid="{00000000-0005-0000-0000-0000C0110000}"/>
    <cellStyle name="LABEL Normal 3" xfId="4538" xr:uid="{00000000-0005-0000-0000-0000C1110000}"/>
    <cellStyle name="LABEL Note" xfId="4539" xr:uid="{00000000-0005-0000-0000-0000C2110000}"/>
    <cellStyle name="LABEL Note 2" xfId="4540" xr:uid="{00000000-0005-0000-0000-0000C3110000}"/>
    <cellStyle name="LABEL Units" xfId="4541" xr:uid="{00000000-0005-0000-0000-0000C4110000}"/>
    <cellStyle name="LABEL Units 2" xfId="4542" xr:uid="{00000000-0005-0000-0000-0000C5110000}"/>
    <cellStyle name="LABEL Units 2 2" xfId="4543" xr:uid="{00000000-0005-0000-0000-0000C6110000}"/>
    <cellStyle name="LABEL Units 3" xfId="4544" xr:uid="{00000000-0005-0000-0000-0000C7110000}"/>
    <cellStyle name="LABEL Units 3 2" xfId="4545" xr:uid="{00000000-0005-0000-0000-0000C8110000}"/>
    <cellStyle name="LABEL Units 4" xfId="4546" xr:uid="{00000000-0005-0000-0000-0000C9110000}"/>
    <cellStyle name="Label_RP" xfId="4547" xr:uid="{00000000-0005-0000-0000-0000CA110000}"/>
    <cellStyle name="LabelIntersect" xfId="4548" xr:uid="{00000000-0005-0000-0000-0000CB110000}"/>
    <cellStyle name="LabelLeft" xfId="4549" xr:uid="{00000000-0005-0000-0000-0000CC110000}"/>
    <cellStyle name="LabelTop" xfId="4550" xr:uid="{00000000-0005-0000-0000-0000CD110000}"/>
    <cellStyle name="Level" xfId="4551" xr:uid="{00000000-0005-0000-0000-0000CE110000}"/>
    <cellStyle name="Linked Cell 10" xfId="4552" xr:uid="{00000000-0005-0000-0000-0000CF110000}"/>
    <cellStyle name="Linked Cell 11" xfId="4553" xr:uid="{00000000-0005-0000-0000-0000D0110000}"/>
    <cellStyle name="Linked Cell 12" xfId="4554" xr:uid="{00000000-0005-0000-0000-0000D1110000}"/>
    <cellStyle name="Linked Cell 13" xfId="4555" xr:uid="{00000000-0005-0000-0000-0000D2110000}"/>
    <cellStyle name="Linked Cell 14" xfId="4556" xr:uid="{00000000-0005-0000-0000-0000D3110000}"/>
    <cellStyle name="Linked Cell 15" xfId="4557" xr:uid="{00000000-0005-0000-0000-0000D4110000}"/>
    <cellStyle name="Linked Cell 16" xfId="4558" xr:uid="{00000000-0005-0000-0000-0000D5110000}"/>
    <cellStyle name="Linked Cell 17" xfId="4559" xr:uid="{00000000-0005-0000-0000-0000D6110000}"/>
    <cellStyle name="Linked Cell 18" xfId="4560" xr:uid="{00000000-0005-0000-0000-0000D7110000}"/>
    <cellStyle name="Linked Cell 19" xfId="4561" xr:uid="{00000000-0005-0000-0000-0000D8110000}"/>
    <cellStyle name="Linked Cell 2" xfId="4562" xr:uid="{00000000-0005-0000-0000-0000D9110000}"/>
    <cellStyle name="Linked Cell 2 2" xfId="4563" xr:uid="{00000000-0005-0000-0000-0000DA110000}"/>
    <cellStyle name="Linked Cell 2 2 2" xfId="4564" xr:uid="{00000000-0005-0000-0000-0000DB110000}"/>
    <cellStyle name="Linked Cell 2 3" xfId="4565" xr:uid="{00000000-0005-0000-0000-0000DC110000}"/>
    <cellStyle name="Linked Cell 2 4" xfId="4566" xr:uid="{00000000-0005-0000-0000-0000DD110000}"/>
    <cellStyle name="Linked Cell 2 5" xfId="4567" xr:uid="{00000000-0005-0000-0000-0000DE110000}"/>
    <cellStyle name="Linked Cell 20" xfId="4568" xr:uid="{00000000-0005-0000-0000-0000DF110000}"/>
    <cellStyle name="Linked Cell 21" xfId="4569" xr:uid="{00000000-0005-0000-0000-0000E0110000}"/>
    <cellStyle name="Linked Cell 22" xfId="4570" xr:uid="{00000000-0005-0000-0000-0000E1110000}"/>
    <cellStyle name="Linked Cell 23" xfId="4571" xr:uid="{00000000-0005-0000-0000-0000E2110000}"/>
    <cellStyle name="Linked Cell 24" xfId="4572" xr:uid="{00000000-0005-0000-0000-0000E3110000}"/>
    <cellStyle name="Linked Cell 25" xfId="4573" xr:uid="{00000000-0005-0000-0000-0000E4110000}"/>
    <cellStyle name="Linked Cell 26" xfId="4574" xr:uid="{00000000-0005-0000-0000-0000E5110000}"/>
    <cellStyle name="Linked Cell 27" xfId="4575" xr:uid="{00000000-0005-0000-0000-0000E6110000}"/>
    <cellStyle name="Linked Cell 28" xfId="4576" xr:uid="{00000000-0005-0000-0000-0000E7110000}"/>
    <cellStyle name="Linked Cell 29" xfId="4577" xr:uid="{00000000-0005-0000-0000-0000E8110000}"/>
    <cellStyle name="Linked Cell 3" xfId="4578" xr:uid="{00000000-0005-0000-0000-0000E9110000}"/>
    <cellStyle name="Linked Cell 3 2" xfId="4579" xr:uid="{00000000-0005-0000-0000-0000EA110000}"/>
    <cellStyle name="Linked Cell 3 3" xfId="4580" xr:uid="{00000000-0005-0000-0000-0000EB110000}"/>
    <cellStyle name="Linked Cell 30" xfId="4581" xr:uid="{00000000-0005-0000-0000-0000EC110000}"/>
    <cellStyle name="Linked Cell 31" xfId="4582" xr:uid="{00000000-0005-0000-0000-0000ED110000}"/>
    <cellStyle name="Linked Cell 32" xfId="4583" xr:uid="{00000000-0005-0000-0000-0000EE110000}"/>
    <cellStyle name="Linked Cell 33" xfId="4584" xr:uid="{00000000-0005-0000-0000-0000EF110000}"/>
    <cellStyle name="Linked Cell 34" xfId="4585" xr:uid="{00000000-0005-0000-0000-0000F0110000}"/>
    <cellStyle name="Linked Cell 35" xfId="4586" xr:uid="{00000000-0005-0000-0000-0000F1110000}"/>
    <cellStyle name="Linked Cell 35 2" xfId="4587" xr:uid="{00000000-0005-0000-0000-0000F2110000}"/>
    <cellStyle name="Linked Cell 35 2 2" xfId="4588" xr:uid="{00000000-0005-0000-0000-0000F3110000}"/>
    <cellStyle name="Linked Cell 35 2 2 2" xfId="4589" xr:uid="{00000000-0005-0000-0000-0000F4110000}"/>
    <cellStyle name="Linked Cell 35 3" xfId="4590" xr:uid="{00000000-0005-0000-0000-0000F5110000}"/>
    <cellStyle name="Linked Cell 35 4" xfId="4591" xr:uid="{00000000-0005-0000-0000-0000F6110000}"/>
    <cellStyle name="Linked Cell 36" xfId="4592" xr:uid="{00000000-0005-0000-0000-0000F7110000}"/>
    <cellStyle name="Linked Cell 37" xfId="4593" xr:uid="{00000000-0005-0000-0000-0000F8110000}"/>
    <cellStyle name="Linked Cell 38" xfId="4594" xr:uid="{00000000-0005-0000-0000-0000F9110000}"/>
    <cellStyle name="Linked Cell 39" xfId="4595" xr:uid="{00000000-0005-0000-0000-0000FA110000}"/>
    <cellStyle name="Linked Cell 4" xfId="4596" xr:uid="{00000000-0005-0000-0000-0000FB110000}"/>
    <cellStyle name="Linked Cell 40" xfId="4597" xr:uid="{00000000-0005-0000-0000-0000FC110000}"/>
    <cellStyle name="Linked Cell 41" xfId="4598" xr:uid="{00000000-0005-0000-0000-0000FD110000}"/>
    <cellStyle name="Linked Cell 42" xfId="4599" xr:uid="{00000000-0005-0000-0000-0000FE110000}"/>
    <cellStyle name="Linked Cell 43" xfId="4600" xr:uid="{00000000-0005-0000-0000-0000FF110000}"/>
    <cellStyle name="Linked Cell 44" xfId="4601" xr:uid="{00000000-0005-0000-0000-000000120000}"/>
    <cellStyle name="Linked Cell 45" xfId="4602" xr:uid="{00000000-0005-0000-0000-000001120000}"/>
    <cellStyle name="Linked Cell 46" xfId="4603" xr:uid="{00000000-0005-0000-0000-000002120000}"/>
    <cellStyle name="Linked Cell 47" xfId="4604" xr:uid="{00000000-0005-0000-0000-000003120000}"/>
    <cellStyle name="Linked Cell 48" xfId="4605" xr:uid="{00000000-0005-0000-0000-000004120000}"/>
    <cellStyle name="Linked Cell 49" xfId="4606" xr:uid="{00000000-0005-0000-0000-000005120000}"/>
    <cellStyle name="Linked Cell 5" xfId="4607" xr:uid="{00000000-0005-0000-0000-000006120000}"/>
    <cellStyle name="Linked Cell 50" xfId="4608" xr:uid="{00000000-0005-0000-0000-000007120000}"/>
    <cellStyle name="Linked Cell 51" xfId="4609" xr:uid="{00000000-0005-0000-0000-000008120000}"/>
    <cellStyle name="Linked Cell 52" xfId="4610" xr:uid="{00000000-0005-0000-0000-000009120000}"/>
    <cellStyle name="Linked Cell 53" xfId="4611" xr:uid="{00000000-0005-0000-0000-00000A120000}"/>
    <cellStyle name="Linked Cell 54" xfId="4612" xr:uid="{00000000-0005-0000-0000-00000B120000}"/>
    <cellStyle name="Linked Cell 55" xfId="4613" xr:uid="{00000000-0005-0000-0000-00000C120000}"/>
    <cellStyle name="Linked Cell 56" xfId="4614" xr:uid="{00000000-0005-0000-0000-00000D120000}"/>
    <cellStyle name="Linked Cell 57" xfId="4615" xr:uid="{00000000-0005-0000-0000-00000E120000}"/>
    <cellStyle name="Linked Cell 58" xfId="4616" xr:uid="{00000000-0005-0000-0000-00000F120000}"/>
    <cellStyle name="Linked Cell 59" xfId="4617" xr:uid="{00000000-0005-0000-0000-000010120000}"/>
    <cellStyle name="Linked Cell 6" xfId="4618" xr:uid="{00000000-0005-0000-0000-000011120000}"/>
    <cellStyle name="Linked Cell 60" xfId="4619" xr:uid="{00000000-0005-0000-0000-000012120000}"/>
    <cellStyle name="Linked Cell 60 2" xfId="4620" xr:uid="{00000000-0005-0000-0000-000013120000}"/>
    <cellStyle name="Linked Cell 60 2 2" xfId="4621" xr:uid="{00000000-0005-0000-0000-000014120000}"/>
    <cellStyle name="Linked Cell 60 2 3" xfId="4622" xr:uid="{00000000-0005-0000-0000-000015120000}"/>
    <cellStyle name="Linked Cell 61" xfId="4623" xr:uid="{00000000-0005-0000-0000-000016120000}"/>
    <cellStyle name="Linked Cell 62" xfId="4624" xr:uid="{00000000-0005-0000-0000-000017120000}"/>
    <cellStyle name="Linked Cell 63" xfId="4625" xr:uid="{00000000-0005-0000-0000-000018120000}"/>
    <cellStyle name="Linked Cell 64" xfId="4626" xr:uid="{00000000-0005-0000-0000-000019120000}"/>
    <cellStyle name="Linked Cell 65" xfId="4627" xr:uid="{00000000-0005-0000-0000-00001A120000}"/>
    <cellStyle name="Linked Cell 7" xfId="4628" xr:uid="{00000000-0005-0000-0000-00001B120000}"/>
    <cellStyle name="Linked Cell 8" xfId="4629" xr:uid="{00000000-0005-0000-0000-00001C120000}"/>
    <cellStyle name="Linked Cell 9" xfId="4630" xr:uid="{00000000-0005-0000-0000-00001D120000}"/>
    <cellStyle name="LinkedCell_RP" xfId="4631" xr:uid="{00000000-0005-0000-0000-00001E120000}"/>
    <cellStyle name="LinkedCellLbl_RP" xfId="4632" xr:uid="{00000000-0005-0000-0000-00001F120000}"/>
    <cellStyle name="LTM Cell Column Heading" xfId="4633" xr:uid="{00000000-0005-0000-0000-000020120000}"/>
    <cellStyle name="LTM Cell Column Heading 2" xfId="4634" xr:uid="{00000000-0005-0000-0000-000021120000}"/>
    <cellStyle name="LTM Cell Column Heading 3" xfId="4635" xr:uid="{00000000-0005-0000-0000-000022120000}"/>
    <cellStyle name="LTM Cell Column Heading 4" xfId="4636" xr:uid="{00000000-0005-0000-0000-000023120000}"/>
    <cellStyle name="LTM Cell Column Heading 5" xfId="4637" xr:uid="{00000000-0005-0000-0000-000024120000}"/>
    <cellStyle name="LTM Cell Column Heading 6" xfId="4638" xr:uid="{00000000-0005-0000-0000-000025120000}"/>
    <cellStyle name="LTM Cell Column Heading 7" xfId="4639" xr:uid="{00000000-0005-0000-0000-000026120000}"/>
    <cellStyle name="LTM Cell Column Heading 8" xfId="4640" xr:uid="{00000000-0005-0000-0000-000027120000}"/>
    <cellStyle name="LTM Cell Column Heading 9" xfId="4641" xr:uid="{00000000-0005-0000-0000-000028120000}"/>
    <cellStyle name="Menu" xfId="4642" xr:uid="{00000000-0005-0000-0000-000029120000}"/>
    <cellStyle name="Menu 2" xfId="4643" xr:uid="{00000000-0005-0000-0000-00002A120000}"/>
    <cellStyle name="Meta_RHI Model Results-091211-055438" xfId="4644" xr:uid="{00000000-0005-0000-0000-00002B120000}"/>
    <cellStyle name="Migliaia 2" xfId="4645" xr:uid="{00000000-0005-0000-0000-00002C120000}"/>
    <cellStyle name="Migliaia 2 2" xfId="4646" xr:uid="{00000000-0005-0000-0000-00002D120000}"/>
    <cellStyle name="Mik" xfId="4647" xr:uid="{00000000-0005-0000-0000-00002E120000}"/>
    <cellStyle name="Mik 2" xfId="4648" xr:uid="{00000000-0005-0000-0000-00002F120000}"/>
    <cellStyle name="Mik 2 2" xfId="4649" xr:uid="{00000000-0005-0000-0000-000030120000}"/>
    <cellStyle name="Mik 3" xfId="4650" xr:uid="{00000000-0005-0000-0000-000031120000}"/>
    <cellStyle name="Mik_Additional charts" xfId="4651" xr:uid="{00000000-0005-0000-0000-000032120000}"/>
    <cellStyle name="Millares [0]_10 AVERIAS MASIVAS + ANT" xfId="4652" xr:uid="{00000000-0005-0000-0000-000033120000}"/>
    <cellStyle name="Millares_10 AVERIAS MASIVAS + ANT" xfId="4653" xr:uid="{00000000-0005-0000-0000-000034120000}"/>
    <cellStyle name="Milliers [0]_03tabmat" xfId="4654" xr:uid="{00000000-0005-0000-0000-000035120000}"/>
    <cellStyle name="Milliers_03tabmat" xfId="4655" xr:uid="{00000000-0005-0000-0000-000036120000}"/>
    <cellStyle name="Model Name." xfId="4656" xr:uid="{00000000-0005-0000-0000-000037120000}"/>
    <cellStyle name="Moneda [0]_Clasif por Diferencial" xfId="4657" xr:uid="{00000000-0005-0000-0000-000038120000}"/>
    <cellStyle name="Moneda_Clasif por Diferencial" xfId="4658" xr:uid="{00000000-0005-0000-0000-000039120000}"/>
    <cellStyle name="Monétaire [0]_03tabmat" xfId="4659" xr:uid="{00000000-0005-0000-0000-00003A120000}"/>
    <cellStyle name="Monétaire_03tabmat" xfId="4660" xr:uid="{00000000-0005-0000-0000-00003B120000}"/>
    <cellStyle name="MS_English" xfId="4661" xr:uid="{00000000-0005-0000-0000-00003C120000}"/>
    <cellStyle name="Multiple" xfId="4662" xr:uid="{00000000-0005-0000-0000-00003D120000}"/>
    <cellStyle name="Multiple Cell Column Heading" xfId="4663" xr:uid="{00000000-0005-0000-0000-00003E120000}"/>
    <cellStyle name="MultipleBelow" xfId="4664" xr:uid="{00000000-0005-0000-0000-00003F120000}"/>
    <cellStyle name="N" xfId="4665" xr:uid="{00000000-0005-0000-0000-000040120000}"/>
    <cellStyle name="N 2" xfId="4666" xr:uid="{00000000-0005-0000-0000-000041120000}"/>
    <cellStyle name="N 2 2" xfId="4667" xr:uid="{00000000-0005-0000-0000-000042120000}"/>
    <cellStyle name="N 3" xfId="4668" xr:uid="{00000000-0005-0000-0000-000043120000}"/>
    <cellStyle name="Neutral 10" xfId="4669" xr:uid="{00000000-0005-0000-0000-000044120000}"/>
    <cellStyle name="Neutral 11" xfId="4670" xr:uid="{00000000-0005-0000-0000-000045120000}"/>
    <cellStyle name="Neutral 12" xfId="4671" xr:uid="{00000000-0005-0000-0000-000046120000}"/>
    <cellStyle name="Neutral 13" xfId="4672" xr:uid="{00000000-0005-0000-0000-000047120000}"/>
    <cellStyle name="Neutral 14" xfId="4673" xr:uid="{00000000-0005-0000-0000-000048120000}"/>
    <cellStyle name="Neutral 15" xfId="4674" xr:uid="{00000000-0005-0000-0000-000049120000}"/>
    <cellStyle name="Neutral 16" xfId="4675" xr:uid="{00000000-0005-0000-0000-00004A120000}"/>
    <cellStyle name="Neutral 17" xfId="4676" xr:uid="{00000000-0005-0000-0000-00004B120000}"/>
    <cellStyle name="Neutral 18" xfId="4677" xr:uid="{00000000-0005-0000-0000-00004C120000}"/>
    <cellStyle name="Neutral 19" xfId="4678" xr:uid="{00000000-0005-0000-0000-00004D120000}"/>
    <cellStyle name="Neutral 2" xfId="4679" xr:uid="{00000000-0005-0000-0000-00004E120000}"/>
    <cellStyle name="Neutral 2 2" xfId="4680" xr:uid="{00000000-0005-0000-0000-00004F120000}"/>
    <cellStyle name="Neutral 2 2 2" xfId="4681" xr:uid="{00000000-0005-0000-0000-000050120000}"/>
    <cellStyle name="Neutral 2 2 3" xfId="4682" xr:uid="{00000000-0005-0000-0000-000051120000}"/>
    <cellStyle name="Neutral 2 3" xfId="4683" xr:uid="{00000000-0005-0000-0000-000052120000}"/>
    <cellStyle name="Neutral 2 4" xfId="4684" xr:uid="{00000000-0005-0000-0000-000053120000}"/>
    <cellStyle name="Neutral 2 5" xfId="4685" xr:uid="{00000000-0005-0000-0000-000054120000}"/>
    <cellStyle name="Neutral 20" xfId="4686" xr:uid="{00000000-0005-0000-0000-000055120000}"/>
    <cellStyle name="Neutral 21" xfId="4687" xr:uid="{00000000-0005-0000-0000-000056120000}"/>
    <cellStyle name="Neutral 22" xfId="4688" xr:uid="{00000000-0005-0000-0000-000057120000}"/>
    <cellStyle name="Neutral 23" xfId="4689" xr:uid="{00000000-0005-0000-0000-000058120000}"/>
    <cellStyle name="Neutral 24" xfId="4690" xr:uid="{00000000-0005-0000-0000-000059120000}"/>
    <cellStyle name="Neutral 25" xfId="4691" xr:uid="{00000000-0005-0000-0000-00005A120000}"/>
    <cellStyle name="Neutral 26" xfId="4692" xr:uid="{00000000-0005-0000-0000-00005B120000}"/>
    <cellStyle name="Neutral 27" xfId="4693" xr:uid="{00000000-0005-0000-0000-00005C120000}"/>
    <cellStyle name="Neutral 28" xfId="4694" xr:uid="{00000000-0005-0000-0000-00005D120000}"/>
    <cellStyle name="Neutral 29" xfId="4695" xr:uid="{00000000-0005-0000-0000-00005E120000}"/>
    <cellStyle name="Neutral 3" xfId="4696" xr:uid="{00000000-0005-0000-0000-00005F120000}"/>
    <cellStyle name="Neutral 3 2" xfId="4697" xr:uid="{00000000-0005-0000-0000-000060120000}"/>
    <cellStyle name="Neutral 3 3" xfId="4698" xr:uid="{00000000-0005-0000-0000-000061120000}"/>
    <cellStyle name="Neutral 30" xfId="4699" xr:uid="{00000000-0005-0000-0000-000062120000}"/>
    <cellStyle name="Neutral 31" xfId="4700" xr:uid="{00000000-0005-0000-0000-000063120000}"/>
    <cellStyle name="Neutral 32" xfId="4701" xr:uid="{00000000-0005-0000-0000-000064120000}"/>
    <cellStyle name="Neutral 33" xfId="4702" xr:uid="{00000000-0005-0000-0000-000065120000}"/>
    <cellStyle name="Neutral 34" xfId="4703" xr:uid="{00000000-0005-0000-0000-000066120000}"/>
    <cellStyle name="Neutral 35" xfId="4704" xr:uid="{00000000-0005-0000-0000-000067120000}"/>
    <cellStyle name="Neutral 35 2" xfId="4705" xr:uid="{00000000-0005-0000-0000-000068120000}"/>
    <cellStyle name="Neutral 35 2 2" xfId="4706" xr:uid="{00000000-0005-0000-0000-000069120000}"/>
    <cellStyle name="Neutral 35 2 2 2" xfId="4707" xr:uid="{00000000-0005-0000-0000-00006A120000}"/>
    <cellStyle name="Neutral 35 3" xfId="4708" xr:uid="{00000000-0005-0000-0000-00006B120000}"/>
    <cellStyle name="Neutral 35 4" xfId="4709" xr:uid="{00000000-0005-0000-0000-00006C120000}"/>
    <cellStyle name="Neutral 36" xfId="4710" xr:uid="{00000000-0005-0000-0000-00006D120000}"/>
    <cellStyle name="Neutral 37" xfId="4711" xr:uid="{00000000-0005-0000-0000-00006E120000}"/>
    <cellStyle name="Neutral 38" xfId="4712" xr:uid="{00000000-0005-0000-0000-00006F120000}"/>
    <cellStyle name="Neutral 39" xfId="4713" xr:uid="{00000000-0005-0000-0000-000070120000}"/>
    <cellStyle name="Neutral 4" xfId="4714" xr:uid="{00000000-0005-0000-0000-000071120000}"/>
    <cellStyle name="Neutral 4 2" xfId="4715" xr:uid="{00000000-0005-0000-0000-000072120000}"/>
    <cellStyle name="Neutral 40" xfId="4716" xr:uid="{00000000-0005-0000-0000-000073120000}"/>
    <cellStyle name="Neutral 41" xfId="4717" xr:uid="{00000000-0005-0000-0000-000074120000}"/>
    <cellStyle name="Neutral 42" xfId="4718" xr:uid="{00000000-0005-0000-0000-000075120000}"/>
    <cellStyle name="Neutral 43" xfId="4719" xr:uid="{00000000-0005-0000-0000-000076120000}"/>
    <cellStyle name="Neutral 44" xfId="4720" xr:uid="{00000000-0005-0000-0000-000077120000}"/>
    <cellStyle name="Neutral 45" xfId="4721" xr:uid="{00000000-0005-0000-0000-000078120000}"/>
    <cellStyle name="Neutral 46" xfId="4722" xr:uid="{00000000-0005-0000-0000-000079120000}"/>
    <cellStyle name="Neutral 47" xfId="4723" xr:uid="{00000000-0005-0000-0000-00007A120000}"/>
    <cellStyle name="Neutral 48" xfId="4724" xr:uid="{00000000-0005-0000-0000-00007B120000}"/>
    <cellStyle name="Neutral 49" xfId="4725" xr:uid="{00000000-0005-0000-0000-00007C120000}"/>
    <cellStyle name="Neutral 5" xfId="4726" xr:uid="{00000000-0005-0000-0000-00007D120000}"/>
    <cellStyle name="Neutral 50" xfId="4727" xr:uid="{00000000-0005-0000-0000-00007E120000}"/>
    <cellStyle name="Neutral 51" xfId="4728" xr:uid="{00000000-0005-0000-0000-00007F120000}"/>
    <cellStyle name="Neutral 52" xfId="4729" xr:uid="{00000000-0005-0000-0000-000080120000}"/>
    <cellStyle name="Neutral 53" xfId="4730" xr:uid="{00000000-0005-0000-0000-000081120000}"/>
    <cellStyle name="Neutral 54" xfId="4731" xr:uid="{00000000-0005-0000-0000-000082120000}"/>
    <cellStyle name="Neutral 55" xfId="4732" xr:uid="{00000000-0005-0000-0000-000083120000}"/>
    <cellStyle name="Neutral 56" xfId="4733" xr:uid="{00000000-0005-0000-0000-000084120000}"/>
    <cellStyle name="Neutral 57" xfId="4734" xr:uid="{00000000-0005-0000-0000-000085120000}"/>
    <cellStyle name="Neutral 58" xfId="4735" xr:uid="{00000000-0005-0000-0000-000086120000}"/>
    <cellStyle name="Neutral 59" xfId="4736" xr:uid="{00000000-0005-0000-0000-000087120000}"/>
    <cellStyle name="Neutral 6" xfId="4737" xr:uid="{00000000-0005-0000-0000-000088120000}"/>
    <cellStyle name="Neutral 60" xfId="4738" xr:uid="{00000000-0005-0000-0000-000089120000}"/>
    <cellStyle name="Neutral 60 2" xfId="4739" xr:uid="{00000000-0005-0000-0000-00008A120000}"/>
    <cellStyle name="Neutral 60 2 2" xfId="4740" xr:uid="{00000000-0005-0000-0000-00008B120000}"/>
    <cellStyle name="Neutral 60 2 3" xfId="4741" xr:uid="{00000000-0005-0000-0000-00008C120000}"/>
    <cellStyle name="Neutral 61" xfId="4742" xr:uid="{00000000-0005-0000-0000-00008D120000}"/>
    <cellStyle name="Neutral 62" xfId="4743" xr:uid="{00000000-0005-0000-0000-00008E120000}"/>
    <cellStyle name="Neutral 63" xfId="4744" xr:uid="{00000000-0005-0000-0000-00008F120000}"/>
    <cellStyle name="Neutral 64" xfId="4745" xr:uid="{00000000-0005-0000-0000-000090120000}"/>
    <cellStyle name="Neutral 65" xfId="4746" xr:uid="{00000000-0005-0000-0000-000091120000}"/>
    <cellStyle name="Neutral 7" xfId="4747" xr:uid="{00000000-0005-0000-0000-000092120000}"/>
    <cellStyle name="Neutral 8" xfId="4748" xr:uid="{00000000-0005-0000-0000-000093120000}"/>
    <cellStyle name="Neutral 9" xfId="4749" xr:uid="{00000000-0005-0000-0000-000094120000}"/>
    <cellStyle name="Neutrale" xfId="4750" xr:uid="{00000000-0005-0000-0000-000095120000}"/>
    <cellStyle name="Neutrale 2" xfId="4751" xr:uid="{00000000-0005-0000-0000-000096120000}"/>
    <cellStyle name="no dec" xfId="4752" xr:uid="{00000000-0005-0000-0000-000097120000}"/>
    <cellStyle name="Non Standard Formula" xfId="4753" xr:uid="{00000000-0005-0000-0000-000098120000}"/>
    <cellStyle name="Non User Input" xfId="4754" xr:uid="{00000000-0005-0000-0000-000099120000}"/>
    <cellStyle name="None" xfId="4755" xr:uid="{00000000-0005-0000-0000-00009A120000}"/>
    <cellStyle name="None 2" xfId="4756" xr:uid="{00000000-0005-0000-0000-00009B120000}"/>
    <cellStyle name="Normal" xfId="0" builtinId="0"/>
    <cellStyle name="Normal - Style1" xfId="4757" xr:uid="{00000000-0005-0000-0000-00009D120000}"/>
    <cellStyle name="Normal - Style1 2" xfId="4758" xr:uid="{00000000-0005-0000-0000-00009E120000}"/>
    <cellStyle name="Normal - Style1_Ch4 v2" xfId="4759" xr:uid="{00000000-0005-0000-0000-00009F120000}"/>
    <cellStyle name="Normal - Style2" xfId="4760" xr:uid="{00000000-0005-0000-0000-0000A0120000}"/>
    <cellStyle name="Normal - Style3" xfId="4761" xr:uid="{00000000-0005-0000-0000-0000A1120000}"/>
    <cellStyle name="Normal - Style4" xfId="4762" xr:uid="{00000000-0005-0000-0000-0000A2120000}"/>
    <cellStyle name="Normal - Style5" xfId="4763" xr:uid="{00000000-0005-0000-0000-0000A3120000}"/>
    <cellStyle name="Normal 0" xfId="4764" xr:uid="{00000000-0005-0000-0000-0000A4120000}"/>
    <cellStyle name="Normal 10" xfId="4765" xr:uid="{00000000-0005-0000-0000-0000A5120000}"/>
    <cellStyle name="Normal 10 10" xfId="29" xr:uid="{00000000-0005-0000-0000-0000A6120000}"/>
    <cellStyle name="Normal 10 10 2" xfId="4766" xr:uid="{00000000-0005-0000-0000-0000A7120000}"/>
    <cellStyle name="Normal 10 10 3" xfId="4767" xr:uid="{00000000-0005-0000-0000-0000A8120000}"/>
    <cellStyle name="Normal 10 10 4" xfId="4768" xr:uid="{00000000-0005-0000-0000-0000A9120000}"/>
    <cellStyle name="Normal 10 11" xfId="4769" xr:uid="{00000000-0005-0000-0000-0000AA120000}"/>
    <cellStyle name="Normal 10 12" xfId="4770" xr:uid="{00000000-0005-0000-0000-0000AB120000}"/>
    <cellStyle name="Normal 10 13" xfId="4771" xr:uid="{00000000-0005-0000-0000-0000AC120000}"/>
    <cellStyle name="Normal 10 14" xfId="4772" xr:uid="{00000000-0005-0000-0000-0000AD120000}"/>
    <cellStyle name="Normal 10 15" xfId="4773" xr:uid="{00000000-0005-0000-0000-0000AE120000}"/>
    <cellStyle name="Normal 10 16" xfId="4774" xr:uid="{00000000-0005-0000-0000-0000AF120000}"/>
    <cellStyle name="Normal 10 17" xfId="4775" xr:uid="{00000000-0005-0000-0000-0000B0120000}"/>
    <cellStyle name="Normal 10 18" xfId="4776" xr:uid="{00000000-0005-0000-0000-0000B1120000}"/>
    <cellStyle name="Normal 10 19" xfId="4777" xr:uid="{00000000-0005-0000-0000-0000B2120000}"/>
    <cellStyle name="Normal 10 2" xfId="4778" xr:uid="{00000000-0005-0000-0000-0000B3120000}"/>
    <cellStyle name="Normal 10 2 2" xfId="4779" xr:uid="{00000000-0005-0000-0000-0000B4120000}"/>
    <cellStyle name="Normal 10 2 2 2" xfId="4780" xr:uid="{00000000-0005-0000-0000-0000B5120000}"/>
    <cellStyle name="Normal 10 2 2 3" xfId="4781" xr:uid="{00000000-0005-0000-0000-0000B6120000}"/>
    <cellStyle name="Normal 10 2 2 4" xfId="4782" xr:uid="{00000000-0005-0000-0000-0000B7120000}"/>
    <cellStyle name="Normal 10 2 3" xfId="4783" xr:uid="{00000000-0005-0000-0000-0000B8120000}"/>
    <cellStyle name="Normal 10 2 4" xfId="4784" xr:uid="{00000000-0005-0000-0000-0000B9120000}"/>
    <cellStyle name="Normal 10 20" xfId="4785" xr:uid="{00000000-0005-0000-0000-0000BA120000}"/>
    <cellStyle name="Normal 10 21" xfId="4786" xr:uid="{00000000-0005-0000-0000-0000BB120000}"/>
    <cellStyle name="Normal 10 22" xfId="4787" xr:uid="{00000000-0005-0000-0000-0000BC120000}"/>
    <cellStyle name="Normal 10 23" xfId="4788" xr:uid="{00000000-0005-0000-0000-0000BD120000}"/>
    <cellStyle name="Normal 10 24" xfId="4789" xr:uid="{00000000-0005-0000-0000-0000BE120000}"/>
    <cellStyle name="Normal 10 25" xfId="4790" xr:uid="{00000000-0005-0000-0000-0000BF120000}"/>
    <cellStyle name="Normal 10 26" xfId="4791" xr:uid="{00000000-0005-0000-0000-0000C0120000}"/>
    <cellStyle name="Normal 10 27" xfId="4792" xr:uid="{00000000-0005-0000-0000-0000C1120000}"/>
    <cellStyle name="Normal 10 3" xfId="4793" xr:uid="{00000000-0005-0000-0000-0000C2120000}"/>
    <cellStyle name="Normal 10 3 2" xfId="4794" xr:uid="{00000000-0005-0000-0000-0000C3120000}"/>
    <cellStyle name="Normal 10 3 2 2" xfId="4795" xr:uid="{00000000-0005-0000-0000-0000C4120000}"/>
    <cellStyle name="Normal 10 3 2 3" xfId="4796" xr:uid="{00000000-0005-0000-0000-0000C5120000}"/>
    <cellStyle name="Normal 10 3 3" xfId="4797" xr:uid="{00000000-0005-0000-0000-0000C6120000}"/>
    <cellStyle name="Normal 10 3 4" xfId="4798" xr:uid="{00000000-0005-0000-0000-0000C7120000}"/>
    <cellStyle name="Normal 10 4" xfId="4799" xr:uid="{00000000-0005-0000-0000-0000C8120000}"/>
    <cellStyle name="Normal 10 4 2" xfId="4800" xr:uid="{00000000-0005-0000-0000-0000C9120000}"/>
    <cellStyle name="Normal 10 4 3" xfId="4801" xr:uid="{00000000-0005-0000-0000-0000CA120000}"/>
    <cellStyle name="Normal 10 5" xfId="4802" xr:uid="{00000000-0005-0000-0000-0000CB120000}"/>
    <cellStyle name="Normal 10 6" xfId="4803" xr:uid="{00000000-0005-0000-0000-0000CC120000}"/>
    <cellStyle name="Normal 10 7" xfId="4804" xr:uid="{00000000-0005-0000-0000-0000CD120000}"/>
    <cellStyle name="Normal 10 8" xfId="4805" xr:uid="{00000000-0005-0000-0000-0000CE120000}"/>
    <cellStyle name="Normal 10 9" xfId="4806" xr:uid="{00000000-0005-0000-0000-0000CF120000}"/>
    <cellStyle name="Normal 100" xfId="4807" xr:uid="{00000000-0005-0000-0000-0000D0120000}"/>
    <cellStyle name="Normal 101" xfId="4808" xr:uid="{00000000-0005-0000-0000-0000D1120000}"/>
    <cellStyle name="Normal 102" xfId="4809" xr:uid="{00000000-0005-0000-0000-0000D2120000}"/>
    <cellStyle name="Normal 103" xfId="4810" xr:uid="{00000000-0005-0000-0000-0000D3120000}"/>
    <cellStyle name="Normal 104" xfId="4811" xr:uid="{00000000-0005-0000-0000-0000D4120000}"/>
    <cellStyle name="Normal 105" xfId="4812" xr:uid="{00000000-0005-0000-0000-0000D5120000}"/>
    <cellStyle name="Normal 106" xfId="4813" xr:uid="{00000000-0005-0000-0000-0000D6120000}"/>
    <cellStyle name="Normal 107" xfId="4814" xr:uid="{00000000-0005-0000-0000-0000D7120000}"/>
    <cellStyle name="Normal 108" xfId="4815" xr:uid="{00000000-0005-0000-0000-0000D8120000}"/>
    <cellStyle name="Normal 108 2" xfId="4816" xr:uid="{00000000-0005-0000-0000-0000D9120000}"/>
    <cellStyle name="Normal 108 3" xfId="4817" xr:uid="{00000000-0005-0000-0000-0000DA120000}"/>
    <cellStyle name="Normal 108 4" xfId="4818" xr:uid="{00000000-0005-0000-0000-0000DB120000}"/>
    <cellStyle name="Normal 108 5" xfId="4819" xr:uid="{00000000-0005-0000-0000-0000DC120000}"/>
    <cellStyle name="Normal 108 6" xfId="4820" xr:uid="{00000000-0005-0000-0000-0000DD120000}"/>
    <cellStyle name="Normal 108 7" xfId="4821" xr:uid="{00000000-0005-0000-0000-0000DE120000}"/>
    <cellStyle name="Normal 108 8" xfId="4822" xr:uid="{00000000-0005-0000-0000-0000DF120000}"/>
    <cellStyle name="Normal 108 9" xfId="4823" xr:uid="{00000000-0005-0000-0000-0000E0120000}"/>
    <cellStyle name="Normal 109" xfId="4824" xr:uid="{00000000-0005-0000-0000-0000E1120000}"/>
    <cellStyle name="Normal 109 2" xfId="4825" xr:uid="{00000000-0005-0000-0000-0000E2120000}"/>
    <cellStyle name="Normal 109 3" xfId="4826" xr:uid="{00000000-0005-0000-0000-0000E3120000}"/>
    <cellStyle name="Normal 109 4" xfId="4827" xr:uid="{00000000-0005-0000-0000-0000E4120000}"/>
    <cellStyle name="Normal 109 5" xfId="4828" xr:uid="{00000000-0005-0000-0000-0000E5120000}"/>
    <cellStyle name="Normal 109 6" xfId="4829" xr:uid="{00000000-0005-0000-0000-0000E6120000}"/>
    <cellStyle name="Normal 109 7" xfId="4830" xr:uid="{00000000-0005-0000-0000-0000E7120000}"/>
    <cellStyle name="Normal 109 8" xfId="4831" xr:uid="{00000000-0005-0000-0000-0000E8120000}"/>
    <cellStyle name="Normal 109 9" xfId="4832" xr:uid="{00000000-0005-0000-0000-0000E9120000}"/>
    <cellStyle name="Normal 11" xfId="4833" xr:uid="{00000000-0005-0000-0000-0000EA120000}"/>
    <cellStyle name="Normal 11 10" xfId="4834" xr:uid="{00000000-0005-0000-0000-0000EB120000}"/>
    <cellStyle name="Normal 11 11" xfId="4835" xr:uid="{00000000-0005-0000-0000-0000EC120000}"/>
    <cellStyle name="Normal 11 12" xfId="4836" xr:uid="{00000000-0005-0000-0000-0000ED120000}"/>
    <cellStyle name="Normal 11 13" xfId="4837" xr:uid="{00000000-0005-0000-0000-0000EE120000}"/>
    <cellStyle name="Normal 11 14" xfId="4838" xr:uid="{00000000-0005-0000-0000-0000EF120000}"/>
    <cellStyle name="Normal 11 15" xfId="4839" xr:uid="{00000000-0005-0000-0000-0000F0120000}"/>
    <cellStyle name="Normal 11 16" xfId="4840" xr:uid="{00000000-0005-0000-0000-0000F1120000}"/>
    <cellStyle name="Normal 11 17" xfId="4841" xr:uid="{00000000-0005-0000-0000-0000F2120000}"/>
    <cellStyle name="Normal 11 18" xfId="4842" xr:uid="{00000000-0005-0000-0000-0000F3120000}"/>
    <cellStyle name="Normal 11 19" xfId="4843" xr:uid="{00000000-0005-0000-0000-0000F4120000}"/>
    <cellStyle name="Normal 11 2" xfId="4844" xr:uid="{00000000-0005-0000-0000-0000F5120000}"/>
    <cellStyle name="Normal 11 2 2" xfId="4845" xr:uid="{00000000-0005-0000-0000-0000F6120000}"/>
    <cellStyle name="Normal 11 2 3" xfId="4846" xr:uid="{00000000-0005-0000-0000-0000F7120000}"/>
    <cellStyle name="Normal 11 20" xfId="4847" xr:uid="{00000000-0005-0000-0000-0000F8120000}"/>
    <cellStyle name="Normal 11 21" xfId="4848" xr:uid="{00000000-0005-0000-0000-0000F9120000}"/>
    <cellStyle name="Normal 11 22" xfId="4849" xr:uid="{00000000-0005-0000-0000-0000FA120000}"/>
    <cellStyle name="Normal 11 23" xfId="4850" xr:uid="{00000000-0005-0000-0000-0000FB120000}"/>
    <cellStyle name="Normal 11 24" xfId="4851" xr:uid="{00000000-0005-0000-0000-0000FC120000}"/>
    <cellStyle name="Normal 11 25" xfId="4852" xr:uid="{00000000-0005-0000-0000-0000FD120000}"/>
    <cellStyle name="Normal 11 26" xfId="4853" xr:uid="{00000000-0005-0000-0000-0000FE120000}"/>
    <cellStyle name="Normal 11 3" xfId="4854" xr:uid="{00000000-0005-0000-0000-0000FF120000}"/>
    <cellStyle name="Normal 11 3 2" xfId="4855" xr:uid="{00000000-0005-0000-0000-000000130000}"/>
    <cellStyle name="Normal 11 4" xfId="4856" xr:uid="{00000000-0005-0000-0000-000001130000}"/>
    <cellStyle name="Normal 11 5" xfId="4857" xr:uid="{00000000-0005-0000-0000-000002130000}"/>
    <cellStyle name="Normal 11 6" xfId="4858" xr:uid="{00000000-0005-0000-0000-000003130000}"/>
    <cellStyle name="Normal 11 7" xfId="4859" xr:uid="{00000000-0005-0000-0000-000004130000}"/>
    <cellStyle name="Normal 11 8" xfId="4860" xr:uid="{00000000-0005-0000-0000-000005130000}"/>
    <cellStyle name="Normal 11 9" xfId="4861" xr:uid="{00000000-0005-0000-0000-000006130000}"/>
    <cellStyle name="Normal 110" xfId="4862" xr:uid="{00000000-0005-0000-0000-000007130000}"/>
    <cellStyle name="Normal 111" xfId="4863" xr:uid="{00000000-0005-0000-0000-000008130000}"/>
    <cellStyle name="Normal 112" xfId="4864" xr:uid="{00000000-0005-0000-0000-000009130000}"/>
    <cellStyle name="Normal 113" xfId="4865" xr:uid="{00000000-0005-0000-0000-00000A130000}"/>
    <cellStyle name="Normal 114" xfId="4866" xr:uid="{00000000-0005-0000-0000-00000B130000}"/>
    <cellStyle name="Normal 115" xfId="4867" xr:uid="{00000000-0005-0000-0000-00000C130000}"/>
    <cellStyle name="Normal 116" xfId="4868" xr:uid="{00000000-0005-0000-0000-00000D130000}"/>
    <cellStyle name="Normal 117" xfId="4869" xr:uid="{00000000-0005-0000-0000-00000E130000}"/>
    <cellStyle name="Normal 118" xfId="4870" xr:uid="{00000000-0005-0000-0000-00000F130000}"/>
    <cellStyle name="Normal 119" xfId="4871" xr:uid="{00000000-0005-0000-0000-000010130000}"/>
    <cellStyle name="Normal 12" xfId="4872" xr:uid="{00000000-0005-0000-0000-000011130000}"/>
    <cellStyle name="Normal 12 10" xfId="4873" xr:uid="{00000000-0005-0000-0000-000012130000}"/>
    <cellStyle name="Normal 12 11" xfId="4874" xr:uid="{00000000-0005-0000-0000-000013130000}"/>
    <cellStyle name="Normal 12 12" xfId="4875" xr:uid="{00000000-0005-0000-0000-000014130000}"/>
    <cellStyle name="Normal 12 13" xfId="4876" xr:uid="{00000000-0005-0000-0000-000015130000}"/>
    <cellStyle name="Normal 12 14" xfId="4877" xr:uid="{00000000-0005-0000-0000-000016130000}"/>
    <cellStyle name="Normal 12 15" xfId="4878" xr:uid="{00000000-0005-0000-0000-000017130000}"/>
    <cellStyle name="Normal 12 16" xfId="4879" xr:uid="{00000000-0005-0000-0000-000018130000}"/>
    <cellStyle name="Normal 12 17" xfId="4880" xr:uid="{00000000-0005-0000-0000-000019130000}"/>
    <cellStyle name="Normal 12 18" xfId="4881" xr:uid="{00000000-0005-0000-0000-00001A130000}"/>
    <cellStyle name="Normal 12 19" xfId="4882" xr:uid="{00000000-0005-0000-0000-00001B130000}"/>
    <cellStyle name="Normal 12 2" xfId="4883" xr:uid="{00000000-0005-0000-0000-00001C130000}"/>
    <cellStyle name="Normal 12 2 2" xfId="4884" xr:uid="{00000000-0005-0000-0000-00001D130000}"/>
    <cellStyle name="Normal 12 20" xfId="4885" xr:uid="{00000000-0005-0000-0000-00001E130000}"/>
    <cellStyle name="Normal 12 21" xfId="4886" xr:uid="{00000000-0005-0000-0000-00001F130000}"/>
    <cellStyle name="Normal 12 22" xfId="4887" xr:uid="{00000000-0005-0000-0000-000020130000}"/>
    <cellStyle name="Normal 12 23" xfId="4888" xr:uid="{00000000-0005-0000-0000-000021130000}"/>
    <cellStyle name="Normal 12 24" xfId="4889" xr:uid="{00000000-0005-0000-0000-000022130000}"/>
    <cellStyle name="Normal 12 3" xfId="4890" xr:uid="{00000000-0005-0000-0000-000023130000}"/>
    <cellStyle name="Normal 12 4" xfId="4891" xr:uid="{00000000-0005-0000-0000-000024130000}"/>
    <cellStyle name="Normal 12 5" xfId="4892" xr:uid="{00000000-0005-0000-0000-000025130000}"/>
    <cellStyle name="Normal 12 6" xfId="4893" xr:uid="{00000000-0005-0000-0000-000026130000}"/>
    <cellStyle name="Normal 12 7" xfId="4894" xr:uid="{00000000-0005-0000-0000-000027130000}"/>
    <cellStyle name="Normal 12 8" xfId="4895" xr:uid="{00000000-0005-0000-0000-000028130000}"/>
    <cellStyle name="Normal 12 9" xfId="4896" xr:uid="{00000000-0005-0000-0000-000029130000}"/>
    <cellStyle name="Normal 120" xfId="4897" xr:uid="{00000000-0005-0000-0000-00002A130000}"/>
    <cellStyle name="Normal 121" xfId="4898" xr:uid="{00000000-0005-0000-0000-00002B130000}"/>
    <cellStyle name="Normal 122" xfId="4899" xr:uid="{00000000-0005-0000-0000-00002C130000}"/>
    <cellStyle name="Normal 123" xfId="4900" xr:uid="{00000000-0005-0000-0000-00002D130000}"/>
    <cellStyle name="Normal 124" xfId="4901" xr:uid="{00000000-0005-0000-0000-00002E130000}"/>
    <cellStyle name="Normal 125" xfId="4902" xr:uid="{00000000-0005-0000-0000-00002F130000}"/>
    <cellStyle name="Normal 126" xfId="4903" xr:uid="{00000000-0005-0000-0000-000030130000}"/>
    <cellStyle name="Normal 127" xfId="4904" xr:uid="{00000000-0005-0000-0000-000031130000}"/>
    <cellStyle name="Normal 128" xfId="4905" xr:uid="{00000000-0005-0000-0000-000032130000}"/>
    <cellStyle name="Normal 128 2" xfId="4906" xr:uid="{00000000-0005-0000-0000-000033130000}"/>
    <cellStyle name="Normal 128 3" xfId="4907" xr:uid="{00000000-0005-0000-0000-000034130000}"/>
    <cellStyle name="Normal 128 4" xfId="4908" xr:uid="{00000000-0005-0000-0000-000035130000}"/>
    <cellStyle name="Normal 128 5" xfId="4909" xr:uid="{00000000-0005-0000-0000-000036130000}"/>
    <cellStyle name="Normal 129" xfId="4910" xr:uid="{00000000-0005-0000-0000-000037130000}"/>
    <cellStyle name="Normal 129 2" xfId="4911" xr:uid="{00000000-0005-0000-0000-000038130000}"/>
    <cellStyle name="Normal 129 3" xfId="4912" xr:uid="{00000000-0005-0000-0000-000039130000}"/>
    <cellStyle name="Normal 129 4" xfId="4913" xr:uid="{00000000-0005-0000-0000-00003A130000}"/>
    <cellStyle name="Normal 129 5" xfId="4914" xr:uid="{00000000-0005-0000-0000-00003B130000}"/>
    <cellStyle name="Normal 13" xfId="4915" xr:uid="{00000000-0005-0000-0000-00003C130000}"/>
    <cellStyle name="Normal 13 10" xfId="4916" xr:uid="{00000000-0005-0000-0000-00003D130000}"/>
    <cellStyle name="Normal 13 11" xfId="4917" xr:uid="{00000000-0005-0000-0000-00003E130000}"/>
    <cellStyle name="Normal 13 12" xfId="4918" xr:uid="{00000000-0005-0000-0000-00003F130000}"/>
    <cellStyle name="Normal 13 13" xfId="4919" xr:uid="{00000000-0005-0000-0000-000040130000}"/>
    <cellStyle name="Normal 13 14" xfId="4920" xr:uid="{00000000-0005-0000-0000-000041130000}"/>
    <cellStyle name="Normal 13 15" xfId="4921" xr:uid="{00000000-0005-0000-0000-000042130000}"/>
    <cellStyle name="Normal 13 16" xfId="4922" xr:uid="{00000000-0005-0000-0000-000043130000}"/>
    <cellStyle name="Normal 13 17" xfId="4923" xr:uid="{00000000-0005-0000-0000-000044130000}"/>
    <cellStyle name="Normal 13 18" xfId="4924" xr:uid="{00000000-0005-0000-0000-000045130000}"/>
    <cellStyle name="Normal 13 19" xfId="4925" xr:uid="{00000000-0005-0000-0000-000046130000}"/>
    <cellStyle name="Normal 13 2" xfId="4926" xr:uid="{00000000-0005-0000-0000-000047130000}"/>
    <cellStyle name="Normal 13 2 2" xfId="4927" xr:uid="{00000000-0005-0000-0000-000048130000}"/>
    <cellStyle name="Normal 13 2 3" xfId="4928" xr:uid="{00000000-0005-0000-0000-000049130000}"/>
    <cellStyle name="Normal 13 2 3 2" xfId="4929" xr:uid="{00000000-0005-0000-0000-00004A130000}"/>
    <cellStyle name="Normal 13 2 4" xfId="4930" xr:uid="{00000000-0005-0000-0000-00004B130000}"/>
    <cellStyle name="Normal 13 2 5" xfId="4931" xr:uid="{00000000-0005-0000-0000-00004C130000}"/>
    <cellStyle name="Normal 13 2 6" xfId="4932" xr:uid="{00000000-0005-0000-0000-00004D130000}"/>
    <cellStyle name="Normal 13 20" xfId="4933" xr:uid="{00000000-0005-0000-0000-00004E130000}"/>
    <cellStyle name="Normal 13 21" xfId="4934" xr:uid="{00000000-0005-0000-0000-00004F130000}"/>
    <cellStyle name="Normal 13 22" xfId="4935" xr:uid="{00000000-0005-0000-0000-000050130000}"/>
    <cellStyle name="Normal 13 23" xfId="4936" xr:uid="{00000000-0005-0000-0000-000051130000}"/>
    <cellStyle name="Normal 13 24" xfId="4937" xr:uid="{00000000-0005-0000-0000-000052130000}"/>
    <cellStyle name="Normal 13 25" xfId="4938" xr:uid="{00000000-0005-0000-0000-000053130000}"/>
    <cellStyle name="Normal 13 3" xfId="4939" xr:uid="{00000000-0005-0000-0000-000054130000}"/>
    <cellStyle name="Normal 13 3 2" xfId="4940" xr:uid="{00000000-0005-0000-0000-000055130000}"/>
    <cellStyle name="Normal 13 3 3" xfId="4941" xr:uid="{00000000-0005-0000-0000-000056130000}"/>
    <cellStyle name="Normal 13 3 4" xfId="4942" xr:uid="{00000000-0005-0000-0000-000057130000}"/>
    <cellStyle name="Normal 13 4" xfId="4943" xr:uid="{00000000-0005-0000-0000-000058130000}"/>
    <cellStyle name="Normal 13 4 2" xfId="4944" xr:uid="{00000000-0005-0000-0000-000059130000}"/>
    <cellStyle name="Normal 13 5" xfId="4945" xr:uid="{00000000-0005-0000-0000-00005A130000}"/>
    <cellStyle name="Normal 13 5 2" xfId="4946" xr:uid="{00000000-0005-0000-0000-00005B130000}"/>
    <cellStyle name="Normal 13 6" xfId="4947" xr:uid="{00000000-0005-0000-0000-00005C130000}"/>
    <cellStyle name="Normal 13 6 2" xfId="4948" xr:uid="{00000000-0005-0000-0000-00005D130000}"/>
    <cellStyle name="Normal 13 7" xfId="4949" xr:uid="{00000000-0005-0000-0000-00005E130000}"/>
    <cellStyle name="Normal 13 8" xfId="4950" xr:uid="{00000000-0005-0000-0000-00005F130000}"/>
    <cellStyle name="Normal 13 9" xfId="4951" xr:uid="{00000000-0005-0000-0000-000060130000}"/>
    <cellStyle name="Normal 130" xfId="4952" xr:uid="{00000000-0005-0000-0000-000061130000}"/>
    <cellStyle name="Normal 131" xfId="4953" xr:uid="{00000000-0005-0000-0000-000062130000}"/>
    <cellStyle name="Normal 132" xfId="4954" xr:uid="{00000000-0005-0000-0000-000063130000}"/>
    <cellStyle name="Normal 133" xfId="4955" xr:uid="{00000000-0005-0000-0000-000064130000}"/>
    <cellStyle name="Normal 134" xfId="4956" xr:uid="{00000000-0005-0000-0000-000065130000}"/>
    <cellStyle name="Normal 135" xfId="4957" xr:uid="{00000000-0005-0000-0000-000066130000}"/>
    <cellStyle name="Normal 136" xfId="4958" xr:uid="{00000000-0005-0000-0000-000067130000}"/>
    <cellStyle name="Normal 137" xfId="4959" xr:uid="{00000000-0005-0000-0000-000068130000}"/>
    <cellStyle name="Normal 138" xfId="4960" xr:uid="{00000000-0005-0000-0000-000069130000}"/>
    <cellStyle name="Normal 139" xfId="4961" xr:uid="{00000000-0005-0000-0000-00006A130000}"/>
    <cellStyle name="Normal 14" xfId="30" xr:uid="{00000000-0005-0000-0000-00006B130000}"/>
    <cellStyle name="Normal 14 10" xfId="4962" xr:uid="{00000000-0005-0000-0000-00006C130000}"/>
    <cellStyle name="Normal 14 11" xfId="4963" xr:uid="{00000000-0005-0000-0000-00006D130000}"/>
    <cellStyle name="Normal 14 12" xfId="4964" xr:uid="{00000000-0005-0000-0000-00006E130000}"/>
    <cellStyle name="Normal 14 13" xfId="4965" xr:uid="{00000000-0005-0000-0000-00006F130000}"/>
    <cellStyle name="Normal 14 14" xfId="4966" xr:uid="{00000000-0005-0000-0000-000070130000}"/>
    <cellStyle name="Normal 14 15" xfId="4967" xr:uid="{00000000-0005-0000-0000-000071130000}"/>
    <cellStyle name="Normal 14 16" xfId="4968" xr:uid="{00000000-0005-0000-0000-000072130000}"/>
    <cellStyle name="Normal 14 17" xfId="4969" xr:uid="{00000000-0005-0000-0000-000073130000}"/>
    <cellStyle name="Normal 14 18" xfId="4970" xr:uid="{00000000-0005-0000-0000-000074130000}"/>
    <cellStyle name="Normal 14 19" xfId="4971" xr:uid="{00000000-0005-0000-0000-000075130000}"/>
    <cellStyle name="Normal 14 2" xfId="4972" xr:uid="{00000000-0005-0000-0000-000076130000}"/>
    <cellStyle name="Normal 14 2 2" xfId="4973" xr:uid="{00000000-0005-0000-0000-000077130000}"/>
    <cellStyle name="Normal 14 2 2 2" xfId="4974" xr:uid="{00000000-0005-0000-0000-000078130000}"/>
    <cellStyle name="Normal 14 2 2 2 2" xfId="4975" xr:uid="{00000000-0005-0000-0000-000079130000}"/>
    <cellStyle name="Normal 14 2 2 2 3" xfId="4976" xr:uid="{00000000-0005-0000-0000-00007A130000}"/>
    <cellStyle name="Normal 14 2 2 3" xfId="4977" xr:uid="{00000000-0005-0000-0000-00007B130000}"/>
    <cellStyle name="Normal 14 2 2 4" xfId="4978" xr:uid="{00000000-0005-0000-0000-00007C130000}"/>
    <cellStyle name="Normal 14 2 3" xfId="4979" xr:uid="{00000000-0005-0000-0000-00007D130000}"/>
    <cellStyle name="Normal 14 20" xfId="4980" xr:uid="{00000000-0005-0000-0000-00007E130000}"/>
    <cellStyle name="Normal 14 21" xfId="4981" xr:uid="{00000000-0005-0000-0000-00007F130000}"/>
    <cellStyle name="Normal 14 22" xfId="4982" xr:uid="{00000000-0005-0000-0000-000080130000}"/>
    <cellStyle name="Normal 14 23" xfId="4983" xr:uid="{00000000-0005-0000-0000-000081130000}"/>
    <cellStyle name="Normal 14 24" xfId="4984" xr:uid="{00000000-0005-0000-0000-000082130000}"/>
    <cellStyle name="Normal 14 25" xfId="4985" xr:uid="{00000000-0005-0000-0000-000083130000}"/>
    <cellStyle name="Normal 14 26" xfId="4986" xr:uid="{00000000-0005-0000-0000-000084130000}"/>
    <cellStyle name="Normal 14 3" xfId="4987" xr:uid="{00000000-0005-0000-0000-000085130000}"/>
    <cellStyle name="Normal 14 3 2" xfId="4988" xr:uid="{00000000-0005-0000-0000-000086130000}"/>
    <cellStyle name="Normal 14 4" xfId="4989" xr:uid="{00000000-0005-0000-0000-000087130000}"/>
    <cellStyle name="Normal 14 4 2" xfId="4990" xr:uid="{00000000-0005-0000-0000-000088130000}"/>
    <cellStyle name="Normal 14 4 3" xfId="4991" xr:uid="{00000000-0005-0000-0000-000089130000}"/>
    <cellStyle name="Normal 14 5" xfId="4992" xr:uid="{00000000-0005-0000-0000-00008A130000}"/>
    <cellStyle name="Normal 14 5 2" xfId="4993" xr:uid="{00000000-0005-0000-0000-00008B130000}"/>
    <cellStyle name="Normal 14 5 3" xfId="4994" xr:uid="{00000000-0005-0000-0000-00008C130000}"/>
    <cellStyle name="Normal 14 6" xfId="4995" xr:uid="{00000000-0005-0000-0000-00008D130000}"/>
    <cellStyle name="Normal 14 7" xfId="4996" xr:uid="{00000000-0005-0000-0000-00008E130000}"/>
    <cellStyle name="Normal 14 8" xfId="4997" xr:uid="{00000000-0005-0000-0000-00008F130000}"/>
    <cellStyle name="Normal 14 9" xfId="4998" xr:uid="{00000000-0005-0000-0000-000090130000}"/>
    <cellStyle name="Normal 140" xfId="4999" xr:uid="{00000000-0005-0000-0000-000091130000}"/>
    <cellStyle name="Normal 141" xfId="5000" xr:uid="{00000000-0005-0000-0000-000092130000}"/>
    <cellStyle name="Normal 142" xfId="5001" xr:uid="{00000000-0005-0000-0000-000093130000}"/>
    <cellStyle name="Normal 143" xfId="5002" xr:uid="{00000000-0005-0000-0000-000094130000}"/>
    <cellStyle name="Normal 144" xfId="5003" xr:uid="{00000000-0005-0000-0000-000095130000}"/>
    <cellStyle name="Normal 145" xfId="5004" xr:uid="{00000000-0005-0000-0000-000096130000}"/>
    <cellStyle name="Normal 146" xfId="5005" xr:uid="{00000000-0005-0000-0000-000097130000}"/>
    <cellStyle name="Normal 147" xfId="5006" xr:uid="{00000000-0005-0000-0000-000098130000}"/>
    <cellStyle name="Normal 147 2" xfId="5007" xr:uid="{00000000-0005-0000-0000-000099130000}"/>
    <cellStyle name="Normal 147 3" xfId="5008" xr:uid="{00000000-0005-0000-0000-00009A130000}"/>
    <cellStyle name="Normal 147 4" xfId="5009" xr:uid="{00000000-0005-0000-0000-00009B130000}"/>
    <cellStyle name="Normal 148" xfId="5010" xr:uid="{00000000-0005-0000-0000-00009C130000}"/>
    <cellStyle name="Normal 149" xfId="5011" xr:uid="{00000000-0005-0000-0000-00009D130000}"/>
    <cellStyle name="Normal 15" xfId="5012" xr:uid="{00000000-0005-0000-0000-00009E130000}"/>
    <cellStyle name="Normal 15 10" xfId="5013" xr:uid="{00000000-0005-0000-0000-00009F130000}"/>
    <cellStyle name="Normal 15 11" xfId="5014" xr:uid="{00000000-0005-0000-0000-0000A0130000}"/>
    <cellStyle name="Normal 15 12" xfId="5015" xr:uid="{00000000-0005-0000-0000-0000A1130000}"/>
    <cellStyle name="Normal 15 13" xfId="5016" xr:uid="{00000000-0005-0000-0000-0000A2130000}"/>
    <cellStyle name="Normal 15 14" xfId="5017" xr:uid="{00000000-0005-0000-0000-0000A3130000}"/>
    <cellStyle name="Normal 15 15" xfId="5018" xr:uid="{00000000-0005-0000-0000-0000A4130000}"/>
    <cellStyle name="Normal 15 16" xfId="5019" xr:uid="{00000000-0005-0000-0000-0000A5130000}"/>
    <cellStyle name="Normal 15 17" xfId="5020" xr:uid="{00000000-0005-0000-0000-0000A6130000}"/>
    <cellStyle name="Normal 15 18" xfId="5021" xr:uid="{00000000-0005-0000-0000-0000A7130000}"/>
    <cellStyle name="Normal 15 19" xfId="5022" xr:uid="{00000000-0005-0000-0000-0000A8130000}"/>
    <cellStyle name="Normal 15 2" xfId="5023" xr:uid="{00000000-0005-0000-0000-0000A9130000}"/>
    <cellStyle name="Normal 15 2 2" xfId="5024" xr:uid="{00000000-0005-0000-0000-0000AA130000}"/>
    <cellStyle name="Normal 15 2 2 2" xfId="5025" xr:uid="{00000000-0005-0000-0000-0000AB130000}"/>
    <cellStyle name="Normal 15 2 3" xfId="5026" xr:uid="{00000000-0005-0000-0000-0000AC130000}"/>
    <cellStyle name="Normal 15 20" xfId="5027" xr:uid="{00000000-0005-0000-0000-0000AD130000}"/>
    <cellStyle name="Normal 15 21" xfId="5028" xr:uid="{00000000-0005-0000-0000-0000AE130000}"/>
    <cellStyle name="Normal 15 22" xfId="5029" xr:uid="{00000000-0005-0000-0000-0000AF130000}"/>
    <cellStyle name="Normal 15 23" xfId="5030" xr:uid="{00000000-0005-0000-0000-0000B0130000}"/>
    <cellStyle name="Normal 15 24" xfId="5031" xr:uid="{00000000-0005-0000-0000-0000B1130000}"/>
    <cellStyle name="Normal 15 25" xfId="5032" xr:uid="{00000000-0005-0000-0000-0000B2130000}"/>
    <cellStyle name="Normal 15 3" xfId="5033" xr:uid="{00000000-0005-0000-0000-0000B3130000}"/>
    <cellStyle name="Normal 15 3 2" xfId="5034" xr:uid="{00000000-0005-0000-0000-0000B4130000}"/>
    <cellStyle name="Normal 15 4" xfId="5035" xr:uid="{00000000-0005-0000-0000-0000B5130000}"/>
    <cellStyle name="Normal 15 5" xfId="5036" xr:uid="{00000000-0005-0000-0000-0000B6130000}"/>
    <cellStyle name="Normal 15 6" xfId="5037" xr:uid="{00000000-0005-0000-0000-0000B7130000}"/>
    <cellStyle name="Normal 15 7" xfId="5038" xr:uid="{00000000-0005-0000-0000-0000B8130000}"/>
    <cellStyle name="Normal 15 8" xfId="5039" xr:uid="{00000000-0005-0000-0000-0000B9130000}"/>
    <cellStyle name="Normal 15 9" xfId="5040" xr:uid="{00000000-0005-0000-0000-0000BA130000}"/>
    <cellStyle name="Normal 15_Ch4 v2" xfId="5041" xr:uid="{00000000-0005-0000-0000-0000BB130000}"/>
    <cellStyle name="Normal 150" xfId="5042" xr:uid="{00000000-0005-0000-0000-0000BC130000}"/>
    <cellStyle name="Normal 151" xfId="5043" xr:uid="{00000000-0005-0000-0000-0000BD130000}"/>
    <cellStyle name="Normal 152" xfId="5044" xr:uid="{00000000-0005-0000-0000-0000BE130000}"/>
    <cellStyle name="Normal 153" xfId="5045" xr:uid="{00000000-0005-0000-0000-0000BF130000}"/>
    <cellStyle name="Normal 154" xfId="5046" xr:uid="{00000000-0005-0000-0000-0000C0130000}"/>
    <cellStyle name="Normal 155" xfId="5047" xr:uid="{00000000-0005-0000-0000-0000C1130000}"/>
    <cellStyle name="Normal 156" xfId="5048" xr:uid="{00000000-0005-0000-0000-0000C2130000}"/>
    <cellStyle name="Normal 157" xfId="5049" xr:uid="{00000000-0005-0000-0000-0000C3130000}"/>
    <cellStyle name="Normal 158" xfId="5050" xr:uid="{00000000-0005-0000-0000-0000C4130000}"/>
    <cellStyle name="Normal 159" xfId="5051" xr:uid="{00000000-0005-0000-0000-0000C5130000}"/>
    <cellStyle name="Normal 16" xfId="5052" xr:uid="{00000000-0005-0000-0000-0000C6130000}"/>
    <cellStyle name="Normal 16 10" xfId="5053" xr:uid="{00000000-0005-0000-0000-0000C7130000}"/>
    <cellStyle name="Normal 16 11" xfId="5054" xr:uid="{00000000-0005-0000-0000-0000C8130000}"/>
    <cellStyle name="Normal 16 12" xfId="5055" xr:uid="{00000000-0005-0000-0000-0000C9130000}"/>
    <cellStyle name="Normal 16 13" xfId="5056" xr:uid="{00000000-0005-0000-0000-0000CA130000}"/>
    <cellStyle name="Normal 16 14" xfId="5057" xr:uid="{00000000-0005-0000-0000-0000CB130000}"/>
    <cellStyle name="Normal 16 15" xfId="5058" xr:uid="{00000000-0005-0000-0000-0000CC130000}"/>
    <cellStyle name="Normal 16 16" xfId="5059" xr:uid="{00000000-0005-0000-0000-0000CD130000}"/>
    <cellStyle name="Normal 16 17" xfId="5060" xr:uid="{00000000-0005-0000-0000-0000CE130000}"/>
    <cellStyle name="Normal 16 18" xfId="5061" xr:uid="{00000000-0005-0000-0000-0000CF130000}"/>
    <cellStyle name="Normal 16 19" xfId="5062" xr:uid="{00000000-0005-0000-0000-0000D0130000}"/>
    <cellStyle name="Normal 16 2" xfId="5063" xr:uid="{00000000-0005-0000-0000-0000D1130000}"/>
    <cellStyle name="Normal 16 2 2" xfId="5064" xr:uid="{00000000-0005-0000-0000-0000D2130000}"/>
    <cellStyle name="Normal 16 20" xfId="5065" xr:uid="{00000000-0005-0000-0000-0000D3130000}"/>
    <cellStyle name="Normal 16 21" xfId="5066" xr:uid="{00000000-0005-0000-0000-0000D4130000}"/>
    <cellStyle name="Normal 16 22" xfId="5067" xr:uid="{00000000-0005-0000-0000-0000D5130000}"/>
    <cellStyle name="Normal 16 23" xfId="5068" xr:uid="{00000000-0005-0000-0000-0000D6130000}"/>
    <cellStyle name="Normal 16 3" xfId="5069" xr:uid="{00000000-0005-0000-0000-0000D7130000}"/>
    <cellStyle name="Normal 16 4" xfId="5070" xr:uid="{00000000-0005-0000-0000-0000D8130000}"/>
    <cellStyle name="Normal 16 5" xfId="5071" xr:uid="{00000000-0005-0000-0000-0000D9130000}"/>
    <cellStyle name="Normal 16 6" xfId="5072" xr:uid="{00000000-0005-0000-0000-0000DA130000}"/>
    <cellStyle name="Normal 16 7" xfId="5073" xr:uid="{00000000-0005-0000-0000-0000DB130000}"/>
    <cellStyle name="Normal 16 8" xfId="5074" xr:uid="{00000000-0005-0000-0000-0000DC130000}"/>
    <cellStyle name="Normal 16 9" xfId="5075" xr:uid="{00000000-0005-0000-0000-0000DD130000}"/>
    <cellStyle name="Normal 160" xfId="5076" xr:uid="{00000000-0005-0000-0000-0000DE130000}"/>
    <cellStyle name="Normal 161" xfId="5077" xr:uid="{00000000-0005-0000-0000-0000DF130000}"/>
    <cellStyle name="Normal 162" xfId="5078" xr:uid="{00000000-0005-0000-0000-0000E0130000}"/>
    <cellStyle name="Normal 163" xfId="5079" xr:uid="{00000000-0005-0000-0000-0000E1130000}"/>
    <cellStyle name="Normal 164" xfId="5080" xr:uid="{00000000-0005-0000-0000-0000E2130000}"/>
    <cellStyle name="Normal 165" xfId="5081" xr:uid="{00000000-0005-0000-0000-0000E3130000}"/>
    <cellStyle name="Normal 166" xfId="5082" xr:uid="{00000000-0005-0000-0000-0000E4130000}"/>
    <cellStyle name="Normal 167" xfId="5083" xr:uid="{00000000-0005-0000-0000-0000E5130000}"/>
    <cellStyle name="Normal 168" xfId="5084" xr:uid="{00000000-0005-0000-0000-0000E6130000}"/>
    <cellStyle name="Normal 169" xfId="5085" xr:uid="{00000000-0005-0000-0000-0000E7130000}"/>
    <cellStyle name="Normal 17" xfId="5086" xr:uid="{00000000-0005-0000-0000-0000E8130000}"/>
    <cellStyle name="Normal 17 10" xfId="5087" xr:uid="{00000000-0005-0000-0000-0000E9130000}"/>
    <cellStyle name="Normal 17 11" xfId="5088" xr:uid="{00000000-0005-0000-0000-0000EA130000}"/>
    <cellStyle name="Normal 17 12" xfId="5089" xr:uid="{00000000-0005-0000-0000-0000EB130000}"/>
    <cellStyle name="Normal 17 13" xfId="5090" xr:uid="{00000000-0005-0000-0000-0000EC130000}"/>
    <cellStyle name="Normal 17 14" xfId="5091" xr:uid="{00000000-0005-0000-0000-0000ED130000}"/>
    <cellStyle name="Normal 17 15" xfId="5092" xr:uid="{00000000-0005-0000-0000-0000EE130000}"/>
    <cellStyle name="Normal 17 16" xfId="5093" xr:uid="{00000000-0005-0000-0000-0000EF130000}"/>
    <cellStyle name="Normal 17 17" xfId="5094" xr:uid="{00000000-0005-0000-0000-0000F0130000}"/>
    <cellStyle name="Normal 17 18" xfId="5095" xr:uid="{00000000-0005-0000-0000-0000F1130000}"/>
    <cellStyle name="Normal 17 19" xfId="5096" xr:uid="{00000000-0005-0000-0000-0000F2130000}"/>
    <cellStyle name="Normal 17 2" xfId="5097" xr:uid="{00000000-0005-0000-0000-0000F3130000}"/>
    <cellStyle name="Normal 17 2 2" xfId="5098" xr:uid="{00000000-0005-0000-0000-0000F4130000}"/>
    <cellStyle name="Normal 17 2 3" xfId="5099" xr:uid="{00000000-0005-0000-0000-0000F5130000}"/>
    <cellStyle name="Normal 17 20" xfId="5100" xr:uid="{00000000-0005-0000-0000-0000F6130000}"/>
    <cellStyle name="Normal 17 21" xfId="5101" xr:uid="{00000000-0005-0000-0000-0000F7130000}"/>
    <cellStyle name="Normal 17 22" xfId="5102" xr:uid="{00000000-0005-0000-0000-0000F8130000}"/>
    <cellStyle name="Normal 17 23" xfId="5103" xr:uid="{00000000-0005-0000-0000-0000F9130000}"/>
    <cellStyle name="Normal 17 24" xfId="5104" xr:uid="{00000000-0005-0000-0000-0000FA130000}"/>
    <cellStyle name="Normal 17 25" xfId="5105" xr:uid="{00000000-0005-0000-0000-0000FB130000}"/>
    <cellStyle name="Normal 17 3" xfId="5106" xr:uid="{00000000-0005-0000-0000-0000FC130000}"/>
    <cellStyle name="Normal 17 4" xfId="5107" xr:uid="{00000000-0005-0000-0000-0000FD130000}"/>
    <cellStyle name="Normal 17 5" xfId="5108" xr:uid="{00000000-0005-0000-0000-0000FE130000}"/>
    <cellStyle name="Normal 17 6" xfId="5109" xr:uid="{00000000-0005-0000-0000-0000FF130000}"/>
    <cellStyle name="Normal 17 7" xfId="5110" xr:uid="{00000000-0005-0000-0000-000000140000}"/>
    <cellStyle name="Normal 17 8" xfId="5111" xr:uid="{00000000-0005-0000-0000-000001140000}"/>
    <cellStyle name="Normal 17 9" xfId="5112" xr:uid="{00000000-0005-0000-0000-000002140000}"/>
    <cellStyle name="Normal 170" xfId="5113" xr:uid="{00000000-0005-0000-0000-000003140000}"/>
    <cellStyle name="Normal 171" xfId="5114" xr:uid="{00000000-0005-0000-0000-000004140000}"/>
    <cellStyle name="Normal 172" xfId="5115" xr:uid="{00000000-0005-0000-0000-000005140000}"/>
    <cellStyle name="Normal 173" xfId="5116" xr:uid="{00000000-0005-0000-0000-000006140000}"/>
    <cellStyle name="Normal 174" xfId="5117" xr:uid="{00000000-0005-0000-0000-000007140000}"/>
    <cellStyle name="Normal 175" xfId="5118" xr:uid="{00000000-0005-0000-0000-000008140000}"/>
    <cellStyle name="Normal 176" xfId="5119" xr:uid="{00000000-0005-0000-0000-000009140000}"/>
    <cellStyle name="Normal 177" xfId="5120" xr:uid="{00000000-0005-0000-0000-00000A140000}"/>
    <cellStyle name="Normal 178" xfId="5121" xr:uid="{00000000-0005-0000-0000-00000B140000}"/>
    <cellStyle name="Normal 179" xfId="5122" xr:uid="{00000000-0005-0000-0000-00000C140000}"/>
    <cellStyle name="Normal 18" xfId="5123" xr:uid="{00000000-0005-0000-0000-00000D140000}"/>
    <cellStyle name="Normal 18 2" xfId="5124" xr:uid="{00000000-0005-0000-0000-00000E140000}"/>
    <cellStyle name="Normal 18 2 2" xfId="5125" xr:uid="{00000000-0005-0000-0000-00000F140000}"/>
    <cellStyle name="Normal 18 3" xfId="5126" xr:uid="{00000000-0005-0000-0000-000010140000}"/>
    <cellStyle name="Normal 18 4" xfId="5127" xr:uid="{00000000-0005-0000-0000-000011140000}"/>
    <cellStyle name="Normal 18 5" xfId="5128" xr:uid="{00000000-0005-0000-0000-000012140000}"/>
    <cellStyle name="Normal 18 6" xfId="5129" xr:uid="{00000000-0005-0000-0000-000013140000}"/>
    <cellStyle name="Normal 180" xfId="5130" xr:uid="{00000000-0005-0000-0000-000014140000}"/>
    <cellStyle name="Normal 181" xfId="5131" xr:uid="{00000000-0005-0000-0000-000015140000}"/>
    <cellStyle name="Normal 182" xfId="5132" xr:uid="{00000000-0005-0000-0000-000016140000}"/>
    <cellStyle name="Normal 183" xfId="5133" xr:uid="{00000000-0005-0000-0000-000017140000}"/>
    <cellStyle name="Normal 184" xfId="5134" xr:uid="{00000000-0005-0000-0000-000018140000}"/>
    <cellStyle name="Normal 185" xfId="5135" xr:uid="{00000000-0005-0000-0000-000019140000}"/>
    <cellStyle name="Normal 186" xfId="5136" xr:uid="{00000000-0005-0000-0000-00001A140000}"/>
    <cellStyle name="Normal 187" xfId="5137" xr:uid="{00000000-0005-0000-0000-00001B140000}"/>
    <cellStyle name="Normal 188" xfId="5138" xr:uid="{00000000-0005-0000-0000-00001C140000}"/>
    <cellStyle name="Normal 189" xfId="5139" xr:uid="{00000000-0005-0000-0000-00001D140000}"/>
    <cellStyle name="Normal 19" xfId="5140" xr:uid="{00000000-0005-0000-0000-00001E140000}"/>
    <cellStyle name="Normal 19 10" xfId="5141" xr:uid="{00000000-0005-0000-0000-00001F140000}"/>
    <cellStyle name="Normal 19 11" xfId="5142" xr:uid="{00000000-0005-0000-0000-000020140000}"/>
    <cellStyle name="Normal 19 12" xfId="5143" xr:uid="{00000000-0005-0000-0000-000021140000}"/>
    <cellStyle name="Normal 19 13" xfId="5144" xr:uid="{00000000-0005-0000-0000-000022140000}"/>
    <cellStyle name="Normal 19 14" xfId="5145" xr:uid="{00000000-0005-0000-0000-000023140000}"/>
    <cellStyle name="Normal 19 15" xfId="5146" xr:uid="{00000000-0005-0000-0000-000024140000}"/>
    <cellStyle name="Normal 19 16" xfId="5147" xr:uid="{00000000-0005-0000-0000-000025140000}"/>
    <cellStyle name="Normal 19 17" xfId="5148" xr:uid="{00000000-0005-0000-0000-000026140000}"/>
    <cellStyle name="Normal 19 18" xfId="5149" xr:uid="{00000000-0005-0000-0000-000027140000}"/>
    <cellStyle name="Normal 19 19" xfId="5150" xr:uid="{00000000-0005-0000-0000-000028140000}"/>
    <cellStyle name="Normal 19 2" xfId="5151" xr:uid="{00000000-0005-0000-0000-000029140000}"/>
    <cellStyle name="Normal 19 2 2" xfId="5152" xr:uid="{00000000-0005-0000-0000-00002A140000}"/>
    <cellStyle name="Normal 19 2 2 2" xfId="5153" xr:uid="{00000000-0005-0000-0000-00002B140000}"/>
    <cellStyle name="Normal 19 2 3" xfId="5154" xr:uid="{00000000-0005-0000-0000-00002C140000}"/>
    <cellStyle name="Normal 19 20" xfId="5155" xr:uid="{00000000-0005-0000-0000-00002D140000}"/>
    <cellStyle name="Normal 19 21" xfId="5156" xr:uid="{00000000-0005-0000-0000-00002E140000}"/>
    <cellStyle name="Normal 19 22" xfId="5157" xr:uid="{00000000-0005-0000-0000-00002F140000}"/>
    <cellStyle name="Normal 19 23" xfId="5158" xr:uid="{00000000-0005-0000-0000-000030140000}"/>
    <cellStyle name="Normal 19 3" xfId="5159" xr:uid="{00000000-0005-0000-0000-000031140000}"/>
    <cellStyle name="Normal 19 3 2" xfId="5160" xr:uid="{00000000-0005-0000-0000-000032140000}"/>
    <cellStyle name="Normal 19 4" xfId="5161" xr:uid="{00000000-0005-0000-0000-000033140000}"/>
    <cellStyle name="Normal 19 5" xfId="5162" xr:uid="{00000000-0005-0000-0000-000034140000}"/>
    <cellStyle name="Normal 19 6" xfId="5163" xr:uid="{00000000-0005-0000-0000-000035140000}"/>
    <cellStyle name="Normal 19 7" xfId="5164" xr:uid="{00000000-0005-0000-0000-000036140000}"/>
    <cellStyle name="Normal 19 8" xfId="5165" xr:uid="{00000000-0005-0000-0000-000037140000}"/>
    <cellStyle name="Normal 19 9" xfId="5166" xr:uid="{00000000-0005-0000-0000-000038140000}"/>
    <cellStyle name="Normal 190" xfId="5167" xr:uid="{00000000-0005-0000-0000-000039140000}"/>
    <cellStyle name="Normal 191" xfId="5168" xr:uid="{00000000-0005-0000-0000-00003A140000}"/>
    <cellStyle name="Normal 192" xfId="5169" xr:uid="{00000000-0005-0000-0000-00003B140000}"/>
    <cellStyle name="Normal 193" xfId="5170" xr:uid="{00000000-0005-0000-0000-00003C140000}"/>
    <cellStyle name="Normal 194" xfId="5171" xr:uid="{00000000-0005-0000-0000-00003D140000}"/>
    <cellStyle name="Normal 195" xfId="5172" xr:uid="{00000000-0005-0000-0000-00003E140000}"/>
    <cellStyle name="Normal 196" xfId="5173" xr:uid="{00000000-0005-0000-0000-00003F140000}"/>
    <cellStyle name="Normal 196 2" xfId="5174" xr:uid="{00000000-0005-0000-0000-000040140000}"/>
    <cellStyle name="Normal 196 3" xfId="5175" xr:uid="{00000000-0005-0000-0000-000041140000}"/>
    <cellStyle name="Normal 197" xfId="5176" xr:uid="{00000000-0005-0000-0000-000042140000}"/>
    <cellStyle name="Normal 198" xfId="5177" xr:uid="{00000000-0005-0000-0000-000043140000}"/>
    <cellStyle name="Normal 199" xfId="5178" xr:uid="{00000000-0005-0000-0000-000044140000}"/>
    <cellStyle name="Normal 199 2" xfId="5179" xr:uid="{00000000-0005-0000-0000-000045140000}"/>
    <cellStyle name="Normal 2" xfId="1" xr:uid="{00000000-0005-0000-0000-000046140000}"/>
    <cellStyle name="Normal 2 10" xfId="5181" xr:uid="{00000000-0005-0000-0000-000047140000}"/>
    <cellStyle name="Normal 2 10 2" xfId="5182" xr:uid="{00000000-0005-0000-0000-000048140000}"/>
    <cellStyle name="Normal 2 10 3" xfId="5183" xr:uid="{00000000-0005-0000-0000-000049140000}"/>
    <cellStyle name="Normal 2 100" xfId="5184" xr:uid="{00000000-0005-0000-0000-00004A140000}"/>
    <cellStyle name="Normal 2 101" xfId="5185" xr:uid="{00000000-0005-0000-0000-00004B140000}"/>
    <cellStyle name="Normal 2 102" xfId="5186" xr:uid="{00000000-0005-0000-0000-00004C140000}"/>
    <cellStyle name="Normal 2 103" xfId="5187" xr:uid="{00000000-0005-0000-0000-00004D140000}"/>
    <cellStyle name="Normal 2 104" xfId="5188" xr:uid="{00000000-0005-0000-0000-00004E140000}"/>
    <cellStyle name="Normal 2 105" xfId="5189" xr:uid="{00000000-0005-0000-0000-00004F140000}"/>
    <cellStyle name="Normal 2 106" xfId="5190" xr:uid="{00000000-0005-0000-0000-000050140000}"/>
    <cellStyle name="Normal 2 107" xfId="5191" xr:uid="{00000000-0005-0000-0000-000051140000}"/>
    <cellStyle name="Normal 2 108" xfId="5192" xr:uid="{00000000-0005-0000-0000-000052140000}"/>
    <cellStyle name="Normal 2 109" xfId="5193" xr:uid="{00000000-0005-0000-0000-000053140000}"/>
    <cellStyle name="Normal 2 11" xfId="5194" xr:uid="{00000000-0005-0000-0000-000054140000}"/>
    <cellStyle name="Normal 2 11 2" xfId="5195" xr:uid="{00000000-0005-0000-0000-000055140000}"/>
    <cellStyle name="Normal 2 11 3" xfId="5196" xr:uid="{00000000-0005-0000-0000-000056140000}"/>
    <cellStyle name="Normal 2 110" xfId="5197" xr:uid="{00000000-0005-0000-0000-000057140000}"/>
    <cellStyle name="Normal 2 111" xfId="5198" xr:uid="{00000000-0005-0000-0000-000058140000}"/>
    <cellStyle name="Normal 2 112" xfId="5199" xr:uid="{00000000-0005-0000-0000-000059140000}"/>
    <cellStyle name="Normal 2 113" xfId="5200" xr:uid="{00000000-0005-0000-0000-00005A140000}"/>
    <cellStyle name="Normal 2 113 2" xfId="5201" xr:uid="{00000000-0005-0000-0000-00005B140000}"/>
    <cellStyle name="Normal 2 113 3" xfId="5202" xr:uid="{00000000-0005-0000-0000-00005C140000}"/>
    <cellStyle name="Normal 2 113 4" xfId="5203" xr:uid="{00000000-0005-0000-0000-00005D140000}"/>
    <cellStyle name="Normal 2 113 5" xfId="5204" xr:uid="{00000000-0005-0000-0000-00005E140000}"/>
    <cellStyle name="Normal 2 113 6" xfId="5205" xr:uid="{00000000-0005-0000-0000-00005F140000}"/>
    <cellStyle name="Normal 2 113 7" xfId="5206" xr:uid="{00000000-0005-0000-0000-000060140000}"/>
    <cellStyle name="Normal 2 114" xfId="5207" xr:uid="{00000000-0005-0000-0000-000061140000}"/>
    <cellStyle name="Normal 2 115" xfId="5208" xr:uid="{00000000-0005-0000-0000-000062140000}"/>
    <cellStyle name="Normal 2 116" xfId="5209" xr:uid="{00000000-0005-0000-0000-000063140000}"/>
    <cellStyle name="Normal 2 117" xfId="5210" xr:uid="{00000000-0005-0000-0000-000064140000}"/>
    <cellStyle name="Normal 2 118" xfId="5211" xr:uid="{00000000-0005-0000-0000-000065140000}"/>
    <cellStyle name="Normal 2 119" xfId="5212" xr:uid="{00000000-0005-0000-0000-000066140000}"/>
    <cellStyle name="Normal 2 12" xfId="5213" xr:uid="{00000000-0005-0000-0000-000067140000}"/>
    <cellStyle name="Normal 2 12 2" xfId="5214" xr:uid="{00000000-0005-0000-0000-000068140000}"/>
    <cellStyle name="Normal 2 12 3" xfId="5215" xr:uid="{00000000-0005-0000-0000-000069140000}"/>
    <cellStyle name="Normal 2 12 4" xfId="5216" xr:uid="{00000000-0005-0000-0000-00006A140000}"/>
    <cellStyle name="Normal 2 12 5" xfId="5217" xr:uid="{00000000-0005-0000-0000-00006B140000}"/>
    <cellStyle name="Normal 2 12 6" xfId="5218" xr:uid="{00000000-0005-0000-0000-00006C140000}"/>
    <cellStyle name="Normal 2 12 7" xfId="5219" xr:uid="{00000000-0005-0000-0000-00006D140000}"/>
    <cellStyle name="Normal 2 120" xfId="5220" xr:uid="{00000000-0005-0000-0000-00006E140000}"/>
    <cellStyle name="Normal 2 121" xfId="5221" xr:uid="{00000000-0005-0000-0000-00006F140000}"/>
    <cellStyle name="Normal 2 122" xfId="5222" xr:uid="{00000000-0005-0000-0000-000070140000}"/>
    <cellStyle name="Normal 2 123" xfId="5223" xr:uid="{00000000-0005-0000-0000-000071140000}"/>
    <cellStyle name="Normal 2 124" xfId="5224" xr:uid="{00000000-0005-0000-0000-000072140000}"/>
    <cellStyle name="Normal 2 125" xfId="5225" xr:uid="{00000000-0005-0000-0000-000073140000}"/>
    <cellStyle name="Normal 2 126" xfId="5226" xr:uid="{00000000-0005-0000-0000-000074140000}"/>
    <cellStyle name="Normal 2 127" xfId="5227" xr:uid="{00000000-0005-0000-0000-000075140000}"/>
    <cellStyle name="Normal 2 128" xfId="5228" xr:uid="{00000000-0005-0000-0000-000076140000}"/>
    <cellStyle name="Normal 2 129" xfId="5229" xr:uid="{00000000-0005-0000-0000-000077140000}"/>
    <cellStyle name="Normal 2 129 2" xfId="5230" xr:uid="{00000000-0005-0000-0000-000078140000}"/>
    <cellStyle name="Normal 2 129 3" xfId="5231" xr:uid="{00000000-0005-0000-0000-000079140000}"/>
    <cellStyle name="Normal 2 129 4" xfId="5232" xr:uid="{00000000-0005-0000-0000-00007A140000}"/>
    <cellStyle name="Normal 2 129 5" xfId="5233" xr:uid="{00000000-0005-0000-0000-00007B140000}"/>
    <cellStyle name="Normal 2 13" xfId="5234" xr:uid="{00000000-0005-0000-0000-00007C140000}"/>
    <cellStyle name="Normal 2 13 2" xfId="5235" xr:uid="{00000000-0005-0000-0000-00007D140000}"/>
    <cellStyle name="Normal 2 13 3" xfId="5236" xr:uid="{00000000-0005-0000-0000-00007E140000}"/>
    <cellStyle name="Normal 2 130" xfId="5237" xr:uid="{00000000-0005-0000-0000-00007F140000}"/>
    <cellStyle name="Normal 2 131" xfId="5238" xr:uid="{00000000-0005-0000-0000-000080140000}"/>
    <cellStyle name="Normal 2 132" xfId="5239" xr:uid="{00000000-0005-0000-0000-000081140000}"/>
    <cellStyle name="Normal 2 133" xfId="5240" xr:uid="{00000000-0005-0000-0000-000082140000}"/>
    <cellStyle name="Normal 2 134" xfId="5241" xr:uid="{00000000-0005-0000-0000-000083140000}"/>
    <cellStyle name="Normal 2 135" xfId="5242" xr:uid="{00000000-0005-0000-0000-000084140000}"/>
    <cellStyle name="Normal 2 136" xfId="5243" xr:uid="{00000000-0005-0000-0000-000085140000}"/>
    <cellStyle name="Normal 2 137" xfId="5244" xr:uid="{00000000-0005-0000-0000-000086140000}"/>
    <cellStyle name="Normal 2 138" xfId="5245" xr:uid="{00000000-0005-0000-0000-000087140000}"/>
    <cellStyle name="Normal 2 139" xfId="5246" xr:uid="{00000000-0005-0000-0000-000088140000}"/>
    <cellStyle name="Normal 2 14" xfId="5247" xr:uid="{00000000-0005-0000-0000-000089140000}"/>
    <cellStyle name="Normal 2 14 2" xfId="5248" xr:uid="{00000000-0005-0000-0000-00008A140000}"/>
    <cellStyle name="Normal 2 14 3" xfId="5249" xr:uid="{00000000-0005-0000-0000-00008B140000}"/>
    <cellStyle name="Normal 2 140" xfId="5250" xr:uid="{00000000-0005-0000-0000-00008C140000}"/>
    <cellStyle name="Normal 2 141" xfId="5251" xr:uid="{00000000-0005-0000-0000-00008D140000}"/>
    <cellStyle name="Normal 2 142" xfId="5252" xr:uid="{00000000-0005-0000-0000-00008E140000}"/>
    <cellStyle name="Normal 2 143" xfId="5253" xr:uid="{00000000-0005-0000-0000-00008F140000}"/>
    <cellStyle name="Normal 2 144" xfId="5254" xr:uid="{00000000-0005-0000-0000-000090140000}"/>
    <cellStyle name="Normal 2 145" xfId="5255" xr:uid="{00000000-0005-0000-0000-000091140000}"/>
    <cellStyle name="Normal 2 145 10" xfId="5256" xr:uid="{00000000-0005-0000-0000-000092140000}"/>
    <cellStyle name="Normal 2 145 11" xfId="5257" xr:uid="{00000000-0005-0000-0000-000093140000}"/>
    <cellStyle name="Normal 2 145 12" xfId="5258" xr:uid="{00000000-0005-0000-0000-000094140000}"/>
    <cellStyle name="Normal 2 145 13" xfId="5259" xr:uid="{00000000-0005-0000-0000-000095140000}"/>
    <cellStyle name="Normal 2 145 14" xfId="5260" xr:uid="{00000000-0005-0000-0000-000096140000}"/>
    <cellStyle name="Normal 2 145 15" xfId="5261" xr:uid="{00000000-0005-0000-0000-000097140000}"/>
    <cellStyle name="Normal 2 145 16" xfId="5262" xr:uid="{00000000-0005-0000-0000-000098140000}"/>
    <cellStyle name="Normal 2 145 17" xfId="5263" xr:uid="{00000000-0005-0000-0000-000099140000}"/>
    <cellStyle name="Normal 2 145 18" xfId="5264" xr:uid="{00000000-0005-0000-0000-00009A140000}"/>
    <cellStyle name="Normal 2 145 19" xfId="5265" xr:uid="{00000000-0005-0000-0000-00009B140000}"/>
    <cellStyle name="Normal 2 145 2" xfId="5266" xr:uid="{00000000-0005-0000-0000-00009C140000}"/>
    <cellStyle name="Normal 2 145 20" xfId="5267" xr:uid="{00000000-0005-0000-0000-00009D140000}"/>
    <cellStyle name="Normal 2 145 3" xfId="5268" xr:uid="{00000000-0005-0000-0000-00009E140000}"/>
    <cellStyle name="Normal 2 145 4" xfId="5269" xr:uid="{00000000-0005-0000-0000-00009F140000}"/>
    <cellStyle name="Normal 2 145 5" xfId="5270" xr:uid="{00000000-0005-0000-0000-0000A0140000}"/>
    <cellStyle name="Normal 2 145 6" xfId="5271" xr:uid="{00000000-0005-0000-0000-0000A1140000}"/>
    <cellStyle name="Normal 2 145 7" xfId="5272" xr:uid="{00000000-0005-0000-0000-0000A2140000}"/>
    <cellStyle name="Normal 2 145 8" xfId="5273" xr:uid="{00000000-0005-0000-0000-0000A3140000}"/>
    <cellStyle name="Normal 2 145 9" xfId="5274" xr:uid="{00000000-0005-0000-0000-0000A4140000}"/>
    <cellStyle name="Normal 2 146" xfId="5275" xr:uid="{00000000-0005-0000-0000-0000A5140000}"/>
    <cellStyle name="Normal 2 146 10" xfId="5276" xr:uid="{00000000-0005-0000-0000-0000A6140000}"/>
    <cellStyle name="Normal 2 146 11" xfId="5277" xr:uid="{00000000-0005-0000-0000-0000A7140000}"/>
    <cellStyle name="Normal 2 146 12" xfId="5278" xr:uid="{00000000-0005-0000-0000-0000A8140000}"/>
    <cellStyle name="Normal 2 146 13" xfId="5279" xr:uid="{00000000-0005-0000-0000-0000A9140000}"/>
    <cellStyle name="Normal 2 146 14" xfId="5280" xr:uid="{00000000-0005-0000-0000-0000AA140000}"/>
    <cellStyle name="Normal 2 146 15" xfId="5281" xr:uid="{00000000-0005-0000-0000-0000AB140000}"/>
    <cellStyle name="Normal 2 146 16" xfId="5282" xr:uid="{00000000-0005-0000-0000-0000AC140000}"/>
    <cellStyle name="Normal 2 146 17" xfId="5283" xr:uid="{00000000-0005-0000-0000-0000AD140000}"/>
    <cellStyle name="Normal 2 146 2" xfId="5284" xr:uid="{00000000-0005-0000-0000-0000AE140000}"/>
    <cellStyle name="Normal 2 146 3" xfId="5285" xr:uid="{00000000-0005-0000-0000-0000AF140000}"/>
    <cellStyle name="Normal 2 146 4" xfId="5286" xr:uid="{00000000-0005-0000-0000-0000B0140000}"/>
    <cellStyle name="Normal 2 146 5" xfId="5287" xr:uid="{00000000-0005-0000-0000-0000B1140000}"/>
    <cellStyle name="Normal 2 146 6" xfId="5288" xr:uid="{00000000-0005-0000-0000-0000B2140000}"/>
    <cellStyle name="Normal 2 146 7" xfId="5289" xr:uid="{00000000-0005-0000-0000-0000B3140000}"/>
    <cellStyle name="Normal 2 146 8" xfId="5290" xr:uid="{00000000-0005-0000-0000-0000B4140000}"/>
    <cellStyle name="Normal 2 146 9" xfId="5291" xr:uid="{00000000-0005-0000-0000-0000B5140000}"/>
    <cellStyle name="Normal 2 147" xfId="5292" xr:uid="{00000000-0005-0000-0000-0000B6140000}"/>
    <cellStyle name="Normal 2 147 10" xfId="5293" xr:uid="{00000000-0005-0000-0000-0000B7140000}"/>
    <cellStyle name="Normal 2 147 11" xfId="5294" xr:uid="{00000000-0005-0000-0000-0000B8140000}"/>
    <cellStyle name="Normal 2 147 12" xfId="5295" xr:uid="{00000000-0005-0000-0000-0000B9140000}"/>
    <cellStyle name="Normal 2 147 13" xfId="5296" xr:uid="{00000000-0005-0000-0000-0000BA140000}"/>
    <cellStyle name="Normal 2 147 14" xfId="5297" xr:uid="{00000000-0005-0000-0000-0000BB140000}"/>
    <cellStyle name="Normal 2 147 15" xfId="5298" xr:uid="{00000000-0005-0000-0000-0000BC140000}"/>
    <cellStyle name="Normal 2 147 16" xfId="5299" xr:uid="{00000000-0005-0000-0000-0000BD140000}"/>
    <cellStyle name="Normal 2 147 17" xfId="5300" xr:uid="{00000000-0005-0000-0000-0000BE140000}"/>
    <cellStyle name="Normal 2 147 2" xfId="5301" xr:uid="{00000000-0005-0000-0000-0000BF140000}"/>
    <cellStyle name="Normal 2 147 3" xfId="5302" xr:uid="{00000000-0005-0000-0000-0000C0140000}"/>
    <cellStyle name="Normal 2 147 4" xfId="5303" xr:uid="{00000000-0005-0000-0000-0000C1140000}"/>
    <cellStyle name="Normal 2 147 5" xfId="5304" xr:uid="{00000000-0005-0000-0000-0000C2140000}"/>
    <cellStyle name="Normal 2 147 6" xfId="5305" xr:uid="{00000000-0005-0000-0000-0000C3140000}"/>
    <cellStyle name="Normal 2 147 7" xfId="5306" xr:uid="{00000000-0005-0000-0000-0000C4140000}"/>
    <cellStyle name="Normal 2 147 8" xfId="5307" xr:uid="{00000000-0005-0000-0000-0000C5140000}"/>
    <cellStyle name="Normal 2 147 9" xfId="5308" xr:uid="{00000000-0005-0000-0000-0000C6140000}"/>
    <cellStyle name="Normal 2 148" xfId="5309" xr:uid="{00000000-0005-0000-0000-0000C7140000}"/>
    <cellStyle name="Normal 2 148 10" xfId="5310" xr:uid="{00000000-0005-0000-0000-0000C8140000}"/>
    <cellStyle name="Normal 2 148 11" xfId="5311" xr:uid="{00000000-0005-0000-0000-0000C9140000}"/>
    <cellStyle name="Normal 2 148 12" xfId="5312" xr:uid="{00000000-0005-0000-0000-0000CA140000}"/>
    <cellStyle name="Normal 2 148 13" xfId="5313" xr:uid="{00000000-0005-0000-0000-0000CB140000}"/>
    <cellStyle name="Normal 2 148 2" xfId="5314" xr:uid="{00000000-0005-0000-0000-0000CC140000}"/>
    <cellStyle name="Normal 2 148 3" xfId="5315" xr:uid="{00000000-0005-0000-0000-0000CD140000}"/>
    <cellStyle name="Normal 2 148 4" xfId="5316" xr:uid="{00000000-0005-0000-0000-0000CE140000}"/>
    <cellStyle name="Normal 2 148 5" xfId="5317" xr:uid="{00000000-0005-0000-0000-0000CF140000}"/>
    <cellStyle name="Normal 2 148 6" xfId="5318" xr:uid="{00000000-0005-0000-0000-0000D0140000}"/>
    <cellStyle name="Normal 2 148 7" xfId="5319" xr:uid="{00000000-0005-0000-0000-0000D1140000}"/>
    <cellStyle name="Normal 2 148 8" xfId="5320" xr:uid="{00000000-0005-0000-0000-0000D2140000}"/>
    <cellStyle name="Normal 2 148 9" xfId="5321" xr:uid="{00000000-0005-0000-0000-0000D3140000}"/>
    <cellStyle name="Normal 2 149" xfId="5322" xr:uid="{00000000-0005-0000-0000-0000D4140000}"/>
    <cellStyle name="Normal 2 15" xfId="5323" xr:uid="{00000000-0005-0000-0000-0000D5140000}"/>
    <cellStyle name="Normal 2 15 2" xfId="5324" xr:uid="{00000000-0005-0000-0000-0000D6140000}"/>
    <cellStyle name="Normal 2 15 3" xfId="5325" xr:uid="{00000000-0005-0000-0000-0000D7140000}"/>
    <cellStyle name="Normal 2 150" xfId="5326" xr:uid="{00000000-0005-0000-0000-0000D8140000}"/>
    <cellStyle name="Normal 2 151" xfId="5327" xr:uid="{00000000-0005-0000-0000-0000D9140000}"/>
    <cellStyle name="Normal 2 152" xfId="5328" xr:uid="{00000000-0005-0000-0000-0000DA140000}"/>
    <cellStyle name="Normal 2 153" xfId="5329" xr:uid="{00000000-0005-0000-0000-0000DB140000}"/>
    <cellStyle name="Normal 2 154" xfId="5330" xr:uid="{00000000-0005-0000-0000-0000DC140000}"/>
    <cellStyle name="Normal 2 155" xfId="5331" xr:uid="{00000000-0005-0000-0000-0000DD140000}"/>
    <cellStyle name="Normal 2 156" xfId="5332" xr:uid="{00000000-0005-0000-0000-0000DE140000}"/>
    <cellStyle name="Normal 2 157" xfId="5333" xr:uid="{00000000-0005-0000-0000-0000DF140000}"/>
    <cellStyle name="Normal 2 158" xfId="5334" xr:uid="{00000000-0005-0000-0000-0000E0140000}"/>
    <cellStyle name="Normal 2 159" xfId="5335" xr:uid="{00000000-0005-0000-0000-0000E1140000}"/>
    <cellStyle name="Normal 2 16" xfId="5336" xr:uid="{00000000-0005-0000-0000-0000E2140000}"/>
    <cellStyle name="Normal 2 16 2" xfId="5337" xr:uid="{00000000-0005-0000-0000-0000E3140000}"/>
    <cellStyle name="Normal 2 16 3" xfId="5338" xr:uid="{00000000-0005-0000-0000-0000E4140000}"/>
    <cellStyle name="Normal 2 160" xfId="5339" xr:uid="{00000000-0005-0000-0000-0000E5140000}"/>
    <cellStyle name="Normal 2 161" xfId="5340" xr:uid="{00000000-0005-0000-0000-0000E6140000}"/>
    <cellStyle name="Normal 2 162" xfId="5341" xr:uid="{00000000-0005-0000-0000-0000E7140000}"/>
    <cellStyle name="Normal 2 163" xfId="5342" xr:uid="{00000000-0005-0000-0000-0000E8140000}"/>
    <cellStyle name="Normal 2 164" xfId="5343" xr:uid="{00000000-0005-0000-0000-0000E9140000}"/>
    <cellStyle name="Normal 2 165" xfId="5344" xr:uid="{00000000-0005-0000-0000-0000EA140000}"/>
    <cellStyle name="Normal 2 166" xfId="5345" xr:uid="{00000000-0005-0000-0000-0000EB140000}"/>
    <cellStyle name="Normal 2 167" xfId="5346" xr:uid="{00000000-0005-0000-0000-0000EC140000}"/>
    <cellStyle name="Normal 2 168" xfId="5347" xr:uid="{00000000-0005-0000-0000-0000ED140000}"/>
    <cellStyle name="Normal 2 168 2" xfId="5348" xr:uid="{00000000-0005-0000-0000-0000EE140000}"/>
    <cellStyle name="Normal 2 168 3" xfId="5349" xr:uid="{00000000-0005-0000-0000-0000EF140000}"/>
    <cellStyle name="Normal 2 168 4" xfId="5350" xr:uid="{00000000-0005-0000-0000-0000F0140000}"/>
    <cellStyle name="Normal 2 169" xfId="5351" xr:uid="{00000000-0005-0000-0000-0000F1140000}"/>
    <cellStyle name="Normal 2 17" xfId="5352" xr:uid="{00000000-0005-0000-0000-0000F2140000}"/>
    <cellStyle name="Normal 2 17 2" xfId="5353" xr:uid="{00000000-0005-0000-0000-0000F3140000}"/>
    <cellStyle name="Normal 2 17 3" xfId="5354" xr:uid="{00000000-0005-0000-0000-0000F4140000}"/>
    <cellStyle name="Normal 2 170" xfId="5355" xr:uid="{00000000-0005-0000-0000-0000F5140000}"/>
    <cellStyle name="Normal 2 171" xfId="5356" xr:uid="{00000000-0005-0000-0000-0000F6140000}"/>
    <cellStyle name="Normal 2 172" xfId="5357" xr:uid="{00000000-0005-0000-0000-0000F7140000}"/>
    <cellStyle name="Normal 2 173" xfId="5358" xr:uid="{00000000-0005-0000-0000-0000F8140000}"/>
    <cellStyle name="Normal 2 174" xfId="5359" xr:uid="{00000000-0005-0000-0000-0000F9140000}"/>
    <cellStyle name="Normal 2 175" xfId="5360" xr:uid="{00000000-0005-0000-0000-0000FA140000}"/>
    <cellStyle name="Normal 2 176" xfId="5361" xr:uid="{00000000-0005-0000-0000-0000FB140000}"/>
    <cellStyle name="Normal 2 177" xfId="5362" xr:uid="{00000000-0005-0000-0000-0000FC140000}"/>
    <cellStyle name="Normal 2 178" xfId="5363" xr:uid="{00000000-0005-0000-0000-0000FD140000}"/>
    <cellStyle name="Normal 2 179" xfId="5364" xr:uid="{00000000-0005-0000-0000-0000FE140000}"/>
    <cellStyle name="Normal 2 18" xfId="5365" xr:uid="{00000000-0005-0000-0000-0000FF140000}"/>
    <cellStyle name="Normal 2 18 2" xfId="5366" xr:uid="{00000000-0005-0000-0000-000000150000}"/>
    <cellStyle name="Normal 2 18 3" xfId="5367" xr:uid="{00000000-0005-0000-0000-000001150000}"/>
    <cellStyle name="Normal 2 180" xfId="5368" xr:uid="{00000000-0005-0000-0000-000002150000}"/>
    <cellStyle name="Normal 2 181" xfId="5369" xr:uid="{00000000-0005-0000-0000-000003150000}"/>
    <cellStyle name="Normal 2 182" xfId="5370" xr:uid="{00000000-0005-0000-0000-000004150000}"/>
    <cellStyle name="Normal 2 183" xfId="5371" xr:uid="{00000000-0005-0000-0000-000005150000}"/>
    <cellStyle name="Normal 2 184" xfId="5372" xr:uid="{00000000-0005-0000-0000-000006150000}"/>
    <cellStyle name="Normal 2 185" xfId="5373" xr:uid="{00000000-0005-0000-0000-000007150000}"/>
    <cellStyle name="Normal 2 186" xfId="5374" xr:uid="{00000000-0005-0000-0000-000008150000}"/>
    <cellStyle name="Normal 2 187" xfId="5375" xr:uid="{00000000-0005-0000-0000-000009150000}"/>
    <cellStyle name="Normal 2 188" xfId="5376" xr:uid="{00000000-0005-0000-0000-00000A150000}"/>
    <cellStyle name="Normal 2 189" xfId="5377" xr:uid="{00000000-0005-0000-0000-00000B150000}"/>
    <cellStyle name="Normal 2 19" xfId="5378" xr:uid="{00000000-0005-0000-0000-00000C150000}"/>
    <cellStyle name="Normal 2 19 2" xfId="5379" xr:uid="{00000000-0005-0000-0000-00000D150000}"/>
    <cellStyle name="Normal 2 19 3" xfId="5380" xr:uid="{00000000-0005-0000-0000-00000E150000}"/>
    <cellStyle name="Normal 2 190" xfId="5381" xr:uid="{00000000-0005-0000-0000-00000F150000}"/>
    <cellStyle name="Normal 2 191" xfId="5382" xr:uid="{00000000-0005-0000-0000-000010150000}"/>
    <cellStyle name="Normal 2 192" xfId="5383" xr:uid="{00000000-0005-0000-0000-000011150000}"/>
    <cellStyle name="Normal 2 193" xfId="5384" xr:uid="{00000000-0005-0000-0000-000012150000}"/>
    <cellStyle name="Normal 2 194" xfId="5385" xr:uid="{00000000-0005-0000-0000-000013150000}"/>
    <cellStyle name="Normal 2 195" xfId="5386" xr:uid="{00000000-0005-0000-0000-000014150000}"/>
    <cellStyle name="Normal 2 196" xfId="5387" xr:uid="{00000000-0005-0000-0000-000015150000}"/>
    <cellStyle name="Normal 2 197" xfId="5388" xr:uid="{00000000-0005-0000-0000-000016150000}"/>
    <cellStyle name="Normal 2 198" xfId="5389" xr:uid="{00000000-0005-0000-0000-000017150000}"/>
    <cellStyle name="Normal 2 199" xfId="5390" xr:uid="{00000000-0005-0000-0000-000018150000}"/>
    <cellStyle name="Normal 2 2" xfId="5391" xr:uid="{00000000-0005-0000-0000-000019150000}"/>
    <cellStyle name="Normal 2 2 10" xfId="5392" xr:uid="{00000000-0005-0000-0000-00001A150000}"/>
    <cellStyle name="Normal 2 2 10 2" xfId="5393" xr:uid="{00000000-0005-0000-0000-00001B150000}"/>
    <cellStyle name="Normal 2 2 100" xfId="5394" xr:uid="{00000000-0005-0000-0000-00001C150000}"/>
    <cellStyle name="Normal 2 2 101" xfId="5395" xr:uid="{00000000-0005-0000-0000-00001D150000}"/>
    <cellStyle name="Normal 2 2 102" xfId="5396" xr:uid="{00000000-0005-0000-0000-00001E150000}"/>
    <cellStyle name="Normal 2 2 103" xfId="5397" xr:uid="{00000000-0005-0000-0000-00001F150000}"/>
    <cellStyle name="Normal 2 2 104" xfId="5398" xr:uid="{00000000-0005-0000-0000-000020150000}"/>
    <cellStyle name="Normal 2 2 105" xfId="5399" xr:uid="{00000000-0005-0000-0000-000021150000}"/>
    <cellStyle name="Normal 2 2 106" xfId="5400" xr:uid="{00000000-0005-0000-0000-000022150000}"/>
    <cellStyle name="Normal 2 2 107" xfId="5401" xr:uid="{00000000-0005-0000-0000-000023150000}"/>
    <cellStyle name="Normal 2 2 108" xfId="5402" xr:uid="{00000000-0005-0000-0000-000024150000}"/>
    <cellStyle name="Normal 2 2 109" xfId="5403" xr:uid="{00000000-0005-0000-0000-000025150000}"/>
    <cellStyle name="Normal 2 2 11" xfId="5404" xr:uid="{00000000-0005-0000-0000-000026150000}"/>
    <cellStyle name="Normal 2 2 11 2" xfId="5405" xr:uid="{00000000-0005-0000-0000-000027150000}"/>
    <cellStyle name="Normal 2 2 110" xfId="5406" xr:uid="{00000000-0005-0000-0000-000028150000}"/>
    <cellStyle name="Normal 2 2 111" xfId="5407" xr:uid="{00000000-0005-0000-0000-000029150000}"/>
    <cellStyle name="Normal 2 2 111 2" xfId="5408" xr:uid="{00000000-0005-0000-0000-00002A150000}"/>
    <cellStyle name="Normal 2 2 111 3" xfId="5409" xr:uid="{00000000-0005-0000-0000-00002B150000}"/>
    <cellStyle name="Normal 2 2 111 4" xfId="5410" xr:uid="{00000000-0005-0000-0000-00002C150000}"/>
    <cellStyle name="Normal 2 2 111 5" xfId="5411" xr:uid="{00000000-0005-0000-0000-00002D150000}"/>
    <cellStyle name="Normal 2 2 111 6" xfId="5412" xr:uid="{00000000-0005-0000-0000-00002E150000}"/>
    <cellStyle name="Normal 2 2 111 7" xfId="5413" xr:uid="{00000000-0005-0000-0000-00002F150000}"/>
    <cellStyle name="Normal 2 2 112" xfId="5414" xr:uid="{00000000-0005-0000-0000-000030150000}"/>
    <cellStyle name="Normal 2 2 113" xfId="5415" xr:uid="{00000000-0005-0000-0000-000031150000}"/>
    <cellStyle name="Normal 2 2 114" xfId="5416" xr:uid="{00000000-0005-0000-0000-000032150000}"/>
    <cellStyle name="Normal 2 2 115" xfId="5417" xr:uid="{00000000-0005-0000-0000-000033150000}"/>
    <cellStyle name="Normal 2 2 116" xfId="5418" xr:uid="{00000000-0005-0000-0000-000034150000}"/>
    <cellStyle name="Normal 2 2 117" xfId="5419" xr:uid="{00000000-0005-0000-0000-000035150000}"/>
    <cellStyle name="Normal 2 2 118" xfId="5420" xr:uid="{00000000-0005-0000-0000-000036150000}"/>
    <cellStyle name="Normal 2 2 119" xfId="5421" xr:uid="{00000000-0005-0000-0000-000037150000}"/>
    <cellStyle name="Normal 2 2 12" xfId="5422" xr:uid="{00000000-0005-0000-0000-000038150000}"/>
    <cellStyle name="Normal 2 2 12 2" xfId="5423" xr:uid="{00000000-0005-0000-0000-000039150000}"/>
    <cellStyle name="Normal 2 2 120" xfId="5424" xr:uid="{00000000-0005-0000-0000-00003A150000}"/>
    <cellStyle name="Normal 2 2 121" xfId="5425" xr:uid="{00000000-0005-0000-0000-00003B150000}"/>
    <cellStyle name="Normal 2 2 122" xfId="5426" xr:uid="{00000000-0005-0000-0000-00003C150000}"/>
    <cellStyle name="Normal 2 2 123" xfId="5427" xr:uid="{00000000-0005-0000-0000-00003D150000}"/>
    <cellStyle name="Normal 2 2 124" xfId="5428" xr:uid="{00000000-0005-0000-0000-00003E150000}"/>
    <cellStyle name="Normal 2 2 125" xfId="5429" xr:uid="{00000000-0005-0000-0000-00003F150000}"/>
    <cellStyle name="Normal 2 2 126" xfId="5430" xr:uid="{00000000-0005-0000-0000-000040150000}"/>
    <cellStyle name="Normal 2 2 127" xfId="5431" xr:uid="{00000000-0005-0000-0000-000041150000}"/>
    <cellStyle name="Normal 2 2 128" xfId="5432" xr:uid="{00000000-0005-0000-0000-000042150000}"/>
    <cellStyle name="Normal 2 2 129" xfId="5433" xr:uid="{00000000-0005-0000-0000-000043150000}"/>
    <cellStyle name="Normal 2 2 13" xfId="5434" xr:uid="{00000000-0005-0000-0000-000044150000}"/>
    <cellStyle name="Normal 2 2 13 2" xfId="5435" xr:uid="{00000000-0005-0000-0000-000045150000}"/>
    <cellStyle name="Normal 2 2 130" xfId="5436" xr:uid="{00000000-0005-0000-0000-000046150000}"/>
    <cellStyle name="Normal 2 2 131" xfId="5437" xr:uid="{00000000-0005-0000-0000-000047150000}"/>
    <cellStyle name="Normal 2 2 132" xfId="5438" xr:uid="{00000000-0005-0000-0000-000048150000}"/>
    <cellStyle name="Normal 2 2 133" xfId="5439" xr:uid="{00000000-0005-0000-0000-000049150000}"/>
    <cellStyle name="Normal 2 2 134" xfId="5440" xr:uid="{00000000-0005-0000-0000-00004A150000}"/>
    <cellStyle name="Normal 2 2 135" xfId="5441" xr:uid="{00000000-0005-0000-0000-00004B150000}"/>
    <cellStyle name="Normal 2 2 136" xfId="5442" xr:uid="{00000000-0005-0000-0000-00004C150000}"/>
    <cellStyle name="Normal 2 2 137" xfId="5443" xr:uid="{00000000-0005-0000-0000-00004D150000}"/>
    <cellStyle name="Normal 2 2 138" xfId="5444" xr:uid="{00000000-0005-0000-0000-00004E150000}"/>
    <cellStyle name="Normal 2 2 139" xfId="5445" xr:uid="{00000000-0005-0000-0000-00004F150000}"/>
    <cellStyle name="Normal 2 2 14" xfId="5446" xr:uid="{00000000-0005-0000-0000-000050150000}"/>
    <cellStyle name="Normal 2 2 14 2" xfId="5447" xr:uid="{00000000-0005-0000-0000-000051150000}"/>
    <cellStyle name="Normal 2 2 140" xfId="5448" xr:uid="{00000000-0005-0000-0000-000052150000}"/>
    <cellStyle name="Normal 2 2 141" xfId="5449" xr:uid="{00000000-0005-0000-0000-000053150000}"/>
    <cellStyle name="Normal 2 2 142" xfId="5450" xr:uid="{00000000-0005-0000-0000-000054150000}"/>
    <cellStyle name="Normal 2 2 143" xfId="5451" xr:uid="{00000000-0005-0000-0000-000055150000}"/>
    <cellStyle name="Normal 2 2 144" xfId="5452" xr:uid="{00000000-0005-0000-0000-000056150000}"/>
    <cellStyle name="Normal 2 2 145" xfId="5453" xr:uid="{00000000-0005-0000-0000-000057150000}"/>
    <cellStyle name="Normal 2 2 146" xfId="5454" xr:uid="{00000000-0005-0000-0000-000058150000}"/>
    <cellStyle name="Normal 2 2 147" xfId="5455" xr:uid="{00000000-0005-0000-0000-000059150000}"/>
    <cellStyle name="Normal 2 2 148" xfId="5456" xr:uid="{00000000-0005-0000-0000-00005A150000}"/>
    <cellStyle name="Normal 2 2 149" xfId="5457" xr:uid="{00000000-0005-0000-0000-00005B150000}"/>
    <cellStyle name="Normal 2 2 15" xfId="5458" xr:uid="{00000000-0005-0000-0000-00005C150000}"/>
    <cellStyle name="Normal 2 2 15 2" xfId="5459" xr:uid="{00000000-0005-0000-0000-00005D150000}"/>
    <cellStyle name="Normal 2 2 150" xfId="5460" xr:uid="{00000000-0005-0000-0000-00005E150000}"/>
    <cellStyle name="Normal 2 2 151" xfId="5461" xr:uid="{00000000-0005-0000-0000-00005F150000}"/>
    <cellStyle name="Normal 2 2 152" xfId="5462" xr:uid="{00000000-0005-0000-0000-000060150000}"/>
    <cellStyle name="Normal 2 2 153" xfId="5463" xr:uid="{00000000-0005-0000-0000-000061150000}"/>
    <cellStyle name="Normal 2 2 154" xfId="5464" xr:uid="{00000000-0005-0000-0000-000062150000}"/>
    <cellStyle name="Normal 2 2 155" xfId="5465" xr:uid="{00000000-0005-0000-0000-000063150000}"/>
    <cellStyle name="Normal 2 2 156" xfId="5466" xr:uid="{00000000-0005-0000-0000-000064150000}"/>
    <cellStyle name="Normal 2 2 157" xfId="5467" xr:uid="{00000000-0005-0000-0000-000065150000}"/>
    <cellStyle name="Normal 2 2 158" xfId="5468" xr:uid="{00000000-0005-0000-0000-000066150000}"/>
    <cellStyle name="Normal 2 2 159" xfId="5469" xr:uid="{00000000-0005-0000-0000-000067150000}"/>
    <cellStyle name="Normal 2 2 16" xfId="5470" xr:uid="{00000000-0005-0000-0000-000068150000}"/>
    <cellStyle name="Normal 2 2 16 2" xfId="5471" xr:uid="{00000000-0005-0000-0000-000069150000}"/>
    <cellStyle name="Normal 2 2 160" xfId="5472" xr:uid="{00000000-0005-0000-0000-00006A150000}"/>
    <cellStyle name="Normal 2 2 161" xfId="5473" xr:uid="{00000000-0005-0000-0000-00006B150000}"/>
    <cellStyle name="Normal 2 2 161 2" xfId="5474" xr:uid="{00000000-0005-0000-0000-00006C150000}"/>
    <cellStyle name="Normal 2 2 161 3" xfId="5475" xr:uid="{00000000-0005-0000-0000-00006D150000}"/>
    <cellStyle name="Normal 2 2 161 4" xfId="5476" xr:uid="{00000000-0005-0000-0000-00006E150000}"/>
    <cellStyle name="Normal 2 2 162" xfId="5477" xr:uid="{00000000-0005-0000-0000-00006F150000}"/>
    <cellStyle name="Normal 2 2 163" xfId="5478" xr:uid="{00000000-0005-0000-0000-000070150000}"/>
    <cellStyle name="Normal 2 2 164" xfId="5479" xr:uid="{00000000-0005-0000-0000-000071150000}"/>
    <cellStyle name="Normal 2 2 165" xfId="5480" xr:uid="{00000000-0005-0000-0000-000072150000}"/>
    <cellStyle name="Normal 2 2 166" xfId="5481" xr:uid="{00000000-0005-0000-0000-000073150000}"/>
    <cellStyle name="Normal 2 2 167" xfId="5482" xr:uid="{00000000-0005-0000-0000-000074150000}"/>
    <cellStyle name="Normal 2 2 168" xfId="5483" xr:uid="{00000000-0005-0000-0000-000075150000}"/>
    <cellStyle name="Normal 2 2 169" xfId="5484" xr:uid="{00000000-0005-0000-0000-000076150000}"/>
    <cellStyle name="Normal 2 2 17" xfId="5485" xr:uid="{00000000-0005-0000-0000-000077150000}"/>
    <cellStyle name="Normal 2 2 17 2" xfId="5486" xr:uid="{00000000-0005-0000-0000-000078150000}"/>
    <cellStyle name="Normal 2 2 170" xfId="5487" xr:uid="{00000000-0005-0000-0000-000079150000}"/>
    <cellStyle name="Normal 2 2 171" xfId="5488" xr:uid="{00000000-0005-0000-0000-00007A150000}"/>
    <cellStyle name="Normal 2 2 172" xfId="5489" xr:uid="{00000000-0005-0000-0000-00007B150000}"/>
    <cellStyle name="Normal 2 2 173" xfId="5490" xr:uid="{00000000-0005-0000-0000-00007C150000}"/>
    <cellStyle name="Normal 2 2 174" xfId="5491" xr:uid="{00000000-0005-0000-0000-00007D150000}"/>
    <cellStyle name="Normal 2 2 175" xfId="5492" xr:uid="{00000000-0005-0000-0000-00007E150000}"/>
    <cellStyle name="Normal 2 2 176" xfId="5493" xr:uid="{00000000-0005-0000-0000-00007F150000}"/>
    <cellStyle name="Normal 2 2 177" xfId="5494" xr:uid="{00000000-0005-0000-0000-000080150000}"/>
    <cellStyle name="Normal 2 2 178" xfId="5495" xr:uid="{00000000-0005-0000-0000-000081150000}"/>
    <cellStyle name="Normal 2 2 179" xfId="5496" xr:uid="{00000000-0005-0000-0000-000082150000}"/>
    <cellStyle name="Normal 2 2 18" xfId="5497" xr:uid="{00000000-0005-0000-0000-000083150000}"/>
    <cellStyle name="Normal 2 2 18 2" xfId="5498" xr:uid="{00000000-0005-0000-0000-000084150000}"/>
    <cellStyle name="Normal 2 2 180" xfId="5499" xr:uid="{00000000-0005-0000-0000-000085150000}"/>
    <cellStyle name="Normal 2 2 181" xfId="5500" xr:uid="{00000000-0005-0000-0000-000086150000}"/>
    <cellStyle name="Normal 2 2 182" xfId="5501" xr:uid="{00000000-0005-0000-0000-000087150000}"/>
    <cellStyle name="Normal 2 2 183" xfId="5502" xr:uid="{00000000-0005-0000-0000-000088150000}"/>
    <cellStyle name="Normal 2 2 184" xfId="5503" xr:uid="{00000000-0005-0000-0000-000089150000}"/>
    <cellStyle name="Normal 2 2 185" xfId="5504" xr:uid="{00000000-0005-0000-0000-00008A150000}"/>
    <cellStyle name="Normal 2 2 186" xfId="5505" xr:uid="{00000000-0005-0000-0000-00008B150000}"/>
    <cellStyle name="Normal 2 2 187" xfId="5506" xr:uid="{00000000-0005-0000-0000-00008C150000}"/>
    <cellStyle name="Normal 2 2 188" xfId="5507" xr:uid="{00000000-0005-0000-0000-00008D150000}"/>
    <cellStyle name="Normal 2 2 189" xfId="5508" xr:uid="{00000000-0005-0000-0000-00008E150000}"/>
    <cellStyle name="Normal 2 2 19" xfId="5509" xr:uid="{00000000-0005-0000-0000-00008F150000}"/>
    <cellStyle name="Normal 2 2 19 2" xfId="5510" xr:uid="{00000000-0005-0000-0000-000090150000}"/>
    <cellStyle name="Normal 2 2 190" xfId="5511" xr:uid="{00000000-0005-0000-0000-000091150000}"/>
    <cellStyle name="Normal 2 2 191" xfId="5512" xr:uid="{00000000-0005-0000-0000-000092150000}"/>
    <cellStyle name="Normal 2 2 192" xfId="5513" xr:uid="{00000000-0005-0000-0000-000093150000}"/>
    <cellStyle name="Normal 2 2 193" xfId="5514" xr:uid="{00000000-0005-0000-0000-000094150000}"/>
    <cellStyle name="Normal 2 2 194" xfId="5515" xr:uid="{00000000-0005-0000-0000-000095150000}"/>
    <cellStyle name="Normal 2 2 195" xfId="5516" xr:uid="{00000000-0005-0000-0000-000096150000}"/>
    <cellStyle name="Normal 2 2 196" xfId="5517" xr:uid="{00000000-0005-0000-0000-000097150000}"/>
    <cellStyle name="Normal 2 2 197" xfId="5518" xr:uid="{00000000-0005-0000-0000-000098150000}"/>
    <cellStyle name="Normal 2 2 198" xfId="5519" xr:uid="{00000000-0005-0000-0000-000099150000}"/>
    <cellStyle name="Normal 2 2 199" xfId="5520" xr:uid="{00000000-0005-0000-0000-00009A150000}"/>
    <cellStyle name="Normal 2 2 2" xfId="5521" xr:uid="{00000000-0005-0000-0000-00009B150000}"/>
    <cellStyle name="Normal 2 2 2 10" xfId="5522" xr:uid="{00000000-0005-0000-0000-00009C150000}"/>
    <cellStyle name="Normal 2 2 2 10 2" xfId="5523" xr:uid="{00000000-0005-0000-0000-00009D150000}"/>
    <cellStyle name="Normal 2 2 2 100" xfId="5524" xr:uid="{00000000-0005-0000-0000-00009E150000}"/>
    <cellStyle name="Normal 2 2 2 101" xfId="5525" xr:uid="{00000000-0005-0000-0000-00009F150000}"/>
    <cellStyle name="Normal 2 2 2 102" xfId="5526" xr:uid="{00000000-0005-0000-0000-0000A0150000}"/>
    <cellStyle name="Normal 2 2 2 103" xfId="5527" xr:uid="{00000000-0005-0000-0000-0000A1150000}"/>
    <cellStyle name="Normal 2 2 2 104" xfId="5528" xr:uid="{00000000-0005-0000-0000-0000A2150000}"/>
    <cellStyle name="Normal 2 2 2 105" xfId="5529" xr:uid="{00000000-0005-0000-0000-0000A3150000}"/>
    <cellStyle name="Normal 2 2 2 106" xfId="5530" xr:uid="{00000000-0005-0000-0000-0000A4150000}"/>
    <cellStyle name="Normal 2 2 2 107" xfId="5531" xr:uid="{00000000-0005-0000-0000-0000A5150000}"/>
    <cellStyle name="Normal 2 2 2 108" xfId="5532" xr:uid="{00000000-0005-0000-0000-0000A6150000}"/>
    <cellStyle name="Normal 2 2 2 109" xfId="5533" xr:uid="{00000000-0005-0000-0000-0000A7150000}"/>
    <cellStyle name="Normal 2 2 2 11" xfId="5534" xr:uid="{00000000-0005-0000-0000-0000A8150000}"/>
    <cellStyle name="Normal 2 2 2 11 2" xfId="5535" xr:uid="{00000000-0005-0000-0000-0000A9150000}"/>
    <cellStyle name="Normal 2 2 2 110" xfId="5536" xr:uid="{00000000-0005-0000-0000-0000AA150000}"/>
    <cellStyle name="Normal 2 2 2 111" xfId="5537" xr:uid="{00000000-0005-0000-0000-0000AB150000}"/>
    <cellStyle name="Normal 2 2 2 112" xfId="5538" xr:uid="{00000000-0005-0000-0000-0000AC150000}"/>
    <cellStyle name="Normal 2 2 2 113" xfId="5539" xr:uid="{00000000-0005-0000-0000-0000AD150000}"/>
    <cellStyle name="Normal 2 2 2 114" xfId="5540" xr:uid="{00000000-0005-0000-0000-0000AE150000}"/>
    <cellStyle name="Normal 2 2 2 115" xfId="5541" xr:uid="{00000000-0005-0000-0000-0000AF150000}"/>
    <cellStyle name="Normal 2 2 2 116" xfId="5542" xr:uid="{00000000-0005-0000-0000-0000B0150000}"/>
    <cellStyle name="Normal 2 2 2 117" xfId="5543" xr:uid="{00000000-0005-0000-0000-0000B1150000}"/>
    <cellStyle name="Normal 2 2 2 118" xfId="5544" xr:uid="{00000000-0005-0000-0000-0000B2150000}"/>
    <cellStyle name="Normal 2 2 2 119" xfId="5545" xr:uid="{00000000-0005-0000-0000-0000B3150000}"/>
    <cellStyle name="Normal 2 2 2 119 2" xfId="5546" xr:uid="{00000000-0005-0000-0000-0000B4150000}"/>
    <cellStyle name="Normal 2 2 2 119 3" xfId="5547" xr:uid="{00000000-0005-0000-0000-0000B5150000}"/>
    <cellStyle name="Normal 2 2 2 119 4" xfId="5548" xr:uid="{00000000-0005-0000-0000-0000B6150000}"/>
    <cellStyle name="Normal 2 2 2 12" xfId="5549" xr:uid="{00000000-0005-0000-0000-0000B7150000}"/>
    <cellStyle name="Normal 2 2 2 12 10" xfId="5550" xr:uid="{00000000-0005-0000-0000-0000B8150000}"/>
    <cellStyle name="Normal 2 2 2 12 2" xfId="5551" xr:uid="{00000000-0005-0000-0000-0000B9150000}"/>
    <cellStyle name="Normal 2 2 2 12 2 2" xfId="5552" xr:uid="{00000000-0005-0000-0000-0000BA150000}"/>
    <cellStyle name="Normal 2 2 2 12 2 3" xfId="5553" xr:uid="{00000000-0005-0000-0000-0000BB150000}"/>
    <cellStyle name="Normal 2 2 2 12 2 4" xfId="5554" xr:uid="{00000000-0005-0000-0000-0000BC150000}"/>
    <cellStyle name="Normal 2 2 2 12 2 5" xfId="5555" xr:uid="{00000000-0005-0000-0000-0000BD150000}"/>
    <cellStyle name="Normal 2 2 2 12 2 6" xfId="5556" xr:uid="{00000000-0005-0000-0000-0000BE150000}"/>
    <cellStyle name="Normal 2 2 2 12 2 7" xfId="5557" xr:uid="{00000000-0005-0000-0000-0000BF150000}"/>
    <cellStyle name="Normal 2 2 2 12 2 8" xfId="5558" xr:uid="{00000000-0005-0000-0000-0000C0150000}"/>
    <cellStyle name="Normal 2 2 2 12 2 9" xfId="5559" xr:uid="{00000000-0005-0000-0000-0000C1150000}"/>
    <cellStyle name="Normal 2 2 2 12 3" xfId="5560" xr:uid="{00000000-0005-0000-0000-0000C2150000}"/>
    <cellStyle name="Normal 2 2 2 12 4" xfId="5561" xr:uid="{00000000-0005-0000-0000-0000C3150000}"/>
    <cellStyle name="Normal 2 2 2 12 5" xfId="5562" xr:uid="{00000000-0005-0000-0000-0000C4150000}"/>
    <cellStyle name="Normal 2 2 2 12 6" xfId="5563" xr:uid="{00000000-0005-0000-0000-0000C5150000}"/>
    <cellStyle name="Normal 2 2 2 12 7" xfId="5564" xr:uid="{00000000-0005-0000-0000-0000C6150000}"/>
    <cellStyle name="Normal 2 2 2 12 8" xfId="5565" xr:uid="{00000000-0005-0000-0000-0000C7150000}"/>
    <cellStyle name="Normal 2 2 2 12 9" xfId="5566" xr:uid="{00000000-0005-0000-0000-0000C8150000}"/>
    <cellStyle name="Normal 2 2 2 120" xfId="5567" xr:uid="{00000000-0005-0000-0000-0000C9150000}"/>
    <cellStyle name="Normal 2 2 2 121" xfId="5568" xr:uid="{00000000-0005-0000-0000-0000CA150000}"/>
    <cellStyle name="Normal 2 2 2 122" xfId="5569" xr:uid="{00000000-0005-0000-0000-0000CB150000}"/>
    <cellStyle name="Normal 2 2 2 13" xfId="5570" xr:uid="{00000000-0005-0000-0000-0000CC150000}"/>
    <cellStyle name="Normal 2 2 2 13 2" xfId="5571" xr:uid="{00000000-0005-0000-0000-0000CD150000}"/>
    <cellStyle name="Normal 2 2 2 14" xfId="5572" xr:uid="{00000000-0005-0000-0000-0000CE150000}"/>
    <cellStyle name="Normal 2 2 2 14 2" xfId="5573" xr:uid="{00000000-0005-0000-0000-0000CF150000}"/>
    <cellStyle name="Normal 2 2 2 15" xfId="5574" xr:uid="{00000000-0005-0000-0000-0000D0150000}"/>
    <cellStyle name="Normal 2 2 2 15 2" xfId="5575" xr:uid="{00000000-0005-0000-0000-0000D1150000}"/>
    <cellStyle name="Normal 2 2 2 16" xfId="5576" xr:uid="{00000000-0005-0000-0000-0000D2150000}"/>
    <cellStyle name="Normal 2 2 2 16 2" xfId="5577" xr:uid="{00000000-0005-0000-0000-0000D3150000}"/>
    <cellStyle name="Normal 2 2 2 17" xfId="5578" xr:uid="{00000000-0005-0000-0000-0000D4150000}"/>
    <cellStyle name="Normal 2 2 2 17 2" xfId="5579" xr:uid="{00000000-0005-0000-0000-0000D5150000}"/>
    <cellStyle name="Normal 2 2 2 18" xfId="5580" xr:uid="{00000000-0005-0000-0000-0000D6150000}"/>
    <cellStyle name="Normal 2 2 2 18 2" xfId="5581" xr:uid="{00000000-0005-0000-0000-0000D7150000}"/>
    <cellStyle name="Normal 2 2 2 19" xfId="5582" xr:uid="{00000000-0005-0000-0000-0000D8150000}"/>
    <cellStyle name="Normal 2 2 2 19 2" xfId="5583" xr:uid="{00000000-0005-0000-0000-0000D9150000}"/>
    <cellStyle name="Normal 2 2 2 2" xfId="5584" xr:uid="{00000000-0005-0000-0000-0000DA150000}"/>
    <cellStyle name="Normal 2 2 2 2 10" xfId="5585" xr:uid="{00000000-0005-0000-0000-0000DB150000}"/>
    <cellStyle name="Normal 2 2 2 2 10 2" xfId="5586" xr:uid="{00000000-0005-0000-0000-0000DC150000}"/>
    <cellStyle name="Normal 2 2 2 2 100" xfId="5587" xr:uid="{00000000-0005-0000-0000-0000DD150000}"/>
    <cellStyle name="Normal 2 2 2 2 101" xfId="5588" xr:uid="{00000000-0005-0000-0000-0000DE150000}"/>
    <cellStyle name="Normal 2 2 2 2 102" xfId="5589" xr:uid="{00000000-0005-0000-0000-0000DF150000}"/>
    <cellStyle name="Normal 2 2 2 2 103" xfId="5590" xr:uid="{00000000-0005-0000-0000-0000E0150000}"/>
    <cellStyle name="Normal 2 2 2 2 104" xfId="5591" xr:uid="{00000000-0005-0000-0000-0000E1150000}"/>
    <cellStyle name="Normal 2 2 2 2 105" xfId="5592" xr:uid="{00000000-0005-0000-0000-0000E2150000}"/>
    <cellStyle name="Normal 2 2 2 2 106" xfId="5593" xr:uid="{00000000-0005-0000-0000-0000E3150000}"/>
    <cellStyle name="Normal 2 2 2 2 107" xfId="5594" xr:uid="{00000000-0005-0000-0000-0000E4150000}"/>
    <cellStyle name="Normal 2 2 2 2 108" xfId="5595" xr:uid="{00000000-0005-0000-0000-0000E5150000}"/>
    <cellStyle name="Normal 2 2 2 2 109" xfId="5596" xr:uid="{00000000-0005-0000-0000-0000E6150000}"/>
    <cellStyle name="Normal 2 2 2 2 11" xfId="5597" xr:uid="{00000000-0005-0000-0000-0000E7150000}"/>
    <cellStyle name="Normal 2 2 2 2 11 2" xfId="5598" xr:uid="{00000000-0005-0000-0000-0000E8150000}"/>
    <cellStyle name="Normal 2 2 2 2 110" xfId="5599" xr:uid="{00000000-0005-0000-0000-0000E9150000}"/>
    <cellStyle name="Normal 2 2 2 2 111" xfId="5600" xr:uid="{00000000-0005-0000-0000-0000EA150000}"/>
    <cellStyle name="Normal 2 2 2 2 112" xfId="5601" xr:uid="{00000000-0005-0000-0000-0000EB150000}"/>
    <cellStyle name="Normal 2 2 2 2 113" xfId="5602" xr:uid="{00000000-0005-0000-0000-0000EC150000}"/>
    <cellStyle name="Normal 2 2 2 2 114" xfId="5603" xr:uid="{00000000-0005-0000-0000-0000ED150000}"/>
    <cellStyle name="Normal 2 2 2 2 115" xfId="5604" xr:uid="{00000000-0005-0000-0000-0000EE150000}"/>
    <cellStyle name="Normal 2 2 2 2 116" xfId="5605" xr:uid="{00000000-0005-0000-0000-0000EF150000}"/>
    <cellStyle name="Normal 2 2 2 2 117" xfId="5606" xr:uid="{00000000-0005-0000-0000-0000F0150000}"/>
    <cellStyle name="Normal 2 2 2 2 118" xfId="5607" xr:uid="{00000000-0005-0000-0000-0000F1150000}"/>
    <cellStyle name="Normal 2 2 2 2 119" xfId="5608" xr:uid="{00000000-0005-0000-0000-0000F2150000}"/>
    <cellStyle name="Normal 2 2 2 2 119 2" xfId="5609" xr:uid="{00000000-0005-0000-0000-0000F3150000}"/>
    <cellStyle name="Normal 2 2 2 2 119 3" xfId="5610" xr:uid="{00000000-0005-0000-0000-0000F4150000}"/>
    <cellStyle name="Normal 2 2 2 2 119 4" xfId="5611" xr:uid="{00000000-0005-0000-0000-0000F5150000}"/>
    <cellStyle name="Normal 2 2 2 2 12" xfId="5612" xr:uid="{00000000-0005-0000-0000-0000F6150000}"/>
    <cellStyle name="Normal 2 2 2 2 12 10" xfId="5613" xr:uid="{00000000-0005-0000-0000-0000F7150000}"/>
    <cellStyle name="Normal 2 2 2 2 12 2" xfId="5614" xr:uid="{00000000-0005-0000-0000-0000F8150000}"/>
    <cellStyle name="Normal 2 2 2 2 12 2 2" xfId="5615" xr:uid="{00000000-0005-0000-0000-0000F9150000}"/>
    <cellStyle name="Normal 2 2 2 2 12 2 3" xfId="5616" xr:uid="{00000000-0005-0000-0000-0000FA150000}"/>
    <cellStyle name="Normal 2 2 2 2 12 2 4" xfId="5617" xr:uid="{00000000-0005-0000-0000-0000FB150000}"/>
    <cellStyle name="Normal 2 2 2 2 12 2 5" xfId="5618" xr:uid="{00000000-0005-0000-0000-0000FC150000}"/>
    <cellStyle name="Normal 2 2 2 2 12 2 6" xfId="5619" xr:uid="{00000000-0005-0000-0000-0000FD150000}"/>
    <cellStyle name="Normal 2 2 2 2 12 2 7" xfId="5620" xr:uid="{00000000-0005-0000-0000-0000FE150000}"/>
    <cellStyle name="Normal 2 2 2 2 12 2 8" xfId="5621" xr:uid="{00000000-0005-0000-0000-0000FF150000}"/>
    <cellStyle name="Normal 2 2 2 2 12 2 9" xfId="5622" xr:uid="{00000000-0005-0000-0000-000000160000}"/>
    <cellStyle name="Normal 2 2 2 2 12 3" xfId="5623" xr:uid="{00000000-0005-0000-0000-000001160000}"/>
    <cellStyle name="Normal 2 2 2 2 12 4" xfId="5624" xr:uid="{00000000-0005-0000-0000-000002160000}"/>
    <cellStyle name="Normal 2 2 2 2 12 5" xfId="5625" xr:uid="{00000000-0005-0000-0000-000003160000}"/>
    <cellStyle name="Normal 2 2 2 2 12 6" xfId="5626" xr:uid="{00000000-0005-0000-0000-000004160000}"/>
    <cellStyle name="Normal 2 2 2 2 12 7" xfId="5627" xr:uid="{00000000-0005-0000-0000-000005160000}"/>
    <cellStyle name="Normal 2 2 2 2 12 8" xfId="5628" xr:uid="{00000000-0005-0000-0000-000006160000}"/>
    <cellStyle name="Normal 2 2 2 2 12 9" xfId="5629" xr:uid="{00000000-0005-0000-0000-000007160000}"/>
    <cellStyle name="Normal 2 2 2 2 120" xfId="5630" xr:uid="{00000000-0005-0000-0000-000008160000}"/>
    <cellStyle name="Normal 2 2 2 2 121" xfId="5631" xr:uid="{00000000-0005-0000-0000-000009160000}"/>
    <cellStyle name="Normal 2 2 2 2 122" xfId="5632" xr:uid="{00000000-0005-0000-0000-00000A160000}"/>
    <cellStyle name="Normal 2 2 2 2 13" xfId="5633" xr:uid="{00000000-0005-0000-0000-00000B160000}"/>
    <cellStyle name="Normal 2 2 2 2 13 2" xfId="5634" xr:uid="{00000000-0005-0000-0000-00000C160000}"/>
    <cellStyle name="Normal 2 2 2 2 14" xfId="5635" xr:uid="{00000000-0005-0000-0000-00000D160000}"/>
    <cellStyle name="Normal 2 2 2 2 14 2" xfId="5636" xr:uid="{00000000-0005-0000-0000-00000E160000}"/>
    <cellStyle name="Normal 2 2 2 2 15" xfId="5637" xr:uid="{00000000-0005-0000-0000-00000F160000}"/>
    <cellStyle name="Normal 2 2 2 2 15 2" xfId="5638" xr:uid="{00000000-0005-0000-0000-000010160000}"/>
    <cellStyle name="Normal 2 2 2 2 16" xfId="5639" xr:uid="{00000000-0005-0000-0000-000011160000}"/>
    <cellStyle name="Normal 2 2 2 2 16 2" xfId="5640" xr:uid="{00000000-0005-0000-0000-000012160000}"/>
    <cellStyle name="Normal 2 2 2 2 17" xfId="5641" xr:uid="{00000000-0005-0000-0000-000013160000}"/>
    <cellStyle name="Normal 2 2 2 2 17 2" xfId="5642" xr:uid="{00000000-0005-0000-0000-000014160000}"/>
    <cellStyle name="Normal 2 2 2 2 18" xfId="5643" xr:uid="{00000000-0005-0000-0000-000015160000}"/>
    <cellStyle name="Normal 2 2 2 2 18 2" xfId="5644" xr:uid="{00000000-0005-0000-0000-000016160000}"/>
    <cellStyle name="Normal 2 2 2 2 19" xfId="5645" xr:uid="{00000000-0005-0000-0000-000017160000}"/>
    <cellStyle name="Normal 2 2 2 2 19 2" xfId="5646" xr:uid="{00000000-0005-0000-0000-000018160000}"/>
    <cellStyle name="Normal 2 2 2 2 2" xfId="5647" xr:uid="{00000000-0005-0000-0000-000019160000}"/>
    <cellStyle name="Normal 2 2 2 2 2 10" xfId="5648" xr:uid="{00000000-0005-0000-0000-00001A160000}"/>
    <cellStyle name="Normal 2 2 2 2 2 100" xfId="5649" xr:uid="{00000000-0005-0000-0000-00001B160000}"/>
    <cellStyle name="Normal 2 2 2 2 2 101" xfId="5650" xr:uid="{00000000-0005-0000-0000-00001C160000}"/>
    <cellStyle name="Normal 2 2 2 2 2 102" xfId="5651" xr:uid="{00000000-0005-0000-0000-00001D160000}"/>
    <cellStyle name="Normal 2 2 2 2 2 103" xfId="5652" xr:uid="{00000000-0005-0000-0000-00001E160000}"/>
    <cellStyle name="Normal 2 2 2 2 2 104" xfId="5653" xr:uid="{00000000-0005-0000-0000-00001F160000}"/>
    <cellStyle name="Normal 2 2 2 2 2 105" xfId="5654" xr:uid="{00000000-0005-0000-0000-000020160000}"/>
    <cellStyle name="Normal 2 2 2 2 2 106" xfId="5655" xr:uid="{00000000-0005-0000-0000-000021160000}"/>
    <cellStyle name="Normal 2 2 2 2 2 107" xfId="5656" xr:uid="{00000000-0005-0000-0000-000022160000}"/>
    <cellStyle name="Normal 2 2 2 2 2 108" xfId="5657" xr:uid="{00000000-0005-0000-0000-000023160000}"/>
    <cellStyle name="Normal 2 2 2 2 2 109" xfId="5658" xr:uid="{00000000-0005-0000-0000-000024160000}"/>
    <cellStyle name="Normal 2 2 2 2 2 109 2" xfId="5659" xr:uid="{00000000-0005-0000-0000-000025160000}"/>
    <cellStyle name="Normal 2 2 2 2 2 109 3" xfId="5660" xr:uid="{00000000-0005-0000-0000-000026160000}"/>
    <cellStyle name="Normal 2 2 2 2 2 109 4" xfId="5661" xr:uid="{00000000-0005-0000-0000-000027160000}"/>
    <cellStyle name="Normal 2 2 2 2 2 11" xfId="5662" xr:uid="{00000000-0005-0000-0000-000028160000}"/>
    <cellStyle name="Normal 2 2 2 2 2 110" xfId="5663" xr:uid="{00000000-0005-0000-0000-000029160000}"/>
    <cellStyle name="Normal 2 2 2 2 2 111" xfId="5664" xr:uid="{00000000-0005-0000-0000-00002A160000}"/>
    <cellStyle name="Normal 2 2 2 2 2 112" xfId="5665" xr:uid="{00000000-0005-0000-0000-00002B160000}"/>
    <cellStyle name="Normal 2 2 2 2 2 12" xfId="5666" xr:uid="{00000000-0005-0000-0000-00002C160000}"/>
    <cellStyle name="Normal 2 2 2 2 2 13" xfId="5667" xr:uid="{00000000-0005-0000-0000-00002D160000}"/>
    <cellStyle name="Normal 2 2 2 2 2 14" xfId="5668" xr:uid="{00000000-0005-0000-0000-00002E160000}"/>
    <cellStyle name="Normal 2 2 2 2 2 15" xfId="5669" xr:uid="{00000000-0005-0000-0000-00002F160000}"/>
    <cellStyle name="Normal 2 2 2 2 2 16" xfId="5670" xr:uid="{00000000-0005-0000-0000-000030160000}"/>
    <cellStyle name="Normal 2 2 2 2 2 17" xfId="5671" xr:uid="{00000000-0005-0000-0000-000031160000}"/>
    <cellStyle name="Normal 2 2 2 2 2 18" xfId="5672" xr:uid="{00000000-0005-0000-0000-000032160000}"/>
    <cellStyle name="Normal 2 2 2 2 2 18 2" xfId="5673" xr:uid="{00000000-0005-0000-0000-000033160000}"/>
    <cellStyle name="Normal 2 2 2 2 2 18 2 2" xfId="5674" xr:uid="{00000000-0005-0000-0000-000034160000}"/>
    <cellStyle name="Normal 2 2 2 2 2 18 2 2 2" xfId="5675" xr:uid="{00000000-0005-0000-0000-000035160000}"/>
    <cellStyle name="Normal 2 2 2 2 2 18 3" xfId="5676" xr:uid="{00000000-0005-0000-0000-000036160000}"/>
    <cellStyle name="Normal 2 2 2 2 2 18 4" xfId="5677" xr:uid="{00000000-0005-0000-0000-000037160000}"/>
    <cellStyle name="Normal 2 2 2 2 2 18 5" xfId="5678" xr:uid="{00000000-0005-0000-0000-000038160000}"/>
    <cellStyle name="Normal 2 2 2 2 2 18 6" xfId="5679" xr:uid="{00000000-0005-0000-0000-000039160000}"/>
    <cellStyle name="Normal 2 2 2 2 2 19" xfId="5680" xr:uid="{00000000-0005-0000-0000-00003A160000}"/>
    <cellStyle name="Normal 2 2 2 2 2 19 2" xfId="5681" xr:uid="{00000000-0005-0000-0000-00003B160000}"/>
    <cellStyle name="Normal 2 2 2 2 2 19 2 2" xfId="5682" xr:uid="{00000000-0005-0000-0000-00003C160000}"/>
    <cellStyle name="Normal 2 2 2 2 2 2" xfId="5683" xr:uid="{00000000-0005-0000-0000-00003D160000}"/>
    <cellStyle name="Normal 2 2 2 2 2 2 10" xfId="5684" xr:uid="{00000000-0005-0000-0000-00003E160000}"/>
    <cellStyle name="Normal 2 2 2 2 2 2 100" xfId="5685" xr:uid="{00000000-0005-0000-0000-00003F160000}"/>
    <cellStyle name="Normal 2 2 2 2 2 2 101" xfId="5686" xr:uid="{00000000-0005-0000-0000-000040160000}"/>
    <cellStyle name="Normal 2 2 2 2 2 2 102" xfId="5687" xr:uid="{00000000-0005-0000-0000-000041160000}"/>
    <cellStyle name="Normal 2 2 2 2 2 2 103" xfId="5688" xr:uid="{00000000-0005-0000-0000-000042160000}"/>
    <cellStyle name="Normal 2 2 2 2 2 2 104" xfId="5689" xr:uid="{00000000-0005-0000-0000-000043160000}"/>
    <cellStyle name="Normal 2 2 2 2 2 2 105" xfId="5690" xr:uid="{00000000-0005-0000-0000-000044160000}"/>
    <cellStyle name="Normal 2 2 2 2 2 2 106" xfId="5691" xr:uid="{00000000-0005-0000-0000-000045160000}"/>
    <cellStyle name="Normal 2 2 2 2 2 2 107" xfId="5692" xr:uid="{00000000-0005-0000-0000-000046160000}"/>
    <cellStyle name="Normal 2 2 2 2 2 2 108" xfId="5693" xr:uid="{00000000-0005-0000-0000-000047160000}"/>
    <cellStyle name="Normal 2 2 2 2 2 2 109" xfId="5694" xr:uid="{00000000-0005-0000-0000-000048160000}"/>
    <cellStyle name="Normal 2 2 2 2 2 2 109 2" xfId="5695" xr:uid="{00000000-0005-0000-0000-000049160000}"/>
    <cellStyle name="Normal 2 2 2 2 2 2 109 3" xfId="5696" xr:uid="{00000000-0005-0000-0000-00004A160000}"/>
    <cellStyle name="Normal 2 2 2 2 2 2 109 4" xfId="5697" xr:uid="{00000000-0005-0000-0000-00004B160000}"/>
    <cellStyle name="Normal 2 2 2 2 2 2 11" xfId="5698" xr:uid="{00000000-0005-0000-0000-00004C160000}"/>
    <cellStyle name="Normal 2 2 2 2 2 2 110" xfId="5699" xr:uid="{00000000-0005-0000-0000-00004D160000}"/>
    <cellStyle name="Normal 2 2 2 2 2 2 111" xfId="5700" xr:uid="{00000000-0005-0000-0000-00004E160000}"/>
    <cellStyle name="Normal 2 2 2 2 2 2 112" xfId="5701" xr:uid="{00000000-0005-0000-0000-00004F160000}"/>
    <cellStyle name="Normal 2 2 2 2 2 2 12" xfId="5702" xr:uid="{00000000-0005-0000-0000-000050160000}"/>
    <cellStyle name="Normal 2 2 2 2 2 2 13" xfId="5703" xr:uid="{00000000-0005-0000-0000-000051160000}"/>
    <cellStyle name="Normal 2 2 2 2 2 2 14" xfId="5704" xr:uid="{00000000-0005-0000-0000-000052160000}"/>
    <cellStyle name="Normal 2 2 2 2 2 2 15" xfId="5705" xr:uid="{00000000-0005-0000-0000-000053160000}"/>
    <cellStyle name="Normal 2 2 2 2 2 2 16" xfId="5706" xr:uid="{00000000-0005-0000-0000-000054160000}"/>
    <cellStyle name="Normal 2 2 2 2 2 2 17" xfId="5707" xr:uid="{00000000-0005-0000-0000-000055160000}"/>
    <cellStyle name="Normal 2 2 2 2 2 2 18" xfId="5708" xr:uid="{00000000-0005-0000-0000-000056160000}"/>
    <cellStyle name="Normal 2 2 2 2 2 2 18 2" xfId="5709" xr:uid="{00000000-0005-0000-0000-000057160000}"/>
    <cellStyle name="Normal 2 2 2 2 2 2 18 2 2" xfId="5710" xr:uid="{00000000-0005-0000-0000-000058160000}"/>
    <cellStyle name="Normal 2 2 2 2 2 2 18 2 2 2" xfId="5711" xr:uid="{00000000-0005-0000-0000-000059160000}"/>
    <cellStyle name="Normal 2 2 2 2 2 2 18 3" xfId="5712" xr:uid="{00000000-0005-0000-0000-00005A160000}"/>
    <cellStyle name="Normal 2 2 2 2 2 2 18 4" xfId="5713" xr:uid="{00000000-0005-0000-0000-00005B160000}"/>
    <cellStyle name="Normal 2 2 2 2 2 2 18 5" xfId="5714" xr:uid="{00000000-0005-0000-0000-00005C160000}"/>
    <cellStyle name="Normal 2 2 2 2 2 2 18 6" xfId="5715" xr:uid="{00000000-0005-0000-0000-00005D160000}"/>
    <cellStyle name="Normal 2 2 2 2 2 2 19" xfId="5716" xr:uid="{00000000-0005-0000-0000-00005E160000}"/>
    <cellStyle name="Normal 2 2 2 2 2 2 19 2" xfId="5717" xr:uid="{00000000-0005-0000-0000-00005F160000}"/>
    <cellStyle name="Normal 2 2 2 2 2 2 19 2 2" xfId="5718" xr:uid="{00000000-0005-0000-0000-000060160000}"/>
    <cellStyle name="Normal 2 2 2 2 2 2 2" xfId="5719" xr:uid="{00000000-0005-0000-0000-000061160000}"/>
    <cellStyle name="Normal 2 2 2 2 2 2 2 10" xfId="5720" xr:uid="{00000000-0005-0000-0000-000062160000}"/>
    <cellStyle name="Normal 2 2 2 2 2 2 2 10 2" xfId="5721" xr:uid="{00000000-0005-0000-0000-000063160000}"/>
    <cellStyle name="Normal 2 2 2 2 2 2 2 10 2 2" xfId="5722" xr:uid="{00000000-0005-0000-0000-000064160000}"/>
    <cellStyle name="Normal 2 2 2 2 2 2 2 10 2 2 2" xfId="5723" xr:uid="{00000000-0005-0000-0000-000065160000}"/>
    <cellStyle name="Normal 2 2 2 2 2 2 2 10 3" xfId="5724" xr:uid="{00000000-0005-0000-0000-000066160000}"/>
    <cellStyle name="Normal 2 2 2 2 2 2 2 10 4" xfId="5725" xr:uid="{00000000-0005-0000-0000-000067160000}"/>
    <cellStyle name="Normal 2 2 2 2 2 2 2 10 5" xfId="5726" xr:uid="{00000000-0005-0000-0000-000068160000}"/>
    <cellStyle name="Normal 2 2 2 2 2 2 2 10 6" xfId="5727" xr:uid="{00000000-0005-0000-0000-000069160000}"/>
    <cellStyle name="Normal 2 2 2 2 2 2 2 100" xfId="5728" xr:uid="{00000000-0005-0000-0000-00006A160000}"/>
    <cellStyle name="Normal 2 2 2 2 2 2 2 101" xfId="5729" xr:uid="{00000000-0005-0000-0000-00006B160000}"/>
    <cellStyle name="Normal 2 2 2 2 2 2 2 101 2" xfId="5730" xr:uid="{00000000-0005-0000-0000-00006C160000}"/>
    <cellStyle name="Normal 2 2 2 2 2 2 2 101 3" xfId="5731" xr:uid="{00000000-0005-0000-0000-00006D160000}"/>
    <cellStyle name="Normal 2 2 2 2 2 2 2 101 4" xfId="5732" xr:uid="{00000000-0005-0000-0000-00006E160000}"/>
    <cellStyle name="Normal 2 2 2 2 2 2 2 102" xfId="5733" xr:uid="{00000000-0005-0000-0000-00006F160000}"/>
    <cellStyle name="Normal 2 2 2 2 2 2 2 103" xfId="5734" xr:uid="{00000000-0005-0000-0000-000070160000}"/>
    <cellStyle name="Normal 2 2 2 2 2 2 2 104" xfId="5735" xr:uid="{00000000-0005-0000-0000-000071160000}"/>
    <cellStyle name="Normal 2 2 2 2 2 2 2 11" xfId="5736" xr:uid="{00000000-0005-0000-0000-000072160000}"/>
    <cellStyle name="Normal 2 2 2 2 2 2 2 11 2" xfId="5737" xr:uid="{00000000-0005-0000-0000-000073160000}"/>
    <cellStyle name="Normal 2 2 2 2 2 2 2 11 2 2" xfId="5738" xr:uid="{00000000-0005-0000-0000-000074160000}"/>
    <cellStyle name="Normal 2 2 2 2 2 2 2 12" xfId="5739" xr:uid="{00000000-0005-0000-0000-000075160000}"/>
    <cellStyle name="Normal 2 2 2 2 2 2 2 13" xfId="5740" xr:uid="{00000000-0005-0000-0000-000076160000}"/>
    <cellStyle name="Normal 2 2 2 2 2 2 2 14" xfId="5741" xr:uid="{00000000-0005-0000-0000-000077160000}"/>
    <cellStyle name="Normal 2 2 2 2 2 2 2 15" xfId="5742" xr:uid="{00000000-0005-0000-0000-000078160000}"/>
    <cellStyle name="Normal 2 2 2 2 2 2 2 16" xfId="5743" xr:uid="{00000000-0005-0000-0000-000079160000}"/>
    <cellStyle name="Normal 2 2 2 2 2 2 2 17" xfId="5744" xr:uid="{00000000-0005-0000-0000-00007A160000}"/>
    <cellStyle name="Normal 2 2 2 2 2 2 2 18" xfId="5745" xr:uid="{00000000-0005-0000-0000-00007B160000}"/>
    <cellStyle name="Normal 2 2 2 2 2 2 2 19" xfId="5746" xr:uid="{00000000-0005-0000-0000-00007C160000}"/>
    <cellStyle name="Normal 2 2 2 2 2 2 2 2" xfId="5747" xr:uid="{00000000-0005-0000-0000-00007D160000}"/>
    <cellStyle name="Normal 2 2 2 2 2 2 2 2 10" xfId="5748" xr:uid="{00000000-0005-0000-0000-00007E160000}"/>
    <cellStyle name="Normal 2 2 2 2 2 2 2 2 10 2" xfId="5749" xr:uid="{00000000-0005-0000-0000-00007F160000}"/>
    <cellStyle name="Normal 2 2 2 2 2 2 2 2 10 2 2" xfId="5750" xr:uid="{00000000-0005-0000-0000-000080160000}"/>
    <cellStyle name="Normal 2 2 2 2 2 2 2 2 10 2 2 2" xfId="5751" xr:uid="{00000000-0005-0000-0000-000081160000}"/>
    <cellStyle name="Normal 2 2 2 2 2 2 2 2 10 3" xfId="5752" xr:uid="{00000000-0005-0000-0000-000082160000}"/>
    <cellStyle name="Normal 2 2 2 2 2 2 2 2 10 4" xfId="5753" xr:uid="{00000000-0005-0000-0000-000083160000}"/>
    <cellStyle name="Normal 2 2 2 2 2 2 2 2 10 5" xfId="5754" xr:uid="{00000000-0005-0000-0000-000084160000}"/>
    <cellStyle name="Normal 2 2 2 2 2 2 2 2 10 6" xfId="5755" xr:uid="{00000000-0005-0000-0000-000085160000}"/>
    <cellStyle name="Normal 2 2 2 2 2 2 2 2 100" xfId="5756" xr:uid="{00000000-0005-0000-0000-000086160000}"/>
    <cellStyle name="Normal 2 2 2 2 2 2 2 2 101" xfId="5757" xr:uid="{00000000-0005-0000-0000-000087160000}"/>
    <cellStyle name="Normal 2 2 2 2 2 2 2 2 101 2" xfId="5758" xr:uid="{00000000-0005-0000-0000-000088160000}"/>
    <cellStyle name="Normal 2 2 2 2 2 2 2 2 101 3" xfId="5759" xr:uid="{00000000-0005-0000-0000-000089160000}"/>
    <cellStyle name="Normal 2 2 2 2 2 2 2 2 101 4" xfId="5760" xr:uid="{00000000-0005-0000-0000-00008A160000}"/>
    <cellStyle name="Normal 2 2 2 2 2 2 2 2 102" xfId="5761" xr:uid="{00000000-0005-0000-0000-00008B160000}"/>
    <cellStyle name="Normal 2 2 2 2 2 2 2 2 103" xfId="5762" xr:uid="{00000000-0005-0000-0000-00008C160000}"/>
    <cellStyle name="Normal 2 2 2 2 2 2 2 2 104" xfId="5763" xr:uid="{00000000-0005-0000-0000-00008D160000}"/>
    <cellStyle name="Normal 2 2 2 2 2 2 2 2 11" xfId="5764" xr:uid="{00000000-0005-0000-0000-00008E160000}"/>
    <cellStyle name="Normal 2 2 2 2 2 2 2 2 11 2" xfId="5765" xr:uid="{00000000-0005-0000-0000-00008F160000}"/>
    <cellStyle name="Normal 2 2 2 2 2 2 2 2 11 2 2" xfId="5766" xr:uid="{00000000-0005-0000-0000-000090160000}"/>
    <cellStyle name="Normal 2 2 2 2 2 2 2 2 12" xfId="5767" xr:uid="{00000000-0005-0000-0000-000091160000}"/>
    <cellStyle name="Normal 2 2 2 2 2 2 2 2 13" xfId="5768" xr:uid="{00000000-0005-0000-0000-000092160000}"/>
    <cellStyle name="Normal 2 2 2 2 2 2 2 2 14" xfId="5769" xr:uid="{00000000-0005-0000-0000-000093160000}"/>
    <cellStyle name="Normal 2 2 2 2 2 2 2 2 15" xfId="5770" xr:uid="{00000000-0005-0000-0000-000094160000}"/>
    <cellStyle name="Normal 2 2 2 2 2 2 2 2 16" xfId="5771" xr:uid="{00000000-0005-0000-0000-000095160000}"/>
    <cellStyle name="Normal 2 2 2 2 2 2 2 2 17" xfId="5772" xr:uid="{00000000-0005-0000-0000-000096160000}"/>
    <cellStyle name="Normal 2 2 2 2 2 2 2 2 18" xfId="5773" xr:uid="{00000000-0005-0000-0000-000097160000}"/>
    <cellStyle name="Normal 2 2 2 2 2 2 2 2 19" xfId="5774" xr:uid="{00000000-0005-0000-0000-000098160000}"/>
    <cellStyle name="Normal 2 2 2 2 2 2 2 2 2" xfId="5775" xr:uid="{00000000-0005-0000-0000-000099160000}"/>
    <cellStyle name="Normal 2 2 2 2 2 2 2 2 2 10" xfId="5776" xr:uid="{00000000-0005-0000-0000-00009A160000}"/>
    <cellStyle name="Normal 2 2 2 2 2 2 2 2 2 11" xfId="5777" xr:uid="{00000000-0005-0000-0000-00009B160000}"/>
    <cellStyle name="Normal 2 2 2 2 2 2 2 2 2 12" xfId="5778" xr:uid="{00000000-0005-0000-0000-00009C160000}"/>
    <cellStyle name="Normal 2 2 2 2 2 2 2 2 2 13" xfId="5779" xr:uid="{00000000-0005-0000-0000-00009D160000}"/>
    <cellStyle name="Normal 2 2 2 2 2 2 2 2 2 13 10" xfId="5780" xr:uid="{00000000-0005-0000-0000-00009E160000}"/>
    <cellStyle name="Normal 2 2 2 2 2 2 2 2 2 13 11" xfId="5781" xr:uid="{00000000-0005-0000-0000-00009F160000}"/>
    <cellStyle name="Normal 2 2 2 2 2 2 2 2 2 13 11 10" xfId="5782" xr:uid="{00000000-0005-0000-0000-0000A0160000}"/>
    <cellStyle name="Normal 2 2 2 2 2 2 2 2 2 13 11 11" xfId="5783" xr:uid="{00000000-0005-0000-0000-0000A1160000}"/>
    <cellStyle name="Normal 2 2 2 2 2 2 2 2 2 13 11 11 2" xfId="5784" xr:uid="{00000000-0005-0000-0000-0000A2160000}"/>
    <cellStyle name="Normal 2 2 2 2 2 2 2 2 2 13 11 11 3" xfId="5785" xr:uid="{00000000-0005-0000-0000-0000A3160000}"/>
    <cellStyle name="Normal 2 2 2 2 2 2 2 2 2 13 11 11 4" xfId="5786" xr:uid="{00000000-0005-0000-0000-0000A4160000}"/>
    <cellStyle name="Normal 2 2 2 2 2 2 2 2 2 13 11 12" xfId="5787" xr:uid="{00000000-0005-0000-0000-0000A5160000}"/>
    <cellStyle name="Normal 2 2 2 2 2 2 2 2 2 13 11 13" xfId="5788" xr:uid="{00000000-0005-0000-0000-0000A6160000}"/>
    <cellStyle name="Normal 2 2 2 2 2 2 2 2 2 13 11 14" xfId="5789" xr:uid="{00000000-0005-0000-0000-0000A7160000}"/>
    <cellStyle name="Normal 2 2 2 2 2 2 2 2 2 13 11 2" xfId="5790" xr:uid="{00000000-0005-0000-0000-0000A8160000}"/>
    <cellStyle name="Normal 2 2 2 2 2 2 2 2 2 13 11 2 10" xfId="5791" xr:uid="{00000000-0005-0000-0000-0000A9160000}"/>
    <cellStyle name="Normal 2 2 2 2 2 2 2 2 2 13 11 2 11" xfId="5792" xr:uid="{00000000-0005-0000-0000-0000AA160000}"/>
    <cellStyle name="Normal 2 2 2 2 2 2 2 2 2 13 11 2 2" xfId="5793" xr:uid="{00000000-0005-0000-0000-0000AB160000}"/>
    <cellStyle name="Normal 2 2 2 2 2 2 2 2 2 13 11 2 2 10" xfId="5794" xr:uid="{00000000-0005-0000-0000-0000AC160000}"/>
    <cellStyle name="Normal 2 2 2 2 2 2 2 2 2 13 11 2 2 11" xfId="5795" xr:uid="{00000000-0005-0000-0000-0000AD160000}"/>
    <cellStyle name="Normal 2 2 2 2 2 2 2 2 2 13 11 2 2 2" xfId="5796" xr:uid="{00000000-0005-0000-0000-0000AE160000}"/>
    <cellStyle name="Normal 2 2 2 2 2 2 2 2 2 13 11 2 2 2 2" xfId="5797" xr:uid="{00000000-0005-0000-0000-0000AF160000}"/>
    <cellStyle name="Normal 2 2 2 2 2 2 2 2 2 13 11 2 2 2 2 2" xfId="5798" xr:uid="{00000000-0005-0000-0000-0000B0160000}"/>
    <cellStyle name="Normal 2 2 2 2 2 2 2 2 2 13 11 2 2 2 2 3" xfId="5799" xr:uid="{00000000-0005-0000-0000-0000B1160000}"/>
    <cellStyle name="Normal 2 2 2 2 2 2 2 2 2 13 11 2 2 2 2 4" xfId="5800" xr:uid="{00000000-0005-0000-0000-0000B2160000}"/>
    <cellStyle name="Normal 2 2 2 2 2 2 2 2 2 13 11 2 2 2 3" xfId="5801" xr:uid="{00000000-0005-0000-0000-0000B3160000}"/>
    <cellStyle name="Normal 2 2 2 2 2 2 2 2 2 13 11 2 2 2 4" xfId="5802" xr:uid="{00000000-0005-0000-0000-0000B4160000}"/>
    <cellStyle name="Normal 2 2 2 2 2 2 2 2 2 13 11 2 2 2 5" xfId="5803" xr:uid="{00000000-0005-0000-0000-0000B5160000}"/>
    <cellStyle name="Normal 2 2 2 2 2 2 2 2 2 13 11 2 2 2 6" xfId="5804" xr:uid="{00000000-0005-0000-0000-0000B6160000}"/>
    <cellStyle name="Normal 2 2 2 2 2 2 2 2 2 13 11 2 2 3" xfId="5805" xr:uid="{00000000-0005-0000-0000-0000B7160000}"/>
    <cellStyle name="Normal 2 2 2 2 2 2 2 2 2 13 11 2 2 4" xfId="5806" xr:uid="{00000000-0005-0000-0000-0000B8160000}"/>
    <cellStyle name="Normal 2 2 2 2 2 2 2 2 2 13 11 2 2 5" xfId="5807" xr:uid="{00000000-0005-0000-0000-0000B9160000}"/>
    <cellStyle name="Normal 2 2 2 2 2 2 2 2 2 13 11 2 2 6" xfId="5808" xr:uid="{00000000-0005-0000-0000-0000BA160000}"/>
    <cellStyle name="Normal 2 2 2 2 2 2 2 2 2 13 11 2 2 7" xfId="5809" xr:uid="{00000000-0005-0000-0000-0000BB160000}"/>
    <cellStyle name="Normal 2 2 2 2 2 2 2 2 2 13 11 2 2 8" xfId="5810" xr:uid="{00000000-0005-0000-0000-0000BC160000}"/>
    <cellStyle name="Normal 2 2 2 2 2 2 2 2 2 13 11 2 2 8 2" xfId="5811" xr:uid="{00000000-0005-0000-0000-0000BD160000}"/>
    <cellStyle name="Normal 2 2 2 2 2 2 2 2 2 13 11 2 2 8 3" xfId="5812" xr:uid="{00000000-0005-0000-0000-0000BE160000}"/>
    <cellStyle name="Normal 2 2 2 2 2 2 2 2 2 13 11 2 2 8 4" xfId="5813" xr:uid="{00000000-0005-0000-0000-0000BF160000}"/>
    <cellStyle name="Normal 2 2 2 2 2 2 2 2 2 13 11 2 2 9" xfId="5814" xr:uid="{00000000-0005-0000-0000-0000C0160000}"/>
    <cellStyle name="Normal 2 2 2 2 2 2 2 2 2 13 11 2 3" xfId="5815" xr:uid="{00000000-0005-0000-0000-0000C1160000}"/>
    <cellStyle name="Normal 2 2 2 2 2 2 2 2 2 13 11 2 3 2" xfId="5816" xr:uid="{00000000-0005-0000-0000-0000C2160000}"/>
    <cellStyle name="Normal 2 2 2 2 2 2 2 2 2 13 11 2 3 2 2" xfId="5817" xr:uid="{00000000-0005-0000-0000-0000C3160000}"/>
    <cellStyle name="Normal 2 2 2 2 2 2 2 2 2 13 11 2 3 2 3" xfId="5818" xr:uid="{00000000-0005-0000-0000-0000C4160000}"/>
    <cellStyle name="Normal 2 2 2 2 2 2 2 2 2 13 11 2 3 2 4" xfId="5819" xr:uid="{00000000-0005-0000-0000-0000C5160000}"/>
    <cellStyle name="Normal 2 2 2 2 2 2 2 2 2 13 11 2 3 3" xfId="5820" xr:uid="{00000000-0005-0000-0000-0000C6160000}"/>
    <cellStyle name="Normal 2 2 2 2 2 2 2 2 2 13 11 2 3 4" xfId="5821" xr:uid="{00000000-0005-0000-0000-0000C7160000}"/>
    <cellStyle name="Normal 2 2 2 2 2 2 2 2 2 13 11 2 3 5" xfId="5822" xr:uid="{00000000-0005-0000-0000-0000C8160000}"/>
    <cellStyle name="Normal 2 2 2 2 2 2 2 2 2 13 11 2 3 6" xfId="5823" xr:uid="{00000000-0005-0000-0000-0000C9160000}"/>
    <cellStyle name="Normal 2 2 2 2 2 2 2 2 2 13 11 2 4" xfId="5824" xr:uid="{00000000-0005-0000-0000-0000CA160000}"/>
    <cellStyle name="Normal 2 2 2 2 2 2 2 2 2 13 11 2 5" xfId="5825" xr:uid="{00000000-0005-0000-0000-0000CB160000}"/>
    <cellStyle name="Normal 2 2 2 2 2 2 2 2 2 13 11 2 6" xfId="5826" xr:uid="{00000000-0005-0000-0000-0000CC160000}"/>
    <cellStyle name="Normal 2 2 2 2 2 2 2 2 2 13 11 2 7" xfId="5827" xr:uid="{00000000-0005-0000-0000-0000CD160000}"/>
    <cellStyle name="Normal 2 2 2 2 2 2 2 2 2 13 11 2 8" xfId="5828" xr:uid="{00000000-0005-0000-0000-0000CE160000}"/>
    <cellStyle name="Normal 2 2 2 2 2 2 2 2 2 13 11 2 8 2" xfId="5829" xr:uid="{00000000-0005-0000-0000-0000CF160000}"/>
    <cellStyle name="Normal 2 2 2 2 2 2 2 2 2 13 11 2 8 3" xfId="5830" xr:uid="{00000000-0005-0000-0000-0000D0160000}"/>
    <cellStyle name="Normal 2 2 2 2 2 2 2 2 2 13 11 2 8 4" xfId="5831" xr:uid="{00000000-0005-0000-0000-0000D1160000}"/>
    <cellStyle name="Normal 2 2 2 2 2 2 2 2 2 13 11 2 9" xfId="5832" xr:uid="{00000000-0005-0000-0000-0000D2160000}"/>
    <cellStyle name="Normal 2 2 2 2 2 2 2 2 2 13 11 3" xfId="5833" xr:uid="{00000000-0005-0000-0000-0000D3160000}"/>
    <cellStyle name="Normal 2 2 2 2 2 2 2 2 2 13 11 4" xfId="5834" xr:uid="{00000000-0005-0000-0000-0000D4160000}"/>
    <cellStyle name="Normal 2 2 2 2 2 2 2 2 2 13 11 5" xfId="5835" xr:uid="{00000000-0005-0000-0000-0000D5160000}"/>
    <cellStyle name="Normal 2 2 2 2 2 2 2 2 2 13 11 5 2" xfId="5836" xr:uid="{00000000-0005-0000-0000-0000D6160000}"/>
    <cellStyle name="Normal 2 2 2 2 2 2 2 2 2 13 11 5 2 2" xfId="5837" xr:uid="{00000000-0005-0000-0000-0000D7160000}"/>
    <cellStyle name="Normal 2 2 2 2 2 2 2 2 2 13 11 5 2 3" xfId="5838" xr:uid="{00000000-0005-0000-0000-0000D8160000}"/>
    <cellStyle name="Normal 2 2 2 2 2 2 2 2 2 13 11 5 2 4" xfId="5839" xr:uid="{00000000-0005-0000-0000-0000D9160000}"/>
    <cellStyle name="Normal 2 2 2 2 2 2 2 2 2 13 11 5 3" xfId="5840" xr:uid="{00000000-0005-0000-0000-0000DA160000}"/>
    <cellStyle name="Normal 2 2 2 2 2 2 2 2 2 13 11 5 4" xfId="5841" xr:uid="{00000000-0005-0000-0000-0000DB160000}"/>
    <cellStyle name="Normal 2 2 2 2 2 2 2 2 2 13 11 5 5" xfId="5842" xr:uid="{00000000-0005-0000-0000-0000DC160000}"/>
    <cellStyle name="Normal 2 2 2 2 2 2 2 2 2 13 11 5 6" xfId="5843" xr:uid="{00000000-0005-0000-0000-0000DD160000}"/>
    <cellStyle name="Normal 2 2 2 2 2 2 2 2 2 13 11 6" xfId="5844" xr:uid="{00000000-0005-0000-0000-0000DE160000}"/>
    <cellStyle name="Normal 2 2 2 2 2 2 2 2 2 13 11 7" xfId="5845" xr:uid="{00000000-0005-0000-0000-0000DF160000}"/>
    <cellStyle name="Normal 2 2 2 2 2 2 2 2 2 13 11 8" xfId="5846" xr:uid="{00000000-0005-0000-0000-0000E0160000}"/>
    <cellStyle name="Normal 2 2 2 2 2 2 2 2 2 13 11 9" xfId="5847" xr:uid="{00000000-0005-0000-0000-0000E1160000}"/>
    <cellStyle name="Normal 2 2 2 2 2 2 2 2 2 13 12" xfId="5848" xr:uid="{00000000-0005-0000-0000-0000E2160000}"/>
    <cellStyle name="Normal 2 2 2 2 2 2 2 2 2 13 13" xfId="5849" xr:uid="{00000000-0005-0000-0000-0000E3160000}"/>
    <cellStyle name="Normal 2 2 2 2 2 2 2 2 2 13 13 10" xfId="5850" xr:uid="{00000000-0005-0000-0000-0000E4160000}"/>
    <cellStyle name="Normal 2 2 2 2 2 2 2 2 2 13 13 11" xfId="5851" xr:uid="{00000000-0005-0000-0000-0000E5160000}"/>
    <cellStyle name="Normal 2 2 2 2 2 2 2 2 2 13 13 2" xfId="5852" xr:uid="{00000000-0005-0000-0000-0000E6160000}"/>
    <cellStyle name="Normal 2 2 2 2 2 2 2 2 2 13 13 2 10" xfId="5853" xr:uid="{00000000-0005-0000-0000-0000E7160000}"/>
    <cellStyle name="Normal 2 2 2 2 2 2 2 2 2 13 13 2 11" xfId="5854" xr:uid="{00000000-0005-0000-0000-0000E8160000}"/>
    <cellStyle name="Normal 2 2 2 2 2 2 2 2 2 13 13 2 2" xfId="5855" xr:uid="{00000000-0005-0000-0000-0000E9160000}"/>
    <cellStyle name="Normal 2 2 2 2 2 2 2 2 2 13 13 2 2 2" xfId="5856" xr:uid="{00000000-0005-0000-0000-0000EA160000}"/>
    <cellStyle name="Normal 2 2 2 2 2 2 2 2 2 13 13 2 2 2 2" xfId="5857" xr:uid="{00000000-0005-0000-0000-0000EB160000}"/>
    <cellStyle name="Normal 2 2 2 2 2 2 2 2 2 13 13 2 2 2 3" xfId="5858" xr:uid="{00000000-0005-0000-0000-0000EC160000}"/>
    <cellStyle name="Normal 2 2 2 2 2 2 2 2 2 13 13 2 2 2 4" xfId="5859" xr:uid="{00000000-0005-0000-0000-0000ED160000}"/>
    <cellStyle name="Normal 2 2 2 2 2 2 2 2 2 13 13 2 2 3" xfId="5860" xr:uid="{00000000-0005-0000-0000-0000EE160000}"/>
    <cellStyle name="Normal 2 2 2 2 2 2 2 2 2 13 13 2 2 4" xfId="5861" xr:uid="{00000000-0005-0000-0000-0000EF160000}"/>
    <cellStyle name="Normal 2 2 2 2 2 2 2 2 2 13 13 2 2 5" xfId="5862" xr:uid="{00000000-0005-0000-0000-0000F0160000}"/>
    <cellStyle name="Normal 2 2 2 2 2 2 2 2 2 13 13 2 2 6" xfId="5863" xr:uid="{00000000-0005-0000-0000-0000F1160000}"/>
    <cellStyle name="Normal 2 2 2 2 2 2 2 2 2 13 13 2 3" xfId="5864" xr:uid="{00000000-0005-0000-0000-0000F2160000}"/>
    <cellStyle name="Normal 2 2 2 2 2 2 2 2 2 13 13 2 4" xfId="5865" xr:uid="{00000000-0005-0000-0000-0000F3160000}"/>
    <cellStyle name="Normal 2 2 2 2 2 2 2 2 2 13 13 2 5" xfId="5866" xr:uid="{00000000-0005-0000-0000-0000F4160000}"/>
    <cellStyle name="Normal 2 2 2 2 2 2 2 2 2 13 13 2 6" xfId="5867" xr:uid="{00000000-0005-0000-0000-0000F5160000}"/>
    <cellStyle name="Normal 2 2 2 2 2 2 2 2 2 13 13 2 7" xfId="5868" xr:uid="{00000000-0005-0000-0000-0000F6160000}"/>
    <cellStyle name="Normal 2 2 2 2 2 2 2 2 2 13 13 2 8" xfId="5869" xr:uid="{00000000-0005-0000-0000-0000F7160000}"/>
    <cellStyle name="Normal 2 2 2 2 2 2 2 2 2 13 13 2 8 2" xfId="5870" xr:uid="{00000000-0005-0000-0000-0000F8160000}"/>
    <cellStyle name="Normal 2 2 2 2 2 2 2 2 2 13 13 2 8 3" xfId="5871" xr:uid="{00000000-0005-0000-0000-0000F9160000}"/>
    <cellStyle name="Normal 2 2 2 2 2 2 2 2 2 13 13 2 8 4" xfId="5872" xr:uid="{00000000-0005-0000-0000-0000FA160000}"/>
    <cellStyle name="Normal 2 2 2 2 2 2 2 2 2 13 13 2 9" xfId="5873" xr:uid="{00000000-0005-0000-0000-0000FB160000}"/>
    <cellStyle name="Normal 2 2 2 2 2 2 2 2 2 13 13 3" xfId="5874" xr:uid="{00000000-0005-0000-0000-0000FC160000}"/>
    <cellStyle name="Normal 2 2 2 2 2 2 2 2 2 13 13 3 2" xfId="5875" xr:uid="{00000000-0005-0000-0000-0000FD160000}"/>
    <cellStyle name="Normal 2 2 2 2 2 2 2 2 2 13 13 3 2 2" xfId="5876" xr:uid="{00000000-0005-0000-0000-0000FE160000}"/>
    <cellStyle name="Normal 2 2 2 2 2 2 2 2 2 13 13 3 2 3" xfId="5877" xr:uid="{00000000-0005-0000-0000-0000FF160000}"/>
    <cellStyle name="Normal 2 2 2 2 2 2 2 2 2 13 13 3 2 4" xfId="5878" xr:uid="{00000000-0005-0000-0000-000000170000}"/>
    <cellStyle name="Normal 2 2 2 2 2 2 2 2 2 13 13 3 3" xfId="5879" xr:uid="{00000000-0005-0000-0000-000001170000}"/>
    <cellStyle name="Normal 2 2 2 2 2 2 2 2 2 13 13 3 4" xfId="5880" xr:uid="{00000000-0005-0000-0000-000002170000}"/>
    <cellStyle name="Normal 2 2 2 2 2 2 2 2 2 13 13 3 5" xfId="5881" xr:uid="{00000000-0005-0000-0000-000003170000}"/>
    <cellStyle name="Normal 2 2 2 2 2 2 2 2 2 13 13 3 6" xfId="5882" xr:uid="{00000000-0005-0000-0000-000004170000}"/>
    <cellStyle name="Normal 2 2 2 2 2 2 2 2 2 13 13 4" xfId="5883" xr:uid="{00000000-0005-0000-0000-000005170000}"/>
    <cellStyle name="Normal 2 2 2 2 2 2 2 2 2 13 13 5" xfId="5884" xr:uid="{00000000-0005-0000-0000-000006170000}"/>
    <cellStyle name="Normal 2 2 2 2 2 2 2 2 2 13 13 6" xfId="5885" xr:uid="{00000000-0005-0000-0000-000007170000}"/>
    <cellStyle name="Normal 2 2 2 2 2 2 2 2 2 13 13 7" xfId="5886" xr:uid="{00000000-0005-0000-0000-000008170000}"/>
    <cellStyle name="Normal 2 2 2 2 2 2 2 2 2 13 13 8" xfId="5887" xr:uid="{00000000-0005-0000-0000-000009170000}"/>
    <cellStyle name="Normal 2 2 2 2 2 2 2 2 2 13 13 8 2" xfId="5888" xr:uid="{00000000-0005-0000-0000-00000A170000}"/>
    <cellStyle name="Normal 2 2 2 2 2 2 2 2 2 13 13 8 3" xfId="5889" xr:uid="{00000000-0005-0000-0000-00000B170000}"/>
    <cellStyle name="Normal 2 2 2 2 2 2 2 2 2 13 13 8 4" xfId="5890" xr:uid="{00000000-0005-0000-0000-00000C170000}"/>
    <cellStyle name="Normal 2 2 2 2 2 2 2 2 2 13 13 9" xfId="5891" xr:uid="{00000000-0005-0000-0000-00000D170000}"/>
    <cellStyle name="Normal 2 2 2 2 2 2 2 2 2 13 14" xfId="5892" xr:uid="{00000000-0005-0000-0000-00000E170000}"/>
    <cellStyle name="Normal 2 2 2 2 2 2 2 2 2 13 15" xfId="5893" xr:uid="{00000000-0005-0000-0000-00000F170000}"/>
    <cellStyle name="Normal 2 2 2 2 2 2 2 2 2 13 15 2" xfId="5894" xr:uid="{00000000-0005-0000-0000-000010170000}"/>
    <cellStyle name="Normal 2 2 2 2 2 2 2 2 2 13 15 2 2" xfId="5895" xr:uid="{00000000-0005-0000-0000-000011170000}"/>
    <cellStyle name="Normal 2 2 2 2 2 2 2 2 2 13 15 2 3" xfId="5896" xr:uid="{00000000-0005-0000-0000-000012170000}"/>
    <cellStyle name="Normal 2 2 2 2 2 2 2 2 2 13 15 2 4" xfId="5897" xr:uid="{00000000-0005-0000-0000-000013170000}"/>
    <cellStyle name="Normal 2 2 2 2 2 2 2 2 2 13 15 3" xfId="5898" xr:uid="{00000000-0005-0000-0000-000014170000}"/>
    <cellStyle name="Normal 2 2 2 2 2 2 2 2 2 13 15 4" xfId="5899" xr:uid="{00000000-0005-0000-0000-000015170000}"/>
    <cellStyle name="Normal 2 2 2 2 2 2 2 2 2 13 15 5" xfId="5900" xr:uid="{00000000-0005-0000-0000-000016170000}"/>
    <cellStyle name="Normal 2 2 2 2 2 2 2 2 2 13 15 6" xfId="5901" xr:uid="{00000000-0005-0000-0000-000017170000}"/>
    <cellStyle name="Normal 2 2 2 2 2 2 2 2 2 13 16" xfId="5902" xr:uid="{00000000-0005-0000-0000-000018170000}"/>
    <cellStyle name="Normal 2 2 2 2 2 2 2 2 2 13 17" xfId="5903" xr:uid="{00000000-0005-0000-0000-000019170000}"/>
    <cellStyle name="Normal 2 2 2 2 2 2 2 2 2 13 18" xfId="5904" xr:uid="{00000000-0005-0000-0000-00001A170000}"/>
    <cellStyle name="Normal 2 2 2 2 2 2 2 2 2 13 19" xfId="5905" xr:uid="{00000000-0005-0000-0000-00001B170000}"/>
    <cellStyle name="Normal 2 2 2 2 2 2 2 2 2 13 2" xfId="5906" xr:uid="{00000000-0005-0000-0000-00001C170000}"/>
    <cellStyle name="Normal 2 2 2 2 2 2 2 2 2 13 2 10" xfId="5907" xr:uid="{00000000-0005-0000-0000-00001D170000}"/>
    <cellStyle name="Normal 2 2 2 2 2 2 2 2 2 13 2 11" xfId="5908" xr:uid="{00000000-0005-0000-0000-00001E170000}"/>
    <cellStyle name="Normal 2 2 2 2 2 2 2 2 2 13 2 12" xfId="5909" xr:uid="{00000000-0005-0000-0000-00001F170000}"/>
    <cellStyle name="Normal 2 2 2 2 2 2 2 2 2 13 2 13" xfId="5910" xr:uid="{00000000-0005-0000-0000-000020170000}"/>
    <cellStyle name="Normal 2 2 2 2 2 2 2 2 2 13 2 13 2" xfId="5911" xr:uid="{00000000-0005-0000-0000-000021170000}"/>
    <cellStyle name="Normal 2 2 2 2 2 2 2 2 2 13 2 13 3" xfId="5912" xr:uid="{00000000-0005-0000-0000-000022170000}"/>
    <cellStyle name="Normal 2 2 2 2 2 2 2 2 2 13 2 13 4" xfId="5913" xr:uid="{00000000-0005-0000-0000-000023170000}"/>
    <cellStyle name="Normal 2 2 2 2 2 2 2 2 2 13 2 14" xfId="5914" xr:uid="{00000000-0005-0000-0000-000024170000}"/>
    <cellStyle name="Normal 2 2 2 2 2 2 2 2 2 13 2 15" xfId="5915" xr:uid="{00000000-0005-0000-0000-000025170000}"/>
    <cellStyle name="Normal 2 2 2 2 2 2 2 2 2 13 2 16" xfId="5916" xr:uid="{00000000-0005-0000-0000-000026170000}"/>
    <cellStyle name="Normal 2 2 2 2 2 2 2 2 2 13 2 2" xfId="5917" xr:uid="{00000000-0005-0000-0000-000027170000}"/>
    <cellStyle name="Normal 2 2 2 2 2 2 2 2 2 13 2 2 10" xfId="5918" xr:uid="{00000000-0005-0000-0000-000028170000}"/>
    <cellStyle name="Normal 2 2 2 2 2 2 2 2 2 13 2 2 11" xfId="5919" xr:uid="{00000000-0005-0000-0000-000029170000}"/>
    <cellStyle name="Normal 2 2 2 2 2 2 2 2 2 13 2 2 11 2" xfId="5920" xr:uid="{00000000-0005-0000-0000-00002A170000}"/>
    <cellStyle name="Normal 2 2 2 2 2 2 2 2 2 13 2 2 11 3" xfId="5921" xr:uid="{00000000-0005-0000-0000-00002B170000}"/>
    <cellStyle name="Normal 2 2 2 2 2 2 2 2 2 13 2 2 11 4" xfId="5922" xr:uid="{00000000-0005-0000-0000-00002C170000}"/>
    <cellStyle name="Normal 2 2 2 2 2 2 2 2 2 13 2 2 12" xfId="5923" xr:uid="{00000000-0005-0000-0000-00002D170000}"/>
    <cellStyle name="Normal 2 2 2 2 2 2 2 2 2 13 2 2 13" xfId="5924" xr:uid="{00000000-0005-0000-0000-00002E170000}"/>
    <cellStyle name="Normal 2 2 2 2 2 2 2 2 2 13 2 2 14" xfId="5925" xr:uid="{00000000-0005-0000-0000-00002F170000}"/>
    <cellStyle name="Normal 2 2 2 2 2 2 2 2 2 13 2 2 2" xfId="5926" xr:uid="{00000000-0005-0000-0000-000030170000}"/>
    <cellStyle name="Normal 2 2 2 2 2 2 2 2 2 13 2 2 2 10" xfId="5927" xr:uid="{00000000-0005-0000-0000-000031170000}"/>
    <cellStyle name="Normal 2 2 2 2 2 2 2 2 2 13 2 2 2 11" xfId="5928" xr:uid="{00000000-0005-0000-0000-000032170000}"/>
    <cellStyle name="Normal 2 2 2 2 2 2 2 2 2 13 2 2 2 2" xfId="5929" xr:uid="{00000000-0005-0000-0000-000033170000}"/>
    <cellStyle name="Normal 2 2 2 2 2 2 2 2 2 13 2 2 2 2 10" xfId="5930" xr:uid="{00000000-0005-0000-0000-000034170000}"/>
    <cellStyle name="Normal 2 2 2 2 2 2 2 2 2 13 2 2 2 2 11" xfId="5931" xr:uid="{00000000-0005-0000-0000-000035170000}"/>
    <cellStyle name="Normal 2 2 2 2 2 2 2 2 2 13 2 2 2 2 2" xfId="5932" xr:uid="{00000000-0005-0000-0000-000036170000}"/>
    <cellStyle name="Normal 2 2 2 2 2 2 2 2 2 13 2 2 2 2 2 2" xfId="5933" xr:uid="{00000000-0005-0000-0000-000037170000}"/>
    <cellStyle name="Normal 2 2 2 2 2 2 2 2 2 13 2 2 2 2 2 2 2" xfId="5934" xr:uid="{00000000-0005-0000-0000-000038170000}"/>
    <cellStyle name="Normal 2 2 2 2 2 2 2 2 2 13 2 2 2 2 2 2 3" xfId="5935" xr:uid="{00000000-0005-0000-0000-000039170000}"/>
    <cellStyle name="Normal 2 2 2 2 2 2 2 2 2 13 2 2 2 2 2 2 4" xfId="5936" xr:uid="{00000000-0005-0000-0000-00003A170000}"/>
    <cellStyle name="Normal 2 2 2 2 2 2 2 2 2 13 2 2 2 2 2 3" xfId="5937" xr:uid="{00000000-0005-0000-0000-00003B170000}"/>
    <cellStyle name="Normal 2 2 2 2 2 2 2 2 2 13 2 2 2 2 2 4" xfId="5938" xr:uid="{00000000-0005-0000-0000-00003C170000}"/>
    <cellStyle name="Normal 2 2 2 2 2 2 2 2 2 13 2 2 2 2 2 5" xfId="5939" xr:uid="{00000000-0005-0000-0000-00003D170000}"/>
    <cellStyle name="Normal 2 2 2 2 2 2 2 2 2 13 2 2 2 2 2 6" xfId="5940" xr:uid="{00000000-0005-0000-0000-00003E170000}"/>
    <cellStyle name="Normal 2 2 2 2 2 2 2 2 2 13 2 2 2 2 3" xfId="5941" xr:uid="{00000000-0005-0000-0000-00003F170000}"/>
    <cellStyle name="Normal 2 2 2 2 2 2 2 2 2 13 2 2 2 2 4" xfId="5942" xr:uid="{00000000-0005-0000-0000-000040170000}"/>
    <cellStyle name="Normal 2 2 2 2 2 2 2 2 2 13 2 2 2 2 5" xfId="5943" xr:uid="{00000000-0005-0000-0000-000041170000}"/>
    <cellStyle name="Normal 2 2 2 2 2 2 2 2 2 13 2 2 2 2 6" xfId="5944" xr:uid="{00000000-0005-0000-0000-000042170000}"/>
    <cellStyle name="Normal 2 2 2 2 2 2 2 2 2 13 2 2 2 2 7" xfId="5945" xr:uid="{00000000-0005-0000-0000-000043170000}"/>
    <cellStyle name="Normal 2 2 2 2 2 2 2 2 2 13 2 2 2 2 8" xfId="5946" xr:uid="{00000000-0005-0000-0000-000044170000}"/>
    <cellStyle name="Normal 2 2 2 2 2 2 2 2 2 13 2 2 2 2 8 2" xfId="5947" xr:uid="{00000000-0005-0000-0000-000045170000}"/>
    <cellStyle name="Normal 2 2 2 2 2 2 2 2 2 13 2 2 2 2 8 3" xfId="5948" xr:uid="{00000000-0005-0000-0000-000046170000}"/>
    <cellStyle name="Normal 2 2 2 2 2 2 2 2 2 13 2 2 2 2 8 4" xfId="5949" xr:uid="{00000000-0005-0000-0000-000047170000}"/>
    <cellStyle name="Normal 2 2 2 2 2 2 2 2 2 13 2 2 2 2 9" xfId="5950" xr:uid="{00000000-0005-0000-0000-000048170000}"/>
    <cellStyle name="Normal 2 2 2 2 2 2 2 2 2 13 2 2 2 3" xfId="5951" xr:uid="{00000000-0005-0000-0000-000049170000}"/>
    <cellStyle name="Normal 2 2 2 2 2 2 2 2 2 13 2 2 2 3 2" xfId="5952" xr:uid="{00000000-0005-0000-0000-00004A170000}"/>
    <cellStyle name="Normal 2 2 2 2 2 2 2 2 2 13 2 2 2 3 2 2" xfId="5953" xr:uid="{00000000-0005-0000-0000-00004B170000}"/>
    <cellStyle name="Normal 2 2 2 2 2 2 2 2 2 13 2 2 2 3 2 3" xfId="5954" xr:uid="{00000000-0005-0000-0000-00004C170000}"/>
    <cellStyle name="Normal 2 2 2 2 2 2 2 2 2 13 2 2 2 3 2 4" xfId="5955" xr:uid="{00000000-0005-0000-0000-00004D170000}"/>
    <cellStyle name="Normal 2 2 2 2 2 2 2 2 2 13 2 2 2 3 3" xfId="5956" xr:uid="{00000000-0005-0000-0000-00004E170000}"/>
    <cellStyle name="Normal 2 2 2 2 2 2 2 2 2 13 2 2 2 3 4" xfId="5957" xr:uid="{00000000-0005-0000-0000-00004F170000}"/>
    <cellStyle name="Normal 2 2 2 2 2 2 2 2 2 13 2 2 2 3 5" xfId="5958" xr:uid="{00000000-0005-0000-0000-000050170000}"/>
    <cellStyle name="Normal 2 2 2 2 2 2 2 2 2 13 2 2 2 3 6" xfId="5959" xr:uid="{00000000-0005-0000-0000-000051170000}"/>
    <cellStyle name="Normal 2 2 2 2 2 2 2 2 2 13 2 2 2 4" xfId="5960" xr:uid="{00000000-0005-0000-0000-000052170000}"/>
    <cellStyle name="Normal 2 2 2 2 2 2 2 2 2 13 2 2 2 5" xfId="5961" xr:uid="{00000000-0005-0000-0000-000053170000}"/>
    <cellStyle name="Normal 2 2 2 2 2 2 2 2 2 13 2 2 2 6" xfId="5962" xr:uid="{00000000-0005-0000-0000-000054170000}"/>
    <cellStyle name="Normal 2 2 2 2 2 2 2 2 2 13 2 2 2 7" xfId="5963" xr:uid="{00000000-0005-0000-0000-000055170000}"/>
    <cellStyle name="Normal 2 2 2 2 2 2 2 2 2 13 2 2 2 8" xfId="5964" xr:uid="{00000000-0005-0000-0000-000056170000}"/>
    <cellStyle name="Normal 2 2 2 2 2 2 2 2 2 13 2 2 2 8 2" xfId="5965" xr:uid="{00000000-0005-0000-0000-000057170000}"/>
    <cellStyle name="Normal 2 2 2 2 2 2 2 2 2 13 2 2 2 8 3" xfId="5966" xr:uid="{00000000-0005-0000-0000-000058170000}"/>
    <cellStyle name="Normal 2 2 2 2 2 2 2 2 2 13 2 2 2 8 4" xfId="5967" xr:uid="{00000000-0005-0000-0000-000059170000}"/>
    <cellStyle name="Normal 2 2 2 2 2 2 2 2 2 13 2 2 2 9" xfId="5968" xr:uid="{00000000-0005-0000-0000-00005A170000}"/>
    <cellStyle name="Normal 2 2 2 2 2 2 2 2 2 13 2 2 3" xfId="5969" xr:uid="{00000000-0005-0000-0000-00005B170000}"/>
    <cellStyle name="Normal 2 2 2 2 2 2 2 2 2 13 2 2 4" xfId="5970" xr:uid="{00000000-0005-0000-0000-00005C170000}"/>
    <cellStyle name="Normal 2 2 2 2 2 2 2 2 2 13 2 2 5" xfId="5971" xr:uid="{00000000-0005-0000-0000-00005D170000}"/>
    <cellStyle name="Normal 2 2 2 2 2 2 2 2 2 13 2 2 5 2" xfId="5972" xr:uid="{00000000-0005-0000-0000-00005E170000}"/>
    <cellStyle name="Normal 2 2 2 2 2 2 2 2 2 13 2 2 5 2 2" xfId="5973" xr:uid="{00000000-0005-0000-0000-00005F170000}"/>
    <cellStyle name="Normal 2 2 2 2 2 2 2 2 2 13 2 2 5 2 3" xfId="5974" xr:uid="{00000000-0005-0000-0000-000060170000}"/>
    <cellStyle name="Normal 2 2 2 2 2 2 2 2 2 13 2 2 5 2 4" xfId="5975" xr:uid="{00000000-0005-0000-0000-000061170000}"/>
    <cellStyle name="Normal 2 2 2 2 2 2 2 2 2 13 2 2 5 3" xfId="5976" xr:uid="{00000000-0005-0000-0000-000062170000}"/>
    <cellStyle name="Normal 2 2 2 2 2 2 2 2 2 13 2 2 5 4" xfId="5977" xr:uid="{00000000-0005-0000-0000-000063170000}"/>
    <cellStyle name="Normal 2 2 2 2 2 2 2 2 2 13 2 2 5 5" xfId="5978" xr:uid="{00000000-0005-0000-0000-000064170000}"/>
    <cellStyle name="Normal 2 2 2 2 2 2 2 2 2 13 2 2 5 6" xfId="5979" xr:uid="{00000000-0005-0000-0000-000065170000}"/>
    <cellStyle name="Normal 2 2 2 2 2 2 2 2 2 13 2 2 6" xfId="5980" xr:uid="{00000000-0005-0000-0000-000066170000}"/>
    <cellStyle name="Normal 2 2 2 2 2 2 2 2 2 13 2 2 7" xfId="5981" xr:uid="{00000000-0005-0000-0000-000067170000}"/>
    <cellStyle name="Normal 2 2 2 2 2 2 2 2 2 13 2 2 8" xfId="5982" xr:uid="{00000000-0005-0000-0000-000068170000}"/>
    <cellStyle name="Normal 2 2 2 2 2 2 2 2 2 13 2 2 9" xfId="5983" xr:uid="{00000000-0005-0000-0000-000069170000}"/>
    <cellStyle name="Normal 2 2 2 2 2 2 2 2 2 13 2 3" xfId="5984" xr:uid="{00000000-0005-0000-0000-00006A170000}"/>
    <cellStyle name="Normal 2 2 2 2 2 2 2 2 2 13 2 4" xfId="5985" xr:uid="{00000000-0005-0000-0000-00006B170000}"/>
    <cellStyle name="Normal 2 2 2 2 2 2 2 2 2 13 2 5" xfId="5986" xr:uid="{00000000-0005-0000-0000-00006C170000}"/>
    <cellStyle name="Normal 2 2 2 2 2 2 2 2 2 13 2 5 10" xfId="5987" xr:uid="{00000000-0005-0000-0000-00006D170000}"/>
    <cellStyle name="Normal 2 2 2 2 2 2 2 2 2 13 2 5 11" xfId="5988" xr:uid="{00000000-0005-0000-0000-00006E170000}"/>
    <cellStyle name="Normal 2 2 2 2 2 2 2 2 2 13 2 5 2" xfId="5989" xr:uid="{00000000-0005-0000-0000-00006F170000}"/>
    <cellStyle name="Normal 2 2 2 2 2 2 2 2 2 13 2 5 2 10" xfId="5990" xr:uid="{00000000-0005-0000-0000-000070170000}"/>
    <cellStyle name="Normal 2 2 2 2 2 2 2 2 2 13 2 5 2 11" xfId="5991" xr:uid="{00000000-0005-0000-0000-000071170000}"/>
    <cellStyle name="Normal 2 2 2 2 2 2 2 2 2 13 2 5 2 2" xfId="5992" xr:uid="{00000000-0005-0000-0000-000072170000}"/>
    <cellStyle name="Normal 2 2 2 2 2 2 2 2 2 13 2 5 2 2 2" xfId="5993" xr:uid="{00000000-0005-0000-0000-000073170000}"/>
    <cellStyle name="Normal 2 2 2 2 2 2 2 2 2 13 2 5 2 2 2 2" xfId="5994" xr:uid="{00000000-0005-0000-0000-000074170000}"/>
    <cellStyle name="Normal 2 2 2 2 2 2 2 2 2 13 2 5 2 2 2 3" xfId="5995" xr:uid="{00000000-0005-0000-0000-000075170000}"/>
    <cellStyle name="Normal 2 2 2 2 2 2 2 2 2 13 2 5 2 2 2 4" xfId="5996" xr:uid="{00000000-0005-0000-0000-000076170000}"/>
    <cellStyle name="Normal 2 2 2 2 2 2 2 2 2 13 2 5 2 2 3" xfId="5997" xr:uid="{00000000-0005-0000-0000-000077170000}"/>
    <cellStyle name="Normal 2 2 2 2 2 2 2 2 2 13 2 5 2 2 4" xfId="5998" xr:uid="{00000000-0005-0000-0000-000078170000}"/>
    <cellStyle name="Normal 2 2 2 2 2 2 2 2 2 13 2 5 2 2 5" xfId="5999" xr:uid="{00000000-0005-0000-0000-000079170000}"/>
    <cellStyle name="Normal 2 2 2 2 2 2 2 2 2 13 2 5 2 2 6" xfId="6000" xr:uid="{00000000-0005-0000-0000-00007A170000}"/>
    <cellStyle name="Normal 2 2 2 2 2 2 2 2 2 13 2 5 2 3" xfId="6001" xr:uid="{00000000-0005-0000-0000-00007B170000}"/>
    <cellStyle name="Normal 2 2 2 2 2 2 2 2 2 13 2 5 2 4" xfId="6002" xr:uid="{00000000-0005-0000-0000-00007C170000}"/>
    <cellStyle name="Normal 2 2 2 2 2 2 2 2 2 13 2 5 2 5" xfId="6003" xr:uid="{00000000-0005-0000-0000-00007D170000}"/>
    <cellStyle name="Normal 2 2 2 2 2 2 2 2 2 13 2 5 2 6" xfId="6004" xr:uid="{00000000-0005-0000-0000-00007E170000}"/>
    <cellStyle name="Normal 2 2 2 2 2 2 2 2 2 13 2 5 2 7" xfId="6005" xr:uid="{00000000-0005-0000-0000-00007F170000}"/>
    <cellStyle name="Normal 2 2 2 2 2 2 2 2 2 13 2 5 2 8" xfId="6006" xr:uid="{00000000-0005-0000-0000-000080170000}"/>
    <cellStyle name="Normal 2 2 2 2 2 2 2 2 2 13 2 5 2 8 2" xfId="6007" xr:uid="{00000000-0005-0000-0000-000081170000}"/>
    <cellStyle name="Normal 2 2 2 2 2 2 2 2 2 13 2 5 2 8 3" xfId="6008" xr:uid="{00000000-0005-0000-0000-000082170000}"/>
    <cellStyle name="Normal 2 2 2 2 2 2 2 2 2 13 2 5 2 8 4" xfId="6009" xr:uid="{00000000-0005-0000-0000-000083170000}"/>
    <cellStyle name="Normal 2 2 2 2 2 2 2 2 2 13 2 5 2 9" xfId="6010" xr:uid="{00000000-0005-0000-0000-000084170000}"/>
    <cellStyle name="Normal 2 2 2 2 2 2 2 2 2 13 2 5 3" xfId="6011" xr:uid="{00000000-0005-0000-0000-000085170000}"/>
    <cellStyle name="Normal 2 2 2 2 2 2 2 2 2 13 2 5 3 2" xfId="6012" xr:uid="{00000000-0005-0000-0000-000086170000}"/>
    <cellStyle name="Normal 2 2 2 2 2 2 2 2 2 13 2 5 3 2 2" xfId="6013" xr:uid="{00000000-0005-0000-0000-000087170000}"/>
    <cellStyle name="Normal 2 2 2 2 2 2 2 2 2 13 2 5 3 2 3" xfId="6014" xr:uid="{00000000-0005-0000-0000-000088170000}"/>
    <cellStyle name="Normal 2 2 2 2 2 2 2 2 2 13 2 5 3 2 4" xfId="6015" xr:uid="{00000000-0005-0000-0000-000089170000}"/>
    <cellStyle name="Normal 2 2 2 2 2 2 2 2 2 13 2 5 3 3" xfId="6016" xr:uid="{00000000-0005-0000-0000-00008A170000}"/>
    <cellStyle name="Normal 2 2 2 2 2 2 2 2 2 13 2 5 3 4" xfId="6017" xr:uid="{00000000-0005-0000-0000-00008B170000}"/>
    <cellStyle name="Normal 2 2 2 2 2 2 2 2 2 13 2 5 3 5" xfId="6018" xr:uid="{00000000-0005-0000-0000-00008C170000}"/>
    <cellStyle name="Normal 2 2 2 2 2 2 2 2 2 13 2 5 3 6" xfId="6019" xr:uid="{00000000-0005-0000-0000-00008D170000}"/>
    <cellStyle name="Normal 2 2 2 2 2 2 2 2 2 13 2 5 4" xfId="6020" xr:uid="{00000000-0005-0000-0000-00008E170000}"/>
    <cellStyle name="Normal 2 2 2 2 2 2 2 2 2 13 2 5 5" xfId="6021" xr:uid="{00000000-0005-0000-0000-00008F170000}"/>
    <cellStyle name="Normal 2 2 2 2 2 2 2 2 2 13 2 5 6" xfId="6022" xr:uid="{00000000-0005-0000-0000-000090170000}"/>
    <cellStyle name="Normal 2 2 2 2 2 2 2 2 2 13 2 5 7" xfId="6023" xr:uid="{00000000-0005-0000-0000-000091170000}"/>
    <cellStyle name="Normal 2 2 2 2 2 2 2 2 2 13 2 5 8" xfId="6024" xr:uid="{00000000-0005-0000-0000-000092170000}"/>
    <cellStyle name="Normal 2 2 2 2 2 2 2 2 2 13 2 5 8 2" xfId="6025" xr:uid="{00000000-0005-0000-0000-000093170000}"/>
    <cellStyle name="Normal 2 2 2 2 2 2 2 2 2 13 2 5 8 3" xfId="6026" xr:uid="{00000000-0005-0000-0000-000094170000}"/>
    <cellStyle name="Normal 2 2 2 2 2 2 2 2 2 13 2 5 8 4" xfId="6027" xr:uid="{00000000-0005-0000-0000-000095170000}"/>
    <cellStyle name="Normal 2 2 2 2 2 2 2 2 2 13 2 5 9" xfId="6028" xr:uid="{00000000-0005-0000-0000-000096170000}"/>
    <cellStyle name="Normal 2 2 2 2 2 2 2 2 2 13 2 6" xfId="6029" xr:uid="{00000000-0005-0000-0000-000097170000}"/>
    <cellStyle name="Normal 2 2 2 2 2 2 2 2 2 13 2 7" xfId="6030" xr:uid="{00000000-0005-0000-0000-000098170000}"/>
    <cellStyle name="Normal 2 2 2 2 2 2 2 2 2 13 2 7 2" xfId="6031" xr:uid="{00000000-0005-0000-0000-000099170000}"/>
    <cellStyle name="Normal 2 2 2 2 2 2 2 2 2 13 2 7 2 2" xfId="6032" xr:uid="{00000000-0005-0000-0000-00009A170000}"/>
    <cellStyle name="Normal 2 2 2 2 2 2 2 2 2 13 2 7 2 3" xfId="6033" xr:uid="{00000000-0005-0000-0000-00009B170000}"/>
    <cellStyle name="Normal 2 2 2 2 2 2 2 2 2 13 2 7 2 4" xfId="6034" xr:uid="{00000000-0005-0000-0000-00009C170000}"/>
    <cellStyle name="Normal 2 2 2 2 2 2 2 2 2 13 2 7 3" xfId="6035" xr:uid="{00000000-0005-0000-0000-00009D170000}"/>
    <cellStyle name="Normal 2 2 2 2 2 2 2 2 2 13 2 7 4" xfId="6036" xr:uid="{00000000-0005-0000-0000-00009E170000}"/>
    <cellStyle name="Normal 2 2 2 2 2 2 2 2 2 13 2 7 5" xfId="6037" xr:uid="{00000000-0005-0000-0000-00009F170000}"/>
    <cellStyle name="Normal 2 2 2 2 2 2 2 2 2 13 2 7 6" xfId="6038" xr:uid="{00000000-0005-0000-0000-0000A0170000}"/>
    <cellStyle name="Normal 2 2 2 2 2 2 2 2 2 13 2 8" xfId="6039" xr:uid="{00000000-0005-0000-0000-0000A1170000}"/>
    <cellStyle name="Normal 2 2 2 2 2 2 2 2 2 13 2 9" xfId="6040" xr:uid="{00000000-0005-0000-0000-0000A2170000}"/>
    <cellStyle name="Normal 2 2 2 2 2 2 2 2 2 13 20" xfId="6041" xr:uid="{00000000-0005-0000-0000-0000A3170000}"/>
    <cellStyle name="Normal 2 2 2 2 2 2 2 2 2 13 21" xfId="6042" xr:uid="{00000000-0005-0000-0000-0000A4170000}"/>
    <cellStyle name="Normal 2 2 2 2 2 2 2 2 2 13 21 2" xfId="6043" xr:uid="{00000000-0005-0000-0000-0000A5170000}"/>
    <cellStyle name="Normal 2 2 2 2 2 2 2 2 2 13 21 3" xfId="6044" xr:uid="{00000000-0005-0000-0000-0000A6170000}"/>
    <cellStyle name="Normal 2 2 2 2 2 2 2 2 2 13 21 4" xfId="6045" xr:uid="{00000000-0005-0000-0000-0000A7170000}"/>
    <cellStyle name="Normal 2 2 2 2 2 2 2 2 2 13 22" xfId="6046" xr:uid="{00000000-0005-0000-0000-0000A8170000}"/>
    <cellStyle name="Normal 2 2 2 2 2 2 2 2 2 13 23" xfId="6047" xr:uid="{00000000-0005-0000-0000-0000A9170000}"/>
    <cellStyle name="Normal 2 2 2 2 2 2 2 2 2 13 24" xfId="6048" xr:uid="{00000000-0005-0000-0000-0000AA170000}"/>
    <cellStyle name="Normal 2 2 2 2 2 2 2 2 2 13 3" xfId="6049" xr:uid="{00000000-0005-0000-0000-0000AB170000}"/>
    <cellStyle name="Normal 2 2 2 2 2 2 2 2 2 13 4" xfId="6050" xr:uid="{00000000-0005-0000-0000-0000AC170000}"/>
    <cellStyle name="Normal 2 2 2 2 2 2 2 2 2 13 5" xfId="6051" xr:uid="{00000000-0005-0000-0000-0000AD170000}"/>
    <cellStyle name="Normal 2 2 2 2 2 2 2 2 2 13 6" xfId="6052" xr:uid="{00000000-0005-0000-0000-0000AE170000}"/>
    <cellStyle name="Normal 2 2 2 2 2 2 2 2 2 13 7" xfId="6053" xr:uid="{00000000-0005-0000-0000-0000AF170000}"/>
    <cellStyle name="Normal 2 2 2 2 2 2 2 2 2 13 8" xfId="6054" xr:uid="{00000000-0005-0000-0000-0000B0170000}"/>
    <cellStyle name="Normal 2 2 2 2 2 2 2 2 2 13 9" xfId="6055" xr:uid="{00000000-0005-0000-0000-0000B1170000}"/>
    <cellStyle name="Normal 2 2 2 2 2 2 2 2 2 14" xfId="6056" xr:uid="{00000000-0005-0000-0000-0000B2170000}"/>
    <cellStyle name="Normal 2 2 2 2 2 2 2 2 2 14 10" xfId="6057" xr:uid="{00000000-0005-0000-0000-0000B3170000}"/>
    <cellStyle name="Normal 2 2 2 2 2 2 2 2 2 14 11" xfId="6058" xr:uid="{00000000-0005-0000-0000-0000B4170000}"/>
    <cellStyle name="Normal 2 2 2 2 2 2 2 2 2 14 12" xfId="6059" xr:uid="{00000000-0005-0000-0000-0000B5170000}"/>
    <cellStyle name="Normal 2 2 2 2 2 2 2 2 2 14 13" xfId="6060" xr:uid="{00000000-0005-0000-0000-0000B6170000}"/>
    <cellStyle name="Normal 2 2 2 2 2 2 2 2 2 14 13 2" xfId="6061" xr:uid="{00000000-0005-0000-0000-0000B7170000}"/>
    <cellStyle name="Normal 2 2 2 2 2 2 2 2 2 14 13 3" xfId="6062" xr:uid="{00000000-0005-0000-0000-0000B8170000}"/>
    <cellStyle name="Normal 2 2 2 2 2 2 2 2 2 14 13 4" xfId="6063" xr:uid="{00000000-0005-0000-0000-0000B9170000}"/>
    <cellStyle name="Normal 2 2 2 2 2 2 2 2 2 14 14" xfId="6064" xr:uid="{00000000-0005-0000-0000-0000BA170000}"/>
    <cellStyle name="Normal 2 2 2 2 2 2 2 2 2 14 15" xfId="6065" xr:uid="{00000000-0005-0000-0000-0000BB170000}"/>
    <cellStyle name="Normal 2 2 2 2 2 2 2 2 2 14 16" xfId="6066" xr:uid="{00000000-0005-0000-0000-0000BC170000}"/>
    <cellStyle name="Normal 2 2 2 2 2 2 2 2 2 14 2" xfId="6067" xr:uid="{00000000-0005-0000-0000-0000BD170000}"/>
    <cellStyle name="Normal 2 2 2 2 2 2 2 2 2 14 2 10" xfId="6068" xr:uid="{00000000-0005-0000-0000-0000BE170000}"/>
    <cellStyle name="Normal 2 2 2 2 2 2 2 2 2 14 2 11" xfId="6069" xr:uid="{00000000-0005-0000-0000-0000BF170000}"/>
    <cellStyle name="Normal 2 2 2 2 2 2 2 2 2 14 2 11 2" xfId="6070" xr:uid="{00000000-0005-0000-0000-0000C0170000}"/>
    <cellStyle name="Normal 2 2 2 2 2 2 2 2 2 14 2 11 3" xfId="6071" xr:uid="{00000000-0005-0000-0000-0000C1170000}"/>
    <cellStyle name="Normal 2 2 2 2 2 2 2 2 2 14 2 11 4" xfId="6072" xr:uid="{00000000-0005-0000-0000-0000C2170000}"/>
    <cellStyle name="Normal 2 2 2 2 2 2 2 2 2 14 2 12" xfId="6073" xr:uid="{00000000-0005-0000-0000-0000C3170000}"/>
    <cellStyle name="Normal 2 2 2 2 2 2 2 2 2 14 2 13" xfId="6074" xr:uid="{00000000-0005-0000-0000-0000C4170000}"/>
    <cellStyle name="Normal 2 2 2 2 2 2 2 2 2 14 2 14" xfId="6075" xr:uid="{00000000-0005-0000-0000-0000C5170000}"/>
    <cellStyle name="Normal 2 2 2 2 2 2 2 2 2 14 2 2" xfId="6076" xr:uid="{00000000-0005-0000-0000-0000C6170000}"/>
    <cellStyle name="Normal 2 2 2 2 2 2 2 2 2 14 2 2 10" xfId="6077" xr:uid="{00000000-0005-0000-0000-0000C7170000}"/>
    <cellStyle name="Normal 2 2 2 2 2 2 2 2 2 14 2 2 11" xfId="6078" xr:uid="{00000000-0005-0000-0000-0000C8170000}"/>
    <cellStyle name="Normal 2 2 2 2 2 2 2 2 2 14 2 2 2" xfId="6079" xr:uid="{00000000-0005-0000-0000-0000C9170000}"/>
    <cellStyle name="Normal 2 2 2 2 2 2 2 2 2 14 2 2 2 10" xfId="6080" xr:uid="{00000000-0005-0000-0000-0000CA170000}"/>
    <cellStyle name="Normal 2 2 2 2 2 2 2 2 2 14 2 2 2 11" xfId="6081" xr:uid="{00000000-0005-0000-0000-0000CB170000}"/>
    <cellStyle name="Normal 2 2 2 2 2 2 2 2 2 14 2 2 2 2" xfId="6082" xr:uid="{00000000-0005-0000-0000-0000CC170000}"/>
    <cellStyle name="Normal 2 2 2 2 2 2 2 2 2 14 2 2 2 2 2" xfId="6083" xr:uid="{00000000-0005-0000-0000-0000CD170000}"/>
    <cellStyle name="Normal 2 2 2 2 2 2 2 2 2 14 2 2 2 2 2 2" xfId="6084" xr:uid="{00000000-0005-0000-0000-0000CE170000}"/>
    <cellStyle name="Normal 2 2 2 2 2 2 2 2 2 14 2 2 2 2 2 3" xfId="6085" xr:uid="{00000000-0005-0000-0000-0000CF170000}"/>
    <cellStyle name="Normal 2 2 2 2 2 2 2 2 2 14 2 2 2 2 2 4" xfId="6086" xr:uid="{00000000-0005-0000-0000-0000D0170000}"/>
    <cellStyle name="Normal 2 2 2 2 2 2 2 2 2 14 2 2 2 2 3" xfId="6087" xr:uid="{00000000-0005-0000-0000-0000D1170000}"/>
    <cellStyle name="Normal 2 2 2 2 2 2 2 2 2 14 2 2 2 2 4" xfId="6088" xr:uid="{00000000-0005-0000-0000-0000D2170000}"/>
    <cellStyle name="Normal 2 2 2 2 2 2 2 2 2 14 2 2 2 2 5" xfId="6089" xr:uid="{00000000-0005-0000-0000-0000D3170000}"/>
    <cellStyle name="Normal 2 2 2 2 2 2 2 2 2 14 2 2 2 2 6" xfId="6090" xr:uid="{00000000-0005-0000-0000-0000D4170000}"/>
    <cellStyle name="Normal 2 2 2 2 2 2 2 2 2 14 2 2 2 3" xfId="6091" xr:uid="{00000000-0005-0000-0000-0000D5170000}"/>
    <cellStyle name="Normal 2 2 2 2 2 2 2 2 2 14 2 2 2 4" xfId="6092" xr:uid="{00000000-0005-0000-0000-0000D6170000}"/>
    <cellStyle name="Normal 2 2 2 2 2 2 2 2 2 14 2 2 2 5" xfId="6093" xr:uid="{00000000-0005-0000-0000-0000D7170000}"/>
    <cellStyle name="Normal 2 2 2 2 2 2 2 2 2 14 2 2 2 6" xfId="6094" xr:uid="{00000000-0005-0000-0000-0000D8170000}"/>
    <cellStyle name="Normal 2 2 2 2 2 2 2 2 2 14 2 2 2 7" xfId="6095" xr:uid="{00000000-0005-0000-0000-0000D9170000}"/>
    <cellStyle name="Normal 2 2 2 2 2 2 2 2 2 14 2 2 2 8" xfId="6096" xr:uid="{00000000-0005-0000-0000-0000DA170000}"/>
    <cellStyle name="Normal 2 2 2 2 2 2 2 2 2 14 2 2 2 8 2" xfId="6097" xr:uid="{00000000-0005-0000-0000-0000DB170000}"/>
    <cellStyle name="Normal 2 2 2 2 2 2 2 2 2 14 2 2 2 8 3" xfId="6098" xr:uid="{00000000-0005-0000-0000-0000DC170000}"/>
    <cellStyle name="Normal 2 2 2 2 2 2 2 2 2 14 2 2 2 8 4" xfId="6099" xr:uid="{00000000-0005-0000-0000-0000DD170000}"/>
    <cellStyle name="Normal 2 2 2 2 2 2 2 2 2 14 2 2 2 9" xfId="6100" xr:uid="{00000000-0005-0000-0000-0000DE170000}"/>
    <cellStyle name="Normal 2 2 2 2 2 2 2 2 2 14 2 2 3" xfId="6101" xr:uid="{00000000-0005-0000-0000-0000DF170000}"/>
    <cellStyle name="Normal 2 2 2 2 2 2 2 2 2 14 2 2 3 2" xfId="6102" xr:uid="{00000000-0005-0000-0000-0000E0170000}"/>
    <cellStyle name="Normal 2 2 2 2 2 2 2 2 2 14 2 2 3 2 2" xfId="6103" xr:uid="{00000000-0005-0000-0000-0000E1170000}"/>
    <cellStyle name="Normal 2 2 2 2 2 2 2 2 2 14 2 2 3 2 3" xfId="6104" xr:uid="{00000000-0005-0000-0000-0000E2170000}"/>
    <cellStyle name="Normal 2 2 2 2 2 2 2 2 2 14 2 2 3 2 4" xfId="6105" xr:uid="{00000000-0005-0000-0000-0000E3170000}"/>
    <cellStyle name="Normal 2 2 2 2 2 2 2 2 2 14 2 2 3 3" xfId="6106" xr:uid="{00000000-0005-0000-0000-0000E4170000}"/>
    <cellStyle name="Normal 2 2 2 2 2 2 2 2 2 14 2 2 3 4" xfId="6107" xr:uid="{00000000-0005-0000-0000-0000E5170000}"/>
    <cellStyle name="Normal 2 2 2 2 2 2 2 2 2 14 2 2 3 5" xfId="6108" xr:uid="{00000000-0005-0000-0000-0000E6170000}"/>
    <cellStyle name="Normal 2 2 2 2 2 2 2 2 2 14 2 2 3 6" xfId="6109" xr:uid="{00000000-0005-0000-0000-0000E7170000}"/>
    <cellStyle name="Normal 2 2 2 2 2 2 2 2 2 14 2 2 4" xfId="6110" xr:uid="{00000000-0005-0000-0000-0000E8170000}"/>
    <cellStyle name="Normal 2 2 2 2 2 2 2 2 2 14 2 2 5" xfId="6111" xr:uid="{00000000-0005-0000-0000-0000E9170000}"/>
    <cellStyle name="Normal 2 2 2 2 2 2 2 2 2 14 2 2 6" xfId="6112" xr:uid="{00000000-0005-0000-0000-0000EA170000}"/>
    <cellStyle name="Normal 2 2 2 2 2 2 2 2 2 14 2 2 7" xfId="6113" xr:uid="{00000000-0005-0000-0000-0000EB170000}"/>
    <cellStyle name="Normal 2 2 2 2 2 2 2 2 2 14 2 2 8" xfId="6114" xr:uid="{00000000-0005-0000-0000-0000EC170000}"/>
    <cellStyle name="Normal 2 2 2 2 2 2 2 2 2 14 2 2 8 2" xfId="6115" xr:uid="{00000000-0005-0000-0000-0000ED170000}"/>
    <cellStyle name="Normal 2 2 2 2 2 2 2 2 2 14 2 2 8 3" xfId="6116" xr:uid="{00000000-0005-0000-0000-0000EE170000}"/>
    <cellStyle name="Normal 2 2 2 2 2 2 2 2 2 14 2 2 8 4" xfId="6117" xr:uid="{00000000-0005-0000-0000-0000EF170000}"/>
    <cellStyle name="Normal 2 2 2 2 2 2 2 2 2 14 2 2 9" xfId="6118" xr:uid="{00000000-0005-0000-0000-0000F0170000}"/>
    <cellStyle name="Normal 2 2 2 2 2 2 2 2 2 14 2 3" xfId="6119" xr:uid="{00000000-0005-0000-0000-0000F1170000}"/>
    <cellStyle name="Normal 2 2 2 2 2 2 2 2 2 14 2 4" xfId="6120" xr:uid="{00000000-0005-0000-0000-0000F2170000}"/>
    <cellStyle name="Normal 2 2 2 2 2 2 2 2 2 14 2 5" xfId="6121" xr:uid="{00000000-0005-0000-0000-0000F3170000}"/>
    <cellStyle name="Normal 2 2 2 2 2 2 2 2 2 14 2 5 2" xfId="6122" xr:uid="{00000000-0005-0000-0000-0000F4170000}"/>
    <cellStyle name="Normal 2 2 2 2 2 2 2 2 2 14 2 5 2 2" xfId="6123" xr:uid="{00000000-0005-0000-0000-0000F5170000}"/>
    <cellStyle name="Normal 2 2 2 2 2 2 2 2 2 14 2 5 2 3" xfId="6124" xr:uid="{00000000-0005-0000-0000-0000F6170000}"/>
    <cellStyle name="Normal 2 2 2 2 2 2 2 2 2 14 2 5 2 4" xfId="6125" xr:uid="{00000000-0005-0000-0000-0000F7170000}"/>
    <cellStyle name="Normal 2 2 2 2 2 2 2 2 2 14 2 5 3" xfId="6126" xr:uid="{00000000-0005-0000-0000-0000F8170000}"/>
    <cellStyle name="Normal 2 2 2 2 2 2 2 2 2 14 2 5 4" xfId="6127" xr:uid="{00000000-0005-0000-0000-0000F9170000}"/>
    <cellStyle name="Normal 2 2 2 2 2 2 2 2 2 14 2 5 5" xfId="6128" xr:uid="{00000000-0005-0000-0000-0000FA170000}"/>
    <cellStyle name="Normal 2 2 2 2 2 2 2 2 2 14 2 5 6" xfId="6129" xr:uid="{00000000-0005-0000-0000-0000FB170000}"/>
    <cellStyle name="Normal 2 2 2 2 2 2 2 2 2 14 2 6" xfId="6130" xr:uid="{00000000-0005-0000-0000-0000FC170000}"/>
    <cellStyle name="Normal 2 2 2 2 2 2 2 2 2 14 2 7" xfId="6131" xr:uid="{00000000-0005-0000-0000-0000FD170000}"/>
    <cellStyle name="Normal 2 2 2 2 2 2 2 2 2 14 2 8" xfId="6132" xr:uid="{00000000-0005-0000-0000-0000FE170000}"/>
    <cellStyle name="Normal 2 2 2 2 2 2 2 2 2 14 2 9" xfId="6133" xr:uid="{00000000-0005-0000-0000-0000FF170000}"/>
    <cellStyle name="Normal 2 2 2 2 2 2 2 2 2 14 3" xfId="6134" xr:uid="{00000000-0005-0000-0000-000000180000}"/>
    <cellStyle name="Normal 2 2 2 2 2 2 2 2 2 14 4" xfId="6135" xr:uid="{00000000-0005-0000-0000-000001180000}"/>
    <cellStyle name="Normal 2 2 2 2 2 2 2 2 2 14 5" xfId="6136" xr:uid="{00000000-0005-0000-0000-000002180000}"/>
    <cellStyle name="Normal 2 2 2 2 2 2 2 2 2 14 5 10" xfId="6137" xr:uid="{00000000-0005-0000-0000-000003180000}"/>
    <cellStyle name="Normal 2 2 2 2 2 2 2 2 2 14 5 11" xfId="6138" xr:uid="{00000000-0005-0000-0000-000004180000}"/>
    <cellStyle name="Normal 2 2 2 2 2 2 2 2 2 14 5 2" xfId="6139" xr:uid="{00000000-0005-0000-0000-000005180000}"/>
    <cellStyle name="Normal 2 2 2 2 2 2 2 2 2 14 5 2 10" xfId="6140" xr:uid="{00000000-0005-0000-0000-000006180000}"/>
    <cellStyle name="Normal 2 2 2 2 2 2 2 2 2 14 5 2 11" xfId="6141" xr:uid="{00000000-0005-0000-0000-000007180000}"/>
    <cellStyle name="Normal 2 2 2 2 2 2 2 2 2 14 5 2 2" xfId="6142" xr:uid="{00000000-0005-0000-0000-000008180000}"/>
    <cellStyle name="Normal 2 2 2 2 2 2 2 2 2 14 5 2 2 2" xfId="6143" xr:uid="{00000000-0005-0000-0000-000009180000}"/>
    <cellStyle name="Normal 2 2 2 2 2 2 2 2 2 14 5 2 2 2 2" xfId="6144" xr:uid="{00000000-0005-0000-0000-00000A180000}"/>
    <cellStyle name="Normal 2 2 2 2 2 2 2 2 2 14 5 2 2 2 3" xfId="6145" xr:uid="{00000000-0005-0000-0000-00000B180000}"/>
    <cellStyle name="Normal 2 2 2 2 2 2 2 2 2 14 5 2 2 2 4" xfId="6146" xr:uid="{00000000-0005-0000-0000-00000C180000}"/>
    <cellStyle name="Normal 2 2 2 2 2 2 2 2 2 14 5 2 2 3" xfId="6147" xr:uid="{00000000-0005-0000-0000-00000D180000}"/>
    <cellStyle name="Normal 2 2 2 2 2 2 2 2 2 14 5 2 2 4" xfId="6148" xr:uid="{00000000-0005-0000-0000-00000E180000}"/>
    <cellStyle name="Normal 2 2 2 2 2 2 2 2 2 14 5 2 2 5" xfId="6149" xr:uid="{00000000-0005-0000-0000-00000F180000}"/>
    <cellStyle name="Normal 2 2 2 2 2 2 2 2 2 14 5 2 2 6" xfId="6150" xr:uid="{00000000-0005-0000-0000-000010180000}"/>
    <cellStyle name="Normal 2 2 2 2 2 2 2 2 2 14 5 2 3" xfId="6151" xr:uid="{00000000-0005-0000-0000-000011180000}"/>
    <cellStyle name="Normal 2 2 2 2 2 2 2 2 2 14 5 2 4" xfId="6152" xr:uid="{00000000-0005-0000-0000-000012180000}"/>
    <cellStyle name="Normal 2 2 2 2 2 2 2 2 2 14 5 2 5" xfId="6153" xr:uid="{00000000-0005-0000-0000-000013180000}"/>
    <cellStyle name="Normal 2 2 2 2 2 2 2 2 2 14 5 2 6" xfId="6154" xr:uid="{00000000-0005-0000-0000-000014180000}"/>
    <cellStyle name="Normal 2 2 2 2 2 2 2 2 2 14 5 2 7" xfId="6155" xr:uid="{00000000-0005-0000-0000-000015180000}"/>
    <cellStyle name="Normal 2 2 2 2 2 2 2 2 2 14 5 2 8" xfId="6156" xr:uid="{00000000-0005-0000-0000-000016180000}"/>
    <cellStyle name="Normal 2 2 2 2 2 2 2 2 2 14 5 2 8 2" xfId="6157" xr:uid="{00000000-0005-0000-0000-000017180000}"/>
    <cellStyle name="Normal 2 2 2 2 2 2 2 2 2 14 5 2 8 3" xfId="6158" xr:uid="{00000000-0005-0000-0000-000018180000}"/>
    <cellStyle name="Normal 2 2 2 2 2 2 2 2 2 14 5 2 8 4" xfId="6159" xr:uid="{00000000-0005-0000-0000-000019180000}"/>
    <cellStyle name="Normal 2 2 2 2 2 2 2 2 2 14 5 2 9" xfId="6160" xr:uid="{00000000-0005-0000-0000-00001A180000}"/>
    <cellStyle name="Normal 2 2 2 2 2 2 2 2 2 14 5 3" xfId="6161" xr:uid="{00000000-0005-0000-0000-00001B180000}"/>
    <cellStyle name="Normal 2 2 2 2 2 2 2 2 2 14 5 3 2" xfId="6162" xr:uid="{00000000-0005-0000-0000-00001C180000}"/>
    <cellStyle name="Normal 2 2 2 2 2 2 2 2 2 14 5 3 2 2" xfId="6163" xr:uid="{00000000-0005-0000-0000-00001D180000}"/>
    <cellStyle name="Normal 2 2 2 2 2 2 2 2 2 14 5 3 2 3" xfId="6164" xr:uid="{00000000-0005-0000-0000-00001E180000}"/>
    <cellStyle name="Normal 2 2 2 2 2 2 2 2 2 14 5 3 2 4" xfId="6165" xr:uid="{00000000-0005-0000-0000-00001F180000}"/>
    <cellStyle name="Normal 2 2 2 2 2 2 2 2 2 14 5 3 3" xfId="6166" xr:uid="{00000000-0005-0000-0000-000020180000}"/>
    <cellStyle name="Normal 2 2 2 2 2 2 2 2 2 14 5 3 4" xfId="6167" xr:uid="{00000000-0005-0000-0000-000021180000}"/>
    <cellStyle name="Normal 2 2 2 2 2 2 2 2 2 14 5 3 5" xfId="6168" xr:uid="{00000000-0005-0000-0000-000022180000}"/>
    <cellStyle name="Normal 2 2 2 2 2 2 2 2 2 14 5 3 6" xfId="6169" xr:uid="{00000000-0005-0000-0000-000023180000}"/>
    <cellStyle name="Normal 2 2 2 2 2 2 2 2 2 14 5 4" xfId="6170" xr:uid="{00000000-0005-0000-0000-000024180000}"/>
    <cellStyle name="Normal 2 2 2 2 2 2 2 2 2 14 5 5" xfId="6171" xr:uid="{00000000-0005-0000-0000-000025180000}"/>
    <cellStyle name="Normal 2 2 2 2 2 2 2 2 2 14 5 6" xfId="6172" xr:uid="{00000000-0005-0000-0000-000026180000}"/>
    <cellStyle name="Normal 2 2 2 2 2 2 2 2 2 14 5 7" xfId="6173" xr:uid="{00000000-0005-0000-0000-000027180000}"/>
    <cellStyle name="Normal 2 2 2 2 2 2 2 2 2 14 5 8" xfId="6174" xr:uid="{00000000-0005-0000-0000-000028180000}"/>
    <cellStyle name="Normal 2 2 2 2 2 2 2 2 2 14 5 8 2" xfId="6175" xr:uid="{00000000-0005-0000-0000-000029180000}"/>
    <cellStyle name="Normal 2 2 2 2 2 2 2 2 2 14 5 8 3" xfId="6176" xr:uid="{00000000-0005-0000-0000-00002A180000}"/>
    <cellStyle name="Normal 2 2 2 2 2 2 2 2 2 14 5 8 4" xfId="6177" xr:uid="{00000000-0005-0000-0000-00002B180000}"/>
    <cellStyle name="Normal 2 2 2 2 2 2 2 2 2 14 5 9" xfId="6178" xr:uid="{00000000-0005-0000-0000-00002C180000}"/>
    <cellStyle name="Normal 2 2 2 2 2 2 2 2 2 14 6" xfId="6179" xr:uid="{00000000-0005-0000-0000-00002D180000}"/>
    <cellStyle name="Normal 2 2 2 2 2 2 2 2 2 14 7" xfId="6180" xr:uid="{00000000-0005-0000-0000-00002E180000}"/>
    <cellStyle name="Normal 2 2 2 2 2 2 2 2 2 14 7 2" xfId="6181" xr:uid="{00000000-0005-0000-0000-00002F180000}"/>
    <cellStyle name="Normal 2 2 2 2 2 2 2 2 2 14 7 2 2" xfId="6182" xr:uid="{00000000-0005-0000-0000-000030180000}"/>
    <cellStyle name="Normal 2 2 2 2 2 2 2 2 2 14 7 2 3" xfId="6183" xr:uid="{00000000-0005-0000-0000-000031180000}"/>
    <cellStyle name="Normal 2 2 2 2 2 2 2 2 2 14 7 2 4" xfId="6184" xr:uid="{00000000-0005-0000-0000-000032180000}"/>
    <cellStyle name="Normal 2 2 2 2 2 2 2 2 2 14 7 3" xfId="6185" xr:uid="{00000000-0005-0000-0000-000033180000}"/>
    <cellStyle name="Normal 2 2 2 2 2 2 2 2 2 14 7 4" xfId="6186" xr:uid="{00000000-0005-0000-0000-000034180000}"/>
    <cellStyle name="Normal 2 2 2 2 2 2 2 2 2 14 7 5" xfId="6187" xr:uid="{00000000-0005-0000-0000-000035180000}"/>
    <cellStyle name="Normal 2 2 2 2 2 2 2 2 2 14 7 6" xfId="6188" xr:uid="{00000000-0005-0000-0000-000036180000}"/>
    <cellStyle name="Normal 2 2 2 2 2 2 2 2 2 14 8" xfId="6189" xr:uid="{00000000-0005-0000-0000-000037180000}"/>
    <cellStyle name="Normal 2 2 2 2 2 2 2 2 2 14 9" xfId="6190" xr:uid="{00000000-0005-0000-0000-000038180000}"/>
    <cellStyle name="Normal 2 2 2 2 2 2 2 2 2 15" xfId="6191" xr:uid="{00000000-0005-0000-0000-000039180000}"/>
    <cellStyle name="Normal 2 2 2 2 2 2 2 2 2 16" xfId="6192" xr:uid="{00000000-0005-0000-0000-00003A180000}"/>
    <cellStyle name="Normal 2 2 2 2 2 2 2 2 2 17" xfId="6193" xr:uid="{00000000-0005-0000-0000-00003B180000}"/>
    <cellStyle name="Normal 2 2 2 2 2 2 2 2 2 18" xfId="6194" xr:uid="{00000000-0005-0000-0000-00003C180000}"/>
    <cellStyle name="Normal 2 2 2 2 2 2 2 2 2 19" xfId="6195" xr:uid="{00000000-0005-0000-0000-00003D180000}"/>
    <cellStyle name="Normal 2 2 2 2 2 2 2 2 2 2" xfId="6196" xr:uid="{00000000-0005-0000-0000-00003E180000}"/>
    <cellStyle name="Normal 2 2 2 2 2 2 2 2 2 2 10" xfId="6197" xr:uid="{00000000-0005-0000-0000-00003F180000}"/>
    <cellStyle name="Normal 2 2 2 2 2 2 2 2 2 2 11" xfId="6198" xr:uid="{00000000-0005-0000-0000-000040180000}"/>
    <cellStyle name="Normal 2 2 2 2 2 2 2 2 2 2 12" xfId="6199" xr:uid="{00000000-0005-0000-0000-000041180000}"/>
    <cellStyle name="Normal 2 2 2 2 2 2 2 2 2 2 12 10" xfId="6200" xr:uid="{00000000-0005-0000-0000-000042180000}"/>
    <cellStyle name="Normal 2 2 2 2 2 2 2 2 2 2 12 11" xfId="6201" xr:uid="{00000000-0005-0000-0000-000043180000}"/>
    <cellStyle name="Normal 2 2 2 2 2 2 2 2 2 2 12 11 10" xfId="6202" xr:uid="{00000000-0005-0000-0000-000044180000}"/>
    <cellStyle name="Normal 2 2 2 2 2 2 2 2 2 2 12 11 11" xfId="6203" xr:uid="{00000000-0005-0000-0000-000045180000}"/>
    <cellStyle name="Normal 2 2 2 2 2 2 2 2 2 2 12 11 11 2" xfId="6204" xr:uid="{00000000-0005-0000-0000-000046180000}"/>
    <cellStyle name="Normal 2 2 2 2 2 2 2 2 2 2 12 11 11 3" xfId="6205" xr:uid="{00000000-0005-0000-0000-000047180000}"/>
    <cellStyle name="Normal 2 2 2 2 2 2 2 2 2 2 12 11 11 4" xfId="6206" xr:uid="{00000000-0005-0000-0000-000048180000}"/>
    <cellStyle name="Normal 2 2 2 2 2 2 2 2 2 2 12 11 12" xfId="6207" xr:uid="{00000000-0005-0000-0000-000049180000}"/>
    <cellStyle name="Normal 2 2 2 2 2 2 2 2 2 2 12 11 13" xfId="6208" xr:uid="{00000000-0005-0000-0000-00004A180000}"/>
    <cellStyle name="Normal 2 2 2 2 2 2 2 2 2 2 12 11 14" xfId="6209" xr:uid="{00000000-0005-0000-0000-00004B180000}"/>
    <cellStyle name="Normal 2 2 2 2 2 2 2 2 2 2 12 11 2" xfId="6210" xr:uid="{00000000-0005-0000-0000-00004C180000}"/>
    <cellStyle name="Normal 2 2 2 2 2 2 2 2 2 2 12 11 2 10" xfId="6211" xr:uid="{00000000-0005-0000-0000-00004D180000}"/>
    <cellStyle name="Normal 2 2 2 2 2 2 2 2 2 2 12 11 2 11" xfId="6212" xr:uid="{00000000-0005-0000-0000-00004E180000}"/>
    <cellStyle name="Normal 2 2 2 2 2 2 2 2 2 2 12 11 2 2" xfId="6213" xr:uid="{00000000-0005-0000-0000-00004F180000}"/>
    <cellStyle name="Normal 2 2 2 2 2 2 2 2 2 2 12 11 2 2 10" xfId="6214" xr:uid="{00000000-0005-0000-0000-000050180000}"/>
    <cellStyle name="Normal 2 2 2 2 2 2 2 2 2 2 12 11 2 2 11" xfId="6215" xr:uid="{00000000-0005-0000-0000-000051180000}"/>
    <cellStyle name="Normal 2 2 2 2 2 2 2 2 2 2 12 11 2 2 2" xfId="6216" xr:uid="{00000000-0005-0000-0000-000052180000}"/>
    <cellStyle name="Normal 2 2 2 2 2 2 2 2 2 2 12 11 2 2 2 2" xfId="6217" xr:uid="{00000000-0005-0000-0000-000053180000}"/>
    <cellStyle name="Normal 2 2 2 2 2 2 2 2 2 2 12 11 2 2 2 2 2" xfId="6218" xr:uid="{00000000-0005-0000-0000-000054180000}"/>
    <cellStyle name="Normal 2 2 2 2 2 2 2 2 2 2 12 11 2 2 2 2 3" xfId="6219" xr:uid="{00000000-0005-0000-0000-000055180000}"/>
    <cellStyle name="Normal 2 2 2 2 2 2 2 2 2 2 12 11 2 2 2 2 4" xfId="6220" xr:uid="{00000000-0005-0000-0000-000056180000}"/>
    <cellStyle name="Normal 2 2 2 2 2 2 2 2 2 2 12 11 2 2 2 3" xfId="6221" xr:uid="{00000000-0005-0000-0000-000057180000}"/>
    <cellStyle name="Normal 2 2 2 2 2 2 2 2 2 2 12 11 2 2 2 4" xfId="6222" xr:uid="{00000000-0005-0000-0000-000058180000}"/>
    <cellStyle name="Normal 2 2 2 2 2 2 2 2 2 2 12 11 2 2 2 5" xfId="6223" xr:uid="{00000000-0005-0000-0000-000059180000}"/>
    <cellStyle name="Normal 2 2 2 2 2 2 2 2 2 2 12 11 2 2 2 6" xfId="6224" xr:uid="{00000000-0005-0000-0000-00005A180000}"/>
    <cellStyle name="Normal 2 2 2 2 2 2 2 2 2 2 12 11 2 2 3" xfId="6225" xr:uid="{00000000-0005-0000-0000-00005B180000}"/>
    <cellStyle name="Normal 2 2 2 2 2 2 2 2 2 2 12 11 2 2 4" xfId="6226" xr:uid="{00000000-0005-0000-0000-00005C180000}"/>
    <cellStyle name="Normal 2 2 2 2 2 2 2 2 2 2 12 11 2 2 5" xfId="6227" xr:uid="{00000000-0005-0000-0000-00005D180000}"/>
    <cellStyle name="Normal 2 2 2 2 2 2 2 2 2 2 12 11 2 2 6" xfId="6228" xr:uid="{00000000-0005-0000-0000-00005E180000}"/>
    <cellStyle name="Normal 2 2 2 2 2 2 2 2 2 2 12 11 2 2 7" xfId="6229" xr:uid="{00000000-0005-0000-0000-00005F180000}"/>
    <cellStyle name="Normal 2 2 2 2 2 2 2 2 2 2 12 11 2 2 8" xfId="6230" xr:uid="{00000000-0005-0000-0000-000060180000}"/>
    <cellStyle name="Normal 2 2 2 2 2 2 2 2 2 2 12 11 2 2 8 2" xfId="6231" xr:uid="{00000000-0005-0000-0000-000061180000}"/>
    <cellStyle name="Normal 2 2 2 2 2 2 2 2 2 2 12 11 2 2 8 3" xfId="6232" xr:uid="{00000000-0005-0000-0000-000062180000}"/>
    <cellStyle name="Normal 2 2 2 2 2 2 2 2 2 2 12 11 2 2 8 4" xfId="6233" xr:uid="{00000000-0005-0000-0000-000063180000}"/>
    <cellStyle name="Normal 2 2 2 2 2 2 2 2 2 2 12 11 2 2 9" xfId="6234" xr:uid="{00000000-0005-0000-0000-000064180000}"/>
    <cellStyle name="Normal 2 2 2 2 2 2 2 2 2 2 12 11 2 3" xfId="6235" xr:uid="{00000000-0005-0000-0000-000065180000}"/>
    <cellStyle name="Normal 2 2 2 2 2 2 2 2 2 2 12 11 2 3 2" xfId="6236" xr:uid="{00000000-0005-0000-0000-000066180000}"/>
    <cellStyle name="Normal 2 2 2 2 2 2 2 2 2 2 12 11 2 3 2 2" xfId="6237" xr:uid="{00000000-0005-0000-0000-000067180000}"/>
    <cellStyle name="Normal 2 2 2 2 2 2 2 2 2 2 12 11 2 3 2 3" xfId="6238" xr:uid="{00000000-0005-0000-0000-000068180000}"/>
    <cellStyle name="Normal 2 2 2 2 2 2 2 2 2 2 12 11 2 3 2 4" xfId="6239" xr:uid="{00000000-0005-0000-0000-000069180000}"/>
    <cellStyle name="Normal 2 2 2 2 2 2 2 2 2 2 12 11 2 3 3" xfId="6240" xr:uid="{00000000-0005-0000-0000-00006A180000}"/>
    <cellStyle name="Normal 2 2 2 2 2 2 2 2 2 2 12 11 2 3 4" xfId="6241" xr:uid="{00000000-0005-0000-0000-00006B180000}"/>
    <cellStyle name="Normal 2 2 2 2 2 2 2 2 2 2 12 11 2 3 5" xfId="6242" xr:uid="{00000000-0005-0000-0000-00006C180000}"/>
    <cellStyle name="Normal 2 2 2 2 2 2 2 2 2 2 12 11 2 3 6" xfId="6243" xr:uid="{00000000-0005-0000-0000-00006D180000}"/>
    <cellStyle name="Normal 2 2 2 2 2 2 2 2 2 2 12 11 2 4" xfId="6244" xr:uid="{00000000-0005-0000-0000-00006E180000}"/>
    <cellStyle name="Normal 2 2 2 2 2 2 2 2 2 2 12 11 2 5" xfId="6245" xr:uid="{00000000-0005-0000-0000-00006F180000}"/>
    <cellStyle name="Normal 2 2 2 2 2 2 2 2 2 2 12 11 2 6" xfId="6246" xr:uid="{00000000-0005-0000-0000-000070180000}"/>
    <cellStyle name="Normal 2 2 2 2 2 2 2 2 2 2 12 11 2 7" xfId="6247" xr:uid="{00000000-0005-0000-0000-000071180000}"/>
    <cellStyle name="Normal 2 2 2 2 2 2 2 2 2 2 12 11 2 8" xfId="6248" xr:uid="{00000000-0005-0000-0000-000072180000}"/>
    <cellStyle name="Normal 2 2 2 2 2 2 2 2 2 2 12 11 2 8 2" xfId="6249" xr:uid="{00000000-0005-0000-0000-000073180000}"/>
    <cellStyle name="Normal 2 2 2 2 2 2 2 2 2 2 12 11 2 8 3" xfId="6250" xr:uid="{00000000-0005-0000-0000-000074180000}"/>
    <cellStyle name="Normal 2 2 2 2 2 2 2 2 2 2 12 11 2 8 4" xfId="6251" xr:uid="{00000000-0005-0000-0000-000075180000}"/>
    <cellStyle name="Normal 2 2 2 2 2 2 2 2 2 2 12 11 2 9" xfId="6252" xr:uid="{00000000-0005-0000-0000-000076180000}"/>
    <cellStyle name="Normal 2 2 2 2 2 2 2 2 2 2 12 11 3" xfId="6253" xr:uid="{00000000-0005-0000-0000-000077180000}"/>
    <cellStyle name="Normal 2 2 2 2 2 2 2 2 2 2 12 11 4" xfId="6254" xr:uid="{00000000-0005-0000-0000-000078180000}"/>
    <cellStyle name="Normal 2 2 2 2 2 2 2 2 2 2 12 11 5" xfId="6255" xr:uid="{00000000-0005-0000-0000-000079180000}"/>
    <cellStyle name="Normal 2 2 2 2 2 2 2 2 2 2 12 11 5 2" xfId="6256" xr:uid="{00000000-0005-0000-0000-00007A180000}"/>
    <cellStyle name="Normal 2 2 2 2 2 2 2 2 2 2 12 11 5 2 2" xfId="6257" xr:uid="{00000000-0005-0000-0000-00007B180000}"/>
    <cellStyle name="Normal 2 2 2 2 2 2 2 2 2 2 12 11 5 2 3" xfId="6258" xr:uid="{00000000-0005-0000-0000-00007C180000}"/>
    <cellStyle name="Normal 2 2 2 2 2 2 2 2 2 2 12 11 5 2 4" xfId="6259" xr:uid="{00000000-0005-0000-0000-00007D180000}"/>
    <cellStyle name="Normal 2 2 2 2 2 2 2 2 2 2 12 11 5 3" xfId="6260" xr:uid="{00000000-0005-0000-0000-00007E180000}"/>
    <cellStyle name="Normal 2 2 2 2 2 2 2 2 2 2 12 11 5 4" xfId="6261" xr:uid="{00000000-0005-0000-0000-00007F180000}"/>
    <cellStyle name="Normal 2 2 2 2 2 2 2 2 2 2 12 11 5 5" xfId="6262" xr:uid="{00000000-0005-0000-0000-000080180000}"/>
    <cellStyle name="Normal 2 2 2 2 2 2 2 2 2 2 12 11 5 6" xfId="6263" xr:uid="{00000000-0005-0000-0000-000081180000}"/>
    <cellStyle name="Normal 2 2 2 2 2 2 2 2 2 2 12 11 6" xfId="6264" xr:uid="{00000000-0005-0000-0000-000082180000}"/>
    <cellStyle name="Normal 2 2 2 2 2 2 2 2 2 2 12 11 7" xfId="6265" xr:uid="{00000000-0005-0000-0000-000083180000}"/>
    <cellStyle name="Normal 2 2 2 2 2 2 2 2 2 2 12 11 8" xfId="6266" xr:uid="{00000000-0005-0000-0000-000084180000}"/>
    <cellStyle name="Normal 2 2 2 2 2 2 2 2 2 2 12 11 9" xfId="6267" xr:uid="{00000000-0005-0000-0000-000085180000}"/>
    <cellStyle name="Normal 2 2 2 2 2 2 2 2 2 2 12 12" xfId="6268" xr:uid="{00000000-0005-0000-0000-000086180000}"/>
    <cellStyle name="Normal 2 2 2 2 2 2 2 2 2 2 12 13" xfId="6269" xr:uid="{00000000-0005-0000-0000-000087180000}"/>
    <cellStyle name="Normal 2 2 2 2 2 2 2 2 2 2 12 13 10" xfId="6270" xr:uid="{00000000-0005-0000-0000-000088180000}"/>
    <cellStyle name="Normal 2 2 2 2 2 2 2 2 2 2 12 13 11" xfId="6271" xr:uid="{00000000-0005-0000-0000-000089180000}"/>
    <cellStyle name="Normal 2 2 2 2 2 2 2 2 2 2 12 13 2" xfId="6272" xr:uid="{00000000-0005-0000-0000-00008A180000}"/>
    <cellStyle name="Normal 2 2 2 2 2 2 2 2 2 2 12 13 2 10" xfId="6273" xr:uid="{00000000-0005-0000-0000-00008B180000}"/>
    <cellStyle name="Normal 2 2 2 2 2 2 2 2 2 2 12 13 2 11" xfId="6274" xr:uid="{00000000-0005-0000-0000-00008C180000}"/>
    <cellStyle name="Normal 2 2 2 2 2 2 2 2 2 2 12 13 2 2" xfId="6275" xr:uid="{00000000-0005-0000-0000-00008D180000}"/>
    <cellStyle name="Normal 2 2 2 2 2 2 2 2 2 2 12 13 2 2 2" xfId="6276" xr:uid="{00000000-0005-0000-0000-00008E180000}"/>
    <cellStyle name="Normal 2 2 2 2 2 2 2 2 2 2 12 13 2 2 2 2" xfId="6277" xr:uid="{00000000-0005-0000-0000-00008F180000}"/>
    <cellStyle name="Normal 2 2 2 2 2 2 2 2 2 2 12 13 2 2 2 3" xfId="6278" xr:uid="{00000000-0005-0000-0000-000090180000}"/>
    <cellStyle name="Normal 2 2 2 2 2 2 2 2 2 2 12 13 2 2 2 4" xfId="6279" xr:uid="{00000000-0005-0000-0000-000091180000}"/>
    <cellStyle name="Normal 2 2 2 2 2 2 2 2 2 2 12 13 2 2 3" xfId="6280" xr:uid="{00000000-0005-0000-0000-000092180000}"/>
    <cellStyle name="Normal 2 2 2 2 2 2 2 2 2 2 12 13 2 2 4" xfId="6281" xr:uid="{00000000-0005-0000-0000-000093180000}"/>
    <cellStyle name="Normal 2 2 2 2 2 2 2 2 2 2 12 13 2 2 5" xfId="6282" xr:uid="{00000000-0005-0000-0000-000094180000}"/>
    <cellStyle name="Normal 2 2 2 2 2 2 2 2 2 2 12 13 2 2 6" xfId="6283" xr:uid="{00000000-0005-0000-0000-000095180000}"/>
    <cellStyle name="Normal 2 2 2 2 2 2 2 2 2 2 12 13 2 3" xfId="6284" xr:uid="{00000000-0005-0000-0000-000096180000}"/>
    <cellStyle name="Normal 2 2 2 2 2 2 2 2 2 2 12 13 2 4" xfId="6285" xr:uid="{00000000-0005-0000-0000-000097180000}"/>
    <cellStyle name="Normal 2 2 2 2 2 2 2 2 2 2 12 13 2 5" xfId="6286" xr:uid="{00000000-0005-0000-0000-000098180000}"/>
    <cellStyle name="Normal 2 2 2 2 2 2 2 2 2 2 12 13 2 6" xfId="6287" xr:uid="{00000000-0005-0000-0000-000099180000}"/>
    <cellStyle name="Normal 2 2 2 2 2 2 2 2 2 2 12 13 2 7" xfId="6288" xr:uid="{00000000-0005-0000-0000-00009A180000}"/>
    <cellStyle name="Normal 2 2 2 2 2 2 2 2 2 2 12 13 2 8" xfId="6289" xr:uid="{00000000-0005-0000-0000-00009B180000}"/>
    <cellStyle name="Normal 2 2 2 2 2 2 2 2 2 2 12 13 2 8 2" xfId="6290" xr:uid="{00000000-0005-0000-0000-00009C180000}"/>
    <cellStyle name="Normal 2 2 2 2 2 2 2 2 2 2 12 13 2 8 3" xfId="6291" xr:uid="{00000000-0005-0000-0000-00009D180000}"/>
    <cellStyle name="Normal 2 2 2 2 2 2 2 2 2 2 12 13 2 8 4" xfId="6292" xr:uid="{00000000-0005-0000-0000-00009E180000}"/>
    <cellStyle name="Normal 2 2 2 2 2 2 2 2 2 2 12 13 2 9" xfId="6293" xr:uid="{00000000-0005-0000-0000-00009F180000}"/>
    <cellStyle name="Normal 2 2 2 2 2 2 2 2 2 2 12 13 3" xfId="6294" xr:uid="{00000000-0005-0000-0000-0000A0180000}"/>
    <cellStyle name="Normal 2 2 2 2 2 2 2 2 2 2 12 13 3 2" xfId="6295" xr:uid="{00000000-0005-0000-0000-0000A1180000}"/>
    <cellStyle name="Normal 2 2 2 2 2 2 2 2 2 2 12 13 3 2 2" xfId="6296" xr:uid="{00000000-0005-0000-0000-0000A2180000}"/>
    <cellStyle name="Normal 2 2 2 2 2 2 2 2 2 2 12 13 3 2 3" xfId="6297" xr:uid="{00000000-0005-0000-0000-0000A3180000}"/>
    <cellStyle name="Normal 2 2 2 2 2 2 2 2 2 2 12 13 3 2 4" xfId="6298" xr:uid="{00000000-0005-0000-0000-0000A4180000}"/>
    <cellStyle name="Normal 2 2 2 2 2 2 2 2 2 2 12 13 3 3" xfId="6299" xr:uid="{00000000-0005-0000-0000-0000A5180000}"/>
    <cellStyle name="Normal 2 2 2 2 2 2 2 2 2 2 12 13 3 4" xfId="6300" xr:uid="{00000000-0005-0000-0000-0000A6180000}"/>
    <cellStyle name="Normal 2 2 2 2 2 2 2 2 2 2 12 13 3 5" xfId="6301" xr:uid="{00000000-0005-0000-0000-0000A7180000}"/>
    <cellStyle name="Normal 2 2 2 2 2 2 2 2 2 2 12 13 3 6" xfId="6302" xr:uid="{00000000-0005-0000-0000-0000A8180000}"/>
    <cellStyle name="Normal 2 2 2 2 2 2 2 2 2 2 12 13 4" xfId="6303" xr:uid="{00000000-0005-0000-0000-0000A9180000}"/>
    <cellStyle name="Normal 2 2 2 2 2 2 2 2 2 2 12 13 5" xfId="6304" xr:uid="{00000000-0005-0000-0000-0000AA180000}"/>
    <cellStyle name="Normal 2 2 2 2 2 2 2 2 2 2 12 13 6" xfId="6305" xr:uid="{00000000-0005-0000-0000-0000AB180000}"/>
    <cellStyle name="Normal 2 2 2 2 2 2 2 2 2 2 12 13 7" xfId="6306" xr:uid="{00000000-0005-0000-0000-0000AC180000}"/>
    <cellStyle name="Normal 2 2 2 2 2 2 2 2 2 2 12 13 8" xfId="6307" xr:uid="{00000000-0005-0000-0000-0000AD180000}"/>
    <cellStyle name="Normal 2 2 2 2 2 2 2 2 2 2 12 13 8 2" xfId="6308" xr:uid="{00000000-0005-0000-0000-0000AE180000}"/>
    <cellStyle name="Normal 2 2 2 2 2 2 2 2 2 2 12 13 8 3" xfId="6309" xr:uid="{00000000-0005-0000-0000-0000AF180000}"/>
    <cellStyle name="Normal 2 2 2 2 2 2 2 2 2 2 12 13 8 4" xfId="6310" xr:uid="{00000000-0005-0000-0000-0000B0180000}"/>
    <cellStyle name="Normal 2 2 2 2 2 2 2 2 2 2 12 13 9" xfId="6311" xr:uid="{00000000-0005-0000-0000-0000B1180000}"/>
    <cellStyle name="Normal 2 2 2 2 2 2 2 2 2 2 12 14" xfId="6312" xr:uid="{00000000-0005-0000-0000-0000B2180000}"/>
    <cellStyle name="Normal 2 2 2 2 2 2 2 2 2 2 12 15" xfId="6313" xr:uid="{00000000-0005-0000-0000-0000B3180000}"/>
    <cellStyle name="Normal 2 2 2 2 2 2 2 2 2 2 12 15 2" xfId="6314" xr:uid="{00000000-0005-0000-0000-0000B4180000}"/>
    <cellStyle name="Normal 2 2 2 2 2 2 2 2 2 2 12 15 2 2" xfId="6315" xr:uid="{00000000-0005-0000-0000-0000B5180000}"/>
    <cellStyle name="Normal 2 2 2 2 2 2 2 2 2 2 12 15 2 3" xfId="6316" xr:uid="{00000000-0005-0000-0000-0000B6180000}"/>
    <cellStyle name="Normal 2 2 2 2 2 2 2 2 2 2 12 15 2 4" xfId="6317" xr:uid="{00000000-0005-0000-0000-0000B7180000}"/>
    <cellStyle name="Normal 2 2 2 2 2 2 2 2 2 2 12 15 3" xfId="6318" xr:uid="{00000000-0005-0000-0000-0000B8180000}"/>
    <cellStyle name="Normal 2 2 2 2 2 2 2 2 2 2 12 15 4" xfId="6319" xr:uid="{00000000-0005-0000-0000-0000B9180000}"/>
    <cellStyle name="Normal 2 2 2 2 2 2 2 2 2 2 12 15 5" xfId="6320" xr:uid="{00000000-0005-0000-0000-0000BA180000}"/>
    <cellStyle name="Normal 2 2 2 2 2 2 2 2 2 2 12 15 6" xfId="6321" xr:uid="{00000000-0005-0000-0000-0000BB180000}"/>
    <cellStyle name="Normal 2 2 2 2 2 2 2 2 2 2 12 16" xfId="6322" xr:uid="{00000000-0005-0000-0000-0000BC180000}"/>
    <cellStyle name="Normal 2 2 2 2 2 2 2 2 2 2 12 17" xfId="6323" xr:uid="{00000000-0005-0000-0000-0000BD180000}"/>
    <cellStyle name="Normal 2 2 2 2 2 2 2 2 2 2 12 18" xfId="6324" xr:uid="{00000000-0005-0000-0000-0000BE180000}"/>
    <cellStyle name="Normal 2 2 2 2 2 2 2 2 2 2 12 19" xfId="6325" xr:uid="{00000000-0005-0000-0000-0000BF180000}"/>
    <cellStyle name="Normal 2 2 2 2 2 2 2 2 2 2 12 2" xfId="6326" xr:uid="{00000000-0005-0000-0000-0000C0180000}"/>
    <cellStyle name="Normal 2 2 2 2 2 2 2 2 2 2 12 2 10" xfId="6327" xr:uid="{00000000-0005-0000-0000-0000C1180000}"/>
    <cellStyle name="Normal 2 2 2 2 2 2 2 2 2 2 12 2 11" xfId="6328" xr:uid="{00000000-0005-0000-0000-0000C2180000}"/>
    <cellStyle name="Normal 2 2 2 2 2 2 2 2 2 2 12 2 12" xfId="6329" xr:uid="{00000000-0005-0000-0000-0000C3180000}"/>
    <cellStyle name="Normal 2 2 2 2 2 2 2 2 2 2 12 2 13" xfId="6330" xr:uid="{00000000-0005-0000-0000-0000C4180000}"/>
    <cellStyle name="Normal 2 2 2 2 2 2 2 2 2 2 12 2 13 2" xfId="6331" xr:uid="{00000000-0005-0000-0000-0000C5180000}"/>
    <cellStyle name="Normal 2 2 2 2 2 2 2 2 2 2 12 2 13 3" xfId="6332" xr:uid="{00000000-0005-0000-0000-0000C6180000}"/>
    <cellStyle name="Normal 2 2 2 2 2 2 2 2 2 2 12 2 13 4" xfId="6333" xr:uid="{00000000-0005-0000-0000-0000C7180000}"/>
    <cellStyle name="Normal 2 2 2 2 2 2 2 2 2 2 12 2 14" xfId="6334" xr:uid="{00000000-0005-0000-0000-0000C8180000}"/>
    <cellStyle name="Normal 2 2 2 2 2 2 2 2 2 2 12 2 15" xfId="6335" xr:uid="{00000000-0005-0000-0000-0000C9180000}"/>
    <cellStyle name="Normal 2 2 2 2 2 2 2 2 2 2 12 2 16" xfId="6336" xr:uid="{00000000-0005-0000-0000-0000CA180000}"/>
    <cellStyle name="Normal 2 2 2 2 2 2 2 2 2 2 12 2 2" xfId="6337" xr:uid="{00000000-0005-0000-0000-0000CB180000}"/>
    <cellStyle name="Normal 2 2 2 2 2 2 2 2 2 2 12 2 2 10" xfId="6338" xr:uid="{00000000-0005-0000-0000-0000CC180000}"/>
    <cellStyle name="Normal 2 2 2 2 2 2 2 2 2 2 12 2 2 11" xfId="6339" xr:uid="{00000000-0005-0000-0000-0000CD180000}"/>
    <cellStyle name="Normal 2 2 2 2 2 2 2 2 2 2 12 2 2 11 2" xfId="6340" xr:uid="{00000000-0005-0000-0000-0000CE180000}"/>
    <cellStyle name="Normal 2 2 2 2 2 2 2 2 2 2 12 2 2 11 3" xfId="6341" xr:uid="{00000000-0005-0000-0000-0000CF180000}"/>
    <cellStyle name="Normal 2 2 2 2 2 2 2 2 2 2 12 2 2 11 4" xfId="6342" xr:uid="{00000000-0005-0000-0000-0000D0180000}"/>
    <cellStyle name="Normal 2 2 2 2 2 2 2 2 2 2 12 2 2 12" xfId="6343" xr:uid="{00000000-0005-0000-0000-0000D1180000}"/>
    <cellStyle name="Normal 2 2 2 2 2 2 2 2 2 2 12 2 2 13" xfId="6344" xr:uid="{00000000-0005-0000-0000-0000D2180000}"/>
    <cellStyle name="Normal 2 2 2 2 2 2 2 2 2 2 12 2 2 14" xfId="6345" xr:uid="{00000000-0005-0000-0000-0000D3180000}"/>
    <cellStyle name="Normal 2 2 2 2 2 2 2 2 2 2 12 2 2 2" xfId="6346" xr:uid="{00000000-0005-0000-0000-0000D4180000}"/>
    <cellStyle name="Normal 2 2 2 2 2 2 2 2 2 2 12 2 2 2 10" xfId="6347" xr:uid="{00000000-0005-0000-0000-0000D5180000}"/>
    <cellStyle name="Normal 2 2 2 2 2 2 2 2 2 2 12 2 2 2 11" xfId="6348" xr:uid="{00000000-0005-0000-0000-0000D6180000}"/>
    <cellStyle name="Normal 2 2 2 2 2 2 2 2 2 2 12 2 2 2 2" xfId="6349" xr:uid="{00000000-0005-0000-0000-0000D7180000}"/>
    <cellStyle name="Normal 2 2 2 2 2 2 2 2 2 2 12 2 2 2 2 10" xfId="6350" xr:uid="{00000000-0005-0000-0000-0000D8180000}"/>
    <cellStyle name="Normal 2 2 2 2 2 2 2 2 2 2 12 2 2 2 2 11" xfId="6351" xr:uid="{00000000-0005-0000-0000-0000D9180000}"/>
    <cellStyle name="Normal 2 2 2 2 2 2 2 2 2 2 12 2 2 2 2 2" xfId="6352" xr:uid="{00000000-0005-0000-0000-0000DA180000}"/>
    <cellStyle name="Normal 2 2 2 2 2 2 2 2 2 2 12 2 2 2 2 2 2" xfId="6353" xr:uid="{00000000-0005-0000-0000-0000DB180000}"/>
    <cellStyle name="Normal 2 2 2 2 2 2 2 2 2 2 12 2 2 2 2 2 2 2" xfId="6354" xr:uid="{00000000-0005-0000-0000-0000DC180000}"/>
    <cellStyle name="Normal 2 2 2 2 2 2 2 2 2 2 12 2 2 2 2 2 2 3" xfId="6355" xr:uid="{00000000-0005-0000-0000-0000DD180000}"/>
    <cellStyle name="Normal 2 2 2 2 2 2 2 2 2 2 12 2 2 2 2 2 2 4" xfId="6356" xr:uid="{00000000-0005-0000-0000-0000DE180000}"/>
    <cellStyle name="Normal 2 2 2 2 2 2 2 2 2 2 12 2 2 2 2 2 3" xfId="6357" xr:uid="{00000000-0005-0000-0000-0000DF180000}"/>
    <cellStyle name="Normal 2 2 2 2 2 2 2 2 2 2 12 2 2 2 2 2 4" xfId="6358" xr:uid="{00000000-0005-0000-0000-0000E0180000}"/>
    <cellStyle name="Normal 2 2 2 2 2 2 2 2 2 2 12 2 2 2 2 2 5" xfId="6359" xr:uid="{00000000-0005-0000-0000-0000E1180000}"/>
    <cellStyle name="Normal 2 2 2 2 2 2 2 2 2 2 12 2 2 2 2 2 6" xfId="6360" xr:uid="{00000000-0005-0000-0000-0000E2180000}"/>
    <cellStyle name="Normal 2 2 2 2 2 2 2 2 2 2 12 2 2 2 2 3" xfId="6361" xr:uid="{00000000-0005-0000-0000-0000E3180000}"/>
    <cellStyle name="Normal 2 2 2 2 2 2 2 2 2 2 12 2 2 2 2 4" xfId="6362" xr:uid="{00000000-0005-0000-0000-0000E4180000}"/>
    <cellStyle name="Normal 2 2 2 2 2 2 2 2 2 2 12 2 2 2 2 5" xfId="6363" xr:uid="{00000000-0005-0000-0000-0000E5180000}"/>
    <cellStyle name="Normal 2 2 2 2 2 2 2 2 2 2 12 2 2 2 2 6" xfId="6364" xr:uid="{00000000-0005-0000-0000-0000E6180000}"/>
    <cellStyle name="Normal 2 2 2 2 2 2 2 2 2 2 12 2 2 2 2 7" xfId="6365" xr:uid="{00000000-0005-0000-0000-0000E7180000}"/>
    <cellStyle name="Normal 2 2 2 2 2 2 2 2 2 2 12 2 2 2 2 8" xfId="6366" xr:uid="{00000000-0005-0000-0000-0000E8180000}"/>
    <cellStyle name="Normal 2 2 2 2 2 2 2 2 2 2 12 2 2 2 2 8 2" xfId="6367" xr:uid="{00000000-0005-0000-0000-0000E9180000}"/>
    <cellStyle name="Normal 2 2 2 2 2 2 2 2 2 2 12 2 2 2 2 8 3" xfId="6368" xr:uid="{00000000-0005-0000-0000-0000EA180000}"/>
    <cellStyle name="Normal 2 2 2 2 2 2 2 2 2 2 12 2 2 2 2 8 4" xfId="6369" xr:uid="{00000000-0005-0000-0000-0000EB180000}"/>
    <cellStyle name="Normal 2 2 2 2 2 2 2 2 2 2 12 2 2 2 2 9" xfId="6370" xr:uid="{00000000-0005-0000-0000-0000EC180000}"/>
    <cellStyle name="Normal 2 2 2 2 2 2 2 2 2 2 12 2 2 2 3" xfId="6371" xr:uid="{00000000-0005-0000-0000-0000ED180000}"/>
    <cellStyle name="Normal 2 2 2 2 2 2 2 2 2 2 12 2 2 2 3 2" xfId="6372" xr:uid="{00000000-0005-0000-0000-0000EE180000}"/>
    <cellStyle name="Normal 2 2 2 2 2 2 2 2 2 2 12 2 2 2 3 2 2" xfId="6373" xr:uid="{00000000-0005-0000-0000-0000EF180000}"/>
    <cellStyle name="Normal 2 2 2 2 2 2 2 2 2 2 12 2 2 2 3 2 3" xfId="6374" xr:uid="{00000000-0005-0000-0000-0000F0180000}"/>
    <cellStyle name="Normal 2 2 2 2 2 2 2 2 2 2 12 2 2 2 3 2 4" xfId="6375" xr:uid="{00000000-0005-0000-0000-0000F1180000}"/>
    <cellStyle name="Normal 2 2 2 2 2 2 2 2 2 2 12 2 2 2 3 3" xfId="6376" xr:uid="{00000000-0005-0000-0000-0000F2180000}"/>
    <cellStyle name="Normal 2 2 2 2 2 2 2 2 2 2 12 2 2 2 3 4" xfId="6377" xr:uid="{00000000-0005-0000-0000-0000F3180000}"/>
    <cellStyle name="Normal 2 2 2 2 2 2 2 2 2 2 12 2 2 2 3 5" xfId="6378" xr:uid="{00000000-0005-0000-0000-0000F4180000}"/>
    <cellStyle name="Normal 2 2 2 2 2 2 2 2 2 2 12 2 2 2 3 6" xfId="6379" xr:uid="{00000000-0005-0000-0000-0000F5180000}"/>
    <cellStyle name="Normal 2 2 2 2 2 2 2 2 2 2 12 2 2 2 4" xfId="6380" xr:uid="{00000000-0005-0000-0000-0000F6180000}"/>
    <cellStyle name="Normal 2 2 2 2 2 2 2 2 2 2 12 2 2 2 5" xfId="6381" xr:uid="{00000000-0005-0000-0000-0000F7180000}"/>
    <cellStyle name="Normal 2 2 2 2 2 2 2 2 2 2 12 2 2 2 6" xfId="6382" xr:uid="{00000000-0005-0000-0000-0000F8180000}"/>
    <cellStyle name="Normal 2 2 2 2 2 2 2 2 2 2 12 2 2 2 7" xfId="6383" xr:uid="{00000000-0005-0000-0000-0000F9180000}"/>
    <cellStyle name="Normal 2 2 2 2 2 2 2 2 2 2 12 2 2 2 8" xfId="6384" xr:uid="{00000000-0005-0000-0000-0000FA180000}"/>
    <cellStyle name="Normal 2 2 2 2 2 2 2 2 2 2 12 2 2 2 8 2" xfId="6385" xr:uid="{00000000-0005-0000-0000-0000FB180000}"/>
    <cellStyle name="Normal 2 2 2 2 2 2 2 2 2 2 12 2 2 2 8 3" xfId="6386" xr:uid="{00000000-0005-0000-0000-0000FC180000}"/>
    <cellStyle name="Normal 2 2 2 2 2 2 2 2 2 2 12 2 2 2 8 4" xfId="6387" xr:uid="{00000000-0005-0000-0000-0000FD180000}"/>
    <cellStyle name="Normal 2 2 2 2 2 2 2 2 2 2 12 2 2 2 9" xfId="6388" xr:uid="{00000000-0005-0000-0000-0000FE180000}"/>
    <cellStyle name="Normal 2 2 2 2 2 2 2 2 2 2 12 2 2 3" xfId="6389" xr:uid="{00000000-0005-0000-0000-0000FF180000}"/>
    <cellStyle name="Normal 2 2 2 2 2 2 2 2 2 2 12 2 2 4" xfId="6390" xr:uid="{00000000-0005-0000-0000-000000190000}"/>
    <cellStyle name="Normal 2 2 2 2 2 2 2 2 2 2 12 2 2 5" xfId="6391" xr:uid="{00000000-0005-0000-0000-000001190000}"/>
    <cellStyle name="Normal 2 2 2 2 2 2 2 2 2 2 12 2 2 5 2" xfId="6392" xr:uid="{00000000-0005-0000-0000-000002190000}"/>
    <cellStyle name="Normal 2 2 2 2 2 2 2 2 2 2 12 2 2 5 2 2" xfId="6393" xr:uid="{00000000-0005-0000-0000-000003190000}"/>
    <cellStyle name="Normal 2 2 2 2 2 2 2 2 2 2 12 2 2 5 2 3" xfId="6394" xr:uid="{00000000-0005-0000-0000-000004190000}"/>
    <cellStyle name="Normal 2 2 2 2 2 2 2 2 2 2 12 2 2 5 2 4" xfId="6395" xr:uid="{00000000-0005-0000-0000-000005190000}"/>
    <cellStyle name="Normal 2 2 2 2 2 2 2 2 2 2 12 2 2 5 3" xfId="6396" xr:uid="{00000000-0005-0000-0000-000006190000}"/>
    <cellStyle name="Normal 2 2 2 2 2 2 2 2 2 2 12 2 2 5 4" xfId="6397" xr:uid="{00000000-0005-0000-0000-000007190000}"/>
    <cellStyle name="Normal 2 2 2 2 2 2 2 2 2 2 12 2 2 5 5" xfId="6398" xr:uid="{00000000-0005-0000-0000-000008190000}"/>
    <cellStyle name="Normal 2 2 2 2 2 2 2 2 2 2 12 2 2 5 6" xfId="6399" xr:uid="{00000000-0005-0000-0000-000009190000}"/>
    <cellStyle name="Normal 2 2 2 2 2 2 2 2 2 2 12 2 2 6" xfId="6400" xr:uid="{00000000-0005-0000-0000-00000A190000}"/>
    <cellStyle name="Normal 2 2 2 2 2 2 2 2 2 2 12 2 2 7" xfId="6401" xr:uid="{00000000-0005-0000-0000-00000B190000}"/>
    <cellStyle name="Normal 2 2 2 2 2 2 2 2 2 2 12 2 2 8" xfId="6402" xr:uid="{00000000-0005-0000-0000-00000C190000}"/>
    <cellStyle name="Normal 2 2 2 2 2 2 2 2 2 2 12 2 2 9" xfId="6403" xr:uid="{00000000-0005-0000-0000-00000D190000}"/>
    <cellStyle name="Normal 2 2 2 2 2 2 2 2 2 2 12 2 3" xfId="6404" xr:uid="{00000000-0005-0000-0000-00000E190000}"/>
    <cellStyle name="Normal 2 2 2 2 2 2 2 2 2 2 12 2 4" xfId="6405" xr:uid="{00000000-0005-0000-0000-00000F190000}"/>
    <cellStyle name="Normal 2 2 2 2 2 2 2 2 2 2 12 2 5" xfId="6406" xr:uid="{00000000-0005-0000-0000-000010190000}"/>
    <cellStyle name="Normal 2 2 2 2 2 2 2 2 2 2 12 2 5 10" xfId="6407" xr:uid="{00000000-0005-0000-0000-000011190000}"/>
    <cellStyle name="Normal 2 2 2 2 2 2 2 2 2 2 12 2 5 11" xfId="6408" xr:uid="{00000000-0005-0000-0000-000012190000}"/>
    <cellStyle name="Normal 2 2 2 2 2 2 2 2 2 2 12 2 5 2" xfId="6409" xr:uid="{00000000-0005-0000-0000-000013190000}"/>
    <cellStyle name="Normal 2 2 2 2 2 2 2 2 2 2 12 2 5 2 10" xfId="6410" xr:uid="{00000000-0005-0000-0000-000014190000}"/>
    <cellStyle name="Normal 2 2 2 2 2 2 2 2 2 2 12 2 5 2 11" xfId="6411" xr:uid="{00000000-0005-0000-0000-000015190000}"/>
    <cellStyle name="Normal 2 2 2 2 2 2 2 2 2 2 12 2 5 2 2" xfId="6412" xr:uid="{00000000-0005-0000-0000-000016190000}"/>
    <cellStyle name="Normal 2 2 2 2 2 2 2 2 2 2 12 2 5 2 2 2" xfId="6413" xr:uid="{00000000-0005-0000-0000-000017190000}"/>
    <cellStyle name="Normal 2 2 2 2 2 2 2 2 2 2 12 2 5 2 2 2 2" xfId="6414" xr:uid="{00000000-0005-0000-0000-000018190000}"/>
    <cellStyle name="Normal 2 2 2 2 2 2 2 2 2 2 12 2 5 2 2 2 3" xfId="6415" xr:uid="{00000000-0005-0000-0000-000019190000}"/>
    <cellStyle name="Normal 2 2 2 2 2 2 2 2 2 2 12 2 5 2 2 2 4" xfId="6416" xr:uid="{00000000-0005-0000-0000-00001A190000}"/>
    <cellStyle name="Normal 2 2 2 2 2 2 2 2 2 2 12 2 5 2 2 3" xfId="6417" xr:uid="{00000000-0005-0000-0000-00001B190000}"/>
    <cellStyle name="Normal 2 2 2 2 2 2 2 2 2 2 12 2 5 2 2 4" xfId="6418" xr:uid="{00000000-0005-0000-0000-00001C190000}"/>
    <cellStyle name="Normal 2 2 2 2 2 2 2 2 2 2 12 2 5 2 2 5" xfId="6419" xr:uid="{00000000-0005-0000-0000-00001D190000}"/>
    <cellStyle name="Normal 2 2 2 2 2 2 2 2 2 2 12 2 5 2 2 6" xfId="6420" xr:uid="{00000000-0005-0000-0000-00001E190000}"/>
    <cellStyle name="Normal 2 2 2 2 2 2 2 2 2 2 12 2 5 2 3" xfId="6421" xr:uid="{00000000-0005-0000-0000-00001F190000}"/>
    <cellStyle name="Normal 2 2 2 2 2 2 2 2 2 2 12 2 5 2 4" xfId="6422" xr:uid="{00000000-0005-0000-0000-000020190000}"/>
    <cellStyle name="Normal 2 2 2 2 2 2 2 2 2 2 12 2 5 2 5" xfId="6423" xr:uid="{00000000-0005-0000-0000-000021190000}"/>
    <cellStyle name="Normal 2 2 2 2 2 2 2 2 2 2 12 2 5 2 6" xfId="6424" xr:uid="{00000000-0005-0000-0000-000022190000}"/>
    <cellStyle name="Normal 2 2 2 2 2 2 2 2 2 2 12 2 5 2 7" xfId="6425" xr:uid="{00000000-0005-0000-0000-000023190000}"/>
    <cellStyle name="Normal 2 2 2 2 2 2 2 2 2 2 12 2 5 2 8" xfId="6426" xr:uid="{00000000-0005-0000-0000-000024190000}"/>
    <cellStyle name="Normal 2 2 2 2 2 2 2 2 2 2 12 2 5 2 8 2" xfId="6427" xr:uid="{00000000-0005-0000-0000-000025190000}"/>
    <cellStyle name="Normal 2 2 2 2 2 2 2 2 2 2 12 2 5 2 8 3" xfId="6428" xr:uid="{00000000-0005-0000-0000-000026190000}"/>
    <cellStyle name="Normal 2 2 2 2 2 2 2 2 2 2 12 2 5 2 8 4" xfId="6429" xr:uid="{00000000-0005-0000-0000-000027190000}"/>
    <cellStyle name="Normal 2 2 2 2 2 2 2 2 2 2 12 2 5 2 9" xfId="6430" xr:uid="{00000000-0005-0000-0000-000028190000}"/>
    <cellStyle name="Normal 2 2 2 2 2 2 2 2 2 2 12 2 5 3" xfId="6431" xr:uid="{00000000-0005-0000-0000-000029190000}"/>
    <cellStyle name="Normal 2 2 2 2 2 2 2 2 2 2 12 2 5 3 2" xfId="6432" xr:uid="{00000000-0005-0000-0000-00002A190000}"/>
    <cellStyle name="Normal 2 2 2 2 2 2 2 2 2 2 12 2 5 3 2 2" xfId="6433" xr:uid="{00000000-0005-0000-0000-00002B190000}"/>
    <cellStyle name="Normal 2 2 2 2 2 2 2 2 2 2 12 2 5 3 2 3" xfId="6434" xr:uid="{00000000-0005-0000-0000-00002C190000}"/>
    <cellStyle name="Normal 2 2 2 2 2 2 2 2 2 2 12 2 5 3 2 4" xfId="6435" xr:uid="{00000000-0005-0000-0000-00002D190000}"/>
    <cellStyle name="Normal 2 2 2 2 2 2 2 2 2 2 12 2 5 3 3" xfId="6436" xr:uid="{00000000-0005-0000-0000-00002E190000}"/>
    <cellStyle name="Normal 2 2 2 2 2 2 2 2 2 2 12 2 5 3 4" xfId="6437" xr:uid="{00000000-0005-0000-0000-00002F190000}"/>
    <cellStyle name="Normal 2 2 2 2 2 2 2 2 2 2 12 2 5 3 5" xfId="6438" xr:uid="{00000000-0005-0000-0000-000030190000}"/>
    <cellStyle name="Normal 2 2 2 2 2 2 2 2 2 2 12 2 5 3 6" xfId="6439" xr:uid="{00000000-0005-0000-0000-000031190000}"/>
    <cellStyle name="Normal 2 2 2 2 2 2 2 2 2 2 12 2 5 4" xfId="6440" xr:uid="{00000000-0005-0000-0000-000032190000}"/>
    <cellStyle name="Normal 2 2 2 2 2 2 2 2 2 2 12 2 5 5" xfId="6441" xr:uid="{00000000-0005-0000-0000-000033190000}"/>
    <cellStyle name="Normal 2 2 2 2 2 2 2 2 2 2 12 2 5 6" xfId="6442" xr:uid="{00000000-0005-0000-0000-000034190000}"/>
    <cellStyle name="Normal 2 2 2 2 2 2 2 2 2 2 12 2 5 7" xfId="6443" xr:uid="{00000000-0005-0000-0000-000035190000}"/>
    <cellStyle name="Normal 2 2 2 2 2 2 2 2 2 2 12 2 5 8" xfId="6444" xr:uid="{00000000-0005-0000-0000-000036190000}"/>
    <cellStyle name="Normal 2 2 2 2 2 2 2 2 2 2 12 2 5 8 2" xfId="6445" xr:uid="{00000000-0005-0000-0000-000037190000}"/>
    <cellStyle name="Normal 2 2 2 2 2 2 2 2 2 2 12 2 5 8 3" xfId="6446" xr:uid="{00000000-0005-0000-0000-000038190000}"/>
    <cellStyle name="Normal 2 2 2 2 2 2 2 2 2 2 12 2 5 8 4" xfId="6447" xr:uid="{00000000-0005-0000-0000-000039190000}"/>
    <cellStyle name="Normal 2 2 2 2 2 2 2 2 2 2 12 2 5 9" xfId="6448" xr:uid="{00000000-0005-0000-0000-00003A190000}"/>
    <cellStyle name="Normal 2 2 2 2 2 2 2 2 2 2 12 2 6" xfId="6449" xr:uid="{00000000-0005-0000-0000-00003B190000}"/>
    <cellStyle name="Normal 2 2 2 2 2 2 2 2 2 2 12 2 7" xfId="6450" xr:uid="{00000000-0005-0000-0000-00003C190000}"/>
    <cellStyle name="Normal 2 2 2 2 2 2 2 2 2 2 12 2 7 2" xfId="6451" xr:uid="{00000000-0005-0000-0000-00003D190000}"/>
    <cellStyle name="Normal 2 2 2 2 2 2 2 2 2 2 12 2 7 2 2" xfId="6452" xr:uid="{00000000-0005-0000-0000-00003E190000}"/>
    <cellStyle name="Normal 2 2 2 2 2 2 2 2 2 2 12 2 7 2 3" xfId="6453" xr:uid="{00000000-0005-0000-0000-00003F190000}"/>
    <cellStyle name="Normal 2 2 2 2 2 2 2 2 2 2 12 2 7 2 4" xfId="6454" xr:uid="{00000000-0005-0000-0000-000040190000}"/>
    <cellStyle name="Normal 2 2 2 2 2 2 2 2 2 2 12 2 7 3" xfId="6455" xr:uid="{00000000-0005-0000-0000-000041190000}"/>
    <cellStyle name="Normal 2 2 2 2 2 2 2 2 2 2 12 2 7 4" xfId="6456" xr:uid="{00000000-0005-0000-0000-000042190000}"/>
    <cellStyle name="Normal 2 2 2 2 2 2 2 2 2 2 12 2 7 5" xfId="6457" xr:uid="{00000000-0005-0000-0000-000043190000}"/>
    <cellStyle name="Normal 2 2 2 2 2 2 2 2 2 2 12 2 7 6" xfId="6458" xr:uid="{00000000-0005-0000-0000-000044190000}"/>
    <cellStyle name="Normal 2 2 2 2 2 2 2 2 2 2 12 2 8" xfId="6459" xr:uid="{00000000-0005-0000-0000-000045190000}"/>
    <cellStyle name="Normal 2 2 2 2 2 2 2 2 2 2 12 2 9" xfId="6460" xr:uid="{00000000-0005-0000-0000-000046190000}"/>
    <cellStyle name="Normal 2 2 2 2 2 2 2 2 2 2 12 20" xfId="6461" xr:uid="{00000000-0005-0000-0000-000047190000}"/>
    <cellStyle name="Normal 2 2 2 2 2 2 2 2 2 2 12 21" xfId="6462" xr:uid="{00000000-0005-0000-0000-000048190000}"/>
    <cellStyle name="Normal 2 2 2 2 2 2 2 2 2 2 12 21 2" xfId="6463" xr:uid="{00000000-0005-0000-0000-000049190000}"/>
    <cellStyle name="Normal 2 2 2 2 2 2 2 2 2 2 12 21 3" xfId="6464" xr:uid="{00000000-0005-0000-0000-00004A190000}"/>
    <cellStyle name="Normal 2 2 2 2 2 2 2 2 2 2 12 21 4" xfId="6465" xr:uid="{00000000-0005-0000-0000-00004B190000}"/>
    <cellStyle name="Normal 2 2 2 2 2 2 2 2 2 2 12 22" xfId="6466" xr:uid="{00000000-0005-0000-0000-00004C190000}"/>
    <cellStyle name="Normal 2 2 2 2 2 2 2 2 2 2 12 23" xfId="6467" xr:uid="{00000000-0005-0000-0000-00004D190000}"/>
    <cellStyle name="Normal 2 2 2 2 2 2 2 2 2 2 12 24" xfId="6468" xr:uid="{00000000-0005-0000-0000-00004E190000}"/>
    <cellStyle name="Normal 2 2 2 2 2 2 2 2 2 2 12 3" xfId="6469" xr:uid="{00000000-0005-0000-0000-00004F190000}"/>
    <cellStyle name="Normal 2 2 2 2 2 2 2 2 2 2 12 4" xfId="6470" xr:uid="{00000000-0005-0000-0000-000050190000}"/>
    <cellStyle name="Normal 2 2 2 2 2 2 2 2 2 2 12 5" xfId="6471" xr:uid="{00000000-0005-0000-0000-000051190000}"/>
    <cellStyle name="Normal 2 2 2 2 2 2 2 2 2 2 12 6" xfId="6472" xr:uid="{00000000-0005-0000-0000-000052190000}"/>
    <cellStyle name="Normal 2 2 2 2 2 2 2 2 2 2 12 7" xfId="6473" xr:uid="{00000000-0005-0000-0000-000053190000}"/>
    <cellStyle name="Normal 2 2 2 2 2 2 2 2 2 2 12 8" xfId="6474" xr:uid="{00000000-0005-0000-0000-000054190000}"/>
    <cellStyle name="Normal 2 2 2 2 2 2 2 2 2 2 12 9" xfId="6475" xr:uid="{00000000-0005-0000-0000-000055190000}"/>
    <cellStyle name="Normal 2 2 2 2 2 2 2 2 2 2 13" xfId="6476" xr:uid="{00000000-0005-0000-0000-000056190000}"/>
    <cellStyle name="Normal 2 2 2 2 2 2 2 2 2 2 13 10" xfId="6477" xr:uid="{00000000-0005-0000-0000-000057190000}"/>
    <cellStyle name="Normal 2 2 2 2 2 2 2 2 2 2 13 11" xfId="6478" xr:uid="{00000000-0005-0000-0000-000058190000}"/>
    <cellStyle name="Normal 2 2 2 2 2 2 2 2 2 2 13 12" xfId="6479" xr:uid="{00000000-0005-0000-0000-000059190000}"/>
    <cellStyle name="Normal 2 2 2 2 2 2 2 2 2 2 13 13" xfId="6480" xr:uid="{00000000-0005-0000-0000-00005A190000}"/>
    <cellStyle name="Normal 2 2 2 2 2 2 2 2 2 2 13 13 2" xfId="6481" xr:uid="{00000000-0005-0000-0000-00005B190000}"/>
    <cellStyle name="Normal 2 2 2 2 2 2 2 2 2 2 13 13 3" xfId="6482" xr:uid="{00000000-0005-0000-0000-00005C190000}"/>
    <cellStyle name="Normal 2 2 2 2 2 2 2 2 2 2 13 13 4" xfId="6483" xr:uid="{00000000-0005-0000-0000-00005D190000}"/>
    <cellStyle name="Normal 2 2 2 2 2 2 2 2 2 2 13 14" xfId="6484" xr:uid="{00000000-0005-0000-0000-00005E190000}"/>
    <cellStyle name="Normal 2 2 2 2 2 2 2 2 2 2 13 15" xfId="6485" xr:uid="{00000000-0005-0000-0000-00005F190000}"/>
    <cellStyle name="Normal 2 2 2 2 2 2 2 2 2 2 13 16" xfId="6486" xr:uid="{00000000-0005-0000-0000-000060190000}"/>
    <cellStyle name="Normal 2 2 2 2 2 2 2 2 2 2 13 2" xfId="6487" xr:uid="{00000000-0005-0000-0000-000061190000}"/>
    <cellStyle name="Normal 2 2 2 2 2 2 2 2 2 2 13 2 10" xfId="6488" xr:uid="{00000000-0005-0000-0000-000062190000}"/>
    <cellStyle name="Normal 2 2 2 2 2 2 2 2 2 2 13 2 11" xfId="6489" xr:uid="{00000000-0005-0000-0000-000063190000}"/>
    <cellStyle name="Normal 2 2 2 2 2 2 2 2 2 2 13 2 11 2" xfId="6490" xr:uid="{00000000-0005-0000-0000-000064190000}"/>
    <cellStyle name="Normal 2 2 2 2 2 2 2 2 2 2 13 2 11 3" xfId="6491" xr:uid="{00000000-0005-0000-0000-000065190000}"/>
    <cellStyle name="Normal 2 2 2 2 2 2 2 2 2 2 13 2 11 4" xfId="6492" xr:uid="{00000000-0005-0000-0000-000066190000}"/>
    <cellStyle name="Normal 2 2 2 2 2 2 2 2 2 2 13 2 12" xfId="6493" xr:uid="{00000000-0005-0000-0000-000067190000}"/>
    <cellStyle name="Normal 2 2 2 2 2 2 2 2 2 2 13 2 13" xfId="6494" xr:uid="{00000000-0005-0000-0000-000068190000}"/>
    <cellStyle name="Normal 2 2 2 2 2 2 2 2 2 2 13 2 14" xfId="6495" xr:uid="{00000000-0005-0000-0000-000069190000}"/>
    <cellStyle name="Normal 2 2 2 2 2 2 2 2 2 2 13 2 2" xfId="6496" xr:uid="{00000000-0005-0000-0000-00006A190000}"/>
    <cellStyle name="Normal 2 2 2 2 2 2 2 2 2 2 13 2 2 10" xfId="6497" xr:uid="{00000000-0005-0000-0000-00006B190000}"/>
    <cellStyle name="Normal 2 2 2 2 2 2 2 2 2 2 13 2 2 11" xfId="6498" xr:uid="{00000000-0005-0000-0000-00006C190000}"/>
    <cellStyle name="Normal 2 2 2 2 2 2 2 2 2 2 13 2 2 2" xfId="6499" xr:uid="{00000000-0005-0000-0000-00006D190000}"/>
    <cellStyle name="Normal 2 2 2 2 2 2 2 2 2 2 13 2 2 2 10" xfId="6500" xr:uid="{00000000-0005-0000-0000-00006E190000}"/>
    <cellStyle name="Normal 2 2 2 2 2 2 2 2 2 2 13 2 2 2 11" xfId="6501" xr:uid="{00000000-0005-0000-0000-00006F190000}"/>
    <cellStyle name="Normal 2 2 2 2 2 2 2 2 2 2 13 2 2 2 2" xfId="6502" xr:uid="{00000000-0005-0000-0000-000070190000}"/>
    <cellStyle name="Normal 2 2 2 2 2 2 2 2 2 2 13 2 2 2 2 2" xfId="6503" xr:uid="{00000000-0005-0000-0000-000071190000}"/>
    <cellStyle name="Normal 2 2 2 2 2 2 2 2 2 2 13 2 2 2 2 2 2" xfId="6504" xr:uid="{00000000-0005-0000-0000-000072190000}"/>
    <cellStyle name="Normal 2 2 2 2 2 2 2 2 2 2 13 2 2 2 2 2 3" xfId="6505" xr:uid="{00000000-0005-0000-0000-000073190000}"/>
    <cellStyle name="Normal 2 2 2 2 2 2 2 2 2 2 13 2 2 2 2 2 4" xfId="6506" xr:uid="{00000000-0005-0000-0000-000074190000}"/>
    <cellStyle name="Normal 2 2 2 2 2 2 2 2 2 2 13 2 2 2 2 3" xfId="6507" xr:uid="{00000000-0005-0000-0000-000075190000}"/>
    <cellStyle name="Normal 2 2 2 2 2 2 2 2 2 2 13 2 2 2 2 4" xfId="6508" xr:uid="{00000000-0005-0000-0000-000076190000}"/>
    <cellStyle name="Normal 2 2 2 2 2 2 2 2 2 2 13 2 2 2 2 5" xfId="6509" xr:uid="{00000000-0005-0000-0000-000077190000}"/>
    <cellStyle name="Normal 2 2 2 2 2 2 2 2 2 2 13 2 2 2 2 6" xfId="6510" xr:uid="{00000000-0005-0000-0000-000078190000}"/>
    <cellStyle name="Normal 2 2 2 2 2 2 2 2 2 2 13 2 2 2 3" xfId="6511" xr:uid="{00000000-0005-0000-0000-000079190000}"/>
    <cellStyle name="Normal 2 2 2 2 2 2 2 2 2 2 13 2 2 2 4" xfId="6512" xr:uid="{00000000-0005-0000-0000-00007A190000}"/>
    <cellStyle name="Normal 2 2 2 2 2 2 2 2 2 2 13 2 2 2 5" xfId="6513" xr:uid="{00000000-0005-0000-0000-00007B190000}"/>
    <cellStyle name="Normal 2 2 2 2 2 2 2 2 2 2 13 2 2 2 6" xfId="6514" xr:uid="{00000000-0005-0000-0000-00007C190000}"/>
    <cellStyle name="Normal 2 2 2 2 2 2 2 2 2 2 13 2 2 2 7" xfId="6515" xr:uid="{00000000-0005-0000-0000-00007D190000}"/>
    <cellStyle name="Normal 2 2 2 2 2 2 2 2 2 2 13 2 2 2 8" xfId="6516" xr:uid="{00000000-0005-0000-0000-00007E190000}"/>
    <cellStyle name="Normal 2 2 2 2 2 2 2 2 2 2 13 2 2 2 8 2" xfId="6517" xr:uid="{00000000-0005-0000-0000-00007F190000}"/>
    <cellStyle name="Normal 2 2 2 2 2 2 2 2 2 2 13 2 2 2 8 3" xfId="6518" xr:uid="{00000000-0005-0000-0000-000080190000}"/>
    <cellStyle name="Normal 2 2 2 2 2 2 2 2 2 2 13 2 2 2 8 4" xfId="6519" xr:uid="{00000000-0005-0000-0000-000081190000}"/>
    <cellStyle name="Normal 2 2 2 2 2 2 2 2 2 2 13 2 2 2 9" xfId="6520" xr:uid="{00000000-0005-0000-0000-000082190000}"/>
    <cellStyle name="Normal 2 2 2 2 2 2 2 2 2 2 13 2 2 3" xfId="6521" xr:uid="{00000000-0005-0000-0000-000083190000}"/>
    <cellStyle name="Normal 2 2 2 2 2 2 2 2 2 2 13 2 2 3 2" xfId="6522" xr:uid="{00000000-0005-0000-0000-000084190000}"/>
    <cellStyle name="Normal 2 2 2 2 2 2 2 2 2 2 13 2 2 3 2 2" xfId="6523" xr:uid="{00000000-0005-0000-0000-000085190000}"/>
    <cellStyle name="Normal 2 2 2 2 2 2 2 2 2 2 13 2 2 3 2 3" xfId="6524" xr:uid="{00000000-0005-0000-0000-000086190000}"/>
    <cellStyle name="Normal 2 2 2 2 2 2 2 2 2 2 13 2 2 3 2 4" xfId="6525" xr:uid="{00000000-0005-0000-0000-000087190000}"/>
    <cellStyle name="Normal 2 2 2 2 2 2 2 2 2 2 13 2 2 3 3" xfId="6526" xr:uid="{00000000-0005-0000-0000-000088190000}"/>
    <cellStyle name="Normal 2 2 2 2 2 2 2 2 2 2 13 2 2 3 4" xfId="6527" xr:uid="{00000000-0005-0000-0000-000089190000}"/>
    <cellStyle name="Normal 2 2 2 2 2 2 2 2 2 2 13 2 2 3 5" xfId="6528" xr:uid="{00000000-0005-0000-0000-00008A190000}"/>
    <cellStyle name="Normal 2 2 2 2 2 2 2 2 2 2 13 2 2 3 6" xfId="6529" xr:uid="{00000000-0005-0000-0000-00008B190000}"/>
    <cellStyle name="Normal 2 2 2 2 2 2 2 2 2 2 13 2 2 4" xfId="6530" xr:uid="{00000000-0005-0000-0000-00008C190000}"/>
    <cellStyle name="Normal 2 2 2 2 2 2 2 2 2 2 13 2 2 5" xfId="6531" xr:uid="{00000000-0005-0000-0000-00008D190000}"/>
    <cellStyle name="Normal 2 2 2 2 2 2 2 2 2 2 13 2 2 6" xfId="6532" xr:uid="{00000000-0005-0000-0000-00008E190000}"/>
    <cellStyle name="Normal 2 2 2 2 2 2 2 2 2 2 13 2 2 7" xfId="6533" xr:uid="{00000000-0005-0000-0000-00008F190000}"/>
    <cellStyle name="Normal 2 2 2 2 2 2 2 2 2 2 13 2 2 8" xfId="6534" xr:uid="{00000000-0005-0000-0000-000090190000}"/>
    <cellStyle name="Normal 2 2 2 2 2 2 2 2 2 2 13 2 2 8 2" xfId="6535" xr:uid="{00000000-0005-0000-0000-000091190000}"/>
    <cellStyle name="Normal 2 2 2 2 2 2 2 2 2 2 13 2 2 8 3" xfId="6536" xr:uid="{00000000-0005-0000-0000-000092190000}"/>
    <cellStyle name="Normal 2 2 2 2 2 2 2 2 2 2 13 2 2 8 4" xfId="6537" xr:uid="{00000000-0005-0000-0000-000093190000}"/>
    <cellStyle name="Normal 2 2 2 2 2 2 2 2 2 2 13 2 2 9" xfId="6538" xr:uid="{00000000-0005-0000-0000-000094190000}"/>
    <cellStyle name="Normal 2 2 2 2 2 2 2 2 2 2 13 2 3" xfId="6539" xr:uid="{00000000-0005-0000-0000-000095190000}"/>
    <cellStyle name="Normal 2 2 2 2 2 2 2 2 2 2 13 2 4" xfId="6540" xr:uid="{00000000-0005-0000-0000-000096190000}"/>
    <cellStyle name="Normal 2 2 2 2 2 2 2 2 2 2 13 2 5" xfId="6541" xr:uid="{00000000-0005-0000-0000-000097190000}"/>
    <cellStyle name="Normal 2 2 2 2 2 2 2 2 2 2 13 2 5 2" xfId="6542" xr:uid="{00000000-0005-0000-0000-000098190000}"/>
    <cellStyle name="Normal 2 2 2 2 2 2 2 2 2 2 13 2 5 2 2" xfId="6543" xr:uid="{00000000-0005-0000-0000-000099190000}"/>
    <cellStyle name="Normal 2 2 2 2 2 2 2 2 2 2 13 2 5 2 3" xfId="6544" xr:uid="{00000000-0005-0000-0000-00009A190000}"/>
    <cellStyle name="Normal 2 2 2 2 2 2 2 2 2 2 13 2 5 2 4" xfId="6545" xr:uid="{00000000-0005-0000-0000-00009B190000}"/>
    <cellStyle name="Normal 2 2 2 2 2 2 2 2 2 2 13 2 5 3" xfId="6546" xr:uid="{00000000-0005-0000-0000-00009C190000}"/>
    <cellStyle name="Normal 2 2 2 2 2 2 2 2 2 2 13 2 5 4" xfId="6547" xr:uid="{00000000-0005-0000-0000-00009D190000}"/>
    <cellStyle name="Normal 2 2 2 2 2 2 2 2 2 2 13 2 5 5" xfId="6548" xr:uid="{00000000-0005-0000-0000-00009E190000}"/>
    <cellStyle name="Normal 2 2 2 2 2 2 2 2 2 2 13 2 5 6" xfId="6549" xr:uid="{00000000-0005-0000-0000-00009F190000}"/>
    <cellStyle name="Normal 2 2 2 2 2 2 2 2 2 2 13 2 6" xfId="6550" xr:uid="{00000000-0005-0000-0000-0000A0190000}"/>
    <cellStyle name="Normal 2 2 2 2 2 2 2 2 2 2 13 2 7" xfId="6551" xr:uid="{00000000-0005-0000-0000-0000A1190000}"/>
    <cellStyle name="Normal 2 2 2 2 2 2 2 2 2 2 13 2 8" xfId="6552" xr:uid="{00000000-0005-0000-0000-0000A2190000}"/>
    <cellStyle name="Normal 2 2 2 2 2 2 2 2 2 2 13 2 9" xfId="6553" xr:uid="{00000000-0005-0000-0000-0000A3190000}"/>
    <cellStyle name="Normal 2 2 2 2 2 2 2 2 2 2 13 3" xfId="6554" xr:uid="{00000000-0005-0000-0000-0000A4190000}"/>
    <cellStyle name="Normal 2 2 2 2 2 2 2 2 2 2 13 4" xfId="6555" xr:uid="{00000000-0005-0000-0000-0000A5190000}"/>
    <cellStyle name="Normal 2 2 2 2 2 2 2 2 2 2 13 5" xfId="6556" xr:uid="{00000000-0005-0000-0000-0000A6190000}"/>
    <cellStyle name="Normal 2 2 2 2 2 2 2 2 2 2 13 5 10" xfId="6557" xr:uid="{00000000-0005-0000-0000-0000A7190000}"/>
    <cellStyle name="Normal 2 2 2 2 2 2 2 2 2 2 13 5 11" xfId="6558" xr:uid="{00000000-0005-0000-0000-0000A8190000}"/>
    <cellStyle name="Normal 2 2 2 2 2 2 2 2 2 2 13 5 2" xfId="6559" xr:uid="{00000000-0005-0000-0000-0000A9190000}"/>
    <cellStyle name="Normal 2 2 2 2 2 2 2 2 2 2 13 5 2 10" xfId="6560" xr:uid="{00000000-0005-0000-0000-0000AA190000}"/>
    <cellStyle name="Normal 2 2 2 2 2 2 2 2 2 2 13 5 2 11" xfId="6561" xr:uid="{00000000-0005-0000-0000-0000AB190000}"/>
    <cellStyle name="Normal 2 2 2 2 2 2 2 2 2 2 13 5 2 2" xfId="6562" xr:uid="{00000000-0005-0000-0000-0000AC190000}"/>
    <cellStyle name="Normal 2 2 2 2 2 2 2 2 2 2 13 5 2 2 2" xfId="6563" xr:uid="{00000000-0005-0000-0000-0000AD190000}"/>
    <cellStyle name="Normal 2 2 2 2 2 2 2 2 2 2 13 5 2 2 2 2" xfId="6564" xr:uid="{00000000-0005-0000-0000-0000AE190000}"/>
    <cellStyle name="Normal 2 2 2 2 2 2 2 2 2 2 13 5 2 2 2 3" xfId="6565" xr:uid="{00000000-0005-0000-0000-0000AF190000}"/>
    <cellStyle name="Normal 2 2 2 2 2 2 2 2 2 2 13 5 2 2 2 4" xfId="6566" xr:uid="{00000000-0005-0000-0000-0000B0190000}"/>
    <cellStyle name="Normal 2 2 2 2 2 2 2 2 2 2 13 5 2 2 3" xfId="6567" xr:uid="{00000000-0005-0000-0000-0000B1190000}"/>
    <cellStyle name="Normal 2 2 2 2 2 2 2 2 2 2 13 5 2 2 4" xfId="6568" xr:uid="{00000000-0005-0000-0000-0000B2190000}"/>
    <cellStyle name="Normal 2 2 2 2 2 2 2 2 2 2 13 5 2 2 5" xfId="6569" xr:uid="{00000000-0005-0000-0000-0000B3190000}"/>
    <cellStyle name="Normal 2 2 2 2 2 2 2 2 2 2 13 5 2 2 6" xfId="6570" xr:uid="{00000000-0005-0000-0000-0000B4190000}"/>
    <cellStyle name="Normal 2 2 2 2 2 2 2 2 2 2 13 5 2 3" xfId="6571" xr:uid="{00000000-0005-0000-0000-0000B5190000}"/>
    <cellStyle name="Normal 2 2 2 2 2 2 2 2 2 2 13 5 2 4" xfId="6572" xr:uid="{00000000-0005-0000-0000-0000B6190000}"/>
    <cellStyle name="Normal 2 2 2 2 2 2 2 2 2 2 13 5 2 5" xfId="6573" xr:uid="{00000000-0005-0000-0000-0000B7190000}"/>
    <cellStyle name="Normal 2 2 2 2 2 2 2 2 2 2 13 5 2 6" xfId="6574" xr:uid="{00000000-0005-0000-0000-0000B8190000}"/>
    <cellStyle name="Normal 2 2 2 2 2 2 2 2 2 2 13 5 2 7" xfId="6575" xr:uid="{00000000-0005-0000-0000-0000B9190000}"/>
    <cellStyle name="Normal 2 2 2 2 2 2 2 2 2 2 13 5 2 8" xfId="6576" xr:uid="{00000000-0005-0000-0000-0000BA190000}"/>
    <cellStyle name="Normal 2 2 2 2 2 2 2 2 2 2 13 5 2 8 2" xfId="6577" xr:uid="{00000000-0005-0000-0000-0000BB190000}"/>
    <cellStyle name="Normal 2 2 2 2 2 2 2 2 2 2 13 5 2 8 3" xfId="6578" xr:uid="{00000000-0005-0000-0000-0000BC190000}"/>
    <cellStyle name="Normal 2 2 2 2 2 2 2 2 2 2 13 5 2 8 4" xfId="6579" xr:uid="{00000000-0005-0000-0000-0000BD190000}"/>
    <cellStyle name="Normal 2 2 2 2 2 2 2 2 2 2 13 5 2 9" xfId="6580" xr:uid="{00000000-0005-0000-0000-0000BE190000}"/>
    <cellStyle name="Normal 2 2 2 2 2 2 2 2 2 2 13 5 3" xfId="6581" xr:uid="{00000000-0005-0000-0000-0000BF190000}"/>
    <cellStyle name="Normal 2 2 2 2 2 2 2 2 2 2 13 5 3 2" xfId="6582" xr:uid="{00000000-0005-0000-0000-0000C0190000}"/>
    <cellStyle name="Normal 2 2 2 2 2 2 2 2 2 2 13 5 3 2 2" xfId="6583" xr:uid="{00000000-0005-0000-0000-0000C1190000}"/>
    <cellStyle name="Normal 2 2 2 2 2 2 2 2 2 2 13 5 3 2 3" xfId="6584" xr:uid="{00000000-0005-0000-0000-0000C2190000}"/>
    <cellStyle name="Normal 2 2 2 2 2 2 2 2 2 2 13 5 3 2 4" xfId="6585" xr:uid="{00000000-0005-0000-0000-0000C3190000}"/>
    <cellStyle name="Normal 2 2 2 2 2 2 2 2 2 2 13 5 3 3" xfId="6586" xr:uid="{00000000-0005-0000-0000-0000C4190000}"/>
    <cellStyle name="Normal 2 2 2 2 2 2 2 2 2 2 13 5 3 4" xfId="6587" xr:uid="{00000000-0005-0000-0000-0000C5190000}"/>
    <cellStyle name="Normal 2 2 2 2 2 2 2 2 2 2 13 5 3 5" xfId="6588" xr:uid="{00000000-0005-0000-0000-0000C6190000}"/>
    <cellStyle name="Normal 2 2 2 2 2 2 2 2 2 2 13 5 3 6" xfId="6589" xr:uid="{00000000-0005-0000-0000-0000C7190000}"/>
    <cellStyle name="Normal 2 2 2 2 2 2 2 2 2 2 13 5 4" xfId="6590" xr:uid="{00000000-0005-0000-0000-0000C8190000}"/>
    <cellStyle name="Normal 2 2 2 2 2 2 2 2 2 2 13 5 5" xfId="6591" xr:uid="{00000000-0005-0000-0000-0000C9190000}"/>
    <cellStyle name="Normal 2 2 2 2 2 2 2 2 2 2 13 5 6" xfId="6592" xr:uid="{00000000-0005-0000-0000-0000CA190000}"/>
    <cellStyle name="Normal 2 2 2 2 2 2 2 2 2 2 13 5 7" xfId="6593" xr:uid="{00000000-0005-0000-0000-0000CB190000}"/>
    <cellStyle name="Normal 2 2 2 2 2 2 2 2 2 2 13 5 8" xfId="6594" xr:uid="{00000000-0005-0000-0000-0000CC190000}"/>
    <cellStyle name="Normal 2 2 2 2 2 2 2 2 2 2 13 5 8 2" xfId="6595" xr:uid="{00000000-0005-0000-0000-0000CD190000}"/>
    <cellStyle name="Normal 2 2 2 2 2 2 2 2 2 2 13 5 8 3" xfId="6596" xr:uid="{00000000-0005-0000-0000-0000CE190000}"/>
    <cellStyle name="Normal 2 2 2 2 2 2 2 2 2 2 13 5 8 4" xfId="6597" xr:uid="{00000000-0005-0000-0000-0000CF190000}"/>
    <cellStyle name="Normal 2 2 2 2 2 2 2 2 2 2 13 5 9" xfId="6598" xr:uid="{00000000-0005-0000-0000-0000D0190000}"/>
    <cellStyle name="Normal 2 2 2 2 2 2 2 2 2 2 13 6" xfId="6599" xr:uid="{00000000-0005-0000-0000-0000D1190000}"/>
    <cellStyle name="Normal 2 2 2 2 2 2 2 2 2 2 13 7" xfId="6600" xr:uid="{00000000-0005-0000-0000-0000D2190000}"/>
    <cellStyle name="Normal 2 2 2 2 2 2 2 2 2 2 13 7 2" xfId="6601" xr:uid="{00000000-0005-0000-0000-0000D3190000}"/>
    <cellStyle name="Normal 2 2 2 2 2 2 2 2 2 2 13 7 2 2" xfId="6602" xr:uid="{00000000-0005-0000-0000-0000D4190000}"/>
    <cellStyle name="Normal 2 2 2 2 2 2 2 2 2 2 13 7 2 3" xfId="6603" xr:uid="{00000000-0005-0000-0000-0000D5190000}"/>
    <cellStyle name="Normal 2 2 2 2 2 2 2 2 2 2 13 7 2 4" xfId="6604" xr:uid="{00000000-0005-0000-0000-0000D6190000}"/>
    <cellStyle name="Normal 2 2 2 2 2 2 2 2 2 2 13 7 3" xfId="6605" xr:uid="{00000000-0005-0000-0000-0000D7190000}"/>
    <cellStyle name="Normal 2 2 2 2 2 2 2 2 2 2 13 7 4" xfId="6606" xr:uid="{00000000-0005-0000-0000-0000D8190000}"/>
    <cellStyle name="Normal 2 2 2 2 2 2 2 2 2 2 13 7 5" xfId="6607" xr:uid="{00000000-0005-0000-0000-0000D9190000}"/>
    <cellStyle name="Normal 2 2 2 2 2 2 2 2 2 2 13 7 6" xfId="6608" xr:uid="{00000000-0005-0000-0000-0000DA190000}"/>
    <cellStyle name="Normal 2 2 2 2 2 2 2 2 2 2 13 8" xfId="6609" xr:uid="{00000000-0005-0000-0000-0000DB190000}"/>
    <cellStyle name="Normal 2 2 2 2 2 2 2 2 2 2 13 9" xfId="6610" xr:uid="{00000000-0005-0000-0000-0000DC190000}"/>
    <cellStyle name="Normal 2 2 2 2 2 2 2 2 2 2 14" xfId="6611" xr:uid="{00000000-0005-0000-0000-0000DD190000}"/>
    <cellStyle name="Normal 2 2 2 2 2 2 2 2 2 2 15" xfId="6612" xr:uid="{00000000-0005-0000-0000-0000DE190000}"/>
    <cellStyle name="Normal 2 2 2 2 2 2 2 2 2 2 16" xfId="6613" xr:uid="{00000000-0005-0000-0000-0000DF190000}"/>
    <cellStyle name="Normal 2 2 2 2 2 2 2 2 2 2 17" xfId="6614" xr:uid="{00000000-0005-0000-0000-0000E0190000}"/>
    <cellStyle name="Normal 2 2 2 2 2 2 2 2 2 2 18" xfId="6615" xr:uid="{00000000-0005-0000-0000-0000E1190000}"/>
    <cellStyle name="Normal 2 2 2 2 2 2 2 2 2 2 19" xfId="6616" xr:uid="{00000000-0005-0000-0000-0000E2190000}"/>
    <cellStyle name="Normal 2 2 2 2 2 2 2 2 2 2 2" xfId="6617" xr:uid="{00000000-0005-0000-0000-0000E3190000}"/>
    <cellStyle name="Normal 2 2 2 2 2 2 2 2 2 2 2 10" xfId="6618" xr:uid="{00000000-0005-0000-0000-0000E4190000}"/>
    <cellStyle name="Normal 2 2 2 2 2 2 2 2 2 2 2 11" xfId="6619" xr:uid="{00000000-0005-0000-0000-0000E5190000}"/>
    <cellStyle name="Normal 2 2 2 2 2 2 2 2 2 2 2 12" xfId="6620" xr:uid="{00000000-0005-0000-0000-0000E6190000}"/>
    <cellStyle name="Normal 2 2 2 2 2 2 2 2 2 2 2 13" xfId="6621" xr:uid="{00000000-0005-0000-0000-0000E7190000}"/>
    <cellStyle name="Normal 2 2 2 2 2 2 2 2 2 2 2 14" xfId="6622" xr:uid="{00000000-0005-0000-0000-0000E8190000}"/>
    <cellStyle name="Normal 2 2 2 2 2 2 2 2 2 2 2 15" xfId="6623" xr:uid="{00000000-0005-0000-0000-0000E9190000}"/>
    <cellStyle name="Normal 2 2 2 2 2 2 2 2 2 2 2 16" xfId="6624" xr:uid="{00000000-0005-0000-0000-0000EA190000}"/>
    <cellStyle name="Normal 2 2 2 2 2 2 2 2 2 2 2 17" xfId="6625" xr:uid="{00000000-0005-0000-0000-0000EB190000}"/>
    <cellStyle name="Normal 2 2 2 2 2 2 2 2 2 2 2 17 10" xfId="6626" xr:uid="{00000000-0005-0000-0000-0000EC190000}"/>
    <cellStyle name="Normal 2 2 2 2 2 2 2 2 2 2 2 17 11" xfId="6627" xr:uid="{00000000-0005-0000-0000-0000ED190000}"/>
    <cellStyle name="Normal 2 2 2 2 2 2 2 2 2 2 2 17 11 2" xfId="6628" xr:uid="{00000000-0005-0000-0000-0000EE190000}"/>
    <cellStyle name="Normal 2 2 2 2 2 2 2 2 2 2 2 17 11 3" xfId="6629" xr:uid="{00000000-0005-0000-0000-0000EF190000}"/>
    <cellStyle name="Normal 2 2 2 2 2 2 2 2 2 2 2 17 11 4" xfId="6630" xr:uid="{00000000-0005-0000-0000-0000F0190000}"/>
    <cellStyle name="Normal 2 2 2 2 2 2 2 2 2 2 2 17 12" xfId="6631" xr:uid="{00000000-0005-0000-0000-0000F1190000}"/>
    <cellStyle name="Normal 2 2 2 2 2 2 2 2 2 2 2 17 13" xfId="6632" xr:uid="{00000000-0005-0000-0000-0000F2190000}"/>
    <cellStyle name="Normal 2 2 2 2 2 2 2 2 2 2 2 17 14" xfId="6633" xr:uid="{00000000-0005-0000-0000-0000F3190000}"/>
    <cellStyle name="Normal 2 2 2 2 2 2 2 2 2 2 2 17 2" xfId="6634" xr:uid="{00000000-0005-0000-0000-0000F4190000}"/>
    <cellStyle name="Normal 2 2 2 2 2 2 2 2 2 2 2 17 2 10" xfId="6635" xr:uid="{00000000-0005-0000-0000-0000F5190000}"/>
    <cellStyle name="Normal 2 2 2 2 2 2 2 2 2 2 2 17 2 11" xfId="6636" xr:uid="{00000000-0005-0000-0000-0000F6190000}"/>
    <cellStyle name="Normal 2 2 2 2 2 2 2 2 2 2 2 17 2 2" xfId="6637" xr:uid="{00000000-0005-0000-0000-0000F7190000}"/>
    <cellStyle name="Normal 2 2 2 2 2 2 2 2 2 2 2 17 2 2 10" xfId="6638" xr:uid="{00000000-0005-0000-0000-0000F8190000}"/>
    <cellStyle name="Normal 2 2 2 2 2 2 2 2 2 2 2 17 2 2 11" xfId="6639" xr:uid="{00000000-0005-0000-0000-0000F9190000}"/>
    <cellStyle name="Normal 2 2 2 2 2 2 2 2 2 2 2 17 2 2 2" xfId="6640" xr:uid="{00000000-0005-0000-0000-0000FA190000}"/>
    <cellStyle name="Normal 2 2 2 2 2 2 2 2 2 2 2 17 2 2 2 2" xfId="6641" xr:uid="{00000000-0005-0000-0000-0000FB190000}"/>
    <cellStyle name="Normal 2 2 2 2 2 2 2 2 2 2 2 17 2 2 2 2 2" xfId="6642" xr:uid="{00000000-0005-0000-0000-0000FC190000}"/>
    <cellStyle name="Normal 2 2 2 2 2 2 2 2 2 2 2 17 2 2 2 2 3" xfId="6643" xr:uid="{00000000-0005-0000-0000-0000FD190000}"/>
    <cellStyle name="Normal 2 2 2 2 2 2 2 2 2 2 2 17 2 2 2 2 4" xfId="6644" xr:uid="{00000000-0005-0000-0000-0000FE190000}"/>
    <cellStyle name="Normal 2 2 2 2 2 2 2 2 2 2 2 17 2 2 2 3" xfId="6645" xr:uid="{00000000-0005-0000-0000-0000FF190000}"/>
    <cellStyle name="Normal 2 2 2 2 2 2 2 2 2 2 2 17 2 2 2 4" xfId="6646" xr:uid="{00000000-0005-0000-0000-0000001A0000}"/>
    <cellStyle name="Normal 2 2 2 2 2 2 2 2 2 2 2 17 2 2 2 5" xfId="6647" xr:uid="{00000000-0005-0000-0000-0000011A0000}"/>
    <cellStyle name="Normal 2 2 2 2 2 2 2 2 2 2 2 17 2 2 2 6" xfId="6648" xr:uid="{00000000-0005-0000-0000-0000021A0000}"/>
    <cellStyle name="Normal 2 2 2 2 2 2 2 2 2 2 2 17 2 2 3" xfId="6649" xr:uid="{00000000-0005-0000-0000-0000031A0000}"/>
    <cellStyle name="Normal 2 2 2 2 2 2 2 2 2 2 2 17 2 2 4" xfId="6650" xr:uid="{00000000-0005-0000-0000-0000041A0000}"/>
    <cellStyle name="Normal 2 2 2 2 2 2 2 2 2 2 2 17 2 2 5" xfId="6651" xr:uid="{00000000-0005-0000-0000-0000051A0000}"/>
    <cellStyle name="Normal 2 2 2 2 2 2 2 2 2 2 2 17 2 2 6" xfId="6652" xr:uid="{00000000-0005-0000-0000-0000061A0000}"/>
    <cellStyle name="Normal 2 2 2 2 2 2 2 2 2 2 2 17 2 2 7" xfId="6653" xr:uid="{00000000-0005-0000-0000-0000071A0000}"/>
    <cellStyle name="Normal 2 2 2 2 2 2 2 2 2 2 2 17 2 2 8" xfId="6654" xr:uid="{00000000-0005-0000-0000-0000081A0000}"/>
    <cellStyle name="Normal 2 2 2 2 2 2 2 2 2 2 2 17 2 2 8 2" xfId="6655" xr:uid="{00000000-0005-0000-0000-0000091A0000}"/>
    <cellStyle name="Normal 2 2 2 2 2 2 2 2 2 2 2 17 2 2 8 3" xfId="6656" xr:uid="{00000000-0005-0000-0000-00000A1A0000}"/>
    <cellStyle name="Normal 2 2 2 2 2 2 2 2 2 2 2 17 2 2 8 4" xfId="6657" xr:uid="{00000000-0005-0000-0000-00000B1A0000}"/>
    <cellStyle name="Normal 2 2 2 2 2 2 2 2 2 2 2 17 2 2 9" xfId="6658" xr:uid="{00000000-0005-0000-0000-00000C1A0000}"/>
    <cellStyle name="Normal 2 2 2 2 2 2 2 2 2 2 2 17 2 3" xfId="6659" xr:uid="{00000000-0005-0000-0000-00000D1A0000}"/>
    <cellStyle name="Normal 2 2 2 2 2 2 2 2 2 2 2 17 2 3 2" xfId="6660" xr:uid="{00000000-0005-0000-0000-00000E1A0000}"/>
    <cellStyle name="Normal 2 2 2 2 2 2 2 2 2 2 2 17 2 3 2 2" xfId="6661" xr:uid="{00000000-0005-0000-0000-00000F1A0000}"/>
    <cellStyle name="Normal 2 2 2 2 2 2 2 2 2 2 2 17 2 3 2 3" xfId="6662" xr:uid="{00000000-0005-0000-0000-0000101A0000}"/>
    <cellStyle name="Normal 2 2 2 2 2 2 2 2 2 2 2 17 2 3 2 4" xfId="6663" xr:uid="{00000000-0005-0000-0000-0000111A0000}"/>
    <cellStyle name="Normal 2 2 2 2 2 2 2 2 2 2 2 17 2 3 3" xfId="6664" xr:uid="{00000000-0005-0000-0000-0000121A0000}"/>
    <cellStyle name="Normal 2 2 2 2 2 2 2 2 2 2 2 17 2 3 4" xfId="6665" xr:uid="{00000000-0005-0000-0000-0000131A0000}"/>
    <cellStyle name="Normal 2 2 2 2 2 2 2 2 2 2 2 17 2 3 5" xfId="6666" xr:uid="{00000000-0005-0000-0000-0000141A0000}"/>
    <cellStyle name="Normal 2 2 2 2 2 2 2 2 2 2 2 17 2 3 6" xfId="6667" xr:uid="{00000000-0005-0000-0000-0000151A0000}"/>
    <cellStyle name="Normal 2 2 2 2 2 2 2 2 2 2 2 17 2 4" xfId="6668" xr:uid="{00000000-0005-0000-0000-0000161A0000}"/>
    <cellStyle name="Normal 2 2 2 2 2 2 2 2 2 2 2 17 2 5" xfId="6669" xr:uid="{00000000-0005-0000-0000-0000171A0000}"/>
    <cellStyle name="Normal 2 2 2 2 2 2 2 2 2 2 2 17 2 6" xfId="6670" xr:uid="{00000000-0005-0000-0000-0000181A0000}"/>
    <cellStyle name="Normal 2 2 2 2 2 2 2 2 2 2 2 17 2 7" xfId="6671" xr:uid="{00000000-0005-0000-0000-0000191A0000}"/>
    <cellStyle name="Normal 2 2 2 2 2 2 2 2 2 2 2 17 2 8" xfId="6672" xr:uid="{00000000-0005-0000-0000-00001A1A0000}"/>
    <cellStyle name="Normal 2 2 2 2 2 2 2 2 2 2 2 17 2 8 2" xfId="6673" xr:uid="{00000000-0005-0000-0000-00001B1A0000}"/>
    <cellStyle name="Normal 2 2 2 2 2 2 2 2 2 2 2 17 2 8 3" xfId="6674" xr:uid="{00000000-0005-0000-0000-00001C1A0000}"/>
    <cellStyle name="Normal 2 2 2 2 2 2 2 2 2 2 2 17 2 8 4" xfId="6675" xr:uid="{00000000-0005-0000-0000-00001D1A0000}"/>
    <cellStyle name="Normal 2 2 2 2 2 2 2 2 2 2 2 17 2 9" xfId="6676" xr:uid="{00000000-0005-0000-0000-00001E1A0000}"/>
    <cellStyle name="Normal 2 2 2 2 2 2 2 2 2 2 2 17 3" xfId="6677" xr:uid="{00000000-0005-0000-0000-00001F1A0000}"/>
    <cellStyle name="Normal 2 2 2 2 2 2 2 2 2 2 2 17 4" xfId="6678" xr:uid="{00000000-0005-0000-0000-0000201A0000}"/>
    <cellStyle name="Normal 2 2 2 2 2 2 2 2 2 2 2 17 5" xfId="6679" xr:uid="{00000000-0005-0000-0000-0000211A0000}"/>
    <cellStyle name="Normal 2 2 2 2 2 2 2 2 2 2 2 17 5 2" xfId="6680" xr:uid="{00000000-0005-0000-0000-0000221A0000}"/>
    <cellStyle name="Normal 2 2 2 2 2 2 2 2 2 2 2 17 5 2 2" xfId="6681" xr:uid="{00000000-0005-0000-0000-0000231A0000}"/>
    <cellStyle name="Normal 2 2 2 2 2 2 2 2 2 2 2 17 5 2 3" xfId="6682" xr:uid="{00000000-0005-0000-0000-0000241A0000}"/>
    <cellStyle name="Normal 2 2 2 2 2 2 2 2 2 2 2 17 5 2 4" xfId="6683" xr:uid="{00000000-0005-0000-0000-0000251A0000}"/>
    <cellStyle name="Normal 2 2 2 2 2 2 2 2 2 2 2 17 5 3" xfId="6684" xr:uid="{00000000-0005-0000-0000-0000261A0000}"/>
    <cellStyle name="Normal 2 2 2 2 2 2 2 2 2 2 2 17 5 4" xfId="6685" xr:uid="{00000000-0005-0000-0000-0000271A0000}"/>
    <cellStyle name="Normal 2 2 2 2 2 2 2 2 2 2 2 17 5 5" xfId="6686" xr:uid="{00000000-0005-0000-0000-0000281A0000}"/>
    <cellStyle name="Normal 2 2 2 2 2 2 2 2 2 2 2 17 5 6" xfId="6687" xr:uid="{00000000-0005-0000-0000-0000291A0000}"/>
    <cellStyle name="Normal 2 2 2 2 2 2 2 2 2 2 2 17 6" xfId="6688" xr:uid="{00000000-0005-0000-0000-00002A1A0000}"/>
    <cellStyle name="Normal 2 2 2 2 2 2 2 2 2 2 2 17 7" xfId="6689" xr:uid="{00000000-0005-0000-0000-00002B1A0000}"/>
    <cellStyle name="Normal 2 2 2 2 2 2 2 2 2 2 2 17 8" xfId="6690" xr:uid="{00000000-0005-0000-0000-00002C1A0000}"/>
    <cellStyle name="Normal 2 2 2 2 2 2 2 2 2 2 2 17 9" xfId="6691" xr:uid="{00000000-0005-0000-0000-00002D1A0000}"/>
    <cellStyle name="Normal 2 2 2 2 2 2 2 2 2 2 2 18" xfId="6692" xr:uid="{00000000-0005-0000-0000-00002E1A0000}"/>
    <cellStyle name="Normal 2 2 2 2 2 2 2 2 2 2 2 19" xfId="6693" xr:uid="{00000000-0005-0000-0000-00002F1A0000}"/>
    <cellStyle name="Normal 2 2 2 2 2 2 2 2 2 2 2 19 10" xfId="6694" xr:uid="{00000000-0005-0000-0000-0000301A0000}"/>
    <cellStyle name="Normal 2 2 2 2 2 2 2 2 2 2 2 19 11" xfId="6695" xr:uid="{00000000-0005-0000-0000-0000311A0000}"/>
    <cellStyle name="Normal 2 2 2 2 2 2 2 2 2 2 2 19 2" xfId="6696" xr:uid="{00000000-0005-0000-0000-0000321A0000}"/>
    <cellStyle name="Normal 2 2 2 2 2 2 2 2 2 2 2 19 2 10" xfId="6697" xr:uid="{00000000-0005-0000-0000-0000331A0000}"/>
    <cellStyle name="Normal 2 2 2 2 2 2 2 2 2 2 2 19 2 11" xfId="6698" xr:uid="{00000000-0005-0000-0000-0000341A0000}"/>
    <cellStyle name="Normal 2 2 2 2 2 2 2 2 2 2 2 19 2 2" xfId="6699" xr:uid="{00000000-0005-0000-0000-0000351A0000}"/>
    <cellStyle name="Normal 2 2 2 2 2 2 2 2 2 2 2 19 2 2 2" xfId="6700" xr:uid="{00000000-0005-0000-0000-0000361A0000}"/>
    <cellStyle name="Normal 2 2 2 2 2 2 2 2 2 2 2 19 2 2 2 2" xfId="6701" xr:uid="{00000000-0005-0000-0000-0000371A0000}"/>
    <cellStyle name="Normal 2 2 2 2 2 2 2 2 2 2 2 19 2 2 2 3" xfId="6702" xr:uid="{00000000-0005-0000-0000-0000381A0000}"/>
    <cellStyle name="Normal 2 2 2 2 2 2 2 2 2 2 2 19 2 2 2 4" xfId="6703" xr:uid="{00000000-0005-0000-0000-0000391A0000}"/>
    <cellStyle name="Normal 2 2 2 2 2 2 2 2 2 2 2 19 2 2 3" xfId="6704" xr:uid="{00000000-0005-0000-0000-00003A1A0000}"/>
    <cellStyle name="Normal 2 2 2 2 2 2 2 2 2 2 2 19 2 2 4" xfId="6705" xr:uid="{00000000-0005-0000-0000-00003B1A0000}"/>
    <cellStyle name="Normal 2 2 2 2 2 2 2 2 2 2 2 19 2 2 5" xfId="6706" xr:uid="{00000000-0005-0000-0000-00003C1A0000}"/>
    <cellStyle name="Normal 2 2 2 2 2 2 2 2 2 2 2 19 2 2 6" xfId="6707" xr:uid="{00000000-0005-0000-0000-00003D1A0000}"/>
    <cellStyle name="Normal 2 2 2 2 2 2 2 2 2 2 2 19 2 3" xfId="6708" xr:uid="{00000000-0005-0000-0000-00003E1A0000}"/>
    <cellStyle name="Normal 2 2 2 2 2 2 2 2 2 2 2 19 2 4" xfId="6709" xr:uid="{00000000-0005-0000-0000-00003F1A0000}"/>
    <cellStyle name="Normal 2 2 2 2 2 2 2 2 2 2 2 19 2 5" xfId="6710" xr:uid="{00000000-0005-0000-0000-0000401A0000}"/>
    <cellStyle name="Normal 2 2 2 2 2 2 2 2 2 2 2 19 2 6" xfId="6711" xr:uid="{00000000-0005-0000-0000-0000411A0000}"/>
    <cellStyle name="Normal 2 2 2 2 2 2 2 2 2 2 2 19 2 7" xfId="6712" xr:uid="{00000000-0005-0000-0000-0000421A0000}"/>
    <cellStyle name="Normal 2 2 2 2 2 2 2 2 2 2 2 19 2 8" xfId="6713" xr:uid="{00000000-0005-0000-0000-0000431A0000}"/>
    <cellStyle name="Normal 2 2 2 2 2 2 2 2 2 2 2 19 2 8 2" xfId="6714" xr:uid="{00000000-0005-0000-0000-0000441A0000}"/>
    <cellStyle name="Normal 2 2 2 2 2 2 2 2 2 2 2 19 2 8 3" xfId="6715" xr:uid="{00000000-0005-0000-0000-0000451A0000}"/>
    <cellStyle name="Normal 2 2 2 2 2 2 2 2 2 2 2 19 2 8 4" xfId="6716" xr:uid="{00000000-0005-0000-0000-0000461A0000}"/>
    <cellStyle name="Normal 2 2 2 2 2 2 2 2 2 2 2 19 2 9" xfId="6717" xr:uid="{00000000-0005-0000-0000-0000471A0000}"/>
    <cellStyle name="Normal 2 2 2 2 2 2 2 2 2 2 2 19 3" xfId="6718" xr:uid="{00000000-0005-0000-0000-0000481A0000}"/>
    <cellStyle name="Normal 2 2 2 2 2 2 2 2 2 2 2 19 3 2" xfId="6719" xr:uid="{00000000-0005-0000-0000-0000491A0000}"/>
    <cellStyle name="Normal 2 2 2 2 2 2 2 2 2 2 2 19 3 2 2" xfId="6720" xr:uid="{00000000-0005-0000-0000-00004A1A0000}"/>
    <cellStyle name="Normal 2 2 2 2 2 2 2 2 2 2 2 19 3 2 3" xfId="6721" xr:uid="{00000000-0005-0000-0000-00004B1A0000}"/>
    <cellStyle name="Normal 2 2 2 2 2 2 2 2 2 2 2 19 3 2 4" xfId="6722" xr:uid="{00000000-0005-0000-0000-00004C1A0000}"/>
    <cellStyle name="Normal 2 2 2 2 2 2 2 2 2 2 2 19 3 3" xfId="6723" xr:uid="{00000000-0005-0000-0000-00004D1A0000}"/>
    <cellStyle name="Normal 2 2 2 2 2 2 2 2 2 2 2 19 3 4" xfId="6724" xr:uid="{00000000-0005-0000-0000-00004E1A0000}"/>
    <cellStyle name="Normal 2 2 2 2 2 2 2 2 2 2 2 19 3 5" xfId="6725" xr:uid="{00000000-0005-0000-0000-00004F1A0000}"/>
    <cellStyle name="Normal 2 2 2 2 2 2 2 2 2 2 2 19 3 6" xfId="6726" xr:uid="{00000000-0005-0000-0000-0000501A0000}"/>
    <cellStyle name="Normal 2 2 2 2 2 2 2 2 2 2 2 19 4" xfId="6727" xr:uid="{00000000-0005-0000-0000-0000511A0000}"/>
    <cellStyle name="Normal 2 2 2 2 2 2 2 2 2 2 2 19 5" xfId="6728" xr:uid="{00000000-0005-0000-0000-0000521A0000}"/>
    <cellStyle name="Normal 2 2 2 2 2 2 2 2 2 2 2 19 6" xfId="6729" xr:uid="{00000000-0005-0000-0000-0000531A0000}"/>
    <cellStyle name="Normal 2 2 2 2 2 2 2 2 2 2 2 19 7" xfId="6730" xr:uid="{00000000-0005-0000-0000-0000541A0000}"/>
    <cellStyle name="Normal 2 2 2 2 2 2 2 2 2 2 2 19 8" xfId="6731" xr:uid="{00000000-0005-0000-0000-0000551A0000}"/>
    <cellStyle name="Normal 2 2 2 2 2 2 2 2 2 2 2 19 8 2" xfId="6732" xr:uid="{00000000-0005-0000-0000-0000561A0000}"/>
    <cellStyle name="Normal 2 2 2 2 2 2 2 2 2 2 2 19 8 3" xfId="6733" xr:uid="{00000000-0005-0000-0000-0000571A0000}"/>
    <cellStyle name="Normal 2 2 2 2 2 2 2 2 2 2 2 19 8 4" xfId="6734" xr:uid="{00000000-0005-0000-0000-0000581A0000}"/>
    <cellStyle name="Normal 2 2 2 2 2 2 2 2 2 2 2 19 9" xfId="6735" xr:uid="{00000000-0005-0000-0000-0000591A0000}"/>
    <cellStyle name="Normal 2 2 2 2 2 2 2 2 2 2 2 2" xfId="6736" xr:uid="{00000000-0005-0000-0000-00005A1A0000}"/>
    <cellStyle name="Normal 2 2 2 2 2 2 2 2 2 2 2 2 10" xfId="6737" xr:uid="{00000000-0005-0000-0000-00005B1A0000}"/>
    <cellStyle name="Normal 2 2 2 2 2 2 2 2 2 2 2 2 11" xfId="6738" xr:uid="{00000000-0005-0000-0000-00005C1A0000}"/>
    <cellStyle name="Normal 2 2 2 2 2 2 2 2 2 2 2 2 12" xfId="6739" xr:uid="{00000000-0005-0000-0000-00005D1A0000}"/>
    <cellStyle name="Normal 2 2 2 2 2 2 2 2 2 2 2 2 13" xfId="6740" xr:uid="{00000000-0005-0000-0000-00005E1A0000}"/>
    <cellStyle name="Normal 2 2 2 2 2 2 2 2 2 2 2 2 14" xfId="6741" xr:uid="{00000000-0005-0000-0000-00005F1A0000}"/>
    <cellStyle name="Normal 2 2 2 2 2 2 2 2 2 2 2 2 15" xfId="6742" xr:uid="{00000000-0005-0000-0000-0000601A0000}"/>
    <cellStyle name="Normal 2 2 2 2 2 2 2 2 2 2 2 2 16" xfId="6743" xr:uid="{00000000-0005-0000-0000-0000611A0000}"/>
    <cellStyle name="Normal 2 2 2 2 2 2 2 2 2 2 2 2 17" xfId="6744" xr:uid="{00000000-0005-0000-0000-0000621A0000}"/>
    <cellStyle name="Normal 2 2 2 2 2 2 2 2 2 2 2 2 17 10" xfId="6745" xr:uid="{00000000-0005-0000-0000-0000631A0000}"/>
    <cellStyle name="Normal 2 2 2 2 2 2 2 2 2 2 2 2 17 11" xfId="6746" xr:uid="{00000000-0005-0000-0000-0000641A0000}"/>
    <cellStyle name="Normal 2 2 2 2 2 2 2 2 2 2 2 2 17 11 2" xfId="6747" xr:uid="{00000000-0005-0000-0000-0000651A0000}"/>
    <cellStyle name="Normal 2 2 2 2 2 2 2 2 2 2 2 2 17 11 3" xfId="6748" xr:uid="{00000000-0005-0000-0000-0000661A0000}"/>
    <cellStyle name="Normal 2 2 2 2 2 2 2 2 2 2 2 2 17 11 4" xfId="6749" xr:uid="{00000000-0005-0000-0000-0000671A0000}"/>
    <cellStyle name="Normal 2 2 2 2 2 2 2 2 2 2 2 2 17 12" xfId="6750" xr:uid="{00000000-0005-0000-0000-0000681A0000}"/>
    <cellStyle name="Normal 2 2 2 2 2 2 2 2 2 2 2 2 17 13" xfId="6751" xr:uid="{00000000-0005-0000-0000-0000691A0000}"/>
    <cellStyle name="Normal 2 2 2 2 2 2 2 2 2 2 2 2 17 14" xfId="6752" xr:uid="{00000000-0005-0000-0000-00006A1A0000}"/>
    <cellStyle name="Normal 2 2 2 2 2 2 2 2 2 2 2 2 17 2" xfId="6753" xr:uid="{00000000-0005-0000-0000-00006B1A0000}"/>
    <cellStyle name="Normal 2 2 2 2 2 2 2 2 2 2 2 2 17 2 10" xfId="6754" xr:uid="{00000000-0005-0000-0000-00006C1A0000}"/>
    <cellStyle name="Normal 2 2 2 2 2 2 2 2 2 2 2 2 17 2 11" xfId="6755" xr:uid="{00000000-0005-0000-0000-00006D1A0000}"/>
    <cellStyle name="Normal 2 2 2 2 2 2 2 2 2 2 2 2 17 2 2" xfId="6756" xr:uid="{00000000-0005-0000-0000-00006E1A0000}"/>
    <cellStyle name="Normal 2 2 2 2 2 2 2 2 2 2 2 2 17 2 2 10" xfId="6757" xr:uid="{00000000-0005-0000-0000-00006F1A0000}"/>
    <cellStyle name="Normal 2 2 2 2 2 2 2 2 2 2 2 2 17 2 2 11" xfId="6758" xr:uid="{00000000-0005-0000-0000-0000701A0000}"/>
    <cellStyle name="Normal 2 2 2 2 2 2 2 2 2 2 2 2 17 2 2 2" xfId="6759" xr:uid="{00000000-0005-0000-0000-0000711A0000}"/>
    <cellStyle name="Normal 2 2 2 2 2 2 2 2 2 2 2 2 17 2 2 2 2" xfId="6760" xr:uid="{00000000-0005-0000-0000-0000721A0000}"/>
    <cellStyle name="Normal 2 2 2 2 2 2 2 2 2 2 2 2 17 2 2 2 2 2" xfId="6761" xr:uid="{00000000-0005-0000-0000-0000731A0000}"/>
    <cellStyle name="Normal 2 2 2 2 2 2 2 2 2 2 2 2 17 2 2 2 2 3" xfId="6762" xr:uid="{00000000-0005-0000-0000-0000741A0000}"/>
    <cellStyle name="Normal 2 2 2 2 2 2 2 2 2 2 2 2 17 2 2 2 2 4" xfId="6763" xr:uid="{00000000-0005-0000-0000-0000751A0000}"/>
    <cellStyle name="Normal 2 2 2 2 2 2 2 2 2 2 2 2 17 2 2 2 3" xfId="6764" xr:uid="{00000000-0005-0000-0000-0000761A0000}"/>
    <cellStyle name="Normal 2 2 2 2 2 2 2 2 2 2 2 2 17 2 2 2 4" xfId="6765" xr:uid="{00000000-0005-0000-0000-0000771A0000}"/>
    <cellStyle name="Normal 2 2 2 2 2 2 2 2 2 2 2 2 17 2 2 2 5" xfId="6766" xr:uid="{00000000-0005-0000-0000-0000781A0000}"/>
    <cellStyle name="Normal 2 2 2 2 2 2 2 2 2 2 2 2 17 2 2 2 6" xfId="6767" xr:uid="{00000000-0005-0000-0000-0000791A0000}"/>
    <cellStyle name="Normal 2 2 2 2 2 2 2 2 2 2 2 2 17 2 2 3" xfId="6768" xr:uid="{00000000-0005-0000-0000-00007A1A0000}"/>
    <cellStyle name="Normal 2 2 2 2 2 2 2 2 2 2 2 2 17 2 2 4" xfId="6769" xr:uid="{00000000-0005-0000-0000-00007B1A0000}"/>
    <cellStyle name="Normal 2 2 2 2 2 2 2 2 2 2 2 2 17 2 2 5" xfId="6770" xr:uid="{00000000-0005-0000-0000-00007C1A0000}"/>
    <cellStyle name="Normal 2 2 2 2 2 2 2 2 2 2 2 2 17 2 2 6" xfId="6771" xr:uid="{00000000-0005-0000-0000-00007D1A0000}"/>
    <cellStyle name="Normal 2 2 2 2 2 2 2 2 2 2 2 2 17 2 2 7" xfId="6772" xr:uid="{00000000-0005-0000-0000-00007E1A0000}"/>
    <cellStyle name="Normal 2 2 2 2 2 2 2 2 2 2 2 2 17 2 2 8" xfId="6773" xr:uid="{00000000-0005-0000-0000-00007F1A0000}"/>
    <cellStyle name="Normal 2 2 2 2 2 2 2 2 2 2 2 2 17 2 2 8 2" xfId="6774" xr:uid="{00000000-0005-0000-0000-0000801A0000}"/>
    <cellStyle name="Normal 2 2 2 2 2 2 2 2 2 2 2 2 17 2 2 8 3" xfId="6775" xr:uid="{00000000-0005-0000-0000-0000811A0000}"/>
    <cellStyle name="Normal 2 2 2 2 2 2 2 2 2 2 2 2 17 2 2 8 4" xfId="6776" xr:uid="{00000000-0005-0000-0000-0000821A0000}"/>
    <cellStyle name="Normal 2 2 2 2 2 2 2 2 2 2 2 2 17 2 2 9" xfId="6777" xr:uid="{00000000-0005-0000-0000-0000831A0000}"/>
    <cellStyle name="Normal 2 2 2 2 2 2 2 2 2 2 2 2 17 2 3" xfId="6778" xr:uid="{00000000-0005-0000-0000-0000841A0000}"/>
    <cellStyle name="Normal 2 2 2 2 2 2 2 2 2 2 2 2 17 2 3 2" xfId="6779" xr:uid="{00000000-0005-0000-0000-0000851A0000}"/>
    <cellStyle name="Normal 2 2 2 2 2 2 2 2 2 2 2 2 17 2 3 2 2" xfId="6780" xr:uid="{00000000-0005-0000-0000-0000861A0000}"/>
    <cellStyle name="Normal 2 2 2 2 2 2 2 2 2 2 2 2 17 2 3 2 3" xfId="6781" xr:uid="{00000000-0005-0000-0000-0000871A0000}"/>
    <cellStyle name="Normal 2 2 2 2 2 2 2 2 2 2 2 2 17 2 3 2 4" xfId="6782" xr:uid="{00000000-0005-0000-0000-0000881A0000}"/>
    <cellStyle name="Normal 2 2 2 2 2 2 2 2 2 2 2 2 17 2 3 3" xfId="6783" xr:uid="{00000000-0005-0000-0000-0000891A0000}"/>
    <cellStyle name="Normal 2 2 2 2 2 2 2 2 2 2 2 2 17 2 3 4" xfId="6784" xr:uid="{00000000-0005-0000-0000-00008A1A0000}"/>
    <cellStyle name="Normal 2 2 2 2 2 2 2 2 2 2 2 2 17 2 3 5" xfId="6785" xr:uid="{00000000-0005-0000-0000-00008B1A0000}"/>
    <cellStyle name="Normal 2 2 2 2 2 2 2 2 2 2 2 2 17 2 3 6" xfId="6786" xr:uid="{00000000-0005-0000-0000-00008C1A0000}"/>
    <cellStyle name="Normal 2 2 2 2 2 2 2 2 2 2 2 2 17 2 4" xfId="6787" xr:uid="{00000000-0005-0000-0000-00008D1A0000}"/>
    <cellStyle name="Normal 2 2 2 2 2 2 2 2 2 2 2 2 17 2 5" xfId="6788" xr:uid="{00000000-0005-0000-0000-00008E1A0000}"/>
    <cellStyle name="Normal 2 2 2 2 2 2 2 2 2 2 2 2 17 2 6" xfId="6789" xr:uid="{00000000-0005-0000-0000-00008F1A0000}"/>
    <cellStyle name="Normal 2 2 2 2 2 2 2 2 2 2 2 2 17 2 7" xfId="6790" xr:uid="{00000000-0005-0000-0000-0000901A0000}"/>
    <cellStyle name="Normal 2 2 2 2 2 2 2 2 2 2 2 2 17 2 8" xfId="6791" xr:uid="{00000000-0005-0000-0000-0000911A0000}"/>
    <cellStyle name="Normal 2 2 2 2 2 2 2 2 2 2 2 2 17 2 8 2" xfId="6792" xr:uid="{00000000-0005-0000-0000-0000921A0000}"/>
    <cellStyle name="Normal 2 2 2 2 2 2 2 2 2 2 2 2 17 2 8 3" xfId="6793" xr:uid="{00000000-0005-0000-0000-0000931A0000}"/>
    <cellStyle name="Normal 2 2 2 2 2 2 2 2 2 2 2 2 17 2 8 4" xfId="6794" xr:uid="{00000000-0005-0000-0000-0000941A0000}"/>
    <cellStyle name="Normal 2 2 2 2 2 2 2 2 2 2 2 2 17 2 9" xfId="6795" xr:uid="{00000000-0005-0000-0000-0000951A0000}"/>
    <cellStyle name="Normal 2 2 2 2 2 2 2 2 2 2 2 2 17 3" xfId="6796" xr:uid="{00000000-0005-0000-0000-0000961A0000}"/>
    <cellStyle name="Normal 2 2 2 2 2 2 2 2 2 2 2 2 17 4" xfId="6797" xr:uid="{00000000-0005-0000-0000-0000971A0000}"/>
    <cellStyle name="Normal 2 2 2 2 2 2 2 2 2 2 2 2 17 5" xfId="6798" xr:uid="{00000000-0005-0000-0000-0000981A0000}"/>
    <cellStyle name="Normal 2 2 2 2 2 2 2 2 2 2 2 2 17 5 2" xfId="6799" xr:uid="{00000000-0005-0000-0000-0000991A0000}"/>
    <cellStyle name="Normal 2 2 2 2 2 2 2 2 2 2 2 2 17 5 2 2" xfId="6800" xr:uid="{00000000-0005-0000-0000-00009A1A0000}"/>
    <cellStyle name="Normal 2 2 2 2 2 2 2 2 2 2 2 2 17 5 2 3" xfId="6801" xr:uid="{00000000-0005-0000-0000-00009B1A0000}"/>
    <cellStyle name="Normal 2 2 2 2 2 2 2 2 2 2 2 2 17 5 2 4" xfId="6802" xr:uid="{00000000-0005-0000-0000-00009C1A0000}"/>
    <cellStyle name="Normal 2 2 2 2 2 2 2 2 2 2 2 2 17 5 3" xfId="6803" xr:uid="{00000000-0005-0000-0000-00009D1A0000}"/>
    <cellStyle name="Normal 2 2 2 2 2 2 2 2 2 2 2 2 17 5 4" xfId="6804" xr:uid="{00000000-0005-0000-0000-00009E1A0000}"/>
    <cellStyle name="Normal 2 2 2 2 2 2 2 2 2 2 2 2 17 5 5" xfId="6805" xr:uid="{00000000-0005-0000-0000-00009F1A0000}"/>
    <cellStyle name="Normal 2 2 2 2 2 2 2 2 2 2 2 2 17 5 6" xfId="6806" xr:uid="{00000000-0005-0000-0000-0000A01A0000}"/>
    <cellStyle name="Normal 2 2 2 2 2 2 2 2 2 2 2 2 17 6" xfId="6807" xr:uid="{00000000-0005-0000-0000-0000A11A0000}"/>
    <cellStyle name="Normal 2 2 2 2 2 2 2 2 2 2 2 2 17 7" xfId="6808" xr:uid="{00000000-0005-0000-0000-0000A21A0000}"/>
    <cellStyle name="Normal 2 2 2 2 2 2 2 2 2 2 2 2 17 8" xfId="6809" xr:uid="{00000000-0005-0000-0000-0000A31A0000}"/>
    <cellStyle name="Normal 2 2 2 2 2 2 2 2 2 2 2 2 17 9" xfId="6810" xr:uid="{00000000-0005-0000-0000-0000A41A0000}"/>
    <cellStyle name="Normal 2 2 2 2 2 2 2 2 2 2 2 2 18" xfId="6811" xr:uid="{00000000-0005-0000-0000-0000A51A0000}"/>
    <cellStyle name="Normal 2 2 2 2 2 2 2 2 2 2 2 2 19" xfId="6812" xr:uid="{00000000-0005-0000-0000-0000A61A0000}"/>
    <cellStyle name="Normal 2 2 2 2 2 2 2 2 2 2 2 2 19 10" xfId="6813" xr:uid="{00000000-0005-0000-0000-0000A71A0000}"/>
    <cellStyle name="Normal 2 2 2 2 2 2 2 2 2 2 2 2 19 11" xfId="6814" xr:uid="{00000000-0005-0000-0000-0000A81A0000}"/>
    <cellStyle name="Normal 2 2 2 2 2 2 2 2 2 2 2 2 19 2" xfId="6815" xr:uid="{00000000-0005-0000-0000-0000A91A0000}"/>
    <cellStyle name="Normal 2 2 2 2 2 2 2 2 2 2 2 2 19 2 10" xfId="6816" xr:uid="{00000000-0005-0000-0000-0000AA1A0000}"/>
    <cellStyle name="Normal 2 2 2 2 2 2 2 2 2 2 2 2 19 2 11" xfId="6817" xr:uid="{00000000-0005-0000-0000-0000AB1A0000}"/>
    <cellStyle name="Normal 2 2 2 2 2 2 2 2 2 2 2 2 19 2 2" xfId="6818" xr:uid="{00000000-0005-0000-0000-0000AC1A0000}"/>
    <cellStyle name="Normal 2 2 2 2 2 2 2 2 2 2 2 2 19 2 2 2" xfId="6819" xr:uid="{00000000-0005-0000-0000-0000AD1A0000}"/>
    <cellStyle name="Normal 2 2 2 2 2 2 2 2 2 2 2 2 19 2 2 2 2" xfId="6820" xr:uid="{00000000-0005-0000-0000-0000AE1A0000}"/>
    <cellStyle name="Normal 2 2 2 2 2 2 2 2 2 2 2 2 19 2 2 2 3" xfId="6821" xr:uid="{00000000-0005-0000-0000-0000AF1A0000}"/>
    <cellStyle name="Normal 2 2 2 2 2 2 2 2 2 2 2 2 19 2 2 2 4" xfId="6822" xr:uid="{00000000-0005-0000-0000-0000B01A0000}"/>
    <cellStyle name="Normal 2 2 2 2 2 2 2 2 2 2 2 2 19 2 2 3" xfId="6823" xr:uid="{00000000-0005-0000-0000-0000B11A0000}"/>
    <cellStyle name="Normal 2 2 2 2 2 2 2 2 2 2 2 2 19 2 2 4" xfId="6824" xr:uid="{00000000-0005-0000-0000-0000B21A0000}"/>
    <cellStyle name="Normal 2 2 2 2 2 2 2 2 2 2 2 2 19 2 2 5" xfId="6825" xr:uid="{00000000-0005-0000-0000-0000B31A0000}"/>
    <cellStyle name="Normal 2 2 2 2 2 2 2 2 2 2 2 2 19 2 2 6" xfId="6826" xr:uid="{00000000-0005-0000-0000-0000B41A0000}"/>
    <cellStyle name="Normal 2 2 2 2 2 2 2 2 2 2 2 2 19 2 3" xfId="6827" xr:uid="{00000000-0005-0000-0000-0000B51A0000}"/>
    <cellStyle name="Normal 2 2 2 2 2 2 2 2 2 2 2 2 19 2 4" xfId="6828" xr:uid="{00000000-0005-0000-0000-0000B61A0000}"/>
    <cellStyle name="Normal 2 2 2 2 2 2 2 2 2 2 2 2 19 2 5" xfId="6829" xr:uid="{00000000-0005-0000-0000-0000B71A0000}"/>
    <cellStyle name="Normal 2 2 2 2 2 2 2 2 2 2 2 2 19 2 6" xfId="6830" xr:uid="{00000000-0005-0000-0000-0000B81A0000}"/>
    <cellStyle name="Normal 2 2 2 2 2 2 2 2 2 2 2 2 19 2 7" xfId="6831" xr:uid="{00000000-0005-0000-0000-0000B91A0000}"/>
    <cellStyle name="Normal 2 2 2 2 2 2 2 2 2 2 2 2 19 2 8" xfId="6832" xr:uid="{00000000-0005-0000-0000-0000BA1A0000}"/>
    <cellStyle name="Normal 2 2 2 2 2 2 2 2 2 2 2 2 19 2 8 2" xfId="6833" xr:uid="{00000000-0005-0000-0000-0000BB1A0000}"/>
    <cellStyle name="Normal 2 2 2 2 2 2 2 2 2 2 2 2 19 2 8 3" xfId="6834" xr:uid="{00000000-0005-0000-0000-0000BC1A0000}"/>
    <cellStyle name="Normal 2 2 2 2 2 2 2 2 2 2 2 2 19 2 8 4" xfId="6835" xr:uid="{00000000-0005-0000-0000-0000BD1A0000}"/>
    <cellStyle name="Normal 2 2 2 2 2 2 2 2 2 2 2 2 19 2 9" xfId="6836" xr:uid="{00000000-0005-0000-0000-0000BE1A0000}"/>
    <cellStyle name="Normal 2 2 2 2 2 2 2 2 2 2 2 2 19 3" xfId="6837" xr:uid="{00000000-0005-0000-0000-0000BF1A0000}"/>
    <cellStyle name="Normal 2 2 2 2 2 2 2 2 2 2 2 2 19 3 2" xfId="6838" xr:uid="{00000000-0005-0000-0000-0000C01A0000}"/>
    <cellStyle name="Normal 2 2 2 2 2 2 2 2 2 2 2 2 19 3 2 2" xfId="6839" xr:uid="{00000000-0005-0000-0000-0000C11A0000}"/>
    <cellStyle name="Normal 2 2 2 2 2 2 2 2 2 2 2 2 19 3 2 3" xfId="6840" xr:uid="{00000000-0005-0000-0000-0000C21A0000}"/>
    <cellStyle name="Normal 2 2 2 2 2 2 2 2 2 2 2 2 19 3 2 4" xfId="6841" xr:uid="{00000000-0005-0000-0000-0000C31A0000}"/>
    <cellStyle name="Normal 2 2 2 2 2 2 2 2 2 2 2 2 19 3 3" xfId="6842" xr:uid="{00000000-0005-0000-0000-0000C41A0000}"/>
    <cellStyle name="Normal 2 2 2 2 2 2 2 2 2 2 2 2 19 3 4" xfId="6843" xr:uid="{00000000-0005-0000-0000-0000C51A0000}"/>
    <cellStyle name="Normal 2 2 2 2 2 2 2 2 2 2 2 2 19 3 5" xfId="6844" xr:uid="{00000000-0005-0000-0000-0000C61A0000}"/>
    <cellStyle name="Normal 2 2 2 2 2 2 2 2 2 2 2 2 19 3 6" xfId="6845" xr:uid="{00000000-0005-0000-0000-0000C71A0000}"/>
    <cellStyle name="Normal 2 2 2 2 2 2 2 2 2 2 2 2 19 4" xfId="6846" xr:uid="{00000000-0005-0000-0000-0000C81A0000}"/>
    <cellStyle name="Normal 2 2 2 2 2 2 2 2 2 2 2 2 19 5" xfId="6847" xr:uid="{00000000-0005-0000-0000-0000C91A0000}"/>
    <cellStyle name="Normal 2 2 2 2 2 2 2 2 2 2 2 2 19 6" xfId="6848" xr:uid="{00000000-0005-0000-0000-0000CA1A0000}"/>
    <cellStyle name="Normal 2 2 2 2 2 2 2 2 2 2 2 2 19 7" xfId="6849" xr:uid="{00000000-0005-0000-0000-0000CB1A0000}"/>
    <cellStyle name="Normal 2 2 2 2 2 2 2 2 2 2 2 2 19 8" xfId="6850" xr:uid="{00000000-0005-0000-0000-0000CC1A0000}"/>
    <cellStyle name="Normal 2 2 2 2 2 2 2 2 2 2 2 2 19 8 2" xfId="6851" xr:uid="{00000000-0005-0000-0000-0000CD1A0000}"/>
    <cellStyle name="Normal 2 2 2 2 2 2 2 2 2 2 2 2 19 8 3" xfId="6852" xr:uid="{00000000-0005-0000-0000-0000CE1A0000}"/>
    <cellStyle name="Normal 2 2 2 2 2 2 2 2 2 2 2 2 19 8 4" xfId="6853" xr:uid="{00000000-0005-0000-0000-0000CF1A0000}"/>
    <cellStyle name="Normal 2 2 2 2 2 2 2 2 2 2 2 2 19 9" xfId="6854" xr:uid="{00000000-0005-0000-0000-0000D01A0000}"/>
    <cellStyle name="Normal 2 2 2 2 2 2 2 2 2 2 2 2 2" xfId="6855" xr:uid="{00000000-0005-0000-0000-0000D11A0000}"/>
    <cellStyle name="Normal 2 2 2 2 2 2 2 2 2 2 2 2 2 10" xfId="6856" xr:uid="{00000000-0005-0000-0000-0000D21A0000}"/>
    <cellStyle name="Normal 2 2 2 2 2 2 2 2 2 2 2 2 2 11" xfId="6857" xr:uid="{00000000-0005-0000-0000-0000D31A0000}"/>
    <cellStyle name="Normal 2 2 2 2 2 2 2 2 2 2 2 2 2 12" xfId="6858" xr:uid="{00000000-0005-0000-0000-0000D41A0000}"/>
    <cellStyle name="Normal 2 2 2 2 2 2 2 2 2 2 2 2 2 13" xfId="6859" xr:uid="{00000000-0005-0000-0000-0000D51A0000}"/>
    <cellStyle name="Normal 2 2 2 2 2 2 2 2 2 2 2 2 2 14" xfId="6860" xr:uid="{00000000-0005-0000-0000-0000D61A0000}"/>
    <cellStyle name="Normal 2 2 2 2 2 2 2 2 2 2 2 2 2 15" xfId="6861" xr:uid="{00000000-0005-0000-0000-0000D71A0000}"/>
    <cellStyle name="Normal 2 2 2 2 2 2 2 2 2 2 2 2 2 16" xfId="6862" xr:uid="{00000000-0005-0000-0000-0000D81A0000}"/>
    <cellStyle name="Normal 2 2 2 2 2 2 2 2 2 2 2 2 2 16 10" xfId="6863" xr:uid="{00000000-0005-0000-0000-0000D91A0000}"/>
    <cellStyle name="Normal 2 2 2 2 2 2 2 2 2 2 2 2 2 16 11" xfId="6864" xr:uid="{00000000-0005-0000-0000-0000DA1A0000}"/>
    <cellStyle name="Normal 2 2 2 2 2 2 2 2 2 2 2 2 2 16 11 2" xfId="6865" xr:uid="{00000000-0005-0000-0000-0000DB1A0000}"/>
    <cellStyle name="Normal 2 2 2 2 2 2 2 2 2 2 2 2 2 16 11 3" xfId="6866" xr:uid="{00000000-0005-0000-0000-0000DC1A0000}"/>
    <cellStyle name="Normal 2 2 2 2 2 2 2 2 2 2 2 2 2 16 11 4" xfId="6867" xr:uid="{00000000-0005-0000-0000-0000DD1A0000}"/>
    <cellStyle name="Normal 2 2 2 2 2 2 2 2 2 2 2 2 2 16 12" xfId="6868" xr:uid="{00000000-0005-0000-0000-0000DE1A0000}"/>
    <cellStyle name="Normal 2 2 2 2 2 2 2 2 2 2 2 2 2 16 13" xfId="6869" xr:uid="{00000000-0005-0000-0000-0000DF1A0000}"/>
    <cellStyle name="Normal 2 2 2 2 2 2 2 2 2 2 2 2 2 16 14" xfId="6870" xr:uid="{00000000-0005-0000-0000-0000E01A0000}"/>
    <cellStyle name="Normal 2 2 2 2 2 2 2 2 2 2 2 2 2 16 2" xfId="6871" xr:uid="{00000000-0005-0000-0000-0000E11A0000}"/>
    <cellStyle name="Normal 2 2 2 2 2 2 2 2 2 2 2 2 2 16 2 10" xfId="6872" xr:uid="{00000000-0005-0000-0000-0000E21A0000}"/>
    <cellStyle name="Normal 2 2 2 2 2 2 2 2 2 2 2 2 2 16 2 11" xfId="6873" xr:uid="{00000000-0005-0000-0000-0000E31A0000}"/>
    <cellStyle name="Normal 2 2 2 2 2 2 2 2 2 2 2 2 2 16 2 2" xfId="6874" xr:uid="{00000000-0005-0000-0000-0000E41A0000}"/>
    <cellStyle name="Normal 2 2 2 2 2 2 2 2 2 2 2 2 2 16 2 2 10" xfId="6875" xr:uid="{00000000-0005-0000-0000-0000E51A0000}"/>
    <cellStyle name="Normal 2 2 2 2 2 2 2 2 2 2 2 2 2 16 2 2 11" xfId="6876" xr:uid="{00000000-0005-0000-0000-0000E61A0000}"/>
    <cellStyle name="Normal 2 2 2 2 2 2 2 2 2 2 2 2 2 16 2 2 2" xfId="6877" xr:uid="{00000000-0005-0000-0000-0000E71A0000}"/>
    <cellStyle name="Normal 2 2 2 2 2 2 2 2 2 2 2 2 2 16 2 2 2 2" xfId="6878" xr:uid="{00000000-0005-0000-0000-0000E81A0000}"/>
    <cellStyle name="Normal 2 2 2 2 2 2 2 2 2 2 2 2 2 16 2 2 2 2 2" xfId="6879" xr:uid="{00000000-0005-0000-0000-0000E91A0000}"/>
    <cellStyle name="Normal 2 2 2 2 2 2 2 2 2 2 2 2 2 16 2 2 2 2 3" xfId="6880" xr:uid="{00000000-0005-0000-0000-0000EA1A0000}"/>
    <cellStyle name="Normal 2 2 2 2 2 2 2 2 2 2 2 2 2 16 2 2 2 2 4" xfId="6881" xr:uid="{00000000-0005-0000-0000-0000EB1A0000}"/>
    <cellStyle name="Normal 2 2 2 2 2 2 2 2 2 2 2 2 2 16 2 2 2 3" xfId="6882" xr:uid="{00000000-0005-0000-0000-0000EC1A0000}"/>
    <cellStyle name="Normal 2 2 2 2 2 2 2 2 2 2 2 2 2 16 2 2 2 4" xfId="6883" xr:uid="{00000000-0005-0000-0000-0000ED1A0000}"/>
    <cellStyle name="Normal 2 2 2 2 2 2 2 2 2 2 2 2 2 16 2 2 2 5" xfId="6884" xr:uid="{00000000-0005-0000-0000-0000EE1A0000}"/>
    <cellStyle name="Normal 2 2 2 2 2 2 2 2 2 2 2 2 2 16 2 2 2 6" xfId="6885" xr:uid="{00000000-0005-0000-0000-0000EF1A0000}"/>
    <cellStyle name="Normal 2 2 2 2 2 2 2 2 2 2 2 2 2 16 2 2 3" xfId="6886" xr:uid="{00000000-0005-0000-0000-0000F01A0000}"/>
    <cellStyle name="Normal 2 2 2 2 2 2 2 2 2 2 2 2 2 16 2 2 4" xfId="6887" xr:uid="{00000000-0005-0000-0000-0000F11A0000}"/>
    <cellStyle name="Normal 2 2 2 2 2 2 2 2 2 2 2 2 2 16 2 2 5" xfId="6888" xr:uid="{00000000-0005-0000-0000-0000F21A0000}"/>
    <cellStyle name="Normal 2 2 2 2 2 2 2 2 2 2 2 2 2 16 2 2 6" xfId="6889" xr:uid="{00000000-0005-0000-0000-0000F31A0000}"/>
    <cellStyle name="Normal 2 2 2 2 2 2 2 2 2 2 2 2 2 16 2 2 7" xfId="6890" xr:uid="{00000000-0005-0000-0000-0000F41A0000}"/>
    <cellStyle name="Normal 2 2 2 2 2 2 2 2 2 2 2 2 2 16 2 2 8" xfId="6891" xr:uid="{00000000-0005-0000-0000-0000F51A0000}"/>
    <cellStyle name="Normal 2 2 2 2 2 2 2 2 2 2 2 2 2 16 2 2 8 2" xfId="6892" xr:uid="{00000000-0005-0000-0000-0000F61A0000}"/>
    <cellStyle name="Normal 2 2 2 2 2 2 2 2 2 2 2 2 2 16 2 2 8 3" xfId="6893" xr:uid="{00000000-0005-0000-0000-0000F71A0000}"/>
    <cellStyle name="Normal 2 2 2 2 2 2 2 2 2 2 2 2 2 16 2 2 8 4" xfId="6894" xr:uid="{00000000-0005-0000-0000-0000F81A0000}"/>
    <cellStyle name="Normal 2 2 2 2 2 2 2 2 2 2 2 2 2 16 2 2 9" xfId="6895" xr:uid="{00000000-0005-0000-0000-0000F91A0000}"/>
    <cellStyle name="Normal 2 2 2 2 2 2 2 2 2 2 2 2 2 16 2 3" xfId="6896" xr:uid="{00000000-0005-0000-0000-0000FA1A0000}"/>
    <cellStyle name="Normal 2 2 2 2 2 2 2 2 2 2 2 2 2 16 2 3 2" xfId="6897" xr:uid="{00000000-0005-0000-0000-0000FB1A0000}"/>
    <cellStyle name="Normal 2 2 2 2 2 2 2 2 2 2 2 2 2 16 2 3 2 2" xfId="6898" xr:uid="{00000000-0005-0000-0000-0000FC1A0000}"/>
    <cellStyle name="Normal 2 2 2 2 2 2 2 2 2 2 2 2 2 16 2 3 2 3" xfId="6899" xr:uid="{00000000-0005-0000-0000-0000FD1A0000}"/>
    <cellStyle name="Normal 2 2 2 2 2 2 2 2 2 2 2 2 2 16 2 3 2 4" xfId="6900" xr:uid="{00000000-0005-0000-0000-0000FE1A0000}"/>
    <cellStyle name="Normal 2 2 2 2 2 2 2 2 2 2 2 2 2 16 2 3 3" xfId="6901" xr:uid="{00000000-0005-0000-0000-0000FF1A0000}"/>
    <cellStyle name="Normal 2 2 2 2 2 2 2 2 2 2 2 2 2 16 2 3 4" xfId="6902" xr:uid="{00000000-0005-0000-0000-0000001B0000}"/>
    <cellStyle name="Normal 2 2 2 2 2 2 2 2 2 2 2 2 2 16 2 3 5" xfId="6903" xr:uid="{00000000-0005-0000-0000-0000011B0000}"/>
    <cellStyle name="Normal 2 2 2 2 2 2 2 2 2 2 2 2 2 16 2 3 6" xfId="6904" xr:uid="{00000000-0005-0000-0000-0000021B0000}"/>
    <cellStyle name="Normal 2 2 2 2 2 2 2 2 2 2 2 2 2 16 2 4" xfId="6905" xr:uid="{00000000-0005-0000-0000-0000031B0000}"/>
    <cellStyle name="Normal 2 2 2 2 2 2 2 2 2 2 2 2 2 16 2 5" xfId="6906" xr:uid="{00000000-0005-0000-0000-0000041B0000}"/>
    <cellStyle name="Normal 2 2 2 2 2 2 2 2 2 2 2 2 2 16 2 6" xfId="6907" xr:uid="{00000000-0005-0000-0000-0000051B0000}"/>
    <cellStyle name="Normal 2 2 2 2 2 2 2 2 2 2 2 2 2 16 2 7" xfId="6908" xr:uid="{00000000-0005-0000-0000-0000061B0000}"/>
    <cellStyle name="Normal 2 2 2 2 2 2 2 2 2 2 2 2 2 16 2 8" xfId="6909" xr:uid="{00000000-0005-0000-0000-0000071B0000}"/>
    <cellStyle name="Normal 2 2 2 2 2 2 2 2 2 2 2 2 2 16 2 8 2" xfId="6910" xr:uid="{00000000-0005-0000-0000-0000081B0000}"/>
    <cellStyle name="Normal 2 2 2 2 2 2 2 2 2 2 2 2 2 16 2 8 3" xfId="6911" xr:uid="{00000000-0005-0000-0000-0000091B0000}"/>
    <cellStyle name="Normal 2 2 2 2 2 2 2 2 2 2 2 2 2 16 2 8 4" xfId="6912" xr:uid="{00000000-0005-0000-0000-00000A1B0000}"/>
    <cellStyle name="Normal 2 2 2 2 2 2 2 2 2 2 2 2 2 16 2 9" xfId="6913" xr:uid="{00000000-0005-0000-0000-00000B1B0000}"/>
    <cellStyle name="Normal 2 2 2 2 2 2 2 2 2 2 2 2 2 16 3" xfId="6914" xr:uid="{00000000-0005-0000-0000-00000C1B0000}"/>
    <cellStyle name="Normal 2 2 2 2 2 2 2 2 2 2 2 2 2 16 4" xfId="6915" xr:uid="{00000000-0005-0000-0000-00000D1B0000}"/>
    <cellStyle name="Normal 2 2 2 2 2 2 2 2 2 2 2 2 2 16 5" xfId="6916" xr:uid="{00000000-0005-0000-0000-00000E1B0000}"/>
    <cellStyle name="Normal 2 2 2 2 2 2 2 2 2 2 2 2 2 16 5 2" xfId="6917" xr:uid="{00000000-0005-0000-0000-00000F1B0000}"/>
    <cellStyle name="Normal 2 2 2 2 2 2 2 2 2 2 2 2 2 16 5 2 2" xfId="6918" xr:uid="{00000000-0005-0000-0000-0000101B0000}"/>
    <cellStyle name="Normal 2 2 2 2 2 2 2 2 2 2 2 2 2 16 5 2 3" xfId="6919" xr:uid="{00000000-0005-0000-0000-0000111B0000}"/>
    <cellStyle name="Normal 2 2 2 2 2 2 2 2 2 2 2 2 2 16 5 2 4" xfId="6920" xr:uid="{00000000-0005-0000-0000-0000121B0000}"/>
    <cellStyle name="Normal 2 2 2 2 2 2 2 2 2 2 2 2 2 16 5 3" xfId="6921" xr:uid="{00000000-0005-0000-0000-0000131B0000}"/>
    <cellStyle name="Normal 2 2 2 2 2 2 2 2 2 2 2 2 2 16 5 4" xfId="6922" xr:uid="{00000000-0005-0000-0000-0000141B0000}"/>
    <cellStyle name="Normal 2 2 2 2 2 2 2 2 2 2 2 2 2 16 5 5" xfId="6923" xr:uid="{00000000-0005-0000-0000-0000151B0000}"/>
    <cellStyle name="Normal 2 2 2 2 2 2 2 2 2 2 2 2 2 16 5 6" xfId="6924" xr:uid="{00000000-0005-0000-0000-0000161B0000}"/>
    <cellStyle name="Normal 2 2 2 2 2 2 2 2 2 2 2 2 2 16 6" xfId="6925" xr:uid="{00000000-0005-0000-0000-0000171B0000}"/>
    <cellStyle name="Normal 2 2 2 2 2 2 2 2 2 2 2 2 2 16 7" xfId="6926" xr:uid="{00000000-0005-0000-0000-0000181B0000}"/>
    <cellStyle name="Normal 2 2 2 2 2 2 2 2 2 2 2 2 2 16 8" xfId="6927" xr:uid="{00000000-0005-0000-0000-0000191B0000}"/>
    <cellStyle name="Normal 2 2 2 2 2 2 2 2 2 2 2 2 2 16 9" xfId="6928" xr:uid="{00000000-0005-0000-0000-00001A1B0000}"/>
    <cellStyle name="Normal 2 2 2 2 2 2 2 2 2 2 2 2 2 17" xfId="6929" xr:uid="{00000000-0005-0000-0000-00001B1B0000}"/>
    <cellStyle name="Normal 2 2 2 2 2 2 2 2 2 2 2 2 2 18" xfId="6930" xr:uid="{00000000-0005-0000-0000-00001C1B0000}"/>
    <cellStyle name="Normal 2 2 2 2 2 2 2 2 2 2 2 2 2 18 10" xfId="6931" xr:uid="{00000000-0005-0000-0000-00001D1B0000}"/>
    <cellStyle name="Normal 2 2 2 2 2 2 2 2 2 2 2 2 2 18 11" xfId="6932" xr:uid="{00000000-0005-0000-0000-00001E1B0000}"/>
    <cellStyle name="Normal 2 2 2 2 2 2 2 2 2 2 2 2 2 18 2" xfId="6933" xr:uid="{00000000-0005-0000-0000-00001F1B0000}"/>
    <cellStyle name="Normal 2 2 2 2 2 2 2 2 2 2 2 2 2 18 2 10" xfId="6934" xr:uid="{00000000-0005-0000-0000-0000201B0000}"/>
    <cellStyle name="Normal 2 2 2 2 2 2 2 2 2 2 2 2 2 18 2 11" xfId="6935" xr:uid="{00000000-0005-0000-0000-0000211B0000}"/>
    <cellStyle name="Normal 2 2 2 2 2 2 2 2 2 2 2 2 2 18 2 2" xfId="6936" xr:uid="{00000000-0005-0000-0000-0000221B0000}"/>
    <cellStyle name="Normal 2 2 2 2 2 2 2 2 2 2 2 2 2 18 2 2 2" xfId="6937" xr:uid="{00000000-0005-0000-0000-0000231B0000}"/>
    <cellStyle name="Normal 2 2 2 2 2 2 2 2 2 2 2 2 2 18 2 2 2 2" xfId="6938" xr:uid="{00000000-0005-0000-0000-0000241B0000}"/>
    <cellStyle name="Normal 2 2 2 2 2 2 2 2 2 2 2 2 2 18 2 2 2 3" xfId="6939" xr:uid="{00000000-0005-0000-0000-0000251B0000}"/>
    <cellStyle name="Normal 2 2 2 2 2 2 2 2 2 2 2 2 2 18 2 2 2 4" xfId="6940" xr:uid="{00000000-0005-0000-0000-0000261B0000}"/>
    <cellStyle name="Normal 2 2 2 2 2 2 2 2 2 2 2 2 2 18 2 2 3" xfId="6941" xr:uid="{00000000-0005-0000-0000-0000271B0000}"/>
    <cellStyle name="Normal 2 2 2 2 2 2 2 2 2 2 2 2 2 18 2 2 4" xfId="6942" xr:uid="{00000000-0005-0000-0000-0000281B0000}"/>
    <cellStyle name="Normal 2 2 2 2 2 2 2 2 2 2 2 2 2 18 2 2 5" xfId="6943" xr:uid="{00000000-0005-0000-0000-0000291B0000}"/>
    <cellStyle name="Normal 2 2 2 2 2 2 2 2 2 2 2 2 2 18 2 2 6" xfId="6944" xr:uid="{00000000-0005-0000-0000-00002A1B0000}"/>
    <cellStyle name="Normal 2 2 2 2 2 2 2 2 2 2 2 2 2 18 2 3" xfId="6945" xr:uid="{00000000-0005-0000-0000-00002B1B0000}"/>
    <cellStyle name="Normal 2 2 2 2 2 2 2 2 2 2 2 2 2 18 2 4" xfId="6946" xr:uid="{00000000-0005-0000-0000-00002C1B0000}"/>
    <cellStyle name="Normal 2 2 2 2 2 2 2 2 2 2 2 2 2 18 2 5" xfId="6947" xr:uid="{00000000-0005-0000-0000-00002D1B0000}"/>
    <cellStyle name="Normal 2 2 2 2 2 2 2 2 2 2 2 2 2 18 2 6" xfId="6948" xr:uid="{00000000-0005-0000-0000-00002E1B0000}"/>
    <cellStyle name="Normal 2 2 2 2 2 2 2 2 2 2 2 2 2 18 2 7" xfId="6949" xr:uid="{00000000-0005-0000-0000-00002F1B0000}"/>
    <cellStyle name="Normal 2 2 2 2 2 2 2 2 2 2 2 2 2 18 2 8" xfId="6950" xr:uid="{00000000-0005-0000-0000-0000301B0000}"/>
    <cellStyle name="Normal 2 2 2 2 2 2 2 2 2 2 2 2 2 18 2 8 2" xfId="6951" xr:uid="{00000000-0005-0000-0000-0000311B0000}"/>
    <cellStyle name="Normal 2 2 2 2 2 2 2 2 2 2 2 2 2 18 2 8 3" xfId="6952" xr:uid="{00000000-0005-0000-0000-0000321B0000}"/>
    <cellStyle name="Normal 2 2 2 2 2 2 2 2 2 2 2 2 2 18 2 8 4" xfId="6953" xr:uid="{00000000-0005-0000-0000-0000331B0000}"/>
    <cellStyle name="Normal 2 2 2 2 2 2 2 2 2 2 2 2 2 18 2 9" xfId="6954" xr:uid="{00000000-0005-0000-0000-0000341B0000}"/>
    <cellStyle name="Normal 2 2 2 2 2 2 2 2 2 2 2 2 2 18 3" xfId="6955" xr:uid="{00000000-0005-0000-0000-0000351B0000}"/>
    <cellStyle name="Normal 2 2 2 2 2 2 2 2 2 2 2 2 2 18 3 2" xfId="6956" xr:uid="{00000000-0005-0000-0000-0000361B0000}"/>
    <cellStyle name="Normal 2 2 2 2 2 2 2 2 2 2 2 2 2 18 3 2 2" xfId="6957" xr:uid="{00000000-0005-0000-0000-0000371B0000}"/>
    <cellStyle name="Normal 2 2 2 2 2 2 2 2 2 2 2 2 2 18 3 2 3" xfId="6958" xr:uid="{00000000-0005-0000-0000-0000381B0000}"/>
    <cellStyle name="Normal 2 2 2 2 2 2 2 2 2 2 2 2 2 18 3 2 4" xfId="6959" xr:uid="{00000000-0005-0000-0000-0000391B0000}"/>
    <cellStyle name="Normal 2 2 2 2 2 2 2 2 2 2 2 2 2 18 3 3" xfId="6960" xr:uid="{00000000-0005-0000-0000-00003A1B0000}"/>
    <cellStyle name="Normal 2 2 2 2 2 2 2 2 2 2 2 2 2 18 3 4" xfId="6961" xr:uid="{00000000-0005-0000-0000-00003B1B0000}"/>
    <cellStyle name="Normal 2 2 2 2 2 2 2 2 2 2 2 2 2 18 3 5" xfId="6962" xr:uid="{00000000-0005-0000-0000-00003C1B0000}"/>
    <cellStyle name="Normal 2 2 2 2 2 2 2 2 2 2 2 2 2 18 3 6" xfId="6963" xr:uid="{00000000-0005-0000-0000-00003D1B0000}"/>
    <cellStyle name="Normal 2 2 2 2 2 2 2 2 2 2 2 2 2 18 4" xfId="6964" xr:uid="{00000000-0005-0000-0000-00003E1B0000}"/>
    <cellStyle name="Normal 2 2 2 2 2 2 2 2 2 2 2 2 2 18 5" xfId="6965" xr:uid="{00000000-0005-0000-0000-00003F1B0000}"/>
    <cellStyle name="Normal 2 2 2 2 2 2 2 2 2 2 2 2 2 18 6" xfId="6966" xr:uid="{00000000-0005-0000-0000-0000401B0000}"/>
    <cellStyle name="Normal 2 2 2 2 2 2 2 2 2 2 2 2 2 18 7" xfId="6967" xr:uid="{00000000-0005-0000-0000-0000411B0000}"/>
    <cellStyle name="Normal 2 2 2 2 2 2 2 2 2 2 2 2 2 18 8" xfId="6968" xr:uid="{00000000-0005-0000-0000-0000421B0000}"/>
    <cellStyle name="Normal 2 2 2 2 2 2 2 2 2 2 2 2 2 18 8 2" xfId="6969" xr:uid="{00000000-0005-0000-0000-0000431B0000}"/>
    <cellStyle name="Normal 2 2 2 2 2 2 2 2 2 2 2 2 2 18 8 3" xfId="6970" xr:uid="{00000000-0005-0000-0000-0000441B0000}"/>
    <cellStyle name="Normal 2 2 2 2 2 2 2 2 2 2 2 2 2 18 8 4" xfId="6971" xr:uid="{00000000-0005-0000-0000-0000451B0000}"/>
    <cellStyle name="Normal 2 2 2 2 2 2 2 2 2 2 2 2 2 18 9" xfId="6972" xr:uid="{00000000-0005-0000-0000-0000461B0000}"/>
    <cellStyle name="Normal 2 2 2 2 2 2 2 2 2 2 2 2 2 19" xfId="6973" xr:uid="{00000000-0005-0000-0000-0000471B0000}"/>
    <cellStyle name="Normal 2 2 2 2 2 2 2 2 2 2 2 2 2 2" xfId="6974" xr:uid="{00000000-0005-0000-0000-0000481B0000}"/>
    <cellStyle name="Normal 2 2 2 2 2 2 2 2 2 2 2 2 2 2 10" xfId="6975" xr:uid="{00000000-0005-0000-0000-0000491B0000}"/>
    <cellStyle name="Normal 2 2 2 2 2 2 2 2 2 2 2 2 2 2 11" xfId="6976" xr:uid="{00000000-0005-0000-0000-00004A1B0000}"/>
    <cellStyle name="Normal 2 2 2 2 2 2 2 2 2 2 2 2 2 2 12" xfId="6977" xr:uid="{00000000-0005-0000-0000-00004B1B0000}"/>
    <cellStyle name="Normal 2 2 2 2 2 2 2 2 2 2 2 2 2 2 13" xfId="6978" xr:uid="{00000000-0005-0000-0000-00004C1B0000}"/>
    <cellStyle name="Normal 2 2 2 2 2 2 2 2 2 2 2 2 2 2 14" xfId="6979" xr:uid="{00000000-0005-0000-0000-00004D1B0000}"/>
    <cellStyle name="Normal 2 2 2 2 2 2 2 2 2 2 2 2 2 2 15" xfId="6980" xr:uid="{00000000-0005-0000-0000-00004E1B0000}"/>
    <cellStyle name="Normal 2 2 2 2 2 2 2 2 2 2 2 2 2 2 16" xfId="6981" xr:uid="{00000000-0005-0000-0000-00004F1B0000}"/>
    <cellStyle name="Normal 2 2 2 2 2 2 2 2 2 2 2 2 2 2 16 10" xfId="6982" xr:uid="{00000000-0005-0000-0000-0000501B0000}"/>
    <cellStyle name="Normal 2 2 2 2 2 2 2 2 2 2 2 2 2 2 16 11" xfId="6983" xr:uid="{00000000-0005-0000-0000-0000511B0000}"/>
    <cellStyle name="Normal 2 2 2 2 2 2 2 2 2 2 2 2 2 2 16 11 2" xfId="6984" xr:uid="{00000000-0005-0000-0000-0000521B0000}"/>
    <cellStyle name="Normal 2 2 2 2 2 2 2 2 2 2 2 2 2 2 16 11 3" xfId="6985" xr:uid="{00000000-0005-0000-0000-0000531B0000}"/>
    <cellStyle name="Normal 2 2 2 2 2 2 2 2 2 2 2 2 2 2 16 11 4" xfId="6986" xr:uid="{00000000-0005-0000-0000-0000541B0000}"/>
    <cellStyle name="Normal 2 2 2 2 2 2 2 2 2 2 2 2 2 2 16 12" xfId="6987" xr:uid="{00000000-0005-0000-0000-0000551B0000}"/>
    <cellStyle name="Normal 2 2 2 2 2 2 2 2 2 2 2 2 2 2 16 13" xfId="6988" xr:uid="{00000000-0005-0000-0000-0000561B0000}"/>
    <cellStyle name="Normal 2 2 2 2 2 2 2 2 2 2 2 2 2 2 16 14" xfId="6989" xr:uid="{00000000-0005-0000-0000-0000571B0000}"/>
    <cellStyle name="Normal 2 2 2 2 2 2 2 2 2 2 2 2 2 2 16 2" xfId="6990" xr:uid="{00000000-0005-0000-0000-0000581B0000}"/>
    <cellStyle name="Normal 2 2 2 2 2 2 2 2 2 2 2 2 2 2 16 2 10" xfId="6991" xr:uid="{00000000-0005-0000-0000-0000591B0000}"/>
    <cellStyle name="Normal 2 2 2 2 2 2 2 2 2 2 2 2 2 2 16 2 11" xfId="6992" xr:uid="{00000000-0005-0000-0000-00005A1B0000}"/>
    <cellStyle name="Normal 2 2 2 2 2 2 2 2 2 2 2 2 2 2 16 2 2" xfId="6993" xr:uid="{00000000-0005-0000-0000-00005B1B0000}"/>
    <cellStyle name="Normal 2 2 2 2 2 2 2 2 2 2 2 2 2 2 16 2 2 10" xfId="6994" xr:uid="{00000000-0005-0000-0000-00005C1B0000}"/>
    <cellStyle name="Normal 2 2 2 2 2 2 2 2 2 2 2 2 2 2 16 2 2 11" xfId="6995" xr:uid="{00000000-0005-0000-0000-00005D1B0000}"/>
    <cellStyle name="Normal 2 2 2 2 2 2 2 2 2 2 2 2 2 2 16 2 2 2" xfId="6996" xr:uid="{00000000-0005-0000-0000-00005E1B0000}"/>
    <cellStyle name="Normal 2 2 2 2 2 2 2 2 2 2 2 2 2 2 16 2 2 2 2" xfId="6997" xr:uid="{00000000-0005-0000-0000-00005F1B0000}"/>
    <cellStyle name="Normal 2 2 2 2 2 2 2 2 2 2 2 2 2 2 16 2 2 2 2 2" xfId="6998" xr:uid="{00000000-0005-0000-0000-0000601B0000}"/>
    <cellStyle name="Normal 2 2 2 2 2 2 2 2 2 2 2 2 2 2 16 2 2 2 2 3" xfId="6999" xr:uid="{00000000-0005-0000-0000-0000611B0000}"/>
    <cellStyle name="Normal 2 2 2 2 2 2 2 2 2 2 2 2 2 2 16 2 2 2 2 4" xfId="7000" xr:uid="{00000000-0005-0000-0000-0000621B0000}"/>
    <cellStyle name="Normal 2 2 2 2 2 2 2 2 2 2 2 2 2 2 16 2 2 2 3" xfId="7001" xr:uid="{00000000-0005-0000-0000-0000631B0000}"/>
    <cellStyle name="Normal 2 2 2 2 2 2 2 2 2 2 2 2 2 2 16 2 2 2 4" xfId="7002" xr:uid="{00000000-0005-0000-0000-0000641B0000}"/>
    <cellStyle name="Normal 2 2 2 2 2 2 2 2 2 2 2 2 2 2 16 2 2 2 5" xfId="7003" xr:uid="{00000000-0005-0000-0000-0000651B0000}"/>
    <cellStyle name="Normal 2 2 2 2 2 2 2 2 2 2 2 2 2 2 16 2 2 2 6" xfId="7004" xr:uid="{00000000-0005-0000-0000-0000661B0000}"/>
    <cellStyle name="Normal 2 2 2 2 2 2 2 2 2 2 2 2 2 2 16 2 2 3" xfId="7005" xr:uid="{00000000-0005-0000-0000-0000671B0000}"/>
    <cellStyle name="Normal 2 2 2 2 2 2 2 2 2 2 2 2 2 2 16 2 2 4" xfId="7006" xr:uid="{00000000-0005-0000-0000-0000681B0000}"/>
    <cellStyle name="Normal 2 2 2 2 2 2 2 2 2 2 2 2 2 2 16 2 2 5" xfId="7007" xr:uid="{00000000-0005-0000-0000-0000691B0000}"/>
    <cellStyle name="Normal 2 2 2 2 2 2 2 2 2 2 2 2 2 2 16 2 2 6" xfId="7008" xr:uid="{00000000-0005-0000-0000-00006A1B0000}"/>
    <cellStyle name="Normal 2 2 2 2 2 2 2 2 2 2 2 2 2 2 16 2 2 7" xfId="7009" xr:uid="{00000000-0005-0000-0000-00006B1B0000}"/>
    <cellStyle name="Normal 2 2 2 2 2 2 2 2 2 2 2 2 2 2 16 2 2 8" xfId="7010" xr:uid="{00000000-0005-0000-0000-00006C1B0000}"/>
    <cellStyle name="Normal 2 2 2 2 2 2 2 2 2 2 2 2 2 2 16 2 2 8 2" xfId="7011" xr:uid="{00000000-0005-0000-0000-00006D1B0000}"/>
    <cellStyle name="Normal 2 2 2 2 2 2 2 2 2 2 2 2 2 2 16 2 2 8 3" xfId="7012" xr:uid="{00000000-0005-0000-0000-00006E1B0000}"/>
    <cellStyle name="Normal 2 2 2 2 2 2 2 2 2 2 2 2 2 2 16 2 2 8 4" xfId="7013" xr:uid="{00000000-0005-0000-0000-00006F1B0000}"/>
    <cellStyle name="Normal 2 2 2 2 2 2 2 2 2 2 2 2 2 2 16 2 2 9" xfId="7014" xr:uid="{00000000-0005-0000-0000-0000701B0000}"/>
    <cellStyle name="Normal 2 2 2 2 2 2 2 2 2 2 2 2 2 2 16 2 3" xfId="7015" xr:uid="{00000000-0005-0000-0000-0000711B0000}"/>
    <cellStyle name="Normal 2 2 2 2 2 2 2 2 2 2 2 2 2 2 16 2 3 2" xfId="7016" xr:uid="{00000000-0005-0000-0000-0000721B0000}"/>
    <cellStyle name="Normal 2 2 2 2 2 2 2 2 2 2 2 2 2 2 16 2 3 2 2" xfId="7017" xr:uid="{00000000-0005-0000-0000-0000731B0000}"/>
    <cellStyle name="Normal 2 2 2 2 2 2 2 2 2 2 2 2 2 2 16 2 3 2 3" xfId="7018" xr:uid="{00000000-0005-0000-0000-0000741B0000}"/>
    <cellStyle name="Normal 2 2 2 2 2 2 2 2 2 2 2 2 2 2 16 2 3 2 4" xfId="7019" xr:uid="{00000000-0005-0000-0000-0000751B0000}"/>
    <cellStyle name="Normal 2 2 2 2 2 2 2 2 2 2 2 2 2 2 16 2 3 3" xfId="7020" xr:uid="{00000000-0005-0000-0000-0000761B0000}"/>
    <cellStyle name="Normal 2 2 2 2 2 2 2 2 2 2 2 2 2 2 16 2 3 4" xfId="7021" xr:uid="{00000000-0005-0000-0000-0000771B0000}"/>
    <cellStyle name="Normal 2 2 2 2 2 2 2 2 2 2 2 2 2 2 16 2 3 5" xfId="7022" xr:uid="{00000000-0005-0000-0000-0000781B0000}"/>
    <cellStyle name="Normal 2 2 2 2 2 2 2 2 2 2 2 2 2 2 16 2 3 6" xfId="7023" xr:uid="{00000000-0005-0000-0000-0000791B0000}"/>
    <cellStyle name="Normal 2 2 2 2 2 2 2 2 2 2 2 2 2 2 16 2 4" xfId="7024" xr:uid="{00000000-0005-0000-0000-00007A1B0000}"/>
    <cellStyle name="Normal 2 2 2 2 2 2 2 2 2 2 2 2 2 2 16 2 5" xfId="7025" xr:uid="{00000000-0005-0000-0000-00007B1B0000}"/>
    <cellStyle name="Normal 2 2 2 2 2 2 2 2 2 2 2 2 2 2 16 2 6" xfId="7026" xr:uid="{00000000-0005-0000-0000-00007C1B0000}"/>
    <cellStyle name="Normal 2 2 2 2 2 2 2 2 2 2 2 2 2 2 16 2 7" xfId="7027" xr:uid="{00000000-0005-0000-0000-00007D1B0000}"/>
    <cellStyle name="Normal 2 2 2 2 2 2 2 2 2 2 2 2 2 2 16 2 8" xfId="7028" xr:uid="{00000000-0005-0000-0000-00007E1B0000}"/>
    <cellStyle name="Normal 2 2 2 2 2 2 2 2 2 2 2 2 2 2 16 2 8 2" xfId="7029" xr:uid="{00000000-0005-0000-0000-00007F1B0000}"/>
    <cellStyle name="Normal 2 2 2 2 2 2 2 2 2 2 2 2 2 2 16 2 8 3" xfId="7030" xr:uid="{00000000-0005-0000-0000-0000801B0000}"/>
    <cellStyle name="Normal 2 2 2 2 2 2 2 2 2 2 2 2 2 2 16 2 8 4" xfId="7031" xr:uid="{00000000-0005-0000-0000-0000811B0000}"/>
    <cellStyle name="Normal 2 2 2 2 2 2 2 2 2 2 2 2 2 2 16 2 9" xfId="7032" xr:uid="{00000000-0005-0000-0000-0000821B0000}"/>
    <cellStyle name="Normal 2 2 2 2 2 2 2 2 2 2 2 2 2 2 16 3" xfId="7033" xr:uid="{00000000-0005-0000-0000-0000831B0000}"/>
    <cellStyle name="Normal 2 2 2 2 2 2 2 2 2 2 2 2 2 2 16 4" xfId="7034" xr:uid="{00000000-0005-0000-0000-0000841B0000}"/>
    <cellStyle name="Normal 2 2 2 2 2 2 2 2 2 2 2 2 2 2 16 5" xfId="7035" xr:uid="{00000000-0005-0000-0000-0000851B0000}"/>
    <cellStyle name="Normal 2 2 2 2 2 2 2 2 2 2 2 2 2 2 16 5 2" xfId="7036" xr:uid="{00000000-0005-0000-0000-0000861B0000}"/>
    <cellStyle name="Normal 2 2 2 2 2 2 2 2 2 2 2 2 2 2 16 5 2 2" xfId="7037" xr:uid="{00000000-0005-0000-0000-0000871B0000}"/>
    <cellStyle name="Normal 2 2 2 2 2 2 2 2 2 2 2 2 2 2 16 5 2 3" xfId="7038" xr:uid="{00000000-0005-0000-0000-0000881B0000}"/>
    <cellStyle name="Normal 2 2 2 2 2 2 2 2 2 2 2 2 2 2 16 5 2 4" xfId="7039" xr:uid="{00000000-0005-0000-0000-0000891B0000}"/>
    <cellStyle name="Normal 2 2 2 2 2 2 2 2 2 2 2 2 2 2 16 5 3" xfId="7040" xr:uid="{00000000-0005-0000-0000-00008A1B0000}"/>
    <cellStyle name="Normal 2 2 2 2 2 2 2 2 2 2 2 2 2 2 16 5 4" xfId="7041" xr:uid="{00000000-0005-0000-0000-00008B1B0000}"/>
    <cellStyle name="Normal 2 2 2 2 2 2 2 2 2 2 2 2 2 2 16 5 5" xfId="7042" xr:uid="{00000000-0005-0000-0000-00008C1B0000}"/>
    <cellStyle name="Normal 2 2 2 2 2 2 2 2 2 2 2 2 2 2 16 5 6" xfId="7043" xr:uid="{00000000-0005-0000-0000-00008D1B0000}"/>
    <cellStyle name="Normal 2 2 2 2 2 2 2 2 2 2 2 2 2 2 16 6" xfId="7044" xr:uid="{00000000-0005-0000-0000-00008E1B0000}"/>
    <cellStyle name="Normal 2 2 2 2 2 2 2 2 2 2 2 2 2 2 16 7" xfId="7045" xr:uid="{00000000-0005-0000-0000-00008F1B0000}"/>
    <cellStyle name="Normal 2 2 2 2 2 2 2 2 2 2 2 2 2 2 16 8" xfId="7046" xr:uid="{00000000-0005-0000-0000-0000901B0000}"/>
    <cellStyle name="Normal 2 2 2 2 2 2 2 2 2 2 2 2 2 2 16 9" xfId="7047" xr:uid="{00000000-0005-0000-0000-0000911B0000}"/>
    <cellStyle name="Normal 2 2 2 2 2 2 2 2 2 2 2 2 2 2 17" xfId="7048" xr:uid="{00000000-0005-0000-0000-0000921B0000}"/>
    <cellStyle name="Normal 2 2 2 2 2 2 2 2 2 2 2 2 2 2 18" xfId="7049" xr:uid="{00000000-0005-0000-0000-0000931B0000}"/>
    <cellStyle name="Normal 2 2 2 2 2 2 2 2 2 2 2 2 2 2 18 10" xfId="7050" xr:uid="{00000000-0005-0000-0000-0000941B0000}"/>
    <cellStyle name="Normal 2 2 2 2 2 2 2 2 2 2 2 2 2 2 18 11" xfId="7051" xr:uid="{00000000-0005-0000-0000-0000951B0000}"/>
    <cellStyle name="Normal 2 2 2 2 2 2 2 2 2 2 2 2 2 2 18 2" xfId="7052" xr:uid="{00000000-0005-0000-0000-0000961B0000}"/>
    <cellStyle name="Normal 2 2 2 2 2 2 2 2 2 2 2 2 2 2 18 2 10" xfId="7053" xr:uid="{00000000-0005-0000-0000-0000971B0000}"/>
    <cellStyle name="Normal 2 2 2 2 2 2 2 2 2 2 2 2 2 2 18 2 11" xfId="7054" xr:uid="{00000000-0005-0000-0000-0000981B0000}"/>
    <cellStyle name="Normal 2 2 2 2 2 2 2 2 2 2 2 2 2 2 18 2 2" xfId="7055" xr:uid="{00000000-0005-0000-0000-0000991B0000}"/>
    <cellStyle name="Normal 2 2 2 2 2 2 2 2 2 2 2 2 2 2 18 2 2 2" xfId="7056" xr:uid="{00000000-0005-0000-0000-00009A1B0000}"/>
    <cellStyle name="Normal 2 2 2 2 2 2 2 2 2 2 2 2 2 2 18 2 2 2 2" xfId="7057" xr:uid="{00000000-0005-0000-0000-00009B1B0000}"/>
    <cellStyle name="Normal 2 2 2 2 2 2 2 2 2 2 2 2 2 2 18 2 2 2 3" xfId="7058" xr:uid="{00000000-0005-0000-0000-00009C1B0000}"/>
    <cellStyle name="Normal 2 2 2 2 2 2 2 2 2 2 2 2 2 2 18 2 2 2 4" xfId="7059" xr:uid="{00000000-0005-0000-0000-00009D1B0000}"/>
    <cellStyle name="Normal 2 2 2 2 2 2 2 2 2 2 2 2 2 2 18 2 2 3" xfId="7060" xr:uid="{00000000-0005-0000-0000-00009E1B0000}"/>
    <cellStyle name="Normal 2 2 2 2 2 2 2 2 2 2 2 2 2 2 18 2 2 4" xfId="7061" xr:uid="{00000000-0005-0000-0000-00009F1B0000}"/>
    <cellStyle name="Normal 2 2 2 2 2 2 2 2 2 2 2 2 2 2 18 2 2 5" xfId="7062" xr:uid="{00000000-0005-0000-0000-0000A01B0000}"/>
    <cellStyle name="Normal 2 2 2 2 2 2 2 2 2 2 2 2 2 2 18 2 2 6" xfId="7063" xr:uid="{00000000-0005-0000-0000-0000A11B0000}"/>
    <cellStyle name="Normal 2 2 2 2 2 2 2 2 2 2 2 2 2 2 18 2 3" xfId="7064" xr:uid="{00000000-0005-0000-0000-0000A21B0000}"/>
    <cellStyle name="Normal 2 2 2 2 2 2 2 2 2 2 2 2 2 2 18 2 4" xfId="7065" xr:uid="{00000000-0005-0000-0000-0000A31B0000}"/>
    <cellStyle name="Normal 2 2 2 2 2 2 2 2 2 2 2 2 2 2 18 2 5" xfId="7066" xr:uid="{00000000-0005-0000-0000-0000A41B0000}"/>
    <cellStyle name="Normal 2 2 2 2 2 2 2 2 2 2 2 2 2 2 18 2 6" xfId="7067" xr:uid="{00000000-0005-0000-0000-0000A51B0000}"/>
    <cellStyle name="Normal 2 2 2 2 2 2 2 2 2 2 2 2 2 2 18 2 7" xfId="7068" xr:uid="{00000000-0005-0000-0000-0000A61B0000}"/>
    <cellStyle name="Normal 2 2 2 2 2 2 2 2 2 2 2 2 2 2 18 2 8" xfId="7069" xr:uid="{00000000-0005-0000-0000-0000A71B0000}"/>
    <cellStyle name="Normal 2 2 2 2 2 2 2 2 2 2 2 2 2 2 18 2 8 2" xfId="7070" xr:uid="{00000000-0005-0000-0000-0000A81B0000}"/>
    <cellStyle name="Normal 2 2 2 2 2 2 2 2 2 2 2 2 2 2 18 2 8 3" xfId="7071" xr:uid="{00000000-0005-0000-0000-0000A91B0000}"/>
    <cellStyle name="Normal 2 2 2 2 2 2 2 2 2 2 2 2 2 2 18 2 8 4" xfId="7072" xr:uid="{00000000-0005-0000-0000-0000AA1B0000}"/>
    <cellStyle name="Normal 2 2 2 2 2 2 2 2 2 2 2 2 2 2 18 2 9" xfId="7073" xr:uid="{00000000-0005-0000-0000-0000AB1B0000}"/>
    <cellStyle name="Normal 2 2 2 2 2 2 2 2 2 2 2 2 2 2 18 3" xfId="7074" xr:uid="{00000000-0005-0000-0000-0000AC1B0000}"/>
    <cellStyle name="Normal 2 2 2 2 2 2 2 2 2 2 2 2 2 2 18 3 2" xfId="7075" xr:uid="{00000000-0005-0000-0000-0000AD1B0000}"/>
    <cellStyle name="Normal 2 2 2 2 2 2 2 2 2 2 2 2 2 2 18 3 2 2" xfId="7076" xr:uid="{00000000-0005-0000-0000-0000AE1B0000}"/>
    <cellStyle name="Normal 2 2 2 2 2 2 2 2 2 2 2 2 2 2 18 3 2 3" xfId="7077" xr:uid="{00000000-0005-0000-0000-0000AF1B0000}"/>
    <cellStyle name="Normal 2 2 2 2 2 2 2 2 2 2 2 2 2 2 18 3 2 4" xfId="7078" xr:uid="{00000000-0005-0000-0000-0000B01B0000}"/>
    <cellStyle name="Normal 2 2 2 2 2 2 2 2 2 2 2 2 2 2 18 3 3" xfId="7079" xr:uid="{00000000-0005-0000-0000-0000B11B0000}"/>
    <cellStyle name="Normal 2 2 2 2 2 2 2 2 2 2 2 2 2 2 18 3 4" xfId="7080" xr:uid="{00000000-0005-0000-0000-0000B21B0000}"/>
    <cellStyle name="Normal 2 2 2 2 2 2 2 2 2 2 2 2 2 2 18 3 5" xfId="7081" xr:uid="{00000000-0005-0000-0000-0000B31B0000}"/>
    <cellStyle name="Normal 2 2 2 2 2 2 2 2 2 2 2 2 2 2 18 3 6" xfId="7082" xr:uid="{00000000-0005-0000-0000-0000B41B0000}"/>
    <cellStyle name="Normal 2 2 2 2 2 2 2 2 2 2 2 2 2 2 18 4" xfId="7083" xr:uid="{00000000-0005-0000-0000-0000B51B0000}"/>
    <cellStyle name="Normal 2 2 2 2 2 2 2 2 2 2 2 2 2 2 18 5" xfId="7084" xr:uid="{00000000-0005-0000-0000-0000B61B0000}"/>
    <cellStyle name="Normal 2 2 2 2 2 2 2 2 2 2 2 2 2 2 18 6" xfId="7085" xr:uid="{00000000-0005-0000-0000-0000B71B0000}"/>
    <cellStyle name="Normal 2 2 2 2 2 2 2 2 2 2 2 2 2 2 18 7" xfId="7086" xr:uid="{00000000-0005-0000-0000-0000B81B0000}"/>
    <cellStyle name="Normal 2 2 2 2 2 2 2 2 2 2 2 2 2 2 18 8" xfId="7087" xr:uid="{00000000-0005-0000-0000-0000B91B0000}"/>
    <cellStyle name="Normal 2 2 2 2 2 2 2 2 2 2 2 2 2 2 18 8 2" xfId="7088" xr:uid="{00000000-0005-0000-0000-0000BA1B0000}"/>
    <cellStyle name="Normal 2 2 2 2 2 2 2 2 2 2 2 2 2 2 18 8 3" xfId="7089" xr:uid="{00000000-0005-0000-0000-0000BB1B0000}"/>
    <cellStyle name="Normal 2 2 2 2 2 2 2 2 2 2 2 2 2 2 18 8 4" xfId="7090" xr:uid="{00000000-0005-0000-0000-0000BC1B0000}"/>
    <cellStyle name="Normal 2 2 2 2 2 2 2 2 2 2 2 2 2 2 18 9" xfId="7091" xr:uid="{00000000-0005-0000-0000-0000BD1B0000}"/>
    <cellStyle name="Normal 2 2 2 2 2 2 2 2 2 2 2 2 2 2 19" xfId="7092" xr:uid="{00000000-0005-0000-0000-0000BE1B0000}"/>
    <cellStyle name="Normal 2 2 2 2 2 2 2 2 2 2 2 2 2 2 2" xfId="7093" xr:uid="{00000000-0005-0000-0000-0000BF1B0000}"/>
    <cellStyle name="Normal 2 2 2 2 2 2 2 2 2 2 2 2 2 2 2 10" xfId="7094" xr:uid="{00000000-0005-0000-0000-0000C01B0000}"/>
    <cellStyle name="Normal 2 2 2 2 2 2 2 2 2 2 2 2 2 2 2 11" xfId="7095" xr:uid="{00000000-0005-0000-0000-0000C11B0000}"/>
    <cellStyle name="Normal 2 2 2 2 2 2 2 2 2 2 2 2 2 2 2 12" xfId="7096" xr:uid="{00000000-0005-0000-0000-0000C21B0000}"/>
    <cellStyle name="Normal 2 2 2 2 2 2 2 2 2 2 2 2 2 2 2 12 10" xfId="7097" xr:uid="{00000000-0005-0000-0000-0000C31B0000}"/>
    <cellStyle name="Normal 2 2 2 2 2 2 2 2 2 2 2 2 2 2 2 12 11" xfId="7098" xr:uid="{00000000-0005-0000-0000-0000C41B0000}"/>
    <cellStyle name="Normal 2 2 2 2 2 2 2 2 2 2 2 2 2 2 2 12 11 2" xfId="7099" xr:uid="{00000000-0005-0000-0000-0000C51B0000}"/>
    <cellStyle name="Normal 2 2 2 2 2 2 2 2 2 2 2 2 2 2 2 12 11 3" xfId="7100" xr:uid="{00000000-0005-0000-0000-0000C61B0000}"/>
    <cellStyle name="Normal 2 2 2 2 2 2 2 2 2 2 2 2 2 2 2 12 11 4" xfId="7101" xr:uid="{00000000-0005-0000-0000-0000C71B0000}"/>
    <cellStyle name="Normal 2 2 2 2 2 2 2 2 2 2 2 2 2 2 2 12 12" xfId="7102" xr:uid="{00000000-0005-0000-0000-0000C81B0000}"/>
    <cellStyle name="Normal 2 2 2 2 2 2 2 2 2 2 2 2 2 2 2 12 13" xfId="7103" xr:uid="{00000000-0005-0000-0000-0000C91B0000}"/>
    <cellStyle name="Normal 2 2 2 2 2 2 2 2 2 2 2 2 2 2 2 12 14" xfId="7104" xr:uid="{00000000-0005-0000-0000-0000CA1B0000}"/>
    <cellStyle name="Normal 2 2 2 2 2 2 2 2 2 2 2 2 2 2 2 12 2" xfId="7105" xr:uid="{00000000-0005-0000-0000-0000CB1B0000}"/>
    <cellStyle name="Normal 2 2 2 2 2 2 2 2 2 2 2 2 2 2 2 12 2 10" xfId="7106" xr:uid="{00000000-0005-0000-0000-0000CC1B0000}"/>
    <cellStyle name="Normal 2 2 2 2 2 2 2 2 2 2 2 2 2 2 2 12 2 11" xfId="7107" xr:uid="{00000000-0005-0000-0000-0000CD1B0000}"/>
    <cellStyle name="Normal 2 2 2 2 2 2 2 2 2 2 2 2 2 2 2 12 2 2" xfId="7108" xr:uid="{00000000-0005-0000-0000-0000CE1B0000}"/>
    <cellStyle name="Normal 2 2 2 2 2 2 2 2 2 2 2 2 2 2 2 12 2 2 10" xfId="7109" xr:uid="{00000000-0005-0000-0000-0000CF1B0000}"/>
    <cellStyle name="Normal 2 2 2 2 2 2 2 2 2 2 2 2 2 2 2 12 2 2 11" xfId="7110" xr:uid="{00000000-0005-0000-0000-0000D01B0000}"/>
    <cellStyle name="Normal 2 2 2 2 2 2 2 2 2 2 2 2 2 2 2 12 2 2 2" xfId="7111" xr:uid="{00000000-0005-0000-0000-0000D11B0000}"/>
    <cellStyle name="Normal 2 2 2 2 2 2 2 2 2 2 2 2 2 2 2 12 2 2 2 2" xfId="7112" xr:uid="{00000000-0005-0000-0000-0000D21B0000}"/>
    <cellStyle name="Normal 2 2 2 2 2 2 2 2 2 2 2 2 2 2 2 12 2 2 2 2 2" xfId="7113" xr:uid="{00000000-0005-0000-0000-0000D31B0000}"/>
    <cellStyle name="Normal 2 2 2 2 2 2 2 2 2 2 2 2 2 2 2 12 2 2 2 2 3" xfId="7114" xr:uid="{00000000-0005-0000-0000-0000D41B0000}"/>
    <cellStyle name="Normal 2 2 2 2 2 2 2 2 2 2 2 2 2 2 2 12 2 2 2 2 4" xfId="7115" xr:uid="{00000000-0005-0000-0000-0000D51B0000}"/>
    <cellStyle name="Normal 2 2 2 2 2 2 2 2 2 2 2 2 2 2 2 12 2 2 2 3" xfId="7116" xr:uid="{00000000-0005-0000-0000-0000D61B0000}"/>
    <cellStyle name="Normal 2 2 2 2 2 2 2 2 2 2 2 2 2 2 2 12 2 2 2 4" xfId="7117" xr:uid="{00000000-0005-0000-0000-0000D71B0000}"/>
    <cellStyle name="Normal 2 2 2 2 2 2 2 2 2 2 2 2 2 2 2 12 2 2 2 5" xfId="7118" xr:uid="{00000000-0005-0000-0000-0000D81B0000}"/>
    <cellStyle name="Normal 2 2 2 2 2 2 2 2 2 2 2 2 2 2 2 12 2 2 2 6" xfId="7119" xr:uid="{00000000-0005-0000-0000-0000D91B0000}"/>
    <cellStyle name="Normal 2 2 2 2 2 2 2 2 2 2 2 2 2 2 2 12 2 2 3" xfId="7120" xr:uid="{00000000-0005-0000-0000-0000DA1B0000}"/>
    <cellStyle name="Normal 2 2 2 2 2 2 2 2 2 2 2 2 2 2 2 12 2 2 4" xfId="7121" xr:uid="{00000000-0005-0000-0000-0000DB1B0000}"/>
    <cellStyle name="Normal 2 2 2 2 2 2 2 2 2 2 2 2 2 2 2 12 2 2 5" xfId="7122" xr:uid="{00000000-0005-0000-0000-0000DC1B0000}"/>
    <cellStyle name="Normal 2 2 2 2 2 2 2 2 2 2 2 2 2 2 2 12 2 2 6" xfId="7123" xr:uid="{00000000-0005-0000-0000-0000DD1B0000}"/>
    <cellStyle name="Normal 2 2 2 2 2 2 2 2 2 2 2 2 2 2 2 12 2 2 7" xfId="7124" xr:uid="{00000000-0005-0000-0000-0000DE1B0000}"/>
    <cellStyle name="Normal 2 2 2 2 2 2 2 2 2 2 2 2 2 2 2 12 2 2 8" xfId="7125" xr:uid="{00000000-0005-0000-0000-0000DF1B0000}"/>
    <cellStyle name="Normal 2 2 2 2 2 2 2 2 2 2 2 2 2 2 2 12 2 2 8 2" xfId="7126" xr:uid="{00000000-0005-0000-0000-0000E01B0000}"/>
    <cellStyle name="Normal 2 2 2 2 2 2 2 2 2 2 2 2 2 2 2 12 2 2 8 3" xfId="7127" xr:uid="{00000000-0005-0000-0000-0000E11B0000}"/>
    <cellStyle name="Normal 2 2 2 2 2 2 2 2 2 2 2 2 2 2 2 12 2 2 8 4" xfId="7128" xr:uid="{00000000-0005-0000-0000-0000E21B0000}"/>
    <cellStyle name="Normal 2 2 2 2 2 2 2 2 2 2 2 2 2 2 2 12 2 2 9" xfId="7129" xr:uid="{00000000-0005-0000-0000-0000E31B0000}"/>
    <cellStyle name="Normal 2 2 2 2 2 2 2 2 2 2 2 2 2 2 2 12 2 3" xfId="7130" xr:uid="{00000000-0005-0000-0000-0000E41B0000}"/>
    <cellStyle name="Normal 2 2 2 2 2 2 2 2 2 2 2 2 2 2 2 12 2 3 2" xfId="7131" xr:uid="{00000000-0005-0000-0000-0000E51B0000}"/>
    <cellStyle name="Normal 2 2 2 2 2 2 2 2 2 2 2 2 2 2 2 12 2 3 2 2" xfId="7132" xr:uid="{00000000-0005-0000-0000-0000E61B0000}"/>
    <cellStyle name="Normal 2 2 2 2 2 2 2 2 2 2 2 2 2 2 2 12 2 3 2 3" xfId="7133" xr:uid="{00000000-0005-0000-0000-0000E71B0000}"/>
    <cellStyle name="Normal 2 2 2 2 2 2 2 2 2 2 2 2 2 2 2 12 2 3 2 4" xfId="7134" xr:uid="{00000000-0005-0000-0000-0000E81B0000}"/>
    <cellStyle name="Normal 2 2 2 2 2 2 2 2 2 2 2 2 2 2 2 12 2 3 3" xfId="7135" xr:uid="{00000000-0005-0000-0000-0000E91B0000}"/>
    <cellStyle name="Normal 2 2 2 2 2 2 2 2 2 2 2 2 2 2 2 12 2 3 4" xfId="7136" xr:uid="{00000000-0005-0000-0000-0000EA1B0000}"/>
    <cellStyle name="Normal 2 2 2 2 2 2 2 2 2 2 2 2 2 2 2 12 2 3 5" xfId="7137" xr:uid="{00000000-0005-0000-0000-0000EB1B0000}"/>
    <cellStyle name="Normal 2 2 2 2 2 2 2 2 2 2 2 2 2 2 2 12 2 3 6" xfId="7138" xr:uid="{00000000-0005-0000-0000-0000EC1B0000}"/>
    <cellStyle name="Normal 2 2 2 2 2 2 2 2 2 2 2 2 2 2 2 12 2 4" xfId="7139" xr:uid="{00000000-0005-0000-0000-0000ED1B0000}"/>
    <cellStyle name="Normal 2 2 2 2 2 2 2 2 2 2 2 2 2 2 2 12 2 5" xfId="7140" xr:uid="{00000000-0005-0000-0000-0000EE1B0000}"/>
    <cellStyle name="Normal 2 2 2 2 2 2 2 2 2 2 2 2 2 2 2 12 2 6" xfId="7141" xr:uid="{00000000-0005-0000-0000-0000EF1B0000}"/>
    <cellStyle name="Normal 2 2 2 2 2 2 2 2 2 2 2 2 2 2 2 12 2 7" xfId="7142" xr:uid="{00000000-0005-0000-0000-0000F01B0000}"/>
    <cellStyle name="Normal 2 2 2 2 2 2 2 2 2 2 2 2 2 2 2 12 2 8" xfId="7143" xr:uid="{00000000-0005-0000-0000-0000F11B0000}"/>
    <cellStyle name="Normal 2 2 2 2 2 2 2 2 2 2 2 2 2 2 2 12 2 8 2" xfId="7144" xr:uid="{00000000-0005-0000-0000-0000F21B0000}"/>
    <cellStyle name="Normal 2 2 2 2 2 2 2 2 2 2 2 2 2 2 2 12 2 8 3" xfId="7145" xr:uid="{00000000-0005-0000-0000-0000F31B0000}"/>
    <cellStyle name="Normal 2 2 2 2 2 2 2 2 2 2 2 2 2 2 2 12 2 8 4" xfId="7146" xr:uid="{00000000-0005-0000-0000-0000F41B0000}"/>
    <cellStyle name="Normal 2 2 2 2 2 2 2 2 2 2 2 2 2 2 2 12 2 9" xfId="7147" xr:uid="{00000000-0005-0000-0000-0000F51B0000}"/>
    <cellStyle name="Normal 2 2 2 2 2 2 2 2 2 2 2 2 2 2 2 12 3" xfId="7148" xr:uid="{00000000-0005-0000-0000-0000F61B0000}"/>
    <cellStyle name="Normal 2 2 2 2 2 2 2 2 2 2 2 2 2 2 2 12 4" xfId="7149" xr:uid="{00000000-0005-0000-0000-0000F71B0000}"/>
    <cellStyle name="Normal 2 2 2 2 2 2 2 2 2 2 2 2 2 2 2 12 5" xfId="7150" xr:uid="{00000000-0005-0000-0000-0000F81B0000}"/>
    <cellStyle name="Normal 2 2 2 2 2 2 2 2 2 2 2 2 2 2 2 12 5 2" xfId="7151" xr:uid="{00000000-0005-0000-0000-0000F91B0000}"/>
    <cellStyle name="Normal 2 2 2 2 2 2 2 2 2 2 2 2 2 2 2 12 5 2 2" xfId="7152" xr:uid="{00000000-0005-0000-0000-0000FA1B0000}"/>
    <cellStyle name="Normal 2 2 2 2 2 2 2 2 2 2 2 2 2 2 2 12 5 2 3" xfId="7153" xr:uid="{00000000-0005-0000-0000-0000FB1B0000}"/>
    <cellStyle name="Normal 2 2 2 2 2 2 2 2 2 2 2 2 2 2 2 12 5 2 4" xfId="7154" xr:uid="{00000000-0005-0000-0000-0000FC1B0000}"/>
    <cellStyle name="Normal 2 2 2 2 2 2 2 2 2 2 2 2 2 2 2 12 5 3" xfId="7155" xr:uid="{00000000-0005-0000-0000-0000FD1B0000}"/>
    <cellStyle name="Normal 2 2 2 2 2 2 2 2 2 2 2 2 2 2 2 12 5 4" xfId="7156" xr:uid="{00000000-0005-0000-0000-0000FE1B0000}"/>
    <cellStyle name="Normal 2 2 2 2 2 2 2 2 2 2 2 2 2 2 2 12 5 5" xfId="7157" xr:uid="{00000000-0005-0000-0000-0000FF1B0000}"/>
    <cellStyle name="Normal 2 2 2 2 2 2 2 2 2 2 2 2 2 2 2 12 5 6" xfId="7158" xr:uid="{00000000-0005-0000-0000-0000001C0000}"/>
    <cellStyle name="Normal 2 2 2 2 2 2 2 2 2 2 2 2 2 2 2 12 6" xfId="7159" xr:uid="{00000000-0005-0000-0000-0000011C0000}"/>
    <cellStyle name="Normal 2 2 2 2 2 2 2 2 2 2 2 2 2 2 2 12 7" xfId="7160" xr:uid="{00000000-0005-0000-0000-0000021C0000}"/>
    <cellStyle name="Normal 2 2 2 2 2 2 2 2 2 2 2 2 2 2 2 12 8" xfId="7161" xr:uid="{00000000-0005-0000-0000-0000031C0000}"/>
    <cellStyle name="Normal 2 2 2 2 2 2 2 2 2 2 2 2 2 2 2 12 9" xfId="7162" xr:uid="{00000000-0005-0000-0000-0000041C0000}"/>
    <cellStyle name="Normal 2 2 2 2 2 2 2 2 2 2 2 2 2 2 2 13" xfId="7163" xr:uid="{00000000-0005-0000-0000-0000051C0000}"/>
    <cellStyle name="Normal 2 2 2 2 2 2 2 2 2 2 2 2 2 2 2 14" xfId="7164" xr:uid="{00000000-0005-0000-0000-0000061C0000}"/>
    <cellStyle name="Normal 2 2 2 2 2 2 2 2 2 2 2 2 2 2 2 14 10" xfId="7165" xr:uid="{00000000-0005-0000-0000-0000071C0000}"/>
    <cellStyle name="Normal 2 2 2 2 2 2 2 2 2 2 2 2 2 2 2 14 11" xfId="7166" xr:uid="{00000000-0005-0000-0000-0000081C0000}"/>
    <cellStyle name="Normal 2 2 2 2 2 2 2 2 2 2 2 2 2 2 2 14 2" xfId="7167" xr:uid="{00000000-0005-0000-0000-0000091C0000}"/>
    <cellStyle name="Normal 2 2 2 2 2 2 2 2 2 2 2 2 2 2 2 14 2 10" xfId="7168" xr:uid="{00000000-0005-0000-0000-00000A1C0000}"/>
    <cellStyle name="Normal 2 2 2 2 2 2 2 2 2 2 2 2 2 2 2 14 2 11" xfId="7169" xr:uid="{00000000-0005-0000-0000-00000B1C0000}"/>
    <cellStyle name="Normal 2 2 2 2 2 2 2 2 2 2 2 2 2 2 2 14 2 2" xfId="7170" xr:uid="{00000000-0005-0000-0000-00000C1C0000}"/>
    <cellStyle name="Normal 2 2 2 2 2 2 2 2 2 2 2 2 2 2 2 14 2 2 2" xfId="7171" xr:uid="{00000000-0005-0000-0000-00000D1C0000}"/>
    <cellStyle name="Normal 2 2 2 2 2 2 2 2 2 2 2 2 2 2 2 14 2 2 2 2" xfId="7172" xr:uid="{00000000-0005-0000-0000-00000E1C0000}"/>
    <cellStyle name="Normal 2 2 2 2 2 2 2 2 2 2 2 2 2 2 2 14 2 2 2 3" xfId="7173" xr:uid="{00000000-0005-0000-0000-00000F1C0000}"/>
    <cellStyle name="Normal 2 2 2 2 2 2 2 2 2 2 2 2 2 2 2 14 2 2 2 4" xfId="7174" xr:uid="{00000000-0005-0000-0000-0000101C0000}"/>
    <cellStyle name="Normal 2 2 2 2 2 2 2 2 2 2 2 2 2 2 2 14 2 2 3" xfId="7175" xr:uid="{00000000-0005-0000-0000-0000111C0000}"/>
    <cellStyle name="Normal 2 2 2 2 2 2 2 2 2 2 2 2 2 2 2 14 2 2 4" xfId="7176" xr:uid="{00000000-0005-0000-0000-0000121C0000}"/>
    <cellStyle name="Normal 2 2 2 2 2 2 2 2 2 2 2 2 2 2 2 14 2 2 5" xfId="7177" xr:uid="{00000000-0005-0000-0000-0000131C0000}"/>
    <cellStyle name="Normal 2 2 2 2 2 2 2 2 2 2 2 2 2 2 2 14 2 2 6" xfId="7178" xr:uid="{00000000-0005-0000-0000-0000141C0000}"/>
    <cellStyle name="Normal 2 2 2 2 2 2 2 2 2 2 2 2 2 2 2 14 2 3" xfId="7179" xr:uid="{00000000-0005-0000-0000-0000151C0000}"/>
    <cellStyle name="Normal 2 2 2 2 2 2 2 2 2 2 2 2 2 2 2 14 2 4" xfId="7180" xr:uid="{00000000-0005-0000-0000-0000161C0000}"/>
    <cellStyle name="Normal 2 2 2 2 2 2 2 2 2 2 2 2 2 2 2 14 2 5" xfId="7181" xr:uid="{00000000-0005-0000-0000-0000171C0000}"/>
    <cellStyle name="Normal 2 2 2 2 2 2 2 2 2 2 2 2 2 2 2 14 2 6" xfId="7182" xr:uid="{00000000-0005-0000-0000-0000181C0000}"/>
    <cellStyle name="Normal 2 2 2 2 2 2 2 2 2 2 2 2 2 2 2 14 2 7" xfId="7183" xr:uid="{00000000-0005-0000-0000-0000191C0000}"/>
    <cellStyle name="Normal 2 2 2 2 2 2 2 2 2 2 2 2 2 2 2 14 2 8" xfId="7184" xr:uid="{00000000-0005-0000-0000-00001A1C0000}"/>
    <cellStyle name="Normal 2 2 2 2 2 2 2 2 2 2 2 2 2 2 2 14 2 8 2" xfId="7185" xr:uid="{00000000-0005-0000-0000-00001B1C0000}"/>
    <cellStyle name="Normal 2 2 2 2 2 2 2 2 2 2 2 2 2 2 2 14 2 8 3" xfId="7186" xr:uid="{00000000-0005-0000-0000-00001C1C0000}"/>
    <cellStyle name="Normal 2 2 2 2 2 2 2 2 2 2 2 2 2 2 2 14 2 8 4" xfId="7187" xr:uid="{00000000-0005-0000-0000-00001D1C0000}"/>
    <cellStyle name="Normal 2 2 2 2 2 2 2 2 2 2 2 2 2 2 2 14 2 9" xfId="7188" xr:uid="{00000000-0005-0000-0000-00001E1C0000}"/>
    <cellStyle name="Normal 2 2 2 2 2 2 2 2 2 2 2 2 2 2 2 14 3" xfId="7189" xr:uid="{00000000-0005-0000-0000-00001F1C0000}"/>
    <cellStyle name="Normal 2 2 2 2 2 2 2 2 2 2 2 2 2 2 2 14 3 2" xfId="7190" xr:uid="{00000000-0005-0000-0000-0000201C0000}"/>
    <cellStyle name="Normal 2 2 2 2 2 2 2 2 2 2 2 2 2 2 2 14 3 2 2" xfId="7191" xr:uid="{00000000-0005-0000-0000-0000211C0000}"/>
    <cellStyle name="Normal 2 2 2 2 2 2 2 2 2 2 2 2 2 2 2 14 3 2 3" xfId="7192" xr:uid="{00000000-0005-0000-0000-0000221C0000}"/>
    <cellStyle name="Normal 2 2 2 2 2 2 2 2 2 2 2 2 2 2 2 14 3 2 4" xfId="7193" xr:uid="{00000000-0005-0000-0000-0000231C0000}"/>
    <cellStyle name="Normal 2 2 2 2 2 2 2 2 2 2 2 2 2 2 2 14 3 3" xfId="7194" xr:uid="{00000000-0005-0000-0000-0000241C0000}"/>
    <cellStyle name="Normal 2 2 2 2 2 2 2 2 2 2 2 2 2 2 2 14 3 4" xfId="7195" xr:uid="{00000000-0005-0000-0000-0000251C0000}"/>
    <cellStyle name="Normal 2 2 2 2 2 2 2 2 2 2 2 2 2 2 2 14 3 5" xfId="7196" xr:uid="{00000000-0005-0000-0000-0000261C0000}"/>
    <cellStyle name="Normal 2 2 2 2 2 2 2 2 2 2 2 2 2 2 2 14 3 6" xfId="7197" xr:uid="{00000000-0005-0000-0000-0000271C0000}"/>
    <cellStyle name="Normal 2 2 2 2 2 2 2 2 2 2 2 2 2 2 2 14 4" xfId="7198" xr:uid="{00000000-0005-0000-0000-0000281C0000}"/>
    <cellStyle name="Normal 2 2 2 2 2 2 2 2 2 2 2 2 2 2 2 14 5" xfId="7199" xr:uid="{00000000-0005-0000-0000-0000291C0000}"/>
    <cellStyle name="Normal 2 2 2 2 2 2 2 2 2 2 2 2 2 2 2 14 6" xfId="7200" xr:uid="{00000000-0005-0000-0000-00002A1C0000}"/>
    <cellStyle name="Normal 2 2 2 2 2 2 2 2 2 2 2 2 2 2 2 14 7" xfId="7201" xr:uid="{00000000-0005-0000-0000-00002B1C0000}"/>
    <cellStyle name="Normal 2 2 2 2 2 2 2 2 2 2 2 2 2 2 2 14 8" xfId="7202" xr:uid="{00000000-0005-0000-0000-00002C1C0000}"/>
    <cellStyle name="Normal 2 2 2 2 2 2 2 2 2 2 2 2 2 2 2 14 8 2" xfId="7203" xr:uid="{00000000-0005-0000-0000-00002D1C0000}"/>
    <cellStyle name="Normal 2 2 2 2 2 2 2 2 2 2 2 2 2 2 2 14 8 3" xfId="7204" xr:uid="{00000000-0005-0000-0000-00002E1C0000}"/>
    <cellStyle name="Normal 2 2 2 2 2 2 2 2 2 2 2 2 2 2 2 14 8 4" xfId="7205" xr:uid="{00000000-0005-0000-0000-00002F1C0000}"/>
    <cellStyle name="Normal 2 2 2 2 2 2 2 2 2 2 2 2 2 2 2 14 9" xfId="7206" xr:uid="{00000000-0005-0000-0000-0000301C0000}"/>
    <cellStyle name="Normal 2 2 2 2 2 2 2 2 2 2 2 2 2 2 2 15" xfId="7207" xr:uid="{00000000-0005-0000-0000-0000311C0000}"/>
    <cellStyle name="Normal 2 2 2 2 2 2 2 2 2 2 2 2 2 2 2 16" xfId="7208" xr:uid="{00000000-0005-0000-0000-0000321C0000}"/>
    <cellStyle name="Normal 2 2 2 2 2 2 2 2 2 2 2 2 2 2 2 16 2" xfId="7209" xr:uid="{00000000-0005-0000-0000-0000331C0000}"/>
    <cellStyle name="Normal 2 2 2 2 2 2 2 2 2 2 2 2 2 2 2 16 2 2" xfId="7210" xr:uid="{00000000-0005-0000-0000-0000341C0000}"/>
    <cellStyle name="Normal 2 2 2 2 2 2 2 2 2 2 2 2 2 2 2 16 2 3" xfId="7211" xr:uid="{00000000-0005-0000-0000-0000351C0000}"/>
    <cellStyle name="Normal 2 2 2 2 2 2 2 2 2 2 2 2 2 2 2 16 2 4" xfId="7212" xr:uid="{00000000-0005-0000-0000-0000361C0000}"/>
    <cellStyle name="Normal 2 2 2 2 2 2 2 2 2 2 2 2 2 2 2 16 3" xfId="7213" xr:uid="{00000000-0005-0000-0000-0000371C0000}"/>
    <cellStyle name="Normal 2 2 2 2 2 2 2 2 2 2 2 2 2 2 2 16 4" xfId="7214" xr:uid="{00000000-0005-0000-0000-0000381C0000}"/>
    <cellStyle name="Normal 2 2 2 2 2 2 2 2 2 2 2 2 2 2 2 16 5" xfId="7215" xr:uid="{00000000-0005-0000-0000-0000391C0000}"/>
    <cellStyle name="Normal 2 2 2 2 2 2 2 2 2 2 2 2 2 2 2 16 6" xfId="7216" xr:uid="{00000000-0005-0000-0000-00003A1C0000}"/>
    <cellStyle name="Normal 2 2 2 2 2 2 2 2 2 2 2 2 2 2 2 17" xfId="7217" xr:uid="{00000000-0005-0000-0000-00003B1C0000}"/>
    <cellStyle name="Normal 2 2 2 2 2 2 2 2 2 2 2 2 2 2 2 18" xfId="7218" xr:uid="{00000000-0005-0000-0000-00003C1C0000}"/>
    <cellStyle name="Normal 2 2 2 2 2 2 2 2 2 2 2 2 2 2 2 19" xfId="7219" xr:uid="{00000000-0005-0000-0000-00003D1C0000}"/>
    <cellStyle name="Normal 2 2 2 2 2 2 2 2 2 2 2 2 2 2 2 2" xfId="7220" xr:uid="{00000000-0005-0000-0000-00003E1C0000}"/>
    <cellStyle name="Normal 2 2 2 2 2 2 2 2 2 2 2 2 2 2 2 2 10" xfId="7221" xr:uid="{00000000-0005-0000-0000-00003F1C0000}"/>
    <cellStyle name="Normal 2 2 2 2 2 2 2 2 2 2 2 2 2 2 2 2 11" xfId="7222" xr:uid="{00000000-0005-0000-0000-0000401C0000}"/>
    <cellStyle name="Normal 2 2 2 2 2 2 2 2 2 2 2 2 2 2 2 2 11 10" xfId="7223" xr:uid="{00000000-0005-0000-0000-0000411C0000}"/>
    <cellStyle name="Normal 2 2 2 2 2 2 2 2 2 2 2 2 2 2 2 2 11 11" xfId="7224" xr:uid="{00000000-0005-0000-0000-0000421C0000}"/>
    <cellStyle name="Normal 2 2 2 2 2 2 2 2 2 2 2 2 2 2 2 2 11 11 2" xfId="7225" xr:uid="{00000000-0005-0000-0000-0000431C0000}"/>
    <cellStyle name="Normal 2 2 2 2 2 2 2 2 2 2 2 2 2 2 2 2 11 11 3" xfId="7226" xr:uid="{00000000-0005-0000-0000-0000441C0000}"/>
    <cellStyle name="Normal 2 2 2 2 2 2 2 2 2 2 2 2 2 2 2 2 11 11 4" xfId="7227" xr:uid="{00000000-0005-0000-0000-0000451C0000}"/>
    <cellStyle name="Normal 2 2 2 2 2 2 2 2 2 2 2 2 2 2 2 2 11 12" xfId="7228" xr:uid="{00000000-0005-0000-0000-0000461C0000}"/>
    <cellStyle name="Normal 2 2 2 2 2 2 2 2 2 2 2 2 2 2 2 2 11 13" xfId="7229" xr:uid="{00000000-0005-0000-0000-0000471C0000}"/>
    <cellStyle name="Normal 2 2 2 2 2 2 2 2 2 2 2 2 2 2 2 2 11 14" xfId="7230" xr:uid="{00000000-0005-0000-0000-0000481C0000}"/>
    <cellStyle name="Normal 2 2 2 2 2 2 2 2 2 2 2 2 2 2 2 2 11 2" xfId="7231" xr:uid="{00000000-0005-0000-0000-0000491C0000}"/>
    <cellStyle name="Normal 2 2 2 2 2 2 2 2 2 2 2 2 2 2 2 2 11 2 10" xfId="7232" xr:uid="{00000000-0005-0000-0000-00004A1C0000}"/>
    <cellStyle name="Normal 2 2 2 2 2 2 2 2 2 2 2 2 2 2 2 2 11 2 11" xfId="7233" xr:uid="{00000000-0005-0000-0000-00004B1C0000}"/>
    <cellStyle name="Normal 2 2 2 2 2 2 2 2 2 2 2 2 2 2 2 2 11 2 2" xfId="7234" xr:uid="{00000000-0005-0000-0000-00004C1C0000}"/>
    <cellStyle name="Normal 2 2 2 2 2 2 2 2 2 2 2 2 2 2 2 2 11 2 2 10" xfId="7235" xr:uid="{00000000-0005-0000-0000-00004D1C0000}"/>
    <cellStyle name="Normal 2 2 2 2 2 2 2 2 2 2 2 2 2 2 2 2 11 2 2 11" xfId="7236" xr:uid="{00000000-0005-0000-0000-00004E1C0000}"/>
    <cellStyle name="Normal 2 2 2 2 2 2 2 2 2 2 2 2 2 2 2 2 11 2 2 2" xfId="7237" xr:uid="{00000000-0005-0000-0000-00004F1C0000}"/>
    <cellStyle name="Normal 2 2 2 2 2 2 2 2 2 2 2 2 2 2 2 2 11 2 2 2 2" xfId="7238" xr:uid="{00000000-0005-0000-0000-0000501C0000}"/>
    <cellStyle name="Normal 2 2 2 2 2 2 2 2 2 2 2 2 2 2 2 2 11 2 2 2 2 2" xfId="7239" xr:uid="{00000000-0005-0000-0000-0000511C0000}"/>
    <cellStyle name="Normal 2 2 2 2 2 2 2 2 2 2 2 2 2 2 2 2 11 2 2 2 2 3" xfId="7240" xr:uid="{00000000-0005-0000-0000-0000521C0000}"/>
    <cellStyle name="Normal 2 2 2 2 2 2 2 2 2 2 2 2 2 2 2 2 11 2 2 2 2 4" xfId="7241" xr:uid="{00000000-0005-0000-0000-0000531C0000}"/>
    <cellStyle name="Normal 2 2 2 2 2 2 2 2 2 2 2 2 2 2 2 2 11 2 2 2 3" xfId="7242" xr:uid="{00000000-0005-0000-0000-0000541C0000}"/>
    <cellStyle name="Normal 2 2 2 2 2 2 2 2 2 2 2 2 2 2 2 2 11 2 2 2 4" xfId="7243" xr:uid="{00000000-0005-0000-0000-0000551C0000}"/>
    <cellStyle name="Normal 2 2 2 2 2 2 2 2 2 2 2 2 2 2 2 2 11 2 2 2 5" xfId="7244" xr:uid="{00000000-0005-0000-0000-0000561C0000}"/>
    <cellStyle name="Normal 2 2 2 2 2 2 2 2 2 2 2 2 2 2 2 2 11 2 2 2 6" xfId="7245" xr:uid="{00000000-0005-0000-0000-0000571C0000}"/>
    <cellStyle name="Normal 2 2 2 2 2 2 2 2 2 2 2 2 2 2 2 2 11 2 2 3" xfId="7246" xr:uid="{00000000-0005-0000-0000-0000581C0000}"/>
    <cellStyle name="Normal 2 2 2 2 2 2 2 2 2 2 2 2 2 2 2 2 11 2 2 4" xfId="7247" xr:uid="{00000000-0005-0000-0000-0000591C0000}"/>
    <cellStyle name="Normal 2 2 2 2 2 2 2 2 2 2 2 2 2 2 2 2 11 2 2 5" xfId="7248" xr:uid="{00000000-0005-0000-0000-00005A1C0000}"/>
    <cellStyle name="Normal 2 2 2 2 2 2 2 2 2 2 2 2 2 2 2 2 11 2 2 6" xfId="7249" xr:uid="{00000000-0005-0000-0000-00005B1C0000}"/>
    <cellStyle name="Normal 2 2 2 2 2 2 2 2 2 2 2 2 2 2 2 2 11 2 2 7" xfId="7250" xr:uid="{00000000-0005-0000-0000-00005C1C0000}"/>
    <cellStyle name="Normal 2 2 2 2 2 2 2 2 2 2 2 2 2 2 2 2 11 2 2 8" xfId="7251" xr:uid="{00000000-0005-0000-0000-00005D1C0000}"/>
    <cellStyle name="Normal 2 2 2 2 2 2 2 2 2 2 2 2 2 2 2 2 11 2 2 8 2" xfId="7252" xr:uid="{00000000-0005-0000-0000-00005E1C0000}"/>
    <cellStyle name="Normal 2 2 2 2 2 2 2 2 2 2 2 2 2 2 2 2 11 2 2 8 3" xfId="7253" xr:uid="{00000000-0005-0000-0000-00005F1C0000}"/>
    <cellStyle name="Normal 2 2 2 2 2 2 2 2 2 2 2 2 2 2 2 2 11 2 2 8 4" xfId="7254" xr:uid="{00000000-0005-0000-0000-0000601C0000}"/>
    <cellStyle name="Normal 2 2 2 2 2 2 2 2 2 2 2 2 2 2 2 2 11 2 2 9" xfId="7255" xr:uid="{00000000-0005-0000-0000-0000611C0000}"/>
    <cellStyle name="Normal 2 2 2 2 2 2 2 2 2 2 2 2 2 2 2 2 11 2 3" xfId="7256" xr:uid="{00000000-0005-0000-0000-0000621C0000}"/>
    <cellStyle name="Normal 2 2 2 2 2 2 2 2 2 2 2 2 2 2 2 2 11 2 3 2" xfId="7257" xr:uid="{00000000-0005-0000-0000-0000631C0000}"/>
    <cellStyle name="Normal 2 2 2 2 2 2 2 2 2 2 2 2 2 2 2 2 11 2 3 2 2" xfId="7258" xr:uid="{00000000-0005-0000-0000-0000641C0000}"/>
    <cellStyle name="Normal 2 2 2 2 2 2 2 2 2 2 2 2 2 2 2 2 11 2 3 2 3" xfId="7259" xr:uid="{00000000-0005-0000-0000-0000651C0000}"/>
    <cellStyle name="Normal 2 2 2 2 2 2 2 2 2 2 2 2 2 2 2 2 11 2 3 2 4" xfId="7260" xr:uid="{00000000-0005-0000-0000-0000661C0000}"/>
    <cellStyle name="Normal 2 2 2 2 2 2 2 2 2 2 2 2 2 2 2 2 11 2 3 3" xfId="7261" xr:uid="{00000000-0005-0000-0000-0000671C0000}"/>
    <cellStyle name="Normal 2 2 2 2 2 2 2 2 2 2 2 2 2 2 2 2 11 2 3 4" xfId="7262" xr:uid="{00000000-0005-0000-0000-0000681C0000}"/>
    <cellStyle name="Normal 2 2 2 2 2 2 2 2 2 2 2 2 2 2 2 2 11 2 3 5" xfId="7263" xr:uid="{00000000-0005-0000-0000-0000691C0000}"/>
    <cellStyle name="Normal 2 2 2 2 2 2 2 2 2 2 2 2 2 2 2 2 11 2 3 6" xfId="7264" xr:uid="{00000000-0005-0000-0000-00006A1C0000}"/>
    <cellStyle name="Normal 2 2 2 2 2 2 2 2 2 2 2 2 2 2 2 2 11 2 4" xfId="7265" xr:uid="{00000000-0005-0000-0000-00006B1C0000}"/>
    <cellStyle name="Normal 2 2 2 2 2 2 2 2 2 2 2 2 2 2 2 2 11 2 5" xfId="7266" xr:uid="{00000000-0005-0000-0000-00006C1C0000}"/>
    <cellStyle name="Normal 2 2 2 2 2 2 2 2 2 2 2 2 2 2 2 2 11 2 6" xfId="7267" xr:uid="{00000000-0005-0000-0000-00006D1C0000}"/>
    <cellStyle name="Normal 2 2 2 2 2 2 2 2 2 2 2 2 2 2 2 2 11 2 7" xfId="7268" xr:uid="{00000000-0005-0000-0000-00006E1C0000}"/>
    <cellStyle name="Normal 2 2 2 2 2 2 2 2 2 2 2 2 2 2 2 2 11 2 8" xfId="7269" xr:uid="{00000000-0005-0000-0000-00006F1C0000}"/>
    <cellStyle name="Normal 2 2 2 2 2 2 2 2 2 2 2 2 2 2 2 2 11 2 8 2" xfId="7270" xr:uid="{00000000-0005-0000-0000-0000701C0000}"/>
    <cellStyle name="Normal 2 2 2 2 2 2 2 2 2 2 2 2 2 2 2 2 11 2 8 3" xfId="7271" xr:uid="{00000000-0005-0000-0000-0000711C0000}"/>
    <cellStyle name="Normal 2 2 2 2 2 2 2 2 2 2 2 2 2 2 2 2 11 2 8 4" xfId="7272" xr:uid="{00000000-0005-0000-0000-0000721C0000}"/>
    <cellStyle name="Normal 2 2 2 2 2 2 2 2 2 2 2 2 2 2 2 2 11 2 9" xfId="7273" xr:uid="{00000000-0005-0000-0000-0000731C0000}"/>
    <cellStyle name="Normal 2 2 2 2 2 2 2 2 2 2 2 2 2 2 2 2 11 3" xfId="7274" xr:uid="{00000000-0005-0000-0000-0000741C0000}"/>
    <cellStyle name="Normal 2 2 2 2 2 2 2 2 2 2 2 2 2 2 2 2 11 4" xfId="7275" xr:uid="{00000000-0005-0000-0000-0000751C0000}"/>
    <cellStyle name="Normal 2 2 2 2 2 2 2 2 2 2 2 2 2 2 2 2 11 5" xfId="7276" xr:uid="{00000000-0005-0000-0000-0000761C0000}"/>
    <cellStyle name="Normal 2 2 2 2 2 2 2 2 2 2 2 2 2 2 2 2 11 5 2" xfId="7277" xr:uid="{00000000-0005-0000-0000-0000771C0000}"/>
    <cellStyle name="Normal 2 2 2 2 2 2 2 2 2 2 2 2 2 2 2 2 11 5 2 2" xfId="7278" xr:uid="{00000000-0005-0000-0000-0000781C0000}"/>
    <cellStyle name="Normal 2 2 2 2 2 2 2 2 2 2 2 2 2 2 2 2 11 5 2 3" xfId="7279" xr:uid="{00000000-0005-0000-0000-0000791C0000}"/>
    <cellStyle name="Normal 2 2 2 2 2 2 2 2 2 2 2 2 2 2 2 2 11 5 2 4" xfId="7280" xr:uid="{00000000-0005-0000-0000-00007A1C0000}"/>
    <cellStyle name="Normal 2 2 2 2 2 2 2 2 2 2 2 2 2 2 2 2 11 5 3" xfId="7281" xr:uid="{00000000-0005-0000-0000-00007B1C0000}"/>
    <cellStyle name="Normal 2 2 2 2 2 2 2 2 2 2 2 2 2 2 2 2 11 5 4" xfId="7282" xr:uid="{00000000-0005-0000-0000-00007C1C0000}"/>
    <cellStyle name="Normal 2 2 2 2 2 2 2 2 2 2 2 2 2 2 2 2 11 5 5" xfId="7283" xr:uid="{00000000-0005-0000-0000-00007D1C0000}"/>
    <cellStyle name="Normal 2 2 2 2 2 2 2 2 2 2 2 2 2 2 2 2 11 5 6" xfId="7284" xr:uid="{00000000-0005-0000-0000-00007E1C0000}"/>
    <cellStyle name="Normal 2 2 2 2 2 2 2 2 2 2 2 2 2 2 2 2 11 6" xfId="7285" xr:uid="{00000000-0005-0000-0000-00007F1C0000}"/>
    <cellStyle name="Normal 2 2 2 2 2 2 2 2 2 2 2 2 2 2 2 2 11 7" xfId="7286" xr:uid="{00000000-0005-0000-0000-0000801C0000}"/>
    <cellStyle name="Normal 2 2 2 2 2 2 2 2 2 2 2 2 2 2 2 2 11 8" xfId="7287" xr:uid="{00000000-0005-0000-0000-0000811C0000}"/>
    <cellStyle name="Normal 2 2 2 2 2 2 2 2 2 2 2 2 2 2 2 2 11 9" xfId="7288" xr:uid="{00000000-0005-0000-0000-0000821C0000}"/>
    <cellStyle name="Normal 2 2 2 2 2 2 2 2 2 2 2 2 2 2 2 2 12" xfId="7289" xr:uid="{00000000-0005-0000-0000-0000831C0000}"/>
    <cellStyle name="Normal 2 2 2 2 2 2 2 2 2 2 2 2 2 2 2 2 13" xfId="7290" xr:uid="{00000000-0005-0000-0000-0000841C0000}"/>
    <cellStyle name="Normal 2 2 2 2 2 2 2 2 2 2 2 2 2 2 2 2 13 10" xfId="7291" xr:uid="{00000000-0005-0000-0000-0000851C0000}"/>
    <cellStyle name="Normal 2 2 2 2 2 2 2 2 2 2 2 2 2 2 2 2 13 11" xfId="7292" xr:uid="{00000000-0005-0000-0000-0000861C0000}"/>
    <cellStyle name="Normal 2 2 2 2 2 2 2 2 2 2 2 2 2 2 2 2 13 2" xfId="7293" xr:uid="{00000000-0005-0000-0000-0000871C0000}"/>
    <cellStyle name="Normal 2 2 2 2 2 2 2 2 2 2 2 2 2 2 2 2 13 2 10" xfId="7294" xr:uid="{00000000-0005-0000-0000-0000881C0000}"/>
    <cellStyle name="Normal 2 2 2 2 2 2 2 2 2 2 2 2 2 2 2 2 13 2 11" xfId="7295" xr:uid="{00000000-0005-0000-0000-0000891C0000}"/>
    <cellStyle name="Normal 2 2 2 2 2 2 2 2 2 2 2 2 2 2 2 2 13 2 2" xfId="7296" xr:uid="{00000000-0005-0000-0000-00008A1C0000}"/>
    <cellStyle name="Normal 2 2 2 2 2 2 2 2 2 2 2 2 2 2 2 2 13 2 2 2" xfId="7297" xr:uid="{00000000-0005-0000-0000-00008B1C0000}"/>
    <cellStyle name="Normal 2 2 2 2 2 2 2 2 2 2 2 2 2 2 2 2 13 2 2 2 2" xfId="7298" xr:uid="{00000000-0005-0000-0000-00008C1C0000}"/>
    <cellStyle name="Normal 2 2 2 2 2 2 2 2 2 2 2 2 2 2 2 2 13 2 2 2 3" xfId="7299" xr:uid="{00000000-0005-0000-0000-00008D1C0000}"/>
    <cellStyle name="Normal 2 2 2 2 2 2 2 2 2 2 2 2 2 2 2 2 13 2 2 2 4" xfId="7300" xr:uid="{00000000-0005-0000-0000-00008E1C0000}"/>
    <cellStyle name="Normal 2 2 2 2 2 2 2 2 2 2 2 2 2 2 2 2 13 2 2 3" xfId="7301" xr:uid="{00000000-0005-0000-0000-00008F1C0000}"/>
    <cellStyle name="Normal 2 2 2 2 2 2 2 2 2 2 2 2 2 2 2 2 13 2 2 4" xfId="7302" xr:uid="{00000000-0005-0000-0000-0000901C0000}"/>
    <cellStyle name="Normal 2 2 2 2 2 2 2 2 2 2 2 2 2 2 2 2 13 2 2 5" xfId="7303" xr:uid="{00000000-0005-0000-0000-0000911C0000}"/>
    <cellStyle name="Normal 2 2 2 2 2 2 2 2 2 2 2 2 2 2 2 2 13 2 2 6" xfId="7304" xr:uid="{00000000-0005-0000-0000-0000921C0000}"/>
    <cellStyle name="Normal 2 2 2 2 2 2 2 2 2 2 2 2 2 2 2 2 13 2 3" xfId="7305" xr:uid="{00000000-0005-0000-0000-0000931C0000}"/>
    <cellStyle name="Normal 2 2 2 2 2 2 2 2 2 2 2 2 2 2 2 2 13 2 4" xfId="7306" xr:uid="{00000000-0005-0000-0000-0000941C0000}"/>
    <cellStyle name="Normal 2 2 2 2 2 2 2 2 2 2 2 2 2 2 2 2 13 2 5" xfId="7307" xr:uid="{00000000-0005-0000-0000-0000951C0000}"/>
    <cellStyle name="Normal 2 2 2 2 2 2 2 2 2 2 2 2 2 2 2 2 13 2 6" xfId="7308" xr:uid="{00000000-0005-0000-0000-0000961C0000}"/>
    <cellStyle name="Normal 2 2 2 2 2 2 2 2 2 2 2 2 2 2 2 2 13 2 7" xfId="7309" xr:uid="{00000000-0005-0000-0000-0000971C0000}"/>
    <cellStyle name="Normal 2 2 2 2 2 2 2 2 2 2 2 2 2 2 2 2 13 2 8" xfId="7310" xr:uid="{00000000-0005-0000-0000-0000981C0000}"/>
    <cellStyle name="Normal 2 2 2 2 2 2 2 2 2 2 2 2 2 2 2 2 13 2 8 2" xfId="7311" xr:uid="{00000000-0005-0000-0000-0000991C0000}"/>
    <cellStyle name="Normal 2 2 2 2 2 2 2 2 2 2 2 2 2 2 2 2 13 2 8 3" xfId="7312" xr:uid="{00000000-0005-0000-0000-00009A1C0000}"/>
    <cellStyle name="Normal 2 2 2 2 2 2 2 2 2 2 2 2 2 2 2 2 13 2 8 4" xfId="7313" xr:uid="{00000000-0005-0000-0000-00009B1C0000}"/>
    <cellStyle name="Normal 2 2 2 2 2 2 2 2 2 2 2 2 2 2 2 2 13 2 9" xfId="7314" xr:uid="{00000000-0005-0000-0000-00009C1C0000}"/>
    <cellStyle name="Normal 2 2 2 2 2 2 2 2 2 2 2 2 2 2 2 2 13 3" xfId="7315" xr:uid="{00000000-0005-0000-0000-00009D1C0000}"/>
    <cellStyle name="Normal 2 2 2 2 2 2 2 2 2 2 2 2 2 2 2 2 13 3 2" xfId="7316" xr:uid="{00000000-0005-0000-0000-00009E1C0000}"/>
    <cellStyle name="Normal 2 2 2 2 2 2 2 2 2 2 2 2 2 2 2 2 13 3 2 2" xfId="7317" xr:uid="{00000000-0005-0000-0000-00009F1C0000}"/>
    <cellStyle name="Normal 2 2 2 2 2 2 2 2 2 2 2 2 2 2 2 2 13 3 2 3" xfId="7318" xr:uid="{00000000-0005-0000-0000-0000A01C0000}"/>
    <cellStyle name="Normal 2 2 2 2 2 2 2 2 2 2 2 2 2 2 2 2 13 3 2 4" xfId="7319" xr:uid="{00000000-0005-0000-0000-0000A11C0000}"/>
    <cellStyle name="Normal 2 2 2 2 2 2 2 2 2 2 2 2 2 2 2 2 13 3 3" xfId="7320" xr:uid="{00000000-0005-0000-0000-0000A21C0000}"/>
    <cellStyle name="Normal 2 2 2 2 2 2 2 2 2 2 2 2 2 2 2 2 13 3 4" xfId="7321" xr:uid="{00000000-0005-0000-0000-0000A31C0000}"/>
    <cellStyle name="Normal 2 2 2 2 2 2 2 2 2 2 2 2 2 2 2 2 13 3 5" xfId="7322" xr:uid="{00000000-0005-0000-0000-0000A41C0000}"/>
    <cellStyle name="Normal 2 2 2 2 2 2 2 2 2 2 2 2 2 2 2 2 13 3 6" xfId="7323" xr:uid="{00000000-0005-0000-0000-0000A51C0000}"/>
    <cellStyle name="Normal 2 2 2 2 2 2 2 2 2 2 2 2 2 2 2 2 13 4" xfId="7324" xr:uid="{00000000-0005-0000-0000-0000A61C0000}"/>
    <cellStyle name="Normal 2 2 2 2 2 2 2 2 2 2 2 2 2 2 2 2 13 5" xfId="7325" xr:uid="{00000000-0005-0000-0000-0000A71C0000}"/>
    <cellStyle name="Normal 2 2 2 2 2 2 2 2 2 2 2 2 2 2 2 2 13 6" xfId="7326" xr:uid="{00000000-0005-0000-0000-0000A81C0000}"/>
    <cellStyle name="Normal 2 2 2 2 2 2 2 2 2 2 2 2 2 2 2 2 13 7" xfId="7327" xr:uid="{00000000-0005-0000-0000-0000A91C0000}"/>
    <cellStyle name="Normal 2 2 2 2 2 2 2 2 2 2 2 2 2 2 2 2 13 8" xfId="7328" xr:uid="{00000000-0005-0000-0000-0000AA1C0000}"/>
    <cellStyle name="Normal 2 2 2 2 2 2 2 2 2 2 2 2 2 2 2 2 13 8 2" xfId="7329" xr:uid="{00000000-0005-0000-0000-0000AB1C0000}"/>
    <cellStyle name="Normal 2 2 2 2 2 2 2 2 2 2 2 2 2 2 2 2 13 8 3" xfId="7330" xr:uid="{00000000-0005-0000-0000-0000AC1C0000}"/>
    <cellStyle name="Normal 2 2 2 2 2 2 2 2 2 2 2 2 2 2 2 2 13 8 4" xfId="7331" xr:uid="{00000000-0005-0000-0000-0000AD1C0000}"/>
    <cellStyle name="Normal 2 2 2 2 2 2 2 2 2 2 2 2 2 2 2 2 13 9" xfId="7332" xr:uid="{00000000-0005-0000-0000-0000AE1C0000}"/>
    <cellStyle name="Normal 2 2 2 2 2 2 2 2 2 2 2 2 2 2 2 2 14" xfId="7333" xr:uid="{00000000-0005-0000-0000-0000AF1C0000}"/>
    <cellStyle name="Normal 2 2 2 2 2 2 2 2 2 2 2 2 2 2 2 2 15" xfId="7334" xr:uid="{00000000-0005-0000-0000-0000B01C0000}"/>
    <cellStyle name="Normal 2 2 2 2 2 2 2 2 2 2 2 2 2 2 2 2 15 2" xfId="7335" xr:uid="{00000000-0005-0000-0000-0000B11C0000}"/>
    <cellStyle name="Normal 2 2 2 2 2 2 2 2 2 2 2 2 2 2 2 2 15 2 2" xfId="7336" xr:uid="{00000000-0005-0000-0000-0000B21C0000}"/>
    <cellStyle name="Normal 2 2 2 2 2 2 2 2 2 2 2 2 2 2 2 2 15 2 3" xfId="7337" xr:uid="{00000000-0005-0000-0000-0000B31C0000}"/>
    <cellStyle name="Normal 2 2 2 2 2 2 2 2 2 2 2 2 2 2 2 2 15 2 4" xfId="7338" xr:uid="{00000000-0005-0000-0000-0000B41C0000}"/>
    <cellStyle name="Normal 2 2 2 2 2 2 2 2 2 2 2 2 2 2 2 2 15 3" xfId="7339" xr:uid="{00000000-0005-0000-0000-0000B51C0000}"/>
    <cellStyle name="Normal 2 2 2 2 2 2 2 2 2 2 2 2 2 2 2 2 15 4" xfId="7340" xr:uid="{00000000-0005-0000-0000-0000B61C0000}"/>
    <cellStyle name="Normal 2 2 2 2 2 2 2 2 2 2 2 2 2 2 2 2 15 5" xfId="7341" xr:uid="{00000000-0005-0000-0000-0000B71C0000}"/>
    <cellStyle name="Normal 2 2 2 2 2 2 2 2 2 2 2 2 2 2 2 2 15 6" xfId="7342" xr:uid="{00000000-0005-0000-0000-0000B81C0000}"/>
    <cellStyle name="Normal 2 2 2 2 2 2 2 2 2 2 2 2 2 2 2 2 16" xfId="7343" xr:uid="{00000000-0005-0000-0000-0000B91C0000}"/>
    <cellStyle name="Normal 2 2 2 2 2 2 2 2 2 2 2 2 2 2 2 2 17" xfId="7344" xr:uid="{00000000-0005-0000-0000-0000BA1C0000}"/>
    <cellStyle name="Normal 2 2 2 2 2 2 2 2 2 2 2 2 2 2 2 2 18" xfId="7345" xr:uid="{00000000-0005-0000-0000-0000BB1C0000}"/>
    <cellStyle name="Normal 2 2 2 2 2 2 2 2 2 2 2 2 2 2 2 2 19" xfId="7346" xr:uid="{00000000-0005-0000-0000-0000BC1C0000}"/>
    <cellStyle name="Normal 2 2 2 2 2 2 2 2 2 2 2 2 2 2 2 2 2" xfId="7347" xr:uid="{00000000-0005-0000-0000-0000BD1C0000}"/>
    <cellStyle name="Normal 2 2 2 2 2 2 2 2 2 2 2 2 2 2 2 2 2 10" xfId="7348" xr:uid="{00000000-0005-0000-0000-0000BE1C0000}"/>
    <cellStyle name="Normal 2 2 2 2 2 2 2 2 2 2 2 2 2 2 2 2 2 11" xfId="7349" xr:uid="{00000000-0005-0000-0000-0000BF1C0000}"/>
    <cellStyle name="Normal 2 2 2 2 2 2 2 2 2 2 2 2 2 2 2 2 2 12" xfId="7350" xr:uid="{00000000-0005-0000-0000-0000C01C0000}"/>
    <cellStyle name="Normal 2 2 2 2 2 2 2 2 2 2 2 2 2 2 2 2 2 13" xfId="7351" xr:uid="{00000000-0005-0000-0000-0000C11C0000}"/>
    <cellStyle name="Normal 2 2 2 2 2 2 2 2 2 2 2 2 2 2 2 2 2 13 2" xfId="7352" xr:uid="{00000000-0005-0000-0000-0000C21C0000}"/>
    <cellStyle name="Normal 2 2 2 2 2 2 2 2 2 2 2 2 2 2 2 2 2 13 3" xfId="7353" xr:uid="{00000000-0005-0000-0000-0000C31C0000}"/>
    <cellStyle name="Normal 2 2 2 2 2 2 2 2 2 2 2 2 2 2 2 2 2 13 4" xfId="7354" xr:uid="{00000000-0005-0000-0000-0000C41C0000}"/>
    <cellStyle name="Normal 2 2 2 2 2 2 2 2 2 2 2 2 2 2 2 2 2 14" xfId="7355" xr:uid="{00000000-0005-0000-0000-0000C51C0000}"/>
    <cellStyle name="Normal 2 2 2 2 2 2 2 2 2 2 2 2 2 2 2 2 2 15" xfId="7356" xr:uid="{00000000-0005-0000-0000-0000C61C0000}"/>
    <cellStyle name="Normal 2 2 2 2 2 2 2 2 2 2 2 2 2 2 2 2 2 16" xfId="7357" xr:uid="{00000000-0005-0000-0000-0000C71C0000}"/>
    <cellStyle name="Normal 2 2 2 2 2 2 2 2 2 2 2 2 2 2 2 2 2 17" xfId="7358" xr:uid="{00000000-0005-0000-0000-0000C81C0000}"/>
    <cellStyle name="Normal 2 2 2 2 2 2 2 2 2 2 2 2 2 2 2 2 2 18" xfId="7359" xr:uid="{00000000-0005-0000-0000-0000C91C0000}"/>
    <cellStyle name="Normal 2 2 2 2 2 2 2 2 2 2 2 2 2 2 2 2 2 19" xfId="7360" xr:uid="{00000000-0005-0000-0000-0000CA1C0000}"/>
    <cellStyle name="Normal 2 2 2 2 2 2 2 2 2 2 2 2 2 2 2 2 2 2" xfId="7361" xr:uid="{00000000-0005-0000-0000-0000CB1C0000}"/>
    <cellStyle name="Normal 2 2 2 2 2 2 2 2 2 2 2 2 2 2 2 2 2 2 10" xfId="7362" xr:uid="{00000000-0005-0000-0000-0000CC1C0000}"/>
    <cellStyle name="Normal 2 2 2 2 2 2 2 2 2 2 2 2 2 2 2 2 2 2 11" xfId="7363" xr:uid="{00000000-0005-0000-0000-0000CD1C0000}"/>
    <cellStyle name="Normal 2 2 2 2 2 2 2 2 2 2 2 2 2 2 2 2 2 2 11 2" xfId="7364" xr:uid="{00000000-0005-0000-0000-0000CE1C0000}"/>
    <cellStyle name="Normal 2 2 2 2 2 2 2 2 2 2 2 2 2 2 2 2 2 2 11 3" xfId="7365" xr:uid="{00000000-0005-0000-0000-0000CF1C0000}"/>
    <cellStyle name="Normal 2 2 2 2 2 2 2 2 2 2 2 2 2 2 2 2 2 2 11 4" xfId="7366" xr:uid="{00000000-0005-0000-0000-0000D01C0000}"/>
    <cellStyle name="Normal 2 2 2 2 2 2 2 2 2 2 2 2 2 2 2 2 2 2 12" xfId="7367" xr:uid="{00000000-0005-0000-0000-0000D11C0000}"/>
    <cellStyle name="Normal 2 2 2 2 2 2 2 2 2 2 2 2 2 2 2 2 2 2 13" xfId="7368" xr:uid="{00000000-0005-0000-0000-0000D21C0000}"/>
    <cellStyle name="Normal 2 2 2 2 2 2 2 2 2 2 2 2 2 2 2 2 2 2 14" xfId="7369" xr:uid="{00000000-0005-0000-0000-0000D31C0000}"/>
    <cellStyle name="Normal 2 2 2 2 2 2 2 2 2 2 2 2 2 2 2 2 2 2 15" xfId="7370" xr:uid="{00000000-0005-0000-0000-0000D41C0000}"/>
    <cellStyle name="Normal 2 2 2 2 2 2 2 2 2 2 2 2 2 2 2 2 2 2 16" xfId="7371" xr:uid="{00000000-0005-0000-0000-0000D51C0000}"/>
    <cellStyle name="Normal 2 2 2 2 2 2 2 2 2 2 2 2 2 2 2 2 2 2 17" xfId="7372" xr:uid="{00000000-0005-0000-0000-0000D61C0000}"/>
    <cellStyle name="Normal 2 2 2 2 2 2 2 2 2 2 2 2 2 2 2 2 2 2 18" xfId="7373" xr:uid="{00000000-0005-0000-0000-0000D71C0000}"/>
    <cellStyle name="Normal 2 2 2 2 2 2 2 2 2 2 2 2 2 2 2 2 2 2 19" xfId="7374" xr:uid="{00000000-0005-0000-0000-0000D81C0000}"/>
    <cellStyle name="Normal 2 2 2 2 2 2 2 2 2 2 2 2 2 2 2 2 2 2 2" xfId="7375" xr:uid="{00000000-0005-0000-0000-0000D91C0000}"/>
    <cellStyle name="Normal 2 2 2 2 2 2 2 2 2 2 2 2 2 2 2 2 2 2 2 10" xfId="7376" xr:uid="{00000000-0005-0000-0000-0000DA1C0000}"/>
    <cellStyle name="Normal 2 2 2 2 2 2 2 2 2 2 2 2 2 2 2 2 2 2 2 11" xfId="7377" xr:uid="{00000000-0005-0000-0000-0000DB1C0000}"/>
    <cellStyle name="Normal 2 2 2 2 2 2 2 2 2 2 2 2 2 2 2 2 2 2 2 12" xfId="7378" xr:uid="{00000000-0005-0000-0000-0000DC1C0000}"/>
    <cellStyle name="Normal 2 2 2 2 2 2 2 2 2 2 2 2 2 2 2 2 2 2 2 13" xfId="7379" xr:uid="{00000000-0005-0000-0000-0000DD1C0000}"/>
    <cellStyle name="Normal 2 2 2 2 2 2 2 2 2 2 2 2 2 2 2 2 2 2 2 14" xfId="7380" xr:uid="{00000000-0005-0000-0000-0000DE1C0000}"/>
    <cellStyle name="Normal 2 2 2 2 2 2 2 2 2 2 2 2 2 2 2 2 2 2 2 15" xfId="7381" xr:uid="{00000000-0005-0000-0000-0000DF1C0000}"/>
    <cellStyle name="Normal 2 2 2 2 2 2 2 2 2 2 2 2 2 2 2 2 2 2 2 16" xfId="7382" xr:uid="{00000000-0005-0000-0000-0000E01C0000}"/>
    <cellStyle name="Normal 2 2 2 2 2 2 2 2 2 2 2 2 2 2 2 2 2 2 2 17" xfId="7383" xr:uid="{00000000-0005-0000-0000-0000E11C0000}"/>
    <cellStyle name="Normal 2 2 2 2 2 2 2 2 2 2 2 2 2 2 2 2 2 2 2 18" xfId="7384" xr:uid="{00000000-0005-0000-0000-0000E21C0000}"/>
    <cellStyle name="Normal 2 2 2 2 2 2 2 2 2 2 2 2 2 2 2 2 2 2 2 19" xfId="7385" xr:uid="{00000000-0005-0000-0000-0000E31C0000}"/>
    <cellStyle name="Normal 2 2 2 2 2 2 2 2 2 2 2 2 2 2 2 2 2 2 2 2" xfId="7386" xr:uid="{00000000-0005-0000-0000-0000E41C0000}"/>
    <cellStyle name="Normal 2 2 2 2 2 2 2 2 2 2 2 2 2 2 2 2 2 2 2 2 10" xfId="7387" xr:uid="{00000000-0005-0000-0000-0000E51C0000}"/>
    <cellStyle name="Normal 2 2 2 2 2 2 2 2 2 2 2 2 2 2 2 2 2 2 2 2 11" xfId="7388" xr:uid="{00000000-0005-0000-0000-0000E61C0000}"/>
    <cellStyle name="Normal 2 2 2 2 2 2 2 2 2 2 2 2 2 2 2 2 2 2 2 2 12" xfId="7389" xr:uid="{00000000-0005-0000-0000-0000E71C0000}"/>
    <cellStyle name="Normal 2 2 2 2 2 2 2 2 2 2 2 2 2 2 2 2 2 2 2 2 13" xfId="7390" xr:uid="{00000000-0005-0000-0000-0000E81C0000}"/>
    <cellStyle name="Normal 2 2 2 2 2 2 2 2 2 2 2 2 2 2 2 2 2 2 2 2 14" xfId="7391" xr:uid="{00000000-0005-0000-0000-0000E91C0000}"/>
    <cellStyle name="Normal 2 2 2 2 2 2 2 2 2 2 2 2 2 2 2 2 2 2 2 2 15" xfId="7392" xr:uid="{00000000-0005-0000-0000-0000EA1C0000}"/>
    <cellStyle name="Normal 2 2 2 2 2 2 2 2 2 2 2 2 2 2 2 2 2 2 2 2 16" xfId="7393" xr:uid="{00000000-0005-0000-0000-0000EB1C0000}"/>
    <cellStyle name="Normal 2 2 2 2 2 2 2 2 2 2 2 2 2 2 2 2 2 2 2 2 17" xfId="7394" xr:uid="{00000000-0005-0000-0000-0000EC1C0000}"/>
    <cellStyle name="Normal 2 2 2 2 2 2 2 2 2 2 2 2 2 2 2 2 2 2 2 2 18" xfId="7395" xr:uid="{00000000-0005-0000-0000-0000ED1C0000}"/>
    <cellStyle name="Normal 2 2 2 2 2 2 2 2 2 2 2 2 2 2 2 2 2 2 2 2 19" xfId="7396" xr:uid="{00000000-0005-0000-0000-0000EE1C0000}"/>
    <cellStyle name="Normal 2 2 2 2 2 2 2 2 2 2 2 2 2 2 2 2 2 2 2 2 2" xfId="7397" xr:uid="{00000000-0005-0000-0000-0000EF1C0000}"/>
    <cellStyle name="Normal 2 2 2 2 2 2 2 2 2 2 2 2 2 2 2 2 2 2 2 2 2 10" xfId="7398" xr:uid="{00000000-0005-0000-0000-0000F01C0000}"/>
    <cellStyle name="Normal 2 2 2 2 2 2 2 2 2 2 2 2 2 2 2 2 2 2 2 2 2 11" xfId="7399" xr:uid="{00000000-0005-0000-0000-0000F11C0000}"/>
    <cellStyle name="Normal 2 2 2 2 2 2 2 2 2 2 2 2 2 2 2 2 2 2 2 2 2 12" xfId="7400" xr:uid="{00000000-0005-0000-0000-0000F21C0000}"/>
    <cellStyle name="Normal 2 2 2 2 2 2 2 2 2 2 2 2 2 2 2 2 2 2 2 2 2 13" xfId="7401" xr:uid="{00000000-0005-0000-0000-0000F31C0000}"/>
    <cellStyle name="Normal 2 2 2 2 2 2 2 2 2 2 2 2 2 2 2 2 2 2 2 2 2 14" xfId="7402" xr:uid="{00000000-0005-0000-0000-0000F41C0000}"/>
    <cellStyle name="Normal 2 2 2 2 2 2 2 2 2 2 2 2 2 2 2 2 2 2 2 2 2 15" xfId="7403" xr:uid="{00000000-0005-0000-0000-0000F51C0000}"/>
    <cellStyle name="Normal 2 2 2 2 2 2 2 2 2 2 2 2 2 2 2 2 2 2 2 2 2 16" xfId="7404" xr:uid="{00000000-0005-0000-0000-0000F61C0000}"/>
    <cellStyle name="Normal 2 2 2 2 2 2 2 2 2 2 2 2 2 2 2 2 2 2 2 2 2 17" xfId="7405" xr:uid="{00000000-0005-0000-0000-0000F71C0000}"/>
    <cellStyle name="Normal 2 2 2 2 2 2 2 2 2 2 2 2 2 2 2 2 2 2 2 2 2 18" xfId="7406" xr:uid="{00000000-0005-0000-0000-0000F81C0000}"/>
    <cellStyle name="Normal 2 2 2 2 2 2 2 2 2 2 2 2 2 2 2 2 2 2 2 2 2 18 2" xfId="7407" xr:uid="{00000000-0005-0000-0000-0000F91C0000}"/>
    <cellStyle name="Normal 2 2 2 2 2 2 2 2 2 2 2 2 2 2 2 2 2 2 2 2 2 18 3" xfId="7408" xr:uid="{00000000-0005-0000-0000-0000FA1C0000}"/>
    <cellStyle name="Normal 2 2 2 2 2 2 2 2 2 2 2 2 2 2 2 2 2 2 2 2 2 18 4" xfId="7409" xr:uid="{00000000-0005-0000-0000-0000FB1C0000}"/>
    <cellStyle name="Normal 2 2 2 2 2 2 2 2 2 2 2 2 2 2 2 2 2 2 2 2 2 18 5" xfId="7410" xr:uid="{00000000-0005-0000-0000-0000FC1C0000}"/>
    <cellStyle name="Normal 2 2 2 2 2 2 2 2 2 2 2 2 2 2 2 2 2 2 2 2 2 18 6" xfId="7411" xr:uid="{00000000-0005-0000-0000-0000FD1C0000}"/>
    <cellStyle name="Normal 2 2 2 2 2 2 2 2 2 2 2 2 2 2 2 2 2 2 2 2 2 18 7" xfId="7412" xr:uid="{00000000-0005-0000-0000-0000FE1C0000}"/>
    <cellStyle name="Normal 2 2 2 2 2 2 2 2 2 2 2 2 2 2 2 2 2 2 2 2 2 19" xfId="7413" xr:uid="{00000000-0005-0000-0000-0000FF1C0000}"/>
    <cellStyle name="Normal 2 2 2 2 2 2 2 2 2 2 2 2 2 2 2 2 2 2 2 2 2 2" xfId="7414" xr:uid="{00000000-0005-0000-0000-0000001D0000}"/>
    <cellStyle name="Normal 2 2 2 2 2 2 2 2 2 2 2 2 2 2 2 2 2 2 2 2 2 2 10" xfId="7415" xr:uid="{00000000-0005-0000-0000-0000011D0000}"/>
    <cellStyle name="Normal 2 2 2 2 2 2 2 2 2 2 2 2 2 2 2 2 2 2 2 2 2 2 11" xfId="7416" xr:uid="{00000000-0005-0000-0000-0000021D0000}"/>
    <cellStyle name="Normal 2 2 2 2 2 2 2 2 2 2 2 2 2 2 2 2 2 2 2 2 2 2 12" xfId="7417" xr:uid="{00000000-0005-0000-0000-0000031D0000}"/>
    <cellStyle name="Normal 2 2 2 2 2 2 2 2 2 2 2 2 2 2 2 2 2 2 2 2 2 2 13" xfId="7418" xr:uid="{00000000-0005-0000-0000-0000041D0000}"/>
    <cellStyle name="Normal 2 2 2 2 2 2 2 2 2 2 2 2 2 2 2 2 2 2 2 2 2 2 14" xfId="7419" xr:uid="{00000000-0005-0000-0000-0000051D0000}"/>
    <cellStyle name="Normal 2 2 2 2 2 2 2 2 2 2 2 2 2 2 2 2 2 2 2 2 2 2 15" xfId="7420" xr:uid="{00000000-0005-0000-0000-0000061D0000}"/>
    <cellStyle name="Normal 2 2 2 2 2 2 2 2 2 2 2 2 2 2 2 2 2 2 2 2 2 2 16" xfId="7421" xr:uid="{00000000-0005-0000-0000-0000071D0000}"/>
    <cellStyle name="Normal 2 2 2 2 2 2 2 2 2 2 2 2 2 2 2 2 2 2 2 2 2 2 16 2" xfId="7422" xr:uid="{00000000-0005-0000-0000-0000081D0000}"/>
    <cellStyle name="Normal 2 2 2 2 2 2 2 2 2 2 2 2 2 2 2 2 2 2 2 2 2 2 16 3" xfId="7423" xr:uid="{00000000-0005-0000-0000-0000091D0000}"/>
    <cellStyle name="Normal 2 2 2 2 2 2 2 2 2 2 2 2 2 2 2 2 2 2 2 2 2 2 16 4" xfId="7424" xr:uid="{00000000-0005-0000-0000-00000A1D0000}"/>
    <cellStyle name="Normal 2 2 2 2 2 2 2 2 2 2 2 2 2 2 2 2 2 2 2 2 2 2 16 5" xfId="7425" xr:uid="{00000000-0005-0000-0000-00000B1D0000}"/>
    <cellStyle name="Normal 2 2 2 2 2 2 2 2 2 2 2 2 2 2 2 2 2 2 2 2 2 2 16 6" xfId="7426" xr:uid="{00000000-0005-0000-0000-00000C1D0000}"/>
    <cellStyle name="Normal 2 2 2 2 2 2 2 2 2 2 2 2 2 2 2 2 2 2 2 2 2 2 16 7" xfId="7427" xr:uid="{00000000-0005-0000-0000-00000D1D0000}"/>
    <cellStyle name="Normal 2 2 2 2 2 2 2 2 2 2 2 2 2 2 2 2 2 2 2 2 2 2 17" xfId="7428" xr:uid="{00000000-0005-0000-0000-00000E1D0000}"/>
    <cellStyle name="Normal 2 2 2 2 2 2 2 2 2 2 2 2 2 2 2 2 2 2 2 2 2 2 18" xfId="7429" xr:uid="{00000000-0005-0000-0000-00000F1D0000}"/>
    <cellStyle name="Normal 2 2 2 2 2 2 2 2 2 2 2 2 2 2 2 2 2 2 2 2 2 2 19" xfId="7430" xr:uid="{00000000-0005-0000-0000-0000101D0000}"/>
    <cellStyle name="Normal 2 2 2 2 2 2 2 2 2 2 2 2 2 2 2 2 2 2 2 2 2 2 2" xfId="7431" xr:uid="{00000000-0005-0000-0000-0000111D0000}"/>
    <cellStyle name="Normal 2 2 2 2 2 2 2 2 2 2 2 2 2 2 2 2 2 2 2 2 2 2 2 10" xfId="7432" xr:uid="{00000000-0005-0000-0000-0000121D0000}"/>
    <cellStyle name="Normal 2 2 2 2 2 2 2 2 2 2 2 2 2 2 2 2 2 2 2 2 2 2 2 11" xfId="7433" xr:uid="{00000000-0005-0000-0000-0000131D0000}"/>
    <cellStyle name="Normal 2 2 2 2 2 2 2 2 2 2 2 2 2 2 2 2 2 2 2 2 2 2 2 12" xfId="7434" xr:uid="{00000000-0005-0000-0000-0000141D0000}"/>
    <cellStyle name="Normal 2 2 2 2 2 2 2 2 2 2 2 2 2 2 2 2 2 2 2 2 2 2 2 13" xfId="7435" xr:uid="{00000000-0005-0000-0000-0000151D0000}"/>
    <cellStyle name="Normal 2 2 2 2 2 2 2 2 2 2 2 2 2 2 2 2 2 2 2 2 2 2 2 13 2" xfId="7436" xr:uid="{00000000-0005-0000-0000-0000161D0000}"/>
    <cellStyle name="Normal 2 2 2 2 2 2 2 2 2 2 2 2 2 2 2 2 2 2 2 2 2 2 2 13 3" xfId="7437" xr:uid="{00000000-0005-0000-0000-0000171D0000}"/>
    <cellStyle name="Normal 2 2 2 2 2 2 2 2 2 2 2 2 2 2 2 2 2 2 2 2 2 2 2 13 4" xfId="7438" xr:uid="{00000000-0005-0000-0000-0000181D0000}"/>
    <cellStyle name="Normal 2 2 2 2 2 2 2 2 2 2 2 2 2 2 2 2 2 2 2 2 2 2 2 13 5" xfId="7439" xr:uid="{00000000-0005-0000-0000-0000191D0000}"/>
    <cellStyle name="Normal 2 2 2 2 2 2 2 2 2 2 2 2 2 2 2 2 2 2 2 2 2 2 2 13 6" xfId="7440" xr:uid="{00000000-0005-0000-0000-00001A1D0000}"/>
    <cellStyle name="Normal 2 2 2 2 2 2 2 2 2 2 2 2 2 2 2 2 2 2 2 2 2 2 2 13 7" xfId="7441" xr:uid="{00000000-0005-0000-0000-00001B1D0000}"/>
    <cellStyle name="Normal 2 2 2 2 2 2 2 2 2 2 2 2 2 2 2 2 2 2 2 2 2 2 2 14" xfId="7442" xr:uid="{00000000-0005-0000-0000-00001C1D0000}"/>
    <cellStyle name="Normal 2 2 2 2 2 2 2 2 2 2 2 2 2 2 2 2 2 2 2 2 2 2 2 15" xfId="7443" xr:uid="{00000000-0005-0000-0000-00001D1D0000}"/>
    <cellStyle name="Normal 2 2 2 2 2 2 2 2 2 2 2 2 2 2 2 2 2 2 2 2 2 2 2 16" xfId="7444" xr:uid="{00000000-0005-0000-0000-00001E1D0000}"/>
    <cellStyle name="Normal 2 2 2 2 2 2 2 2 2 2 2 2 2 2 2 2 2 2 2 2 2 2 2 17" xfId="7445" xr:uid="{00000000-0005-0000-0000-00001F1D0000}"/>
    <cellStyle name="Normal 2 2 2 2 2 2 2 2 2 2 2 2 2 2 2 2 2 2 2 2 2 2 2 18" xfId="7446" xr:uid="{00000000-0005-0000-0000-0000201D0000}"/>
    <cellStyle name="Normal 2 2 2 2 2 2 2 2 2 2 2 2 2 2 2 2 2 2 2 2 2 2 2 19" xfId="7447" xr:uid="{00000000-0005-0000-0000-0000211D0000}"/>
    <cellStyle name="Normal 2 2 2 2 2 2 2 2 2 2 2 2 2 2 2 2 2 2 2 2 2 2 2 2" xfId="7448" xr:uid="{00000000-0005-0000-0000-0000221D0000}"/>
    <cellStyle name="Normal 2 2 2 2 2 2 2 2 2 2 2 2 2 2 2 2 2 2 2 2 2 2 2 2 10" xfId="7449" xr:uid="{00000000-0005-0000-0000-0000231D0000}"/>
    <cellStyle name="Normal 2 2 2 2 2 2 2 2 2 2 2 2 2 2 2 2 2 2 2 2 2 2 2 2 11" xfId="7450" xr:uid="{00000000-0005-0000-0000-0000241D0000}"/>
    <cellStyle name="Normal 2 2 2 2 2 2 2 2 2 2 2 2 2 2 2 2 2 2 2 2 2 2 2 2 12" xfId="7451" xr:uid="{00000000-0005-0000-0000-0000251D0000}"/>
    <cellStyle name="Normal 2 2 2 2 2 2 2 2 2 2 2 2 2 2 2 2 2 2 2 2 2 2 2 2 13" xfId="7452" xr:uid="{00000000-0005-0000-0000-0000261D0000}"/>
    <cellStyle name="Normal 2 2 2 2 2 2 2 2 2 2 2 2 2 2 2 2 2 2 2 2 2 2 2 2 13 2" xfId="7453" xr:uid="{00000000-0005-0000-0000-0000271D0000}"/>
    <cellStyle name="Normal 2 2 2 2 2 2 2 2 2 2 2 2 2 2 2 2 2 2 2 2 2 2 2 2 13 3" xfId="7454" xr:uid="{00000000-0005-0000-0000-0000281D0000}"/>
    <cellStyle name="Normal 2 2 2 2 2 2 2 2 2 2 2 2 2 2 2 2 2 2 2 2 2 2 2 2 13 4" xfId="7455" xr:uid="{00000000-0005-0000-0000-0000291D0000}"/>
    <cellStyle name="Normal 2 2 2 2 2 2 2 2 2 2 2 2 2 2 2 2 2 2 2 2 2 2 2 2 13 5" xfId="7456" xr:uid="{00000000-0005-0000-0000-00002A1D0000}"/>
    <cellStyle name="Normal 2 2 2 2 2 2 2 2 2 2 2 2 2 2 2 2 2 2 2 2 2 2 2 2 13 6" xfId="7457" xr:uid="{00000000-0005-0000-0000-00002B1D0000}"/>
    <cellStyle name="Normal 2 2 2 2 2 2 2 2 2 2 2 2 2 2 2 2 2 2 2 2 2 2 2 2 13 7" xfId="7458" xr:uid="{00000000-0005-0000-0000-00002C1D0000}"/>
    <cellStyle name="Normal 2 2 2 2 2 2 2 2 2 2 2 2 2 2 2 2 2 2 2 2 2 2 2 2 14" xfId="7459" xr:uid="{00000000-0005-0000-0000-00002D1D0000}"/>
    <cellStyle name="Normal 2 2 2 2 2 2 2 2 2 2 2 2 2 2 2 2 2 2 2 2 2 2 2 2 15" xfId="7460" xr:uid="{00000000-0005-0000-0000-00002E1D0000}"/>
    <cellStyle name="Normal 2 2 2 2 2 2 2 2 2 2 2 2 2 2 2 2 2 2 2 2 2 2 2 2 16" xfId="7461" xr:uid="{00000000-0005-0000-0000-00002F1D0000}"/>
    <cellStyle name="Normal 2 2 2 2 2 2 2 2 2 2 2 2 2 2 2 2 2 2 2 2 2 2 2 2 17" xfId="7462" xr:uid="{00000000-0005-0000-0000-0000301D0000}"/>
    <cellStyle name="Normal 2 2 2 2 2 2 2 2 2 2 2 2 2 2 2 2 2 2 2 2 2 2 2 2 18" xfId="7463" xr:uid="{00000000-0005-0000-0000-0000311D0000}"/>
    <cellStyle name="Normal 2 2 2 2 2 2 2 2 2 2 2 2 2 2 2 2 2 2 2 2 2 2 2 2 19" xfId="7464" xr:uid="{00000000-0005-0000-0000-0000321D0000}"/>
    <cellStyle name="Normal 2 2 2 2 2 2 2 2 2 2 2 2 2 2 2 2 2 2 2 2 2 2 2 2 2" xfId="7465" xr:uid="{00000000-0005-0000-0000-0000331D0000}"/>
    <cellStyle name="Normal 2 2 2 2 2 2 2 2 2 2 2 2 2 2 2 2 2 2 2 2 2 2 2 2 2 10" xfId="7466" xr:uid="{00000000-0005-0000-0000-0000341D0000}"/>
    <cellStyle name="Normal 2 2 2 2 2 2 2 2 2 2 2 2 2 2 2 2 2 2 2 2 2 2 2 2 2 11" xfId="7467" xr:uid="{00000000-0005-0000-0000-0000351D0000}"/>
    <cellStyle name="Normal 2 2 2 2 2 2 2 2 2 2 2 2 2 2 2 2 2 2 2 2 2 2 2 2 2 12" xfId="7468" xr:uid="{00000000-0005-0000-0000-0000361D0000}"/>
    <cellStyle name="Normal 2 2 2 2 2 2 2 2 2 2 2 2 2 2 2 2 2 2 2 2 2 2 2 2 2 13" xfId="7469" xr:uid="{00000000-0005-0000-0000-0000371D0000}"/>
    <cellStyle name="Normal 2 2 2 2 2 2 2 2 2 2 2 2 2 2 2 2 2 2 2 2 2 2 2 2 2 14" xfId="7470" xr:uid="{00000000-0005-0000-0000-0000381D0000}"/>
    <cellStyle name="Normal 2 2 2 2 2 2 2 2 2 2 2 2 2 2 2 2 2 2 2 2 2 2 2 2 2 15" xfId="7471" xr:uid="{00000000-0005-0000-0000-0000391D0000}"/>
    <cellStyle name="Normal 2 2 2 2 2 2 2 2 2 2 2 2 2 2 2 2 2 2 2 2 2 2 2 2 2 16" xfId="7472" xr:uid="{00000000-0005-0000-0000-00003A1D0000}"/>
    <cellStyle name="Normal 2 2 2 2 2 2 2 2 2 2 2 2 2 2 2 2 2 2 2 2 2 2 2 2 2 17" xfId="7473" xr:uid="{00000000-0005-0000-0000-00003B1D0000}"/>
    <cellStyle name="Normal 2 2 2 2 2 2 2 2 2 2 2 2 2 2 2 2 2 2 2 2 2 2 2 2 2 18" xfId="7474" xr:uid="{00000000-0005-0000-0000-00003C1D0000}"/>
    <cellStyle name="Normal 2 2 2 2 2 2 2 2 2 2 2 2 2 2 2 2 2 2 2 2 2 2 2 2 2 19" xfId="7475" xr:uid="{00000000-0005-0000-0000-00003D1D0000}"/>
    <cellStyle name="Normal 2 2 2 2 2 2 2 2 2 2 2 2 2 2 2 2 2 2 2 2 2 2 2 2 2 2" xfId="7476" xr:uid="{00000000-0005-0000-0000-00003E1D0000}"/>
    <cellStyle name="Normal 2 2 2 2 2 2 2 2 2 2 2 2 2 2 2 2 2 2 2 2 2 2 2 2 2 2 10" xfId="7477" xr:uid="{00000000-0005-0000-0000-00003F1D0000}"/>
    <cellStyle name="Normal 2 2 2 2 2 2 2 2 2 2 2 2 2 2 2 2 2 2 2 2 2 2 2 2 2 2 11" xfId="7478" xr:uid="{00000000-0005-0000-0000-0000401D0000}"/>
    <cellStyle name="Normal 2 2 2 2 2 2 2 2 2 2 2 2 2 2 2 2 2 2 2 2 2 2 2 2 2 2 12" xfId="7479" xr:uid="{00000000-0005-0000-0000-0000411D0000}"/>
    <cellStyle name="Normal 2 2 2 2 2 2 2 2 2 2 2 2 2 2 2 2 2 2 2 2 2 2 2 2 2 2 13" xfId="7480" xr:uid="{00000000-0005-0000-0000-0000421D0000}"/>
    <cellStyle name="Normal 2 2 2 2 2 2 2 2 2 2 2 2 2 2 2 2 2 2 2 2 2 2 2 2 2 2 14" xfId="7481" xr:uid="{00000000-0005-0000-0000-0000431D0000}"/>
    <cellStyle name="Normal 2 2 2 2 2 2 2 2 2 2 2 2 2 2 2 2 2 2 2 2 2 2 2 2 2 2 15" xfId="7482" xr:uid="{00000000-0005-0000-0000-0000441D0000}"/>
    <cellStyle name="Normal 2 2 2 2 2 2 2 2 2 2 2 2 2 2 2 2 2 2 2 2 2 2 2 2 2 2 16" xfId="7483" xr:uid="{00000000-0005-0000-0000-0000451D0000}"/>
    <cellStyle name="Normal 2 2 2 2 2 2 2 2 2 2 2 2 2 2 2 2 2 2 2 2 2 2 2 2 2 2 17" xfId="7484" xr:uid="{00000000-0005-0000-0000-0000461D0000}"/>
    <cellStyle name="Normal 2 2 2 2 2 2 2 2 2 2 2 2 2 2 2 2 2 2 2 2 2 2 2 2 2 2 18" xfId="7485" xr:uid="{00000000-0005-0000-0000-0000471D0000}"/>
    <cellStyle name="Normal 2 2 2 2 2 2 2 2 2 2 2 2 2 2 2 2 2 2 2 2 2 2 2 2 2 2 19" xfId="7486" xr:uid="{00000000-0005-0000-0000-0000481D0000}"/>
    <cellStyle name="Normal 2 2 2 2 2 2 2 2 2 2 2 2 2 2 2 2 2 2 2 2 2 2 2 2 2 2 2" xfId="7487" xr:uid="{00000000-0005-0000-0000-0000491D0000}"/>
    <cellStyle name="Normal 2 2 2 2 2 2 2 2 2 2 2 2 2 2 2 2 2 2 2 2 2 2 2 2 2 2 2 10" xfId="7488" xr:uid="{00000000-0005-0000-0000-00004A1D0000}"/>
    <cellStyle name="Normal 2 2 2 2 2 2 2 2 2 2 2 2 2 2 2 2 2 2 2 2 2 2 2 2 2 2 2 11" xfId="7489" xr:uid="{00000000-0005-0000-0000-00004B1D0000}"/>
    <cellStyle name="Normal 2 2 2 2 2 2 2 2 2 2 2 2 2 2 2 2 2 2 2 2 2 2 2 2 2 2 2 12" xfId="7490" xr:uid="{00000000-0005-0000-0000-00004C1D0000}"/>
    <cellStyle name="Normal 2 2 2 2 2 2 2 2 2 2 2 2 2 2 2 2 2 2 2 2 2 2 2 2 2 2 2 13" xfId="7491" xr:uid="{00000000-0005-0000-0000-00004D1D0000}"/>
    <cellStyle name="Normal 2 2 2 2 2 2 2 2 2 2 2 2 2 2 2 2 2 2 2 2 2 2 2 2 2 2 2 14" xfId="7492" xr:uid="{00000000-0005-0000-0000-00004E1D0000}"/>
    <cellStyle name="Normal 2 2 2 2 2 2 2 2 2 2 2 2 2 2 2 2 2 2 2 2 2 2 2 2 2 2 2 15" xfId="7493" xr:uid="{00000000-0005-0000-0000-00004F1D0000}"/>
    <cellStyle name="Normal 2 2 2 2 2 2 2 2 2 2 2 2 2 2 2 2 2 2 2 2 2 2 2 2 2 2 2 16" xfId="7494" xr:uid="{00000000-0005-0000-0000-0000501D0000}"/>
    <cellStyle name="Normal 2 2 2 2 2 2 2 2 2 2 2 2 2 2 2 2 2 2 2 2 2 2 2 2 2 2 2 17" xfId="7495" xr:uid="{00000000-0005-0000-0000-0000511D0000}"/>
    <cellStyle name="Normal 2 2 2 2 2 2 2 2 2 2 2 2 2 2 2 2 2 2 2 2 2 2 2 2 2 2 2 18" xfId="7496" xr:uid="{00000000-0005-0000-0000-0000521D0000}"/>
    <cellStyle name="Normal 2 2 2 2 2 2 2 2 2 2 2 2 2 2 2 2 2 2 2 2 2 2 2 2 2 2 2 19" xfId="7497" xr:uid="{00000000-0005-0000-0000-0000531D0000}"/>
    <cellStyle name="Normal 2 2 2 2 2 2 2 2 2 2 2 2 2 2 2 2 2 2 2 2 2 2 2 2 2 2 2 2" xfId="7498" xr:uid="{00000000-0005-0000-0000-0000541D0000}"/>
    <cellStyle name="Normal 2 2 2 2 2 2 2 2 2 2 2 2 2 2 2 2 2 2 2 2 2 2 2 2 2 2 2 2 10" xfId="7499" xr:uid="{00000000-0005-0000-0000-0000551D0000}"/>
    <cellStyle name="Normal 2 2 2 2 2 2 2 2 2 2 2 2 2 2 2 2 2 2 2 2 2 2 2 2 2 2 2 2 11" xfId="7500" xr:uid="{00000000-0005-0000-0000-0000561D0000}"/>
    <cellStyle name="Normal 2 2 2 2 2 2 2 2 2 2 2 2 2 2 2 2 2 2 2 2 2 2 2 2 2 2 2 2 12" xfId="7501" xr:uid="{00000000-0005-0000-0000-0000571D0000}"/>
    <cellStyle name="Normal 2 2 2 2 2 2 2 2 2 2 2 2 2 2 2 2 2 2 2 2 2 2 2 2 2 2 2 2 13" xfId="7502" xr:uid="{00000000-0005-0000-0000-0000581D0000}"/>
    <cellStyle name="Normal 2 2 2 2 2 2 2 2 2 2 2 2 2 2 2 2 2 2 2 2 2 2 2 2 2 2 2 2 14" xfId="7503" xr:uid="{00000000-0005-0000-0000-0000591D0000}"/>
    <cellStyle name="Normal 2 2 2 2 2 2 2 2 2 2 2 2 2 2 2 2 2 2 2 2 2 2 2 2 2 2 2 2 15" xfId="7504" xr:uid="{00000000-0005-0000-0000-00005A1D0000}"/>
    <cellStyle name="Normal 2 2 2 2 2 2 2 2 2 2 2 2 2 2 2 2 2 2 2 2 2 2 2 2 2 2 2 2 16" xfId="7505" xr:uid="{00000000-0005-0000-0000-00005B1D0000}"/>
    <cellStyle name="Normal 2 2 2 2 2 2 2 2 2 2 2 2 2 2 2 2 2 2 2 2 2 2 2 2 2 2 2 2 17" xfId="7506" xr:uid="{00000000-0005-0000-0000-00005C1D0000}"/>
    <cellStyle name="Normal 2 2 2 2 2 2 2 2 2 2 2 2 2 2 2 2 2 2 2 2 2 2 2 2 2 2 2 2 18" xfId="7507" xr:uid="{00000000-0005-0000-0000-00005D1D0000}"/>
    <cellStyle name="Normal 2 2 2 2 2 2 2 2 2 2 2 2 2 2 2 2 2 2 2 2 2 2 2 2 2 2 2 2 19" xfId="7508" xr:uid="{00000000-0005-0000-0000-00005E1D0000}"/>
    <cellStyle name="Normal 2 2 2 2 2 2 2 2 2 2 2 2 2 2 2 2 2 2 2 2 2 2 2 2 2 2 2 2 2" xfId="7509" xr:uid="{00000000-0005-0000-0000-00005F1D0000}"/>
    <cellStyle name="Normal 2 2 2 2 2 2 2 2 2 2 2 2 2 2 2 2 2 2 2 2 2 2 2 2 2 2 2 2 2 10" xfId="7510" xr:uid="{00000000-0005-0000-0000-0000601D0000}"/>
    <cellStyle name="Normal 2 2 2 2 2 2 2 2 2 2 2 2 2 2 2 2 2 2 2 2 2 2 2 2 2 2 2 2 2 11" xfId="7511" xr:uid="{00000000-0005-0000-0000-0000611D0000}"/>
    <cellStyle name="Normal 2 2 2 2 2 2 2 2 2 2 2 2 2 2 2 2 2 2 2 2 2 2 2 2 2 2 2 2 2 12" xfId="7512" xr:uid="{00000000-0005-0000-0000-0000621D0000}"/>
    <cellStyle name="Normal 2 2 2 2 2 2 2 2 2 2 2 2 2 2 2 2 2 2 2 2 2 2 2 2 2 2 2 2 2 13" xfId="7513" xr:uid="{00000000-0005-0000-0000-0000631D0000}"/>
    <cellStyle name="Normal 2 2 2 2 2 2 2 2 2 2 2 2 2 2 2 2 2 2 2 2 2 2 2 2 2 2 2 2 2 14" xfId="7514" xr:uid="{00000000-0005-0000-0000-0000641D0000}"/>
    <cellStyle name="Normal 2 2 2 2 2 2 2 2 2 2 2 2 2 2 2 2 2 2 2 2 2 2 2 2 2 2 2 2 2 15" xfId="7515" xr:uid="{00000000-0005-0000-0000-0000651D0000}"/>
    <cellStyle name="Normal 2 2 2 2 2 2 2 2 2 2 2 2 2 2 2 2 2 2 2 2 2 2 2 2 2 2 2 2 2 16" xfId="7516" xr:uid="{00000000-0005-0000-0000-0000661D0000}"/>
    <cellStyle name="Normal 2 2 2 2 2 2 2 2 2 2 2 2 2 2 2 2 2 2 2 2 2 2 2 2 2 2 2 2 2 17" xfId="7517" xr:uid="{00000000-0005-0000-0000-0000671D0000}"/>
    <cellStyle name="Normal 2 2 2 2 2 2 2 2 2 2 2 2 2 2 2 2 2 2 2 2 2 2 2 2 2 2 2 2 2 18" xfId="7518" xr:uid="{00000000-0005-0000-0000-0000681D0000}"/>
    <cellStyle name="Normal 2 2 2 2 2 2 2 2 2 2 2 2 2 2 2 2 2 2 2 2 2 2 2 2 2 2 2 2 2 19" xfId="7519" xr:uid="{00000000-0005-0000-0000-0000691D0000}"/>
    <cellStyle name="Normal 2 2 2 2 2 2 2 2 2 2 2 2 2 2 2 2 2 2 2 2 2 2 2 2 2 2 2 2 2 2" xfId="7520" xr:uid="{00000000-0005-0000-0000-00006A1D0000}"/>
    <cellStyle name="Normal 2 2 2 2 2 2 2 2 2 2 2 2 2 2 2 2 2 2 2 2 2 2 2 2 2 2 2 2 2 2 10" xfId="7521" xr:uid="{00000000-0005-0000-0000-00006B1D0000}"/>
    <cellStyle name="Normal 2 2 2 2 2 2 2 2 2 2 2 2 2 2 2 2 2 2 2 2 2 2 2 2 2 2 2 2 2 2 11" xfId="7522" xr:uid="{00000000-0005-0000-0000-00006C1D0000}"/>
    <cellStyle name="Normal 2 2 2 2 2 2 2 2 2 2 2 2 2 2 2 2 2 2 2 2 2 2 2 2 2 2 2 2 2 2 12" xfId="7523" xr:uid="{00000000-0005-0000-0000-00006D1D0000}"/>
    <cellStyle name="Normal 2 2 2 2 2 2 2 2 2 2 2 2 2 2 2 2 2 2 2 2 2 2 2 2 2 2 2 2 2 2 13" xfId="7524" xr:uid="{00000000-0005-0000-0000-00006E1D0000}"/>
    <cellStyle name="Normal 2 2 2 2 2 2 2 2 2 2 2 2 2 2 2 2 2 2 2 2 2 2 2 2 2 2 2 2 2 2 14" xfId="7525" xr:uid="{00000000-0005-0000-0000-00006F1D0000}"/>
    <cellStyle name="Normal 2 2 2 2 2 2 2 2 2 2 2 2 2 2 2 2 2 2 2 2 2 2 2 2 2 2 2 2 2 2 15" xfId="7526" xr:uid="{00000000-0005-0000-0000-0000701D0000}"/>
    <cellStyle name="Normal 2 2 2 2 2 2 2 2 2 2 2 2 2 2 2 2 2 2 2 2 2 2 2 2 2 2 2 2 2 2 16" xfId="7527" xr:uid="{00000000-0005-0000-0000-0000711D0000}"/>
    <cellStyle name="Normal 2 2 2 2 2 2 2 2 2 2 2 2 2 2 2 2 2 2 2 2 2 2 2 2 2 2 2 2 2 2 17" xfId="7528" xr:uid="{00000000-0005-0000-0000-0000721D0000}"/>
    <cellStyle name="Normal 2 2 2 2 2 2 2 2 2 2 2 2 2 2 2 2 2 2 2 2 2 2 2 2 2 2 2 2 2 2 18" xfId="7529" xr:uid="{00000000-0005-0000-0000-0000731D0000}"/>
    <cellStyle name="Normal 2 2 2 2 2 2 2 2 2 2 2 2 2 2 2 2 2 2 2 2 2 2 2 2 2 2 2 2 2 2 19" xfId="7530" xr:uid="{00000000-0005-0000-0000-0000741D0000}"/>
    <cellStyle name="Normal 2 2 2 2 2 2 2 2 2 2 2 2 2 2 2 2 2 2 2 2 2 2 2 2 2 2 2 2 2 2 2" xfId="7531" xr:uid="{00000000-0005-0000-0000-0000751D0000}"/>
    <cellStyle name="Normal 2 2 2 2 2 2 2 2 2 2 2 2 2 2 2 2 2 2 2 2 2 2 2 2 2 2 2 2 2 2 2 10" xfId="7532" xr:uid="{00000000-0005-0000-0000-0000761D0000}"/>
    <cellStyle name="Normal 2 2 2 2 2 2 2 2 2 2 2 2 2 2 2 2 2 2 2 2 2 2 2 2 2 2 2 2 2 2 2 11" xfId="7533" xr:uid="{00000000-0005-0000-0000-0000771D0000}"/>
    <cellStyle name="Normal 2 2 2 2 2 2 2 2 2 2 2 2 2 2 2 2 2 2 2 2 2 2 2 2 2 2 2 2 2 2 2 12" xfId="7534" xr:uid="{00000000-0005-0000-0000-0000781D0000}"/>
    <cellStyle name="Normal 2 2 2 2 2 2 2 2 2 2 2 2 2 2 2 2 2 2 2 2 2 2 2 2 2 2 2 2 2 2 2 13" xfId="7535" xr:uid="{00000000-0005-0000-0000-0000791D0000}"/>
    <cellStyle name="Normal 2 2 2 2 2 2 2 2 2 2 2 2 2 2 2 2 2 2 2 2 2 2 2 2 2 2 2 2 2 2 2 14" xfId="7536" xr:uid="{00000000-0005-0000-0000-00007A1D0000}"/>
    <cellStyle name="Normal 2 2 2 2 2 2 2 2 2 2 2 2 2 2 2 2 2 2 2 2 2 2 2 2 2 2 2 2 2 2 2 15" xfId="7537" xr:uid="{00000000-0005-0000-0000-00007B1D0000}"/>
    <cellStyle name="Normal 2 2 2 2 2 2 2 2 2 2 2 2 2 2 2 2 2 2 2 2 2 2 2 2 2 2 2 2 2 2 2 16" xfId="7538" xr:uid="{00000000-0005-0000-0000-00007C1D0000}"/>
    <cellStyle name="Normal 2 2 2 2 2 2 2 2 2 2 2 2 2 2 2 2 2 2 2 2 2 2 2 2 2 2 2 2 2 2 2 17" xfId="7539" xr:uid="{00000000-0005-0000-0000-00007D1D0000}"/>
    <cellStyle name="Normal 2 2 2 2 2 2 2 2 2 2 2 2 2 2 2 2 2 2 2 2 2 2 2 2 2 2 2 2 2 2 2 18" xfId="7540" xr:uid="{00000000-0005-0000-0000-00007E1D0000}"/>
    <cellStyle name="Normal 2 2 2 2 2 2 2 2 2 2 2 2 2 2 2 2 2 2 2 2 2 2 2 2 2 2 2 2 2 2 2 19" xfId="7541" xr:uid="{00000000-0005-0000-0000-00007F1D0000}"/>
    <cellStyle name="Normal 2 2 2 2 2 2 2 2 2 2 2 2 2 2 2 2 2 2 2 2 2 2 2 2 2 2 2 2 2 2 2 2" xfId="7542" xr:uid="{00000000-0005-0000-0000-0000801D0000}"/>
    <cellStyle name="Normal 2 2 2 2 2 2 2 2 2 2 2 2 2 2 2 2 2 2 2 2 2 2 2 2 2 2 2 2 2 2 2 2 10" xfId="7543" xr:uid="{00000000-0005-0000-0000-0000811D0000}"/>
    <cellStyle name="Normal 2 2 2 2 2 2 2 2 2 2 2 2 2 2 2 2 2 2 2 2 2 2 2 2 2 2 2 2 2 2 2 2 11" xfId="7544" xr:uid="{00000000-0005-0000-0000-0000821D0000}"/>
    <cellStyle name="Normal 2 2 2 2 2 2 2 2 2 2 2 2 2 2 2 2 2 2 2 2 2 2 2 2 2 2 2 2 2 2 2 2 12" xfId="7545" xr:uid="{00000000-0005-0000-0000-0000831D0000}"/>
    <cellStyle name="Normal 2 2 2 2 2 2 2 2 2 2 2 2 2 2 2 2 2 2 2 2 2 2 2 2 2 2 2 2 2 2 2 2 13" xfId="7546" xr:uid="{00000000-0005-0000-0000-0000841D0000}"/>
    <cellStyle name="Normal 2 2 2 2 2 2 2 2 2 2 2 2 2 2 2 2 2 2 2 2 2 2 2 2 2 2 2 2 2 2 2 2 14" xfId="7547" xr:uid="{00000000-0005-0000-0000-0000851D0000}"/>
    <cellStyle name="Normal 2 2 2 2 2 2 2 2 2 2 2 2 2 2 2 2 2 2 2 2 2 2 2 2 2 2 2 2 2 2 2 2 15" xfId="7548" xr:uid="{00000000-0005-0000-0000-0000861D0000}"/>
    <cellStyle name="Normal 2 2 2 2 2 2 2 2 2 2 2 2 2 2 2 2 2 2 2 2 2 2 2 2 2 2 2 2 2 2 2 2 16" xfId="7549" xr:uid="{00000000-0005-0000-0000-0000871D0000}"/>
    <cellStyle name="Normal 2 2 2 2 2 2 2 2 2 2 2 2 2 2 2 2 2 2 2 2 2 2 2 2 2 2 2 2 2 2 2 2 17" xfId="7550" xr:uid="{00000000-0005-0000-0000-0000881D0000}"/>
    <cellStyle name="Normal 2 2 2 2 2 2 2 2 2 2 2 2 2 2 2 2 2 2 2 2 2 2 2 2 2 2 2 2 2 2 2 2 18" xfId="7551" xr:uid="{00000000-0005-0000-0000-0000891D0000}"/>
    <cellStyle name="Normal 2 2 2 2 2 2 2 2 2 2 2 2 2 2 2 2 2 2 2 2 2 2 2 2 2 2 2 2 2 2 2 2 19" xfId="7552" xr:uid="{00000000-0005-0000-0000-00008A1D0000}"/>
    <cellStyle name="Normal 2 2 2 2 2 2 2 2 2 2 2 2 2 2 2 2 2 2 2 2 2 2 2 2 2 2 2 2 2 2 2 2 2" xfId="7553" xr:uid="{00000000-0005-0000-0000-00008B1D0000}"/>
    <cellStyle name="Normal 2 2 2 2 2 2 2 2 2 2 2 2 2 2 2 2 2 2 2 2 2 2 2 2 2 2 2 2 2 2 2 2 2 2" xfId="7554" xr:uid="{00000000-0005-0000-0000-00008C1D0000}"/>
    <cellStyle name="Normal 2 2 2 2 2 2 2 2 2 2 2 2 2 2 2 2 2 2 2 2 2 2 2 2 2 2 2 2 2 2 2 2 2 2 2" xfId="7555" xr:uid="{00000000-0005-0000-0000-00008D1D0000}"/>
    <cellStyle name="Normal 2 2 2 2 2 2 2 2 2 2 2 2 2 2 2 2 2 2 2 2 2 2 2 2 2 2 2 2 2 2 2 2 2 2 2 2" xfId="7556" xr:uid="{00000000-0005-0000-0000-00008E1D0000}"/>
    <cellStyle name="Normal 2 2 2 2 2 2 2 2 2 2 2 2 2 2 2 2 2 2 2 2 2 2 2 2 2 2 2 2 2 2 2 2 2 2 2 2 2" xfId="7557" xr:uid="{00000000-0005-0000-0000-00008F1D0000}"/>
    <cellStyle name="Normal 2 2 2 2 2 2 2 2 2 2 2 2 2 2 2 2 2 2 2 2 2 2 2 2 2 2 2 2 2 2 2 2 2 2 2 2 2 2" xfId="7558" xr:uid="{00000000-0005-0000-0000-0000901D0000}"/>
    <cellStyle name="Normal 2 2 2 2 2 2 2 2 2 2 2 2 2 2 2 2 2 2 2 2 2 2 2 2 2 2 2 2 2 2 2 2 2 2 2 2 2 2 2" xfId="7559" xr:uid="{00000000-0005-0000-0000-0000911D0000}"/>
    <cellStyle name="Normal 2 2 2 2 2 2 2 2 2 2 2 2 2 2 2 2 2 2 2 2 2 2 2 2 2 2 2 2 2 2 2 2 2 2 2 2 3" xfId="7560" xr:uid="{00000000-0005-0000-0000-0000921D0000}"/>
    <cellStyle name="Normal 2 2 2 2 2 2 2 2 2 2 2 2 2 2 2 2 2 2 2 2 2 2 2 2 2 2 2 2 2 2 2 2 2 2 2 2 4" xfId="7561" xr:uid="{00000000-0005-0000-0000-0000931D0000}"/>
    <cellStyle name="Normal 2 2 2 2 2 2 2 2 2 2 2 2 2 2 2 2 2 2 2 2 2 2 2 2 2 2 2 2 2 2 2 2 2 2 2 3" xfId="7562" xr:uid="{00000000-0005-0000-0000-0000941D0000}"/>
    <cellStyle name="Normal 2 2 2 2 2 2 2 2 2 2 2 2 2 2 2 2 2 2 2 2 2 2 2 2 2 2 2 2 2 2 2 2 2 2 2 4" xfId="7563" xr:uid="{00000000-0005-0000-0000-0000951D0000}"/>
    <cellStyle name="Normal 2 2 2 2 2 2 2 2 2 2 2 2 2 2 2 2 2 2 2 2 2 2 2 2 2 2 2 2 2 2 2 2 2 2 2 5" xfId="7564" xr:uid="{00000000-0005-0000-0000-0000961D0000}"/>
    <cellStyle name="Normal 2 2 2 2 2 2 2 2 2 2 2 2 2 2 2 2 2 2 2 2 2 2 2 2 2 2 2 2 2 2 2 2 2 2 3" xfId="7565" xr:uid="{00000000-0005-0000-0000-0000971D0000}"/>
    <cellStyle name="Normal 2 2 2 2 2 2 2 2 2 2 2 2 2 2 2 2 2 2 2 2 2 2 2 2 2 2 2 2 2 2 2 2 2 2 4" xfId="7566" xr:uid="{00000000-0005-0000-0000-0000981D0000}"/>
    <cellStyle name="Normal 2 2 2 2 2 2 2 2 2 2 2 2 2 2 2 2 2 2 2 2 2 2 2 2 2 2 2 2 2 2 2 2 2 2 5" xfId="7567" xr:uid="{00000000-0005-0000-0000-0000991D0000}"/>
    <cellStyle name="Normal 2 2 2 2 2 2 2 2 2 2 2 2 2 2 2 2 2 2 2 2 2 2 2 2 2 2 2 2 2 2 2 2 2 2 6" xfId="7568" xr:uid="{00000000-0005-0000-0000-00009A1D0000}"/>
    <cellStyle name="Normal 2 2 2 2 2 2 2 2 2 2 2 2 2 2 2 2 2 2 2 2 2 2 2 2 2 2 2 2 2 2 2 2 2 2 6 2" xfId="7569" xr:uid="{00000000-0005-0000-0000-00009B1D0000}"/>
    <cellStyle name="Normal 2 2 2 2 2 2 2 2 2 2 2 2 2 2 2 2 2 2 2 2 2 2 2 2 2 2 2 2 2 2 2 2 2 2 6 3" xfId="7570" xr:uid="{00000000-0005-0000-0000-00009C1D0000}"/>
    <cellStyle name="Normal 2 2 2 2 2 2 2 2 2 2 2 2 2 2 2 2 2 2 2 2 2 2 2 2 2 2 2 2 2 2 2 2 2 2 6 4" xfId="7571" xr:uid="{00000000-0005-0000-0000-00009D1D0000}"/>
    <cellStyle name="Normal 2 2 2 2 2 2 2 2 2 2 2 2 2 2 2 2 2 2 2 2 2 2 2 2 2 2 2 2 2 2 2 2 2 2 7" xfId="7572" xr:uid="{00000000-0005-0000-0000-00009E1D0000}"/>
    <cellStyle name="Normal 2 2 2 2 2 2 2 2 2 2 2 2 2 2 2 2 2 2 2 2 2 2 2 2 2 2 2 2 2 2 2 2 2 2 8" xfId="7573" xr:uid="{00000000-0005-0000-0000-00009F1D0000}"/>
    <cellStyle name="Normal 2 2 2 2 2 2 2 2 2 2 2 2 2 2 2 2 2 2 2 2 2 2 2 2 2 2 2 2 2 2 2 2 2 3" xfId="7574" xr:uid="{00000000-0005-0000-0000-0000A01D0000}"/>
    <cellStyle name="Normal 2 2 2 2 2 2 2 2 2 2 2 2 2 2 2 2 2 2 2 2 2 2 2 2 2 2 2 2 2 2 2 2 2 4" xfId="7575" xr:uid="{00000000-0005-0000-0000-0000A11D0000}"/>
    <cellStyle name="Normal 2 2 2 2 2 2 2 2 2 2 2 2 2 2 2 2 2 2 2 2 2 2 2 2 2 2 2 2 2 2 2 2 2 5" xfId="7576" xr:uid="{00000000-0005-0000-0000-0000A21D0000}"/>
    <cellStyle name="Normal 2 2 2 2 2 2 2 2 2 2 2 2 2 2 2 2 2 2 2 2 2 2 2 2 2 2 2 2 2 2 2 2 2 6" xfId="7577" xr:uid="{00000000-0005-0000-0000-0000A31D0000}"/>
    <cellStyle name="Normal 2 2 2 2 2 2 2 2 2 2 2 2 2 2 2 2 2 2 2 2 2 2 2 2 2 2 2 2 2 2 2 2 2 6 2" xfId="7578" xr:uid="{00000000-0005-0000-0000-0000A41D0000}"/>
    <cellStyle name="Normal 2 2 2 2 2 2 2 2 2 2 2 2 2 2 2 2 2 2 2 2 2 2 2 2 2 2 2 2 2 2 2 2 2 6 3" xfId="7579" xr:uid="{00000000-0005-0000-0000-0000A51D0000}"/>
    <cellStyle name="Normal 2 2 2 2 2 2 2 2 2 2 2 2 2 2 2 2 2 2 2 2 2 2 2 2 2 2 2 2 2 2 2 2 2 6 4" xfId="7580" xr:uid="{00000000-0005-0000-0000-0000A61D0000}"/>
    <cellStyle name="Normal 2 2 2 2 2 2 2 2 2 2 2 2 2 2 2 2 2 2 2 2 2 2 2 2 2 2 2 2 2 2 2 2 2 7" xfId="7581" xr:uid="{00000000-0005-0000-0000-0000A71D0000}"/>
    <cellStyle name="Normal 2 2 2 2 2 2 2 2 2 2 2 2 2 2 2 2 2 2 2 2 2 2 2 2 2 2 2 2 2 2 2 2 2 8" xfId="7582" xr:uid="{00000000-0005-0000-0000-0000A81D0000}"/>
    <cellStyle name="Normal 2 2 2 2 2 2 2 2 2 2 2 2 2 2 2 2 2 2 2 2 2 2 2 2 2 2 2 2 2 2 2 2 20" xfId="7583" xr:uid="{00000000-0005-0000-0000-0000A91D0000}"/>
    <cellStyle name="Normal 2 2 2 2 2 2 2 2 2 2 2 2 2 2 2 2 2 2 2 2 2 2 2 2 2 2 2 2 2 2 2 2 21" xfId="7584" xr:uid="{00000000-0005-0000-0000-0000AA1D0000}"/>
    <cellStyle name="Normal 2 2 2 2 2 2 2 2 2 2 2 2 2 2 2 2 2 2 2 2 2 2 2 2 2 2 2 2 2 2 2 2 22" xfId="7585" xr:uid="{00000000-0005-0000-0000-0000AB1D0000}"/>
    <cellStyle name="Normal 2 2 2 2 2 2 2 2 2 2 2 2 2 2 2 2 2 2 2 2 2 2 2 2 2 2 2 2 2 2 2 2 23" xfId="7586" xr:uid="{00000000-0005-0000-0000-0000AC1D0000}"/>
    <cellStyle name="Normal 2 2 2 2 2 2 2 2 2 2 2 2 2 2 2 2 2 2 2 2 2 2 2 2 2 2 2 2 2 2 2 2 24" xfId="7587" xr:uid="{00000000-0005-0000-0000-0000AD1D0000}"/>
    <cellStyle name="Normal 2 2 2 2 2 2 2 2 2 2 2 2 2 2 2 2 2 2 2 2 2 2 2 2 2 2 2 2 2 2 2 2 25" xfId="7588" xr:uid="{00000000-0005-0000-0000-0000AE1D0000}"/>
    <cellStyle name="Normal 2 2 2 2 2 2 2 2 2 2 2 2 2 2 2 2 2 2 2 2 2 2 2 2 2 2 2 2 2 2 2 2 25 2" xfId="7589" xr:uid="{00000000-0005-0000-0000-0000AF1D0000}"/>
    <cellStyle name="Normal 2 2 2 2 2 2 2 2 2 2 2 2 2 2 2 2 2 2 2 2 2 2 2 2 2 2 2 2 2 2 2 2 25 3" xfId="7590" xr:uid="{00000000-0005-0000-0000-0000B01D0000}"/>
    <cellStyle name="Normal 2 2 2 2 2 2 2 2 2 2 2 2 2 2 2 2 2 2 2 2 2 2 2 2 2 2 2 2 2 2 2 2 25 4" xfId="7591" xr:uid="{00000000-0005-0000-0000-0000B11D0000}"/>
    <cellStyle name="Normal 2 2 2 2 2 2 2 2 2 2 2 2 2 2 2 2 2 2 2 2 2 2 2 2 2 2 2 2 2 2 2 2 26" xfId="7592" xr:uid="{00000000-0005-0000-0000-0000B21D0000}"/>
    <cellStyle name="Normal 2 2 2 2 2 2 2 2 2 2 2 2 2 2 2 2 2 2 2 2 2 2 2 2 2 2 2 2 2 2 2 2 27" xfId="7593" xr:uid="{00000000-0005-0000-0000-0000B31D0000}"/>
    <cellStyle name="Normal 2 2 2 2 2 2 2 2 2 2 2 2 2 2 2 2 2 2 2 2 2 2 2 2 2 2 2 2 2 2 2 2 3" xfId="7594" xr:uid="{00000000-0005-0000-0000-0000B41D0000}"/>
    <cellStyle name="Normal 2 2 2 2 2 2 2 2 2 2 2 2 2 2 2 2 2 2 2 2 2 2 2 2 2 2 2 2 2 2 2 2 4" xfId="7595" xr:uid="{00000000-0005-0000-0000-0000B51D0000}"/>
    <cellStyle name="Normal 2 2 2 2 2 2 2 2 2 2 2 2 2 2 2 2 2 2 2 2 2 2 2 2 2 2 2 2 2 2 2 2 5" xfId="7596" xr:uid="{00000000-0005-0000-0000-0000B61D0000}"/>
    <cellStyle name="Normal 2 2 2 2 2 2 2 2 2 2 2 2 2 2 2 2 2 2 2 2 2 2 2 2 2 2 2 2 2 2 2 2 6" xfId="7597" xr:uid="{00000000-0005-0000-0000-0000B71D0000}"/>
    <cellStyle name="Normal 2 2 2 2 2 2 2 2 2 2 2 2 2 2 2 2 2 2 2 2 2 2 2 2 2 2 2 2 2 2 2 2 7" xfId="7598" xr:uid="{00000000-0005-0000-0000-0000B81D0000}"/>
    <cellStyle name="Normal 2 2 2 2 2 2 2 2 2 2 2 2 2 2 2 2 2 2 2 2 2 2 2 2 2 2 2 2 2 2 2 2 8" xfId="7599" xr:uid="{00000000-0005-0000-0000-0000B91D0000}"/>
    <cellStyle name="Normal 2 2 2 2 2 2 2 2 2 2 2 2 2 2 2 2 2 2 2 2 2 2 2 2 2 2 2 2 2 2 2 2 9" xfId="7600" xr:uid="{00000000-0005-0000-0000-0000BA1D0000}"/>
    <cellStyle name="Normal 2 2 2 2 2 2 2 2 2 2 2 2 2 2 2 2 2 2 2 2 2 2 2 2 2 2 2 2 2 2 2 20" xfId="7601" xr:uid="{00000000-0005-0000-0000-0000BB1D0000}"/>
    <cellStyle name="Normal 2 2 2 2 2 2 2 2 2 2 2 2 2 2 2 2 2 2 2 2 2 2 2 2 2 2 2 2 2 2 2 21" xfId="7602" xr:uid="{00000000-0005-0000-0000-0000BC1D0000}"/>
    <cellStyle name="Normal 2 2 2 2 2 2 2 2 2 2 2 2 2 2 2 2 2 2 2 2 2 2 2 2 2 2 2 2 2 2 2 22" xfId="7603" xr:uid="{00000000-0005-0000-0000-0000BD1D0000}"/>
    <cellStyle name="Normal 2 2 2 2 2 2 2 2 2 2 2 2 2 2 2 2 2 2 2 2 2 2 2 2 2 2 2 2 2 2 2 23" xfId="7604" xr:uid="{00000000-0005-0000-0000-0000BE1D0000}"/>
    <cellStyle name="Normal 2 2 2 2 2 2 2 2 2 2 2 2 2 2 2 2 2 2 2 2 2 2 2 2 2 2 2 2 2 2 2 24" xfId="7605" xr:uid="{00000000-0005-0000-0000-0000BF1D0000}"/>
    <cellStyle name="Normal 2 2 2 2 2 2 2 2 2 2 2 2 2 2 2 2 2 2 2 2 2 2 2 2 2 2 2 2 2 2 2 25" xfId="7606" xr:uid="{00000000-0005-0000-0000-0000C01D0000}"/>
    <cellStyle name="Normal 2 2 2 2 2 2 2 2 2 2 2 2 2 2 2 2 2 2 2 2 2 2 2 2 2 2 2 2 2 2 2 25 2" xfId="7607" xr:uid="{00000000-0005-0000-0000-0000C11D0000}"/>
    <cellStyle name="Normal 2 2 2 2 2 2 2 2 2 2 2 2 2 2 2 2 2 2 2 2 2 2 2 2 2 2 2 2 2 2 2 25 3" xfId="7608" xr:uid="{00000000-0005-0000-0000-0000C21D0000}"/>
    <cellStyle name="Normal 2 2 2 2 2 2 2 2 2 2 2 2 2 2 2 2 2 2 2 2 2 2 2 2 2 2 2 2 2 2 2 25 4" xfId="7609" xr:uid="{00000000-0005-0000-0000-0000C31D0000}"/>
    <cellStyle name="Normal 2 2 2 2 2 2 2 2 2 2 2 2 2 2 2 2 2 2 2 2 2 2 2 2 2 2 2 2 2 2 2 26" xfId="7610" xr:uid="{00000000-0005-0000-0000-0000C41D0000}"/>
    <cellStyle name="Normal 2 2 2 2 2 2 2 2 2 2 2 2 2 2 2 2 2 2 2 2 2 2 2 2 2 2 2 2 2 2 2 27" xfId="7611" xr:uid="{00000000-0005-0000-0000-0000C51D0000}"/>
    <cellStyle name="Normal 2 2 2 2 2 2 2 2 2 2 2 2 2 2 2 2 2 2 2 2 2 2 2 2 2 2 2 2 2 2 2 3" xfId="7612" xr:uid="{00000000-0005-0000-0000-0000C61D0000}"/>
    <cellStyle name="Normal 2 2 2 2 2 2 2 2 2 2 2 2 2 2 2 2 2 2 2 2 2 2 2 2 2 2 2 2 2 2 2 4" xfId="7613" xr:uid="{00000000-0005-0000-0000-0000C71D0000}"/>
    <cellStyle name="Normal 2 2 2 2 2 2 2 2 2 2 2 2 2 2 2 2 2 2 2 2 2 2 2 2 2 2 2 2 2 2 2 5" xfId="7614" xr:uid="{00000000-0005-0000-0000-0000C81D0000}"/>
    <cellStyle name="Normal 2 2 2 2 2 2 2 2 2 2 2 2 2 2 2 2 2 2 2 2 2 2 2 2 2 2 2 2 2 2 2 6" xfId="7615" xr:uid="{00000000-0005-0000-0000-0000C91D0000}"/>
    <cellStyle name="Normal 2 2 2 2 2 2 2 2 2 2 2 2 2 2 2 2 2 2 2 2 2 2 2 2 2 2 2 2 2 2 2 7" xfId="7616" xr:uid="{00000000-0005-0000-0000-0000CA1D0000}"/>
    <cellStyle name="Normal 2 2 2 2 2 2 2 2 2 2 2 2 2 2 2 2 2 2 2 2 2 2 2 2 2 2 2 2 2 2 2 8" xfId="7617" xr:uid="{00000000-0005-0000-0000-0000CB1D0000}"/>
    <cellStyle name="Normal 2 2 2 2 2 2 2 2 2 2 2 2 2 2 2 2 2 2 2 2 2 2 2 2 2 2 2 2 2 2 2 9" xfId="7618" xr:uid="{00000000-0005-0000-0000-0000CC1D0000}"/>
    <cellStyle name="Normal 2 2 2 2 2 2 2 2 2 2 2 2 2 2 2 2 2 2 2 2 2 2 2 2 2 2 2 2 2 2 20" xfId="7619" xr:uid="{00000000-0005-0000-0000-0000CD1D0000}"/>
    <cellStyle name="Normal 2 2 2 2 2 2 2 2 2 2 2 2 2 2 2 2 2 2 2 2 2 2 2 2 2 2 2 2 2 2 21" xfId="7620" xr:uid="{00000000-0005-0000-0000-0000CE1D0000}"/>
    <cellStyle name="Normal 2 2 2 2 2 2 2 2 2 2 2 2 2 2 2 2 2 2 2 2 2 2 2 2 2 2 2 2 2 2 22" xfId="7621" xr:uid="{00000000-0005-0000-0000-0000CF1D0000}"/>
    <cellStyle name="Normal 2 2 2 2 2 2 2 2 2 2 2 2 2 2 2 2 2 2 2 2 2 2 2 2 2 2 2 2 2 2 23" xfId="7622" xr:uid="{00000000-0005-0000-0000-0000D01D0000}"/>
    <cellStyle name="Normal 2 2 2 2 2 2 2 2 2 2 2 2 2 2 2 2 2 2 2 2 2 2 2 2 2 2 2 2 2 2 24" xfId="7623" xr:uid="{00000000-0005-0000-0000-0000D11D0000}"/>
    <cellStyle name="Normal 2 2 2 2 2 2 2 2 2 2 2 2 2 2 2 2 2 2 2 2 2 2 2 2 2 2 2 2 2 2 25" xfId="7624" xr:uid="{00000000-0005-0000-0000-0000D21D0000}"/>
    <cellStyle name="Normal 2 2 2 2 2 2 2 2 2 2 2 2 2 2 2 2 2 2 2 2 2 2 2 2 2 2 2 2 2 2 26" xfId="7625" xr:uid="{00000000-0005-0000-0000-0000D31D0000}"/>
    <cellStyle name="Normal 2 2 2 2 2 2 2 2 2 2 2 2 2 2 2 2 2 2 2 2 2 2 2 2 2 2 2 2 2 2 27" xfId="7626" xr:uid="{00000000-0005-0000-0000-0000D41D0000}"/>
    <cellStyle name="Normal 2 2 2 2 2 2 2 2 2 2 2 2 2 2 2 2 2 2 2 2 2 2 2 2 2 2 2 2 2 2 28" xfId="7627" xr:uid="{00000000-0005-0000-0000-0000D51D0000}"/>
    <cellStyle name="Normal 2 2 2 2 2 2 2 2 2 2 2 2 2 2 2 2 2 2 2 2 2 2 2 2 2 2 2 2 2 2 29" xfId="7628" xr:uid="{00000000-0005-0000-0000-0000D61D0000}"/>
    <cellStyle name="Normal 2 2 2 2 2 2 2 2 2 2 2 2 2 2 2 2 2 2 2 2 2 2 2 2 2 2 2 2 2 2 3" xfId="7629" xr:uid="{00000000-0005-0000-0000-0000D71D0000}"/>
    <cellStyle name="Normal 2 2 2 2 2 2 2 2 2 2 2 2 2 2 2 2 2 2 2 2 2 2 2 2 2 2 2 2 2 2 30" xfId="7630" xr:uid="{00000000-0005-0000-0000-0000D81D0000}"/>
    <cellStyle name="Normal 2 2 2 2 2 2 2 2 2 2 2 2 2 2 2 2 2 2 2 2 2 2 2 2 2 2 2 2 2 2 31" xfId="7631" xr:uid="{00000000-0005-0000-0000-0000D91D0000}"/>
    <cellStyle name="Normal 2 2 2 2 2 2 2 2 2 2 2 2 2 2 2 2 2 2 2 2 2 2 2 2 2 2 2 2 2 2 32" xfId="7632" xr:uid="{00000000-0005-0000-0000-0000DA1D0000}"/>
    <cellStyle name="Normal 2 2 2 2 2 2 2 2 2 2 2 2 2 2 2 2 2 2 2 2 2 2 2 2 2 2 2 2 2 2 33" xfId="7633" xr:uid="{00000000-0005-0000-0000-0000DB1D0000}"/>
    <cellStyle name="Normal 2 2 2 2 2 2 2 2 2 2 2 2 2 2 2 2 2 2 2 2 2 2 2 2 2 2 2 2 2 2 34" xfId="7634" xr:uid="{00000000-0005-0000-0000-0000DC1D0000}"/>
    <cellStyle name="Normal 2 2 2 2 2 2 2 2 2 2 2 2 2 2 2 2 2 2 2 2 2 2 2 2 2 2 2 2 2 2 35" xfId="7635" xr:uid="{00000000-0005-0000-0000-0000DD1D0000}"/>
    <cellStyle name="Normal 2 2 2 2 2 2 2 2 2 2 2 2 2 2 2 2 2 2 2 2 2 2 2 2 2 2 2 2 2 2 36" xfId="7636" xr:uid="{00000000-0005-0000-0000-0000DE1D0000}"/>
    <cellStyle name="Normal 2 2 2 2 2 2 2 2 2 2 2 2 2 2 2 2 2 2 2 2 2 2 2 2 2 2 2 2 2 2 37" xfId="7637" xr:uid="{00000000-0005-0000-0000-0000DF1D0000}"/>
    <cellStyle name="Normal 2 2 2 2 2 2 2 2 2 2 2 2 2 2 2 2 2 2 2 2 2 2 2 2 2 2 2 2 2 2 38" xfId="7638" xr:uid="{00000000-0005-0000-0000-0000E01D0000}"/>
    <cellStyle name="Normal 2 2 2 2 2 2 2 2 2 2 2 2 2 2 2 2 2 2 2 2 2 2 2 2 2 2 2 2 2 2 39" xfId="7639" xr:uid="{00000000-0005-0000-0000-0000E11D0000}"/>
    <cellStyle name="Normal 2 2 2 2 2 2 2 2 2 2 2 2 2 2 2 2 2 2 2 2 2 2 2 2 2 2 2 2 2 2 4" xfId="7640" xr:uid="{00000000-0005-0000-0000-0000E21D0000}"/>
    <cellStyle name="Normal 2 2 2 2 2 2 2 2 2 2 2 2 2 2 2 2 2 2 2 2 2 2 2 2 2 2 2 2 2 2 40" xfId="7641" xr:uid="{00000000-0005-0000-0000-0000E31D0000}"/>
    <cellStyle name="Normal 2 2 2 2 2 2 2 2 2 2 2 2 2 2 2 2 2 2 2 2 2 2 2 2 2 2 2 2 2 2 40 2" xfId="7642" xr:uid="{00000000-0005-0000-0000-0000E41D0000}"/>
    <cellStyle name="Normal 2 2 2 2 2 2 2 2 2 2 2 2 2 2 2 2 2 2 2 2 2 2 2 2 2 2 2 2 2 2 40 3" xfId="7643" xr:uid="{00000000-0005-0000-0000-0000E51D0000}"/>
    <cellStyle name="Normal 2 2 2 2 2 2 2 2 2 2 2 2 2 2 2 2 2 2 2 2 2 2 2 2 2 2 2 2 2 2 40 4" xfId="7644" xr:uid="{00000000-0005-0000-0000-0000E61D0000}"/>
    <cellStyle name="Normal 2 2 2 2 2 2 2 2 2 2 2 2 2 2 2 2 2 2 2 2 2 2 2 2 2 2 2 2 2 2 41" xfId="7645" xr:uid="{00000000-0005-0000-0000-0000E71D0000}"/>
    <cellStyle name="Normal 2 2 2 2 2 2 2 2 2 2 2 2 2 2 2 2 2 2 2 2 2 2 2 2 2 2 2 2 2 2 42" xfId="7646" xr:uid="{00000000-0005-0000-0000-0000E81D0000}"/>
    <cellStyle name="Normal 2 2 2 2 2 2 2 2 2 2 2 2 2 2 2 2 2 2 2 2 2 2 2 2 2 2 2 2 2 2 5" xfId="7647" xr:uid="{00000000-0005-0000-0000-0000E91D0000}"/>
    <cellStyle name="Normal 2 2 2 2 2 2 2 2 2 2 2 2 2 2 2 2 2 2 2 2 2 2 2 2 2 2 2 2 2 2 6" xfId="7648" xr:uid="{00000000-0005-0000-0000-0000EA1D0000}"/>
    <cellStyle name="Normal 2 2 2 2 2 2 2 2 2 2 2 2 2 2 2 2 2 2 2 2 2 2 2 2 2 2 2 2 2 2 7" xfId="7649" xr:uid="{00000000-0005-0000-0000-0000EB1D0000}"/>
    <cellStyle name="Normal 2 2 2 2 2 2 2 2 2 2 2 2 2 2 2 2 2 2 2 2 2 2 2 2 2 2 2 2 2 2 8" xfId="7650" xr:uid="{00000000-0005-0000-0000-0000EC1D0000}"/>
    <cellStyle name="Normal 2 2 2 2 2 2 2 2 2 2 2 2 2 2 2 2 2 2 2 2 2 2 2 2 2 2 2 2 2 2 9" xfId="7651" xr:uid="{00000000-0005-0000-0000-0000ED1D0000}"/>
    <cellStyle name="Normal 2 2 2 2 2 2 2 2 2 2 2 2 2 2 2 2 2 2 2 2 2 2 2 2 2 2 2 2 2 20" xfId="7652" xr:uid="{00000000-0005-0000-0000-0000EE1D0000}"/>
    <cellStyle name="Normal 2 2 2 2 2 2 2 2 2 2 2 2 2 2 2 2 2 2 2 2 2 2 2 2 2 2 2 2 2 21" xfId="7653" xr:uid="{00000000-0005-0000-0000-0000EF1D0000}"/>
    <cellStyle name="Normal 2 2 2 2 2 2 2 2 2 2 2 2 2 2 2 2 2 2 2 2 2 2 2 2 2 2 2 2 2 22" xfId="7654" xr:uid="{00000000-0005-0000-0000-0000F01D0000}"/>
    <cellStyle name="Normal 2 2 2 2 2 2 2 2 2 2 2 2 2 2 2 2 2 2 2 2 2 2 2 2 2 2 2 2 2 23" xfId="7655" xr:uid="{00000000-0005-0000-0000-0000F11D0000}"/>
    <cellStyle name="Normal 2 2 2 2 2 2 2 2 2 2 2 2 2 2 2 2 2 2 2 2 2 2 2 2 2 2 2 2 2 24" xfId="7656" xr:uid="{00000000-0005-0000-0000-0000F21D0000}"/>
    <cellStyle name="Normal 2 2 2 2 2 2 2 2 2 2 2 2 2 2 2 2 2 2 2 2 2 2 2 2 2 2 2 2 2 25" xfId="7657" xr:uid="{00000000-0005-0000-0000-0000F31D0000}"/>
    <cellStyle name="Normal 2 2 2 2 2 2 2 2 2 2 2 2 2 2 2 2 2 2 2 2 2 2 2 2 2 2 2 2 2 26" xfId="7658" xr:uid="{00000000-0005-0000-0000-0000F41D0000}"/>
    <cellStyle name="Normal 2 2 2 2 2 2 2 2 2 2 2 2 2 2 2 2 2 2 2 2 2 2 2 2 2 2 2 2 2 27" xfId="7659" xr:uid="{00000000-0005-0000-0000-0000F51D0000}"/>
    <cellStyle name="Normal 2 2 2 2 2 2 2 2 2 2 2 2 2 2 2 2 2 2 2 2 2 2 2 2 2 2 2 2 2 28" xfId="7660" xr:uid="{00000000-0005-0000-0000-0000F61D0000}"/>
    <cellStyle name="Normal 2 2 2 2 2 2 2 2 2 2 2 2 2 2 2 2 2 2 2 2 2 2 2 2 2 2 2 2 2 29" xfId="7661" xr:uid="{00000000-0005-0000-0000-0000F71D0000}"/>
    <cellStyle name="Normal 2 2 2 2 2 2 2 2 2 2 2 2 2 2 2 2 2 2 2 2 2 2 2 2 2 2 2 2 2 3" xfId="7662" xr:uid="{00000000-0005-0000-0000-0000F81D0000}"/>
    <cellStyle name="Normal 2 2 2 2 2 2 2 2 2 2 2 2 2 2 2 2 2 2 2 2 2 2 2 2 2 2 2 2 2 30" xfId="7663" xr:uid="{00000000-0005-0000-0000-0000F91D0000}"/>
    <cellStyle name="Normal 2 2 2 2 2 2 2 2 2 2 2 2 2 2 2 2 2 2 2 2 2 2 2 2 2 2 2 2 2 31" xfId="7664" xr:uid="{00000000-0005-0000-0000-0000FA1D0000}"/>
    <cellStyle name="Normal 2 2 2 2 2 2 2 2 2 2 2 2 2 2 2 2 2 2 2 2 2 2 2 2 2 2 2 2 2 32" xfId="7665" xr:uid="{00000000-0005-0000-0000-0000FB1D0000}"/>
    <cellStyle name="Normal 2 2 2 2 2 2 2 2 2 2 2 2 2 2 2 2 2 2 2 2 2 2 2 2 2 2 2 2 2 33" xfId="7666" xr:uid="{00000000-0005-0000-0000-0000FC1D0000}"/>
    <cellStyle name="Normal 2 2 2 2 2 2 2 2 2 2 2 2 2 2 2 2 2 2 2 2 2 2 2 2 2 2 2 2 2 34" xfId="7667" xr:uid="{00000000-0005-0000-0000-0000FD1D0000}"/>
    <cellStyle name="Normal 2 2 2 2 2 2 2 2 2 2 2 2 2 2 2 2 2 2 2 2 2 2 2 2 2 2 2 2 2 35" xfId="7668" xr:uid="{00000000-0005-0000-0000-0000FE1D0000}"/>
    <cellStyle name="Normal 2 2 2 2 2 2 2 2 2 2 2 2 2 2 2 2 2 2 2 2 2 2 2 2 2 2 2 2 2 36" xfId="7669" xr:uid="{00000000-0005-0000-0000-0000FF1D0000}"/>
    <cellStyle name="Normal 2 2 2 2 2 2 2 2 2 2 2 2 2 2 2 2 2 2 2 2 2 2 2 2 2 2 2 2 2 37" xfId="7670" xr:uid="{00000000-0005-0000-0000-0000001E0000}"/>
    <cellStyle name="Normal 2 2 2 2 2 2 2 2 2 2 2 2 2 2 2 2 2 2 2 2 2 2 2 2 2 2 2 2 2 38" xfId="7671" xr:uid="{00000000-0005-0000-0000-0000011E0000}"/>
    <cellStyle name="Normal 2 2 2 2 2 2 2 2 2 2 2 2 2 2 2 2 2 2 2 2 2 2 2 2 2 2 2 2 2 39" xfId="7672" xr:uid="{00000000-0005-0000-0000-0000021E0000}"/>
    <cellStyle name="Normal 2 2 2 2 2 2 2 2 2 2 2 2 2 2 2 2 2 2 2 2 2 2 2 2 2 2 2 2 2 4" xfId="7673" xr:uid="{00000000-0005-0000-0000-0000031E0000}"/>
    <cellStyle name="Normal 2 2 2 2 2 2 2 2 2 2 2 2 2 2 2 2 2 2 2 2 2 2 2 2 2 2 2 2 2 40" xfId="7674" xr:uid="{00000000-0005-0000-0000-0000041E0000}"/>
    <cellStyle name="Normal 2 2 2 2 2 2 2 2 2 2 2 2 2 2 2 2 2 2 2 2 2 2 2 2 2 2 2 2 2 40 2" xfId="7675" xr:uid="{00000000-0005-0000-0000-0000051E0000}"/>
    <cellStyle name="Normal 2 2 2 2 2 2 2 2 2 2 2 2 2 2 2 2 2 2 2 2 2 2 2 2 2 2 2 2 2 40 3" xfId="7676" xr:uid="{00000000-0005-0000-0000-0000061E0000}"/>
    <cellStyle name="Normal 2 2 2 2 2 2 2 2 2 2 2 2 2 2 2 2 2 2 2 2 2 2 2 2 2 2 2 2 2 40 4" xfId="7677" xr:uid="{00000000-0005-0000-0000-0000071E0000}"/>
    <cellStyle name="Normal 2 2 2 2 2 2 2 2 2 2 2 2 2 2 2 2 2 2 2 2 2 2 2 2 2 2 2 2 2 41" xfId="7678" xr:uid="{00000000-0005-0000-0000-0000081E0000}"/>
    <cellStyle name="Normal 2 2 2 2 2 2 2 2 2 2 2 2 2 2 2 2 2 2 2 2 2 2 2 2 2 2 2 2 2 42" xfId="7679" xr:uid="{00000000-0005-0000-0000-0000091E0000}"/>
    <cellStyle name="Normal 2 2 2 2 2 2 2 2 2 2 2 2 2 2 2 2 2 2 2 2 2 2 2 2 2 2 2 2 2 5" xfId="7680" xr:uid="{00000000-0005-0000-0000-00000A1E0000}"/>
    <cellStyle name="Normal 2 2 2 2 2 2 2 2 2 2 2 2 2 2 2 2 2 2 2 2 2 2 2 2 2 2 2 2 2 6" xfId="7681" xr:uid="{00000000-0005-0000-0000-00000B1E0000}"/>
    <cellStyle name="Normal 2 2 2 2 2 2 2 2 2 2 2 2 2 2 2 2 2 2 2 2 2 2 2 2 2 2 2 2 2 7" xfId="7682" xr:uid="{00000000-0005-0000-0000-00000C1E0000}"/>
    <cellStyle name="Normal 2 2 2 2 2 2 2 2 2 2 2 2 2 2 2 2 2 2 2 2 2 2 2 2 2 2 2 2 2 8" xfId="7683" xr:uid="{00000000-0005-0000-0000-00000D1E0000}"/>
    <cellStyle name="Normal 2 2 2 2 2 2 2 2 2 2 2 2 2 2 2 2 2 2 2 2 2 2 2 2 2 2 2 2 2 9" xfId="7684" xr:uid="{00000000-0005-0000-0000-00000E1E0000}"/>
    <cellStyle name="Normal 2 2 2 2 2 2 2 2 2 2 2 2 2 2 2 2 2 2 2 2 2 2 2 2 2 2 2 2 20" xfId="7685" xr:uid="{00000000-0005-0000-0000-00000F1E0000}"/>
    <cellStyle name="Normal 2 2 2 2 2 2 2 2 2 2 2 2 2 2 2 2 2 2 2 2 2 2 2 2 2 2 2 2 21" xfId="7686" xr:uid="{00000000-0005-0000-0000-0000101E0000}"/>
    <cellStyle name="Normal 2 2 2 2 2 2 2 2 2 2 2 2 2 2 2 2 2 2 2 2 2 2 2 2 2 2 2 2 22" xfId="7687" xr:uid="{00000000-0005-0000-0000-0000111E0000}"/>
    <cellStyle name="Normal 2 2 2 2 2 2 2 2 2 2 2 2 2 2 2 2 2 2 2 2 2 2 2 2 2 2 2 2 23" xfId="7688" xr:uid="{00000000-0005-0000-0000-0000121E0000}"/>
    <cellStyle name="Normal 2 2 2 2 2 2 2 2 2 2 2 2 2 2 2 2 2 2 2 2 2 2 2 2 2 2 2 2 24" xfId="7689" xr:uid="{00000000-0005-0000-0000-0000131E0000}"/>
    <cellStyle name="Normal 2 2 2 2 2 2 2 2 2 2 2 2 2 2 2 2 2 2 2 2 2 2 2 2 2 2 2 2 25" xfId="7690" xr:uid="{00000000-0005-0000-0000-0000141E0000}"/>
    <cellStyle name="Normal 2 2 2 2 2 2 2 2 2 2 2 2 2 2 2 2 2 2 2 2 2 2 2 2 2 2 2 2 26" xfId="7691" xr:uid="{00000000-0005-0000-0000-0000151E0000}"/>
    <cellStyle name="Normal 2 2 2 2 2 2 2 2 2 2 2 2 2 2 2 2 2 2 2 2 2 2 2 2 2 2 2 2 27" xfId="7692" xr:uid="{00000000-0005-0000-0000-0000161E0000}"/>
    <cellStyle name="Normal 2 2 2 2 2 2 2 2 2 2 2 2 2 2 2 2 2 2 2 2 2 2 2 2 2 2 2 2 28" xfId="7693" xr:uid="{00000000-0005-0000-0000-0000171E0000}"/>
    <cellStyle name="Normal 2 2 2 2 2 2 2 2 2 2 2 2 2 2 2 2 2 2 2 2 2 2 2 2 2 2 2 2 29" xfId="7694" xr:uid="{00000000-0005-0000-0000-0000181E0000}"/>
    <cellStyle name="Normal 2 2 2 2 2 2 2 2 2 2 2 2 2 2 2 2 2 2 2 2 2 2 2 2 2 2 2 2 3" xfId="7695" xr:uid="{00000000-0005-0000-0000-0000191E0000}"/>
    <cellStyle name="Normal 2 2 2 2 2 2 2 2 2 2 2 2 2 2 2 2 2 2 2 2 2 2 2 2 2 2 2 2 30" xfId="7696" xr:uid="{00000000-0005-0000-0000-00001A1E0000}"/>
    <cellStyle name="Normal 2 2 2 2 2 2 2 2 2 2 2 2 2 2 2 2 2 2 2 2 2 2 2 2 2 2 2 2 31" xfId="7697" xr:uid="{00000000-0005-0000-0000-00001B1E0000}"/>
    <cellStyle name="Normal 2 2 2 2 2 2 2 2 2 2 2 2 2 2 2 2 2 2 2 2 2 2 2 2 2 2 2 2 32" xfId="7698" xr:uid="{00000000-0005-0000-0000-00001C1E0000}"/>
    <cellStyle name="Normal 2 2 2 2 2 2 2 2 2 2 2 2 2 2 2 2 2 2 2 2 2 2 2 2 2 2 2 2 33" xfId="7699" xr:uid="{00000000-0005-0000-0000-00001D1E0000}"/>
    <cellStyle name="Normal 2 2 2 2 2 2 2 2 2 2 2 2 2 2 2 2 2 2 2 2 2 2 2 2 2 2 2 2 34" xfId="7700" xr:uid="{00000000-0005-0000-0000-00001E1E0000}"/>
    <cellStyle name="Normal 2 2 2 2 2 2 2 2 2 2 2 2 2 2 2 2 2 2 2 2 2 2 2 2 2 2 2 2 35" xfId="7701" xr:uid="{00000000-0005-0000-0000-00001F1E0000}"/>
    <cellStyle name="Normal 2 2 2 2 2 2 2 2 2 2 2 2 2 2 2 2 2 2 2 2 2 2 2 2 2 2 2 2 36" xfId="7702" xr:uid="{00000000-0005-0000-0000-0000201E0000}"/>
    <cellStyle name="Normal 2 2 2 2 2 2 2 2 2 2 2 2 2 2 2 2 2 2 2 2 2 2 2 2 2 2 2 2 37" xfId="7703" xr:uid="{00000000-0005-0000-0000-0000211E0000}"/>
    <cellStyle name="Normal 2 2 2 2 2 2 2 2 2 2 2 2 2 2 2 2 2 2 2 2 2 2 2 2 2 2 2 2 38" xfId="7704" xr:uid="{00000000-0005-0000-0000-0000221E0000}"/>
    <cellStyle name="Normal 2 2 2 2 2 2 2 2 2 2 2 2 2 2 2 2 2 2 2 2 2 2 2 2 2 2 2 2 39" xfId="7705" xr:uid="{00000000-0005-0000-0000-0000231E0000}"/>
    <cellStyle name="Normal 2 2 2 2 2 2 2 2 2 2 2 2 2 2 2 2 2 2 2 2 2 2 2 2 2 2 2 2 4" xfId="7706" xr:uid="{00000000-0005-0000-0000-0000241E0000}"/>
    <cellStyle name="Normal 2 2 2 2 2 2 2 2 2 2 2 2 2 2 2 2 2 2 2 2 2 2 2 2 2 2 2 2 40" xfId="7707" xr:uid="{00000000-0005-0000-0000-0000251E0000}"/>
    <cellStyle name="Normal 2 2 2 2 2 2 2 2 2 2 2 2 2 2 2 2 2 2 2 2 2 2 2 2 2 2 2 2 41" xfId="7708" xr:uid="{00000000-0005-0000-0000-0000261E0000}"/>
    <cellStyle name="Normal 2 2 2 2 2 2 2 2 2 2 2 2 2 2 2 2 2 2 2 2 2 2 2 2 2 2 2 2 42" xfId="7709" xr:uid="{00000000-0005-0000-0000-0000271E0000}"/>
    <cellStyle name="Normal 2 2 2 2 2 2 2 2 2 2 2 2 2 2 2 2 2 2 2 2 2 2 2 2 2 2 2 2 43" xfId="7710" xr:uid="{00000000-0005-0000-0000-0000281E0000}"/>
    <cellStyle name="Normal 2 2 2 2 2 2 2 2 2 2 2 2 2 2 2 2 2 2 2 2 2 2 2 2 2 2 2 2 43 2" xfId="7711" xr:uid="{00000000-0005-0000-0000-0000291E0000}"/>
    <cellStyle name="Normal 2 2 2 2 2 2 2 2 2 2 2 2 2 2 2 2 2 2 2 2 2 2 2 2 2 2 2 2 43 3" xfId="7712" xr:uid="{00000000-0005-0000-0000-00002A1E0000}"/>
    <cellStyle name="Normal 2 2 2 2 2 2 2 2 2 2 2 2 2 2 2 2 2 2 2 2 2 2 2 2 2 2 2 2 43 4" xfId="7713" xr:uid="{00000000-0005-0000-0000-00002B1E0000}"/>
    <cellStyle name="Normal 2 2 2 2 2 2 2 2 2 2 2 2 2 2 2 2 2 2 2 2 2 2 2 2 2 2 2 2 44" xfId="7714" xr:uid="{00000000-0005-0000-0000-00002C1E0000}"/>
    <cellStyle name="Normal 2 2 2 2 2 2 2 2 2 2 2 2 2 2 2 2 2 2 2 2 2 2 2 2 2 2 2 2 45" xfId="7715" xr:uid="{00000000-0005-0000-0000-00002D1E0000}"/>
    <cellStyle name="Normal 2 2 2 2 2 2 2 2 2 2 2 2 2 2 2 2 2 2 2 2 2 2 2 2 2 2 2 2 5" xfId="7716" xr:uid="{00000000-0005-0000-0000-00002E1E0000}"/>
    <cellStyle name="Normal 2 2 2 2 2 2 2 2 2 2 2 2 2 2 2 2 2 2 2 2 2 2 2 2 2 2 2 2 6" xfId="7717" xr:uid="{00000000-0005-0000-0000-00002F1E0000}"/>
    <cellStyle name="Normal 2 2 2 2 2 2 2 2 2 2 2 2 2 2 2 2 2 2 2 2 2 2 2 2 2 2 2 2 7" xfId="7718" xr:uid="{00000000-0005-0000-0000-0000301E0000}"/>
    <cellStyle name="Normal 2 2 2 2 2 2 2 2 2 2 2 2 2 2 2 2 2 2 2 2 2 2 2 2 2 2 2 2 8" xfId="7719" xr:uid="{00000000-0005-0000-0000-0000311E0000}"/>
    <cellStyle name="Normal 2 2 2 2 2 2 2 2 2 2 2 2 2 2 2 2 2 2 2 2 2 2 2 2 2 2 2 2 9" xfId="7720" xr:uid="{00000000-0005-0000-0000-0000321E0000}"/>
    <cellStyle name="Normal 2 2 2 2 2 2 2 2 2 2 2 2 2 2 2 2 2 2 2 2 2 2 2 2 2 2 2 20" xfId="7721" xr:uid="{00000000-0005-0000-0000-0000331E0000}"/>
    <cellStyle name="Normal 2 2 2 2 2 2 2 2 2 2 2 2 2 2 2 2 2 2 2 2 2 2 2 2 2 2 2 21" xfId="7722" xr:uid="{00000000-0005-0000-0000-0000341E0000}"/>
    <cellStyle name="Normal 2 2 2 2 2 2 2 2 2 2 2 2 2 2 2 2 2 2 2 2 2 2 2 2 2 2 2 22" xfId="7723" xr:uid="{00000000-0005-0000-0000-0000351E0000}"/>
    <cellStyle name="Normal 2 2 2 2 2 2 2 2 2 2 2 2 2 2 2 2 2 2 2 2 2 2 2 2 2 2 2 23" xfId="7724" xr:uid="{00000000-0005-0000-0000-0000361E0000}"/>
    <cellStyle name="Normal 2 2 2 2 2 2 2 2 2 2 2 2 2 2 2 2 2 2 2 2 2 2 2 2 2 2 2 24" xfId="7725" xr:uid="{00000000-0005-0000-0000-0000371E0000}"/>
    <cellStyle name="Normal 2 2 2 2 2 2 2 2 2 2 2 2 2 2 2 2 2 2 2 2 2 2 2 2 2 2 2 25" xfId="7726" xr:uid="{00000000-0005-0000-0000-0000381E0000}"/>
    <cellStyle name="Normal 2 2 2 2 2 2 2 2 2 2 2 2 2 2 2 2 2 2 2 2 2 2 2 2 2 2 2 26" xfId="7727" xr:uid="{00000000-0005-0000-0000-0000391E0000}"/>
    <cellStyle name="Normal 2 2 2 2 2 2 2 2 2 2 2 2 2 2 2 2 2 2 2 2 2 2 2 2 2 2 2 27" xfId="7728" xr:uid="{00000000-0005-0000-0000-00003A1E0000}"/>
    <cellStyle name="Normal 2 2 2 2 2 2 2 2 2 2 2 2 2 2 2 2 2 2 2 2 2 2 2 2 2 2 2 28" xfId="7729" xr:uid="{00000000-0005-0000-0000-00003B1E0000}"/>
    <cellStyle name="Normal 2 2 2 2 2 2 2 2 2 2 2 2 2 2 2 2 2 2 2 2 2 2 2 2 2 2 2 29" xfId="7730" xr:uid="{00000000-0005-0000-0000-00003C1E0000}"/>
    <cellStyle name="Normal 2 2 2 2 2 2 2 2 2 2 2 2 2 2 2 2 2 2 2 2 2 2 2 2 2 2 2 3" xfId="7731" xr:uid="{00000000-0005-0000-0000-00003D1E0000}"/>
    <cellStyle name="Normal 2 2 2 2 2 2 2 2 2 2 2 2 2 2 2 2 2 2 2 2 2 2 2 2 2 2 2 30" xfId="7732" xr:uid="{00000000-0005-0000-0000-00003E1E0000}"/>
    <cellStyle name="Normal 2 2 2 2 2 2 2 2 2 2 2 2 2 2 2 2 2 2 2 2 2 2 2 2 2 2 2 31" xfId="7733" xr:uid="{00000000-0005-0000-0000-00003F1E0000}"/>
    <cellStyle name="Normal 2 2 2 2 2 2 2 2 2 2 2 2 2 2 2 2 2 2 2 2 2 2 2 2 2 2 2 32" xfId="7734" xr:uid="{00000000-0005-0000-0000-0000401E0000}"/>
    <cellStyle name="Normal 2 2 2 2 2 2 2 2 2 2 2 2 2 2 2 2 2 2 2 2 2 2 2 2 2 2 2 33" xfId="7735" xr:uid="{00000000-0005-0000-0000-0000411E0000}"/>
    <cellStyle name="Normal 2 2 2 2 2 2 2 2 2 2 2 2 2 2 2 2 2 2 2 2 2 2 2 2 2 2 2 34" xfId="7736" xr:uid="{00000000-0005-0000-0000-0000421E0000}"/>
    <cellStyle name="Normal 2 2 2 2 2 2 2 2 2 2 2 2 2 2 2 2 2 2 2 2 2 2 2 2 2 2 2 35" xfId="7737" xr:uid="{00000000-0005-0000-0000-0000431E0000}"/>
    <cellStyle name="Normal 2 2 2 2 2 2 2 2 2 2 2 2 2 2 2 2 2 2 2 2 2 2 2 2 2 2 2 36" xfId="7738" xr:uid="{00000000-0005-0000-0000-0000441E0000}"/>
    <cellStyle name="Normal 2 2 2 2 2 2 2 2 2 2 2 2 2 2 2 2 2 2 2 2 2 2 2 2 2 2 2 37" xfId="7739" xr:uid="{00000000-0005-0000-0000-0000451E0000}"/>
    <cellStyle name="Normal 2 2 2 2 2 2 2 2 2 2 2 2 2 2 2 2 2 2 2 2 2 2 2 2 2 2 2 38" xfId="7740" xr:uid="{00000000-0005-0000-0000-0000461E0000}"/>
    <cellStyle name="Normal 2 2 2 2 2 2 2 2 2 2 2 2 2 2 2 2 2 2 2 2 2 2 2 2 2 2 2 39" xfId="7741" xr:uid="{00000000-0005-0000-0000-0000471E0000}"/>
    <cellStyle name="Normal 2 2 2 2 2 2 2 2 2 2 2 2 2 2 2 2 2 2 2 2 2 2 2 2 2 2 2 4" xfId="7742" xr:uid="{00000000-0005-0000-0000-0000481E0000}"/>
    <cellStyle name="Normal 2 2 2 2 2 2 2 2 2 2 2 2 2 2 2 2 2 2 2 2 2 2 2 2 2 2 2 40" xfId="7743" xr:uid="{00000000-0005-0000-0000-0000491E0000}"/>
    <cellStyle name="Normal 2 2 2 2 2 2 2 2 2 2 2 2 2 2 2 2 2 2 2 2 2 2 2 2 2 2 2 41" xfId="7744" xr:uid="{00000000-0005-0000-0000-00004A1E0000}"/>
    <cellStyle name="Normal 2 2 2 2 2 2 2 2 2 2 2 2 2 2 2 2 2 2 2 2 2 2 2 2 2 2 2 42" xfId="7745" xr:uid="{00000000-0005-0000-0000-00004B1E0000}"/>
    <cellStyle name="Normal 2 2 2 2 2 2 2 2 2 2 2 2 2 2 2 2 2 2 2 2 2 2 2 2 2 2 2 43" xfId="7746" xr:uid="{00000000-0005-0000-0000-00004C1E0000}"/>
    <cellStyle name="Normal 2 2 2 2 2 2 2 2 2 2 2 2 2 2 2 2 2 2 2 2 2 2 2 2 2 2 2 43 2" xfId="7747" xr:uid="{00000000-0005-0000-0000-00004D1E0000}"/>
    <cellStyle name="Normal 2 2 2 2 2 2 2 2 2 2 2 2 2 2 2 2 2 2 2 2 2 2 2 2 2 2 2 43 3" xfId="7748" xr:uid="{00000000-0005-0000-0000-00004E1E0000}"/>
    <cellStyle name="Normal 2 2 2 2 2 2 2 2 2 2 2 2 2 2 2 2 2 2 2 2 2 2 2 2 2 2 2 43 4" xfId="7749" xr:uid="{00000000-0005-0000-0000-00004F1E0000}"/>
    <cellStyle name="Normal 2 2 2 2 2 2 2 2 2 2 2 2 2 2 2 2 2 2 2 2 2 2 2 2 2 2 2 44" xfId="7750" xr:uid="{00000000-0005-0000-0000-0000501E0000}"/>
    <cellStyle name="Normal 2 2 2 2 2 2 2 2 2 2 2 2 2 2 2 2 2 2 2 2 2 2 2 2 2 2 2 45" xfId="7751" xr:uid="{00000000-0005-0000-0000-0000511E0000}"/>
    <cellStyle name="Normal 2 2 2 2 2 2 2 2 2 2 2 2 2 2 2 2 2 2 2 2 2 2 2 2 2 2 2 5" xfId="7752" xr:uid="{00000000-0005-0000-0000-0000521E0000}"/>
    <cellStyle name="Normal 2 2 2 2 2 2 2 2 2 2 2 2 2 2 2 2 2 2 2 2 2 2 2 2 2 2 2 6" xfId="7753" xr:uid="{00000000-0005-0000-0000-0000531E0000}"/>
    <cellStyle name="Normal 2 2 2 2 2 2 2 2 2 2 2 2 2 2 2 2 2 2 2 2 2 2 2 2 2 2 2 7" xfId="7754" xr:uid="{00000000-0005-0000-0000-0000541E0000}"/>
    <cellStyle name="Normal 2 2 2 2 2 2 2 2 2 2 2 2 2 2 2 2 2 2 2 2 2 2 2 2 2 2 2 8" xfId="7755" xr:uid="{00000000-0005-0000-0000-0000551E0000}"/>
    <cellStyle name="Normal 2 2 2 2 2 2 2 2 2 2 2 2 2 2 2 2 2 2 2 2 2 2 2 2 2 2 2 9" xfId="7756" xr:uid="{00000000-0005-0000-0000-0000561E0000}"/>
    <cellStyle name="Normal 2 2 2 2 2 2 2 2 2 2 2 2 2 2 2 2 2 2 2 2 2 2 2 2 2 2 20" xfId="7757" xr:uid="{00000000-0005-0000-0000-0000571E0000}"/>
    <cellStyle name="Normal 2 2 2 2 2 2 2 2 2 2 2 2 2 2 2 2 2 2 2 2 2 2 2 2 2 2 21" xfId="7758" xr:uid="{00000000-0005-0000-0000-0000581E0000}"/>
    <cellStyle name="Normal 2 2 2 2 2 2 2 2 2 2 2 2 2 2 2 2 2 2 2 2 2 2 2 2 2 2 22" xfId="7759" xr:uid="{00000000-0005-0000-0000-0000591E0000}"/>
    <cellStyle name="Normal 2 2 2 2 2 2 2 2 2 2 2 2 2 2 2 2 2 2 2 2 2 2 2 2 2 2 23" xfId="7760" xr:uid="{00000000-0005-0000-0000-00005A1E0000}"/>
    <cellStyle name="Normal 2 2 2 2 2 2 2 2 2 2 2 2 2 2 2 2 2 2 2 2 2 2 2 2 2 2 24" xfId="7761" xr:uid="{00000000-0005-0000-0000-00005B1E0000}"/>
    <cellStyle name="Normal 2 2 2 2 2 2 2 2 2 2 2 2 2 2 2 2 2 2 2 2 2 2 2 2 2 2 25" xfId="7762" xr:uid="{00000000-0005-0000-0000-00005C1E0000}"/>
    <cellStyle name="Normal 2 2 2 2 2 2 2 2 2 2 2 2 2 2 2 2 2 2 2 2 2 2 2 2 2 2 26" xfId="7763" xr:uid="{00000000-0005-0000-0000-00005D1E0000}"/>
    <cellStyle name="Normal 2 2 2 2 2 2 2 2 2 2 2 2 2 2 2 2 2 2 2 2 2 2 2 2 2 2 27" xfId="7764" xr:uid="{00000000-0005-0000-0000-00005E1E0000}"/>
    <cellStyle name="Normal 2 2 2 2 2 2 2 2 2 2 2 2 2 2 2 2 2 2 2 2 2 2 2 2 2 2 28" xfId="7765" xr:uid="{00000000-0005-0000-0000-00005F1E0000}"/>
    <cellStyle name="Normal 2 2 2 2 2 2 2 2 2 2 2 2 2 2 2 2 2 2 2 2 2 2 2 2 2 2 29" xfId="7766" xr:uid="{00000000-0005-0000-0000-0000601E0000}"/>
    <cellStyle name="Normal 2 2 2 2 2 2 2 2 2 2 2 2 2 2 2 2 2 2 2 2 2 2 2 2 2 2 3" xfId="7767" xr:uid="{00000000-0005-0000-0000-0000611E0000}"/>
    <cellStyle name="Normal 2 2 2 2 2 2 2 2 2 2 2 2 2 2 2 2 2 2 2 2 2 2 2 2 2 2 30" xfId="7768" xr:uid="{00000000-0005-0000-0000-0000621E0000}"/>
    <cellStyle name="Normal 2 2 2 2 2 2 2 2 2 2 2 2 2 2 2 2 2 2 2 2 2 2 2 2 2 2 31" xfId="7769" xr:uid="{00000000-0005-0000-0000-0000631E0000}"/>
    <cellStyle name="Normal 2 2 2 2 2 2 2 2 2 2 2 2 2 2 2 2 2 2 2 2 2 2 2 2 2 2 32" xfId="7770" xr:uid="{00000000-0005-0000-0000-0000641E0000}"/>
    <cellStyle name="Normal 2 2 2 2 2 2 2 2 2 2 2 2 2 2 2 2 2 2 2 2 2 2 2 2 2 2 33" xfId="7771" xr:uid="{00000000-0005-0000-0000-0000651E0000}"/>
    <cellStyle name="Normal 2 2 2 2 2 2 2 2 2 2 2 2 2 2 2 2 2 2 2 2 2 2 2 2 2 2 34" xfId="7772" xr:uid="{00000000-0005-0000-0000-0000661E0000}"/>
    <cellStyle name="Normal 2 2 2 2 2 2 2 2 2 2 2 2 2 2 2 2 2 2 2 2 2 2 2 2 2 2 35" xfId="7773" xr:uid="{00000000-0005-0000-0000-0000671E0000}"/>
    <cellStyle name="Normal 2 2 2 2 2 2 2 2 2 2 2 2 2 2 2 2 2 2 2 2 2 2 2 2 2 2 36" xfId="7774" xr:uid="{00000000-0005-0000-0000-0000681E0000}"/>
    <cellStyle name="Normal 2 2 2 2 2 2 2 2 2 2 2 2 2 2 2 2 2 2 2 2 2 2 2 2 2 2 37" xfId="7775" xr:uid="{00000000-0005-0000-0000-0000691E0000}"/>
    <cellStyle name="Normal 2 2 2 2 2 2 2 2 2 2 2 2 2 2 2 2 2 2 2 2 2 2 2 2 2 2 38" xfId="7776" xr:uid="{00000000-0005-0000-0000-00006A1E0000}"/>
    <cellStyle name="Normal 2 2 2 2 2 2 2 2 2 2 2 2 2 2 2 2 2 2 2 2 2 2 2 2 2 2 39" xfId="7777" xr:uid="{00000000-0005-0000-0000-00006B1E0000}"/>
    <cellStyle name="Normal 2 2 2 2 2 2 2 2 2 2 2 2 2 2 2 2 2 2 2 2 2 2 2 2 2 2 4" xfId="7778" xr:uid="{00000000-0005-0000-0000-00006C1E0000}"/>
    <cellStyle name="Normal 2 2 2 2 2 2 2 2 2 2 2 2 2 2 2 2 2 2 2 2 2 2 2 2 2 2 40" xfId="7779" xr:uid="{00000000-0005-0000-0000-00006D1E0000}"/>
    <cellStyle name="Normal 2 2 2 2 2 2 2 2 2 2 2 2 2 2 2 2 2 2 2 2 2 2 2 2 2 2 41" xfId="7780" xr:uid="{00000000-0005-0000-0000-00006E1E0000}"/>
    <cellStyle name="Normal 2 2 2 2 2 2 2 2 2 2 2 2 2 2 2 2 2 2 2 2 2 2 2 2 2 2 42" xfId="7781" xr:uid="{00000000-0005-0000-0000-00006F1E0000}"/>
    <cellStyle name="Normal 2 2 2 2 2 2 2 2 2 2 2 2 2 2 2 2 2 2 2 2 2 2 2 2 2 2 43" xfId="7782" xr:uid="{00000000-0005-0000-0000-0000701E0000}"/>
    <cellStyle name="Normal 2 2 2 2 2 2 2 2 2 2 2 2 2 2 2 2 2 2 2 2 2 2 2 2 2 2 44" xfId="7783" xr:uid="{00000000-0005-0000-0000-0000711E0000}"/>
    <cellStyle name="Normal 2 2 2 2 2 2 2 2 2 2 2 2 2 2 2 2 2 2 2 2 2 2 2 2 2 2 45" xfId="7784" xr:uid="{00000000-0005-0000-0000-0000721E0000}"/>
    <cellStyle name="Normal 2 2 2 2 2 2 2 2 2 2 2 2 2 2 2 2 2 2 2 2 2 2 2 2 2 2 46" xfId="7785" xr:uid="{00000000-0005-0000-0000-0000731E0000}"/>
    <cellStyle name="Normal 2 2 2 2 2 2 2 2 2 2 2 2 2 2 2 2 2 2 2 2 2 2 2 2 2 2 47" xfId="7786" xr:uid="{00000000-0005-0000-0000-0000741E0000}"/>
    <cellStyle name="Normal 2 2 2 2 2 2 2 2 2 2 2 2 2 2 2 2 2 2 2 2 2 2 2 2 2 2 48" xfId="7787" xr:uid="{00000000-0005-0000-0000-0000751E0000}"/>
    <cellStyle name="Normal 2 2 2 2 2 2 2 2 2 2 2 2 2 2 2 2 2 2 2 2 2 2 2 2 2 2 49" xfId="7788" xr:uid="{00000000-0005-0000-0000-0000761E0000}"/>
    <cellStyle name="Normal 2 2 2 2 2 2 2 2 2 2 2 2 2 2 2 2 2 2 2 2 2 2 2 2 2 2 49 2" xfId="7789" xr:uid="{00000000-0005-0000-0000-0000771E0000}"/>
    <cellStyle name="Normal 2 2 2 2 2 2 2 2 2 2 2 2 2 2 2 2 2 2 2 2 2 2 2 2 2 2 49 3" xfId="7790" xr:uid="{00000000-0005-0000-0000-0000781E0000}"/>
    <cellStyle name="Normal 2 2 2 2 2 2 2 2 2 2 2 2 2 2 2 2 2 2 2 2 2 2 2 2 2 2 49 4" xfId="7791" xr:uid="{00000000-0005-0000-0000-0000791E0000}"/>
    <cellStyle name="Normal 2 2 2 2 2 2 2 2 2 2 2 2 2 2 2 2 2 2 2 2 2 2 2 2 2 2 5" xfId="7792" xr:uid="{00000000-0005-0000-0000-00007A1E0000}"/>
    <cellStyle name="Normal 2 2 2 2 2 2 2 2 2 2 2 2 2 2 2 2 2 2 2 2 2 2 2 2 2 2 50" xfId="7793" xr:uid="{00000000-0005-0000-0000-00007B1E0000}"/>
    <cellStyle name="Normal 2 2 2 2 2 2 2 2 2 2 2 2 2 2 2 2 2 2 2 2 2 2 2 2 2 2 51" xfId="7794" xr:uid="{00000000-0005-0000-0000-00007C1E0000}"/>
    <cellStyle name="Normal 2 2 2 2 2 2 2 2 2 2 2 2 2 2 2 2 2 2 2 2 2 2 2 2 2 2 6" xfId="7795" xr:uid="{00000000-0005-0000-0000-00007D1E0000}"/>
    <cellStyle name="Normal 2 2 2 2 2 2 2 2 2 2 2 2 2 2 2 2 2 2 2 2 2 2 2 2 2 2 7" xfId="7796" xr:uid="{00000000-0005-0000-0000-00007E1E0000}"/>
    <cellStyle name="Normal 2 2 2 2 2 2 2 2 2 2 2 2 2 2 2 2 2 2 2 2 2 2 2 2 2 2 8" xfId="7797" xr:uid="{00000000-0005-0000-0000-00007F1E0000}"/>
    <cellStyle name="Normal 2 2 2 2 2 2 2 2 2 2 2 2 2 2 2 2 2 2 2 2 2 2 2 2 2 2 9" xfId="7798" xr:uid="{00000000-0005-0000-0000-0000801E0000}"/>
    <cellStyle name="Normal 2 2 2 2 2 2 2 2 2 2 2 2 2 2 2 2 2 2 2 2 2 2 2 2 2 20" xfId="7799" xr:uid="{00000000-0005-0000-0000-0000811E0000}"/>
    <cellStyle name="Normal 2 2 2 2 2 2 2 2 2 2 2 2 2 2 2 2 2 2 2 2 2 2 2 2 2 21" xfId="7800" xr:uid="{00000000-0005-0000-0000-0000821E0000}"/>
    <cellStyle name="Normal 2 2 2 2 2 2 2 2 2 2 2 2 2 2 2 2 2 2 2 2 2 2 2 2 2 22" xfId="7801" xr:uid="{00000000-0005-0000-0000-0000831E0000}"/>
    <cellStyle name="Normal 2 2 2 2 2 2 2 2 2 2 2 2 2 2 2 2 2 2 2 2 2 2 2 2 2 23" xfId="7802" xr:uid="{00000000-0005-0000-0000-0000841E0000}"/>
    <cellStyle name="Normal 2 2 2 2 2 2 2 2 2 2 2 2 2 2 2 2 2 2 2 2 2 2 2 2 2 24" xfId="7803" xr:uid="{00000000-0005-0000-0000-0000851E0000}"/>
    <cellStyle name="Normal 2 2 2 2 2 2 2 2 2 2 2 2 2 2 2 2 2 2 2 2 2 2 2 2 2 25" xfId="7804" xr:uid="{00000000-0005-0000-0000-0000861E0000}"/>
    <cellStyle name="Normal 2 2 2 2 2 2 2 2 2 2 2 2 2 2 2 2 2 2 2 2 2 2 2 2 2 26" xfId="7805" xr:uid="{00000000-0005-0000-0000-0000871E0000}"/>
    <cellStyle name="Normal 2 2 2 2 2 2 2 2 2 2 2 2 2 2 2 2 2 2 2 2 2 2 2 2 2 27" xfId="7806" xr:uid="{00000000-0005-0000-0000-0000881E0000}"/>
    <cellStyle name="Normal 2 2 2 2 2 2 2 2 2 2 2 2 2 2 2 2 2 2 2 2 2 2 2 2 2 28" xfId="7807" xr:uid="{00000000-0005-0000-0000-0000891E0000}"/>
    <cellStyle name="Normal 2 2 2 2 2 2 2 2 2 2 2 2 2 2 2 2 2 2 2 2 2 2 2 2 2 29" xfId="7808" xr:uid="{00000000-0005-0000-0000-00008A1E0000}"/>
    <cellStyle name="Normal 2 2 2 2 2 2 2 2 2 2 2 2 2 2 2 2 2 2 2 2 2 2 2 2 2 3" xfId="7809" xr:uid="{00000000-0005-0000-0000-00008B1E0000}"/>
    <cellStyle name="Normal 2 2 2 2 2 2 2 2 2 2 2 2 2 2 2 2 2 2 2 2 2 2 2 2 2 30" xfId="7810" xr:uid="{00000000-0005-0000-0000-00008C1E0000}"/>
    <cellStyle name="Normal 2 2 2 2 2 2 2 2 2 2 2 2 2 2 2 2 2 2 2 2 2 2 2 2 2 31" xfId="7811" xr:uid="{00000000-0005-0000-0000-00008D1E0000}"/>
    <cellStyle name="Normal 2 2 2 2 2 2 2 2 2 2 2 2 2 2 2 2 2 2 2 2 2 2 2 2 2 32" xfId="7812" xr:uid="{00000000-0005-0000-0000-00008E1E0000}"/>
    <cellStyle name="Normal 2 2 2 2 2 2 2 2 2 2 2 2 2 2 2 2 2 2 2 2 2 2 2 2 2 33" xfId="7813" xr:uid="{00000000-0005-0000-0000-00008F1E0000}"/>
    <cellStyle name="Normal 2 2 2 2 2 2 2 2 2 2 2 2 2 2 2 2 2 2 2 2 2 2 2 2 2 34" xfId="7814" xr:uid="{00000000-0005-0000-0000-0000901E0000}"/>
    <cellStyle name="Normal 2 2 2 2 2 2 2 2 2 2 2 2 2 2 2 2 2 2 2 2 2 2 2 2 2 35" xfId="7815" xr:uid="{00000000-0005-0000-0000-0000911E0000}"/>
    <cellStyle name="Normal 2 2 2 2 2 2 2 2 2 2 2 2 2 2 2 2 2 2 2 2 2 2 2 2 2 36" xfId="7816" xr:uid="{00000000-0005-0000-0000-0000921E0000}"/>
    <cellStyle name="Normal 2 2 2 2 2 2 2 2 2 2 2 2 2 2 2 2 2 2 2 2 2 2 2 2 2 37" xfId="7817" xr:uid="{00000000-0005-0000-0000-0000931E0000}"/>
    <cellStyle name="Normal 2 2 2 2 2 2 2 2 2 2 2 2 2 2 2 2 2 2 2 2 2 2 2 2 2 38" xfId="7818" xr:uid="{00000000-0005-0000-0000-0000941E0000}"/>
    <cellStyle name="Normal 2 2 2 2 2 2 2 2 2 2 2 2 2 2 2 2 2 2 2 2 2 2 2 2 2 39" xfId="7819" xr:uid="{00000000-0005-0000-0000-0000951E0000}"/>
    <cellStyle name="Normal 2 2 2 2 2 2 2 2 2 2 2 2 2 2 2 2 2 2 2 2 2 2 2 2 2 4" xfId="7820" xr:uid="{00000000-0005-0000-0000-0000961E0000}"/>
    <cellStyle name="Normal 2 2 2 2 2 2 2 2 2 2 2 2 2 2 2 2 2 2 2 2 2 2 2 2 2 40" xfId="7821" xr:uid="{00000000-0005-0000-0000-0000971E0000}"/>
    <cellStyle name="Normal 2 2 2 2 2 2 2 2 2 2 2 2 2 2 2 2 2 2 2 2 2 2 2 2 2 41" xfId="7822" xr:uid="{00000000-0005-0000-0000-0000981E0000}"/>
    <cellStyle name="Normal 2 2 2 2 2 2 2 2 2 2 2 2 2 2 2 2 2 2 2 2 2 2 2 2 2 42" xfId="7823" xr:uid="{00000000-0005-0000-0000-0000991E0000}"/>
    <cellStyle name="Normal 2 2 2 2 2 2 2 2 2 2 2 2 2 2 2 2 2 2 2 2 2 2 2 2 2 43" xfId="7824" xr:uid="{00000000-0005-0000-0000-00009A1E0000}"/>
    <cellStyle name="Normal 2 2 2 2 2 2 2 2 2 2 2 2 2 2 2 2 2 2 2 2 2 2 2 2 2 44" xfId="7825" xr:uid="{00000000-0005-0000-0000-00009B1E0000}"/>
    <cellStyle name="Normal 2 2 2 2 2 2 2 2 2 2 2 2 2 2 2 2 2 2 2 2 2 2 2 2 2 45" xfId="7826" xr:uid="{00000000-0005-0000-0000-00009C1E0000}"/>
    <cellStyle name="Normal 2 2 2 2 2 2 2 2 2 2 2 2 2 2 2 2 2 2 2 2 2 2 2 2 2 46" xfId="7827" xr:uid="{00000000-0005-0000-0000-00009D1E0000}"/>
    <cellStyle name="Normal 2 2 2 2 2 2 2 2 2 2 2 2 2 2 2 2 2 2 2 2 2 2 2 2 2 47" xfId="7828" xr:uid="{00000000-0005-0000-0000-00009E1E0000}"/>
    <cellStyle name="Normal 2 2 2 2 2 2 2 2 2 2 2 2 2 2 2 2 2 2 2 2 2 2 2 2 2 48" xfId="7829" xr:uid="{00000000-0005-0000-0000-00009F1E0000}"/>
    <cellStyle name="Normal 2 2 2 2 2 2 2 2 2 2 2 2 2 2 2 2 2 2 2 2 2 2 2 2 2 49" xfId="7830" xr:uid="{00000000-0005-0000-0000-0000A01E0000}"/>
    <cellStyle name="Normal 2 2 2 2 2 2 2 2 2 2 2 2 2 2 2 2 2 2 2 2 2 2 2 2 2 5" xfId="7831" xr:uid="{00000000-0005-0000-0000-0000A11E0000}"/>
    <cellStyle name="Normal 2 2 2 2 2 2 2 2 2 2 2 2 2 2 2 2 2 2 2 2 2 2 2 2 2 50" xfId="7832" xr:uid="{00000000-0005-0000-0000-0000A21E0000}"/>
    <cellStyle name="Normal 2 2 2 2 2 2 2 2 2 2 2 2 2 2 2 2 2 2 2 2 2 2 2 2 2 50 2" xfId="7833" xr:uid="{00000000-0005-0000-0000-0000A31E0000}"/>
    <cellStyle name="Normal 2 2 2 2 2 2 2 2 2 2 2 2 2 2 2 2 2 2 2 2 2 2 2 2 2 50 3" xfId="7834" xr:uid="{00000000-0005-0000-0000-0000A41E0000}"/>
    <cellStyle name="Normal 2 2 2 2 2 2 2 2 2 2 2 2 2 2 2 2 2 2 2 2 2 2 2 2 2 50 4" xfId="7835" xr:uid="{00000000-0005-0000-0000-0000A51E0000}"/>
    <cellStyle name="Normal 2 2 2 2 2 2 2 2 2 2 2 2 2 2 2 2 2 2 2 2 2 2 2 2 2 51" xfId="7836" xr:uid="{00000000-0005-0000-0000-0000A61E0000}"/>
    <cellStyle name="Normal 2 2 2 2 2 2 2 2 2 2 2 2 2 2 2 2 2 2 2 2 2 2 2 2 2 52" xfId="7837" xr:uid="{00000000-0005-0000-0000-0000A71E0000}"/>
    <cellStyle name="Normal 2 2 2 2 2 2 2 2 2 2 2 2 2 2 2 2 2 2 2 2 2 2 2 2 2 6" xfId="7838" xr:uid="{00000000-0005-0000-0000-0000A81E0000}"/>
    <cellStyle name="Normal 2 2 2 2 2 2 2 2 2 2 2 2 2 2 2 2 2 2 2 2 2 2 2 2 2 7" xfId="7839" xr:uid="{00000000-0005-0000-0000-0000A91E0000}"/>
    <cellStyle name="Normal 2 2 2 2 2 2 2 2 2 2 2 2 2 2 2 2 2 2 2 2 2 2 2 2 2 8" xfId="7840" xr:uid="{00000000-0005-0000-0000-0000AA1E0000}"/>
    <cellStyle name="Normal 2 2 2 2 2 2 2 2 2 2 2 2 2 2 2 2 2 2 2 2 2 2 2 2 2 9" xfId="7841" xr:uid="{00000000-0005-0000-0000-0000AB1E0000}"/>
    <cellStyle name="Normal 2 2 2 2 2 2 2 2 2 2 2 2 2 2 2 2 2 2 2 2 2 2 2 2 20" xfId="7842" xr:uid="{00000000-0005-0000-0000-0000AC1E0000}"/>
    <cellStyle name="Normal 2 2 2 2 2 2 2 2 2 2 2 2 2 2 2 2 2 2 2 2 2 2 2 2 21" xfId="7843" xr:uid="{00000000-0005-0000-0000-0000AD1E0000}"/>
    <cellStyle name="Normal 2 2 2 2 2 2 2 2 2 2 2 2 2 2 2 2 2 2 2 2 2 2 2 2 22" xfId="7844" xr:uid="{00000000-0005-0000-0000-0000AE1E0000}"/>
    <cellStyle name="Normal 2 2 2 2 2 2 2 2 2 2 2 2 2 2 2 2 2 2 2 2 2 2 2 2 23" xfId="7845" xr:uid="{00000000-0005-0000-0000-0000AF1E0000}"/>
    <cellStyle name="Normal 2 2 2 2 2 2 2 2 2 2 2 2 2 2 2 2 2 2 2 2 2 2 2 2 24" xfId="7846" xr:uid="{00000000-0005-0000-0000-0000B01E0000}"/>
    <cellStyle name="Normal 2 2 2 2 2 2 2 2 2 2 2 2 2 2 2 2 2 2 2 2 2 2 2 2 25" xfId="7847" xr:uid="{00000000-0005-0000-0000-0000B11E0000}"/>
    <cellStyle name="Normal 2 2 2 2 2 2 2 2 2 2 2 2 2 2 2 2 2 2 2 2 2 2 2 2 26" xfId="7848" xr:uid="{00000000-0005-0000-0000-0000B21E0000}"/>
    <cellStyle name="Normal 2 2 2 2 2 2 2 2 2 2 2 2 2 2 2 2 2 2 2 2 2 2 2 2 27" xfId="7849" xr:uid="{00000000-0005-0000-0000-0000B31E0000}"/>
    <cellStyle name="Normal 2 2 2 2 2 2 2 2 2 2 2 2 2 2 2 2 2 2 2 2 2 2 2 2 28" xfId="7850" xr:uid="{00000000-0005-0000-0000-0000B41E0000}"/>
    <cellStyle name="Normal 2 2 2 2 2 2 2 2 2 2 2 2 2 2 2 2 2 2 2 2 2 2 2 2 29" xfId="7851" xr:uid="{00000000-0005-0000-0000-0000B51E0000}"/>
    <cellStyle name="Normal 2 2 2 2 2 2 2 2 2 2 2 2 2 2 2 2 2 2 2 2 2 2 2 2 3" xfId="7852" xr:uid="{00000000-0005-0000-0000-0000B61E0000}"/>
    <cellStyle name="Normal 2 2 2 2 2 2 2 2 2 2 2 2 2 2 2 2 2 2 2 2 2 2 2 2 30" xfId="7853" xr:uid="{00000000-0005-0000-0000-0000B71E0000}"/>
    <cellStyle name="Normal 2 2 2 2 2 2 2 2 2 2 2 2 2 2 2 2 2 2 2 2 2 2 2 2 31" xfId="7854" xr:uid="{00000000-0005-0000-0000-0000B81E0000}"/>
    <cellStyle name="Normal 2 2 2 2 2 2 2 2 2 2 2 2 2 2 2 2 2 2 2 2 2 2 2 2 32" xfId="7855" xr:uid="{00000000-0005-0000-0000-0000B91E0000}"/>
    <cellStyle name="Normal 2 2 2 2 2 2 2 2 2 2 2 2 2 2 2 2 2 2 2 2 2 2 2 2 33" xfId="7856" xr:uid="{00000000-0005-0000-0000-0000BA1E0000}"/>
    <cellStyle name="Normal 2 2 2 2 2 2 2 2 2 2 2 2 2 2 2 2 2 2 2 2 2 2 2 2 34" xfId="7857" xr:uid="{00000000-0005-0000-0000-0000BB1E0000}"/>
    <cellStyle name="Normal 2 2 2 2 2 2 2 2 2 2 2 2 2 2 2 2 2 2 2 2 2 2 2 2 35" xfId="7858" xr:uid="{00000000-0005-0000-0000-0000BC1E0000}"/>
    <cellStyle name="Normal 2 2 2 2 2 2 2 2 2 2 2 2 2 2 2 2 2 2 2 2 2 2 2 2 36" xfId="7859" xr:uid="{00000000-0005-0000-0000-0000BD1E0000}"/>
    <cellStyle name="Normal 2 2 2 2 2 2 2 2 2 2 2 2 2 2 2 2 2 2 2 2 2 2 2 2 37" xfId="7860" xr:uid="{00000000-0005-0000-0000-0000BE1E0000}"/>
    <cellStyle name="Normal 2 2 2 2 2 2 2 2 2 2 2 2 2 2 2 2 2 2 2 2 2 2 2 2 38" xfId="7861" xr:uid="{00000000-0005-0000-0000-0000BF1E0000}"/>
    <cellStyle name="Normal 2 2 2 2 2 2 2 2 2 2 2 2 2 2 2 2 2 2 2 2 2 2 2 2 39" xfId="7862" xr:uid="{00000000-0005-0000-0000-0000C01E0000}"/>
    <cellStyle name="Normal 2 2 2 2 2 2 2 2 2 2 2 2 2 2 2 2 2 2 2 2 2 2 2 2 4" xfId="7863" xr:uid="{00000000-0005-0000-0000-0000C11E0000}"/>
    <cellStyle name="Normal 2 2 2 2 2 2 2 2 2 2 2 2 2 2 2 2 2 2 2 2 2 2 2 2 40" xfId="7864" xr:uid="{00000000-0005-0000-0000-0000C21E0000}"/>
    <cellStyle name="Normal 2 2 2 2 2 2 2 2 2 2 2 2 2 2 2 2 2 2 2 2 2 2 2 2 41" xfId="7865" xr:uid="{00000000-0005-0000-0000-0000C31E0000}"/>
    <cellStyle name="Normal 2 2 2 2 2 2 2 2 2 2 2 2 2 2 2 2 2 2 2 2 2 2 2 2 42" xfId="7866" xr:uid="{00000000-0005-0000-0000-0000C41E0000}"/>
    <cellStyle name="Normal 2 2 2 2 2 2 2 2 2 2 2 2 2 2 2 2 2 2 2 2 2 2 2 2 43" xfId="7867" xr:uid="{00000000-0005-0000-0000-0000C51E0000}"/>
    <cellStyle name="Normal 2 2 2 2 2 2 2 2 2 2 2 2 2 2 2 2 2 2 2 2 2 2 2 2 44" xfId="7868" xr:uid="{00000000-0005-0000-0000-0000C61E0000}"/>
    <cellStyle name="Normal 2 2 2 2 2 2 2 2 2 2 2 2 2 2 2 2 2 2 2 2 2 2 2 2 45" xfId="7869" xr:uid="{00000000-0005-0000-0000-0000C71E0000}"/>
    <cellStyle name="Normal 2 2 2 2 2 2 2 2 2 2 2 2 2 2 2 2 2 2 2 2 2 2 2 2 46" xfId="7870" xr:uid="{00000000-0005-0000-0000-0000C81E0000}"/>
    <cellStyle name="Normal 2 2 2 2 2 2 2 2 2 2 2 2 2 2 2 2 2 2 2 2 2 2 2 2 47" xfId="7871" xr:uid="{00000000-0005-0000-0000-0000C91E0000}"/>
    <cellStyle name="Normal 2 2 2 2 2 2 2 2 2 2 2 2 2 2 2 2 2 2 2 2 2 2 2 2 48" xfId="7872" xr:uid="{00000000-0005-0000-0000-0000CA1E0000}"/>
    <cellStyle name="Normal 2 2 2 2 2 2 2 2 2 2 2 2 2 2 2 2 2 2 2 2 2 2 2 2 49" xfId="7873" xr:uid="{00000000-0005-0000-0000-0000CB1E0000}"/>
    <cellStyle name="Normal 2 2 2 2 2 2 2 2 2 2 2 2 2 2 2 2 2 2 2 2 2 2 2 2 5" xfId="7874" xr:uid="{00000000-0005-0000-0000-0000CC1E0000}"/>
    <cellStyle name="Normal 2 2 2 2 2 2 2 2 2 2 2 2 2 2 2 2 2 2 2 2 2 2 2 2 50" xfId="7875" xr:uid="{00000000-0005-0000-0000-0000CD1E0000}"/>
    <cellStyle name="Normal 2 2 2 2 2 2 2 2 2 2 2 2 2 2 2 2 2 2 2 2 2 2 2 2 51" xfId="7876" xr:uid="{00000000-0005-0000-0000-0000CE1E0000}"/>
    <cellStyle name="Normal 2 2 2 2 2 2 2 2 2 2 2 2 2 2 2 2 2 2 2 2 2 2 2 2 52" xfId="7877" xr:uid="{00000000-0005-0000-0000-0000CF1E0000}"/>
    <cellStyle name="Normal 2 2 2 2 2 2 2 2 2 2 2 2 2 2 2 2 2 2 2 2 2 2 2 2 53" xfId="7878" xr:uid="{00000000-0005-0000-0000-0000D01E0000}"/>
    <cellStyle name="Normal 2 2 2 2 2 2 2 2 2 2 2 2 2 2 2 2 2 2 2 2 2 2 2 2 54" xfId="7879" xr:uid="{00000000-0005-0000-0000-0000D11E0000}"/>
    <cellStyle name="Normal 2 2 2 2 2 2 2 2 2 2 2 2 2 2 2 2 2 2 2 2 2 2 2 2 55" xfId="7880" xr:uid="{00000000-0005-0000-0000-0000D21E0000}"/>
    <cellStyle name="Normal 2 2 2 2 2 2 2 2 2 2 2 2 2 2 2 2 2 2 2 2 2 2 2 2 56" xfId="7881" xr:uid="{00000000-0005-0000-0000-0000D31E0000}"/>
    <cellStyle name="Normal 2 2 2 2 2 2 2 2 2 2 2 2 2 2 2 2 2 2 2 2 2 2 2 2 57" xfId="7882" xr:uid="{00000000-0005-0000-0000-0000D41E0000}"/>
    <cellStyle name="Normal 2 2 2 2 2 2 2 2 2 2 2 2 2 2 2 2 2 2 2 2 2 2 2 2 58" xfId="7883" xr:uid="{00000000-0005-0000-0000-0000D51E0000}"/>
    <cellStyle name="Normal 2 2 2 2 2 2 2 2 2 2 2 2 2 2 2 2 2 2 2 2 2 2 2 2 59" xfId="7884" xr:uid="{00000000-0005-0000-0000-0000D61E0000}"/>
    <cellStyle name="Normal 2 2 2 2 2 2 2 2 2 2 2 2 2 2 2 2 2 2 2 2 2 2 2 2 6" xfId="7885" xr:uid="{00000000-0005-0000-0000-0000D71E0000}"/>
    <cellStyle name="Normal 2 2 2 2 2 2 2 2 2 2 2 2 2 2 2 2 2 2 2 2 2 2 2 2 60" xfId="7886" xr:uid="{00000000-0005-0000-0000-0000D81E0000}"/>
    <cellStyle name="Normal 2 2 2 2 2 2 2 2 2 2 2 2 2 2 2 2 2 2 2 2 2 2 2 2 60 2" xfId="7887" xr:uid="{00000000-0005-0000-0000-0000D91E0000}"/>
    <cellStyle name="Normal 2 2 2 2 2 2 2 2 2 2 2 2 2 2 2 2 2 2 2 2 2 2 2 2 60 3" xfId="7888" xr:uid="{00000000-0005-0000-0000-0000DA1E0000}"/>
    <cellStyle name="Normal 2 2 2 2 2 2 2 2 2 2 2 2 2 2 2 2 2 2 2 2 2 2 2 2 60 4" xfId="7889" xr:uid="{00000000-0005-0000-0000-0000DB1E0000}"/>
    <cellStyle name="Normal 2 2 2 2 2 2 2 2 2 2 2 2 2 2 2 2 2 2 2 2 2 2 2 2 61" xfId="7890" xr:uid="{00000000-0005-0000-0000-0000DC1E0000}"/>
    <cellStyle name="Normal 2 2 2 2 2 2 2 2 2 2 2 2 2 2 2 2 2 2 2 2 2 2 2 2 62" xfId="7891" xr:uid="{00000000-0005-0000-0000-0000DD1E0000}"/>
    <cellStyle name="Normal 2 2 2 2 2 2 2 2 2 2 2 2 2 2 2 2 2 2 2 2 2 2 2 2 7" xfId="7892" xr:uid="{00000000-0005-0000-0000-0000DE1E0000}"/>
    <cellStyle name="Normal 2 2 2 2 2 2 2 2 2 2 2 2 2 2 2 2 2 2 2 2 2 2 2 2 8" xfId="7893" xr:uid="{00000000-0005-0000-0000-0000DF1E0000}"/>
    <cellStyle name="Normal 2 2 2 2 2 2 2 2 2 2 2 2 2 2 2 2 2 2 2 2 2 2 2 2 9" xfId="7894" xr:uid="{00000000-0005-0000-0000-0000E01E0000}"/>
    <cellStyle name="Normal 2 2 2 2 2 2 2 2 2 2 2 2 2 2 2 2 2 2 2 2 2 2 2 20" xfId="7895" xr:uid="{00000000-0005-0000-0000-0000E11E0000}"/>
    <cellStyle name="Normal 2 2 2 2 2 2 2 2 2 2 2 2 2 2 2 2 2 2 2 2 2 2 2 21" xfId="7896" xr:uid="{00000000-0005-0000-0000-0000E21E0000}"/>
    <cellStyle name="Normal 2 2 2 2 2 2 2 2 2 2 2 2 2 2 2 2 2 2 2 2 2 2 2 22" xfId="7897" xr:uid="{00000000-0005-0000-0000-0000E31E0000}"/>
    <cellStyle name="Normal 2 2 2 2 2 2 2 2 2 2 2 2 2 2 2 2 2 2 2 2 2 2 2 23" xfId="7898" xr:uid="{00000000-0005-0000-0000-0000E41E0000}"/>
    <cellStyle name="Normal 2 2 2 2 2 2 2 2 2 2 2 2 2 2 2 2 2 2 2 2 2 2 2 24" xfId="7899" xr:uid="{00000000-0005-0000-0000-0000E51E0000}"/>
    <cellStyle name="Normal 2 2 2 2 2 2 2 2 2 2 2 2 2 2 2 2 2 2 2 2 2 2 2 25" xfId="7900" xr:uid="{00000000-0005-0000-0000-0000E61E0000}"/>
    <cellStyle name="Normal 2 2 2 2 2 2 2 2 2 2 2 2 2 2 2 2 2 2 2 2 2 2 2 26" xfId="7901" xr:uid="{00000000-0005-0000-0000-0000E71E0000}"/>
    <cellStyle name="Normal 2 2 2 2 2 2 2 2 2 2 2 2 2 2 2 2 2 2 2 2 2 2 2 27" xfId="7902" xr:uid="{00000000-0005-0000-0000-0000E81E0000}"/>
    <cellStyle name="Normal 2 2 2 2 2 2 2 2 2 2 2 2 2 2 2 2 2 2 2 2 2 2 2 28" xfId="7903" xr:uid="{00000000-0005-0000-0000-0000E91E0000}"/>
    <cellStyle name="Normal 2 2 2 2 2 2 2 2 2 2 2 2 2 2 2 2 2 2 2 2 2 2 2 29" xfId="7904" xr:uid="{00000000-0005-0000-0000-0000EA1E0000}"/>
    <cellStyle name="Normal 2 2 2 2 2 2 2 2 2 2 2 2 2 2 2 2 2 2 2 2 2 2 2 3" xfId="7905" xr:uid="{00000000-0005-0000-0000-0000EB1E0000}"/>
    <cellStyle name="Normal 2 2 2 2 2 2 2 2 2 2 2 2 2 2 2 2 2 2 2 2 2 2 2 30" xfId="7906" xr:uid="{00000000-0005-0000-0000-0000EC1E0000}"/>
    <cellStyle name="Normal 2 2 2 2 2 2 2 2 2 2 2 2 2 2 2 2 2 2 2 2 2 2 2 31" xfId="7907" xr:uid="{00000000-0005-0000-0000-0000ED1E0000}"/>
    <cellStyle name="Normal 2 2 2 2 2 2 2 2 2 2 2 2 2 2 2 2 2 2 2 2 2 2 2 32" xfId="7908" xr:uid="{00000000-0005-0000-0000-0000EE1E0000}"/>
    <cellStyle name="Normal 2 2 2 2 2 2 2 2 2 2 2 2 2 2 2 2 2 2 2 2 2 2 2 33" xfId="7909" xr:uid="{00000000-0005-0000-0000-0000EF1E0000}"/>
    <cellStyle name="Normal 2 2 2 2 2 2 2 2 2 2 2 2 2 2 2 2 2 2 2 2 2 2 2 34" xfId="7910" xr:uid="{00000000-0005-0000-0000-0000F01E0000}"/>
    <cellStyle name="Normal 2 2 2 2 2 2 2 2 2 2 2 2 2 2 2 2 2 2 2 2 2 2 2 35" xfId="7911" xr:uid="{00000000-0005-0000-0000-0000F11E0000}"/>
    <cellStyle name="Normal 2 2 2 2 2 2 2 2 2 2 2 2 2 2 2 2 2 2 2 2 2 2 2 36" xfId="7912" xr:uid="{00000000-0005-0000-0000-0000F21E0000}"/>
    <cellStyle name="Normal 2 2 2 2 2 2 2 2 2 2 2 2 2 2 2 2 2 2 2 2 2 2 2 37" xfId="7913" xr:uid="{00000000-0005-0000-0000-0000F31E0000}"/>
    <cellStyle name="Normal 2 2 2 2 2 2 2 2 2 2 2 2 2 2 2 2 2 2 2 2 2 2 2 38" xfId="7914" xr:uid="{00000000-0005-0000-0000-0000F41E0000}"/>
    <cellStyle name="Normal 2 2 2 2 2 2 2 2 2 2 2 2 2 2 2 2 2 2 2 2 2 2 2 39" xfId="7915" xr:uid="{00000000-0005-0000-0000-0000F51E0000}"/>
    <cellStyle name="Normal 2 2 2 2 2 2 2 2 2 2 2 2 2 2 2 2 2 2 2 2 2 2 2 4" xfId="7916" xr:uid="{00000000-0005-0000-0000-0000F61E0000}"/>
    <cellStyle name="Normal 2 2 2 2 2 2 2 2 2 2 2 2 2 2 2 2 2 2 2 2 2 2 2 40" xfId="7917" xr:uid="{00000000-0005-0000-0000-0000F71E0000}"/>
    <cellStyle name="Normal 2 2 2 2 2 2 2 2 2 2 2 2 2 2 2 2 2 2 2 2 2 2 2 41" xfId="7918" xr:uid="{00000000-0005-0000-0000-0000F81E0000}"/>
    <cellStyle name="Normal 2 2 2 2 2 2 2 2 2 2 2 2 2 2 2 2 2 2 2 2 2 2 2 42" xfId="7919" xr:uid="{00000000-0005-0000-0000-0000F91E0000}"/>
    <cellStyle name="Normal 2 2 2 2 2 2 2 2 2 2 2 2 2 2 2 2 2 2 2 2 2 2 2 43" xfId="7920" xr:uid="{00000000-0005-0000-0000-0000FA1E0000}"/>
    <cellStyle name="Normal 2 2 2 2 2 2 2 2 2 2 2 2 2 2 2 2 2 2 2 2 2 2 2 44" xfId="7921" xr:uid="{00000000-0005-0000-0000-0000FB1E0000}"/>
    <cellStyle name="Normal 2 2 2 2 2 2 2 2 2 2 2 2 2 2 2 2 2 2 2 2 2 2 2 45" xfId="7922" xr:uid="{00000000-0005-0000-0000-0000FC1E0000}"/>
    <cellStyle name="Normal 2 2 2 2 2 2 2 2 2 2 2 2 2 2 2 2 2 2 2 2 2 2 2 46" xfId="7923" xr:uid="{00000000-0005-0000-0000-0000FD1E0000}"/>
    <cellStyle name="Normal 2 2 2 2 2 2 2 2 2 2 2 2 2 2 2 2 2 2 2 2 2 2 2 47" xfId="7924" xr:uid="{00000000-0005-0000-0000-0000FE1E0000}"/>
    <cellStyle name="Normal 2 2 2 2 2 2 2 2 2 2 2 2 2 2 2 2 2 2 2 2 2 2 2 48" xfId="7925" xr:uid="{00000000-0005-0000-0000-0000FF1E0000}"/>
    <cellStyle name="Normal 2 2 2 2 2 2 2 2 2 2 2 2 2 2 2 2 2 2 2 2 2 2 2 49" xfId="7926" xr:uid="{00000000-0005-0000-0000-0000001F0000}"/>
    <cellStyle name="Normal 2 2 2 2 2 2 2 2 2 2 2 2 2 2 2 2 2 2 2 2 2 2 2 5" xfId="7927" xr:uid="{00000000-0005-0000-0000-0000011F0000}"/>
    <cellStyle name="Normal 2 2 2 2 2 2 2 2 2 2 2 2 2 2 2 2 2 2 2 2 2 2 2 50" xfId="7928" xr:uid="{00000000-0005-0000-0000-0000021F0000}"/>
    <cellStyle name="Normal 2 2 2 2 2 2 2 2 2 2 2 2 2 2 2 2 2 2 2 2 2 2 2 51" xfId="7929" xr:uid="{00000000-0005-0000-0000-0000031F0000}"/>
    <cellStyle name="Normal 2 2 2 2 2 2 2 2 2 2 2 2 2 2 2 2 2 2 2 2 2 2 2 52" xfId="7930" xr:uid="{00000000-0005-0000-0000-0000041F0000}"/>
    <cellStyle name="Normal 2 2 2 2 2 2 2 2 2 2 2 2 2 2 2 2 2 2 2 2 2 2 2 53" xfId="7931" xr:uid="{00000000-0005-0000-0000-0000051F0000}"/>
    <cellStyle name="Normal 2 2 2 2 2 2 2 2 2 2 2 2 2 2 2 2 2 2 2 2 2 2 2 54" xfId="7932" xr:uid="{00000000-0005-0000-0000-0000061F0000}"/>
    <cellStyle name="Normal 2 2 2 2 2 2 2 2 2 2 2 2 2 2 2 2 2 2 2 2 2 2 2 55" xfId="7933" xr:uid="{00000000-0005-0000-0000-0000071F0000}"/>
    <cellStyle name="Normal 2 2 2 2 2 2 2 2 2 2 2 2 2 2 2 2 2 2 2 2 2 2 2 56" xfId="7934" xr:uid="{00000000-0005-0000-0000-0000081F0000}"/>
    <cellStyle name="Normal 2 2 2 2 2 2 2 2 2 2 2 2 2 2 2 2 2 2 2 2 2 2 2 57" xfId="7935" xr:uid="{00000000-0005-0000-0000-0000091F0000}"/>
    <cellStyle name="Normal 2 2 2 2 2 2 2 2 2 2 2 2 2 2 2 2 2 2 2 2 2 2 2 58" xfId="7936" xr:uid="{00000000-0005-0000-0000-00000A1F0000}"/>
    <cellStyle name="Normal 2 2 2 2 2 2 2 2 2 2 2 2 2 2 2 2 2 2 2 2 2 2 2 59" xfId="7937" xr:uid="{00000000-0005-0000-0000-00000B1F0000}"/>
    <cellStyle name="Normal 2 2 2 2 2 2 2 2 2 2 2 2 2 2 2 2 2 2 2 2 2 2 2 6" xfId="7938" xr:uid="{00000000-0005-0000-0000-00000C1F0000}"/>
    <cellStyle name="Normal 2 2 2 2 2 2 2 2 2 2 2 2 2 2 2 2 2 2 2 2 2 2 2 60" xfId="7939" xr:uid="{00000000-0005-0000-0000-00000D1F0000}"/>
    <cellStyle name="Normal 2 2 2 2 2 2 2 2 2 2 2 2 2 2 2 2 2 2 2 2 2 2 2 60 2" xfId="7940" xr:uid="{00000000-0005-0000-0000-00000E1F0000}"/>
    <cellStyle name="Normal 2 2 2 2 2 2 2 2 2 2 2 2 2 2 2 2 2 2 2 2 2 2 2 60 3" xfId="7941" xr:uid="{00000000-0005-0000-0000-00000F1F0000}"/>
    <cellStyle name="Normal 2 2 2 2 2 2 2 2 2 2 2 2 2 2 2 2 2 2 2 2 2 2 2 60 4" xfId="7942" xr:uid="{00000000-0005-0000-0000-0000101F0000}"/>
    <cellStyle name="Normal 2 2 2 2 2 2 2 2 2 2 2 2 2 2 2 2 2 2 2 2 2 2 2 61" xfId="7943" xr:uid="{00000000-0005-0000-0000-0000111F0000}"/>
    <cellStyle name="Normal 2 2 2 2 2 2 2 2 2 2 2 2 2 2 2 2 2 2 2 2 2 2 2 62" xfId="7944" xr:uid="{00000000-0005-0000-0000-0000121F0000}"/>
    <cellStyle name="Normal 2 2 2 2 2 2 2 2 2 2 2 2 2 2 2 2 2 2 2 2 2 2 2 7" xfId="7945" xr:uid="{00000000-0005-0000-0000-0000131F0000}"/>
    <cellStyle name="Normal 2 2 2 2 2 2 2 2 2 2 2 2 2 2 2 2 2 2 2 2 2 2 2 8" xfId="7946" xr:uid="{00000000-0005-0000-0000-0000141F0000}"/>
    <cellStyle name="Normal 2 2 2 2 2 2 2 2 2 2 2 2 2 2 2 2 2 2 2 2 2 2 2 9" xfId="7947" xr:uid="{00000000-0005-0000-0000-0000151F0000}"/>
    <cellStyle name="Normal 2 2 2 2 2 2 2 2 2 2 2 2 2 2 2 2 2 2 2 2 2 2 20" xfId="7948" xr:uid="{00000000-0005-0000-0000-0000161F0000}"/>
    <cellStyle name="Normal 2 2 2 2 2 2 2 2 2 2 2 2 2 2 2 2 2 2 2 2 2 2 21" xfId="7949" xr:uid="{00000000-0005-0000-0000-0000171F0000}"/>
    <cellStyle name="Normal 2 2 2 2 2 2 2 2 2 2 2 2 2 2 2 2 2 2 2 2 2 2 22" xfId="7950" xr:uid="{00000000-0005-0000-0000-0000181F0000}"/>
    <cellStyle name="Normal 2 2 2 2 2 2 2 2 2 2 2 2 2 2 2 2 2 2 2 2 2 2 23" xfId="7951" xr:uid="{00000000-0005-0000-0000-0000191F0000}"/>
    <cellStyle name="Normal 2 2 2 2 2 2 2 2 2 2 2 2 2 2 2 2 2 2 2 2 2 2 24" xfId="7952" xr:uid="{00000000-0005-0000-0000-00001A1F0000}"/>
    <cellStyle name="Normal 2 2 2 2 2 2 2 2 2 2 2 2 2 2 2 2 2 2 2 2 2 2 25" xfId="7953" xr:uid="{00000000-0005-0000-0000-00001B1F0000}"/>
    <cellStyle name="Normal 2 2 2 2 2 2 2 2 2 2 2 2 2 2 2 2 2 2 2 2 2 2 26" xfId="7954" xr:uid="{00000000-0005-0000-0000-00001C1F0000}"/>
    <cellStyle name="Normal 2 2 2 2 2 2 2 2 2 2 2 2 2 2 2 2 2 2 2 2 2 2 27" xfId="7955" xr:uid="{00000000-0005-0000-0000-00001D1F0000}"/>
    <cellStyle name="Normal 2 2 2 2 2 2 2 2 2 2 2 2 2 2 2 2 2 2 2 2 2 2 28" xfId="7956" xr:uid="{00000000-0005-0000-0000-00001E1F0000}"/>
    <cellStyle name="Normal 2 2 2 2 2 2 2 2 2 2 2 2 2 2 2 2 2 2 2 2 2 2 29" xfId="7957" xr:uid="{00000000-0005-0000-0000-00001F1F0000}"/>
    <cellStyle name="Normal 2 2 2 2 2 2 2 2 2 2 2 2 2 2 2 2 2 2 2 2 2 2 3" xfId="7958" xr:uid="{00000000-0005-0000-0000-0000201F0000}"/>
    <cellStyle name="Normal 2 2 2 2 2 2 2 2 2 2 2 2 2 2 2 2 2 2 2 2 2 2 30" xfId="7959" xr:uid="{00000000-0005-0000-0000-0000211F0000}"/>
    <cellStyle name="Normal 2 2 2 2 2 2 2 2 2 2 2 2 2 2 2 2 2 2 2 2 2 2 31" xfId="7960" xr:uid="{00000000-0005-0000-0000-0000221F0000}"/>
    <cellStyle name="Normal 2 2 2 2 2 2 2 2 2 2 2 2 2 2 2 2 2 2 2 2 2 2 32" xfId="7961" xr:uid="{00000000-0005-0000-0000-0000231F0000}"/>
    <cellStyle name="Normal 2 2 2 2 2 2 2 2 2 2 2 2 2 2 2 2 2 2 2 2 2 2 33" xfId="7962" xr:uid="{00000000-0005-0000-0000-0000241F0000}"/>
    <cellStyle name="Normal 2 2 2 2 2 2 2 2 2 2 2 2 2 2 2 2 2 2 2 2 2 2 34" xfId="7963" xr:uid="{00000000-0005-0000-0000-0000251F0000}"/>
    <cellStyle name="Normal 2 2 2 2 2 2 2 2 2 2 2 2 2 2 2 2 2 2 2 2 2 2 35" xfId="7964" xr:uid="{00000000-0005-0000-0000-0000261F0000}"/>
    <cellStyle name="Normal 2 2 2 2 2 2 2 2 2 2 2 2 2 2 2 2 2 2 2 2 2 2 36" xfId="7965" xr:uid="{00000000-0005-0000-0000-0000271F0000}"/>
    <cellStyle name="Normal 2 2 2 2 2 2 2 2 2 2 2 2 2 2 2 2 2 2 2 2 2 2 37" xfId="7966" xr:uid="{00000000-0005-0000-0000-0000281F0000}"/>
    <cellStyle name="Normal 2 2 2 2 2 2 2 2 2 2 2 2 2 2 2 2 2 2 2 2 2 2 38" xfId="7967" xr:uid="{00000000-0005-0000-0000-0000291F0000}"/>
    <cellStyle name="Normal 2 2 2 2 2 2 2 2 2 2 2 2 2 2 2 2 2 2 2 2 2 2 39" xfId="7968" xr:uid="{00000000-0005-0000-0000-00002A1F0000}"/>
    <cellStyle name="Normal 2 2 2 2 2 2 2 2 2 2 2 2 2 2 2 2 2 2 2 2 2 2 4" xfId="7969" xr:uid="{00000000-0005-0000-0000-00002B1F0000}"/>
    <cellStyle name="Normal 2 2 2 2 2 2 2 2 2 2 2 2 2 2 2 2 2 2 2 2 2 2 40" xfId="7970" xr:uid="{00000000-0005-0000-0000-00002C1F0000}"/>
    <cellStyle name="Normal 2 2 2 2 2 2 2 2 2 2 2 2 2 2 2 2 2 2 2 2 2 2 41" xfId="7971" xr:uid="{00000000-0005-0000-0000-00002D1F0000}"/>
    <cellStyle name="Normal 2 2 2 2 2 2 2 2 2 2 2 2 2 2 2 2 2 2 2 2 2 2 42" xfId="7972" xr:uid="{00000000-0005-0000-0000-00002E1F0000}"/>
    <cellStyle name="Normal 2 2 2 2 2 2 2 2 2 2 2 2 2 2 2 2 2 2 2 2 2 2 43" xfId="7973" xr:uid="{00000000-0005-0000-0000-00002F1F0000}"/>
    <cellStyle name="Normal 2 2 2 2 2 2 2 2 2 2 2 2 2 2 2 2 2 2 2 2 2 2 44" xfId="7974" xr:uid="{00000000-0005-0000-0000-0000301F0000}"/>
    <cellStyle name="Normal 2 2 2 2 2 2 2 2 2 2 2 2 2 2 2 2 2 2 2 2 2 2 45" xfId="7975" xr:uid="{00000000-0005-0000-0000-0000311F0000}"/>
    <cellStyle name="Normal 2 2 2 2 2 2 2 2 2 2 2 2 2 2 2 2 2 2 2 2 2 2 46" xfId="7976" xr:uid="{00000000-0005-0000-0000-0000321F0000}"/>
    <cellStyle name="Normal 2 2 2 2 2 2 2 2 2 2 2 2 2 2 2 2 2 2 2 2 2 2 47" xfId="7977" xr:uid="{00000000-0005-0000-0000-0000331F0000}"/>
    <cellStyle name="Normal 2 2 2 2 2 2 2 2 2 2 2 2 2 2 2 2 2 2 2 2 2 2 48" xfId="7978" xr:uid="{00000000-0005-0000-0000-0000341F0000}"/>
    <cellStyle name="Normal 2 2 2 2 2 2 2 2 2 2 2 2 2 2 2 2 2 2 2 2 2 2 49" xfId="7979" xr:uid="{00000000-0005-0000-0000-0000351F0000}"/>
    <cellStyle name="Normal 2 2 2 2 2 2 2 2 2 2 2 2 2 2 2 2 2 2 2 2 2 2 5" xfId="7980" xr:uid="{00000000-0005-0000-0000-0000361F0000}"/>
    <cellStyle name="Normal 2 2 2 2 2 2 2 2 2 2 2 2 2 2 2 2 2 2 2 2 2 2 50" xfId="7981" xr:uid="{00000000-0005-0000-0000-0000371F0000}"/>
    <cellStyle name="Normal 2 2 2 2 2 2 2 2 2 2 2 2 2 2 2 2 2 2 2 2 2 2 51" xfId="7982" xr:uid="{00000000-0005-0000-0000-0000381F0000}"/>
    <cellStyle name="Normal 2 2 2 2 2 2 2 2 2 2 2 2 2 2 2 2 2 2 2 2 2 2 52" xfId="7983" xr:uid="{00000000-0005-0000-0000-0000391F0000}"/>
    <cellStyle name="Normal 2 2 2 2 2 2 2 2 2 2 2 2 2 2 2 2 2 2 2 2 2 2 53" xfId="7984" xr:uid="{00000000-0005-0000-0000-00003A1F0000}"/>
    <cellStyle name="Normal 2 2 2 2 2 2 2 2 2 2 2 2 2 2 2 2 2 2 2 2 2 2 54" xfId="7985" xr:uid="{00000000-0005-0000-0000-00003B1F0000}"/>
    <cellStyle name="Normal 2 2 2 2 2 2 2 2 2 2 2 2 2 2 2 2 2 2 2 2 2 2 55" xfId="7986" xr:uid="{00000000-0005-0000-0000-00003C1F0000}"/>
    <cellStyle name="Normal 2 2 2 2 2 2 2 2 2 2 2 2 2 2 2 2 2 2 2 2 2 2 56" xfId="7987" xr:uid="{00000000-0005-0000-0000-00003D1F0000}"/>
    <cellStyle name="Normal 2 2 2 2 2 2 2 2 2 2 2 2 2 2 2 2 2 2 2 2 2 2 57" xfId="7988" xr:uid="{00000000-0005-0000-0000-00003E1F0000}"/>
    <cellStyle name="Normal 2 2 2 2 2 2 2 2 2 2 2 2 2 2 2 2 2 2 2 2 2 2 58" xfId="7989" xr:uid="{00000000-0005-0000-0000-00003F1F0000}"/>
    <cellStyle name="Normal 2 2 2 2 2 2 2 2 2 2 2 2 2 2 2 2 2 2 2 2 2 2 59" xfId="7990" xr:uid="{00000000-0005-0000-0000-0000401F0000}"/>
    <cellStyle name="Normal 2 2 2 2 2 2 2 2 2 2 2 2 2 2 2 2 2 2 2 2 2 2 6" xfId="7991" xr:uid="{00000000-0005-0000-0000-0000411F0000}"/>
    <cellStyle name="Normal 2 2 2 2 2 2 2 2 2 2 2 2 2 2 2 2 2 2 2 2 2 2 60" xfId="7992" xr:uid="{00000000-0005-0000-0000-0000421F0000}"/>
    <cellStyle name="Normal 2 2 2 2 2 2 2 2 2 2 2 2 2 2 2 2 2 2 2 2 2 2 61" xfId="7993" xr:uid="{00000000-0005-0000-0000-0000431F0000}"/>
    <cellStyle name="Normal 2 2 2 2 2 2 2 2 2 2 2 2 2 2 2 2 2 2 2 2 2 2 62" xfId="7994" xr:uid="{00000000-0005-0000-0000-0000441F0000}"/>
    <cellStyle name="Normal 2 2 2 2 2 2 2 2 2 2 2 2 2 2 2 2 2 2 2 2 2 2 63" xfId="7995" xr:uid="{00000000-0005-0000-0000-0000451F0000}"/>
    <cellStyle name="Normal 2 2 2 2 2 2 2 2 2 2 2 2 2 2 2 2 2 2 2 2 2 2 63 2" xfId="7996" xr:uid="{00000000-0005-0000-0000-0000461F0000}"/>
    <cellStyle name="Normal 2 2 2 2 2 2 2 2 2 2 2 2 2 2 2 2 2 2 2 2 2 2 63 3" xfId="7997" xr:uid="{00000000-0005-0000-0000-0000471F0000}"/>
    <cellStyle name="Normal 2 2 2 2 2 2 2 2 2 2 2 2 2 2 2 2 2 2 2 2 2 2 63 4" xfId="7998" xr:uid="{00000000-0005-0000-0000-0000481F0000}"/>
    <cellStyle name="Normal 2 2 2 2 2 2 2 2 2 2 2 2 2 2 2 2 2 2 2 2 2 2 64" xfId="7999" xr:uid="{00000000-0005-0000-0000-0000491F0000}"/>
    <cellStyle name="Normal 2 2 2 2 2 2 2 2 2 2 2 2 2 2 2 2 2 2 2 2 2 2 65" xfId="8000" xr:uid="{00000000-0005-0000-0000-00004A1F0000}"/>
    <cellStyle name="Normal 2 2 2 2 2 2 2 2 2 2 2 2 2 2 2 2 2 2 2 2 2 2 7" xfId="8001" xr:uid="{00000000-0005-0000-0000-00004B1F0000}"/>
    <cellStyle name="Normal 2 2 2 2 2 2 2 2 2 2 2 2 2 2 2 2 2 2 2 2 2 2 8" xfId="8002" xr:uid="{00000000-0005-0000-0000-00004C1F0000}"/>
    <cellStyle name="Normal 2 2 2 2 2 2 2 2 2 2 2 2 2 2 2 2 2 2 2 2 2 2 9" xfId="8003" xr:uid="{00000000-0005-0000-0000-00004D1F0000}"/>
    <cellStyle name="Normal 2 2 2 2 2 2 2 2 2 2 2 2 2 2 2 2 2 2 2 2 2 20" xfId="8004" xr:uid="{00000000-0005-0000-0000-00004E1F0000}"/>
    <cellStyle name="Normal 2 2 2 2 2 2 2 2 2 2 2 2 2 2 2 2 2 2 2 2 2 21" xfId="8005" xr:uid="{00000000-0005-0000-0000-00004F1F0000}"/>
    <cellStyle name="Normal 2 2 2 2 2 2 2 2 2 2 2 2 2 2 2 2 2 2 2 2 2 22" xfId="8006" xr:uid="{00000000-0005-0000-0000-0000501F0000}"/>
    <cellStyle name="Normal 2 2 2 2 2 2 2 2 2 2 2 2 2 2 2 2 2 2 2 2 2 23" xfId="8007" xr:uid="{00000000-0005-0000-0000-0000511F0000}"/>
    <cellStyle name="Normal 2 2 2 2 2 2 2 2 2 2 2 2 2 2 2 2 2 2 2 2 2 24" xfId="8008" xr:uid="{00000000-0005-0000-0000-0000521F0000}"/>
    <cellStyle name="Normal 2 2 2 2 2 2 2 2 2 2 2 2 2 2 2 2 2 2 2 2 2 25" xfId="8009" xr:uid="{00000000-0005-0000-0000-0000531F0000}"/>
    <cellStyle name="Normal 2 2 2 2 2 2 2 2 2 2 2 2 2 2 2 2 2 2 2 2 2 26" xfId="8010" xr:uid="{00000000-0005-0000-0000-0000541F0000}"/>
    <cellStyle name="Normal 2 2 2 2 2 2 2 2 2 2 2 2 2 2 2 2 2 2 2 2 2 27" xfId="8011" xr:uid="{00000000-0005-0000-0000-0000551F0000}"/>
    <cellStyle name="Normal 2 2 2 2 2 2 2 2 2 2 2 2 2 2 2 2 2 2 2 2 2 28" xfId="8012" xr:uid="{00000000-0005-0000-0000-0000561F0000}"/>
    <cellStyle name="Normal 2 2 2 2 2 2 2 2 2 2 2 2 2 2 2 2 2 2 2 2 2 29" xfId="8013" xr:uid="{00000000-0005-0000-0000-0000571F0000}"/>
    <cellStyle name="Normal 2 2 2 2 2 2 2 2 2 2 2 2 2 2 2 2 2 2 2 2 2 3" xfId="8014" xr:uid="{00000000-0005-0000-0000-0000581F0000}"/>
    <cellStyle name="Normal 2 2 2 2 2 2 2 2 2 2 2 2 2 2 2 2 2 2 2 2 2 30" xfId="8015" xr:uid="{00000000-0005-0000-0000-0000591F0000}"/>
    <cellStyle name="Normal 2 2 2 2 2 2 2 2 2 2 2 2 2 2 2 2 2 2 2 2 2 31" xfId="8016" xr:uid="{00000000-0005-0000-0000-00005A1F0000}"/>
    <cellStyle name="Normal 2 2 2 2 2 2 2 2 2 2 2 2 2 2 2 2 2 2 2 2 2 32" xfId="8017" xr:uid="{00000000-0005-0000-0000-00005B1F0000}"/>
    <cellStyle name="Normal 2 2 2 2 2 2 2 2 2 2 2 2 2 2 2 2 2 2 2 2 2 33" xfId="8018" xr:uid="{00000000-0005-0000-0000-00005C1F0000}"/>
    <cellStyle name="Normal 2 2 2 2 2 2 2 2 2 2 2 2 2 2 2 2 2 2 2 2 2 34" xfId="8019" xr:uid="{00000000-0005-0000-0000-00005D1F0000}"/>
    <cellStyle name="Normal 2 2 2 2 2 2 2 2 2 2 2 2 2 2 2 2 2 2 2 2 2 35" xfId="8020" xr:uid="{00000000-0005-0000-0000-00005E1F0000}"/>
    <cellStyle name="Normal 2 2 2 2 2 2 2 2 2 2 2 2 2 2 2 2 2 2 2 2 2 36" xfId="8021" xr:uid="{00000000-0005-0000-0000-00005F1F0000}"/>
    <cellStyle name="Normal 2 2 2 2 2 2 2 2 2 2 2 2 2 2 2 2 2 2 2 2 2 37" xfId="8022" xr:uid="{00000000-0005-0000-0000-0000601F0000}"/>
    <cellStyle name="Normal 2 2 2 2 2 2 2 2 2 2 2 2 2 2 2 2 2 2 2 2 2 38" xfId="8023" xr:uid="{00000000-0005-0000-0000-0000611F0000}"/>
    <cellStyle name="Normal 2 2 2 2 2 2 2 2 2 2 2 2 2 2 2 2 2 2 2 2 2 39" xfId="8024" xr:uid="{00000000-0005-0000-0000-0000621F0000}"/>
    <cellStyle name="Normal 2 2 2 2 2 2 2 2 2 2 2 2 2 2 2 2 2 2 2 2 2 4" xfId="8025" xr:uid="{00000000-0005-0000-0000-0000631F0000}"/>
    <cellStyle name="Normal 2 2 2 2 2 2 2 2 2 2 2 2 2 2 2 2 2 2 2 2 2 40" xfId="8026" xr:uid="{00000000-0005-0000-0000-0000641F0000}"/>
    <cellStyle name="Normal 2 2 2 2 2 2 2 2 2 2 2 2 2 2 2 2 2 2 2 2 2 41" xfId="8027" xr:uid="{00000000-0005-0000-0000-0000651F0000}"/>
    <cellStyle name="Normal 2 2 2 2 2 2 2 2 2 2 2 2 2 2 2 2 2 2 2 2 2 42" xfId="8028" xr:uid="{00000000-0005-0000-0000-0000661F0000}"/>
    <cellStyle name="Normal 2 2 2 2 2 2 2 2 2 2 2 2 2 2 2 2 2 2 2 2 2 43" xfId="8029" xr:uid="{00000000-0005-0000-0000-0000671F0000}"/>
    <cellStyle name="Normal 2 2 2 2 2 2 2 2 2 2 2 2 2 2 2 2 2 2 2 2 2 44" xfId="8030" xr:uid="{00000000-0005-0000-0000-0000681F0000}"/>
    <cellStyle name="Normal 2 2 2 2 2 2 2 2 2 2 2 2 2 2 2 2 2 2 2 2 2 45" xfId="8031" xr:uid="{00000000-0005-0000-0000-0000691F0000}"/>
    <cellStyle name="Normal 2 2 2 2 2 2 2 2 2 2 2 2 2 2 2 2 2 2 2 2 2 46" xfId="8032" xr:uid="{00000000-0005-0000-0000-00006A1F0000}"/>
    <cellStyle name="Normal 2 2 2 2 2 2 2 2 2 2 2 2 2 2 2 2 2 2 2 2 2 47" xfId="8033" xr:uid="{00000000-0005-0000-0000-00006B1F0000}"/>
    <cellStyle name="Normal 2 2 2 2 2 2 2 2 2 2 2 2 2 2 2 2 2 2 2 2 2 48" xfId="8034" xr:uid="{00000000-0005-0000-0000-00006C1F0000}"/>
    <cellStyle name="Normal 2 2 2 2 2 2 2 2 2 2 2 2 2 2 2 2 2 2 2 2 2 49" xfId="8035" xr:uid="{00000000-0005-0000-0000-00006D1F0000}"/>
    <cellStyle name="Normal 2 2 2 2 2 2 2 2 2 2 2 2 2 2 2 2 2 2 2 2 2 5" xfId="8036" xr:uid="{00000000-0005-0000-0000-00006E1F0000}"/>
    <cellStyle name="Normal 2 2 2 2 2 2 2 2 2 2 2 2 2 2 2 2 2 2 2 2 2 50" xfId="8037" xr:uid="{00000000-0005-0000-0000-00006F1F0000}"/>
    <cellStyle name="Normal 2 2 2 2 2 2 2 2 2 2 2 2 2 2 2 2 2 2 2 2 2 51" xfId="8038" xr:uid="{00000000-0005-0000-0000-0000701F0000}"/>
    <cellStyle name="Normal 2 2 2 2 2 2 2 2 2 2 2 2 2 2 2 2 2 2 2 2 2 52" xfId="8039" xr:uid="{00000000-0005-0000-0000-0000711F0000}"/>
    <cellStyle name="Normal 2 2 2 2 2 2 2 2 2 2 2 2 2 2 2 2 2 2 2 2 2 53" xfId="8040" xr:uid="{00000000-0005-0000-0000-0000721F0000}"/>
    <cellStyle name="Normal 2 2 2 2 2 2 2 2 2 2 2 2 2 2 2 2 2 2 2 2 2 54" xfId="8041" xr:uid="{00000000-0005-0000-0000-0000731F0000}"/>
    <cellStyle name="Normal 2 2 2 2 2 2 2 2 2 2 2 2 2 2 2 2 2 2 2 2 2 55" xfId="8042" xr:uid="{00000000-0005-0000-0000-0000741F0000}"/>
    <cellStyle name="Normal 2 2 2 2 2 2 2 2 2 2 2 2 2 2 2 2 2 2 2 2 2 56" xfId="8043" xr:uid="{00000000-0005-0000-0000-0000751F0000}"/>
    <cellStyle name="Normal 2 2 2 2 2 2 2 2 2 2 2 2 2 2 2 2 2 2 2 2 2 57" xfId="8044" xr:uid="{00000000-0005-0000-0000-0000761F0000}"/>
    <cellStyle name="Normal 2 2 2 2 2 2 2 2 2 2 2 2 2 2 2 2 2 2 2 2 2 58" xfId="8045" xr:uid="{00000000-0005-0000-0000-0000771F0000}"/>
    <cellStyle name="Normal 2 2 2 2 2 2 2 2 2 2 2 2 2 2 2 2 2 2 2 2 2 59" xfId="8046" xr:uid="{00000000-0005-0000-0000-0000781F0000}"/>
    <cellStyle name="Normal 2 2 2 2 2 2 2 2 2 2 2 2 2 2 2 2 2 2 2 2 2 6" xfId="8047" xr:uid="{00000000-0005-0000-0000-0000791F0000}"/>
    <cellStyle name="Normal 2 2 2 2 2 2 2 2 2 2 2 2 2 2 2 2 2 2 2 2 2 60" xfId="8048" xr:uid="{00000000-0005-0000-0000-00007A1F0000}"/>
    <cellStyle name="Normal 2 2 2 2 2 2 2 2 2 2 2 2 2 2 2 2 2 2 2 2 2 61" xfId="8049" xr:uid="{00000000-0005-0000-0000-00007B1F0000}"/>
    <cellStyle name="Normal 2 2 2 2 2 2 2 2 2 2 2 2 2 2 2 2 2 2 2 2 2 62" xfId="8050" xr:uid="{00000000-0005-0000-0000-00007C1F0000}"/>
    <cellStyle name="Normal 2 2 2 2 2 2 2 2 2 2 2 2 2 2 2 2 2 2 2 2 2 63" xfId="8051" xr:uid="{00000000-0005-0000-0000-00007D1F0000}"/>
    <cellStyle name="Normal 2 2 2 2 2 2 2 2 2 2 2 2 2 2 2 2 2 2 2 2 2 64" xfId="8052" xr:uid="{00000000-0005-0000-0000-00007E1F0000}"/>
    <cellStyle name="Normal 2 2 2 2 2 2 2 2 2 2 2 2 2 2 2 2 2 2 2 2 2 65" xfId="8053" xr:uid="{00000000-0005-0000-0000-00007F1F0000}"/>
    <cellStyle name="Normal 2 2 2 2 2 2 2 2 2 2 2 2 2 2 2 2 2 2 2 2 2 65 2" xfId="8054" xr:uid="{00000000-0005-0000-0000-0000801F0000}"/>
    <cellStyle name="Normal 2 2 2 2 2 2 2 2 2 2 2 2 2 2 2 2 2 2 2 2 2 65 3" xfId="8055" xr:uid="{00000000-0005-0000-0000-0000811F0000}"/>
    <cellStyle name="Normal 2 2 2 2 2 2 2 2 2 2 2 2 2 2 2 2 2 2 2 2 2 65 4" xfId="8056" xr:uid="{00000000-0005-0000-0000-0000821F0000}"/>
    <cellStyle name="Normal 2 2 2 2 2 2 2 2 2 2 2 2 2 2 2 2 2 2 2 2 2 66" xfId="8057" xr:uid="{00000000-0005-0000-0000-0000831F0000}"/>
    <cellStyle name="Normal 2 2 2 2 2 2 2 2 2 2 2 2 2 2 2 2 2 2 2 2 2 67" xfId="8058" xr:uid="{00000000-0005-0000-0000-0000841F0000}"/>
    <cellStyle name="Normal 2 2 2 2 2 2 2 2 2 2 2 2 2 2 2 2 2 2 2 2 2 7" xfId="8059" xr:uid="{00000000-0005-0000-0000-0000851F0000}"/>
    <cellStyle name="Normal 2 2 2 2 2 2 2 2 2 2 2 2 2 2 2 2 2 2 2 2 2 8" xfId="8060" xr:uid="{00000000-0005-0000-0000-0000861F0000}"/>
    <cellStyle name="Normal 2 2 2 2 2 2 2 2 2 2 2 2 2 2 2 2 2 2 2 2 2 9" xfId="8061" xr:uid="{00000000-0005-0000-0000-0000871F0000}"/>
    <cellStyle name="Normal 2 2 2 2 2 2 2 2 2 2 2 2 2 2 2 2 2 2 2 2 20" xfId="8062" xr:uid="{00000000-0005-0000-0000-0000881F0000}"/>
    <cellStyle name="Normal 2 2 2 2 2 2 2 2 2 2 2 2 2 2 2 2 2 2 2 2 21" xfId="8063" xr:uid="{00000000-0005-0000-0000-0000891F0000}"/>
    <cellStyle name="Normal 2 2 2 2 2 2 2 2 2 2 2 2 2 2 2 2 2 2 2 2 22" xfId="8064" xr:uid="{00000000-0005-0000-0000-00008A1F0000}"/>
    <cellStyle name="Normal 2 2 2 2 2 2 2 2 2 2 2 2 2 2 2 2 2 2 2 2 23" xfId="8065" xr:uid="{00000000-0005-0000-0000-00008B1F0000}"/>
    <cellStyle name="Normal 2 2 2 2 2 2 2 2 2 2 2 2 2 2 2 2 2 2 2 2 23 2" xfId="8066" xr:uid="{00000000-0005-0000-0000-00008C1F0000}"/>
    <cellStyle name="Normal 2 2 2 2 2 2 2 2 2 2 2 2 2 2 2 2 2 2 2 2 23 3" xfId="8067" xr:uid="{00000000-0005-0000-0000-00008D1F0000}"/>
    <cellStyle name="Normal 2 2 2 2 2 2 2 2 2 2 2 2 2 2 2 2 2 2 2 2 23 4" xfId="8068" xr:uid="{00000000-0005-0000-0000-00008E1F0000}"/>
    <cellStyle name="Normal 2 2 2 2 2 2 2 2 2 2 2 2 2 2 2 2 2 2 2 2 23 5" xfId="8069" xr:uid="{00000000-0005-0000-0000-00008F1F0000}"/>
    <cellStyle name="Normal 2 2 2 2 2 2 2 2 2 2 2 2 2 2 2 2 2 2 2 2 23 6" xfId="8070" xr:uid="{00000000-0005-0000-0000-0000901F0000}"/>
    <cellStyle name="Normal 2 2 2 2 2 2 2 2 2 2 2 2 2 2 2 2 2 2 2 2 23 7" xfId="8071" xr:uid="{00000000-0005-0000-0000-0000911F0000}"/>
    <cellStyle name="Normal 2 2 2 2 2 2 2 2 2 2 2 2 2 2 2 2 2 2 2 2 24" xfId="8072" xr:uid="{00000000-0005-0000-0000-0000921F0000}"/>
    <cellStyle name="Normal 2 2 2 2 2 2 2 2 2 2 2 2 2 2 2 2 2 2 2 2 25" xfId="8073" xr:uid="{00000000-0005-0000-0000-0000931F0000}"/>
    <cellStyle name="Normal 2 2 2 2 2 2 2 2 2 2 2 2 2 2 2 2 2 2 2 2 26" xfId="8074" xr:uid="{00000000-0005-0000-0000-0000941F0000}"/>
    <cellStyle name="Normal 2 2 2 2 2 2 2 2 2 2 2 2 2 2 2 2 2 2 2 2 27" xfId="8075" xr:uid="{00000000-0005-0000-0000-0000951F0000}"/>
    <cellStyle name="Normal 2 2 2 2 2 2 2 2 2 2 2 2 2 2 2 2 2 2 2 2 28" xfId="8076" xr:uid="{00000000-0005-0000-0000-0000961F0000}"/>
    <cellStyle name="Normal 2 2 2 2 2 2 2 2 2 2 2 2 2 2 2 2 2 2 2 2 29" xfId="8077" xr:uid="{00000000-0005-0000-0000-0000971F0000}"/>
    <cellStyle name="Normal 2 2 2 2 2 2 2 2 2 2 2 2 2 2 2 2 2 2 2 2 3" xfId="8078" xr:uid="{00000000-0005-0000-0000-0000981F0000}"/>
    <cellStyle name="Normal 2 2 2 2 2 2 2 2 2 2 2 2 2 2 2 2 2 2 2 2 30" xfId="8079" xr:uid="{00000000-0005-0000-0000-0000991F0000}"/>
    <cellStyle name="Normal 2 2 2 2 2 2 2 2 2 2 2 2 2 2 2 2 2 2 2 2 31" xfId="8080" xr:uid="{00000000-0005-0000-0000-00009A1F0000}"/>
    <cellStyle name="Normal 2 2 2 2 2 2 2 2 2 2 2 2 2 2 2 2 2 2 2 2 32" xfId="8081" xr:uid="{00000000-0005-0000-0000-00009B1F0000}"/>
    <cellStyle name="Normal 2 2 2 2 2 2 2 2 2 2 2 2 2 2 2 2 2 2 2 2 33" xfId="8082" xr:uid="{00000000-0005-0000-0000-00009C1F0000}"/>
    <cellStyle name="Normal 2 2 2 2 2 2 2 2 2 2 2 2 2 2 2 2 2 2 2 2 34" xfId="8083" xr:uid="{00000000-0005-0000-0000-00009D1F0000}"/>
    <cellStyle name="Normal 2 2 2 2 2 2 2 2 2 2 2 2 2 2 2 2 2 2 2 2 35" xfId="8084" xr:uid="{00000000-0005-0000-0000-00009E1F0000}"/>
    <cellStyle name="Normal 2 2 2 2 2 2 2 2 2 2 2 2 2 2 2 2 2 2 2 2 36" xfId="8085" xr:uid="{00000000-0005-0000-0000-00009F1F0000}"/>
    <cellStyle name="Normal 2 2 2 2 2 2 2 2 2 2 2 2 2 2 2 2 2 2 2 2 37" xfId="8086" xr:uid="{00000000-0005-0000-0000-0000A01F0000}"/>
    <cellStyle name="Normal 2 2 2 2 2 2 2 2 2 2 2 2 2 2 2 2 2 2 2 2 38" xfId="8087" xr:uid="{00000000-0005-0000-0000-0000A11F0000}"/>
    <cellStyle name="Normal 2 2 2 2 2 2 2 2 2 2 2 2 2 2 2 2 2 2 2 2 39" xfId="8088" xr:uid="{00000000-0005-0000-0000-0000A21F0000}"/>
    <cellStyle name="Normal 2 2 2 2 2 2 2 2 2 2 2 2 2 2 2 2 2 2 2 2 4" xfId="8089" xr:uid="{00000000-0005-0000-0000-0000A31F0000}"/>
    <cellStyle name="Normal 2 2 2 2 2 2 2 2 2 2 2 2 2 2 2 2 2 2 2 2 40" xfId="8090" xr:uid="{00000000-0005-0000-0000-0000A41F0000}"/>
    <cellStyle name="Normal 2 2 2 2 2 2 2 2 2 2 2 2 2 2 2 2 2 2 2 2 41" xfId="8091" xr:uid="{00000000-0005-0000-0000-0000A51F0000}"/>
    <cellStyle name="Normal 2 2 2 2 2 2 2 2 2 2 2 2 2 2 2 2 2 2 2 2 42" xfId="8092" xr:uid="{00000000-0005-0000-0000-0000A61F0000}"/>
    <cellStyle name="Normal 2 2 2 2 2 2 2 2 2 2 2 2 2 2 2 2 2 2 2 2 43" xfId="8093" xr:uid="{00000000-0005-0000-0000-0000A71F0000}"/>
    <cellStyle name="Normal 2 2 2 2 2 2 2 2 2 2 2 2 2 2 2 2 2 2 2 2 44" xfId="8094" xr:uid="{00000000-0005-0000-0000-0000A81F0000}"/>
    <cellStyle name="Normal 2 2 2 2 2 2 2 2 2 2 2 2 2 2 2 2 2 2 2 2 45" xfId="8095" xr:uid="{00000000-0005-0000-0000-0000A91F0000}"/>
    <cellStyle name="Normal 2 2 2 2 2 2 2 2 2 2 2 2 2 2 2 2 2 2 2 2 46" xfId="8096" xr:uid="{00000000-0005-0000-0000-0000AA1F0000}"/>
    <cellStyle name="Normal 2 2 2 2 2 2 2 2 2 2 2 2 2 2 2 2 2 2 2 2 47" xfId="8097" xr:uid="{00000000-0005-0000-0000-0000AB1F0000}"/>
    <cellStyle name="Normal 2 2 2 2 2 2 2 2 2 2 2 2 2 2 2 2 2 2 2 2 48" xfId="8098" xr:uid="{00000000-0005-0000-0000-0000AC1F0000}"/>
    <cellStyle name="Normal 2 2 2 2 2 2 2 2 2 2 2 2 2 2 2 2 2 2 2 2 49" xfId="8099" xr:uid="{00000000-0005-0000-0000-0000AD1F0000}"/>
    <cellStyle name="Normal 2 2 2 2 2 2 2 2 2 2 2 2 2 2 2 2 2 2 2 2 5" xfId="8100" xr:uid="{00000000-0005-0000-0000-0000AE1F0000}"/>
    <cellStyle name="Normal 2 2 2 2 2 2 2 2 2 2 2 2 2 2 2 2 2 2 2 2 50" xfId="8101" xr:uid="{00000000-0005-0000-0000-0000AF1F0000}"/>
    <cellStyle name="Normal 2 2 2 2 2 2 2 2 2 2 2 2 2 2 2 2 2 2 2 2 51" xfId="8102" xr:uid="{00000000-0005-0000-0000-0000B01F0000}"/>
    <cellStyle name="Normal 2 2 2 2 2 2 2 2 2 2 2 2 2 2 2 2 2 2 2 2 52" xfId="8103" xr:uid="{00000000-0005-0000-0000-0000B11F0000}"/>
    <cellStyle name="Normal 2 2 2 2 2 2 2 2 2 2 2 2 2 2 2 2 2 2 2 2 53" xfId="8104" xr:uid="{00000000-0005-0000-0000-0000B21F0000}"/>
    <cellStyle name="Normal 2 2 2 2 2 2 2 2 2 2 2 2 2 2 2 2 2 2 2 2 54" xfId="8105" xr:uid="{00000000-0005-0000-0000-0000B31F0000}"/>
    <cellStyle name="Normal 2 2 2 2 2 2 2 2 2 2 2 2 2 2 2 2 2 2 2 2 55" xfId="8106" xr:uid="{00000000-0005-0000-0000-0000B41F0000}"/>
    <cellStyle name="Normal 2 2 2 2 2 2 2 2 2 2 2 2 2 2 2 2 2 2 2 2 56" xfId="8107" xr:uid="{00000000-0005-0000-0000-0000B51F0000}"/>
    <cellStyle name="Normal 2 2 2 2 2 2 2 2 2 2 2 2 2 2 2 2 2 2 2 2 57" xfId="8108" xr:uid="{00000000-0005-0000-0000-0000B61F0000}"/>
    <cellStyle name="Normal 2 2 2 2 2 2 2 2 2 2 2 2 2 2 2 2 2 2 2 2 58" xfId="8109" xr:uid="{00000000-0005-0000-0000-0000B71F0000}"/>
    <cellStyle name="Normal 2 2 2 2 2 2 2 2 2 2 2 2 2 2 2 2 2 2 2 2 59" xfId="8110" xr:uid="{00000000-0005-0000-0000-0000B81F0000}"/>
    <cellStyle name="Normal 2 2 2 2 2 2 2 2 2 2 2 2 2 2 2 2 2 2 2 2 6" xfId="8111" xr:uid="{00000000-0005-0000-0000-0000B91F0000}"/>
    <cellStyle name="Normal 2 2 2 2 2 2 2 2 2 2 2 2 2 2 2 2 2 2 2 2 60" xfId="8112" xr:uid="{00000000-0005-0000-0000-0000BA1F0000}"/>
    <cellStyle name="Normal 2 2 2 2 2 2 2 2 2 2 2 2 2 2 2 2 2 2 2 2 61" xfId="8113" xr:uid="{00000000-0005-0000-0000-0000BB1F0000}"/>
    <cellStyle name="Normal 2 2 2 2 2 2 2 2 2 2 2 2 2 2 2 2 2 2 2 2 62" xfId="8114" xr:uid="{00000000-0005-0000-0000-0000BC1F0000}"/>
    <cellStyle name="Normal 2 2 2 2 2 2 2 2 2 2 2 2 2 2 2 2 2 2 2 2 63" xfId="8115" xr:uid="{00000000-0005-0000-0000-0000BD1F0000}"/>
    <cellStyle name="Normal 2 2 2 2 2 2 2 2 2 2 2 2 2 2 2 2 2 2 2 2 64" xfId="8116" xr:uid="{00000000-0005-0000-0000-0000BE1F0000}"/>
    <cellStyle name="Normal 2 2 2 2 2 2 2 2 2 2 2 2 2 2 2 2 2 2 2 2 65" xfId="8117" xr:uid="{00000000-0005-0000-0000-0000BF1F0000}"/>
    <cellStyle name="Normal 2 2 2 2 2 2 2 2 2 2 2 2 2 2 2 2 2 2 2 2 66" xfId="8118" xr:uid="{00000000-0005-0000-0000-0000C01F0000}"/>
    <cellStyle name="Normal 2 2 2 2 2 2 2 2 2 2 2 2 2 2 2 2 2 2 2 2 67" xfId="8119" xr:uid="{00000000-0005-0000-0000-0000C11F0000}"/>
    <cellStyle name="Normal 2 2 2 2 2 2 2 2 2 2 2 2 2 2 2 2 2 2 2 2 68" xfId="8120" xr:uid="{00000000-0005-0000-0000-0000C21F0000}"/>
    <cellStyle name="Normal 2 2 2 2 2 2 2 2 2 2 2 2 2 2 2 2 2 2 2 2 69" xfId="8121" xr:uid="{00000000-0005-0000-0000-0000C31F0000}"/>
    <cellStyle name="Normal 2 2 2 2 2 2 2 2 2 2 2 2 2 2 2 2 2 2 2 2 7" xfId="8122" xr:uid="{00000000-0005-0000-0000-0000C41F0000}"/>
    <cellStyle name="Normal 2 2 2 2 2 2 2 2 2 2 2 2 2 2 2 2 2 2 2 2 70" xfId="8123" xr:uid="{00000000-0005-0000-0000-0000C51F0000}"/>
    <cellStyle name="Normal 2 2 2 2 2 2 2 2 2 2 2 2 2 2 2 2 2 2 2 2 70 2" xfId="8124" xr:uid="{00000000-0005-0000-0000-0000C61F0000}"/>
    <cellStyle name="Normal 2 2 2 2 2 2 2 2 2 2 2 2 2 2 2 2 2 2 2 2 70 3" xfId="8125" xr:uid="{00000000-0005-0000-0000-0000C71F0000}"/>
    <cellStyle name="Normal 2 2 2 2 2 2 2 2 2 2 2 2 2 2 2 2 2 2 2 2 70 4" xfId="8126" xr:uid="{00000000-0005-0000-0000-0000C81F0000}"/>
    <cellStyle name="Normal 2 2 2 2 2 2 2 2 2 2 2 2 2 2 2 2 2 2 2 2 71" xfId="8127" xr:uid="{00000000-0005-0000-0000-0000C91F0000}"/>
    <cellStyle name="Normal 2 2 2 2 2 2 2 2 2 2 2 2 2 2 2 2 2 2 2 2 72" xfId="8128" xr:uid="{00000000-0005-0000-0000-0000CA1F0000}"/>
    <cellStyle name="Normal 2 2 2 2 2 2 2 2 2 2 2 2 2 2 2 2 2 2 2 2 8" xfId="8129" xr:uid="{00000000-0005-0000-0000-0000CB1F0000}"/>
    <cellStyle name="Normal 2 2 2 2 2 2 2 2 2 2 2 2 2 2 2 2 2 2 2 2 8 2" xfId="8130" xr:uid="{00000000-0005-0000-0000-0000CC1F0000}"/>
    <cellStyle name="Normal 2 2 2 2 2 2 2 2 2 2 2 2 2 2 2 2 2 2 2 2 8 3" xfId="8131" xr:uid="{00000000-0005-0000-0000-0000CD1F0000}"/>
    <cellStyle name="Normal 2 2 2 2 2 2 2 2 2 2 2 2 2 2 2 2 2 2 2 2 8 4" xfId="8132" xr:uid="{00000000-0005-0000-0000-0000CE1F0000}"/>
    <cellStyle name="Normal 2 2 2 2 2 2 2 2 2 2 2 2 2 2 2 2 2 2 2 2 9" xfId="8133" xr:uid="{00000000-0005-0000-0000-0000CF1F0000}"/>
    <cellStyle name="Normal 2 2 2 2 2 2 2 2 2 2 2 2 2 2 2 2 2 2 2 20" xfId="8134" xr:uid="{00000000-0005-0000-0000-0000D01F0000}"/>
    <cellStyle name="Normal 2 2 2 2 2 2 2 2 2 2 2 2 2 2 2 2 2 2 2 21" xfId="8135" xr:uid="{00000000-0005-0000-0000-0000D11F0000}"/>
    <cellStyle name="Normal 2 2 2 2 2 2 2 2 2 2 2 2 2 2 2 2 2 2 2 22" xfId="8136" xr:uid="{00000000-0005-0000-0000-0000D21F0000}"/>
    <cellStyle name="Normal 2 2 2 2 2 2 2 2 2 2 2 2 2 2 2 2 2 2 2 23" xfId="8137" xr:uid="{00000000-0005-0000-0000-0000D31F0000}"/>
    <cellStyle name="Normal 2 2 2 2 2 2 2 2 2 2 2 2 2 2 2 2 2 2 2 23 2" xfId="8138" xr:uid="{00000000-0005-0000-0000-0000D41F0000}"/>
    <cellStyle name="Normal 2 2 2 2 2 2 2 2 2 2 2 2 2 2 2 2 2 2 2 23 3" xfId="8139" xr:uid="{00000000-0005-0000-0000-0000D51F0000}"/>
    <cellStyle name="Normal 2 2 2 2 2 2 2 2 2 2 2 2 2 2 2 2 2 2 2 23 4" xfId="8140" xr:uid="{00000000-0005-0000-0000-0000D61F0000}"/>
    <cellStyle name="Normal 2 2 2 2 2 2 2 2 2 2 2 2 2 2 2 2 2 2 2 23 5" xfId="8141" xr:uid="{00000000-0005-0000-0000-0000D71F0000}"/>
    <cellStyle name="Normal 2 2 2 2 2 2 2 2 2 2 2 2 2 2 2 2 2 2 2 23 6" xfId="8142" xr:uid="{00000000-0005-0000-0000-0000D81F0000}"/>
    <cellStyle name="Normal 2 2 2 2 2 2 2 2 2 2 2 2 2 2 2 2 2 2 2 23 7" xfId="8143" xr:uid="{00000000-0005-0000-0000-0000D91F0000}"/>
    <cellStyle name="Normal 2 2 2 2 2 2 2 2 2 2 2 2 2 2 2 2 2 2 2 24" xfId="8144" xr:uid="{00000000-0005-0000-0000-0000DA1F0000}"/>
    <cellStyle name="Normal 2 2 2 2 2 2 2 2 2 2 2 2 2 2 2 2 2 2 2 25" xfId="8145" xr:uid="{00000000-0005-0000-0000-0000DB1F0000}"/>
    <cellStyle name="Normal 2 2 2 2 2 2 2 2 2 2 2 2 2 2 2 2 2 2 2 26" xfId="8146" xr:uid="{00000000-0005-0000-0000-0000DC1F0000}"/>
    <cellStyle name="Normal 2 2 2 2 2 2 2 2 2 2 2 2 2 2 2 2 2 2 2 27" xfId="8147" xr:uid="{00000000-0005-0000-0000-0000DD1F0000}"/>
    <cellStyle name="Normal 2 2 2 2 2 2 2 2 2 2 2 2 2 2 2 2 2 2 2 28" xfId="8148" xr:uid="{00000000-0005-0000-0000-0000DE1F0000}"/>
    <cellStyle name="Normal 2 2 2 2 2 2 2 2 2 2 2 2 2 2 2 2 2 2 2 29" xfId="8149" xr:uid="{00000000-0005-0000-0000-0000DF1F0000}"/>
    <cellStyle name="Normal 2 2 2 2 2 2 2 2 2 2 2 2 2 2 2 2 2 2 2 3" xfId="8150" xr:uid="{00000000-0005-0000-0000-0000E01F0000}"/>
    <cellStyle name="Normal 2 2 2 2 2 2 2 2 2 2 2 2 2 2 2 2 2 2 2 3 2" xfId="8151" xr:uid="{00000000-0005-0000-0000-0000E11F0000}"/>
    <cellStyle name="Normal 2 2 2 2 2 2 2 2 2 2 2 2 2 2 2 2 2 2 2 3 2 2" xfId="8152" xr:uid="{00000000-0005-0000-0000-0000E21F0000}"/>
    <cellStyle name="Normal 2 2 2 2 2 2 2 2 2 2 2 2 2 2 2 2 2 2 2 3 2 3" xfId="8153" xr:uid="{00000000-0005-0000-0000-0000E31F0000}"/>
    <cellStyle name="Normal 2 2 2 2 2 2 2 2 2 2 2 2 2 2 2 2 2 2 2 3 2 4" xfId="8154" xr:uid="{00000000-0005-0000-0000-0000E41F0000}"/>
    <cellStyle name="Normal 2 2 2 2 2 2 2 2 2 2 2 2 2 2 2 2 2 2 2 3 3" xfId="8155" xr:uid="{00000000-0005-0000-0000-0000E51F0000}"/>
    <cellStyle name="Normal 2 2 2 2 2 2 2 2 2 2 2 2 2 2 2 2 2 2 2 3 4" xfId="8156" xr:uid="{00000000-0005-0000-0000-0000E61F0000}"/>
    <cellStyle name="Normal 2 2 2 2 2 2 2 2 2 2 2 2 2 2 2 2 2 2 2 3 5" xfId="8157" xr:uid="{00000000-0005-0000-0000-0000E71F0000}"/>
    <cellStyle name="Normal 2 2 2 2 2 2 2 2 2 2 2 2 2 2 2 2 2 2 2 3 6" xfId="8158" xr:uid="{00000000-0005-0000-0000-0000E81F0000}"/>
    <cellStyle name="Normal 2 2 2 2 2 2 2 2 2 2 2 2 2 2 2 2 2 2 2 30" xfId="8159" xr:uid="{00000000-0005-0000-0000-0000E91F0000}"/>
    <cellStyle name="Normal 2 2 2 2 2 2 2 2 2 2 2 2 2 2 2 2 2 2 2 31" xfId="8160" xr:uid="{00000000-0005-0000-0000-0000EA1F0000}"/>
    <cellStyle name="Normal 2 2 2 2 2 2 2 2 2 2 2 2 2 2 2 2 2 2 2 32" xfId="8161" xr:uid="{00000000-0005-0000-0000-0000EB1F0000}"/>
    <cellStyle name="Normal 2 2 2 2 2 2 2 2 2 2 2 2 2 2 2 2 2 2 2 33" xfId="8162" xr:uid="{00000000-0005-0000-0000-0000EC1F0000}"/>
    <cellStyle name="Normal 2 2 2 2 2 2 2 2 2 2 2 2 2 2 2 2 2 2 2 34" xfId="8163" xr:uid="{00000000-0005-0000-0000-0000ED1F0000}"/>
    <cellStyle name="Normal 2 2 2 2 2 2 2 2 2 2 2 2 2 2 2 2 2 2 2 35" xfId="8164" xr:uid="{00000000-0005-0000-0000-0000EE1F0000}"/>
    <cellStyle name="Normal 2 2 2 2 2 2 2 2 2 2 2 2 2 2 2 2 2 2 2 36" xfId="8165" xr:uid="{00000000-0005-0000-0000-0000EF1F0000}"/>
    <cellStyle name="Normal 2 2 2 2 2 2 2 2 2 2 2 2 2 2 2 2 2 2 2 37" xfId="8166" xr:uid="{00000000-0005-0000-0000-0000F01F0000}"/>
    <cellStyle name="Normal 2 2 2 2 2 2 2 2 2 2 2 2 2 2 2 2 2 2 2 38" xfId="8167" xr:uid="{00000000-0005-0000-0000-0000F11F0000}"/>
    <cellStyle name="Normal 2 2 2 2 2 2 2 2 2 2 2 2 2 2 2 2 2 2 2 39" xfId="8168" xr:uid="{00000000-0005-0000-0000-0000F21F0000}"/>
    <cellStyle name="Normal 2 2 2 2 2 2 2 2 2 2 2 2 2 2 2 2 2 2 2 4" xfId="8169" xr:uid="{00000000-0005-0000-0000-0000F31F0000}"/>
    <cellStyle name="Normal 2 2 2 2 2 2 2 2 2 2 2 2 2 2 2 2 2 2 2 40" xfId="8170" xr:uid="{00000000-0005-0000-0000-0000F41F0000}"/>
    <cellStyle name="Normal 2 2 2 2 2 2 2 2 2 2 2 2 2 2 2 2 2 2 2 41" xfId="8171" xr:uid="{00000000-0005-0000-0000-0000F51F0000}"/>
    <cellStyle name="Normal 2 2 2 2 2 2 2 2 2 2 2 2 2 2 2 2 2 2 2 42" xfId="8172" xr:uid="{00000000-0005-0000-0000-0000F61F0000}"/>
    <cellStyle name="Normal 2 2 2 2 2 2 2 2 2 2 2 2 2 2 2 2 2 2 2 43" xfId="8173" xr:uid="{00000000-0005-0000-0000-0000F71F0000}"/>
    <cellStyle name="Normal 2 2 2 2 2 2 2 2 2 2 2 2 2 2 2 2 2 2 2 44" xfId="8174" xr:uid="{00000000-0005-0000-0000-0000F81F0000}"/>
    <cellStyle name="Normal 2 2 2 2 2 2 2 2 2 2 2 2 2 2 2 2 2 2 2 45" xfId="8175" xr:uid="{00000000-0005-0000-0000-0000F91F0000}"/>
    <cellStyle name="Normal 2 2 2 2 2 2 2 2 2 2 2 2 2 2 2 2 2 2 2 46" xfId="8176" xr:uid="{00000000-0005-0000-0000-0000FA1F0000}"/>
    <cellStyle name="Normal 2 2 2 2 2 2 2 2 2 2 2 2 2 2 2 2 2 2 2 47" xfId="8177" xr:uid="{00000000-0005-0000-0000-0000FB1F0000}"/>
    <cellStyle name="Normal 2 2 2 2 2 2 2 2 2 2 2 2 2 2 2 2 2 2 2 48" xfId="8178" xr:uid="{00000000-0005-0000-0000-0000FC1F0000}"/>
    <cellStyle name="Normal 2 2 2 2 2 2 2 2 2 2 2 2 2 2 2 2 2 2 2 49" xfId="8179" xr:uid="{00000000-0005-0000-0000-0000FD1F0000}"/>
    <cellStyle name="Normal 2 2 2 2 2 2 2 2 2 2 2 2 2 2 2 2 2 2 2 5" xfId="8180" xr:uid="{00000000-0005-0000-0000-0000FE1F0000}"/>
    <cellStyle name="Normal 2 2 2 2 2 2 2 2 2 2 2 2 2 2 2 2 2 2 2 50" xfId="8181" xr:uid="{00000000-0005-0000-0000-0000FF1F0000}"/>
    <cellStyle name="Normal 2 2 2 2 2 2 2 2 2 2 2 2 2 2 2 2 2 2 2 51" xfId="8182" xr:uid="{00000000-0005-0000-0000-000000200000}"/>
    <cellStyle name="Normal 2 2 2 2 2 2 2 2 2 2 2 2 2 2 2 2 2 2 2 52" xfId="8183" xr:uid="{00000000-0005-0000-0000-000001200000}"/>
    <cellStyle name="Normal 2 2 2 2 2 2 2 2 2 2 2 2 2 2 2 2 2 2 2 53" xfId="8184" xr:uid="{00000000-0005-0000-0000-000002200000}"/>
    <cellStyle name="Normal 2 2 2 2 2 2 2 2 2 2 2 2 2 2 2 2 2 2 2 54" xfId="8185" xr:uid="{00000000-0005-0000-0000-000003200000}"/>
    <cellStyle name="Normal 2 2 2 2 2 2 2 2 2 2 2 2 2 2 2 2 2 2 2 55" xfId="8186" xr:uid="{00000000-0005-0000-0000-000004200000}"/>
    <cellStyle name="Normal 2 2 2 2 2 2 2 2 2 2 2 2 2 2 2 2 2 2 2 56" xfId="8187" xr:uid="{00000000-0005-0000-0000-000005200000}"/>
    <cellStyle name="Normal 2 2 2 2 2 2 2 2 2 2 2 2 2 2 2 2 2 2 2 57" xfId="8188" xr:uid="{00000000-0005-0000-0000-000006200000}"/>
    <cellStyle name="Normal 2 2 2 2 2 2 2 2 2 2 2 2 2 2 2 2 2 2 2 58" xfId="8189" xr:uid="{00000000-0005-0000-0000-000007200000}"/>
    <cellStyle name="Normal 2 2 2 2 2 2 2 2 2 2 2 2 2 2 2 2 2 2 2 59" xfId="8190" xr:uid="{00000000-0005-0000-0000-000008200000}"/>
    <cellStyle name="Normal 2 2 2 2 2 2 2 2 2 2 2 2 2 2 2 2 2 2 2 6" xfId="8191" xr:uid="{00000000-0005-0000-0000-000009200000}"/>
    <cellStyle name="Normal 2 2 2 2 2 2 2 2 2 2 2 2 2 2 2 2 2 2 2 60" xfId="8192" xr:uid="{00000000-0005-0000-0000-00000A200000}"/>
    <cellStyle name="Normal 2 2 2 2 2 2 2 2 2 2 2 2 2 2 2 2 2 2 2 61" xfId="8193" xr:uid="{00000000-0005-0000-0000-00000B200000}"/>
    <cellStyle name="Normal 2 2 2 2 2 2 2 2 2 2 2 2 2 2 2 2 2 2 2 62" xfId="8194" xr:uid="{00000000-0005-0000-0000-00000C200000}"/>
    <cellStyle name="Normal 2 2 2 2 2 2 2 2 2 2 2 2 2 2 2 2 2 2 2 63" xfId="8195" xr:uid="{00000000-0005-0000-0000-00000D200000}"/>
    <cellStyle name="Normal 2 2 2 2 2 2 2 2 2 2 2 2 2 2 2 2 2 2 2 64" xfId="8196" xr:uid="{00000000-0005-0000-0000-00000E200000}"/>
    <cellStyle name="Normal 2 2 2 2 2 2 2 2 2 2 2 2 2 2 2 2 2 2 2 65" xfId="8197" xr:uid="{00000000-0005-0000-0000-00000F200000}"/>
    <cellStyle name="Normal 2 2 2 2 2 2 2 2 2 2 2 2 2 2 2 2 2 2 2 66" xfId="8198" xr:uid="{00000000-0005-0000-0000-000010200000}"/>
    <cellStyle name="Normal 2 2 2 2 2 2 2 2 2 2 2 2 2 2 2 2 2 2 2 67" xfId="8199" xr:uid="{00000000-0005-0000-0000-000011200000}"/>
    <cellStyle name="Normal 2 2 2 2 2 2 2 2 2 2 2 2 2 2 2 2 2 2 2 68" xfId="8200" xr:uid="{00000000-0005-0000-0000-000012200000}"/>
    <cellStyle name="Normal 2 2 2 2 2 2 2 2 2 2 2 2 2 2 2 2 2 2 2 69" xfId="8201" xr:uid="{00000000-0005-0000-0000-000013200000}"/>
    <cellStyle name="Normal 2 2 2 2 2 2 2 2 2 2 2 2 2 2 2 2 2 2 2 7" xfId="8202" xr:uid="{00000000-0005-0000-0000-000014200000}"/>
    <cellStyle name="Normal 2 2 2 2 2 2 2 2 2 2 2 2 2 2 2 2 2 2 2 70" xfId="8203" xr:uid="{00000000-0005-0000-0000-000015200000}"/>
    <cellStyle name="Normal 2 2 2 2 2 2 2 2 2 2 2 2 2 2 2 2 2 2 2 70 2" xfId="8204" xr:uid="{00000000-0005-0000-0000-000016200000}"/>
    <cellStyle name="Normal 2 2 2 2 2 2 2 2 2 2 2 2 2 2 2 2 2 2 2 70 3" xfId="8205" xr:uid="{00000000-0005-0000-0000-000017200000}"/>
    <cellStyle name="Normal 2 2 2 2 2 2 2 2 2 2 2 2 2 2 2 2 2 2 2 70 4" xfId="8206" xr:uid="{00000000-0005-0000-0000-000018200000}"/>
    <cellStyle name="Normal 2 2 2 2 2 2 2 2 2 2 2 2 2 2 2 2 2 2 2 71" xfId="8207" xr:uid="{00000000-0005-0000-0000-000019200000}"/>
    <cellStyle name="Normal 2 2 2 2 2 2 2 2 2 2 2 2 2 2 2 2 2 2 2 72" xfId="8208" xr:uid="{00000000-0005-0000-0000-00001A200000}"/>
    <cellStyle name="Normal 2 2 2 2 2 2 2 2 2 2 2 2 2 2 2 2 2 2 2 8" xfId="8209" xr:uid="{00000000-0005-0000-0000-00001B200000}"/>
    <cellStyle name="Normal 2 2 2 2 2 2 2 2 2 2 2 2 2 2 2 2 2 2 2 8 2" xfId="8210" xr:uid="{00000000-0005-0000-0000-00001C200000}"/>
    <cellStyle name="Normal 2 2 2 2 2 2 2 2 2 2 2 2 2 2 2 2 2 2 2 8 3" xfId="8211" xr:uid="{00000000-0005-0000-0000-00001D200000}"/>
    <cellStyle name="Normal 2 2 2 2 2 2 2 2 2 2 2 2 2 2 2 2 2 2 2 8 4" xfId="8212" xr:uid="{00000000-0005-0000-0000-00001E200000}"/>
    <cellStyle name="Normal 2 2 2 2 2 2 2 2 2 2 2 2 2 2 2 2 2 2 2 9" xfId="8213" xr:uid="{00000000-0005-0000-0000-00001F200000}"/>
    <cellStyle name="Normal 2 2 2 2 2 2 2 2 2 2 2 2 2 2 2 2 2 2 20" xfId="8214" xr:uid="{00000000-0005-0000-0000-000020200000}"/>
    <cellStyle name="Normal 2 2 2 2 2 2 2 2 2 2 2 2 2 2 2 2 2 2 21" xfId="8215" xr:uid="{00000000-0005-0000-0000-000021200000}"/>
    <cellStyle name="Normal 2 2 2 2 2 2 2 2 2 2 2 2 2 2 2 2 2 2 22" xfId="8216" xr:uid="{00000000-0005-0000-0000-000022200000}"/>
    <cellStyle name="Normal 2 2 2 2 2 2 2 2 2 2 2 2 2 2 2 2 2 2 23" xfId="8217" xr:uid="{00000000-0005-0000-0000-000023200000}"/>
    <cellStyle name="Normal 2 2 2 2 2 2 2 2 2 2 2 2 2 2 2 2 2 2 24" xfId="8218" xr:uid="{00000000-0005-0000-0000-000024200000}"/>
    <cellStyle name="Normal 2 2 2 2 2 2 2 2 2 2 2 2 2 2 2 2 2 2 25" xfId="8219" xr:uid="{00000000-0005-0000-0000-000025200000}"/>
    <cellStyle name="Normal 2 2 2 2 2 2 2 2 2 2 2 2 2 2 2 2 2 2 26" xfId="8220" xr:uid="{00000000-0005-0000-0000-000026200000}"/>
    <cellStyle name="Normal 2 2 2 2 2 2 2 2 2 2 2 2 2 2 2 2 2 2 26 2" xfId="8221" xr:uid="{00000000-0005-0000-0000-000027200000}"/>
    <cellStyle name="Normal 2 2 2 2 2 2 2 2 2 2 2 2 2 2 2 2 2 2 26 3" xfId="8222" xr:uid="{00000000-0005-0000-0000-000028200000}"/>
    <cellStyle name="Normal 2 2 2 2 2 2 2 2 2 2 2 2 2 2 2 2 2 2 26 4" xfId="8223" xr:uid="{00000000-0005-0000-0000-000029200000}"/>
    <cellStyle name="Normal 2 2 2 2 2 2 2 2 2 2 2 2 2 2 2 2 2 2 26 5" xfId="8224" xr:uid="{00000000-0005-0000-0000-00002A200000}"/>
    <cellStyle name="Normal 2 2 2 2 2 2 2 2 2 2 2 2 2 2 2 2 2 2 26 6" xfId="8225" xr:uid="{00000000-0005-0000-0000-00002B200000}"/>
    <cellStyle name="Normal 2 2 2 2 2 2 2 2 2 2 2 2 2 2 2 2 2 2 26 7" xfId="8226" xr:uid="{00000000-0005-0000-0000-00002C200000}"/>
    <cellStyle name="Normal 2 2 2 2 2 2 2 2 2 2 2 2 2 2 2 2 2 2 27" xfId="8227" xr:uid="{00000000-0005-0000-0000-00002D200000}"/>
    <cellStyle name="Normal 2 2 2 2 2 2 2 2 2 2 2 2 2 2 2 2 2 2 28" xfId="8228" xr:uid="{00000000-0005-0000-0000-00002E200000}"/>
    <cellStyle name="Normal 2 2 2 2 2 2 2 2 2 2 2 2 2 2 2 2 2 2 29" xfId="8229" xr:uid="{00000000-0005-0000-0000-00002F200000}"/>
    <cellStyle name="Normal 2 2 2 2 2 2 2 2 2 2 2 2 2 2 2 2 2 2 3" xfId="8230" xr:uid="{00000000-0005-0000-0000-000030200000}"/>
    <cellStyle name="Normal 2 2 2 2 2 2 2 2 2 2 2 2 2 2 2 2 2 2 30" xfId="8231" xr:uid="{00000000-0005-0000-0000-000031200000}"/>
    <cellStyle name="Normal 2 2 2 2 2 2 2 2 2 2 2 2 2 2 2 2 2 2 31" xfId="8232" xr:uid="{00000000-0005-0000-0000-000032200000}"/>
    <cellStyle name="Normal 2 2 2 2 2 2 2 2 2 2 2 2 2 2 2 2 2 2 32" xfId="8233" xr:uid="{00000000-0005-0000-0000-000033200000}"/>
    <cellStyle name="Normal 2 2 2 2 2 2 2 2 2 2 2 2 2 2 2 2 2 2 33" xfId="8234" xr:uid="{00000000-0005-0000-0000-000034200000}"/>
    <cellStyle name="Normal 2 2 2 2 2 2 2 2 2 2 2 2 2 2 2 2 2 2 34" xfId="8235" xr:uid="{00000000-0005-0000-0000-000035200000}"/>
    <cellStyle name="Normal 2 2 2 2 2 2 2 2 2 2 2 2 2 2 2 2 2 2 35" xfId="8236" xr:uid="{00000000-0005-0000-0000-000036200000}"/>
    <cellStyle name="Normal 2 2 2 2 2 2 2 2 2 2 2 2 2 2 2 2 2 2 36" xfId="8237" xr:uid="{00000000-0005-0000-0000-000037200000}"/>
    <cellStyle name="Normal 2 2 2 2 2 2 2 2 2 2 2 2 2 2 2 2 2 2 37" xfId="8238" xr:uid="{00000000-0005-0000-0000-000038200000}"/>
    <cellStyle name="Normal 2 2 2 2 2 2 2 2 2 2 2 2 2 2 2 2 2 2 38" xfId="8239" xr:uid="{00000000-0005-0000-0000-000039200000}"/>
    <cellStyle name="Normal 2 2 2 2 2 2 2 2 2 2 2 2 2 2 2 2 2 2 39" xfId="8240" xr:uid="{00000000-0005-0000-0000-00003A200000}"/>
    <cellStyle name="Normal 2 2 2 2 2 2 2 2 2 2 2 2 2 2 2 2 2 2 4" xfId="8241" xr:uid="{00000000-0005-0000-0000-00003B200000}"/>
    <cellStyle name="Normal 2 2 2 2 2 2 2 2 2 2 2 2 2 2 2 2 2 2 40" xfId="8242" xr:uid="{00000000-0005-0000-0000-00003C200000}"/>
    <cellStyle name="Normal 2 2 2 2 2 2 2 2 2 2 2 2 2 2 2 2 2 2 41" xfId="8243" xr:uid="{00000000-0005-0000-0000-00003D200000}"/>
    <cellStyle name="Normal 2 2 2 2 2 2 2 2 2 2 2 2 2 2 2 2 2 2 42" xfId="8244" xr:uid="{00000000-0005-0000-0000-00003E200000}"/>
    <cellStyle name="Normal 2 2 2 2 2 2 2 2 2 2 2 2 2 2 2 2 2 2 43" xfId="8245" xr:uid="{00000000-0005-0000-0000-00003F200000}"/>
    <cellStyle name="Normal 2 2 2 2 2 2 2 2 2 2 2 2 2 2 2 2 2 2 44" xfId="8246" xr:uid="{00000000-0005-0000-0000-000040200000}"/>
    <cellStyle name="Normal 2 2 2 2 2 2 2 2 2 2 2 2 2 2 2 2 2 2 45" xfId="8247" xr:uid="{00000000-0005-0000-0000-000041200000}"/>
    <cellStyle name="Normal 2 2 2 2 2 2 2 2 2 2 2 2 2 2 2 2 2 2 46" xfId="8248" xr:uid="{00000000-0005-0000-0000-000042200000}"/>
    <cellStyle name="Normal 2 2 2 2 2 2 2 2 2 2 2 2 2 2 2 2 2 2 47" xfId="8249" xr:uid="{00000000-0005-0000-0000-000043200000}"/>
    <cellStyle name="Normal 2 2 2 2 2 2 2 2 2 2 2 2 2 2 2 2 2 2 48" xfId="8250" xr:uid="{00000000-0005-0000-0000-000044200000}"/>
    <cellStyle name="Normal 2 2 2 2 2 2 2 2 2 2 2 2 2 2 2 2 2 2 49" xfId="8251" xr:uid="{00000000-0005-0000-0000-000045200000}"/>
    <cellStyle name="Normal 2 2 2 2 2 2 2 2 2 2 2 2 2 2 2 2 2 2 5" xfId="8252" xr:uid="{00000000-0005-0000-0000-000046200000}"/>
    <cellStyle name="Normal 2 2 2 2 2 2 2 2 2 2 2 2 2 2 2 2 2 2 5 2" xfId="8253" xr:uid="{00000000-0005-0000-0000-000047200000}"/>
    <cellStyle name="Normal 2 2 2 2 2 2 2 2 2 2 2 2 2 2 2 2 2 2 5 2 2" xfId="8254" xr:uid="{00000000-0005-0000-0000-000048200000}"/>
    <cellStyle name="Normal 2 2 2 2 2 2 2 2 2 2 2 2 2 2 2 2 2 2 5 2 3" xfId="8255" xr:uid="{00000000-0005-0000-0000-000049200000}"/>
    <cellStyle name="Normal 2 2 2 2 2 2 2 2 2 2 2 2 2 2 2 2 2 2 5 2 4" xfId="8256" xr:uid="{00000000-0005-0000-0000-00004A200000}"/>
    <cellStyle name="Normal 2 2 2 2 2 2 2 2 2 2 2 2 2 2 2 2 2 2 5 3" xfId="8257" xr:uid="{00000000-0005-0000-0000-00004B200000}"/>
    <cellStyle name="Normal 2 2 2 2 2 2 2 2 2 2 2 2 2 2 2 2 2 2 5 4" xfId="8258" xr:uid="{00000000-0005-0000-0000-00004C200000}"/>
    <cellStyle name="Normal 2 2 2 2 2 2 2 2 2 2 2 2 2 2 2 2 2 2 5 5" xfId="8259" xr:uid="{00000000-0005-0000-0000-00004D200000}"/>
    <cellStyle name="Normal 2 2 2 2 2 2 2 2 2 2 2 2 2 2 2 2 2 2 5 6" xfId="8260" xr:uid="{00000000-0005-0000-0000-00004E200000}"/>
    <cellStyle name="Normal 2 2 2 2 2 2 2 2 2 2 2 2 2 2 2 2 2 2 50" xfId="8261" xr:uid="{00000000-0005-0000-0000-00004F200000}"/>
    <cellStyle name="Normal 2 2 2 2 2 2 2 2 2 2 2 2 2 2 2 2 2 2 51" xfId="8262" xr:uid="{00000000-0005-0000-0000-000050200000}"/>
    <cellStyle name="Normal 2 2 2 2 2 2 2 2 2 2 2 2 2 2 2 2 2 2 52" xfId="8263" xr:uid="{00000000-0005-0000-0000-000051200000}"/>
    <cellStyle name="Normal 2 2 2 2 2 2 2 2 2 2 2 2 2 2 2 2 2 2 53" xfId="8264" xr:uid="{00000000-0005-0000-0000-000052200000}"/>
    <cellStyle name="Normal 2 2 2 2 2 2 2 2 2 2 2 2 2 2 2 2 2 2 54" xfId="8265" xr:uid="{00000000-0005-0000-0000-000053200000}"/>
    <cellStyle name="Normal 2 2 2 2 2 2 2 2 2 2 2 2 2 2 2 2 2 2 55" xfId="8266" xr:uid="{00000000-0005-0000-0000-000054200000}"/>
    <cellStyle name="Normal 2 2 2 2 2 2 2 2 2 2 2 2 2 2 2 2 2 2 56" xfId="8267" xr:uid="{00000000-0005-0000-0000-000055200000}"/>
    <cellStyle name="Normal 2 2 2 2 2 2 2 2 2 2 2 2 2 2 2 2 2 2 57" xfId="8268" xr:uid="{00000000-0005-0000-0000-000056200000}"/>
    <cellStyle name="Normal 2 2 2 2 2 2 2 2 2 2 2 2 2 2 2 2 2 2 58" xfId="8269" xr:uid="{00000000-0005-0000-0000-000057200000}"/>
    <cellStyle name="Normal 2 2 2 2 2 2 2 2 2 2 2 2 2 2 2 2 2 2 59" xfId="8270" xr:uid="{00000000-0005-0000-0000-000058200000}"/>
    <cellStyle name="Normal 2 2 2 2 2 2 2 2 2 2 2 2 2 2 2 2 2 2 6" xfId="8271" xr:uid="{00000000-0005-0000-0000-000059200000}"/>
    <cellStyle name="Normal 2 2 2 2 2 2 2 2 2 2 2 2 2 2 2 2 2 2 60" xfId="8272" xr:uid="{00000000-0005-0000-0000-00005A200000}"/>
    <cellStyle name="Normal 2 2 2 2 2 2 2 2 2 2 2 2 2 2 2 2 2 2 61" xfId="8273" xr:uid="{00000000-0005-0000-0000-00005B200000}"/>
    <cellStyle name="Normal 2 2 2 2 2 2 2 2 2 2 2 2 2 2 2 2 2 2 62" xfId="8274" xr:uid="{00000000-0005-0000-0000-00005C200000}"/>
    <cellStyle name="Normal 2 2 2 2 2 2 2 2 2 2 2 2 2 2 2 2 2 2 63" xfId="8275" xr:uid="{00000000-0005-0000-0000-00005D200000}"/>
    <cellStyle name="Normal 2 2 2 2 2 2 2 2 2 2 2 2 2 2 2 2 2 2 64" xfId="8276" xr:uid="{00000000-0005-0000-0000-00005E200000}"/>
    <cellStyle name="Normal 2 2 2 2 2 2 2 2 2 2 2 2 2 2 2 2 2 2 65" xfId="8277" xr:uid="{00000000-0005-0000-0000-00005F200000}"/>
    <cellStyle name="Normal 2 2 2 2 2 2 2 2 2 2 2 2 2 2 2 2 2 2 66" xfId="8278" xr:uid="{00000000-0005-0000-0000-000060200000}"/>
    <cellStyle name="Normal 2 2 2 2 2 2 2 2 2 2 2 2 2 2 2 2 2 2 67" xfId="8279" xr:uid="{00000000-0005-0000-0000-000061200000}"/>
    <cellStyle name="Normal 2 2 2 2 2 2 2 2 2 2 2 2 2 2 2 2 2 2 68" xfId="8280" xr:uid="{00000000-0005-0000-0000-000062200000}"/>
    <cellStyle name="Normal 2 2 2 2 2 2 2 2 2 2 2 2 2 2 2 2 2 2 69" xfId="8281" xr:uid="{00000000-0005-0000-0000-000063200000}"/>
    <cellStyle name="Normal 2 2 2 2 2 2 2 2 2 2 2 2 2 2 2 2 2 2 7" xfId="8282" xr:uid="{00000000-0005-0000-0000-000064200000}"/>
    <cellStyle name="Normal 2 2 2 2 2 2 2 2 2 2 2 2 2 2 2 2 2 2 70" xfId="8283" xr:uid="{00000000-0005-0000-0000-000065200000}"/>
    <cellStyle name="Normal 2 2 2 2 2 2 2 2 2 2 2 2 2 2 2 2 2 2 71" xfId="8284" xr:uid="{00000000-0005-0000-0000-000066200000}"/>
    <cellStyle name="Normal 2 2 2 2 2 2 2 2 2 2 2 2 2 2 2 2 2 2 72" xfId="8285" xr:uid="{00000000-0005-0000-0000-000067200000}"/>
    <cellStyle name="Normal 2 2 2 2 2 2 2 2 2 2 2 2 2 2 2 2 2 2 73" xfId="8286" xr:uid="{00000000-0005-0000-0000-000068200000}"/>
    <cellStyle name="Normal 2 2 2 2 2 2 2 2 2 2 2 2 2 2 2 2 2 2 73 2" xfId="8287" xr:uid="{00000000-0005-0000-0000-000069200000}"/>
    <cellStyle name="Normal 2 2 2 2 2 2 2 2 2 2 2 2 2 2 2 2 2 2 73 3" xfId="8288" xr:uid="{00000000-0005-0000-0000-00006A200000}"/>
    <cellStyle name="Normal 2 2 2 2 2 2 2 2 2 2 2 2 2 2 2 2 2 2 73 4" xfId="8289" xr:uid="{00000000-0005-0000-0000-00006B200000}"/>
    <cellStyle name="Normal 2 2 2 2 2 2 2 2 2 2 2 2 2 2 2 2 2 2 74" xfId="8290" xr:uid="{00000000-0005-0000-0000-00006C200000}"/>
    <cellStyle name="Normal 2 2 2 2 2 2 2 2 2 2 2 2 2 2 2 2 2 2 75" xfId="8291" xr:uid="{00000000-0005-0000-0000-00006D200000}"/>
    <cellStyle name="Normal 2 2 2 2 2 2 2 2 2 2 2 2 2 2 2 2 2 2 8" xfId="8292" xr:uid="{00000000-0005-0000-0000-00006E200000}"/>
    <cellStyle name="Normal 2 2 2 2 2 2 2 2 2 2 2 2 2 2 2 2 2 2 9" xfId="8293" xr:uid="{00000000-0005-0000-0000-00006F200000}"/>
    <cellStyle name="Normal 2 2 2 2 2 2 2 2 2 2 2 2 2 2 2 2 2 20" xfId="8294" xr:uid="{00000000-0005-0000-0000-000070200000}"/>
    <cellStyle name="Normal 2 2 2 2 2 2 2 2 2 2 2 2 2 2 2 2 2 21" xfId="8295" xr:uid="{00000000-0005-0000-0000-000071200000}"/>
    <cellStyle name="Normal 2 2 2 2 2 2 2 2 2 2 2 2 2 2 2 2 2 22" xfId="8296" xr:uid="{00000000-0005-0000-0000-000072200000}"/>
    <cellStyle name="Normal 2 2 2 2 2 2 2 2 2 2 2 2 2 2 2 2 2 23" xfId="8297" xr:uid="{00000000-0005-0000-0000-000073200000}"/>
    <cellStyle name="Normal 2 2 2 2 2 2 2 2 2 2 2 2 2 2 2 2 2 24" xfId="8298" xr:uid="{00000000-0005-0000-0000-000074200000}"/>
    <cellStyle name="Normal 2 2 2 2 2 2 2 2 2 2 2 2 2 2 2 2 2 25" xfId="8299" xr:uid="{00000000-0005-0000-0000-000075200000}"/>
    <cellStyle name="Normal 2 2 2 2 2 2 2 2 2 2 2 2 2 2 2 2 2 26" xfId="8300" xr:uid="{00000000-0005-0000-0000-000076200000}"/>
    <cellStyle name="Normal 2 2 2 2 2 2 2 2 2 2 2 2 2 2 2 2 2 27" xfId="8301" xr:uid="{00000000-0005-0000-0000-000077200000}"/>
    <cellStyle name="Normal 2 2 2 2 2 2 2 2 2 2 2 2 2 2 2 2 2 28" xfId="8302" xr:uid="{00000000-0005-0000-0000-000078200000}"/>
    <cellStyle name="Normal 2 2 2 2 2 2 2 2 2 2 2 2 2 2 2 2 2 28 2" xfId="8303" xr:uid="{00000000-0005-0000-0000-000079200000}"/>
    <cellStyle name="Normal 2 2 2 2 2 2 2 2 2 2 2 2 2 2 2 2 2 28 3" xfId="8304" xr:uid="{00000000-0005-0000-0000-00007A200000}"/>
    <cellStyle name="Normal 2 2 2 2 2 2 2 2 2 2 2 2 2 2 2 2 2 28 4" xfId="8305" xr:uid="{00000000-0005-0000-0000-00007B200000}"/>
    <cellStyle name="Normal 2 2 2 2 2 2 2 2 2 2 2 2 2 2 2 2 2 28 5" xfId="8306" xr:uid="{00000000-0005-0000-0000-00007C200000}"/>
    <cellStyle name="Normal 2 2 2 2 2 2 2 2 2 2 2 2 2 2 2 2 2 28 6" xfId="8307" xr:uid="{00000000-0005-0000-0000-00007D200000}"/>
    <cellStyle name="Normal 2 2 2 2 2 2 2 2 2 2 2 2 2 2 2 2 2 28 7" xfId="8308" xr:uid="{00000000-0005-0000-0000-00007E200000}"/>
    <cellStyle name="Normal 2 2 2 2 2 2 2 2 2 2 2 2 2 2 2 2 2 29" xfId="8309" xr:uid="{00000000-0005-0000-0000-00007F200000}"/>
    <cellStyle name="Normal 2 2 2 2 2 2 2 2 2 2 2 2 2 2 2 2 2 3" xfId="8310" xr:uid="{00000000-0005-0000-0000-000080200000}"/>
    <cellStyle name="Normal 2 2 2 2 2 2 2 2 2 2 2 2 2 2 2 2 2 30" xfId="8311" xr:uid="{00000000-0005-0000-0000-000081200000}"/>
    <cellStyle name="Normal 2 2 2 2 2 2 2 2 2 2 2 2 2 2 2 2 2 31" xfId="8312" xr:uid="{00000000-0005-0000-0000-000082200000}"/>
    <cellStyle name="Normal 2 2 2 2 2 2 2 2 2 2 2 2 2 2 2 2 2 32" xfId="8313" xr:uid="{00000000-0005-0000-0000-000083200000}"/>
    <cellStyle name="Normal 2 2 2 2 2 2 2 2 2 2 2 2 2 2 2 2 2 33" xfId="8314" xr:uid="{00000000-0005-0000-0000-000084200000}"/>
    <cellStyle name="Normal 2 2 2 2 2 2 2 2 2 2 2 2 2 2 2 2 2 34" xfId="8315" xr:uid="{00000000-0005-0000-0000-000085200000}"/>
    <cellStyle name="Normal 2 2 2 2 2 2 2 2 2 2 2 2 2 2 2 2 2 35" xfId="8316" xr:uid="{00000000-0005-0000-0000-000086200000}"/>
    <cellStyle name="Normal 2 2 2 2 2 2 2 2 2 2 2 2 2 2 2 2 2 36" xfId="8317" xr:uid="{00000000-0005-0000-0000-000087200000}"/>
    <cellStyle name="Normal 2 2 2 2 2 2 2 2 2 2 2 2 2 2 2 2 2 37" xfId="8318" xr:uid="{00000000-0005-0000-0000-000088200000}"/>
    <cellStyle name="Normal 2 2 2 2 2 2 2 2 2 2 2 2 2 2 2 2 2 38" xfId="8319" xr:uid="{00000000-0005-0000-0000-000089200000}"/>
    <cellStyle name="Normal 2 2 2 2 2 2 2 2 2 2 2 2 2 2 2 2 2 39" xfId="8320" xr:uid="{00000000-0005-0000-0000-00008A200000}"/>
    <cellStyle name="Normal 2 2 2 2 2 2 2 2 2 2 2 2 2 2 2 2 2 4" xfId="8321" xr:uid="{00000000-0005-0000-0000-00008B200000}"/>
    <cellStyle name="Normal 2 2 2 2 2 2 2 2 2 2 2 2 2 2 2 2 2 40" xfId="8322" xr:uid="{00000000-0005-0000-0000-00008C200000}"/>
    <cellStyle name="Normal 2 2 2 2 2 2 2 2 2 2 2 2 2 2 2 2 2 41" xfId="8323" xr:uid="{00000000-0005-0000-0000-00008D200000}"/>
    <cellStyle name="Normal 2 2 2 2 2 2 2 2 2 2 2 2 2 2 2 2 2 42" xfId="8324" xr:uid="{00000000-0005-0000-0000-00008E200000}"/>
    <cellStyle name="Normal 2 2 2 2 2 2 2 2 2 2 2 2 2 2 2 2 2 43" xfId="8325" xr:uid="{00000000-0005-0000-0000-00008F200000}"/>
    <cellStyle name="Normal 2 2 2 2 2 2 2 2 2 2 2 2 2 2 2 2 2 44" xfId="8326" xr:uid="{00000000-0005-0000-0000-000090200000}"/>
    <cellStyle name="Normal 2 2 2 2 2 2 2 2 2 2 2 2 2 2 2 2 2 45" xfId="8327" xr:uid="{00000000-0005-0000-0000-000091200000}"/>
    <cellStyle name="Normal 2 2 2 2 2 2 2 2 2 2 2 2 2 2 2 2 2 46" xfId="8328" xr:uid="{00000000-0005-0000-0000-000092200000}"/>
    <cellStyle name="Normal 2 2 2 2 2 2 2 2 2 2 2 2 2 2 2 2 2 47" xfId="8329" xr:uid="{00000000-0005-0000-0000-000093200000}"/>
    <cellStyle name="Normal 2 2 2 2 2 2 2 2 2 2 2 2 2 2 2 2 2 48" xfId="8330" xr:uid="{00000000-0005-0000-0000-000094200000}"/>
    <cellStyle name="Normal 2 2 2 2 2 2 2 2 2 2 2 2 2 2 2 2 2 49" xfId="8331" xr:uid="{00000000-0005-0000-0000-000095200000}"/>
    <cellStyle name="Normal 2 2 2 2 2 2 2 2 2 2 2 2 2 2 2 2 2 5" xfId="8332" xr:uid="{00000000-0005-0000-0000-000096200000}"/>
    <cellStyle name="Normal 2 2 2 2 2 2 2 2 2 2 2 2 2 2 2 2 2 5 10" xfId="8333" xr:uid="{00000000-0005-0000-0000-000097200000}"/>
    <cellStyle name="Normal 2 2 2 2 2 2 2 2 2 2 2 2 2 2 2 2 2 5 11" xfId="8334" xr:uid="{00000000-0005-0000-0000-000098200000}"/>
    <cellStyle name="Normal 2 2 2 2 2 2 2 2 2 2 2 2 2 2 2 2 2 5 2" xfId="8335" xr:uid="{00000000-0005-0000-0000-000099200000}"/>
    <cellStyle name="Normal 2 2 2 2 2 2 2 2 2 2 2 2 2 2 2 2 2 5 2 10" xfId="8336" xr:uid="{00000000-0005-0000-0000-00009A200000}"/>
    <cellStyle name="Normal 2 2 2 2 2 2 2 2 2 2 2 2 2 2 2 2 2 5 2 11" xfId="8337" xr:uid="{00000000-0005-0000-0000-00009B200000}"/>
    <cellStyle name="Normal 2 2 2 2 2 2 2 2 2 2 2 2 2 2 2 2 2 5 2 2" xfId="8338" xr:uid="{00000000-0005-0000-0000-00009C200000}"/>
    <cellStyle name="Normal 2 2 2 2 2 2 2 2 2 2 2 2 2 2 2 2 2 5 2 2 2" xfId="8339" xr:uid="{00000000-0005-0000-0000-00009D200000}"/>
    <cellStyle name="Normal 2 2 2 2 2 2 2 2 2 2 2 2 2 2 2 2 2 5 2 2 2 2" xfId="8340" xr:uid="{00000000-0005-0000-0000-00009E200000}"/>
    <cellStyle name="Normal 2 2 2 2 2 2 2 2 2 2 2 2 2 2 2 2 2 5 2 2 2 3" xfId="8341" xr:uid="{00000000-0005-0000-0000-00009F200000}"/>
    <cellStyle name="Normal 2 2 2 2 2 2 2 2 2 2 2 2 2 2 2 2 2 5 2 2 2 4" xfId="8342" xr:uid="{00000000-0005-0000-0000-0000A0200000}"/>
    <cellStyle name="Normal 2 2 2 2 2 2 2 2 2 2 2 2 2 2 2 2 2 5 2 2 3" xfId="8343" xr:uid="{00000000-0005-0000-0000-0000A1200000}"/>
    <cellStyle name="Normal 2 2 2 2 2 2 2 2 2 2 2 2 2 2 2 2 2 5 2 2 4" xfId="8344" xr:uid="{00000000-0005-0000-0000-0000A2200000}"/>
    <cellStyle name="Normal 2 2 2 2 2 2 2 2 2 2 2 2 2 2 2 2 2 5 2 2 5" xfId="8345" xr:uid="{00000000-0005-0000-0000-0000A3200000}"/>
    <cellStyle name="Normal 2 2 2 2 2 2 2 2 2 2 2 2 2 2 2 2 2 5 2 2 6" xfId="8346" xr:uid="{00000000-0005-0000-0000-0000A4200000}"/>
    <cellStyle name="Normal 2 2 2 2 2 2 2 2 2 2 2 2 2 2 2 2 2 5 2 3" xfId="8347" xr:uid="{00000000-0005-0000-0000-0000A5200000}"/>
    <cellStyle name="Normal 2 2 2 2 2 2 2 2 2 2 2 2 2 2 2 2 2 5 2 4" xfId="8348" xr:uid="{00000000-0005-0000-0000-0000A6200000}"/>
    <cellStyle name="Normal 2 2 2 2 2 2 2 2 2 2 2 2 2 2 2 2 2 5 2 5" xfId="8349" xr:uid="{00000000-0005-0000-0000-0000A7200000}"/>
    <cellStyle name="Normal 2 2 2 2 2 2 2 2 2 2 2 2 2 2 2 2 2 5 2 6" xfId="8350" xr:uid="{00000000-0005-0000-0000-0000A8200000}"/>
    <cellStyle name="Normal 2 2 2 2 2 2 2 2 2 2 2 2 2 2 2 2 2 5 2 7" xfId="8351" xr:uid="{00000000-0005-0000-0000-0000A9200000}"/>
    <cellStyle name="Normal 2 2 2 2 2 2 2 2 2 2 2 2 2 2 2 2 2 5 2 8" xfId="8352" xr:uid="{00000000-0005-0000-0000-0000AA200000}"/>
    <cellStyle name="Normal 2 2 2 2 2 2 2 2 2 2 2 2 2 2 2 2 2 5 2 8 2" xfId="8353" xr:uid="{00000000-0005-0000-0000-0000AB200000}"/>
    <cellStyle name="Normal 2 2 2 2 2 2 2 2 2 2 2 2 2 2 2 2 2 5 2 8 3" xfId="8354" xr:uid="{00000000-0005-0000-0000-0000AC200000}"/>
    <cellStyle name="Normal 2 2 2 2 2 2 2 2 2 2 2 2 2 2 2 2 2 5 2 8 4" xfId="8355" xr:uid="{00000000-0005-0000-0000-0000AD200000}"/>
    <cellStyle name="Normal 2 2 2 2 2 2 2 2 2 2 2 2 2 2 2 2 2 5 2 9" xfId="8356" xr:uid="{00000000-0005-0000-0000-0000AE200000}"/>
    <cellStyle name="Normal 2 2 2 2 2 2 2 2 2 2 2 2 2 2 2 2 2 5 3" xfId="8357" xr:uid="{00000000-0005-0000-0000-0000AF200000}"/>
    <cellStyle name="Normal 2 2 2 2 2 2 2 2 2 2 2 2 2 2 2 2 2 5 3 2" xfId="8358" xr:uid="{00000000-0005-0000-0000-0000B0200000}"/>
    <cellStyle name="Normal 2 2 2 2 2 2 2 2 2 2 2 2 2 2 2 2 2 5 3 2 2" xfId="8359" xr:uid="{00000000-0005-0000-0000-0000B1200000}"/>
    <cellStyle name="Normal 2 2 2 2 2 2 2 2 2 2 2 2 2 2 2 2 2 5 3 2 3" xfId="8360" xr:uid="{00000000-0005-0000-0000-0000B2200000}"/>
    <cellStyle name="Normal 2 2 2 2 2 2 2 2 2 2 2 2 2 2 2 2 2 5 3 2 4" xfId="8361" xr:uid="{00000000-0005-0000-0000-0000B3200000}"/>
    <cellStyle name="Normal 2 2 2 2 2 2 2 2 2 2 2 2 2 2 2 2 2 5 3 3" xfId="8362" xr:uid="{00000000-0005-0000-0000-0000B4200000}"/>
    <cellStyle name="Normal 2 2 2 2 2 2 2 2 2 2 2 2 2 2 2 2 2 5 3 4" xfId="8363" xr:uid="{00000000-0005-0000-0000-0000B5200000}"/>
    <cellStyle name="Normal 2 2 2 2 2 2 2 2 2 2 2 2 2 2 2 2 2 5 3 5" xfId="8364" xr:uid="{00000000-0005-0000-0000-0000B6200000}"/>
    <cellStyle name="Normal 2 2 2 2 2 2 2 2 2 2 2 2 2 2 2 2 2 5 3 6" xfId="8365" xr:uid="{00000000-0005-0000-0000-0000B7200000}"/>
    <cellStyle name="Normal 2 2 2 2 2 2 2 2 2 2 2 2 2 2 2 2 2 5 4" xfId="8366" xr:uid="{00000000-0005-0000-0000-0000B8200000}"/>
    <cellStyle name="Normal 2 2 2 2 2 2 2 2 2 2 2 2 2 2 2 2 2 5 5" xfId="8367" xr:uid="{00000000-0005-0000-0000-0000B9200000}"/>
    <cellStyle name="Normal 2 2 2 2 2 2 2 2 2 2 2 2 2 2 2 2 2 5 6" xfId="8368" xr:uid="{00000000-0005-0000-0000-0000BA200000}"/>
    <cellStyle name="Normal 2 2 2 2 2 2 2 2 2 2 2 2 2 2 2 2 2 5 7" xfId="8369" xr:uid="{00000000-0005-0000-0000-0000BB200000}"/>
    <cellStyle name="Normal 2 2 2 2 2 2 2 2 2 2 2 2 2 2 2 2 2 5 8" xfId="8370" xr:uid="{00000000-0005-0000-0000-0000BC200000}"/>
    <cellStyle name="Normal 2 2 2 2 2 2 2 2 2 2 2 2 2 2 2 2 2 5 8 2" xfId="8371" xr:uid="{00000000-0005-0000-0000-0000BD200000}"/>
    <cellStyle name="Normal 2 2 2 2 2 2 2 2 2 2 2 2 2 2 2 2 2 5 8 3" xfId="8372" xr:uid="{00000000-0005-0000-0000-0000BE200000}"/>
    <cellStyle name="Normal 2 2 2 2 2 2 2 2 2 2 2 2 2 2 2 2 2 5 8 4" xfId="8373" xr:uid="{00000000-0005-0000-0000-0000BF200000}"/>
    <cellStyle name="Normal 2 2 2 2 2 2 2 2 2 2 2 2 2 2 2 2 2 5 9" xfId="8374" xr:uid="{00000000-0005-0000-0000-0000C0200000}"/>
    <cellStyle name="Normal 2 2 2 2 2 2 2 2 2 2 2 2 2 2 2 2 2 50" xfId="8375" xr:uid="{00000000-0005-0000-0000-0000C1200000}"/>
    <cellStyle name="Normal 2 2 2 2 2 2 2 2 2 2 2 2 2 2 2 2 2 51" xfId="8376" xr:uid="{00000000-0005-0000-0000-0000C2200000}"/>
    <cellStyle name="Normal 2 2 2 2 2 2 2 2 2 2 2 2 2 2 2 2 2 52" xfId="8377" xr:uid="{00000000-0005-0000-0000-0000C3200000}"/>
    <cellStyle name="Normal 2 2 2 2 2 2 2 2 2 2 2 2 2 2 2 2 2 53" xfId="8378" xr:uid="{00000000-0005-0000-0000-0000C4200000}"/>
    <cellStyle name="Normal 2 2 2 2 2 2 2 2 2 2 2 2 2 2 2 2 2 54" xfId="8379" xr:uid="{00000000-0005-0000-0000-0000C5200000}"/>
    <cellStyle name="Normal 2 2 2 2 2 2 2 2 2 2 2 2 2 2 2 2 2 55" xfId="8380" xr:uid="{00000000-0005-0000-0000-0000C6200000}"/>
    <cellStyle name="Normal 2 2 2 2 2 2 2 2 2 2 2 2 2 2 2 2 2 56" xfId="8381" xr:uid="{00000000-0005-0000-0000-0000C7200000}"/>
    <cellStyle name="Normal 2 2 2 2 2 2 2 2 2 2 2 2 2 2 2 2 2 57" xfId="8382" xr:uid="{00000000-0005-0000-0000-0000C8200000}"/>
    <cellStyle name="Normal 2 2 2 2 2 2 2 2 2 2 2 2 2 2 2 2 2 58" xfId="8383" xr:uid="{00000000-0005-0000-0000-0000C9200000}"/>
    <cellStyle name="Normal 2 2 2 2 2 2 2 2 2 2 2 2 2 2 2 2 2 59" xfId="8384" xr:uid="{00000000-0005-0000-0000-0000CA200000}"/>
    <cellStyle name="Normal 2 2 2 2 2 2 2 2 2 2 2 2 2 2 2 2 2 6" xfId="8385" xr:uid="{00000000-0005-0000-0000-0000CB200000}"/>
    <cellStyle name="Normal 2 2 2 2 2 2 2 2 2 2 2 2 2 2 2 2 2 60" xfId="8386" xr:uid="{00000000-0005-0000-0000-0000CC200000}"/>
    <cellStyle name="Normal 2 2 2 2 2 2 2 2 2 2 2 2 2 2 2 2 2 61" xfId="8387" xr:uid="{00000000-0005-0000-0000-0000CD200000}"/>
    <cellStyle name="Normal 2 2 2 2 2 2 2 2 2 2 2 2 2 2 2 2 2 62" xfId="8388" xr:uid="{00000000-0005-0000-0000-0000CE200000}"/>
    <cellStyle name="Normal 2 2 2 2 2 2 2 2 2 2 2 2 2 2 2 2 2 63" xfId="8389" xr:uid="{00000000-0005-0000-0000-0000CF200000}"/>
    <cellStyle name="Normal 2 2 2 2 2 2 2 2 2 2 2 2 2 2 2 2 2 64" xfId="8390" xr:uid="{00000000-0005-0000-0000-0000D0200000}"/>
    <cellStyle name="Normal 2 2 2 2 2 2 2 2 2 2 2 2 2 2 2 2 2 65" xfId="8391" xr:uid="{00000000-0005-0000-0000-0000D1200000}"/>
    <cellStyle name="Normal 2 2 2 2 2 2 2 2 2 2 2 2 2 2 2 2 2 66" xfId="8392" xr:uid="{00000000-0005-0000-0000-0000D2200000}"/>
    <cellStyle name="Normal 2 2 2 2 2 2 2 2 2 2 2 2 2 2 2 2 2 67" xfId="8393" xr:uid="{00000000-0005-0000-0000-0000D3200000}"/>
    <cellStyle name="Normal 2 2 2 2 2 2 2 2 2 2 2 2 2 2 2 2 2 68" xfId="8394" xr:uid="{00000000-0005-0000-0000-0000D4200000}"/>
    <cellStyle name="Normal 2 2 2 2 2 2 2 2 2 2 2 2 2 2 2 2 2 69" xfId="8395" xr:uid="{00000000-0005-0000-0000-0000D5200000}"/>
    <cellStyle name="Normal 2 2 2 2 2 2 2 2 2 2 2 2 2 2 2 2 2 7" xfId="8396" xr:uid="{00000000-0005-0000-0000-0000D6200000}"/>
    <cellStyle name="Normal 2 2 2 2 2 2 2 2 2 2 2 2 2 2 2 2 2 7 2" xfId="8397" xr:uid="{00000000-0005-0000-0000-0000D7200000}"/>
    <cellStyle name="Normal 2 2 2 2 2 2 2 2 2 2 2 2 2 2 2 2 2 7 2 2" xfId="8398" xr:uid="{00000000-0005-0000-0000-0000D8200000}"/>
    <cellStyle name="Normal 2 2 2 2 2 2 2 2 2 2 2 2 2 2 2 2 2 7 2 3" xfId="8399" xr:uid="{00000000-0005-0000-0000-0000D9200000}"/>
    <cellStyle name="Normal 2 2 2 2 2 2 2 2 2 2 2 2 2 2 2 2 2 7 2 4" xfId="8400" xr:uid="{00000000-0005-0000-0000-0000DA200000}"/>
    <cellStyle name="Normal 2 2 2 2 2 2 2 2 2 2 2 2 2 2 2 2 2 7 3" xfId="8401" xr:uid="{00000000-0005-0000-0000-0000DB200000}"/>
    <cellStyle name="Normal 2 2 2 2 2 2 2 2 2 2 2 2 2 2 2 2 2 7 4" xfId="8402" xr:uid="{00000000-0005-0000-0000-0000DC200000}"/>
    <cellStyle name="Normal 2 2 2 2 2 2 2 2 2 2 2 2 2 2 2 2 2 7 5" xfId="8403" xr:uid="{00000000-0005-0000-0000-0000DD200000}"/>
    <cellStyle name="Normal 2 2 2 2 2 2 2 2 2 2 2 2 2 2 2 2 2 7 6" xfId="8404" xr:uid="{00000000-0005-0000-0000-0000DE200000}"/>
    <cellStyle name="Normal 2 2 2 2 2 2 2 2 2 2 2 2 2 2 2 2 2 70" xfId="8405" xr:uid="{00000000-0005-0000-0000-0000DF200000}"/>
    <cellStyle name="Normal 2 2 2 2 2 2 2 2 2 2 2 2 2 2 2 2 2 71" xfId="8406" xr:uid="{00000000-0005-0000-0000-0000E0200000}"/>
    <cellStyle name="Normal 2 2 2 2 2 2 2 2 2 2 2 2 2 2 2 2 2 72" xfId="8407" xr:uid="{00000000-0005-0000-0000-0000E1200000}"/>
    <cellStyle name="Normal 2 2 2 2 2 2 2 2 2 2 2 2 2 2 2 2 2 73" xfId="8408" xr:uid="{00000000-0005-0000-0000-0000E2200000}"/>
    <cellStyle name="Normal 2 2 2 2 2 2 2 2 2 2 2 2 2 2 2 2 2 74" xfId="8409" xr:uid="{00000000-0005-0000-0000-0000E3200000}"/>
    <cellStyle name="Normal 2 2 2 2 2 2 2 2 2 2 2 2 2 2 2 2 2 75" xfId="8410" xr:uid="{00000000-0005-0000-0000-0000E4200000}"/>
    <cellStyle name="Normal 2 2 2 2 2 2 2 2 2 2 2 2 2 2 2 2 2 75 2" xfId="8411" xr:uid="{00000000-0005-0000-0000-0000E5200000}"/>
    <cellStyle name="Normal 2 2 2 2 2 2 2 2 2 2 2 2 2 2 2 2 2 75 3" xfId="8412" xr:uid="{00000000-0005-0000-0000-0000E6200000}"/>
    <cellStyle name="Normal 2 2 2 2 2 2 2 2 2 2 2 2 2 2 2 2 2 75 4" xfId="8413" xr:uid="{00000000-0005-0000-0000-0000E7200000}"/>
    <cellStyle name="Normal 2 2 2 2 2 2 2 2 2 2 2 2 2 2 2 2 2 76" xfId="8414" xr:uid="{00000000-0005-0000-0000-0000E8200000}"/>
    <cellStyle name="Normal 2 2 2 2 2 2 2 2 2 2 2 2 2 2 2 2 2 77" xfId="8415" xr:uid="{00000000-0005-0000-0000-0000E9200000}"/>
    <cellStyle name="Normal 2 2 2 2 2 2 2 2 2 2 2 2 2 2 2 2 2 8" xfId="8416" xr:uid="{00000000-0005-0000-0000-0000EA200000}"/>
    <cellStyle name="Normal 2 2 2 2 2 2 2 2 2 2 2 2 2 2 2 2 2 9" xfId="8417" xr:uid="{00000000-0005-0000-0000-0000EB200000}"/>
    <cellStyle name="Normal 2 2 2 2 2 2 2 2 2 2 2 2 2 2 2 2 20" xfId="8418" xr:uid="{00000000-0005-0000-0000-0000EC200000}"/>
    <cellStyle name="Normal 2 2 2 2 2 2 2 2 2 2 2 2 2 2 2 2 21" xfId="8419" xr:uid="{00000000-0005-0000-0000-0000ED200000}"/>
    <cellStyle name="Normal 2 2 2 2 2 2 2 2 2 2 2 2 2 2 2 2 21 2" xfId="8420" xr:uid="{00000000-0005-0000-0000-0000EE200000}"/>
    <cellStyle name="Normal 2 2 2 2 2 2 2 2 2 2 2 2 2 2 2 2 21 3" xfId="8421" xr:uid="{00000000-0005-0000-0000-0000EF200000}"/>
    <cellStyle name="Normal 2 2 2 2 2 2 2 2 2 2 2 2 2 2 2 2 21 4" xfId="8422" xr:uid="{00000000-0005-0000-0000-0000F0200000}"/>
    <cellStyle name="Normal 2 2 2 2 2 2 2 2 2 2 2 2 2 2 2 2 22" xfId="8423" xr:uid="{00000000-0005-0000-0000-0000F1200000}"/>
    <cellStyle name="Normal 2 2 2 2 2 2 2 2 2 2 2 2 2 2 2 2 23" xfId="8424" xr:uid="{00000000-0005-0000-0000-0000F2200000}"/>
    <cellStyle name="Normal 2 2 2 2 2 2 2 2 2 2 2 2 2 2 2 2 24" xfId="8425" xr:uid="{00000000-0005-0000-0000-0000F3200000}"/>
    <cellStyle name="Normal 2 2 2 2 2 2 2 2 2 2 2 2 2 2 2 2 25" xfId="8426" xr:uid="{00000000-0005-0000-0000-0000F4200000}"/>
    <cellStyle name="Normal 2 2 2 2 2 2 2 2 2 2 2 2 2 2 2 2 26" xfId="8427" xr:uid="{00000000-0005-0000-0000-0000F5200000}"/>
    <cellStyle name="Normal 2 2 2 2 2 2 2 2 2 2 2 2 2 2 2 2 27" xfId="8428" xr:uid="{00000000-0005-0000-0000-0000F6200000}"/>
    <cellStyle name="Normal 2 2 2 2 2 2 2 2 2 2 2 2 2 2 2 2 28" xfId="8429" xr:uid="{00000000-0005-0000-0000-0000F7200000}"/>
    <cellStyle name="Normal 2 2 2 2 2 2 2 2 2 2 2 2 2 2 2 2 29" xfId="8430" xr:uid="{00000000-0005-0000-0000-0000F8200000}"/>
    <cellStyle name="Normal 2 2 2 2 2 2 2 2 2 2 2 2 2 2 2 2 3" xfId="8431" xr:uid="{00000000-0005-0000-0000-0000F9200000}"/>
    <cellStyle name="Normal 2 2 2 2 2 2 2 2 2 2 2 2 2 2 2 2 30" xfId="8432" xr:uid="{00000000-0005-0000-0000-0000FA200000}"/>
    <cellStyle name="Normal 2 2 2 2 2 2 2 2 2 2 2 2 2 2 2 2 31" xfId="8433" xr:uid="{00000000-0005-0000-0000-0000FB200000}"/>
    <cellStyle name="Normal 2 2 2 2 2 2 2 2 2 2 2 2 2 2 2 2 32" xfId="8434" xr:uid="{00000000-0005-0000-0000-0000FC200000}"/>
    <cellStyle name="Normal 2 2 2 2 2 2 2 2 2 2 2 2 2 2 2 2 33" xfId="8435" xr:uid="{00000000-0005-0000-0000-0000FD200000}"/>
    <cellStyle name="Normal 2 2 2 2 2 2 2 2 2 2 2 2 2 2 2 2 34" xfId="8436" xr:uid="{00000000-0005-0000-0000-0000FE200000}"/>
    <cellStyle name="Normal 2 2 2 2 2 2 2 2 2 2 2 2 2 2 2 2 35" xfId="8437" xr:uid="{00000000-0005-0000-0000-0000FF200000}"/>
    <cellStyle name="Normal 2 2 2 2 2 2 2 2 2 2 2 2 2 2 2 2 36" xfId="8438" xr:uid="{00000000-0005-0000-0000-000000210000}"/>
    <cellStyle name="Normal 2 2 2 2 2 2 2 2 2 2 2 2 2 2 2 2 36 2" xfId="8439" xr:uid="{00000000-0005-0000-0000-000001210000}"/>
    <cellStyle name="Normal 2 2 2 2 2 2 2 2 2 2 2 2 2 2 2 2 36 3" xfId="8440" xr:uid="{00000000-0005-0000-0000-000002210000}"/>
    <cellStyle name="Normal 2 2 2 2 2 2 2 2 2 2 2 2 2 2 2 2 36 4" xfId="8441" xr:uid="{00000000-0005-0000-0000-000003210000}"/>
    <cellStyle name="Normal 2 2 2 2 2 2 2 2 2 2 2 2 2 2 2 2 36 5" xfId="8442" xr:uid="{00000000-0005-0000-0000-000004210000}"/>
    <cellStyle name="Normal 2 2 2 2 2 2 2 2 2 2 2 2 2 2 2 2 36 6" xfId="8443" xr:uid="{00000000-0005-0000-0000-000005210000}"/>
    <cellStyle name="Normal 2 2 2 2 2 2 2 2 2 2 2 2 2 2 2 2 36 7" xfId="8444" xr:uid="{00000000-0005-0000-0000-000006210000}"/>
    <cellStyle name="Normal 2 2 2 2 2 2 2 2 2 2 2 2 2 2 2 2 37" xfId="8445" xr:uid="{00000000-0005-0000-0000-000007210000}"/>
    <cellStyle name="Normal 2 2 2 2 2 2 2 2 2 2 2 2 2 2 2 2 38" xfId="8446" xr:uid="{00000000-0005-0000-0000-000008210000}"/>
    <cellStyle name="Normal 2 2 2 2 2 2 2 2 2 2 2 2 2 2 2 2 39" xfId="8447" xr:uid="{00000000-0005-0000-0000-000009210000}"/>
    <cellStyle name="Normal 2 2 2 2 2 2 2 2 2 2 2 2 2 2 2 2 4" xfId="8448" xr:uid="{00000000-0005-0000-0000-00000A210000}"/>
    <cellStyle name="Normal 2 2 2 2 2 2 2 2 2 2 2 2 2 2 2 2 40" xfId="8449" xr:uid="{00000000-0005-0000-0000-00000B210000}"/>
    <cellStyle name="Normal 2 2 2 2 2 2 2 2 2 2 2 2 2 2 2 2 41" xfId="8450" xr:uid="{00000000-0005-0000-0000-00000C210000}"/>
    <cellStyle name="Normal 2 2 2 2 2 2 2 2 2 2 2 2 2 2 2 2 42" xfId="8451" xr:uid="{00000000-0005-0000-0000-00000D210000}"/>
    <cellStyle name="Normal 2 2 2 2 2 2 2 2 2 2 2 2 2 2 2 2 43" xfId="8452" xr:uid="{00000000-0005-0000-0000-00000E210000}"/>
    <cellStyle name="Normal 2 2 2 2 2 2 2 2 2 2 2 2 2 2 2 2 44" xfId="8453" xr:uid="{00000000-0005-0000-0000-00000F210000}"/>
    <cellStyle name="Normal 2 2 2 2 2 2 2 2 2 2 2 2 2 2 2 2 45" xfId="8454" xr:uid="{00000000-0005-0000-0000-000010210000}"/>
    <cellStyle name="Normal 2 2 2 2 2 2 2 2 2 2 2 2 2 2 2 2 46" xfId="8455" xr:uid="{00000000-0005-0000-0000-000011210000}"/>
    <cellStyle name="Normal 2 2 2 2 2 2 2 2 2 2 2 2 2 2 2 2 47" xfId="8456" xr:uid="{00000000-0005-0000-0000-000012210000}"/>
    <cellStyle name="Normal 2 2 2 2 2 2 2 2 2 2 2 2 2 2 2 2 48" xfId="8457" xr:uid="{00000000-0005-0000-0000-000013210000}"/>
    <cellStyle name="Normal 2 2 2 2 2 2 2 2 2 2 2 2 2 2 2 2 49" xfId="8458" xr:uid="{00000000-0005-0000-0000-000014210000}"/>
    <cellStyle name="Normal 2 2 2 2 2 2 2 2 2 2 2 2 2 2 2 2 5" xfId="8459" xr:uid="{00000000-0005-0000-0000-000015210000}"/>
    <cellStyle name="Normal 2 2 2 2 2 2 2 2 2 2 2 2 2 2 2 2 50" xfId="8460" xr:uid="{00000000-0005-0000-0000-000016210000}"/>
    <cellStyle name="Normal 2 2 2 2 2 2 2 2 2 2 2 2 2 2 2 2 51" xfId="8461" xr:uid="{00000000-0005-0000-0000-000017210000}"/>
    <cellStyle name="Normal 2 2 2 2 2 2 2 2 2 2 2 2 2 2 2 2 52" xfId="8462" xr:uid="{00000000-0005-0000-0000-000018210000}"/>
    <cellStyle name="Normal 2 2 2 2 2 2 2 2 2 2 2 2 2 2 2 2 53" xfId="8463" xr:uid="{00000000-0005-0000-0000-000019210000}"/>
    <cellStyle name="Normal 2 2 2 2 2 2 2 2 2 2 2 2 2 2 2 2 54" xfId="8464" xr:uid="{00000000-0005-0000-0000-00001A210000}"/>
    <cellStyle name="Normal 2 2 2 2 2 2 2 2 2 2 2 2 2 2 2 2 55" xfId="8465" xr:uid="{00000000-0005-0000-0000-00001B210000}"/>
    <cellStyle name="Normal 2 2 2 2 2 2 2 2 2 2 2 2 2 2 2 2 56" xfId="8466" xr:uid="{00000000-0005-0000-0000-00001C210000}"/>
    <cellStyle name="Normal 2 2 2 2 2 2 2 2 2 2 2 2 2 2 2 2 57" xfId="8467" xr:uid="{00000000-0005-0000-0000-00001D210000}"/>
    <cellStyle name="Normal 2 2 2 2 2 2 2 2 2 2 2 2 2 2 2 2 58" xfId="8468" xr:uid="{00000000-0005-0000-0000-00001E210000}"/>
    <cellStyle name="Normal 2 2 2 2 2 2 2 2 2 2 2 2 2 2 2 2 59" xfId="8469" xr:uid="{00000000-0005-0000-0000-00001F210000}"/>
    <cellStyle name="Normal 2 2 2 2 2 2 2 2 2 2 2 2 2 2 2 2 6" xfId="8470" xr:uid="{00000000-0005-0000-0000-000020210000}"/>
    <cellStyle name="Normal 2 2 2 2 2 2 2 2 2 2 2 2 2 2 2 2 60" xfId="8471" xr:uid="{00000000-0005-0000-0000-000021210000}"/>
    <cellStyle name="Normal 2 2 2 2 2 2 2 2 2 2 2 2 2 2 2 2 61" xfId="8472" xr:uid="{00000000-0005-0000-0000-000022210000}"/>
    <cellStyle name="Normal 2 2 2 2 2 2 2 2 2 2 2 2 2 2 2 2 62" xfId="8473" xr:uid="{00000000-0005-0000-0000-000023210000}"/>
    <cellStyle name="Normal 2 2 2 2 2 2 2 2 2 2 2 2 2 2 2 2 63" xfId="8474" xr:uid="{00000000-0005-0000-0000-000024210000}"/>
    <cellStyle name="Normal 2 2 2 2 2 2 2 2 2 2 2 2 2 2 2 2 64" xfId="8475" xr:uid="{00000000-0005-0000-0000-000025210000}"/>
    <cellStyle name="Normal 2 2 2 2 2 2 2 2 2 2 2 2 2 2 2 2 65" xfId="8476" xr:uid="{00000000-0005-0000-0000-000026210000}"/>
    <cellStyle name="Normal 2 2 2 2 2 2 2 2 2 2 2 2 2 2 2 2 66" xfId="8477" xr:uid="{00000000-0005-0000-0000-000027210000}"/>
    <cellStyle name="Normal 2 2 2 2 2 2 2 2 2 2 2 2 2 2 2 2 67" xfId="8478" xr:uid="{00000000-0005-0000-0000-000028210000}"/>
    <cellStyle name="Normal 2 2 2 2 2 2 2 2 2 2 2 2 2 2 2 2 68" xfId="8479" xr:uid="{00000000-0005-0000-0000-000029210000}"/>
    <cellStyle name="Normal 2 2 2 2 2 2 2 2 2 2 2 2 2 2 2 2 69" xfId="8480" xr:uid="{00000000-0005-0000-0000-00002A210000}"/>
    <cellStyle name="Normal 2 2 2 2 2 2 2 2 2 2 2 2 2 2 2 2 7" xfId="8481" xr:uid="{00000000-0005-0000-0000-00002B210000}"/>
    <cellStyle name="Normal 2 2 2 2 2 2 2 2 2 2 2 2 2 2 2 2 70" xfId="8482" xr:uid="{00000000-0005-0000-0000-00002C210000}"/>
    <cellStyle name="Normal 2 2 2 2 2 2 2 2 2 2 2 2 2 2 2 2 71" xfId="8483" xr:uid="{00000000-0005-0000-0000-00002D210000}"/>
    <cellStyle name="Normal 2 2 2 2 2 2 2 2 2 2 2 2 2 2 2 2 72" xfId="8484" xr:uid="{00000000-0005-0000-0000-00002E210000}"/>
    <cellStyle name="Normal 2 2 2 2 2 2 2 2 2 2 2 2 2 2 2 2 73" xfId="8485" xr:uid="{00000000-0005-0000-0000-00002F210000}"/>
    <cellStyle name="Normal 2 2 2 2 2 2 2 2 2 2 2 2 2 2 2 2 74" xfId="8486" xr:uid="{00000000-0005-0000-0000-000030210000}"/>
    <cellStyle name="Normal 2 2 2 2 2 2 2 2 2 2 2 2 2 2 2 2 75" xfId="8487" xr:uid="{00000000-0005-0000-0000-000031210000}"/>
    <cellStyle name="Normal 2 2 2 2 2 2 2 2 2 2 2 2 2 2 2 2 76" xfId="8488" xr:uid="{00000000-0005-0000-0000-000032210000}"/>
    <cellStyle name="Normal 2 2 2 2 2 2 2 2 2 2 2 2 2 2 2 2 77" xfId="8489" xr:uid="{00000000-0005-0000-0000-000033210000}"/>
    <cellStyle name="Normal 2 2 2 2 2 2 2 2 2 2 2 2 2 2 2 2 78" xfId="8490" xr:uid="{00000000-0005-0000-0000-000034210000}"/>
    <cellStyle name="Normal 2 2 2 2 2 2 2 2 2 2 2 2 2 2 2 2 79" xfId="8491" xr:uid="{00000000-0005-0000-0000-000035210000}"/>
    <cellStyle name="Normal 2 2 2 2 2 2 2 2 2 2 2 2 2 2 2 2 8" xfId="8492" xr:uid="{00000000-0005-0000-0000-000036210000}"/>
    <cellStyle name="Normal 2 2 2 2 2 2 2 2 2 2 2 2 2 2 2 2 80" xfId="8493" xr:uid="{00000000-0005-0000-0000-000037210000}"/>
    <cellStyle name="Normal 2 2 2 2 2 2 2 2 2 2 2 2 2 2 2 2 81" xfId="8494" xr:uid="{00000000-0005-0000-0000-000038210000}"/>
    <cellStyle name="Normal 2 2 2 2 2 2 2 2 2 2 2 2 2 2 2 2 82" xfId="8495" xr:uid="{00000000-0005-0000-0000-000039210000}"/>
    <cellStyle name="Normal 2 2 2 2 2 2 2 2 2 2 2 2 2 2 2 2 83" xfId="8496" xr:uid="{00000000-0005-0000-0000-00003A210000}"/>
    <cellStyle name="Normal 2 2 2 2 2 2 2 2 2 2 2 2 2 2 2 2 83 2" xfId="8497" xr:uid="{00000000-0005-0000-0000-00003B210000}"/>
    <cellStyle name="Normal 2 2 2 2 2 2 2 2 2 2 2 2 2 2 2 2 83 3" xfId="8498" xr:uid="{00000000-0005-0000-0000-00003C210000}"/>
    <cellStyle name="Normal 2 2 2 2 2 2 2 2 2 2 2 2 2 2 2 2 83 4" xfId="8499" xr:uid="{00000000-0005-0000-0000-00003D210000}"/>
    <cellStyle name="Normal 2 2 2 2 2 2 2 2 2 2 2 2 2 2 2 2 84" xfId="8500" xr:uid="{00000000-0005-0000-0000-00003E210000}"/>
    <cellStyle name="Normal 2 2 2 2 2 2 2 2 2 2 2 2 2 2 2 2 85" xfId="8501" xr:uid="{00000000-0005-0000-0000-00003F210000}"/>
    <cellStyle name="Normal 2 2 2 2 2 2 2 2 2 2 2 2 2 2 2 2 9" xfId="8502" xr:uid="{00000000-0005-0000-0000-000040210000}"/>
    <cellStyle name="Normal 2 2 2 2 2 2 2 2 2 2 2 2 2 2 2 20" xfId="8503" xr:uid="{00000000-0005-0000-0000-000041210000}"/>
    <cellStyle name="Normal 2 2 2 2 2 2 2 2 2 2 2 2 2 2 2 21" xfId="8504" xr:uid="{00000000-0005-0000-0000-000042210000}"/>
    <cellStyle name="Normal 2 2 2 2 2 2 2 2 2 2 2 2 2 2 2 22" xfId="8505" xr:uid="{00000000-0005-0000-0000-000043210000}"/>
    <cellStyle name="Normal 2 2 2 2 2 2 2 2 2 2 2 2 2 2 2 22 2" xfId="8506" xr:uid="{00000000-0005-0000-0000-000044210000}"/>
    <cellStyle name="Normal 2 2 2 2 2 2 2 2 2 2 2 2 2 2 2 22 3" xfId="8507" xr:uid="{00000000-0005-0000-0000-000045210000}"/>
    <cellStyle name="Normal 2 2 2 2 2 2 2 2 2 2 2 2 2 2 2 22 4" xfId="8508" xr:uid="{00000000-0005-0000-0000-000046210000}"/>
    <cellStyle name="Normal 2 2 2 2 2 2 2 2 2 2 2 2 2 2 2 23" xfId="8509" xr:uid="{00000000-0005-0000-0000-000047210000}"/>
    <cellStyle name="Normal 2 2 2 2 2 2 2 2 2 2 2 2 2 2 2 24" xfId="8510" xr:uid="{00000000-0005-0000-0000-000048210000}"/>
    <cellStyle name="Normal 2 2 2 2 2 2 2 2 2 2 2 2 2 2 2 25" xfId="8511" xr:uid="{00000000-0005-0000-0000-000049210000}"/>
    <cellStyle name="Normal 2 2 2 2 2 2 2 2 2 2 2 2 2 2 2 26" xfId="8512" xr:uid="{00000000-0005-0000-0000-00004A210000}"/>
    <cellStyle name="Normal 2 2 2 2 2 2 2 2 2 2 2 2 2 2 2 27" xfId="8513" xr:uid="{00000000-0005-0000-0000-00004B210000}"/>
    <cellStyle name="Normal 2 2 2 2 2 2 2 2 2 2 2 2 2 2 2 28" xfId="8514" xr:uid="{00000000-0005-0000-0000-00004C210000}"/>
    <cellStyle name="Normal 2 2 2 2 2 2 2 2 2 2 2 2 2 2 2 29" xfId="8515" xr:uid="{00000000-0005-0000-0000-00004D210000}"/>
    <cellStyle name="Normal 2 2 2 2 2 2 2 2 2 2 2 2 2 2 2 3" xfId="8516" xr:uid="{00000000-0005-0000-0000-00004E210000}"/>
    <cellStyle name="Normal 2 2 2 2 2 2 2 2 2 2 2 2 2 2 2 30" xfId="8517" xr:uid="{00000000-0005-0000-0000-00004F210000}"/>
    <cellStyle name="Normal 2 2 2 2 2 2 2 2 2 2 2 2 2 2 2 31" xfId="8518" xr:uid="{00000000-0005-0000-0000-000050210000}"/>
    <cellStyle name="Normal 2 2 2 2 2 2 2 2 2 2 2 2 2 2 2 32" xfId="8519" xr:uid="{00000000-0005-0000-0000-000051210000}"/>
    <cellStyle name="Normal 2 2 2 2 2 2 2 2 2 2 2 2 2 2 2 33" xfId="8520" xr:uid="{00000000-0005-0000-0000-000052210000}"/>
    <cellStyle name="Normal 2 2 2 2 2 2 2 2 2 2 2 2 2 2 2 34" xfId="8521" xr:uid="{00000000-0005-0000-0000-000053210000}"/>
    <cellStyle name="Normal 2 2 2 2 2 2 2 2 2 2 2 2 2 2 2 35" xfId="8522" xr:uid="{00000000-0005-0000-0000-000054210000}"/>
    <cellStyle name="Normal 2 2 2 2 2 2 2 2 2 2 2 2 2 2 2 36" xfId="8523" xr:uid="{00000000-0005-0000-0000-000055210000}"/>
    <cellStyle name="Normal 2 2 2 2 2 2 2 2 2 2 2 2 2 2 2 37" xfId="8524" xr:uid="{00000000-0005-0000-0000-000056210000}"/>
    <cellStyle name="Normal 2 2 2 2 2 2 2 2 2 2 2 2 2 2 2 37 2" xfId="8525" xr:uid="{00000000-0005-0000-0000-000057210000}"/>
    <cellStyle name="Normal 2 2 2 2 2 2 2 2 2 2 2 2 2 2 2 37 3" xfId="8526" xr:uid="{00000000-0005-0000-0000-000058210000}"/>
    <cellStyle name="Normal 2 2 2 2 2 2 2 2 2 2 2 2 2 2 2 37 4" xfId="8527" xr:uid="{00000000-0005-0000-0000-000059210000}"/>
    <cellStyle name="Normal 2 2 2 2 2 2 2 2 2 2 2 2 2 2 2 37 5" xfId="8528" xr:uid="{00000000-0005-0000-0000-00005A210000}"/>
    <cellStyle name="Normal 2 2 2 2 2 2 2 2 2 2 2 2 2 2 2 37 6" xfId="8529" xr:uid="{00000000-0005-0000-0000-00005B210000}"/>
    <cellStyle name="Normal 2 2 2 2 2 2 2 2 2 2 2 2 2 2 2 37 7" xfId="8530" xr:uid="{00000000-0005-0000-0000-00005C210000}"/>
    <cellStyle name="Normal 2 2 2 2 2 2 2 2 2 2 2 2 2 2 2 38" xfId="8531" xr:uid="{00000000-0005-0000-0000-00005D210000}"/>
    <cellStyle name="Normal 2 2 2 2 2 2 2 2 2 2 2 2 2 2 2 39" xfId="8532" xr:uid="{00000000-0005-0000-0000-00005E210000}"/>
    <cellStyle name="Normal 2 2 2 2 2 2 2 2 2 2 2 2 2 2 2 4" xfId="8533" xr:uid="{00000000-0005-0000-0000-00005F210000}"/>
    <cellStyle name="Normal 2 2 2 2 2 2 2 2 2 2 2 2 2 2 2 4 10" xfId="8534" xr:uid="{00000000-0005-0000-0000-000060210000}"/>
    <cellStyle name="Normal 2 2 2 2 2 2 2 2 2 2 2 2 2 2 2 4 11" xfId="8535" xr:uid="{00000000-0005-0000-0000-000061210000}"/>
    <cellStyle name="Normal 2 2 2 2 2 2 2 2 2 2 2 2 2 2 2 4 12" xfId="8536" xr:uid="{00000000-0005-0000-0000-000062210000}"/>
    <cellStyle name="Normal 2 2 2 2 2 2 2 2 2 2 2 2 2 2 2 4 13" xfId="8537" xr:uid="{00000000-0005-0000-0000-000063210000}"/>
    <cellStyle name="Normal 2 2 2 2 2 2 2 2 2 2 2 2 2 2 2 4 13 2" xfId="8538" xr:uid="{00000000-0005-0000-0000-000064210000}"/>
    <cellStyle name="Normal 2 2 2 2 2 2 2 2 2 2 2 2 2 2 2 4 13 3" xfId="8539" xr:uid="{00000000-0005-0000-0000-000065210000}"/>
    <cellStyle name="Normal 2 2 2 2 2 2 2 2 2 2 2 2 2 2 2 4 13 4" xfId="8540" xr:uid="{00000000-0005-0000-0000-000066210000}"/>
    <cellStyle name="Normal 2 2 2 2 2 2 2 2 2 2 2 2 2 2 2 4 14" xfId="8541" xr:uid="{00000000-0005-0000-0000-000067210000}"/>
    <cellStyle name="Normal 2 2 2 2 2 2 2 2 2 2 2 2 2 2 2 4 15" xfId="8542" xr:uid="{00000000-0005-0000-0000-000068210000}"/>
    <cellStyle name="Normal 2 2 2 2 2 2 2 2 2 2 2 2 2 2 2 4 16" xfId="8543" xr:uid="{00000000-0005-0000-0000-000069210000}"/>
    <cellStyle name="Normal 2 2 2 2 2 2 2 2 2 2 2 2 2 2 2 4 2" xfId="8544" xr:uid="{00000000-0005-0000-0000-00006A210000}"/>
    <cellStyle name="Normal 2 2 2 2 2 2 2 2 2 2 2 2 2 2 2 4 2 10" xfId="8545" xr:uid="{00000000-0005-0000-0000-00006B210000}"/>
    <cellStyle name="Normal 2 2 2 2 2 2 2 2 2 2 2 2 2 2 2 4 2 11" xfId="8546" xr:uid="{00000000-0005-0000-0000-00006C210000}"/>
    <cellStyle name="Normal 2 2 2 2 2 2 2 2 2 2 2 2 2 2 2 4 2 11 2" xfId="8547" xr:uid="{00000000-0005-0000-0000-00006D210000}"/>
    <cellStyle name="Normal 2 2 2 2 2 2 2 2 2 2 2 2 2 2 2 4 2 11 3" xfId="8548" xr:uid="{00000000-0005-0000-0000-00006E210000}"/>
    <cellStyle name="Normal 2 2 2 2 2 2 2 2 2 2 2 2 2 2 2 4 2 11 4" xfId="8549" xr:uid="{00000000-0005-0000-0000-00006F210000}"/>
    <cellStyle name="Normal 2 2 2 2 2 2 2 2 2 2 2 2 2 2 2 4 2 12" xfId="8550" xr:uid="{00000000-0005-0000-0000-000070210000}"/>
    <cellStyle name="Normal 2 2 2 2 2 2 2 2 2 2 2 2 2 2 2 4 2 13" xfId="8551" xr:uid="{00000000-0005-0000-0000-000071210000}"/>
    <cellStyle name="Normal 2 2 2 2 2 2 2 2 2 2 2 2 2 2 2 4 2 14" xfId="8552" xr:uid="{00000000-0005-0000-0000-000072210000}"/>
    <cellStyle name="Normal 2 2 2 2 2 2 2 2 2 2 2 2 2 2 2 4 2 2" xfId="8553" xr:uid="{00000000-0005-0000-0000-000073210000}"/>
    <cellStyle name="Normal 2 2 2 2 2 2 2 2 2 2 2 2 2 2 2 4 2 2 10" xfId="8554" xr:uid="{00000000-0005-0000-0000-000074210000}"/>
    <cellStyle name="Normal 2 2 2 2 2 2 2 2 2 2 2 2 2 2 2 4 2 2 11" xfId="8555" xr:uid="{00000000-0005-0000-0000-000075210000}"/>
    <cellStyle name="Normal 2 2 2 2 2 2 2 2 2 2 2 2 2 2 2 4 2 2 2" xfId="8556" xr:uid="{00000000-0005-0000-0000-000076210000}"/>
    <cellStyle name="Normal 2 2 2 2 2 2 2 2 2 2 2 2 2 2 2 4 2 2 2 10" xfId="8557" xr:uid="{00000000-0005-0000-0000-000077210000}"/>
    <cellStyle name="Normal 2 2 2 2 2 2 2 2 2 2 2 2 2 2 2 4 2 2 2 11" xfId="8558" xr:uid="{00000000-0005-0000-0000-000078210000}"/>
    <cellStyle name="Normal 2 2 2 2 2 2 2 2 2 2 2 2 2 2 2 4 2 2 2 2" xfId="8559" xr:uid="{00000000-0005-0000-0000-000079210000}"/>
    <cellStyle name="Normal 2 2 2 2 2 2 2 2 2 2 2 2 2 2 2 4 2 2 2 2 2" xfId="8560" xr:uid="{00000000-0005-0000-0000-00007A210000}"/>
    <cellStyle name="Normal 2 2 2 2 2 2 2 2 2 2 2 2 2 2 2 4 2 2 2 2 2 2" xfId="8561" xr:uid="{00000000-0005-0000-0000-00007B210000}"/>
    <cellStyle name="Normal 2 2 2 2 2 2 2 2 2 2 2 2 2 2 2 4 2 2 2 2 2 3" xfId="8562" xr:uid="{00000000-0005-0000-0000-00007C210000}"/>
    <cellStyle name="Normal 2 2 2 2 2 2 2 2 2 2 2 2 2 2 2 4 2 2 2 2 2 4" xfId="8563" xr:uid="{00000000-0005-0000-0000-00007D210000}"/>
    <cellStyle name="Normal 2 2 2 2 2 2 2 2 2 2 2 2 2 2 2 4 2 2 2 2 3" xfId="8564" xr:uid="{00000000-0005-0000-0000-00007E210000}"/>
    <cellStyle name="Normal 2 2 2 2 2 2 2 2 2 2 2 2 2 2 2 4 2 2 2 2 4" xfId="8565" xr:uid="{00000000-0005-0000-0000-00007F210000}"/>
    <cellStyle name="Normal 2 2 2 2 2 2 2 2 2 2 2 2 2 2 2 4 2 2 2 2 5" xfId="8566" xr:uid="{00000000-0005-0000-0000-000080210000}"/>
    <cellStyle name="Normal 2 2 2 2 2 2 2 2 2 2 2 2 2 2 2 4 2 2 2 2 6" xfId="8567" xr:uid="{00000000-0005-0000-0000-000081210000}"/>
    <cellStyle name="Normal 2 2 2 2 2 2 2 2 2 2 2 2 2 2 2 4 2 2 2 3" xfId="8568" xr:uid="{00000000-0005-0000-0000-000082210000}"/>
    <cellStyle name="Normal 2 2 2 2 2 2 2 2 2 2 2 2 2 2 2 4 2 2 2 4" xfId="8569" xr:uid="{00000000-0005-0000-0000-000083210000}"/>
    <cellStyle name="Normal 2 2 2 2 2 2 2 2 2 2 2 2 2 2 2 4 2 2 2 5" xfId="8570" xr:uid="{00000000-0005-0000-0000-000084210000}"/>
    <cellStyle name="Normal 2 2 2 2 2 2 2 2 2 2 2 2 2 2 2 4 2 2 2 6" xfId="8571" xr:uid="{00000000-0005-0000-0000-000085210000}"/>
    <cellStyle name="Normal 2 2 2 2 2 2 2 2 2 2 2 2 2 2 2 4 2 2 2 7" xfId="8572" xr:uid="{00000000-0005-0000-0000-000086210000}"/>
    <cellStyle name="Normal 2 2 2 2 2 2 2 2 2 2 2 2 2 2 2 4 2 2 2 8" xfId="8573" xr:uid="{00000000-0005-0000-0000-000087210000}"/>
    <cellStyle name="Normal 2 2 2 2 2 2 2 2 2 2 2 2 2 2 2 4 2 2 2 8 2" xfId="8574" xr:uid="{00000000-0005-0000-0000-000088210000}"/>
    <cellStyle name="Normal 2 2 2 2 2 2 2 2 2 2 2 2 2 2 2 4 2 2 2 8 3" xfId="8575" xr:uid="{00000000-0005-0000-0000-000089210000}"/>
    <cellStyle name="Normal 2 2 2 2 2 2 2 2 2 2 2 2 2 2 2 4 2 2 2 8 4" xfId="8576" xr:uid="{00000000-0005-0000-0000-00008A210000}"/>
    <cellStyle name="Normal 2 2 2 2 2 2 2 2 2 2 2 2 2 2 2 4 2 2 2 9" xfId="8577" xr:uid="{00000000-0005-0000-0000-00008B210000}"/>
    <cellStyle name="Normal 2 2 2 2 2 2 2 2 2 2 2 2 2 2 2 4 2 2 3" xfId="8578" xr:uid="{00000000-0005-0000-0000-00008C210000}"/>
    <cellStyle name="Normal 2 2 2 2 2 2 2 2 2 2 2 2 2 2 2 4 2 2 3 2" xfId="8579" xr:uid="{00000000-0005-0000-0000-00008D210000}"/>
    <cellStyle name="Normal 2 2 2 2 2 2 2 2 2 2 2 2 2 2 2 4 2 2 3 2 2" xfId="8580" xr:uid="{00000000-0005-0000-0000-00008E210000}"/>
    <cellStyle name="Normal 2 2 2 2 2 2 2 2 2 2 2 2 2 2 2 4 2 2 3 2 3" xfId="8581" xr:uid="{00000000-0005-0000-0000-00008F210000}"/>
    <cellStyle name="Normal 2 2 2 2 2 2 2 2 2 2 2 2 2 2 2 4 2 2 3 2 4" xfId="8582" xr:uid="{00000000-0005-0000-0000-000090210000}"/>
    <cellStyle name="Normal 2 2 2 2 2 2 2 2 2 2 2 2 2 2 2 4 2 2 3 3" xfId="8583" xr:uid="{00000000-0005-0000-0000-000091210000}"/>
    <cellStyle name="Normal 2 2 2 2 2 2 2 2 2 2 2 2 2 2 2 4 2 2 3 4" xfId="8584" xr:uid="{00000000-0005-0000-0000-000092210000}"/>
    <cellStyle name="Normal 2 2 2 2 2 2 2 2 2 2 2 2 2 2 2 4 2 2 3 5" xfId="8585" xr:uid="{00000000-0005-0000-0000-000093210000}"/>
    <cellStyle name="Normal 2 2 2 2 2 2 2 2 2 2 2 2 2 2 2 4 2 2 3 6" xfId="8586" xr:uid="{00000000-0005-0000-0000-000094210000}"/>
    <cellStyle name="Normal 2 2 2 2 2 2 2 2 2 2 2 2 2 2 2 4 2 2 4" xfId="8587" xr:uid="{00000000-0005-0000-0000-000095210000}"/>
    <cellStyle name="Normal 2 2 2 2 2 2 2 2 2 2 2 2 2 2 2 4 2 2 5" xfId="8588" xr:uid="{00000000-0005-0000-0000-000096210000}"/>
    <cellStyle name="Normal 2 2 2 2 2 2 2 2 2 2 2 2 2 2 2 4 2 2 6" xfId="8589" xr:uid="{00000000-0005-0000-0000-000097210000}"/>
    <cellStyle name="Normal 2 2 2 2 2 2 2 2 2 2 2 2 2 2 2 4 2 2 7" xfId="8590" xr:uid="{00000000-0005-0000-0000-000098210000}"/>
    <cellStyle name="Normal 2 2 2 2 2 2 2 2 2 2 2 2 2 2 2 4 2 2 8" xfId="8591" xr:uid="{00000000-0005-0000-0000-000099210000}"/>
    <cellStyle name="Normal 2 2 2 2 2 2 2 2 2 2 2 2 2 2 2 4 2 2 8 2" xfId="8592" xr:uid="{00000000-0005-0000-0000-00009A210000}"/>
    <cellStyle name="Normal 2 2 2 2 2 2 2 2 2 2 2 2 2 2 2 4 2 2 8 3" xfId="8593" xr:uid="{00000000-0005-0000-0000-00009B210000}"/>
    <cellStyle name="Normal 2 2 2 2 2 2 2 2 2 2 2 2 2 2 2 4 2 2 8 4" xfId="8594" xr:uid="{00000000-0005-0000-0000-00009C210000}"/>
    <cellStyle name="Normal 2 2 2 2 2 2 2 2 2 2 2 2 2 2 2 4 2 2 9" xfId="8595" xr:uid="{00000000-0005-0000-0000-00009D210000}"/>
    <cellStyle name="Normal 2 2 2 2 2 2 2 2 2 2 2 2 2 2 2 4 2 3" xfId="8596" xr:uid="{00000000-0005-0000-0000-00009E210000}"/>
    <cellStyle name="Normal 2 2 2 2 2 2 2 2 2 2 2 2 2 2 2 4 2 4" xfId="8597" xr:uid="{00000000-0005-0000-0000-00009F210000}"/>
    <cellStyle name="Normal 2 2 2 2 2 2 2 2 2 2 2 2 2 2 2 4 2 5" xfId="8598" xr:uid="{00000000-0005-0000-0000-0000A0210000}"/>
    <cellStyle name="Normal 2 2 2 2 2 2 2 2 2 2 2 2 2 2 2 4 2 5 2" xfId="8599" xr:uid="{00000000-0005-0000-0000-0000A1210000}"/>
    <cellStyle name="Normal 2 2 2 2 2 2 2 2 2 2 2 2 2 2 2 4 2 5 2 2" xfId="8600" xr:uid="{00000000-0005-0000-0000-0000A2210000}"/>
    <cellStyle name="Normal 2 2 2 2 2 2 2 2 2 2 2 2 2 2 2 4 2 5 2 3" xfId="8601" xr:uid="{00000000-0005-0000-0000-0000A3210000}"/>
    <cellStyle name="Normal 2 2 2 2 2 2 2 2 2 2 2 2 2 2 2 4 2 5 2 4" xfId="8602" xr:uid="{00000000-0005-0000-0000-0000A4210000}"/>
    <cellStyle name="Normal 2 2 2 2 2 2 2 2 2 2 2 2 2 2 2 4 2 5 3" xfId="8603" xr:uid="{00000000-0005-0000-0000-0000A5210000}"/>
    <cellStyle name="Normal 2 2 2 2 2 2 2 2 2 2 2 2 2 2 2 4 2 5 4" xfId="8604" xr:uid="{00000000-0005-0000-0000-0000A6210000}"/>
    <cellStyle name="Normal 2 2 2 2 2 2 2 2 2 2 2 2 2 2 2 4 2 5 5" xfId="8605" xr:uid="{00000000-0005-0000-0000-0000A7210000}"/>
    <cellStyle name="Normal 2 2 2 2 2 2 2 2 2 2 2 2 2 2 2 4 2 5 6" xfId="8606" xr:uid="{00000000-0005-0000-0000-0000A8210000}"/>
    <cellStyle name="Normal 2 2 2 2 2 2 2 2 2 2 2 2 2 2 2 4 2 6" xfId="8607" xr:uid="{00000000-0005-0000-0000-0000A9210000}"/>
    <cellStyle name="Normal 2 2 2 2 2 2 2 2 2 2 2 2 2 2 2 4 2 7" xfId="8608" xr:uid="{00000000-0005-0000-0000-0000AA210000}"/>
    <cellStyle name="Normal 2 2 2 2 2 2 2 2 2 2 2 2 2 2 2 4 2 8" xfId="8609" xr:uid="{00000000-0005-0000-0000-0000AB210000}"/>
    <cellStyle name="Normal 2 2 2 2 2 2 2 2 2 2 2 2 2 2 2 4 2 9" xfId="8610" xr:uid="{00000000-0005-0000-0000-0000AC210000}"/>
    <cellStyle name="Normal 2 2 2 2 2 2 2 2 2 2 2 2 2 2 2 4 3" xfId="8611" xr:uid="{00000000-0005-0000-0000-0000AD210000}"/>
    <cellStyle name="Normal 2 2 2 2 2 2 2 2 2 2 2 2 2 2 2 4 4" xfId="8612" xr:uid="{00000000-0005-0000-0000-0000AE210000}"/>
    <cellStyle name="Normal 2 2 2 2 2 2 2 2 2 2 2 2 2 2 2 4 5" xfId="8613" xr:uid="{00000000-0005-0000-0000-0000AF210000}"/>
    <cellStyle name="Normal 2 2 2 2 2 2 2 2 2 2 2 2 2 2 2 4 5 10" xfId="8614" xr:uid="{00000000-0005-0000-0000-0000B0210000}"/>
    <cellStyle name="Normal 2 2 2 2 2 2 2 2 2 2 2 2 2 2 2 4 5 11" xfId="8615" xr:uid="{00000000-0005-0000-0000-0000B1210000}"/>
    <cellStyle name="Normal 2 2 2 2 2 2 2 2 2 2 2 2 2 2 2 4 5 2" xfId="8616" xr:uid="{00000000-0005-0000-0000-0000B2210000}"/>
    <cellStyle name="Normal 2 2 2 2 2 2 2 2 2 2 2 2 2 2 2 4 5 2 10" xfId="8617" xr:uid="{00000000-0005-0000-0000-0000B3210000}"/>
    <cellStyle name="Normal 2 2 2 2 2 2 2 2 2 2 2 2 2 2 2 4 5 2 11" xfId="8618" xr:uid="{00000000-0005-0000-0000-0000B4210000}"/>
    <cellStyle name="Normal 2 2 2 2 2 2 2 2 2 2 2 2 2 2 2 4 5 2 2" xfId="8619" xr:uid="{00000000-0005-0000-0000-0000B5210000}"/>
    <cellStyle name="Normal 2 2 2 2 2 2 2 2 2 2 2 2 2 2 2 4 5 2 2 2" xfId="8620" xr:uid="{00000000-0005-0000-0000-0000B6210000}"/>
    <cellStyle name="Normal 2 2 2 2 2 2 2 2 2 2 2 2 2 2 2 4 5 2 2 2 2" xfId="8621" xr:uid="{00000000-0005-0000-0000-0000B7210000}"/>
    <cellStyle name="Normal 2 2 2 2 2 2 2 2 2 2 2 2 2 2 2 4 5 2 2 2 3" xfId="8622" xr:uid="{00000000-0005-0000-0000-0000B8210000}"/>
    <cellStyle name="Normal 2 2 2 2 2 2 2 2 2 2 2 2 2 2 2 4 5 2 2 2 4" xfId="8623" xr:uid="{00000000-0005-0000-0000-0000B9210000}"/>
    <cellStyle name="Normal 2 2 2 2 2 2 2 2 2 2 2 2 2 2 2 4 5 2 2 3" xfId="8624" xr:uid="{00000000-0005-0000-0000-0000BA210000}"/>
    <cellStyle name="Normal 2 2 2 2 2 2 2 2 2 2 2 2 2 2 2 4 5 2 2 4" xfId="8625" xr:uid="{00000000-0005-0000-0000-0000BB210000}"/>
    <cellStyle name="Normal 2 2 2 2 2 2 2 2 2 2 2 2 2 2 2 4 5 2 2 5" xfId="8626" xr:uid="{00000000-0005-0000-0000-0000BC210000}"/>
    <cellStyle name="Normal 2 2 2 2 2 2 2 2 2 2 2 2 2 2 2 4 5 2 2 6" xfId="8627" xr:uid="{00000000-0005-0000-0000-0000BD210000}"/>
    <cellStyle name="Normal 2 2 2 2 2 2 2 2 2 2 2 2 2 2 2 4 5 2 3" xfId="8628" xr:uid="{00000000-0005-0000-0000-0000BE210000}"/>
    <cellStyle name="Normal 2 2 2 2 2 2 2 2 2 2 2 2 2 2 2 4 5 2 4" xfId="8629" xr:uid="{00000000-0005-0000-0000-0000BF210000}"/>
    <cellStyle name="Normal 2 2 2 2 2 2 2 2 2 2 2 2 2 2 2 4 5 2 5" xfId="8630" xr:uid="{00000000-0005-0000-0000-0000C0210000}"/>
    <cellStyle name="Normal 2 2 2 2 2 2 2 2 2 2 2 2 2 2 2 4 5 2 6" xfId="8631" xr:uid="{00000000-0005-0000-0000-0000C1210000}"/>
    <cellStyle name="Normal 2 2 2 2 2 2 2 2 2 2 2 2 2 2 2 4 5 2 7" xfId="8632" xr:uid="{00000000-0005-0000-0000-0000C2210000}"/>
    <cellStyle name="Normal 2 2 2 2 2 2 2 2 2 2 2 2 2 2 2 4 5 2 8" xfId="8633" xr:uid="{00000000-0005-0000-0000-0000C3210000}"/>
    <cellStyle name="Normal 2 2 2 2 2 2 2 2 2 2 2 2 2 2 2 4 5 2 8 2" xfId="8634" xr:uid="{00000000-0005-0000-0000-0000C4210000}"/>
    <cellStyle name="Normal 2 2 2 2 2 2 2 2 2 2 2 2 2 2 2 4 5 2 8 3" xfId="8635" xr:uid="{00000000-0005-0000-0000-0000C5210000}"/>
    <cellStyle name="Normal 2 2 2 2 2 2 2 2 2 2 2 2 2 2 2 4 5 2 8 4" xfId="8636" xr:uid="{00000000-0005-0000-0000-0000C6210000}"/>
    <cellStyle name="Normal 2 2 2 2 2 2 2 2 2 2 2 2 2 2 2 4 5 2 9" xfId="8637" xr:uid="{00000000-0005-0000-0000-0000C7210000}"/>
    <cellStyle name="Normal 2 2 2 2 2 2 2 2 2 2 2 2 2 2 2 4 5 3" xfId="8638" xr:uid="{00000000-0005-0000-0000-0000C8210000}"/>
    <cellStyle name="Normal 2 2 2 2 2 2 2 2 2 2 2 2 2 2 2 4 5 3 2" xfId="8639" xr:uid="{00000000-0005-0000-0000-0000C9210000}"/>
    <cellStyle name="Normal 2 2 2 2 2 2 2 2 2 2 2 2 2 2 2 4 5 3 2 2" xfId="8640" xr:uid="{00000000-0005-0000-0000-0000CA210000}"/>
    <cellStyle name="Normal 2 2 2 2 2 2 2 2 2 2 2 2 2 2 2 4 5 3 2 3" xfId="8641" xr:uid="{00000000-0005-0000-0000-0000CB210000}"/>
    <cellStyle name="Normal 2 2 2 2 2 2 2 2 2 2 2 2 2 2 2 4 5 3 2 4" xfId="8642" xr:uid="{00000000-0005-0000-0000-0000CC210000}"/>
    <cellStyle name="Normal 2 2 2 2 2 2 2 2 2 2 2 2 2 2 2 4 5 3 3" xfId="8643" xr:uid="{00000000-0005-0000-0000-0000CD210000}"/>
    <cellStyle name="Normal 2 2 2 2 2 2 2 2 2 2 2 2 2 2 2 4 5 3 4" xfId="8644" xr:uid="{00000000-0005-0000-0000-0000CE210000}"/>
    <cellStyle name="Normal 2 2 2 2 2 2 2 2 2 2 2 2 2 2 2 4 5 3 5" xfId="8645" xr:uid="{00000000-0005-0000-0000-0000CF210000}"/>
    <cellStyle name="Normal 2 2 2 2 2 2 2 2 2 2 2 2 2 2 2 4 5 3 6" xfId="8646" xr:uid="{00000000-0005-0000-0000-0000D0210000}"/>
    <cellStyle name="Normal 2 2 2 2 2 2 2 2 2 2 2 2 2 2 2 4 5 4" xfId="8647" xr:uid="{00000000-0005-0000-0000-0000D1210000}"/>
    <cellStyle name="Normal 2 2 2 2 2 2 2 2 2 2 2 2 2 2 2 4 5 5" xfId="8648" xr:uid="{00000000-0005-0000-0000-0000D2210000}"/>
    <cellStyle name="Normal 2 2 2 2 2 2 2 2 2 2 2 2 2 2 2 4 5 6" xfId="8649" xr:uid="{00000000-0005-0000-0000-0000D3210000}"/>
    <cellStyle name="Normal 2 2 2 2 2 2 2 2 2 2 2 2 2 2 2 4 5 7" xfId="8650" xr:uid="{00000000-0005-0000-0000-0000D4210000}"/>
    <cellStyle name="Normal 2 2 2 2 2 2 2 2 2 2 2 2 2 2 2 4 5 8" xfId="8651" xr:uid="{00000000-0005-0000-0000-0000D5210000}"/>
    <cellStyle name="Normal 2 2 2 2 2 2 2 2 2 2 2 2 2 2 2 4 5 8 2" xfId="8652" xr:uid="{00000000-0005-0000-0000-0000D6210000}"/>
    <cellStyle name="Normal 2 2 2 2 2 2 2 2 2 2 2 2 2 2 2 4 5 8 3" xfId="8653" xr:uid="{00000000-0005-0000-0000-0000D7210000}"/>
    <cellStyle name="Normal 2 2 2 2 2 2 2 2 2 2 2 2 2 2 2 4 5 8 4" xfId="8654" xr:uid="{00000000-0005-0000-0000-0000D8210000}"/>
    <cellStyle name="Normal 2 2 2 2 2 2 2 2 2 2 2 2 2 2 2 4 5 9" xfId="8655" xr:uid="{00000000-0005-0000-0000-0000D9210000}"/>
    <cellStyle name="Normal 2 2 2 2 2 2 2 2 2 2 2 2 2 2 2 4 6" xfId="8656" xr:uid="{00000000-0005-0000-0000-0000DA210000}"/>
    <cellStyle name="Normal 2 2 2 2 2 2 2 2 2 2 2 2 2 2 2 4 7" xfId="8657" xr:uid="{00000000-0005-0000-0000-0000DB210000}"/>
    <cellStyle name="Normal 2 2 2 2 2 2 2 2 2 2 2 2 2 2 2 4 7 2" xfId="8658" xr:uid="{00000000-0005-0000-0000-0000DC210000}"/>
    <cellStyle name="Normal 2 2 2 2 2 2 2 2 2 2 2 2 2 2 2 4 7 2 2" xfId="8659" xr:uid="{00000000-0005-0000-0000-0000DD210000}"/>
    <cellStyle name="Normal 2 2 2 2 2 2 2 2 2 2 2 2 2 2 2 4 7 2 3" xfId="8660" xr:uid="{00000000-0005-0000-0000-0000DE210000}"/>
    <cellStyle name="Normal 2 2 2 2 2 2 2 2 2 2 2 2 2 2 2 4 7 2 4" xfId="8661" xr:uid="{00000000-0005-0000-0000-0000DF210000}"/>
    <cellStyle name="Normal 2 2 2 2 2 2 2 2 2 2 2 2 2 2 2 4 7 3" xfId="8662" xr:uid="{00000000-0005-0000-0000-0000E0210000}"/>
    <cellStyle name="Normal 2 2 2 2 2 2 2 2 2 2 2 2 2 2 2 4 7 4" xfId="8663" xr:uid="{00000000-0005-0000-0000-0000E1210000}"/>
    <cellStyle name="Normal 2 2 2 2 2 2 2 2 2 2 2 2 2 2 2 4 7 5" xfId="8664" xr:uid="{00000000-0005-0000-0000-0000E2210000}"/>
    <cellStyle name="Normal 2 2 2 2 2 2 2 2 2 2 2 2 2 2 2 4 7 6" xfId="8665" xr:uid="{00000000-0005-0000-0000-0000E3210000}"/>
    <cellStyle name="Normal 2 2 2 2 2 2 2 2 2 2 2 2 2 2 2 4 8" xfId="8666" xr:uid="{00000000-0005-0000-0000-0000E4210000}"/>
    <cellStyle name="Normal 2 2 2 2 2 2 2 2 2 2 2 2 2 2 2 4 9" xfId="8667" xr:uid="{00000000-0005-0000-0000-0000E5210000}"/>
    <cellStyle name="Normal 2 2 2 2 2 2 2 2 2 2 2 2 2 2 2 40" xfId="8668" xr:uid="{00000000-0005-0000-0000-0000E6210000}"/>
    <cellStyle name="Normal 2 2 2 2 2 2 2 2 2 2 2 2 2 2 2 41" xfId="8669" xr:uid="{00000000-0005-0000-0000-0000E7210000}"/>
    <cellStyle name="Normal 2 2 2 2 2 2 2 2 2 2 2 2 2 2 2 42" xfId="8670" xr:uid="{00000000-0005-0000-0000-0000E8210000}"/>
    <cellStyle name="Normal 2 2 2 2 2 2 2 2 2 2 2 2 2 2 2 43" xfId="8671" xr:uid="{00000000-0005-0000-0000-0000E9210000}"/>
    <cellStyle name="Normal 2 2 2 2 2 2 2 2 2 2 2 2 2 2 2 44" xfId="8672" xr:uid="{00000000-0005-0000-0000-0000EA210000}"/>
    <cellStyle name="Normal 2 2 2 2 2 2 2 2 2 2 2 2 2 2 2 45" xfId="8673" xr:uid="{00000000-0005-0000-0000-0000EB210000}"/>
    <cellStyle name="Normal 2 2 2 2 2 2 2 2 2 2 2 2 2 2 2 46" xfId="8674" xr:uid="{00000000-0005-0000-0000-0000EC210000}"/>
    <cellStyle name="Normal 2 2 2 2 2 2 2 2 2 2 2 2 2 2 2 47" xfId="8675" xr:uid="{00000000-0005-0000-0000-0000ED210000}"/>
    <cellStyle name="Normal 2 2 2 2 2 2 2 2 2 2 2 2 2 2 2 48" xfId="8676" xr:uid="{00000000-0005-0000-0000-0000EE210000}"/>
    <cellStyle name="Normal 2 2 2 2 2 2 2 2 2 2 2 2 2 2 2 49" xfId="8677" xr:uid="{00000000-0005-0000-0000-0000EF210000}"/>
    <cellStyle name="Normal 2 2 2 2 2 2 2 2 2 2 2 2 2 2 2 5" xfId="8678" xr:uid="{00000000-0005-0000-0000-0000F0210000}"/>
    <cellStyle name="Normal 2 2 2 2 2 2 2 2 2 2 2 2 2 2 2 50" xfId="8679" xr:uid="{00000000-0005-0000-0000-0000F1210000}"/>
    <cellStyle name="Normal 2 2 2 2 2 2 2 2 2 2 2 2 2 2 2 51" xfId="8680" xr:uid="{00000000-0005-0000-0000-0000F2210000}"/>
    <cellStyle name="Normal 2 2 2 2 2 2 2 2 2 2 2 2 2 2 2 52" xfId="8681" xr:uid="{00000000-0005-0000-0000-0000F3210000}"/>
    <cellStyle name="Normal 2 2 2 2 2 2 2 2 2 2 2 2 2 2 2 53" xfId="8682" xr:uid="{00000000-0005-0000-0000-0000F4210000}"/>
    <cellStyle name="Normal 2 2 2 2 2 2 2 2 2 2 2 2 2 2 2 54" xfId="8683" xr:uid="{00000000-0005-0000-0000-0000F5210000}"/>
    <cellStyle name="Normal 2 2 2 2 2 2 2 2 2 2 2 2 2 2 2 55" xfId="8684" xr:uid="{00000000-0005-0000-0000-0000F6210000}"/>
    <cellStyle name="Normal 2 2 2 2 2 2 2 2 2 2 2 2 2 2 2 56" xfId="8685" xr:uid="{00000000-0005-0000-0000-0000F7210000}"/>
    <cellStyle name="Normal 2 2 2 2 2 2 2 2 2 2 2 2 2 2 2 57" xfId="8686" xr:uid="{00000000-0005-0000-0000-0000F8210000}"/>
    <cellStyle name="Normal 2 2 2 2 2 2 2 2 2 2 2 2 2 2 2 58" xfId="8687" xr:uid="{00000000-0005-0000-0000-0000F9210000}"/>
    <cellStyle name="Normal 2 2 2 2 2 2 2 2 2 2 2 2 2 2 2 59" xfId="8688" xr:uid="{00000000-0005-0000-0000-0000FA210000}"/>
    <cellStyle name="Normal 2 2 2 2 2 2 2 2 2 2 2 2 2 2 2 6" xfId="8689" xr:uid="{00000000-0005-0000-0000-0000FB210000}"/>
    <cellStyle name="Normal 2 2 2 2 2 2 2 2 2 2 2 2 2 2 2 60" xfId="8690" xr:uid="{00000000-0005-0000-0000-0000FC210000}"/>
    <cellStyle name="Normal 2 2 2 2 2 2 2 2 2 2 2 2 2 2 2 61" xfId="8691" xr:uid="{00000000-0005-0000-0000-0000FD210000}"/>
    <cellStyle name="Normal 2 2 2 2 2 2 2 2 2 2 2 2 2 2 2 62" xfId="8692" xr:uid="{00000000-0005-0000-0000-0000FE210000}"/>
    <cellStyle name="Normal 2 2 2 2 2 2 2 2 2 2 2 2 2 2 2 63" xfId="8693" xr:uid="{00000000-0005-0000-0000-0000FF210000}"/>
    <cellStyle name="Normal 2 2 2 2 2 2 2 2 2 2 2 2 2 2 2 64" xfId="8694" xr:uid="{00000000-0005-0000-0000-000000220000}"/>
    <cellStyle name="Normal 2 2 2 2 2 2 2 2 2 2 2 2 2 2 2 65" xfId="8695" xr:uid="{00000000-0005-0000-0000-000001220000}"/>
    <cellStyle name="Normal 2 2 2 2 2 2 2 2 2 2 2 2 2 2 2 66" xfId="8696" xr:uid="{00000000-0005-0000-0000-000002220000}"/>
    <cellStyle name="Normal 2 2 2 2 2 2 2 2 2 2 2 2 2 2 2 67" xfId="8697" xr:uid="{00000000-0005-0000-0000-000003220000}"/>
    <cellStyle name="Normal 2 2 2 2 2 2 2 2 2 2 2 2 2 2 2 68" xfId="8698" xr:uid="{00000000-0005-0000-0000-000004220000}"/>
    <cellStyle name="Normal 2 2 2 2 2 2 2 2 2 2 2 2 2 2 2 69" xfId="8699" xr:uid="{00000000-0005-0000-0000-000005220000}"/>
    <cellStyle name="Normal 2 2 2 2 2 2 2 2 2 2 2 2 2 2 2 7" xfId="8700" xr:uid="{00000000-0005-0000-0000-000006220000}"/>
    <cellStyle name="Normal 2 2 2 2 2 2 2 2 2 2 2 2 2 2 2 70" xfId="8701" xr:uid="{00000000-0005-0000-0000-000007220000}"/>
    <cellStyle name="Normal 2 2 2 2 2 2 2 2 2 2 2 2 2 2 2 71" xfId="8702" xr:uid="{00000000-0005-0000-0000-000008220000}"/>
    <cellStyle name="Normal 2 2 2 2 2 2 2 2 2 2 2 2 2 2 2 72" xfId="8703" xr:uid="{00000000-0005-0000-0000-000009220000}"/>
    <cellStyle name="Normal 2 2 2 2 2 2 2 2 2 2 2 2 2 2 2 73" xfId="8704" xr:uid="{00000000-0005-0000-0000-00000A220000}"/>
    <cellStyle name="Normal 2 2 2 2 2 2 2 2 2 2 2 2 2 2 2 74" xfId="8705" xr:uid="{00000000-0005-0000-0000-00000B220000}"/>
    <cellStyle name="Normal 2 2 2 2 2 2 2 2 2 2 2 2 2 2 2 75" xfId="8706" xr:uid="{00000000-0005-0000-0000-00000C220000}"/>
    <cellStyle name="Normal 2 2 2 2 2 2 2 2 2 2 2 2 2 2 2 76" xfId="8707" xr:uid="{00000000-0005-0000-0000-00000D220000}"/>
    <cellStyle name="Normal 2 2 2 2 2 2 2 2 2 2 2 2 2 2 2 77" xfId="8708" xr:uid="{00000000-0005-0000-0000-00000E220000}"/>
    <cellStyle name="Normal 2 2 2 2 2 2 2 2 2 2 2 2 2 2 2 78" xfId="8709" xr:uid="{00000000-0005-0000-0000-00000F220000}"/>
    <cellStyle name="Normal 2 2 2 2 2 2 2 2 2 2 2 2 2 2 2 79" xfId="8710" xr:uid="{00000000-0005-0000-0000-000010220000}"/>
    <cellStyle name="Normal 2 2 2 2 2 2 2 2 2 2 2 2 2 2 2 8" xfId="8711" xr:uid="{00000000-0005-0000-0000-000011220000}"/>
    <cellStyle name="Normal 2 2 2 2 2 2 2 2 2 2 2 2 2 2 2 80" xfId="8712" xr:uid="{00000000-0005-0000-0000-000012220000}"/>
    <cellStyle name="Normal 2 2 2 2 2 2 2 2 2 2 2 2 2 2 2 81" xfId="8713" xr:uid="{00000000-0005-0000-0000-000013220000}"/>
    <cellStyle name="Normal 2 2 2 2 2 2 2 2 2 2 2 2 2 2 2 82" xfId="8714" xr:uid="{00000000-0005-0000-0000-000014220000}"/>
    <cellStyle name="Normal 2 2 2 2 2 2 2 2 2 2 2 2 2 2 2 83" xfId="8715" xr:uid="{00000000-0005-0000-0000-000015220000}"/>
    <cellStyle name="Normal 2 2 2 2 2 2 2 2 2 2 2 2 2 2 2 84" xfId="8716" xr:uid="{00000000-0005-0000-0000-000016220000}"/>
    <cellStyle name="Normal 2 2 2 2 2 2 2 2 2 2 2 2 2 2 2 84 2" xfId="8717" xr:uid="{00000000-0005-0000-0000-000017220000}"/>
    <cellStyle name="Normal 2 2 2 2 2 2 2 2 2 2 2 2 2 2 2 84 3" xfId="8718" xr:uid="{00000000-0005-0000-0000-000018220000}"/>
    <cellStyle name="Normal 2 2 2 2 2 2 2 2 2 2 2 2 2 2 2 84 4" xfId="8719" xr:uid="{00000000-0005-0000-0000-000019220000}"/>
    <cellStyle name="Normal 2 2 2 2 2 2 2 2 2 2 2 2 2 2 2 85" xfId="8720" xr:uid="{00000000-0005-0000-0000-00001A220000}"/>
    <cellStyle name="Normal 2 2 2 2 2 2 2 2 2 2 2 2 2 2 2 86" xfId="8721" xr:uid="{00000000-0005-0000-0000-00001B220000}"/>
    <cellStyle name="Normal 2 2 2 2 2 2 2 2 2 2 2 2 2 2 2 9" xfId="8722" xr:uid="{00000000-0005-0000-0000-00001C220000}"/>
    <cellStyle name="Normal 2 2 2 2 2 2 2 2 2 2 2 2 2 2 20" xfId="8723" xr:uid="{00000000-0005-0000-0000-00001D220000}"/>
    <cellStyle name="Normal 2 2 2 2 2 2 2 2 2 2 2 2 2 2 20 2" xfId="8724" xr:uid="{00000000-0005-0000-0000-00001E220000}"/>
    <cellStyle name="Normal 2 2 2 2 2 2 2 2 2 2 2 2 2 2 20 2 2" xfId="8725" xr:uid="{00000000-0005-0000-0000-00001F220000}"/>
    <cellStyle name="Normal 2 2 2 2 2 2 2 2 2 2 2 2 2 2 20 2 3" xfId="8726" xr:uid="{00000000-0005-0000-0000-000020220000}"/>
    <cellStyle name="Normal 2 2 2 2 2 2 2 2 2 2 2 2 2 2 20 2 4" xfId="8727" xr:uid="{00000000-0005-0000-0000-000021220000}"/>
    <cellStyle name="Normal 2 2 2 2 2 2 2 2 2 2 2 2 2 2 20 3" xfId="8728" xr:uid="{00000000-0005-0000-0000-000022220000}"/>
    <cellStyle name="Normal 2 2 2 2 2 2 2 2 2 2 2 2 2 2 20 4" xfId="8729" xr:uid="{00000000-0005-0000-0000-000023220000}"/>
    <cellStyle name="Normal 2 2 2 2 2 2 2 2 2 2 2 2 2 2 20 5" xfId="8730" xr:uid="{00000000-0005-0000-0000-000024220000}"/>
    <cellStyle name="Normal 2 2 2 2 2 2 2 2 2 2 2 2 2 2 20 6" xfId="8731" xr:uid="{00000000-0005-0000-0000-000025220000}"/>
    <cellStyle name="Normal 2 2 2 2 2 2 2 2 2 2 2 2 2 2 21" xfId="8732" xr:uid="{00000000-0005-0000-0000-000026220000}"/>
    <cellStyle name="Normal 2 2 2 2 2 2 2 2 2 2 2 2 2 2 22" xfId="8733" xr:uid="{00000000-0005-0000-0000-000027220000}"/>
    <cellStyle name="Normal 2 2 2 2 2 2 2 2 2 2 2 2 2 2 23" xfId="8734" xr:uid="{00000000-0005-0000-0000-000028220000}"/>
    <cellStyle name="Normal 2 2 2 2 2 2 2 2 2 2 2 2 2 2 24" xfId="8735" xr:uid="{00000000-0005-0000-0000-000029220000}"/>
    <cellStyle name="Normal 2 2 2 2 2 2 2 2 2 2 2 2 2 2 25" xfId="8736" xr:uid="{00000000-0005-0000-0000-00002A220000}"/>
    <cellStyle name="Normal 2 2 2 2 2 2 2 2 2 2 2 2 2 2 26" xfId="8737" xr:uid="{00000000-0005-0000-0000-00002B220000}"/>
    <cellStyle name="Normal 2 2 2 2 2 2 2 2 2 2 2 2 2 2 26 2" xfId="8738" xr:uid="{00000000-0005-0000-0000-00002C220000}"/>
    <cellStyle name="Normal 2 2 2 2 2 2 2 2 2 2 2 2 2 2 26 3" xfId="8739" xr:uid="{00000000-0005-0000-0000-00002D220000}"/>
    <cellStyle name="Normal 2 2 2 2 2 2 2 2 2 2 2 2 2 2 26 4" xfId="8740" xr:uid="{00000000-0005-0000-0000-00002E220000}"/>
    <cellStyle name="Normal 2 2 2 2 2 2 2 2 2 2 2 2 2 2 27" xfId="8741" xr:uid="{00000000-0005-0000-0000-00002F220000}"/>
    <cellStyle name="Normal 2 2 2 2 2 2 2 2 2 2 2 2 2 2 28" xfId="8742" xr:uid="{00000000-0005-0000-0000-000030220000}"/>
    <cellStyle name="Normal 2 2 2 2 2 2 2 2 2 2 2 2 2 2 29" xfId="8743" xr:uid="{00000000-0005-0000-0000-000031220000}"/>
    <cellStyle name="Normal 2 2 2 2 2 2 2 2 2 2 2 2 2 2 3" xfId="8744" xr:uid="{00000000-0005-0000-0000-000032220000}"/>
    <cellStyle name="Normal 2 2 2 2 2 2 2 2 2 2 2 2 2 2 30" xfId="8745" xr:uid="{00000000-0005-0000-0000-000033220000}"/>
    <cellStyle name="Normal 2 2 2 2 2 2 2 2 2 2 2 2 2 2 31" xfId="8746" xr:uid="{00000000-0005-0000-0000-000034220000}"/>
    <cellStyle name="Normal 2 2 2 2 2 2 2 2 2 2 2 2 2 2 32" xfId="8747" xr:uid="{00000000-0005-0000-0000-000035220000}"/>
    <cellStyle name="Normal 2 2 2 2 2 2 2 2 2 2 2 2 2 2 33" xfId="8748" xr:uid="{00000000-0005-0000-0000-000036220000}"/>
    <cellStyle name="Normal 2 2 2 2 2 2 2 2 2 2 2 2 2 2 34" xfId="8749" xr:uid="{00000000-0005-0000-0000-000037220000}"/>
    <cellStyle name="Normal 2 2 2 2 2 2 2 2 2 2 2 2 2 2 35" xfId="8750" xr:uid="{00000000-0005-0000-0000-000038220000}"/>
    <cellStyle name="Normal 2 2 2 2 2 2 2 2 2 2 2 2 2 2 36" xfId="8751" xr:uid="{00000000-0005-0000-0000-000039220000}"/>
    <cellStyle name="Normal 2 2 2 2 2 2 2 2 2 2 2 2 2 2 37" xfId="8752" xr:uid="{00000000-0005-0000-0000-00003A220000}"/>
    <cellStyle name="Normal 2 2 2 2 2 2 2 2 2 2 2 2 2 2 38" xfId="8753" xr:uid="{00000000-0005-0000-0000-00003B220000}"/>
    <cellStyle name="Normal 2 2 2 2 2 2 2 2 2 2 2 2 2 2 39" xfId="8754" xr:uid="{00000000-0005-0000-0000-00003C220000}"/>
    <cellStyle name="Normal 2 2 2 2 2 2 2 2 2 2 2 2 2 2 4" xfId="8755" xr:uid="{00000000-0005-0000-0000-00003D220000}"/>
    <cellStyle name="Normal 2 2 2 2 2 2 2 2 2 2 2 2 2 2 40" xfId="8756" xr:uid="{00000000-0005-0000-0000-00003E220000}"/>
    <cellStyle name="Normal 2 2 2 2 2 2 2 2 2 2 2 2 2 2 41" xfId="8757" xr:uid="{00000000-0005-0000-0000-00003F220000}"/>
    <cellStyle name="Normal 2 2 2 2 2 2 2 2 2 2 2 2 2 2 41 2" xfId="8758" xr:uid="{00000000-0005-0000-0000-000040220000}"/>
    <cellStyle name="Normal 2 2 2 2 2 2 2 2 2 2 2 2 2 2 41 3" xfId="8759" xr:uid="{00000000-0005-0000-0000-000041220000}"/>
    <cellStyle name="Normal 2 2 2 2 2 2 2 2 2 2 2 2 2 2 41 4" xfId="8760" xr:uid="{00000000-0005-0000-0000-000042220000}"/>
    <cellStyle name="Normal 2 2 2 2 2 2 2 2 2 2 2 2 2 2 41 5" xfId="8761" xr:uid="{00000000-0005-0000-0000-000043220000}"/>
    <cellStyle name="Normal 2 2 2 2 2 2 2 2 2 2 2 2 2 2 41 6" xfId="8762" xr:uid="{00000000-0005-0000-0000-000044220000}"/>
    <cellStyle name="Normal 2 2 2 2 2 2 2 2 2 2 2 2 2 2 41 7" xfId="8763" xr:uid="{00000000-0005-0000-0000-000045220000}"/>
    <cellStyle name="Normal 2 2 2 2 2 2 2 2 2 2 2 2 2 2 42" xfId="8764" xr:uid="{00000000-0005-0000-0000-000046220000}"/>
    <cellStyle name="Normal 2 2 2 2 2 2 2 2 2 2 2 2 2 2 43" xfId="8765" xr:uid="{00000000-0005-0000-0000-000047220000}"/>
    <cellStyle name="Normal 2 2 2 2 2 2 2 2 2 2 2 2 2 2 44" xfId="8766" xr:uid="{00000000-0005-0000-0000-000048220000}"/>
    <cellStyle name="Normal 2 2 2 2 2 2 2 2 2 2 2 2 2 2 45" xfId="8767" xr:uid="{00000000-0005-0000-0000-000049220000}"/>
    <cellStyle name="Normal 2 2 2 2 2 2 2 2 2 2 2 2 2 2 46" xfId="8768" xr:uid="{00000000-0005-0000-0000-00004A220000}"/>
    <cellStyle name="Normal 2 2 2 2 2 2 2 2 2 2 2 2 2 2 47" xfId="8769" xr:uid="{00000000-0005-0000-0000-00004B220000}"/>
    <cellStyle name="Normal 2 2 2 2 2 2 2 2 2 2 2 2 2 2 48" xfId="8770" xr:uid="{00000000-0005-0000-0000-00004C220000}"/>
    <cellStyle name="Normal 2 2 2 2 2 2 2 2 2 2 2 2 2 2 49" xfId="8771" xr:uid="{00000000-0005-0000-0000-00004D220000}"/>
    <cellStyle name="Normal 2 2 2 2 2 2 2 2 2 2 2 2 2 2 5" xfId="8772" xr:uid="{00000000-0005-0000-0000-00004E220000}"/>
    <cellStyle name="Normal 2 2 2 2 2 2 2 2 2 2 2 2 2 2 50" xfId="8773" xr:uid="{00000000-0005-0000-0000-00004F220000}"/>
    <cellStyle name="Normal 2 2 2 2 2 2 2 2 2 2 2 2 2 2 51" xfId="8774" xr:uid="{00000000-0005-0000-0000-000050220000}"/>
    <cellStyle name="Normal 2 2 2 2 2 2 2 2 2 2 2 2 2 2 52" xfId="8775" xr:uid="{00000000-0005-0000-0000-000051220000}"/>
    <cellStyle name="Normal 2 2 2 2 2 2 2 2 2 2 2 2 2 2 53" xfId="8776" xr:uid="{00000000-0005-0000-0000-000052220000}"/>
    <cellStyle name="Normal 2 2 2 2 2 2 2 2 2 2 2 2 2 2 54" xfId="8777" xr:uid="{00000000-0005-0000-0000-000053220000}"/>
    <cellStyle name="Normal 2 2 2 2 2 2 2 2 2 2 2 2 2 2 55" xfId="8778" xr:uid="{00000000-0005-0000-0000-000054220000}"/>
    <cellStyle name="Normal 2 2 2 2 2 2 2 2 2 2 2 2 2 2 56" xfId="8779" xr:uid="{00000000-0005-0000-0000-000055220000}"/>
    <cellStyle name="Normal 2 2 2 2 2 2 2 2 2 2 2 2 2 2 57" xfId="8780" xr:uid="{00000000-0005-0000-0000-000056220000}"/>
    <cellStyle name="Normal 2 2 2 2 2 2 2 2 2 2 2 2 2 2 58" xfId="8781" xr:uid="{00000000-0005-0000-0000-000057220000}"/>
    <cellStyle name="Normal 2 2 2 2 2 2 2 2 2 2 2 2 2 2 59" xfId="8782" xr:uid="{00000000-0005-0000-0000-000058220000}"/>
    <cellStyle name="Normal 2 2 2 2 2 2 2 2 2 2 2 2 2 2 6" xfId="8783" xr:uid="{00000000-0005-0000-0000-000059220000}"/>
    <cellStyle name="Normal 2 2 2 2 2 2 2 2 2 2 2 2 2 2 60" xfId="8784" xr:uid="{00000000-0005-0000-0000-00005A220000}"/>
    <cellStyle name="Normal 2 2 2 2 2 2 2 2 2 2 2 2 2 2 61" xfId="8785" xr:uid="{00000000-0005-0000-0000-00005B220000}"/>
    <cellStyle name="Normal 2 2 2 2 2 2 2 2 2 2 2 2 2 2 62" xfId="8786" xr:uid="{00000000-0005-0000-0000-00005C220000}"/>
    <cellStyle name="Normal 2 2 2 2 2 2 2 2 2 2 2 2 2 2 63" xfId="8787" xr:uid="{00000000-0005-0000-0000-00005D220000}"/>
    <cellStyle name="Normal 2 2 2 2 2 2 2 2 2 2 2 2 2 2 64" xfId="8788" xr:uid="{00000000-0005-0000-0000-00005E220000}"/>
    <cellStyle name="Normal 2 2 2 2 2 2 2 2 2 2 2 2 2 2 65" xfId="8789" xr:uid="{00000000-0005-0000-0000-00005F220000}"/>
    <cellStyle name="Normal 2 2 2 2 2 2 2 2 2 2 2 2 2 2 66" xfId="8790" xr:uid="{00000000-0005-0000-0000-000060220000}"/>
    <cellStyle name="Normal 2 2 2 2 2 2 2 2 2 2 2 2 2 2 67" xfId="8791" xr:uid="{00000000-0005-0000-0000-000061220000}"/>
    <cellStyle name="Normal 2 2 2 2 2 2 2 2 2 2 2 2 2 2 68" xfId="8792" xr:uid="{00000000-0005-0000-0000-000062220000}"/>
    <cellStyle name="Normal 2 2 2 2 2 2 2 2 2 2 2 2 2 2 69" xfId="8793" xr:uid="{00000000-0005-0000-0000-000063220000}"/>
    <cellStyle name="Normal 2 2 2 2 2 2 2 2 2 2 2 2 2 2 7" xfId="8794" xr:uid="{00000000-0005-0000-0000-000064220000}"/>
    <cellStyle name="Normal 2 2 2 2 2 2 2 2 2 2 2 2 2 2 7 10" xfId="8795" xr:uid="{00000000-0005-0000-0000-000065220000}"/>
    <cellStyle name="Normal 2 2 2 2 2 2 2 2 2 2 2 2 2 2 7 11" xfId="8796" xr:uid="{00000000-0005-0000-0000-000066220000}"/>
    <cellStyle name="Normal 2 2 2 2 2 2 2 2 2 2 2 2 2 2 7 11 10" xfId="8797" xr:uid="{00000000-0005-0000-0000-000067220000}"/>
    <cellStyle name="Normal 2 2 2 2 2 2 2 2 2 2 2 2 2 2 7 11 11" xfId="8798" xr:uid="{00000000-0005-0000-0000-000068220000}"/>
    <cellStyle name="Normal 2 2 2 2 2 2 2 2 2 2 2 2 2 2 7 11 11 2" xfId="8799" xr:uid="{00000000-0005-0000-0000-000069220000}"/>
    <cellStyle name="Normal 2 2 2 2 2 2 2 2 2 2 2 2 2 2 7 11 11 3" xfId="8800" xr:uid="{00000000-0005-0000-0000-00006A220000}"/>
    <cellStyle name="Normal 2 2 2 2 2 2 2 2 2 2 2 2 2 2 7 11 11 4" xfId="8801" xr:uid="{00000000-0005-0000-0000-00006B220000}"/>
    <cellStyle name="Normal 2 2 2 2 2 2 2 2 2 2 2 2 2 2 7 11 12" xfId="8802" xr:uid="{00000000-0005-0000-0000-00006C220000}"/>
    <cellStyle name="Normal 2 2 2 2 2 2 2 2 2 2 2 2 2 2 7 11 13" xfId="8803" xr:uid="{00000000-0005-0000-0000-00006D220000}"/>
    <cellStyle name="Normal 2 2 2 2 2 2 2 2 2 2 2 2 2 2 7 11 14" xfId="8804" xr:uid="{00000000-0005-0000-0000-00006E220000}"/>
    <cellStyle name="Normal 2 2 2 2 2 2 2 2 2 2 2 2 2 2 7 11 2" xfId="8805" xr:uid="{00000000-0005-0000-0000-00006F220000}"/>
    <cellStyle name="Normal 2 2 2 2 2 2 2 2 2 2 2 2 2 2 7 11 2 10" xfId="8806" xr:uid="{00000000-0005-0000-0000-000070220000}"/>
    <cellStyle name="Normal 2 2 2 2 2 2 2 2 2 2 2 2 2 2 7 11 2 11" xfId="8807" xr:uid="{00000000-0005-0000-0000-000071220000}"/>
    <cellStyle name="Normal 2 2 2 2 2 2 2 2 2 2 2 2 2 2 7 11 2 2" xfId="8808" xr:uid="{00000000-0005-0000-0000-000072220000}"/>
    <cellStyle name="Normal 2 2 2 2 2 2 2 2 2 2 2 2 2 2 7 11 2 2 10" xfId="8809" xr:uid="{00000000-0005-0000-0000-000073220000}"/>
    <cellStyle name="Normal 2 2 2 2 2 2 2 2 2 2 2 2 2 2 7 11 2 2 11" xfId="8810" xr:uid="{00000000-0005-0000-0000-000074220000}"/>
    <cellStyle name="Normal 2 2 2 2 2 2 2 2 2 2 2 2 2 2 7 11 2 2 2" xfId="8811" xr:uid="{00000000-0005-0000-0000-000075220000}"/>
    <cellStyle name="Normal 2 2 2 2 2 2 2 2 2 2 2 2 2 2 7 11 2 2 2 2" xfId="8812" xr:uid="{00000000-0005-0000-0000-000076220000}"/>
    <cellStyle name="Normal 2 2 2 2 2 2 2 2 2 2 2 2 2 2 7 11 2 2 2 2 2" xfId="8813" xr:uid="{00000000-0005-0000-0000-000077220000}"/>
    <cellStyle name="Normal 2 2 2 2 2 2 2 2 2 2 2 2 2 2 7 11 2 2 2 2 3" xfId="8814" xr:uid="{00000000-0005-0000-0000-000078220000}"/>
    <cellStyle name="Normal 2 2 2 2 2 2 2 2 2 2 2 2 2 2 7 11 2 2 2 2 4" xfId="8815" xr:uid="{00000000-0005-0000-0000-000079220000}"/>
    <cellStyle name="Normal 2 2 2 2 2 2 2 2 2 2 2 2 2 2 7 11 2 2 2 3" xfId="8816" xr:uid="{00000000-0005-0000-0000-00007A220000}"/>
    <cellStyle name="Normal 2 2 2 2 2 2 2 2 2 2 2 2 2 2 7 11 2 2 2 4" xfId="8817" xr:uid="{00000000-0005-0000-0000-00007B220000}"/>
    <cellStyle name="Normal 2 2 2 2 2 2 2 2 2 2 2 2 2 2 7 11 2 2 2 5" xfId="8818" xr:uid="{00000000-0005-0000-0000-00007C220000}"/>
    <cellStyle name="Normal 2 2 2 2 2 2 2 2 2 2 2 2 2 2 7 11 2 2 2 6" xfId="8819" xr:uid="{00000000-0005-0000-0000-00007D220000}"/>
    <cellStyle name="Normal 2 2 2 2 2 2 2 2 2 2 2 2 2 2 7 11 2 2 3" xfId="8820" xr:uid="{00000000-0005-0000-0000-00007E220000}"/>
    <cellStyle name="Normal 2 2 2 2 2 2 2 2 2 2 2 2 2 2 7 11 2 2 4" xfId="8821" xr:uid="{00000000-0005-0000-0000-00007F220000}"/>
    <cellStyle name="Normal 2 2 2 2 2 2 2 2 2 2 2 2 2 2 7 11 2 2 5" xfId="8822" xr:uid="{00000000-0005-0000-0000-000080220000}"/>
    <cellStyle name="Normal 2 2 2 2 2 2 2 2 2 2 2 2 2 2 7 11 2 2 6" xfId="8823" xr:uid="{00000000-0005-0000-0000-000081220000}"/>
    <cellStyle name="Normal 2 2 2 2 2 2 2 2 2 2 2 2 2 2 7 11 2 2 7" xfId="8824" xr:uid="{00000000-0005-0000-0000-000082220000}"/>
    <cellStyle name="Normal 2 2 2 2 2 2 2 2 2 2 2 2 2 2 7 11 2 2 8" xfId="8825" xr:uid="{00000000-0005-0000-0000-000083220000}"/>
    <cellStyle name="Normal 2 2 2 2 2 2 2 2 2 2 2 2 2 2 7 11 2 2 8 2" xfId="8826" xr:uid="{00000000-0005-0000-0000-000084220000}"/>
    <cellStyle name="Normal 2 2 2 2 2 2 2 2 2 2 2 2 2 2 7 11 2 2 8 3" xfId="8827" xr:uid="{00000000-0005-0000-0000-000085220000}"/>
    <cellStyle name="Normal 2 2 2 2 2 2 2 2 2 2 2 2 2 2 7 11 2 2 8 4" xfId="8828" xr:uid="{00000000-0005-0000-0000-000086220000}"/>
    <cellStyle name="Normal 2 2 2 2 2 2 2 2 2 2 2 2 2 2 7 11 2 2 9" xfId="8829" xr:uid="{00000000-0005-0000-0000-000087220000}"/>
    <cellStyle name="Normal 2 2 2 2 2 2 2 2 2 2 2 2 2 2 7 11 2 3" xfId="8830" xr:uid="{00000000-0005-0000-0000-000088220000}"/>
    <cellStyle name="Normal 2 2 2 2 2 2 2 2 2 2 2 2 2 2 7 11 2 3 2" xfId="8831" xr:uid="{00000000-0005-0000-0000-000089220000}"/>
    <cellStyle name="Normal 2 2 2 2 2 2 2 2 2 2 2 2 2 2 7 11 2 3 2 2" xfId="8832" xr:uid="{00000000-0005-0000-0000-00008A220000}"/>
    <cellStyle name="Normal 2 2 2 2 2 2 2 2 2 2 2 2 2 2 7 11 2 3 2 3" xfId="8833" xr:uid="{00000000-0005-0000-0000-00008B220000}"/>
    <cellStyle name="Normal 2 2 2 2 2 2 2 2 2 2 2 2 2 2 7 11 2 3 2 4" xfId="8834" xr:uid="{00000000-0005-0000-0000-00008C220000}"/>
    <cellStyle name="Normal 2 2 2 2 2 2 2 2 2 2 2 2 2 2 7 11 2 3 3" xfId="8835" xr:uid="{00000000-0005-0000-0000-00008D220000}"/>
    <cellStyle name="Normal 2 2 2 2 2 2 2 2 2 2 2 2 2 2 7 11 2 3 4" xfId="8836" xr:uid="{00000000-0005-0000-0000-00008E220000}"/>
    <cellStyle name="Normal 2 2 2 2 2 2 2 2 2 2 2 2 2 2 7 11 2 3 5" xfId="8837" xr:uid="{00000000-0005-0000-0000-00008F220000}"/>
    <cellStyle name="Normal 2 2 2 2 2 2 2 2 2 2 2 2 2 2 7 11 2 3 6" xfId="8838" xr:uid="{00000000-0005-0000-0000-000090220000}"/>
    <cellStyle name="Normal 2 2 2 2 2 2 2 2 2 2 2 2 2 2 7 11 2 4" xfId="8839" xr:uid="{00000000-0005-0000-0000-000091220000}"/>
    <cellStyle name="Normal 2 2 2 2 2 2 2 2 2 2 2 2 2 2 7 11 2 5" xfId="8840" xr:uid="{00000000-0005-0000-0000-000092220000}"/>
    <cellStyle name="Normal 2 2 2 2 2 2 2 2 2 2 2 2 2 2 7 11 2 6" xfId="8841" xr:uid="{00000000-0005-0000-0000-000093220000}"/>
    <cellStyle name="Normal 2 2 2 2 2 2 2 2 2 2 2 2 2 2 7 11 2 7" xfId="8842" xr:uid="{00000000-0005-0000-0000-000094220000}"/>
    <cellStyle name="Normal 2 2 2 2 2 2 2 2 2 2 2 2 2 2 7 11 2 8" xfId="8843" xr:uid="{00000000-0005-0000-0000-000095220000}"/>
    <cellStyle name="Normal 2 2 2 2 2 2 2 2 2 2 2 2 2 2 7 11 2 8 2" xfId="8844" xr:uid="{00000000-0005-0000-0000-000096220000}"/>
    <cellStyle name="Normal 2 2 2 2 2 2 2 2 2 2 2 2 2 2 7 11 2 8 3" xfId="8845" xr:uid="{00000000-0005-0000-0000-000097220000}"/>
    <cellStyle name="Normal 2 2 2 2 2 2 2 2 2 2 2 2 2 2 7 11 2 8 4" xfId="8846" xr:uid="{00000000-0005-0000-0000-000098220000}"/>
    <cellStyle name="Normal 2 2 2 2 2 2 2 2 2 2 2 2 2 2 7 11 2 9" xfId="8847" xr:uid="{00000000-0005-0000-0000-000099220000}"/>
    <cellStyle name="Normal 2 2 2 2 2 2 2 2 2 2 2 2 2 2 7 11 3" xfId="8848" xr:uid="{00000000-0005-0000-0000-00009A220000}"/>
    <cellStyle name="Normal 2 2 2 2 2 2 2 2 2 2 2 2 2 2 7 11 4" xfId="8849" xr:uid="{00000000-0005-0000-0000-00009B220000}"/>
    <cellStyle name="Normal 2 2 2 2 2 2 2 2 2 2 2 2 2 2 7 11 5" xfId="8850" xr:uid="{00000000-0005-0000-0000-00009C220000}"/>
    <cellStyle name="Normal 2 2 2 2 2 2 2 2 2 2 2 2 2 2 7 11 5 2" xfId="8851" xr:uid="{00000000-0005-0000-0000-00009D220000}"/>
    <cellStyle name="Normal 2 2 2 2 2 2 2 2 2 2 2 2 2 2 7 11 5 2 2" xfId="8852" xr:uid="{00000000-0005-0000-0000-00009E220000}"/>
    <cellStyle name="Normal 2 2 2 2 2 2 2 2 2 2 2 2 2 2 7 11 5 2 3" xfId="8853" xr:uid="{00000000-0005-0000-0000-00009F220000}"/>
    <cellStyle name="Normal 2 2 2 2 2 2 2 2 2 2 2 2 2 2 7 11 5 2 4" xfId="8854" xr:uid="{00000000-0005-0000-0000-0000A0220000}"/>
    <cellStyle name="Normal 2 2 2 2 2 2 2 2 2 2 2 2 2 2 7 11 5 3" xfId="8855" xr:uid="{00000000-0005-0000-0000-0000A1220000}"/>
    <cellStyle name="Normal 2 2 2 2 2 2 2 2 2 2 2 2 2 2 7 11 5 4" xfId="8856" xr:uid="{00000000-0005-0000-0000-0000A2220000}"/>
    <cellStyle name="Normal 2 2 2 2 2 2 2 2 2 2 2 2 2 2 7 11 5 5" xfId="8857" xr:uid="{00000000-0005-0000-0000-0000A3220000}"/>
    <cellStyle name="Normal 2 2 2 2 2 2 2 2 2 2 2 2 2 2 7 11 5 6" xfId="8858" xr:uid="{00000000-0005-0000-0000-0000A4220000}"/>
    <cellStyle name="Normal 2 2 2 2 2 2 2 2 2 2 2 2 2 2 7 11 6" xfId="8859" xr:uid="{00000000-0005-0000-0000-0000A5220000}"/>
    <cellStyle name="Normal 2 2 2 2 2 2 2 2 2 2 2 2 2 2 7 11 7" xfId="8860" xr:uid="{00000000-0005-0000-0000-0000A6220000}"/>
    <cellStyle name="Normal 2 2 2 2 2 2 2 2 2 2 2 2 2 2 7 11 8" xfId="8861" xr:uid="{00000000-0005-0000-0000-0000A7220000}"/>
    <cellStyle name="Normal 2 2 2 2 2 2 2 2 2 2 2 2 2 2 7 11 9" xfId="8862" xr:uid="{00000000-0005-0000-0000-0000A8220000}"/>
    <cellStyle name="Normal 2 2 2 2 2 2 2 2 2 2 2 2 2 2 7 12" xfId="8863" xr:uid="{00000000-0005-0000-0000-0000A9220000}"/>
    <cellStyle name="Normal 2 2 2 2 2 2 2 2 2 2 2 2 2 2 7 13" xfId="8864" xr:uid="{00000000-0005-0000-0000-0000AA220000}"/>
    <cellStyle name="Normal 2 2 2 2 2 2 2 2 2 2 2 2 2 2 7 13 10" xfId="8865" xr:uid="{00000000-0005-0000-0000-0000AB220000}"/>
    <cellStyle name="Normal 2 2 2 2 2 2 2 2 2 2 2 2 2 2 7 13 11" xfId="8866" xr:uid="{00000000-0005-0000-0000-0000AC220000}"/>
    <cellStyle name="Normal 2 2 2 2 2 2 2 2 2 2 2 2 2 2 7 13 2" xfId="8867" xr:uid="{00000000-0005-0000-0000-0000AD220000}"/>
    <cellStyle name="Normal 2 2 2 2 2 2 2 2 2 2 2 2 2 2 7 13 2 10" xfId="8868" xr:uid="{00000000-0005-0000-0000-0000AE220000}"/>
    <cellStyle name="Normal 2 2 2 2 2 2 2 2 2 2 2 2 2 2 7 13 2 11" xfId="8869" xr:uid="{00000000-0005-0000-0000-0000AF220000}"/>
    <cellStyle name="Normal 2 2 2 2 2 2 2 2 2 2 2 2 2 2 7 13 2 2" xfId="8870" xr:uid="{00000000-0005-0000-0000-0000B0220000}"/>
    <cellStyle name="Normal 2 2 2 2 2 2 2 2 2 2 2 2 2 2 7 13 2 2 2" xfId="8871" xr:uid="{00000000-0005-0000-0000-0000B1220000}"/>
    <cellStyle name="Normal 2 2 2 2 2 2 2 2 2 2 2 2 2 2 7 13 2 2 2 2" xfId="8872" xr:uid="{00000000-0005-0000-0000-0000B2220000}"/>
    <cellStyle name="Normal 2 2 2 2 2 2 2 2 2 2 2 2 2 2 7 13 2 2 2 3" xfId="8873" xr:uid="{00000000-0005-0000-0000-0000B3220000}"/>
    <cellStyle name="Normal 2 2 2 2 2 2 2 2 2 2 2 2 2 2 7 13 2 2 2 4" xfId="8874" xr:uid="{00000000-0005-0000-0000-0000B4220000}"/>
    <cellStyle name="Normal 2 2 2 2 2 2 2 2 2 2 2 2 2 2 7 13 2 2 3" xfId="8875" xr:uid="{00000000-0005-0000-0000-0000B5220000}"/>
    <cellStyle name="Normal 2 2 2 2 2 2 2 2 2 2 2 2 2 2 7 13 2 2 4" xfId="8876" xr:uid="{00000000-0005-0000-0000-0000B6220000}"/>
    <cellStyle name="Normal 2 2 2 2 2 2 2 2 2 2 2 2 2 2 7 13 2 2 5" xfId="8877" xr:uid="{00000000-0005-0000-0000-0000B7220000}"/>
    <cellStyle name="Normal 2 2 2 2 2 2 2 2 2 2 2 2 2 2 7 13 2 2 6" xfId="8878" xr:uid="{00000000-0005-0000-0000-0000B8220000}"/>
    <cellStyle name="Normal 2 2 2 2 2 2 2 2 2 2 2 2 2 2 7 13 2 3" xfId="8879" xr:uid="{00000000-0005-0000-0000-0000B9220000}"/>
    <cellStyle name="Normal 2 2 2 2 2 2 2 2 2 2 2 2 2 2 7 13 2 4" xfId="8880" xr:uid="{00000000-0005-0000-0000-0000BA220000}"/>
    <cellStyle name="Normal 2 2 2 2 2 2 2 2 2 2 2 2 2 2 7 13 2 5" xfId="8881" xr:uid="{00000000-0005-0000-0000-0000BB220000}"/>
    <cellStyle name="Normal 2 2 2 2 2 2 2 2 2 2 2 2 2 2 7 13 2 6" xfId="8882" xr:uid="{00000000-0005-0000-0000-0000BC220000}"/>
    <cellStyle name="Normal 2 2 2 2 2 2 2 2 2 2 2 2 2 2 7 13 2 7" xfId="8883" xr:uid="{00000000-0005-0000-0000-0000BD220000}"/>
    <cellStyle name="Normal 2 2 2 2 2 2 2 2 2 2 2 2 2 2 7 13 2 8" xfId="8884" xr:uid="{00000000-0005-0000-0000-0000BE220000}"/>
    <cellStyle name="Normal 2 2 2 2 2 2 2 2 2 2 2 2 2 2 7 13 2 8 2" xfId="8885" xr:uid="{00000000-0005-0000-0000-0000BF220000}"/>
    <cellStyle name="Normal 2 2 2 2 2 2 2 2 2 2 2 2 2 2 7 13 2 8 3" xfId="8886" xr:uid="{00000000-0005-0000-0000-0000C0220000}"/>
    <cellStyle name="Normal 2 2 2 2 2 2 2 2 2 2 2 2 2 2 7 13 2 8 4" xfId="8887" xr:uid="{00000000-0005-0000-0000-0000C1220000}"/>
    <cellStyle name="Normal 2 2 2 2 2 2 2 2 2 2 2 2 2 2 7 13 2 9" xfId="8888" xr:uid="{00000000-0005-0000-0000-0000C2220000}"/>
    <cellStyle name="Normal 2 2 2 2 2 2 2 2 2 2 2 2 2 2 7 13 3" xfId="8889" xr:uid="{00000000-0005-0000-0000-0000C3220000}"/>
    <cellStyle name="Normal 2 2 2 2 2 2 2 2 2 2 2 2 2 2 7 13 3 2" xfId="8890" xr:uid="{00000000-0005-0000-0000-0000C4220000}"/>
    <cellStyle name="Normal 2 2 2 2 2 2 2 2 2 2 2 2 2 2 7 13 3 2 2" xfId="8891" xr:uid="{00000000-0005-0000-0000-0000C5220000}"/>
    <cellStyle name="Normal 2 2 2 2 2 2 2 2 2 2 2 2 2 2 7 13 3 2 3" xfId="8892" xr:uid="{00000000-0005-0000-0000-0000C6220000}"/>
    <cellStyle name="Normal 2 2 2 2 2 2 2 2 2 2 2 2 2 2 7 13 3 2 4" xfId="8893" xr:uid="{00000000-0005-0000-0000-0000C7220000}"/>
    <cellStyle name="Normal 2 2 2 2 2 2 2 2 2 2 2 2 2 2 7 13 3 3" xfId="8894" xr:uid="{00000000-0005-0000-0000-0000C8220000}"/>
    <cellStyle name="Normal 2 2 2 2 2 2 2 2 2 2 2 2 2 2 7 13 3 4" xfId="8895" xr:uid="{00000000-0005-0000-0000-0000C9220000}"/>
    <cellStyle name="Normal 2 2 2 2 2 2 2 2 2 2 2 2 2 2 7 13 3 5" xfId="8896" xr:uid="{00000000-0005-0000-0000-0000CA220000}"/>
    <cellStyle name="Normal 2 2 2 2 2 2 2 2 2 2 2 2 2 2 7 13 3 6" xfId="8897" xr:uid="{00000000-0005-0000-0000-0000CB220000}"/>
    <cellStyle name="Normal 2 2 2 2 2 2 2 2 2 2 2 2 2 2 7 13 4" xfId="8898" xr:uid="{00000000-0005-0000-0000-0000CC220000}"/>
    <cellStyle name="Normal 2 2 2 2 2 2 2 2 2 2 2 2 2 2 7 13 5" xfId="8899" xr:uid="{00000000-0005-0000-0000-0000CD220000}"/>
    <cellStyle name="Normal 2 2 2 2 2 2 2 2 2 2 2 2 2 2 7 13 6" xfId="8900" xr:uid="{00000000-0005-0000-0000-0000CE220000}"/>
    <cellStyle name="Normal 2 2 2 2 2 2 2 2 2 2 2 2 2 2 7 13 7" xfId="8901" xr:uid="{00000000-0005-0000-0000-0000CF220000}"/>
    <cellStyle name="Normal 2 2 2 2 2 2 2 2 2 2 2 2 2 2 7 13 8" xfId="8902" xr:uid="{00000000-0005-0000-0000-0000D0220000}"/>
    <cellStyle name="Normal 2 2 2 2 2 2 2 2 2 2 2 2 2 2 7 13 8 2" xfId="8903" xr:uid="{00000000-0005-0000-0000-0000D1220000}"/>
    <cellStyle name="Normal 2 2 2 2 2 2 2 2 2 2 2 2 2 2 7 13 8 3" xfId="8904" xr:uid="{00000000-0005-0000-0000-0000D2220000}"/>
    <cellStyle name="Normal 2 2 2 2 2 2 2 2 2 2 2 2 2 2 7 13 8 4" xfId="8905" xr:uid="{00000000-0005-0000-0000-0000D3220000}"/>
    <cellStyle name="Normal 2 2 2 2 2 2 2 2 2 2 2 2 2 2 7 13 9" xfId="8906" xr:uid="{00000000-0005-0000-0000-0000D4220000}"/>
    <cellStyle name="Normal 2 2 2 2 2 2 2 2 2 2 2 2 2 2 7 14" xfId="8907" xr:uid="{00000000-0005-0000-0000-0000D5220000}"/>
    <cellStyle name="Normal 2 2 2 2 2 2 2 2 2 2 2 2 2 2 7 15" xfId="8908" xr:uid="{00000000-0005-0000-0000-0000D6220000}"/>
    <cellStyle name="Normal 2 2 2 2 2 2 2 2 2 2 2 2 2 2 7 15 2" xfId="8909" xr:uid="{00000000-0005-0000-0000-0000D7220000}"/>
    <cellStyle name="Normal 2 2 2 2 2 2 2 2 2 2 2 2 2 2 7 15 2 2" xfId="8910" xr:uid="{00000000-0005-0000-0000-0000D8220000}"/>
    <cellStyle name="Normal 2 2 2 2 2 2 2 2 2 2 2 2 2 2 7 15 2 3" xfId="8911" xr:uid="{00000000-0005-0000-0000-0000D9220000}"/>
    <cellStyle name="Normal 2 2 2 2 2 2 2 2 2 2 2 2 2 2 7 15 2 4" xfId="8912" xr:uid="{00000000-0005-0000-0000-0000DA220000}"/>
    <cellStyle name="Normal 2 2 2 2 2 2 2 2 2 2 2 2 2 2 7 15 3" xfId="8913" xr:uid="{00000000-0005-0000-0000-0000DB220000}"/>
    <cellStyle name="Normal 2 2 2 2 2 2 2 2 2 2 2 2 2 2 7 15 4" xfId="8914" xr:uid="{00000000-0005-0000-0000-0000DC220000}"/>
    <cellStyle name="Normal 2 2 2 2 2 2 2 2 2 2 2 2 2 2 7 15 5" xfId="8915" xr:uid="{00000000-0005-0000-0000-0000DD220000}"/>
    <cellStyle name="Normal 2 2 2 2 2 2 2 2 2 2 2 2 2 2 7 15 6" xfId="8916" xr:uid="{00000000-0005-0000-0000-0000DE220000}"/>
    <cellStyle name="Normal 2 2 2 2 2 2 2 2 2 2 2 2 2 2 7 16" xfId="8917" xr:uid="{00000000-0005-0000-0000-0000DF220000}"/>
    <cellStyle name="Normal 2 2 2 2 2 2 2 2 2 2 2 2 2 2 7 17" xfId="8918" xr:uid="{00000000-0005-0000-0000-0000E0220000}"/>
    <cellStyle name="Normal 2 2 2 2 2 2 2 2 2 2 2 2 2 2 7 18" xfId="8919" xr:uid="{00000000-0005-0000-0000-0000E1220000}"/>
    <cellStyle name="Normal 2 2 2 2 2 2 2 2 2 2 2 2 2 2 7 19" xfId="8920" xr:uid="{00000000-0005-0000-0000-0000E2220000}"/>
    <cellStyle name="Normal 2 2 2 2 2 2 2 2 2 2 2 2 2 2 7 2" xfId="8921" xr:uid="{00000000-0005-0000-0000-0000E3220000}"/>
    <cellStyle name="Normal 2 2 2 2 2 2 2 2 2 2 2 2 2 2 7 2 10" xfId="8922" xr:uid="{00000000-0005-0000-0000-0000E4220000}"/>
    <cellStyle name="Normal 2 2 2 2 2 2 2 2 2 2 2 2 2 2 7 2 11" xfId="8923" xr:uid="{00000000-0005-0000-0000-0000E5220000}"/>
    <cellStyle name="Normal 2 2 2 2 2 2 2 2 2 2 2 2 2 2 7 2 12" xfId="8924" xr:uid="{00000000-0005-0000-0000-0000E6220000}"/>
    <cellStyle name="Normal 2 2 2 2 2 2 2 2 2 2 2 2 2 2 7 2 13" xfId="8925" xr:uid="{00000000-0005-0000-0000-0000E7220000}"/>
    <cellStyle name="Normal 2 2 2 2 2 2 2 2 2 2 2 2 2 2 7 2 13 2" xfId="8926" xr:uid="{00000000-0005-0000-0000-0000E8220000}"/>
    <cellStyle name="Normal 2 2 2 2 2 2 2 2 2 2 2 2 2 2 7 2 13 3" xfId="8927" xr:uid="{00000000-0005-0000-0000-0000E9220000}"/>
    <cellStyle name="Normal 2 2 2 2 2 2 2 2 2 2 2 2 2 2 7 2 13 4" xfId="8928" xr:uid="{00000000-0005-0000-0000-0000EA220000}"/>
    <cellStyle name="Normal 2 2 2 2 2 2 2 2 2 2 2 2 2 2 7 2 14" xfId="8929" xr:uid="{00000000-0005-0000-0000-0000EB220000}"/>
    <cellStyle name="Normal 2 2 2 2 2 2 2 2 2 2 2 2 2 2 7 2 15" xfId="8930" xr:uid="{00000000-0005-0000-0000-0000EC220000}"/>
    <cellStyle name="Normal 2 2 2 2 2 2 2 2 2 2 2 2 2 2 7 2 16" xfId="8931" xr:uid="{00000000-0005-0000-0000-0000ED220000}"/>
    <cellStyle name="Normal 2 2 2 2 2 2 2 2 2 2 2 2 2 2 7 2 2" xfId="8932" xr:uid="{00000000-0005-0000-0000-0000EE220000}"/>
    <cellStyle name="Normal 2 2 2 2 2 2 2 2 2 2 2 2 2 2 7 2 2 10" xfId="8933" xr:uid="{00000000-0005-0000-0000-0000EF220000}"/>
    <cellStyle name="Normal 2 2 2 2 2 2 2 2 2 2 2 2 2 2 7 2 2 11" xfId="8934" xr:uid="{00000000-0005-0000-0000-0000F0220000}"/>
    <cellStyle name="Normal 2 2 2 2 2 2 2 2 2 2 2 2 2 2 7 2 2 11 2" xfId="8935" xr:uid="{00000000-0005-0000-0000-0000F1220000}"/>
    <cellStyle name="Normal 2 2 2 2 2 2 2 2 2 2 2 2 2 2 7 2 2 11 3" xfId="8936" xr:uid="{00000000-0005-0000-0000-0000F2220000}"/>
    <cellStyle name="Normal 2 2 2 2 2 2 2 2 2 2 2 2 2 2 7 2 2 11 4" xfId="8937" xr:uid="{00000000-0005-0000-0000-0000F3220000}"/>
    <cellStyle name="Normal 2 2 2 2 2 2 2 2 2 2 2 2 2 2 7 2 2 12" xfId="8938" xr:uid="{00000000-0005-0000-0000-0000F4220000}"/>
    <cellStyle name="Normal 2 2 2 2 2 2 2 2 2 2 2 2 2 2 7 2 2 13" xfId="8939" xr:uid="{00000000-0005-0000-0000-0000F5220000}"/>
    <cellStyle name="Normal 2 2 2 2 2 2 2 2 2 2 2 2 2 2 7 2 2 14" xfId="8940" xr:uid="{00000000-0005-0000-0000-0000F6220000}"/>
    <cellStyle name="Normal 2 2 2 2 2 2 2 2 2 2 2 2 2 2 7 2 2 2" xfId="8941" xr:uid="{00000000-0005-0000-0000-0000F7220000}"/>
    <cellStyle name="Normal 2 2 2 2 2 2 2 2 2 2 2 2 2 2 7 2 2 2 10" xfId="8942" xr:uid="{00000000-0005-0000-0000-0000F8220000}"/>
    <cellStyle name="Normal 2 2 2 2 2 2 2 2 2 2 2 2 2 2 7 2 2 2 11" xfId="8943" xr:uid="{00000000-0005-0000-0000-0000F9220000}"/>
    <cellStyle name="Normal 2 2 2 2 2 2 2 2 2 2 2 2 2 2 7 2 2 2 2" xfId="8944" xr:uid="{00000000-0005-0000-0000-0000FA220000}"/>
    <cellStyle name="Normal 2 2 2 2 2 2 2 2 2 2 2 2 2 2 7 2 2 2 2 10" xfId="8945" xr:uid="{00000000-0005-0000-0000-0000FB220000}"/>
    <cellStyle name="Normal 2 2 2 2 2 2 2 2 2 2 2 2 2 2 7 2 2 2 2 11" xfId="8946" xr:uid="{00000000-0005-0000-0000-0000FC220000}"/>
    <cellStyle name="Normal 2 2 2 2 2 2 2 2 2 2 2 2 2 2 7 2 2 2 2 2" xfId="8947" xr:uid="{00000000-0005-0000-0000-0000FD220000}"/>
    <cellStyle name="Normal 2 2 2 2 2 2 2 2 2 2 2 2 2 2 7 2 2 2 2 2 2" xfId="8948" xr:uid="{00000000-0005-0000-0000-0000FE220000}"/>
    <cellStyle name="Normal 2 2 2 2 2 2 2 2 2 2 2 2 2 2 7 2 2 2 2 2 2 2" xfId="8949" xr:uid="{00000000-0005-0000-0000-0000FF220000}"/>
    <cellStyle name="Normal 2 2 2 2 2 2 2 2 2 2 2 2 2 2 7 2 2 2 2 2 2 3" xfId="8950" xr:uid="{00000000-0005-0000-0000-000000230000}"/>
    <cellStyle name="Normal 2 2 2 2 2 2 2 2 2 2 2 2 2 2 7 2 2 2 2 2 2 4" xfId="8951" xr:uid="{00000000-0005-0000-0000-000001230000}"/>
    <cellStyle name="Normal 2 2 2 2 2 2 2 2 2 2 2 2 2 2 7 2 2 2 2 2 3" xfId="8952" xr:uid="{00000000-0005-0000-0000-000002230000}"/>
    <cellStyle name="Normal 2 2 2 2 2 2 2 2 2 2 2 2 2 2 7 2 2 2 2 2 4" xfId="8953" xr:uid="{00000000-0005-0000-0000-000003230000}"/>
    <cellStyle name="Normal 2 2 2 2 2 2 2 2 2 2 2 2 2 2 7 2 2 2 2 2 5" xfId="8954" xr:uid="{00000000-0005-0000-0000-000004230000}"/>
    <cellStyle name="Normal 2 2 2 2 2 2 2 2 2 2 2 2 2 2 7 2 2 2 2 2 6" xfId="8955" xr:uid="{00000000-0005-0000-0000-000005230000}"/>
    <cellStyle name="Normal 2 2 2 2 2 2 2 2 2 2 2 2 2 2 7 2 2 2 2 3" xfId="8956" xr:uid="{00000000-0005-0000-0000-000006230000}"/>
    <cellStyle name="Normal 2 2 2 2 2 2 2 2 2 2 2 2 2 2 7 2 2 2 2 4" xfId="8957" xr:uid="{00000000-0005-0000-0000-000007230000}"/>
    <cellStyle name="Normal 2 2 2 2 2 2 2 2 2 2 2 2 2 2 7 2 2 2 2 5" xfId="8958" xr:uid="{00000000-0005-0000-0000-000008230000}"/>
    <cellStyle name="Normal 2 2 2 2 2 2 2 2 2 2 2 2 2 2 7 2 2 2 2 6" xfId="8959" xr:uid="{00000000-0005-0000-0000-000009230000}"/>
    <cellStyle name="Normal 2 2 2 2 2 2 2 2 2 2 2 2 2 2 7 2 2 2 2 7" xfId="8960" xr:uid="{00000000-0005-0000-0000-00000A230000}"/>
    <cellStyle name="Normal 2 2 2 2 2 2 2 2 2 2 2 2 2 2 7 2 2 2 2 8" xfId="8961" xr:uid="{00000000-0005-0000-0000-00000B230000}"/>
    <cellStyle name="Normal 2 2 2 2 2 2 2 2 2 2 2 2 2 2 7 2 2 2 2 8 2" xfId="8962" xr:uid="{00000000-0005-0000-0000-00000C230000}"/>
    <cellStyle name="Normal 2 2 2 2 2 2 2 2 2 2 2 2 2 2 7 2 2 2 2 8 3" xfId="8963" xr:uid="{00000000-0005-0000-0000-00000D230000}"/>
    <cellStyle name="Normal 2 2 2 2 2 2 2 2 2 2 2 2 2 2 7 2 2 2 2 8 4" xfId="8964" xr:uid="{00000000-0005-0000-0000-00000E230000}"/>
    <cellStyle name="Normal 2 2 2 2 2 2 2 2 2 2 2 2 2 2 7 2 2 2 2 9" xfId="8965" xr:uid="{00000000-0005-0000-0000-00000F230000}"/>
    <cellStyle name="Normal 2 2 2 2 2 2 2 2 2 2 2 2 2 2 7 2 2 2 3" xfId="8966" xr:uid="{00000000-0005-0000-0000-000010230000}"/>
    <cellStyle name="Normal 2 2 2 2 2 2 2 2 2 2 2 2 2 2 7 2 2 2 3 2" xfId="8967" xr:uid="{00000000-0005-0000-0000-000011230000}"/>
    <cellStyle name="Normal 2 2 2 2 2 2 2 2 2 2 2 2 2 2 7 2 2 2 3 2 2" xfId="8968" xr:uid="{00000000-0005-0000-0000-000012230000}"/>
    <cellStyle name="Normal 2 2 2 2 2 2 2 2 2 2 2 2 2 2 7 2 2 2 3 2 3" xfId="8969" xr:uid="{00000000-0005-0000-0000-000013230000}"/>
    <cellStyle name="Normal 2 2 2 2 2 2 2 2 2 2 2 2 2 2 7 2 2 2 3 2 4" xfId="8970" xr:uid="{00000000-0005-0000-0000-000014230000}"/>
    <cellStyle name="Normal 2 2 2 2 2 2 2 2 2 2 2 2 2 2 7 2 2 2 3 3" xfId="8971" xr:uid="{00000000-0005-0000-0000-000015230000}"/>
    <cellStyle name="Normal 2 2 2 2 2 2 2 2 2 2 2 2 2 2 7 2 2 2 3 4" xfId="8972" xr:uid="{00000000-0005-0000-0000-000016230000}"/>
    <cellStyle name="Normal 2 2 2 2 2 2 2 2 2 2 2 2 2 2 7 2 2 2 3 5" xfId="8973" xr:uid="{00000000-0005-0000-0000-000017230000}"/>
    <cellStyle name="Normal 2 2 2 2 2 2 2 2 2 2 2 2 2 2 7 2 2 2 3 6" xfId="8974" xr:uid="{00000000-0005-0000-0000-000018230000}"/>
    <cellStyle name="Normal 2 2 2 2 2 2 2 2 2 2 2 2 2 2 7 2 2 2 4" xfId="8975" xr:uid="{00000000-0005-0000-0000-000019230000}"/>
    <cellStyle name="Normal 2 2 2 2 2 2 2 2 2 2 2 2 2 2 7 2 2 2 5" xfId="8976" xr:uid="{00000000-0005-0000-0000-00001A230000}"/>
    <cellStyle name="Normal 2 2 2 2 2 2 2 2 2 2 2 2 2 2 7 2 2 2 6" xfId="8977" xr:uid="{00000000-0005-0000-0000-00001B230000}"/>
    <cellStyle name="Normal 2 2 2 2 2 2 2 2 2 2 2 2 2 2 7 2 2 2 7" xfId="8978" xr:uid="{00000000-0005-0000-0000-00001C230000}"/>
    <cellStyle name="Normal 2 2 2 2 2 2 2 2 2 2 2 2 2 2 7 2 2 2 8" xfId="8979" xr:uid="{00000000-0005-0000-0000-00001D230000}"/>
    <cellStyle name="Normal 2 2 2 2 2 2 2 2 2 2 2 2 2 2 7 2 2 2 8 2" xfId="8980" xr:uid="{00000000-0005-0000-0000-00001E230000}"/>
    <cellStyle name="Normal 2 2 2 2 2 2 2 2 2 2 2 2 2 2 7 2 2 2 8 3" xfId="8981" xr:uid="{00000000-0005-0000-0000-00001F230000}"/>
    <cellStyle name="Normal 2 2 2 2 2 2 2 2 2 2 2 2 2 2 7 2 2 2 8 4" xfId="8982" xr:uid="{00000000-0005-0000-0000-000020230000}"/>
    <cellStyle name="Normal 2 2 2 2 2 2 2 2 2 2 2 2 2 2 7 2 2 2 9" xfId="8983" xr:uid="{00000000-0005-0000-0000-000021230000}"/>
    <cellStyle name="Normal 2 2 2 2 2 2 2 2 2 2 2 2 2 2 7 2 2 3" xfId="8984" xr:uid="{00000000-0005-0000-0000-000022230000}"/>
    <cellStyle name="Normal 2 2 2 2 2 2 2 2 2 2 2 2 2 2 7 2 2 4" xfId="8985" xr:uid="{00000000-0005-0000-0000-000023230000}"/>
    <cellStyle name="Normal 2 2 2 2 2 2 2 2 2 2 2 2 2 2 7 2 2 5" xfId="8986" xr:uid="{00000000-0005-0000-0000-000024230000}"/>
    <cellStyle name="Normal 2 2 2 2 2 2 2 2 2 2 2 2 2 2 7 2 2 5 2" xfId="8987" xr:uid="{00000000-0005-0000-0000-000025230000}"/>
    <cellStyle name="Normal 2 2 2 2 2 2 2 2 2 2 2 2 2 2 7 2 2 5 2 2" xfId="8988" xr:uid="{00000000-0005-0000-0000-000026230000}"/>
    <cellStyle name="Normal 2 2 2 2 2 2 2 2 2 2 2 2 2 2 7 2 2 5 2 3" xfId="8989" xr:uid="{00000000-0005-0000-0000-000027230000}"/>
    <cellStyle name="Normal 2 2 2 2 2 2 2 2 2 2 2 2 2 2 7 2 2 5 2 4" xfId="8990" xr:uid="{00000000-0005-0000-0000-000028230000}"/>
    <cellStyle name="Normal 2 2 2 2 2 2 2 2 2 2 2 2 2 2 7 2 2 5 3" xfId="8991" xr:uid="{00000000-0005-0000-0000-000029230000}"/>
    <cellStyle name="Normal 2 2 2 2 2 2 2 2 2 2 2 2 2 2 7 2 2 5 4" xfId="8992" xr:uid="{00000000-0005-0000-0000-00002A230000}"/>
    <cellStyle name="Normal 2 2 2 2 2 2 2 2 2 2 2 2 2 2 7 2 2 5 5" xfId="8993" xr:uid="{00000000-0005-0000-0000-00002B230000}"/>
    <cellStyle name="Normal 2 2 2 2 2 2 2 2 2 2 2 2 2 2 7 2 2 5 6" xfId="8994" xr:uid="{00000000-0005-0000-0000-00002C230000}"/>
    <cellStyle name="Normal 2 2 2 2 2 2 2 2 2 2 2 2 2 2 7 2 2 6" xfId="8995" xr:uid="{00000000-0005-0000-0000-00002D230000}"/>
    <cellStyle name="Normal 2 2 2 2 2 2 2 2 2 2 2 2 2 2 7 2 2 7" xfId="8996" xr:uid="{00000000-0005-0000-0000-00002E230000}"/>
    <cellStyle name="Normal 2 2 2 2 2 2 2 2 2 2 2 2 2 2 7 2 2 8" xfId="8997" xr:uid="{00000000-0005-0000-0000-00002F230000}"/>
    <cellStyle name="Normal 2 2 2 2 2 2 2 2 2 2 2 2 2 2 7 2 2 9" xfId="8998" xr:uid="{00000000-0005-0000-0000-000030230000}"/>
    <cellStyle name="Normal 2 2 2 2 2 2 2 2 2 2 2 2 2 2 7 2 3" xfId="8999" xr:uid="{00000000-0005-0000-0000-000031230000}"/>
    <cellStyle name="Normal 2 2 2 2 2 2 2 2 2 2 2 2 2 2 7 2 4" xfId="9000" xr:uid="{00000000-0005-0000-0000-000032230000}"/>
    <cellStyle name="Normal 2 2 2 2 2 2 2 2 2 2 2 2 2 2 7 2 5" xfId="9001" xr:uid="{00000000-0005-0000-0000-000033230000}"/>
    <cellStyle name="Normal 2 2 2 2 2 2 2 2 2 2 2 2 2 2 7 2 5 10" xfId="9002" xr:uid="{00000000-0005-0000-0000-000034230000}"/>
    <cellStyle name="Normal 2 2 2 2 2 2 2 2 2 2 2 2 2 2 7 2 5 11" xfId="9003" xr:uid="{00000000-0005-0000-0000-000035230000}"/>
    <cellStyle name="Normal 2 2 2 2 2 2 2 2 2 2 2 2 2 2 7 2 5 2" xfId="9004" xr:uid="{00000000-0005-0000-0000-000036230000}"/>
    <cellStyle name="Normal 2 2 2 2 2 2 2 2 2 2 2 2 2 2 7 2 5 2 10" xfId="9005" xr:uid="{00000000-0005-0000-0000-000037230000}"/>
    <cellStyle name="Normal 2 2 2 2 2 2 2 2 2 2 2 2 2 2 7 2 5 2 11" xfId="9006" xr:uid="{00000000-0005-0000-0000-000038230000}"/>
    <cellStyle name="Normal 2 2 2 2 2 2 2 2 2 2 2 2 2 2 7 2 5 2 2" xfId="9007" xr:uid="{00000000-0005-0000-0000-000039230000}"/>
    <cellStyle name="Normal 2 2 2 2 2 2 2 2 2 2 2 2 2 2 7 2 5 2 2 2" xfId="9008" xr:uid="{00000000-0005-0000-0000-00003A230000}"/>
    <cellStyle name="Normal 2 2 2 2 2 2 2 2 2 2 2 2 2 2 7 2 5 2 2 2 2" xfId="9009" xr:uid="{00000000-0005-0000-0000-00003B230000}"/>
    <cellStyle name="Normal 2 2 2 2 2 2 2 2 2 2 2 2 2 2 7 2 5 2 2 2 3" xfId="9010" xr:uid="{00000000-0005-0000-0000-00003C230000}"/>
    <cellStyle name="Normal 2 2 2 2 2 2 2 2 2 2 2 2 2 2 7 2 5 2 2 2 4" xfId="9011" xr:uid="{00000000-0005-0000-0000-00003D230000}"/>
    <cellStyle name="Normal 2 2 2 2 2 2 2 2 2 2 2 2 2 2 7 2 5 2 2 3" xfId="9012" xr:uid="{00000000-0005-0000-0000-00003E230000}"/>
    <cellStyle name="Normal 2 2 2 2 2 2 2 2 2 2 2 2 2 2 7 2 5 2 2 4" xfId="9013" xr:uid="{00000000-0005-0000-0000-00003F230000}"/>
    <cellStyle name="Normal 2 2 2 2 2 2 2 2 2 2 2 2 2 2 7 2 5 2 2 5" xfId="9014" xr:uid="{00000000-0005-0000-0000-000040230000}"/>
    <cellStyle name="Normal 2 2 2 2 2 2 2 2 2 2 2 2 2 2 7 2 5 2 2 6" xfId="9015" xr:uid="{00000000-0005-0000-0000-000041230000}"/>
    <cellStyle name="Normal 2 2 2 2 2 2 2 2 2 2 2 2 2 2 7 2 5 2 3" xfId="9016" xr:uid="{00000000-0005-0000-0000-000042230000}"/>
    <cellStyle name="Normal 2 2 2 2 2 2 2 2 2 2 2 2 2 2 7 2 5 2 4" xfId="9017" xr:uid="{00000000-0005-0000-0000-000043230000}"/>
    <cellStyle name="Normal 2 2 2 2 2 2 2 2 2 2 2 2 2 2 7 2 5 2 5" xfId="9018" xr:uid="{00000000-0005-0000-0000-000044230000}"/>
    <cellStyle name="Normal 2 2 2 2 2 2 2 2 2 2 2 2 2 2 7 2 5 2 6" xfId="9019" xr:uid="{00000000-0005-0000-0000-000045230000}"/>
    <cellStyle name="Normal 2 2 2 2 2 2 2 2 2 2 2 2 2 2 7 2 5 2 7" xfId="9020" xr:uid="{00000000-0005-0000-0000-000046230000}"/>
    <cellStyle name="Normal 2 2 2 2 2 2 2 2 2 2 2 2 2 2 7 2 5 2 8" xfId="9021" xr:uid="{00000000-0005-0000-0000-000047230000}"/>
    <cellStyle name="Normal 2 2 2 2 2 2 2 2 2 2 2 2 2 2 7 2 5 2 8 2" xfId="9022" xr:uid="{00000000-0005-0000-0000-000048230000}"/>
    <cellStyle name="Normal 2 2 2 2 2 2 2 2 2 2 2 2 2 2 7 2 5 2 8 3" xfId="9023" xr:uid="{00000000-0005-0000-0000-000049230000}"/>
    <cellStyle name="Normal 2 2 2 2 2 2 2 2 2 2 2 2 2 2 7 2 5 2 8 4" xfId="9024" xr:uid="{00000000-0005-0000-0000-00004A230000}"/>
    <cellStyle name="Normal 2 2 2 2 2 2 2 2 2 2 2 2 2 2 7 2 5 2 9" xfId="9025" xr:uid="{00000000-0005-0000-0000-00004B230000}"/>
    <cellStyle name="Normal 2 2 2 2 2 2 2 2 2 2 2 2 2 2 7 2 5 3" xfId="9026" xr:uid="{00000000-0005-0000-0000-00004C230000}"/>
    <cellStyle name="Normal 2 2 2 2 2 2 2 2 2 2 2 2 2 2 7 2 5 3 2" xfId="9027" xr:uid="{00000000-0005-0000-0000-00004D230000}"/>
    <cellStyle name="Normal 2 2 2 2 2 2 2 2 2 2 2 2 2 2 7 2 5 3 2 2" xfId="9028" xr:uid="{00000000-0005-0000-0000-00004E230000}"/>
    <cellStyle name="Normal 2 2 2 2 2 2 2 2 2 2 2 2 2 2 7 2 5 3 2 3" xfId="9029" xr:uid="{00000000-0005-0000-0000-00004F230000}"/>
    <cellStyle name="Normal 2 2 2 2 2 2 2 2 2 2 2 2 2 2 7 2 5 3 2 4" xfId="9030" xr:uid="{00000000-0005-0000-0000-000050230000}"/>
    <cellStyle name="Normal 2 2 2 2 2 2 2 2 2 2 2 2 2 2 7 2 5 3 3" xfId="9031" xr:uid="{00000000-0005-0000-0000-000051230000}"/>
    <cellStyle name="Normal 2 2 2 2 2 2 2 2 2 2 2 2 2 2 7 2 5 3 4" xfId="9032" xr:uid="{00000000-0005-0000-0000-000052230000}"/>
    <cellStyle name="Normal 2 2 2 2 2 2 2 2 2 2 2 2 2 2 7 2 5 3 5" xfId="9033" xr:uid="{00000000-0005-0000-0000-000053230000}"/>
    <cellStyle name="Normal 2 2 2 2 2 2 2 2 2 2 2 2 2 2 7 2 5 3 6" xfId="9034" xr:uid="{00000000-0005-0000-0000-000054230000}"/>
    <cellStyle name="Normal 2 2 2 2 2 2 2 2 2 2 2 2 2 2 7 2 5 4" xfId="9035" xr:uid="{00000000-0005-0000-0000-000055230000}"/>
    <cellStyle name="Normal 2 2 2 2 2 2 2 2 2 2 2 2 2 2 7 2 5 5" xfId="9036" xr:uid="{00000000-0005-0000-0000-000056230000}"/>
    <cellStyle name="Normal 2 2 2 2 2 2 2 2 2 2 2 2 2 2 7 2 5 6" xfId="9037" xr:uid="{00000000-0005-0000-0000-000057230000}"/>
    <cellStyle name="Normal 2 2 2 2 2 2 2 2 2 2 2 2 2 2 7 2 5 7" xfId="9038" xr:uid="{00000000-0005-0000-0000-000058230000}"/>
    <cellStyle name="Normal 2 2 2 2 2 2 2 2 2 2 2 2 2 2 7 2 5 8" xfId="9039" xr:uid="{00000000-0005-0000-0000-000059230000}"/>
    <cellStyle name="Normal 2 2 2 2 2 2 2 2 2 2 2 2 2 2 7 2 5 8 2" xfId="9040" xr:uid="{00000000-0005-0000-0000-00005A230000}"/>
    <cellStyle name="Normal 2 2 2 2 2 2 2 2 2 2 2 2 2 2 7 2 5 8 3" xfId="9041" xr:uid="{00000000-0005-0000-0000-00005B230000}"/>
    <cellStyle name="Normal 2 2 2 2 2 2 2 2 2 2 2 2 2 2 7 2 5 8 4" xfId="9042" xr:uid="{00000000-0005-0000-0000-00005C230000}"/>
    <cellStyle name="Normal 2 2 2 2 2 2 2 2 2 2 2 2 2 2 7 2 5 9" xfId="9043" xr:uid="{00000000-0005-0000-0000-00005D230000}"/>
    <cellStyle name="Normal 2 2 2 2 2 2 2 2 2 2 2 2 2 2 7 2 6" xfId="9044" xr:uid="{00000000-0005-0000-0000-00005E230000}"/>
    <cellStyle name="Normal 2 2 2 2 2 2 2 2 2 2 2 2 2 2 7 2 7" xfId="9045" xr:uid="{00000000-0005-0000-0000-00005F230000}"/>
    <cellStyle name="Normal 2 2 2 2 2 2 2 2 2 2 2 2 2 2 7 2 7 2" xfId="9046" xr:uid="{00000000-0005-0000-0000-000060230000}"/>
    <cellStyle name="Normal 2 2 2 2 2 2 2 2 2 2 2 2 2 2 7 2 7 2 2" xfId="9047" xr:uid="{00000000-0005-0000-0000-000061230000}"/>
    <cellStyle name="Normal 2 2 2 2 2 2 2 2 2 2 2 2 2 2 7 2 7 2 3" xfId="9048" xr:uid="{00000000-0005-0000-0000-000062230000}"/>
    <cellStyle name="Normal 2 2 2 2 2 2 2 2 2 2 2 2 2 2 7 2 7 2 4" xfId="9049" xr:uid="{00000000-0005-0000-0000-000063230000}"/>
    <cellStyle name="Normal 2 2 2 2 2 2 2 2 2 2 2 2 2 2 7 2 7 3" xfId="9050" xr:uid="{00000000-0005-0000-0000-000064230000}"/>
    <cellStyle name="Normal 2 2 2 2 2 2 2 2 2 2 2 2 2 2 7 2 7 4" xfId="9051" xr:uid="{00000000-0005-0000-0000-000065230000}"/>
    <cellStyle name="Normal 2 2 2 2 2 2 2 2 2 2 2 2 2 2 7 2 7 5" xfId="9052" xr:uid="{00000000-0005-0000-0000-000066230000}"/>
    <cellStyle name="Normal 2 2 2 2 2 2 2 2 2 2 2 2 2 2 7 2 7 6" xfId="9053" xr:uid="{00000000-0005-0000-0000-000067230000}"/>
    <cellStyle name="Normal 2 2 2 2 2 2 2 2 2 2 2 2 2 2 7 2 8" xfId="9054" xr:uid="{00000000-0005-0000-0000-000068230000}"/>
    <cellStyle name="Normal 2 2 2 2 2 2 2 2 2 2 2 2 2 2 7 2 9" xfId="9055" xr:uid="{00000000-0005-0000-0000-000069230000}"/>
    <cellStyle name="Normal 2 2 2 2 2 2 2 2 2 2 2 2 2 2 7 20" xfId="9056" xr:uid="{00000000-0005-0000-0000-00006A230000}"/>
    <cellStyle name="Normal 2 2 2 2 2 2 2 2 2 2 2 2 2 2 7 21" xfId="9057" xr:uid="{00000000-0005-0000-0000-00006B230000}"/>
    <cellStyle name="Normal 2 2 2 2 2 2 2 2 2 2 2 2 2 2 7 21 2" xfId="9058" xr:uid="{00000000-0005-0000-0000-00006C230000}"/>
    <cellStyle name="Normal 2 2 2 2 2 2 2 2 2 2 2 2 2 2 7 21 3" xfId="9059" xr:uid="{00000000-0005-0000-0000-00006D230000}"/>
    <cellStyle name="Normal 2 2 2 2 2 2 2 2 2 2 2 2 2 2 7 21 4" xfId="9060" xr:uid="{00000000-0005-0000-0000-00006E230000}"/>
    <cellStyle name="Normal 2 2 2 2 2 2 2 2 2 2 2 2 2 2 7 22" xfId="9061" xr:uid="{00000000-0005-0000-0000-00006F230000}"/>
    <cellStyle name="Normal 2 2 2 2 2 2 2 2 2 2 2 2 2 2 7 23" xfId="9062" xr:uid="{00000000-0005-0000-0000-000070230000}"/>
    <cellStyle name="Normal 2 2 2 2 2 2 2 2 2 2 2 2 2 2 7 24" xfId="9063" xr:uid="{00000000-0005-0000-0000-000071230000}"/>
    <cellStyle name="Normal 2 2 2 2 2 2 2 2 2 2 2 2 2 2 7 3" xfId="9064" xr:uid="{00000000-0005-0000-0000-000072230000}"/>
    <cellStyle name="Normal 2 2 2 2 2 2 2 2 2 2 2 2 2 2 7 4" xfId="9065" xr:uid="{00000000-0005-0000-0000-000073230000}"/>
    <cellStyle name="Normal 2 2 2 2 2 2 2 2 2 2 2 2 2 2 7 5" xfId="9066" xr:uid="{00000000-0005-0000-0000-000074230000}"/>
    <cellStyle name="Normal 2 2 2 2 2 2 2 2 2 2 2 2 2 2 7 6" xfId="9067" xr:uid="{00000000-0005-0000-0000-000075230000}"/>
    <cellStyle name="Normal 2 2 2 2 2 2 2 2 2 2 2 2 2 2 7 7" xfId="9068" xr:uid="{00000000-0005-0000-0000-000076230000}"/>
    <cellStyle name="Normal 2 2 2 2 2 2 2 2 2 2 2 2 2 2 7 8" xfId="9069" xr:uid="{00000000-0005-0000-0000-000077230000}"/>
    <cellStyle name="Normal 2 2 2 2 2 2 2 2 2 2 2 2 2 2 7 9" xfId="9070" xr:uid="{00000000-0005-0000-0000-000078230000}"/>
    <cellStyle name="Normal 2 2 2 2 2 2 2 2 2 2 2 2 2 2 70" xfId="9071" xr:uid="{00000000-0005-0000-0000-000079230000}"/>
    <cellStyle name="Normal 2 2 2 2 2 2 2 2 2 2 2 2 2 2 71" xfId="9072" xr:uid="{00000000-0005-0000-0000-00007A230000}"/>
    <cellStyle name="Normal 2 2 2 2 2 2 2 2 2 2 2 2 2 2 72" xfId="9073" xr:uid="{00000000-0005-0000-0000-00007B230000}"/>
    <cellStyle name="Normal 2 2 2 2 2 2 2 2 2 2 2 2 2 2 73" xfId="9074" xr:uid="{00000000-0005-0000-0000-00007C230000}"/>
    <cellStyle name="Normal 2 2 2 2 2 2 2 2 2 2 2 2 2 2 74" xfId="9075" xr:uid="{00000000-0005-0000-0000-00007D230000}"/>
    <cellStyle name="Normal 2 2 2 2 2 2 2 2 2 2 2 2 2 2 75" xfId="9076" xr:uid="{00000000-0005-0000-0000-00007E230000}"/>
    <cellStyle name="Normal 2 2 2 2 2 2 2 2 2 2 2 2 2 2 76" xfId="9077" xr:uid="{00000000-0005-0000-0000-00007F230000}"/>
    <cellStyle name="Normal 2 2 2 2 2 2 2 2 2 2 2 2 2 2 77" xfId="9078" xr:uid="{00000000-0005-0000-0000-000080230000}"/>
    <cellStyle name="Normal 2 2 2 2 2 2 2 2 2 2 2 2 2 2 78" xfId="9079" xr:uid="{00000000-0005-0000-0000-000081230000}"/>
    <cellStyle name="Normal 2 2 2 2 2 2 2 2 2 2 2 2 2 2 79" xfId="9080" xr:uid="{00000000-0005-0000-0000-000082230000}"/>
    <cellStyle name="Normal 2 2 2 2 2 2 2 2 2 2 2 2 2 2 8" xfId="9081" xr:uid="{00000000-0005-0000-0000-000083230000}"/>
    <cellStyle name="Normal 2 2 2 2 2 2 2 2 2 2 2 2 2 2 8 10" xfId="9082" xr:uid="{00000000-0005-0000-0000-000084230000}"/>
    <cellStyle name="Normal 2 2 2 2 2 2 2 2 2 2 2 2 2 2 8 11" xfId="9083" xr:uid="{00000000-0005-0000-0000-000085230000}"/>
    <cellStyle name="Normal 2 2 2 2 2 2 2 2 2 2 2 2 2 2 8 12" xfId="9084" xr:uid="{00000000-0005-0000-0000-000086230000}"/>
    <cellStyle name="Normal 2 2 2 2 2 2 2 2 2 2 2 2 2 2 8 13" xfId="9085" xr:uid="{00000000-0005-0000-0000-000087230000}"/>
    <cellStyle name="Normal 2 2 2 2 2 2 2 2 2 2 2 2 2 2 8 13 2" xfId="9086" xr:uid="{00000000-0005-0000-0000-000088230000}"/>
    <cellStyle name="Normal 2 2 2 2 2 2 2 2 2 2 2 2 2 2 8 13 3" xfId="9087" xr:uid="{00000000-0005-0000-0000-000089230000}"/>
    <cellStyle name="Normal 2 2 2 2 2 2 2 2 2 2 2 2 2 2 8 13 4" xfId="9088" xr:uid="{00000000-0005-0000-0000-00008A230000}"/>
    <cellStyle name="Normal 2 2 2 2 2 2 2 2 2 2 2 2 2 2 8 14" xfId="9089" xr:uid="{00000000-0005-0000-0000-00008B230000}"/>
    <cellStyle name="Normal 2 2 2 2 2 2 2 2 2 2 2 2 2 2 8 15" xfId="9090" xr:uid="{00000000-0005-0000-0000-00008C230000}"/>
    <cellStyle name="Normal 2 2 2 2 2 2 2 2 2 2 2 2 2 2 8 16" xfId="9091" xr:uid="{00000000-0005-0000-0000-00008D230000}"/>
    <cellStyle name="Normal 2 2 2 2 2 2 2 2 2 2 2 2 2 2 8 2" xfId="9092" xr:uid="{00000000-0005-0000-0000-00008E230000}"/>
    <cellStyle name="Normal 2 2 2 2 2 2 2 2 2 2 2 2 2 2 8 2 10" xfId="9093" xr:uid="{00000000-0005-0000-0000-00008F230000}"/>
    <cellStyle name="Normal 2 2 2 2 2 2 2 2 2 2 2 2 2 2 8 2 11" xfId="9094" xr:uid="{00000000-0005-0000-0000-000090230000}"/>
    <cellStyle name="Normal 2 2 2 2 2 2 2 2 2 2 2 2 2 2 8 2 11 2" xfId="9095" xr:uid="{00000000-0005-0000-0000-000091230000}"/>
    <cellStyle name="Normal 2 2 2 2 2 2 2 2 2 2 2 2 2 2 8 2 11 3" xfId="9096" xr:uid="{00000000-0005-0000-0000-000092230000}"/>
    <cellStyle name="Normal 2 2 2 2 2 2 2 2 2 2 2 2 2 2 8 2 11 4" xfId="9097" xr:uid="{00000000-0005-0000-0000-000093230000}"/>
    <cellStyle name="Normal 2 2 2 2 2 2 2 2 2 2 2 2 2 2 8 2 12" xfId="9098" xr:uid="{00000000-0005-0000-0000-000094230000}"/>
    <cellStyle name="Normal 2 2 2 2 2 2 2 2 2 2 2 2 2 2 8 2 13" xfId="9099" xr:uid="{00000000-0005-0000-0000-000095230000}"/>
    <cellStyle name="Normal 2 2 2 2 2 2 2 2 2 2 2 2 2 2 8 2 14" xfId="9100" xr:uid="{00000000-0005-0000-0000-000096230000}"/>
    <cellStyle name="Normal 2 2 2 2 2 2 2 2 2 2 2 2 2 2 8 2 2" xfId="9101" xr:uid="{00000000-0005-0000-0000-000097230000}"/>
    <cellStyle name="Normal 2 2 2 2 2 2 2 2 2 2 2 2 2 2 8 2 2 10" xfId="9102" xr:uid="{00000000-0005-0000-0000-000098230000}"/>
    <cellStyle name="Normal 2 2 2 2 2 2 2 2 2 2 2 2 2 2 8 2 2 11" xfId="9103" xr:uid="{00000000-0005-0000-0000-000099230000}"/>
    <cellStyle name="Normal 2 2 2 2 2 2 2 2 2 2 2 2 2 2 8 2 2 2" xfId="9104" xr:uid="{00000000-0005-0000-0000-00009A230000}"/>
    <cellStyle name="Normal 2 2 2 2 2 2 2 2 2 2 2 2 2 2 8 2 2 2 10" xfId="9105" xr:uid="{00000000-0005-0000-0000-00009B230000}"/>
    <cellStyle name="Normal 2 2 2 2 2 2 2 2 2 2 2 2 2 2 8 2 2 2 11" xfId="9106" xr:uid="{00000000-0005-0000-0000-00009C230000}"/>
    <cellStyle name="Normal 2 2 2 2 2 2 2 2 2 2 2 2 2 2 8 2 2 2 2" xfId="9107" xr:uid="{00000000-0005-0000-0000-00009D230000}"/>
    <cellStyle name="Normal 2 2 2 2 2 2 2 2 2 2 2 2 2 2 8 2 2 2 2 2" xfId="9108" xr:uid="{00000000-0005-0000-0000-00009E230000}"/>
    <cellStyle name="Normal 2 2 2 2 2 2 2 2 2 2 2 2 2 2 8 2 2 2 2 2 2" xfId="9109" xr:uid="{00000000-0005-0000-0000-00009F230000}"/>
    <cellStyle name="Normal 2 2 2 2 2 2 2 2 2 2 2 2 2 2 8 2 2 2 2 2 3" xfId="9110" xr:uid="{00000000-0005-0000-0000-0000A0230000}"/>
    <cellStyle name="Normal 2 2 2 2 2 2 2 2 2 2 2 2 2 2 8 2 2 2 2 2 4" xfId="9111" xr:uid="{00000000-0005-0000-0000-0000A1230000}"/>
    <cellStyle name="Normal 2 2 2 2 2 2 2 2 2 2 2 2 2 2 8 2 2 2 2 3" xfId="9112" xr:uid="{00000000-0005-0000-0000-0000A2230000}"/>
    <cellStyle name="Normal 2 2 2 2 2 2 2 2 2 2 2 2 2 2 8 2 2 2 2 4" xfId="9113" xr:uid="{00000000-0005-0000-0000-0000A3230000}"/>
    <cellStyle name="Normal 2 2 2 2 2 2 2 2 2 2 2 2 2 2 8 2 2 2 2 5" xfId="9114" xr:uid="{00000000-0005-0000-0000-0000A4230000}"/>
    <cellStyle name="Normal 2 2 2 2 2 2 2 2 2 2 2 2 2 2 8 2 2 2 2 6" xfId="9115" xr:uid="{00000000-0005-0000-0000-0000A5230000}"/>
    <cellStyle name="Normal 2 2 2 2 2 2 2 2 2 2 2 2 2 2 8 2 2 2 3" xfId="9116" xr:uid="{00000000-0005-0000-0000-0000A6230000}"/>
    <cellStyle name="Normal 2 2 2 2 2 2 2 2 2 2 2 2 2 2 8 2 2 2 4" xfId="9117" xr:uid="{00000000-0005-0000-0000-0000A7230000}"/>
    <cellStyle name="Normal 2 2 2 2 2 2 2 2 2 2 2 2 2 2 8 2 2 2 5" xfId="9118" xr:uid="{00000000-0005-0000-0000-0000A8230000}"/>
    <cellStyle name="Normal 2 2 2 2 2 2 2 2 2 2 2 2 2 2 8 2 2 2 6" xfId="9119" xr:uid="{00000000-0005-0000-0000-0000A9230000}"/>
    <cellStyle name="Normal 2 2 2 2 2 2 2 2 2 2 2 2 2 2 8 2 2 2 7" xfId="9120" xr:uid="{00000000-0005-0000-0000-0000AA230000}"/>
    <cellStyle name="Normal 2 2 2 2 2 2 2 2 2 2 2 2 2 2 8 2 2 2 8" xfId="9121" xr:uid="{00000000-0005-0000-0000-0000AB230000}"/>
    <cellStyle name="Normal 2 2 2 2 2 2 2 2 2 2 2 2 2 2 8 2 2 2 8 2" xfId="9122" xr:uid="{00000000-0005-0000-0000-0000AC230000}"/>
    <cellStyle name="Normal 2 2 2 2 2 2 2 2 2 2 2 2 2 2 8 2 2 2 8 3" xfId="9123" xr:uid="{00000000-0005-0000-0000-0000AD230000}"/>
    <cellStyle name="Normal 2 2 2 2 2 2 2 2 2 2 2 2 2 2 8 2 2 2 8 4" xfId="9124" xr:uid="{00000000-0005-0000-0000-0000AE230000}"/>
    <cellStyle name="Normal 2 2 2 2 2 2 2 2 2 2 2 2 2 2 8 2 2 2 9" xfId="9125" xr:uid="{00000000-0005-0000-0000-0000AF230000}"/>
    <cellStyle name="Normal 2 2 2 2 2 2 2 2 2 2 2 2 2 2 8 2 2 3" xfId="9126" xr:uid="{00000000-0005-0000-0000-0000B0230000}"/>
    <cellStyle name="Normal 2 2 2 2 2 2 2 2 2 2 2 2 2 2 8 2 2 3 2" xfId="9127" xr:uid="{00000000-0005-0000-0000-0000B1230000}"/>
    <cellStyle name="Normal 2 2 2 2 2 2 2 2 2 2 2 2 2 2 8 2 2 3 2 2" xfId="9128" xr:uid="{00000000-0005-0000-0000-0000B2230000}"/>
    <cellStyle name="Normal 2 2 2 2 2 2 2 2 2 2 2 2 2 2 8 2 2 3 2 3" xfId="9129" xr:uid="{00000000-0005-0000-0000-0000B3230000}"/>
    <cellStyle name="Normal 2 2 2 2 2 2 2 2 2 2 2 2 2 2 8 2 2 3 2 4" xfId="9130" xr:uid="{00000000-0005-0000-0000-0000B4230000}"/>
    <cellStyle name="Normal 2 2 2 2 2 2 2 2 2 2 2 2 2 2 8 2 2 3 3" xfId="9131" xr:uid="{00000000-0005-0000-0000-0000B5230000}"/>
    <cellStyle name="Normal 2 2 2 2 2 2 2 2 2 2 2 2 2 2 8 2 2 3 4" xfId="9132" xr:uid="{00000000-0005-0000-0000-0000B6230000}"/>
    <cellStyle name="Normal 2 2 2 2 2 2 2 2 2 2 2 2 2 2 8 2 2 3 5" xfId="9133" xr:uid="{00000000-0005-0000-0000-0000B7230000}"/>
    <cellStyle name="Normal 2 2 2 2 2 2 2 2 2 2 2 2 2 2 8 2 2 3 6" xfId="9134" xr:uid="{00000000-0005-0000-0000-0000B8230000}"/>
    <cellStyle name="Normal 2 2 2 2 2 2 2 2 2 2 2 2 2 2 8 2 2 4" xfId="9135" xr:uid="{00000000-0005-0000-0000-0000B9230000}"/>
    <cellStyle name="Normal 2 2 2 2 2 2 2 2 2 2 2 2 2 2 8 2 2 5" xfId="9136" xr:uid="{00000000-0005-0000-0000-0000BA230000}"/>
    <cellStyle name="Normal 2 2 2 2 2 2 2 2 2 2 2 2 2 2 8 2 2 6" xfId="9137" xr:uid="{00000000-0005-0000-0000-0000BB230000}"/>
    <cellStyle name="Normal 2 2 2 2 2 2 2 2 2 2 2 2 2 2 8 2 2 7" xfId="9138" xr:uid="{00000000-0005-0000-0000-0000BC230000}"/>
    <cellStyle name="Normal 2 2 2 2 2 2 2 2 2 2 2 2 2 2 8 2 2 8" xfId="9139" xr:uid="{00000000-0005-0000-0000-0000BD230000}"/>
    <cellStyle name="Normal 2 2 2 2 2 2 2 2 2 2 2 2 2 2 8 2 2 8 2" xfId="9140" xr:uid="{00000000-0005-0000-0000-0000BE230000}"/>
    <cellStyle name="Normal 2 2 2 2 2 2 2 2 2 2 2 2 2 2 8 2 2 8 3" xfId="9141" xr:uid="{00000000-0005-0000-0000-0000BF230000}"/>
    <cellStyle name="Normal 2 2 2 2 2 2 2 2 2 2 2 2 2 2 8 2 2 8 4" xfId="9142" xr:uid="{00000000-0005-0000-0000-0000C0230000}"/>
    <cellStyle name="Normal 2 2 2 2 2 2 2 2 2 2 2 2 2 2 8 2 2 9" xfId="9143" xr:uid="{00000000-0005-0000-0000-0000C1230000}"/>
    <cellStyle name="Normal 2 2 2 2 2 2 2 2 2 2 2 2 2 2 8 2 3" xfId="9144" xr:uid="{00000000-0005-0000-0000-0000C2230000}"/>
    <cellStyle name="Normal 2 2 2 2 2 2 2 2 2 2 2 2 2 2 8 2 4" xfId="9145" xr:uid="{00000000-0005-0000-0000-0000C3230000}"/>
    <cellStyle name="Normal 2 2 2 2 2 2 2 2 2 2 2 2 2 2 8 2 5" xfId="9146" xr:uid="{00000000-0005-0000-0000-0000C4230000}"/>
    <cellStyle name="Normal 2 2 2 2 2 2 2 2 2 2 2 2 2 2 8 2 5 2" xfId="9147" xr:uid="{00000000-0005-0000-0000-0000C5230000}"/>
    <cellStyle name="Normal 2 2 2 2 2 2 2 2 2 2 2 2 2 2 8 2 5 2 2" xfId="9148" xr:uid="{00000000-0005-0000-0000-0000C6230000}"/>
    <cellStyle name="Normal 2 2 2 2 2 2 2 2 2 2 2 2 2 2 8 2 5 2 3" xfId="9149" xr:uid="{00000000-0005-0000-0000-0000C7230000}"/>
    <cellStyle name="Normal 2 2 2 2 2 2 2 2 2 2 2 2 2 2 8 2 5 2 4" xfId="9150" xr:uid="{00000000-0005-0000-0000-0000C8230000}"/>
    <cellStyle name="Normal 2 2 2 2 2 2 2 2 2 2 2 2 2 2 8 2 5 3" xfId="9151" xr:uid="{00000000-0005-0000-0000-0000C9230000}"/>
    <cellStyle name="Normal 2 2 2 2 2 2 2 2 2 2 2 2 2 2 8 2 5 4" xfId="9152" xr:uid="{00000000-0005-0000-0000-0000CA230000}"/>
    <cellStyle name="Normal 2 2 2 2 2 2 2 2 2 2 2 2 2 2 8 2 5 5" xfId="9153" xr:uid="{00000000-0005-0000-0000-0000CB230000}"/>
    <cellStyle name="Normal 2 2 2 2 2 2 2 2 2 2 2 2 2 2 8 2 5 6" xfId="9154" xr:uid="{00000000-0005-0000-0000-0000CC230000}"/>
    <cellStyle name="Normal 2 2 2 2 2 2 2 2 2 2 2 2 2 2 8 2 6" xfId="9155" xr:uid="{00000000-0005-0000-0000-0000CD230000}"/>
    <cellStyle name="Normal 2 2 2 2 2 2 2 2 2 2 2 2 2 2 8 2 7" xfId="9156" xr:uid="{00000000-0005-0000-0000-0000CE230000}"/>
    <cellStyle name="Normal 2 2 2 2 2 2 2 2 2 2 2 2 2 2 8 2 8" xfId="9157" xr:uid="{00000000-0005-0000-0000-0000CF230000}"/>
    <cellStyle name="Normal 2 2 2 2 2 2 2 2 2 2 2 2 2 2 8 2 9" xfId="9158" xr:uid="{00000000-0005-0000-0000-0000D0230000}"/>
    <cellStyle name="Normal 2 2 2 2 2 2 2 2 2 2 2 2 2 2 8 3" xfId="9159" xr:uid="{00000000-0005-0000-0000-0000D1230000}"/>
    <cellStyle name="Normal 2 2 2 2 2 2 2 2 2 2 2 2 2 2 8 4" xfId="9160" xr:uid="{00000000-0005-0000-0000-0000D2230000}"/>
    <cellStyle name="Normal 2 2 2 2 2 2 2 2 2 2 2 2 2 2 8 5" xfId="9161" xr:uid="{00000000-0005-0000-0000-0000D3230000}"/>
    <cellStyle name="Normal 2 2 2 2 2 2 2 2 2 2 2 2 2 2 8 5 10" xfId="9162" xr:uid="{00000000-0005-0000-0000-0000D4230000}"/>
    <cellStyle name="Normal 2 2 2 2 2 2 2 2 2 2 2 2 2 2 8 5 11" xfId="9163" xr:uid="{00000000-0005-0000-0000-0000D5230000}"/>
    <cellStyle name="Normal 2 2 2 2 2 2 2 2 2 2 2 2 2 2 8 5 2" xfId="9164" xr:uid="{00000000-0005-0000-0000-0000D6230000}"/>
    <cellStyle name="Normal 2 2 2 2 2 2 2 2 2 2 2 2 2 2 8 5 2 10" xfId="9165" xr:uid="{00000000-0005-0000-0000-0000D7230000}"/>
    <cellStyle name="Normal 2 2 2 2 2 2 2 2 2 2 2 2 2 2 8 5 2 11" xfId="9166" xr:uid="{00000000-0005-0000-0000-0000D8230000}"/>
    <cellStyle name="Normal 2 2 2 2 2 2 2 2 2 2 2 2 2 2 8 5 2 2" xfId="9167" xr:uid="{00000000-0005-0000-0000-0000D9230000}"/>
    <cellStyle name="Normal 2 2 2 2 2 2 2 2 2 2 2 2 2 2 8 5 2 2 2" xfId="9168" xr:uid="{00000000-0005-0000-0000-0000DA230000}"/>
    <cellStyle name="Normal 2 2 2 2 2 2 2 2 2 2 2 2 2 2 8 5 2 2 2 2" xfId="9169" xr:uid="{00000000-0005-0000-0000-0000DB230000}"/>
    <cellStyle name="Normal 2 2 2 2 2 2 2 2 2 2 2 2 2 2 8 5 2 2 2 3" xfId="9170" xr:uid="{00000000-0005-0000-0000-0000DC230000}"/>
    <cellStyle name="Normal 2 2 2 2 2 2 2 2 2 2 2 2 2 2 8 5 2 2 2 4" xfId="9171" xr:uid="{00000000-0005-0000-0000-0000DD230000}"/>
    <cellStyle name="Normal 2 2 2 2 2 2 2 2 2 2 2 2 2 2 8 5 2 2 3" xfId="9172" xr:uid="{00000000-0005-0000-0000-0000DE230000}"/>
    <cellStyle name="Normal 2 2 2 2 2 2 2 2 2 2 2 2 2 2 8 5 2 2 4" xfId="9173" xr:uid="{00000000-0005-0000-0000-0000DF230000}"/>
    <cellStyle name="Normal 2 2 2 2 2 2 2 2 2 2 2 2 2 2 8 5 2 2 5" xfId="9174" xr:uid="{00000000-0005-0000-0000-0000E0230000}"/>
    <cellStyle name="Normal 2 2 2 2 2 2 2 2 2 2 2 2 2 2 8 5 2 2 6" xfId="9175" xr:uid="{00000000-0005-0000-0000-0000E1230000}"/>
    <cellStyle name="Normal 2 2 2 2 2 2 2 2 2 2 2 2 2 2 8 5 2 3" xfId="9176" xr:uid="{00000000-0005-0000-0000-0000E2230000}"/>
    <cellStyle name="Normal 2 2 2 2 2 2 2 2 2 2 2 2 2 2 8 5 2 4" xfId="9177" xr:uid="{00000000-0005-0000-0000-0000E3230000}"/>
    <cellStyle name="Normal 2 2 2 2 2 2 2 2 2 2 2 2 2 2 8 5 2 5" xfId="9178" xr:uid="{00000000-0005-0000-0000-0000E4230000}"/>
    <cellStyle name="Normal 2 2 2 2 2 2 2 2 2 2 2 2 2 2 8 5 2 6" xfId="9179" xr:uid="{00000000-0005-0000-0000-0000E5230000}"/>
    <cellStyle name="Normal 2 2 2 2 2 2 2 2 2 2 2 2 2 2 8 5 2 7" xfId="9180" xr:uid="{00000000-0005-0000-0000-0000E6230000}"/>
    <cellStyle name="Normal 2 2 2 2 2 2 2 2 2 2 2 2 2 2 8 5 2 8" xfId="9181" xr:uid="{00000000-0005-0000-0000-0000E7230000}"/>
    <cellStyle name="Normal 2 2 2 2 2 2 2 2 2 2 2 2 2 2 8 5 2 8 2" xfId="9182" xr:uid="{00000000-0005-0000-0000-0000E8230000}"/>
    <cellStyle name="Normal 2 2 2 2 2 2 2 2 2 2 2 2 2 2 8 5 2 8 3" xfId="9183" xr:uid="{00000000-0005-0000-0000-0000E9230000}"/>
    <cellStyle name="Normal 2 2 2 2 2 2 2 2 2 2 2 2 2 2 8 5 2 8 4" xfId="9184" xr:uid="{00000000-0005-0000-0000-0000EA230000}"/>
    <cellStyle name="Normal 2 2 2 2 2 2 2 2 2 2 2 2 2 2 8 5 2 9" xfId="9185" xr:uid="{00000000-0005-0000-0000-0000EB230000}"/>
    <cellStyle name="Normal 2 2 2 2 2 2 2 2 2 2 2 2 2 2 8 5 3" xfId="9186" xr:uid="{00000000-0005-0000-0000-0000EC230000}"/>
    <cellStyle name="Normal 2 2 2 2 2 2 2 2 2 2 2 2 2 2 8 5 3 2" xfId="9187" xr:uid="{00000000-0005-0000-0000-0000ED230000}"/>
    <cellStyle name="Normal 2 2 2 2 2 2 2 2 2 2 2 2 2 2 8 5 3 2 2" xfId="9188" xr:uid="{00000000-0005-0000-0000-0000EE230000}"/>
    <cellStyle name="Normal 2 2 2 2 2 2 2 2 2 2 2 2 2 2 8 5 3 2 3" xfId="9189" xr:uid="{00000000-0005-0000-0000-0000EF230000}"/>
    <cellStyle name="Normal 2 2 2 2 2 2 2 2 2 2 2 2 2 2 8 5 3 2 4" xfId="9190" xr:uid="{00000000-0005-0000-0000-0000F0230000}"/>
    <cellStyle name="Normal 2 2 2 2 2 2 2 2 2 2 2 2 2 2 8 5 3 3" xfId="9191" xr:uid="{00000000-0005-0000-0000-0000F1230000}"/>
    <cellStyle name="Normal 2 2 2 2 2 2 2 2 2 2 2 2 2 2 8 5 3 4" xfId="9192" xr:uid="{00000000-0005-0000-0000-0000F2230000}"/>
    <cellStyle name="Normal 2 2 2 2 2 2 2 2 2 2 2 2 2 2 8 5 3 5" xfId="9193" xr:uid="{00000000-0005-0000-0000-0000F3230000}"/>
    <cellStyle name="Normal 2 2 2 2 2 2 2 2 2 2 2 2 2 2 8 5 3 6" xfId="9194" xr:uid="{00000000-0005-0000-0000-0000F4230000}"/>
    <cellStyle name="Normal 2 2 2 2 2 2 2 2 2 2 2 2 2 2 8 5 4" xfId="9195" xr:uid="{00000000-0005-0000-0000-0000F5230000}"/>
    <cellStyle name="Normal 2 2 2 2 2 2 2 2 2 2 2 2 2 2 8 5 5" xfId="9196" xr:uid="{00000000-0005-0000-0000-0000F6230000}"/>
    <cellStyle name="Normal 2 2 2 2 2 2 2 2 2 2 2 2 2 2 8 5 6" xfId="9197" xr:uid="{00000000-0005-0000-0000-0000F7230000}"/>
    <cellStyle name="Normal 2 2 2 2 2 2 2 2 2 2 2 2 2 2 8 5 7" xfId="9198" xr:uid="{00000000-0005-0000-0000-0000F8230000}"/>
    <cellStyle name="Normal 2 2 2 2 2 2 2 2 2 2 2 2 2 2 8 5 8" xfId="9199" xr:uid="{00000000-0005-0000-0000-0000F9230000}"/>
    <cellStyle name="Normal 2 2 2 2 2 2 2 2 2 2 2 2 2 2 8 5 8 2" xfId="9200" xr:uid="{00000000-0005-0000-0000-0000FA230000}"/>
    <cellStyle name="Normal 2 2 2 2 2 2 2 2 2 2 2 2 2 2 8 5 8 3" xfId="9201" xr:uid="{00000000-0005-0000-0000-0000FB230000}"/>
    <cellStyle name="Normal 2 2 2 2 2 2 2 2 2 2 2 2 2 2 8 5 8 4" xfId="9202" xr:uid="{00000000-0005-0000-0000-0000FC230000}"/>
    <cellStyle name="Normal 2 2 2 2 2 2 2 2 2 2 2 2 2 2 8 5 9" xfId="9203" xr:uid="{00000000-0005-0000-0000-0000FD230000}"/>
    <cellStyle name="Normal 2 2 2 2 2 2 2 2 2 2 2 2 2 2 8 6" xfId="9204" xr:uid="{00000000-0005-0000-0000-0000FE230000}"/>
    <cellStyle name="Normal 2 2 2 2 2 2 2 2 2 2 2 2 2 2 8 7" xfId="9205" xr:uid="{00000000-0005-0000-0000-0000FF230000}"/>
    <cellStyle name="Normal 2 2 2 2 2 2 2 2 2 2 2 2 2 2 8 7 2" xfId="9206" xr:uid="{00000000-0005-0000-0000-000000240000}"/>
    <cellStyle name="Normal 2 2 2 2 2 2 2 2 2 2 2 2 2 2 8 7 2 2" xfId="9207" xr:uid="{00000000-0005-0000-0000-000001240000}"/>
    <cellStyle name="Normal 2 2 2 2 2 2 2 2 2 2 2 2 2 2 8 7 2 3" xfId="9208" xr:uid="{00000000-0005-0000-0000-000002240000}"/>
    <cellStyle name="Normal 2 2 2 2 2 2 2 2 2 2 2 2 2 2 8 7 2 4" xfId="9209" xr:uid="{00000000-0005-0000-0000-000003240000}"/>
    <cellStyle name="Normal 2 2 2 2 2 2 2 2 2 2 2 2 2 2 8 7 3" xfId="9210" xr:uid="{00000000-0005-0000-0000-000004240000}"/>
    <cellStyle name="Normal 2 2 2 2 2 2 2 2 2 2 2 2 2 2 8 7 4" xfId="9211" xr:uid="{00000000-0005-0000-0000-000005240000}"/>
    <cellStyle name="Normal 2 2 2 2 2 2 2 2 2 2 2 2 2 2 8 7 5" xfId="9212" xr:uid="{00000000-0005-0000-0000-000006240000}"/>
    <cellStyle name="Normal 2 2 2 2 2 2 2 2 2 2 2 2 2 2 8 7 6" xfId="9213" xr:uid="{00000000-0005-0000-0000-000007240000}"/>
    <cellStyle name="Normal 2 2 2 2 2 2 2 2 2 2 2 2 2 2 8 8" xfId="9214" xr:uid="{00000000-0005-0000-0000-000008240000}"/>
    <cellStyle name="Normal 2 2 2 2 2 2 2 2 2 2 2 2 2 2 8 9" xfId="9215" xr:uid="{00000000-0005-0000-0000-000009240000}"/>
    <cellStyle name="Normal 2 2 2 2 2 2 2 2 2 2 2 2 2 2 80" xfId="9216" xr:uid="{00000000-0005-0000-0000-00000A240000}"/>
    <cellStyle name="Normal 2 2 2 2 2 2 2 2 2 2 2 2 2 2 81" xfId="9217" xr:uid="{00000000-0005-0000-0000-00000B240000}"/>
    <cellStyle name="Normal 2 2 2 2 2 2 2 2 2 2 2 2 2 2 82" xfId="9218" xr:uid="{00000000-0005-0000-0000-00000C240000}"/>
    <cellStyle name="Normal 2 2 2 2 2 2 2 2 2 2 2 2 2 2 83" xfId="9219" xr:uid="{00000000-0005-0000-0000-00000D240000}"/>
    <cellStyle name="Normal 2 2 2 2 2 2 2 2 2 2 2 2 2 2 84" xfId="9220" xr:uid="{00000000-0005-0000-0000-00000E240000}"/>
    <cellStyle name="Normal 2 2 2 2 2 2 2 2 2 2 2 2 2 2 85" xfId="9221" xr:uid="{00000000-0005-0000-0000-00000F240000}"/>
    <cellStyle name="Normal 2 2 2 2 2 2 2 2 2 2 2 2 2 2 86" xfId="9222" xr:uid="{00000000-0005-0000-0000-000010240000}"/>
    <cellStyle name="Normal 2 2 2 2 2 2 2 2 2 2 2 2 2 2 87" xfId="9223" xr:uid="{00000000-0005-0000-0000-000011240000}"/>
    <cellStyle name="Normal 2 2 2 2 2 2 2 2 2 2 2 2 2 2 88" xfId="9224" xr:uid="{00000000-0005-0000-0000-000012240000}"/>
    <cellStyle name="Normal 2 2 2 2 2 2 2 2 2 2 2 2 2 2 88 2" xfId="9225" xr:uid="{00000000-0005-0000-0000-000013240000}"/>
    <cellStyle name="Normal 2 2 2 2 2 2 2 2 2 2 2 2 2 2 88 3" xfId="9226" xr:uid="{00000000-0005-0000-0000-000014240000}"/>
    <cellStyle name="Normal 2 2 2 2 2 2 2 2 2 2 2 2 2 2 88 4" xfId="9227" xr:uid="{00000000-0005-0000-0000-000015240000}"/>
    <cellStyle name="Normal 2 2 2 2 2 2 2 2 2 2 2 2 2 2 89" xfId="9228" xr:uid="{00000000-0005-0000-0000-000016240000}"/>
    <cellStyle name="Normal 2 2 2 2 2 2 2 2 2 2 2 2 2 2 9" xfId="9229" xr:uid="{00000000-0005-0000-0000-000017240000}"/>
    <cellStyle name="Normal 2 2 2 2 2 2 2 2 2 2 2 2 2 2 90" xfId="9230" xr:uid="{00000000-0005-0000-0000-000018240000}"/>
    <cellStyle name="Normal 2 2 2 2 2 2 2 2 2 2 2 2 2 20" xfId="9231" xr:uid="{00000000-0005-0000-0000-000019240000}"/>
    <cellStyle name="Normal 2 2 2 2 2 2 2 2 2 2 2 2 2 20 2" xfId="9232" xr:uid="{00000000-0005-0000-0000-00001A240000}"/>
    <cellStyle name="Normal 2 2 2 2 2 2 2 2 2 2 2 2 2 20 2 2" xfId="9233" xr:uid="{00000000-0005-0000-0000-00001B240000}"/>
    <cellStyle name="Normal 2 2 2 2 2 2 2 2 2 2 2 2 2 20 2 3" xfId="9234" xr:uid="{00000000-0005-0000-0000-00001C240000}"/>
    <cellStyle name="Normal 2 2 2 2 2 2 2 2 2 2 2 2 2 20 2 4" xfId="9235" xr:uid="{00000000-0005-0000-0000-00001D240000}"/>
    <cellStyle name="Normal 2 2 2 2 2 2 2 2 2 2 2 2 2 20 3" xfId="9236" xr:uid="{00000000-0005-0000-0000-00001E240000}"/>
    <cellStyle name="Normal 2 2 2 2 2 2 2 2 2 2 2 2 2 20 4" xfId="9237" xr:uid="{00000000-0005-0000-0000-00001F240000}"/>
    <cellStyle name="Normal 2 2 2 2 2 2 2 2 2 2 2 2 2 20 5" xfId="9238" xr:uid="{00000000-0005-0000-0000-000020240000}"/>
    <cellStyle name="Normal 2 2 2 2 2 2 2 2 2 2 2 2 2 20 6" xfId="9239" xr:uid="{00000000-0005-0000-0000-000021240000}"/>
    <cellStyle name="Normal 2 2 2 2 2 2 2 2 2 2 2 2 2 21" xfId="9240" xr:uid="{00000000-0005-0000-0000-000022240000}"/>
    <cellStyle name="Normal 2 2 2 2 2 2 2 2 2 2 2 2 2 22" xfId="9241" xr:uid="{00000000-0005-0000-0000-000023240000}"/>
    <cellStyle name="Normal 2 2 2 2 2 2 2 2 2 2 2 2 2 23" xfId="9242" xr:uid="{00000000-0005-0000-0000-000024240000}"/>
    <cellStyle name="Normal 2 2 2 2 2 2 2 2 2 2 2 2 2 24" xfId="9243" xr:uid="{00000000-0005-0000-0000-000025240000}"/>
    <cellStyle name="Normal 2 2 2 2 2 2 2 2 2 2 2 2 2 25" xfId="9244" xr:uid="{00000000-0005-0000-0000-000026240000}"/>
    <cellStyle name="Normal 2 2 2 2 2 2 2 2 2 2 2 2 2 26" xfId="9245" xr:uid="{00000000-0005-0000-0000-000027240000}"/>
    <cellStyle name="Normal 2 2 2 2 2 2 2 2 2 2 2 2 2 26 2" xfId="9246" xr:uid="{00000000-0005-0000-0000-000028240000}"/>
    <cellStyle name="Normal 2 2 2 2 2 2 2 2 2 2 2 2 2 26 3" xfId="9247" xr:uid="{00000000-0005-0000-0000-000029240000}"/>
    <cellStyle name="Normal 2 2 2 2 2 2 2 2 2 2 2 2 2 26 4" xfId="9248" xr:uid="{00000000-0005-0000-0000-00002A240000}"/>
    <cellStyle name="Normal 2 2 2 2 2 2 2 2 2 2 2 2 2 27" xfId="9249" xr:uid="{00000000-0005-0000-0000-00002B240000}"/>
    <cellStyle name="Normal 2 2 2 2 2 2 2 2 2 2 2 2 2 28" xfId="9250" xr:uid="{00000000-0005-0000-0000-00002C240000}"/>
    <cellStyle name="Normal 2 2 2 2 2 2 2 2 2 2 2 2 2 29" xfId="9251" xr:uid="{00000000-0005-0000-0000-00002D240000}"/>
    <cellStyle name="Normal 2 2 2 2 2 2 2 2 2 2 2 2 2 3" xfId="9252" xr:uid="{00000000-0005-0000-0000-00002E240000}"/>
    <cellStyle name="Normal 2 2 2 2 2 2 2 2 2 2 2 2 2 30" xfId="9253" xr:uid="{00000000-0005-0000-0000-00002F240000}"/>
    <cellStyle name="Normal 2 2 2 2 2 2 2 2 2 2 2 2 2 31" xfId="9254" xr:uid="{00000000-0005-0000-0000-000030240000}"/>
    <cellStyle name="Normal 2 2 2 2 2 2 2 2 2 2 2 2 2 32" xfId="9255" xr:uid="{00000000-0005-0000-0000-000031240000}"/>
    <cellStyle name="Normal 2 2 2 2 2 2 2 2 2 2 2 2 2 33" xfId="9256" xr:uid="{00000000-0005-0000-0000-000032240000}"/>
    <cellStyle name="Normal 2 2 2 2 2 2 2 2 2 2 2 2 2 34" xfId="9257" xr:uid="{00000000-0005-0000-0000-000033240000}"/>
    <cellStyle name="Normal 2 2 2 2 2 2 2 2 2 2 2 2 2 35" xfId="9258" xr:uid="{00000000-0005-0000-0000-000034240000}"/>
    <cellStyle name="Normal 2 2 2 2 2 2 2 2 2 2 2 2 2 36" xfId="9259" xr:uid="{00000000-0005-0000-0000-000035240000}"/>
    <cellStyle name="Normal 2 2 2 2 2 2 2 2 2 2 2 2 2 37" xfId="9260" xr:uid="{00000000-0005-0000-0000-000036240000}"/>
    <cellStyle name="Normal 2 2 2 2 2 2 2 2 2 2 2 2 2 38" xfId="9261" xr:uid="{00000000-0005-0000-0000-000037240000}"/>
    <cellStyle name="Normal 2 2 2 2 2 2 2 2 2 2 2 2 2 39" xfId="9262" xr:uid="{00000000-0005-0000-0000-000038240000}"/>
    <cellStyle name="Normal 2 2 2 2 2 2 2 2 2 2 2 2 2 4" xfId="9263" xr:uid="{00000000-0005-0000-0000-000039240000}"/>
    <cellStyle name="Normal 2 2 2 2 2 2 2 2 2 2 2 2 2 40" xfId="9264" xr:uid="{00000000-0005-0000-0000-00003A240000}"/>
    <cellStyle name="Normal 2 2 2 2 2 2 2 2 2 2 2 2 2 41" xfId="9265" xr:uid="{00000000-0005-0000-0000-00003B240000}"/>
    <cellStyle name="Normal 2 2 2 2 2 2 2 2 2 2 2 2 2 41 2" xfId="9266" xr:uid="{00000000-0005-0000-0000-00003C240000}"/>
    <cellStyle name="Normal 2 2 2 2 2 2 2 2 2 2 2 2 2 41 3" xfId="9267" xr:uid="{00000000-0005-0000-0000-00003D240000}"/>
    <cellStyle name="Normal 2 2 2 2 2 2 2 2 2 2 2 2 2 41 4" xfId="9268" xr:uid="{00000000-0005-0000-0000-00003E240000}"/>
    <cellStyle name="Normal 2 2 2 2 2 2 2 2 2 2 2 2 2 41 5" xfId="9269" xr:uid="{00000000-0005-0000-0000-00003F240000}"/>
    <cellStyle name="Normal 2 2 2 2 2 2 2 2 2 2 2 2 2 41 6" xfId="9270" xr:uid="{00000000-0005-0000-0000-000040240000}"/>
    <cellStyle name="Normal 2 2 2 2 2 2 2 2 2 2 2 2 2 41 7" xfId="9271" xr:uid="{00000000-0005-0000-0000-000041240000}"/>
    <cellStyle name="Normal 2 2 2 2 2 2 2 2 2 2 2 2 2 42" xfId="9272" xr:uid="{00000000-0005-0000-0000-000042240000}"/>
    <cellStyle name="Normal 2 2 2 2 2 2 2 2 2 2 2 2 2 43" xfId="9273" xr:uid="{00000000-0005-0000-0000-000043240000}"/>
    <cellStyle name="Normal 2 2 2 2 2 2 2 2 2 2 2 2 2 44" xfId="9274" xr:uid="{00000000-0005-0000-0000-000044240000}"/>
    <cellStyle name="Normal 2 2 2 2 2 2 2 2 2 2 2 2 2 45" xfId="9275" xr:uid="{00000000-0005-0000-0000-000045240000}"/>
    <cellStyle name="Normal 2 2 2 2 2 2 2 2 2 2 2 2 2 46" xfId="9276" xr:uid="{00000000-0005-0000-0000-000046240000}"/>
    <cellStyle name="Normal 2 2 2 2 2 2 2 2 2 2 2 2 2 47" xfId="9277" xr:uid="{00000000-0005-0000-0000-000047240000}"/>
    <cellStyle name="Normal 2 2 2 2 2 2 2 2 2 2 2 2 2 48" xfId="9278" xr:uid="{00000000-0005-0000-0000-000048240000}"/>
    <cellStyle name="Normal 2 2 2 2 2 2 2 2 2 2 2 2 2 49" xfId="9279" xr:uid="{00000000-0005-0000-0000-000049240000}"/>
    <cellStyle name="Normal 2 2 2 2 2 2 2 2 2 2 2 2 2 5" xfId="9280" xr:uid="{00000000-0005-0000-0000-00004A240000}"/>
    <cellStyle name="Normal 2 2 2 2 2 2 2 2 2 2 2 2 2 50" xfId="9281" xr:uid="{00000000-0005-0000-0000-00004B240000}"/>
    <cellStyle name="Normal 2 2 2 2 2 2 2 2 2 2 2 2 2 51" xfId="9282" xr:uid="{00000000-0005-0000-0000-00004C240000}"/>
    <cellStyle name="Normal 2 2 2 2 2 2 2 2 2 2 2 2 2 52" xfId="9283" xr:uid="{00000000-0005-0000-0000-00004D240000}"/>
    <cellStyle name="Normal 2 2 2 2 2 2 2 2 2 2 2 2 2 53" xfId="9284" xr:uid="{00000000-0005-0000-0000-00004E240000}"/>
    <cellStyle name="Normal 2 2 2 2 2 2 2 2 2 2 2 2 2 54" xfId="9285" xr:uid="{00000000-0005-0000-0000-00004F240000}"/>
    <cellStyle name="Normal 2 2 2 2 2 2 2 2 2 2 2 2 2 55" xfId="9286" xr:uid="{00000000-0005-0000-0000-000050240000}"/>
    <cellStyle name="Normal 2 2 2 2 2 2 2 2 2 2 2 2 2 56" xfId="9287" xr:uid="{00000000-0005-0000-0000-000051240000}"/>
    <cellStyle name="Normal 2 2 2 2 2 2 2 2 2 2 2 2 2 57" xfId="9288" xr:uid="{00000000-0005-0000-0000-000052240000}"/>
    <cellStyle name="Normal 2 2 2 2 2 2 2 2 2 2 2 2 2 58" xfId="9289" xr:uid="{00000000-0005-0000-0000-000053240000}"/>
    <cellStyle name="Normal 2 2 2 2 2 2 2 2 2 2 2 2 2 59" xfId="9290" xr:uid="{00000000-0005-0000-0000-000054240000}"/>
    <cellStyle name="Normal 2 2 2 2 2 2 2 2 2 2 2 2 2 6" xfId="9291" xr:uid="{00000000-0005-0000-0000-000055240000}"/>
    <cellStyle name="Normal 2 2 2 2 2 2 2 2 2 2 2 2 2 60" xfId="9292" xr:uid="{00000000-0005-0000-0000-000056240000}"/>
    <cellStyle name="Normal 2 2 2 2 2 2 2 2 2 2 2 2 2 61" xfId="9293" xr:uid="{00000000-0005-0000-0000-000057240000}"/>
    <cellStyle name="Normal 2 2 2 2 2 2 2 2 2 2 2 2 2 62" xfId="9294" xr:uid="{00000000-0005-0000-0000-000058240000}"/>
    <cellStyle name="Normal 2 2 2 2 2 2 2 2 2 2 2 2 2 63" xfId="9295" xr:uid="{00000000-0005-0000-0000-000059240000}"/>
    <cellStyle name="Normal 2 2 2 2 2 2 2 2 2 2 2 2 2 64" xfId="9296" xr:uid="{00000000-0005-0000-0000-00005A240000}"/>
    <cellStyle name="Normal 2 2 2 2 2 2 2 2 2 2 2 2 2 65" xfId="9297" xr:uid="{00000000-0005-0000-0000-00005B240000}"/>
    <cellStyle name="Normal 2 2 2 2 2 2 2 2 2 2 2 2 2 66" xfId="9298" xr:uid="{00000000-0005-0000-0000-00005C240000}"/>
    <cellStyle name="Normal 2 2 2 2 2 2 2 2 2 2 2 2 2 67" xfId="9299" xr:uid="{00000000-0005-0000-0000-00005D240000}"/>
    <cellStyle name="Normal 2 2 2 2 2 2 2 2 2 2 2 2 2 68" xfId="9300" xr:uid="{00000000-0005-0000-0000-00005E240000}"/>
    <cellStyle name="Normal 2 2 2 2 2 2 2 2 2 2 2 2 2 69" xfId="9301" xr:uid="{00000000-0005-0000-0000-00005F240000}"/>
    <cellStyle name="Normal 2 2 2 2 2 2 2 2 2 2 2 2 2 7" xfId="9302" xr:uid="{00000000-0005-0000-0000-000060240000}"/>
    <cellStyle name="Normal 2 2 2 2 2 2 2 2 2 2 2 2 2 7 10" xfId="9303" xr:uid="{00000000-0005-0000-0000-000061240000}"/>
    <cellStyle name="Normal 2 2 2 2 2 2 2 2 2 2 2 2 2 7 11" xfId="9304" xr:uid="{00000000-0005-0000-0000-000062240000}"/>
    <cellStyle name="Normal 2 2 2 2 2 2 2 2 2 2 2 2 2 7 11 10" xfId="9305" xr:uid="{00000000-0005-0000-0000-000063240000}"/>
    <cellStyle name="Normal 2 2 2 2 2 2 2 2 2 2 2 2 2 7 11 11" xfId="9306" xr:uid="{00000000-0005-0000-0000-000064240000}"/>
    <cellStyle name="Normal 2 2 2 2 2 2 2 2 2 2 2 2 2 7 11 11 2" xfId="9307" xr:uid="{00000000-0005-0000-0000-000065240000}"/>
    <cellStyle name="Normal 2 2 2 2 2 2 2 2 2 2 2 2 2 7 11 11 3" xfId="9308" xr:uid="{00000000-0005-0000-0000-000066240000}"/>
    <cellStyle name="Normal 2 2 2 2 2 2 2 2 2 2 2 2 2 7 11 11 4" xfId="9309" xr:uid="{00000000-0005-0000-0000-000067240000}"/>
    <cellStyle name="Normal 2 2 2 2 2 2 2 2 2 2 2 2 2 7 11 12" xfId="9310" xr:uid="{00000000-0005-0000-0000-000068240000}"/>
    <cellStyle name="Normal 2 2 2 2 2 2 2 2 2 2 2 2 2 7 11 13" xfId="9311" xr:uid="{00000000-0005-0000-0000-000069240000}"/>
    <cellStyle name="Normal 2 2 2 2 2 2 2 2 2 2 2 2 2 7 11 14" xfId="9312" xr:uid="{00000000-0005-0000-0000-00006A240000}"/>
    <cellStyle name="Normal 2 2 2 2 2 2 2 2 2 2 2 2 2 7 11 2" xfId="9313" xr:uid="{00000000-0005-0000-0000-00006B240000}"/>
    <cellStyle name="Normal 2 2 2 2 2 2 2 2 2 2 2 2 2 7 11 2 10" xfId="9314" xr:uid="{00000000-0005-0000-0000-00006C240000}"/>
    <cellStyle name="Normal 2 2 2 2 2 2 2 2 2 2 2 2 2 7 11 2 11" xfId="9315" xr:uid="{00000000-0005-0000-0000-00006D240000}"/>
    <cellStyle name="Normal 2 2 2 2 2 2 2 2 2 2 2 2 2 7 11 2 2" xfId="9316" xr:uid="{00000000-0005-0000-0000-00006E240000}"/>
    <cellStyle name="Normal 2 2 2 2 2 2 2 2 2 2 2 2 2 7 11 2 2 10" xfId="9317" xr:uid="{00000000-0005-0000-0000-00006F240000}"/>
    <cellStyle name="Normal 2 2 2 2 2 2 2 2 2 2 2 2 2 7 11 2 2 11" xfId="9318" xr:uid="{00000000-0005-0000-0000-000070240000}"/>
    <cellStyle name="Normal 2 2 2 2 2 2 2 2 2 2 2 2 2 7 11 2 2 2" xfId="9319" xr:uid="{00000000-0005-0000-0000-000071240000}"/>
    <cellStyle name="Normal 2 2 2 2 2 2 2 2 2 2 2 2 2 7 11 2 2 2 2" xfId="9320" xr:uid="{00000000-0005-0000-0000-000072240000}"/>
    <cellStyle name="Normal 2 2 2 2 2 2 2 2 2 2 2 2 2 7 11 2 2 2 2 2" xfId="9321" xr:uid="{00000000-0005-0000-0000-000073240000}"/>
    <cellStyle name="Normal 2 2 2 2 2 2 2 2 2 2 2 2 2 7 11 2 2 2 2 3" xfId="9322" xr:uid="{00000000-0005-0000-0000-000074240000}"/>
    <cellStyle name="Normal 2 2 2 2 2 2 2 2 2 2 2 2 2 7 11 2 2 2 2 4" xfId="9323" xr:uid="{00000000-0005-0000-0000-000075240000}"/>
    <cellStyle name="Normal 2 2 2 2 2 2 2 2 2 2 2 2 2 7 11 2 2 2 3" xfId="9324" xr:uid="{00000000-0005-0000-0000-000076240000}"/>
    <cellStyle name="Normal 2 2 2 2 2 2 2 2 2 2 2 2 2 7 11 2 2 2 4" xfId="9325" xr:uid="{00000000-0005-0000-0000-000077240000}"/>
    <cellStyle name="Normal 2 2 2 2 2 2 2 2 2 2 2 2 2 7 11 2 2 2 5" xfId="9326" xr:uid="{00000000-0005-0000-0000-000078240000}"/>
    <cellStyle name="Normal 2 2 2 2 2 2 2 2 2 2 2 2 2 7 11 2 2 2 6" xfId="9327" xr:uid="{00000000-0005-0000-0000-000079240000}"/>
    <cellStyle name="Normal 2 2 2 2 2 2 2 2 2 2 2 2 2 7 11 2 2 3" xfId="9328" xr:uid="{00000000-0005-0000-0000-00007A240000}"/>
    <cellStyle name="Normal 2 2 2 2 2 2 2 2 2 2 2 2 2 7 11 2 2 4" xfId="9329" xr:uid="{00000000-0005-0000-0000-00007B240000}"/>
    <cellStyle name="Normal 2 2 2 2 2 2 2 2 2 2 2 2 2 7 11 2 2 5" xfId="9330" xr:uid="{00000000-0005-0000-0000-00007C240000}"/>
    <cellStyle name="Normal 2 2 2 2 2 2 2 2 2 2 2 2 2 7 11 2 2 6" xfId="9331" xr:uid="{00000000-0005-0000-0000-00007D240000}"/>
    <cellStyle name="Normal 2 2 2 2 2 2 2 2 2 2 2 2 2 7 11 2 2 7" xfId="9332" xr:uid="{00000000-0005-0000-0000-00007E240000}"/>
    <cellStyle name="Normal 2 2 2 2 2 2 2 2 2 2 2 2 2 7 11 2 2 8" xfId="9333" xr:uid="{00000000-0005-0000-0000-00007F240000}"/>
    <cellStyle name="Normal 2 2 2 2 2 2 2 2 2 2 2 2 2 7 11 2 2 8 2" xfId="9334" xr:uid="{00000000-0005-0000-0000-000080240000}"/>
    <cellStyle name="Normal 2 2 2 2 2 2 2 2 2 2 2 2 2 7 11 2 2 8 3" xfId="9335" xr:uid="{00000000-0005-0000-0000-000081240000}"/>
    <cellStyle name="Normal 2 2 2 2 2 2 2 2 2 2 2 2 2 7 11 2 2 8 4" xfId="9336" xr:uid="{00000000-0005-0000-0000-000082240000}"/>
    <cellStyle name="Normal 2 2 2 2 2 2 2 2 2 2 2 2 2 7 11 2 2 9" xfId="9337" xr:uid="{00000000-0005-0000-0000-000083240000}"/>
    <cellStyle name="Normal 2 2 2 2 2 2 2 2 2 2 2 2 2 7 11 2 3" xfId="9338" xr:uid="{00000000-0005-0000-0000-000084240000}"/>
    <cellStyle name="Normal 2 2 2 2 2 2 2 2 2 2 2 2 2 7 11 2 3 2" xfId="9339" xr:uid="{00000000-0005-0000-0000-000085240000}"/>
    <cellStyle name="Normal 2 2 2 2 2 2 2 2 2 2 2 2 2 7 11 2 3 2 2" xfId="9340" xr:uid="{00000000-0005-0000-0000-000086240000}"/>
    <cellStyle name="Normal 2 2 2 2 2 2 2 2 2 2 2 2 2 7 11 2 3 2 3" xfId="9341" xr:uid="{00000000-0005-0000-0000-000087240000}"/>
    <cellStyle name="Normal 2 2 2 2 2 2 2 2 2 2 2 2 2 7 11 2 3 2 4" xfId="9342" xr:uid="{00000000-0005-0000-0000-000088240000}"/>
    <cellStyle name="Normal 2 2 2 2 2 2 2 2 2 2 2 2 2 7 11 2 3 3" xfId="9343" xr:uid="{00000000-0005-0000-0000-000089240000}"/>
    <cellStyle name="Normal 2 2 2 2 2 2 2 2 2 2 2 2 2 7 11 2 3 4" xfId="9344" xr:uid="{00000000-0005-0000-0000-00008A240000}"/>
    <cellStyle name="Normal 2 2 2 2 2 2 2 2 2 2 2 2 2 7 11 2 3 5" xfId="9345" xr:uid="{00000000-0005-0000-0000-00008B240000}"/>
    <cellStyle name="Normal 2 2 2 2 2 2 2 2 2 2 2 2 2 7 11 2 3 6" xfId="9346" xr:uid="{00000000-0005-0000-0000-00008C240000}"/>
    <cellStyle name="Normal 2 2 2 2 2 2 2 2 2 2 2 2 2 7 11 2 4" xfId="9347" xr:uid="{00000000-0005-0000-0000-00008D240000}"/>
    <cellStyle name="Normal 2 2 2 2 2 2 2 2 2 2 2 2 2 7 11 2 5" xfId="9348" xr:uid="{00000000-0005-0000-0000-00008E240000}"/>
    <cellStyle name="Normal 2 2 2 2 2 2 2 2 2 2 2 2 2 7 11 2 6" xfId="9349" xr:uid="{00000000-0005-0000-0000-00008F240000}"/>
    <cellStyle name="Normal 2 2 2 2 2 2 2 2 2 2 2 2 2 7 11 2 7" xfId="9350" xr:uid="{00000000-0005-0000-0000-000090240000}"/>
    <cellStyle name="Normal 2 2 2 2 2 2 2 2 2 2 2 2 2 7 11 2 8" xfId="9351" xr:uid="{00000000-0005-0000-0000-000091240000}"/>
    <cellStyle name="Normal 2 2 2 2 2 2 2 2 2 2 2 2 2 7 11 2 8 2" xfId="9352" xr:uid="{00000000-0005-0000-0000-000092240000}"/>
    <cellStyle name="Normal 2 2 2 2 2 2 2 2 2 2 2 2 2 7 11 2 8 3" xfId="9353" xr:uid="{00000000-0005-0000-0000-000093240000}"/>
    <cellStyle name="Normal 2 2 2 2 2 2 2 2 2 2 2 2 2 7 11 2 8 4" xfId="9354" xr:uid="{00000000-0005-0000-0000-000094240000}"/>
    <cellStyle name="Normal 2 2 2 2 2 2 2 2 2 2 2 2 2 7 11 2 9" xfId="9355" xr:uid="{00000000-0005-0000-0000-000095240000}"/>
    <cellStyle name="Normal 2 2 2 2 2 2 2 2 2 2 2 2 2 7 11 3" xfId="9356" xr:uid="{00000000-0005-0000-0000-000096240000}"/>
    <cellStyle name="Normal 2 2 2 2 2 2 2 2 2 2 2 2 2 7 11 4" xfId="9357" xr:uid="{00000000-0005-0000-0000-000097240000}"/>
    <cellStyle name="Normal 2 2 2 2 2 2 2 2 2 2 2 2 2 7 11 5" xfId="9358" xr:uid="{00000000-0005-0000-0000-000098240000}"/>
    <cellStyle name="Normal 2 2 2 2 2 2 2 2 2 2 2 2 2 7 11 5 2" xfId="9359" xr:uid="{00000000-0005-0000-0000-000099240000}"/>
    <cellStyle name="Normal 2 2 2 2 2 2 2 2 2 2 2 2 2 7 11 5 2 2" xfId="9360" xr:uid="{00000000-0005-0000-0000-00009A240000}"/>
    <cellStyle name="Normal 2 2 2 2 2 2 2 2 2 2 2 2 2 7 11 5 2 3" xfId="9361" xr:uid="{00000000-0005-0000-0000-00009B240000}"/>
    <cellStyle name="Normal 2 2 2 2 2 2 2 2 2 2 2 2 2 7 11 5 2 4" xfId="9362" xr:uid="{00000000-0005-0000-0000-00009C240000}"/>
    <cellStyle name="Normal 2 2 2 2 2 2 2 2 2 2 2 2 2 7 11 5 3" xfId="9363" xr:uid="{00000000-0005-0000-0000-00009D240000}"/>
    <cellStyle name="Normal 2 2 2 2 2 2 2 2 2 2 2 2 2 7 11 5 4" xfId="9364" xr:uid="{00000000-0005-0000-0000-00009E240000}"/>
    <cellStyle name="Normal 2 2 2 2 2 2 2 2 2 2 2 2 2 7 11 5 5" xfId="9365" xr:uid="{00000000-0005-0000-0000-00009F240000}"/>
    <cellStyle name="Normal 2 2 2 2 2 2 2 2 2 2 2 2 2 7 11 5 6" xfId="9366" xr:uid="{00000000-0005-0000-0000-0000A0240000}"/>
    <cellStyle name="Normal 2 2 2 2 2 2 2 2 2 2 2 2 2 7 11 6" xfId="9367" xr:uid="{00000000-0005-0000-0000-0000A1240000}"/>
    <cellStyle name="Normal 2 2 2 2 2 2 2 2 2 2 2 2 2 7 11 7" xfId="9368" xr:uid="{00000000-0005-0000-0000-0000A2240000}"/>
    <cellStyle name="Normal 2 2 2 2 2 2 2 2 2 2 2 2 2 7 11 8" xfId="9369" xr:uid="{00000000-0005-0000-0000-0000A3240000}"/>
    <cellStyle name="Normal 2 2 2 2 2 2 2 2 2 2 2 2 2 7 11 9" xfId="9370" xr:uid="{00000000-0005-0000-0000-0000A4240000}"/>
    <cellStyle name="Normal 2 2 2 2 2 2 2 2 2 2 2 2 2 7 12" xfId="9371" xr:uid="{00000000-0005-0000-0000-0000A5240000}"/>
    <cellStyle name="Normal 2 2 2 2 2 2 2 2 2 2 2 2 2 7 13" xfId="9372" xr:uid="{00000000-0005-0000-0000-0000A6240000}"/>
    <cellStyle name="Normal 2 2 2 2 2 2 2 2 2 2 2 2 2 7 13 10" xfId="9373" xr:uid="{00000000-0005-0000-0000-0000A7240000}"/>
    <cellStyle name="Normal 2 2 2 2 2 2 2 2 2 2 2 2 2 7 13 11" xfId="9374" xr:uid="{00000000-0005-0000-0000-0000A8240000}"/>
    <cellStyle name="Normal 2 2 2 2 2 2 2 2 2 2 2 2 2 7 13 2" xfId="9375" xr:uid="{00000000-0005-0000-0000-0000A9240000}"/>
    <cellStyle name="Normal 2 2 2 2 2 2 2 2 2 2 2 2 2 7 13 2 10" xfId="9376" xr:uid="{00000000-0005-0000-0000-0000AA240000}"/>
    <cellStyle name="Normal 2 2 2 2 2 2 2 2 2 2 2 2 2 7 13 2 11" xfId="9377" xr:uid="{00000000-0005-0000-0000-0000AB240000}"/>
    <cellStyle name="Normal 2 2 2 2 2 2 2 2 2 2 2 2 2 7 13 2 2" xfId="9378" xr:uid="{00000000-0005-0000-0000-0000AC240000}"/>
    <cellStyle name="Normal 2 2 2 2 2 2 2 2 2 2 2 2 2 7 13 2 2 2" xfId="9379" xr:uid="{00000000-0005-0000-0000-0000AD240000}"/>
    <cellStyle name="Normal 2 2 2 2 2 2 2 2 2 2 2 2 2 7 13 2 2 2 2" xfId="9380" xr:uid="{00000000-0005-0000-0000-0000AE240000}"/>
    <cellStyle name="Normal 2 2 2 2 2 2 2 2 2 2 2 2 2 7 13 2 2 2 3" xfId="9381" xr:uid="{00000000-0005-0000-0000-0000AF240000}"/>
    <cellStyle name="Normal 2 2 2 2 2 2 2 2 2 2 2 2 2 7 13 2 2 2 4" xfId="9382" xr:uid="{00000000-0005-0000-0000-0000B0240000}"/>
    <cellStyle name="Normal 2 2 2 2 2 2 2 2 2 2 2 2 2 7 13 2 2 3" xfId="9383" xr:uid="{00000000-0005-0000-0000-0000B1240000}"/>
    <cellStyle name="Normal 2 2 2 2 2 2 2 2 2 2 2 2 2 7 13 2 2 4" xfId="9384" xr:uid="{00000000-0005-0000-0000-0000B2240000}"/>
    <cellStyle name="Normal 2 2 2 2 2 2 2 2 2 2 2 2 2 7 13 2 2 5" xfId="9385" xr:uid="{00000000-0005-0000-0000-0000B3240000}"/>
    <cellStyle name="Normal 2 2 2 2 2 2 2 2 2 2 2 2 2 7 13 2 2 6" xfId="9386" xr:uid="{00000000-0005-0000-0000-0000B4240000}"/>
    <cellStyle name="Normal 2 2 2 2 2 2 2 2 2 2 2 2 2 7 13 2 3" xfId="9387" xr:uid="{00000000-0005-0000-0000-0000B5240000}"/>
    <cellStyle name="Normal 2 2 2 2 2 2 2 2 2 2 2 2 2 7 13 2 4" xfId="9388" xr:uid="{00000000-0005-0000-0000-0000B6240000}"/>
    <cellStyle name="Normal 2 2 2 2 2 2 2 2 2 2 2 2 2 7 13 2 5" xfId="9389" xr:uid="{00000000-0005-0000-0000-0000B7240000}"/>
    <cellStyle name="Normal 2 2 2 2 2 2 2 2 2 2 2 2 2 7 13 2 6" xfId="9390" xr:uid="{00000000-0005-0000-0000-0000B8240000}"/>
    <cellStyle name="Normal 2 2 2 2 2 2 2 2 2 2 2 2 2 7 13 2 7" xfId="9391" xr:uid="{00000000-0005-0000-0000-0000B9240000}"/>
    <cellStyle name="Normal 2 2 2 2 2 2 2 2 2 2 2 2 2 7 13 2 8" xfId="9392" xr:uid="{00000000-0005-0000-0000-0000BA240000}"/>
    <cellStyle name="Normal 2 2 2 2 2 2 2 2 2 2 2 2 2 7 13 2 8 2" xfId="9393" xr:uid="{00000000-0005-0000-0000-0000BB240000}"/>
    <cellStyle name="Normal 2 2 2 2 2 2 2 2 2 2 2 2 2 7 13 2 8 3" xfId="9394" xr:uid="{00000000-0005-0000-0000-0000BC240000}"/>
    <cellStyle name="Normal 2 2 2 2 2 2 2 2 2 2 2 2 2 7 13 2 8 4" xfId="9395" xr:uid="{00000000-0005-0000-0000-0000BD240000}"/>
    <cellStyle name="Normal 2 2 2 2 2 2 2 2 2 2 2 2 2 7 13 2 9" xfId="9396" xr:uid="{00000000-0005-0000-0000-0000BE240000}"/>
    <cellStyle name="Normal 2 2 2 2 2 2 2 2 2 2 2 2 2 7 13 3" xfId="9397" xr:uid="{00000000-0005-0000-0000-0000BF240000}"/>
    <cellStyle name="Normal 2 2 2 2 2 2 2 2 2 2 2 2 2 7 13 3 2" xfId="9398" xr:uid="{00000000-0005-0000-0000-0000C0240000}"/>
    <cellStyle name="Normal 2 2 2 2 2 2 2 2 2 2 2 2 2 7 13 3 2 2" xfId="9399" xr:uid="{00000000-0005-0000-0000-0000C1240000}"/>
    <cellStyle name="Normal 2 2 2 2 2 2 2 2 2 2 2 2 2 7 13 3 2 3" xfId="9400" xr:uid="{00000000-0005-0000-0000-0000C2240000}"/>
    <cellStyle name="Normal 2 2 2 2 2 2 2 2 2 2 2 2 2 7 13 3 2 4" xfId="9401" xr:uid="{00000000-0005-0000-0000-0000C3240000}"/>
    <cellStyle name="Normal 2 2 2 2 2 2 2 2 2 2 2 2 2 7 13 3 3" xfId="9402" xr:uid="{00000000-0005-0000-0000-0000C4240000}"/>
    <cellStyle name="Normal 2 2 2 2 2 2 2 2 2 2 2 2 2 7 13 3 4" xfId="9403" xr:uid="{00000000-0005-0000-0000-0000C5240000}"/>
    <cellStyle name="Normal 2 2 2 2 2 2 2 2 2 2 2 2 2 7 13 3 5" xfId="9404" xr:uid="{00000000-0005-0000-0000-0000C6240000}"/>
    <cellStyle name="Normal 2 2 2 2 2 2 2 2 2 2 2 2 2 7 13 3 6" xfId="9405" xr:uid="{00000000-0005-0000-0000-0000C7240000}"/>
    <cellStyle name="Normal 2 2 2 2 2 2 2 2 2 2 2 2 2 7 13 4" xfId="9406" xr:uid="{00000000-0005-0000-0000-0000C8240000}"/>
    <cellStyle name="Normal 2 2 2 2 2 2 2 2 2 2 2 2 2 7 13 5" xfId="9407" xr:uid="{00000000-0005-0000-0000-0000C9240000}"/>
    <cellStyle name="Normal 2 2 2 2 2 2 2 2 2 2 2 2 2 7 13 6" xfId="9408" xr:uid="{00000000-0005-0000-0000-0000CA240000}"/>
    <cellStyle name="Normal 2 2 2 2 2 2 2 2 2 2 2 2 2 7 13 7" xfId="9409" xr:uid="{00000000-0005-0000-0000-0000CB240000}"/>
    <cellStyle name="Normal 2 2 2 2 2 2 2 2 2 2 2 2 2 7 13 8" xfId="9410" xr:uid="{00000000-0005-0000-0000-0000CC240000}"/>
    <cellStyle name="Normal 2 2 2 2 2 2 2 2 2 2 2 2 2 7 13 8 2" xfId="9411" xr:uid="{00000000-0005-0000-0000-0000CD240000}"/>
    <cellStyle name="Normal 2 2 2 2 2 2 2 2 2 2 2 2 2 7 13 8 3" xfId="9412" xr:uid="{00000000-0005-0000-0000-0000CE240000}"/>
    <cellStyle name="Normal 2 2 2 2 2 2 2 2 2 2 2 2 2 7 13 8 4" xfId="9413" xr:uid="{00000000-0005-0000-0000-0000CF240000}"/>
    <cellStyle name="Normal 2 2 2 2 2 2 2 2 2 2 2 2 2 7 13 9" xfId="9414" xr:uid="{00000000-0005-0000-0000-0000D0240000}"/>
    <cellStyle name="Normal 2 2 2 2 2 2 2 2 2 2 2 2 2 7 14" xfId="9415" xr:uid="{00000000-0005-0000-0000-0000D1240000}"/>
    <cellStyle name="Normal 2 2 2 2 2 2 2 2 2 2 2 2 2 7 15" xfId="9416" xr:uid="{00000000-0005-0000-0000-0000D2240000}"/>
    <cellStyle name="Normal 2 2 2 2 2 2 2 2 2 2 2 2 2 7 15 2" xfId="9417" xr:uid="{00000000-0005-0000-0000-0000D3240000}"/>
    <cellStyle name="Normal 2 2 2 2 2 2 2 2 2 2 2 2 2 7 15 2 2" xfId="9418" xr:uid="{00000000-0005-0000-0000-0000D4240000}"/>
    <cellStyle name="Normal 2 2 2 2 2 2 2 2 2 2 2 2 2 7 15 2 3" xfId="9419" xr:uid="{00000000-0005-0000-0000-0000D5240000}"/>
    <cellStyle name="Normal 2 2 2 2 2 2 2 2 2 2 2 2 2 7 15 2 4" xfId="9420" xr:uid="{00000000-0005-0000-0000-0000D6240000}"/>
    <cellStyle name="Normal 2 2 2 2 2 2 2 2 2 2 2 2 2 7 15 3" xfId="9421" xr:uid="{00000000-0005-0000-0000-0000D7240000}"/>
    <cellStyle name="Normal 2 2 2 2 2 2 2 2 2 2 2 2 2 7 15 4" xfId="9422" xr:uid="{00000000-0005-0000-0000-0000D8240000}"/>
    <cellStyle name="Normal 2 2 2 2 2 2 2 2 2 2 2 2 2 7 15 5" xfId="9423" xr:uid="{00000000-0005-0000-0000-0000D9240000}"/>
    <cellStyle name="Normal 2 2 2 2 2 2 2 2 2 2 2 2 2 7 15 6" xfId="9424" xr:uid="{00000000-0005-0000-0000-0000DA240000}"/>
    <cellStyle name="Normal 2 2 2 2 2 2 2 2 2 2 2 2 2 7 16" xfId="9425" xr:uid="{00000000-0005-0000-0000-0000DB240000}"/>
    <cellStyle name="Normal 2 2 2 2 2 2 2 2 2 2 2 2 2 7 17" xfId="9426" xr:uid="{00000000-0005-0000-0000-0000DC240000}"/>
    <cellStyle name="Normal 2 2 2 2 2 2 2 2 2 2 2 2 2 7 18" xfId="9427" xr:uid="{00000000-0005-0000-0000-0000DD240000}"/>
    <cellStyle name="Normal 2 2 2 2 2 2 2 2 2 2 2 2 2 7 19" xfId="9428" xr:uid="{00000000-0005-0000-0000-0000DE240000}"/>
    <cellStyle name="Normal 2 2 2 2 2 2 2 2 2 2 2 2 2 7 2" xfId="9429" xr:uid="{00000000-0005-0000-0000-0000DF240000}"/>
    <cellStyle name="Normal 2 2 2 2 2 2 2 2 2 2 2 2 2 7 2 10" xfId="9430" xr:uid="{00000000-0005-0000-0000-0000E0240000}"/>
    <cellStyle name="Normal 2 2 2 2 2 2 2 2 2 2 2 2 2 7 2 11" xfId="9431" xr:uid="{00000000-0005-0000-0000-0000E1240000}"/>
    <cellStyle name="Normal 2 2 2 2 2 2 2 2 2 2 2 2 2 7 2 12" xfId="9432" xr:uid="{00000000-0005-0000-0000-0000E2240000}"/>
    <cellStyle name="Normal 2 2 2 2 2 2 2 2 2 2 2 2 2 7 2 13" xfId="9433" xr:uid="{00000000-0005-0000-0000-0000E3240000}"/>
    <cellStyle name="Normal 2 2 2 2 2 2 2 2 2 2 2 2 2 7 2 13 2" xfId="9434" xr:uid="{00000000-0005-0000-0000-0000E4240000}"/>
    <cellStyle name="Normal 2 2 2 2 2 2 2 2 2 2 2 2 2 7 2 13 3" xfId="9435" xr:uid="{00000000-0005-0000-0000-0000E5240000}"/>
    <cellStyle name="Normal 2 2 2 2 2 2 2 2 2 2 2 2 2 7 2 13 4" xfId="9436" xr:uid="{00000000-0005-0000-0000-0000E6240000}"/>
    <cellStyle name="Normal 2 2 2 2 2 2 2 2 2 2 2 2 2 7 2 14" xfId="9437" xr:uid="{00000000-0005-0000-0000-0000E7240000}"/>
    <cellStyle name="Normal 2 2 2 2 2 2 2 2 2 2 2 2 2 7 2 15" xfId="9438" xr:uid="{00000000-0005-0000-0000-0000E8240000}"/>
    <cellStyle name="Normal 2 2 2 2 2 2 2 2 2 2 2 2 2 7 2 16" xfId="9439" xr:uid="{00000000-0005-0000-0000-0000E9240000}"/>
    <cellStyle name="Normal 2 2 2 2 2 2 2 2 2 2 2 2 2 7 2 2" xfId="9440" xr:uid="{00000000-0005-0000-0000-0000EA240000}"/>
    <cellStyle name="Normal 2 2 2 2 2 2 2 2 2 2 2 2 2 7 2 2 10" xfId="9441" xr:uid="{00000000-0005-0000-0000-0000EB240000}"/>
    <cellStyle name="Normal 2 2 2 2 2 2 2 2 2 2 2 2 2 7 2 2 11" xfId="9442" xr:uid="{00000000-0005-0000-0000-0000EC240000}"/>
    <cellStyle name="Normal 2 2 2 2 2 2 2 2 2 2 2 2 2 7 2 2 11 2" xfId="9443" xr:uid="{00000000-0005-0000-0000-0000ED240000}"/>
    <cellStyle name="Normal 2 2 2 2 2 2 2 2 2 2 2 2 2 7 2 2 11 3" xfId="9444" xr:uid="{00000000-0005-0000-0000-0000EE240000}"/>
    <cellStyle name="Normal 2 2 2 2 2 2 2 2 2 2 2 2 2 7 2 2 11 4" xfId="9445" xr:uid="{00000000-0005-0000-0000-0000EF240000}"/>
    <cellStyle name="Normal 2 2 2 2 2 2 2 2 2 2 2 2 2 7 2 2 12" xfId="9446" xr:uid="{00000000-0005-0000-0000-0000F0240000}"/>
    <cellStyle name="Normal 2 2 2 2 2 2 2 2 2 2 2 2 2 7 2 2 13" xfId="9447" xr:uid="{00000000-0005-0000-0000-0000F1240000}"/>
    <cellStyle name="Normal 2 2 2 2 2 2 2 2 2 2 2 2 2 7 2 2 14" xfId="9448" xr:uid="{00000000-0005-0000-0000-0000F2240000}"/>
    <cellStyle name="Normal 2 2 2 2 2 2 2 2 2 2 2 2 2 7 2 2 2" xfId="9449" xr:uid="{00000000-0005-0000-0000-0000F3240000}"/>
    <cellStyle name="Normal 2 2 2 2 2 2 2 2 2 2 2 2 2 7 2 2 2 10" xfId="9450" xr:uid="{00000000-0005-0000-0000-0000F4240000}"/>
    <cellStyle name="Normal 2 2 2 2 2 2 2 2 2 2 2 2 2 7 2 2 2 11" xfId="9451" xr:uid="{00000000-0005-0000-0000-0000F5240000}"/>
    <cellStyle name="Normal 2 2 2 2 2 2 2 2 2 2 2 2 2 7 2 2 2 2" xfId="9452" xr:uid="{00000000-0005-0000-0000-0000F6240000}"/>
    <cellStyle name="Normal 2 2 2 2 2 2 2 2 2 2 2 2 2 7 2 2 2 2 10" xfId="9453" xr:uid="{00000000-0005-0000-0000-0000F7240000}"/>
    <cellStyle name="Normal 2 2 2 2 2 2 2 2 2 2 2 2 2 7 2 2 2 2 11" xfId="9454" xr:uid="{00000000-0005-0000-0000-0000F8240000}"/>
    <cellStyle name="Normal 2 2 2 2 2 2 2 2 2 2 2 2 2 7 2 2 2 2 2" xfId="9455" xr:uid="{00000000-0005-0000-0000-0000F9240000}"/>
    <cellStyle name="Normal 2 2 2 2 2 2 2 2 2 2 2 2 2 7 2 2 2 2 2 2" xfId="9456" xr:uid="{00000000-0005-0000-0000-0000FA240000}"/>
    <cellStyle name="Normal 2 2 2 2 2 2 2 2 2 2 2 2 2 7 2 2 2 2 2 2 2" xfId="9457" xr:uid="{00000000-0005-0000-0000-0000FB240000}"/>
    <cellStyle name="Normal 2 2 2 2 2 2 2 2 2 2 2 2 2 7 2 2 2 2 2 2 3" xfId="9458" xr:uid="{00000000-0005-0000-0000-0000FC240000}"/>
    <cellStyle name="Normal 2 2 2 2 2 2 2 2 2 2 2 2 2 7 2 2 2 2 2 2 4" xfId="9459" xr:uid="{00000000-0005-0000-0000-0000FD240000}"/>
    <cellStyle name="Normal 2 2 2 2 2 2 2 2 2 2 2 2 2 7 2 2 2 2 2 3" xfId="9460" xr:uid="{00000000-0005-0000-0000-0000FE240000}"/>
    <cellStyle name="Normal 2 2 2 2 2 2 2 2 2 2 2 2 2 7 2 2 2 2 2 4" xfId="9461" xr:uid="{00000000-0005-0000-0000-0000FF240000}"/>
    <cellStyle name="Normal 2 2 2 2 2 2 2 2 2 2 2 2 2 7 2 2 2 2 2 5" xfId="9462" xr:uid="{00000000-0005-0000-0000-000000250000}"/>
    <cellStyle name="Normal 2 2 2 2 2 2 2 2 2 2 2 2 2 7 2 2 2 2 2 6" xfId="9463" xr:uid="{00000000-0005-0000-0000-000001250000}"/>
    <cellStyle name="Normal 2 2 2 2 2 2 2 2 2 2 2 2 2 7 2 2 2 2 3" xfId="9464" xr:uid="{00000000-0005-0000-0000-000002250000}"/>
    <cellStyle name="Normal 2 2 2 2 2 2 2 2 2 2 2 2 2 7 2 2 2 2 4" xfId="9465" xr:uid="{00000000-0005-0000-0000-000003250000}"/>
    <cellStyle name="Normal 2 2 2 2 2 2 2 2 2 2 2 2 2 7 2 2 2 2 5" xfId="9466" xr:uid="{00000000-0005-0000-0000-000004250000}"/>
    <cellStyle name="Normal 2 2 2 2 2 2 2 2 2 2 2 2 2 7 2 2 2 2 6" xfId="9467" xr:uid="{00000000-0005-0000-0000-000005250000}"/>
    <cellStyle name="Normal 2 2 2 2 2 2 2 2 2 2 2 2 2 7 2 2 2 2 7" xfId="9468" xr:uid="{00000000-0005-0000-0000-000006250000}"/>
    <cellStyle name="Normal 2 2 2 2 2 2 2 2 2 2 2 2 2 7 2 2 2 2 8" xfId="9469" xr:uid="{00000000-0005-0000-0000-000007250000}"/>
    <cellStyle name="Normal 2 2 2 2 2 2 2 2 2 2 2 2 2 7 2 2 2 2 8 2" xfId="9470" xr:uid="{00000000-0005-0000-0000-000008250000}"/>
    <cellStyle name="Normal 2 2 2 2 2 2 2 2 2 2 2 2 2 7 2 2 2 2 8 3" xfId="9471" xr:uid="{00000000-0005-0000-0000-000009250000}"/>
    <cellStyle name="Normal 2 2 2 2 2 2 2 2 2 2 2 2 2 7 2 2 2 2 8 4" xfId="9472" xr:uid="{00000000-0005-0000-0000-00000A250000}"/>
    <cellStyle name="Normal 2 2 2 2 2 2 2 2 2 2 2 2 2 7 2 2 2 2 9" xfId="9473" xr:uid="{00000000-0005-0000-0000-00000B250000}"/>
    <cellStyle name="Normal 2 2 2 2 2 2 2 2 2 2 2 2 2 7 2 2 2 3" xfId="9474" xr:uid="{00000000-0005-0000-0000-00000C250000}"/>
    <cellStyle name="Normal 2 2 2 2 2 2 2 2 2 2 2 2 2 7 2 2 2 3 2" xfId="9475" xr:uid="{00000000-0005-0000-0000-00000D250000}"/>
    <cellStyle name="Normal 2 2 2 2 2 2 2 2 2 2 2 2 2 7 2 2 2 3 2 2" xfId="9476" xr:uid="{00000000-0005-0000-0000-00000E250000}"/>
    <cellStyle name="Normal 2 2 2 2 2 2 2 2 2 2 2 2 2 7 2 2 2 3 2 3" xfId="9477" xr:uid="{00000000-0005-0000-0000-00000F250000}"/>
    <cellStyle name="Normal 2 2 2 2 2 2 2 2 2 2 2 2 2 7 2 2 2 3 2 4" xfId="9478" xr:uid="{00000000-0005-0000-0000-000010250000}"/>
    <cellStyle name="Normal 2 2 2 2 2 2 2 2 2 2 2 2 2 7 2 2 2 3 3" xfId="9479" xr:uid="{00000000-0005-0000-0000-000011250000}"/>
    <cellStyle name="Normal 2 2 2 2 2 2 2 2 2 2 2 2 2 7 2 2 2 3 4" xfId="9480" xr:uid="{00000000-0005-0000-0000-000012250000}"/>
    <cellStyle name="Normal 2 2 2 2 2 2 2 2 2 2 2 2 2 7 2 2 2 3 5" xfId="9481" xr:uid="{00000000-0005-0000-0000-000013250000}"/>
    <cellStyle name="Normal 2 2 2 2 2 2 2 2 2 2 2 2 2 7 2 2 2 3 6" xfId="9482" xr:uid="{00000000-0005-0000-0000-000014250000}"/>
    <cellStyle name="Normal 2 2 2 2 2 2 2 2 2 2 2 2 2 7 2 2 2 4" xfId="9483" xr:uid="{00000000-0005-0000-0000-000015250000}"/>
    <cellStyle name="Normal 2 2 2 2 2 2 2 2 2 2 2 2 2 7 2 2 2 5" xfId="9484" xr:uid="{00000000-0005-0000-0000-000016250000}"/>
    <cellStyle name="Normal 2 2 2 2 2 2 2 2 2 2 2 2 2 7 2 2 2 6" xfId="9485" xr:uid="{00000000-0005-0000-0000-000017250000}"/>
    <cellStyle name="Normal 2 2 2 2 2 2 2 2 2 2 2 2 2 7 2 2 2 7" xfId="9486" xr:uid="{00000000-0005-0000-0000-000018250000}"/>
    <cellStyle name="Normal 2 2 2 2 2 2 2 2 2 2 2 2 2 7 2 2 2 8" xfId="9487" xr:uid="{00000000-0005-0000-0000-000019250000}"/>
    <cellStyle name="Normal 2 2 2 2 2 2 2 2 2 2 2 2 2 7 2 2 2 8 2" xfId="9488" xr:uid="{00000000-0005-0000-0000-00001A250000}"/>
    <cellStyle name="Normal 2 2 2 2 2 2 2 2 2 2 2 2 2 7 2 2 2 8 3" xfId="9489" xr:uid="{00000000-0005-0000-0000-00001B250000}"/>
    <cellStyle name="Normal 2 2 2 2 2 2 2 2 2 2 2 2 2 7 2 2 2 8 4" xfId="9490" xr:uid="{00000000-0005-0000-0000-00001C250000}"/>
    <cellStyle name="Normal 2 2 2 2 2 2 2 2 2 2 2 2 2 7 2 2 2 9" xfId="9491" xr:uid="{00000000-0005-0000-0000-00001D250000}"/>
    <cellStyle name="Normal 2 2 2 2 2 2 2 2 2 2 2 2 2 7 2 2 3" xfId="9492" xr:uid="{00000000-0005-0000-0000-00001E250000}"/>
    <cellStyle name="Normal 2 2 2 2 2 2 2 2 2 2 2 2 2 7 2 2 4" xfId="9493" xr:uid="{00000000-0005-0000-0000-00001F250000}"/>
    <cellStyle name="Normal 2 2 2 2 2 2 2 2 2 2 2 2 2 7 2 2 5" xfId="9494" xr:uid="{00000000-0005-0000-0000-000020250000}"/>
    <cellStyle name="Normal 2 2 2 2 2 2 2 2 2 2 2 2 2 7 2 2 5 2" xfId="9495" xr:uid="{00000000-0005-0000-0000-000021250000}"/>
    <cellStyle name="Normal 2 2 2 2 2 2 2 2 2 2 2 2 2 7 2 2 5 2 2" xfId="9496" xr:uid="{00000000-0005-0000-0000-000022250000}"/>
    <cellStyle name="Normal 2 2 2 2 2 2 2 2 2 2 2 2 2 7 2 2 5 2 3" xfId="9497" xr:uid="{00000000-0005-0000-0000-000023250000}"/>
    <cellStyle name="Normal 2 2 2 2 2 2 2 2 2 2 2 2 2 7 2 2 5 2 4" xfId="9498" xr:uid="{00000000-0005-0000-0000-000024250000}"/>
    <cellStyle name="Normal 2 2 2 2 2 2 2 2 2 2 2 2 2 7 2 2 5 3" xfId="9499" xr:uid="{00000000-0005-0000-0000-000025250000}"/>
    <cellStyle name="Normal 2 2 2 2 2 2 2 2 2 2 2 2 2 7 2 2 5 4" xfId="9500" xr:uid="{00000000-0005-0000-0000-000026250000}"/>
    <cellStyle name="Normal 2 2 2 2 2 2 2 2 2 2 2 2 2 7 2 2 5 5" xfId="9501" xr:uid="{00000000-0005-0000-0000-000027250000}"/>
    <cellStyle name="Normal 2 2 2 2 2 2 2 2 2 2 2 2 2 7 2 2 5 6" xfId="9502" xr:uid="{00000000-0005-0000-0000-000028250000}"/>
    <cellStyle name="Normal 2 2 2 2 2 2 2 2 2 2 2 2 2 7 2 2 6" xfId="9503" xr:uid="{00000000-0005-0000-0000-000029250000}"/>
    <cellStyle name="Normal 2 2 2 2 2 2 2 2 2 2 2 2 2 7 2 2 7" xfId="9504" xr:uid="{00000000-0005-0000-0000-00002A250000}"/>
    <cellStyle name="Normal 2 2 2 2 2 2 2 2 2 2 2 2 2 7 2 2 8" xfId="9505" xr:uid="{00000000-0005-0000-0000-00002B250000}"/>
    <cellStyle name="Normal 2 2 2 2 2 2 2 2 2 2 2 2 2 7 2 2 9" xfId="9506" xr:uid="{00000000-0005-0000-0000-00002C250000}"/>
    <cellStyle name="Normal 2 2 2 2 2 2 2 2 2 2 2 2 2 7 2 3" xfId="9507" xr:uid="{00000000-0005-0000-0000-00002D250000}"/>
    <cellStyle name="Normal 2 2 2 2 2 2 2 2 2 2 2 2 2 7 2 4" xfId="9508" xr:uid="{00000000-0005-0000-0000-00002E250000}"/>
    <cellStyle name="Normal 2 2 2 2 2 2 2 2 2 2 2 2 2 7 2 5" xfId="9509" xr:uid="{00000000-0005-0000-0000-00002F250000}"/>
    <cellStyle name="Normal 2 2 2 2 2 2 2 2 2 2 2 2 2 7 2 5 10" xfId="9510" xr:uid="{00000000-0005-0000-0000-000030250000}"/>
    <cellStyle name="Normal 2 2 2 2 2 2 2 2 2 2 2 2 2 7 2 5 11" xfId="9511" xr:uid="{00000000-0005-0000-0000-000031250000}"/>
    <cellStyle name="Normal 2 2 2 2 2 2 2 2 2 2 2 2 2 7 2 5 2" xfId="9512" xr:uid="{00000000-0005-0000-0000-000032250000}"/>
    <cellStyle name="Normal 2 2 2 2 2 2 2 2 2 2 2 2 2 7 2 5 2 10" xfId="9513" xr:uid="{00000000-0005-0000-0000-000033250000}"/>
    <cellStyle name="Normal 2 2 2 2 2 2 2 2 2 2 2 2 2 7 2 5 2 11" xfId="9514" xr:uid="{00000000-0005-0000-0000-000034250000}"/>
    <cellStyle name="Normal 2 2 2 2 2 2 2 2 2 2 2 2 2 7 2 5 2 2" xfId="9515" xr:uid="{00000000-0005-0000-0000-000035250000}"/>
    <cellStyle name="Normal 2 2 2 2 2 2 2 2 2 2 2 2 2 7 2 5 2 2 2" xfId="9516" xr:uid="{00000000-0005-0000-0000-000036250000}"/>
    <cellStyle name="Normal 2 2 2 2 2 2 2 2 2 2 2 2 2 7 2 5 2 2 2 2" xfId="9517" xr:uid="{00000000-0005-0000-0000-000037250000}"/>
    <cellStyle name="Normal 2 2 2 2 2 2 2 2 2 2 2 2 2 7 2 5 2 2 2 3" xfId="9518" xr:uid="{00000000-0005-0000-0000-000038250000}"/>
    <cellStyle name="Normal 2 2 2 2 2 2 2 2 2 2 2 2 2 7 2 5 2 2 2 4" xfId="9519" xr:uid="{00000000-0005-0000-0000-000039250000}"/>
    <cellStyle name="Normal 2 2 2 2 2 2 2 2 2 2 2 2 2 7 2 5 2 2 3" xfId="9520" xr:uid="{00000000-0005-0000-0000-00003A250000}"/>
    <cellStyle name="Normal 2 2 2 2 2 2 2 2 2 2 2 2 2 7 2 5 2 2 4" xfId="9521" xr:uid="{00000000-0005-0000-0000-00003B250000}"/>
    <cellStyle name="Normal 2 2 2 2 2 2 2 2 2 2 2 2 2 7 2 5 2 2 5" xfId="9522" xr:uid="{00000000-0005-0000-0000-00003C250000}"/>
    <cellStyle name="Normal 2 2 2 2 2 2 2 2 2 2 2 2 2 7 2 5 2 2 6" xfId="9523" xr:uid="{00000000-0005-0000-0000-00003D250000}"/>
    <cellStyle name="Normal 2 2 2 2 2 2 2 2 2 2 2 2 2 7 2 5 2 3" xfId="9524" xr:uid="{00000000-0005-0000-0000-00003E250000}"/>
    <cellStyle name="Normal 2 2 2 2 2 2 2 2 2 2 2 2 2 7 2 5 2 4" xfId="9525" xr:uid="{00000000-0005-0000-0000-00003F250000}"/>
    <cellStyle name="Normal 2 2 2 2 2 2 2 2 2 2 2 2 2 7 2 5 2 5" xfId="9526" xr:uid="{00000000-0005-0000-0000-000040250000}"/>
    <cellStyle name="Normal 2 2 2 2 2 2 2 2 2 2 2 2 2 7 2 5 2 6" xfId="9527" xr:uid="{00000000-0005-0000-0000-000041250000}"/>
    <cellStyle name="Normal 2 2 2 2 2 2 2 2 2 2 2 2 2 7 2 5 2 7" xfId="9528" xr:uid="{00000000-0005-0000-0000-000042250000}"/>
    <cellStyle name="Normal 2 2 2 2 2 2 2 2 2 2 2 2 2 7 2 5 2 8" xfId="9529" xr:uid="{00000000-0005-0000-0000-000043250000}"/>
    <cellStyle name="Normal 2 2 2 2 2 2 2 2 2 2 2 2 2 7 2 5 2 8 2" xfId="9530" xr:uid="{00000000-0005-0000-0000-000044250000}"/>
    <cellStyle name="Normal 2 2 2 2 2 2 2 2 2 2 2 2 2 7 2 5 2 8 3" xfId="9531" xr:uid="{00000000-0005-0000-0000-000045250000}"/>
    <cellStyle name="Normal 2 2 2 2 2 2 2 2 2 2 2 2 2 7 2 5 2 8 4" xfId="9532" xr:uid="{00000000-0005-0000-0000-000046250000}"/>
    <cellStyle name="Normal 2 2 2 2 2 2 2 2 2 2 2 2 2 7 2 5 2 9" xfId="9533" xr:uid="{00000000-0005-0000-0000-000047250000}"/>
    <cellStyle name="Normal 2 2 2 2 2 2 2 2 2 2 2 2 2 7 2 5 3" xfId="9534" xr:uid="{00000000-0005-0000-0000-000048250000}"/>
    <cellStyle name="Normal 2 2 2 2 2 2 2 2 2 2 2 2 2 7 2 5 3 2" xfId="9535" xr:uid="{00000000-0005-0000-0000-000049250000}"/>
    <cellStyle name="Normal 2 2 2 2 2 2 2 2 2 2 2 2 2 7 2 5 3 2 2" xfId="9536" xr:uid="{00000000-0005-0000-0000-00004A250000}"/>
    <cellStyle name="Normal 2 2 2 2 2 2 2 2 2 2 2 2 2 7 2 5 3 2 3" xfId="9537" xr:uid="{00000000-0005-0000-0000-00004B250000}"/>
    <cellStyle name="Normal 2 2 2 2 2 2 2 2 2 2 2 2 2 7 2 5 3 2 4" xfId="9538" xr:uid="{00000000-0005-0000-0000-00004C250000}"/>
    <cellStyle name="Normal 2 2 2 2 2 2 2 2 2 2 2 2 2 7 2 5 3 3" xfId="9539" xr:uid="{00000000-0005-0000-0000-00004D250000}"/>
    <cellStyle name="Normal 2 2 2 2 2 2 2 2 2 2 2 2 2 7 2 5 3 4" xfId="9540" xr:uid="{00000000-0005-0000-0000-00004E250000}"/>
    <cellStyle name="Normal 2 2 2 2 2 2 2 2 2 2 2 2 2 7 2 5 3 5" xfId="9541" xr:uid="{00000000-0005-0000-0000-00004F250000}"/>
    <cellStyle name="Normal 2 2 2 2 2 2 2 2 2 2 2 2 2 7 2 5 3 6" xfId="9542" xr:uid="{00000000-0005-0000-0000-000050250000}"/>
    <cellStyle name="Normal 2 2 2 2 2 2 2 2 2 2 2 2 2 7 2 5 4" xfId="9543" xr:uid="{00000000-0005-0000-0000-000051250000}"/>
    <cellStyle name="Normal 2 2 2 2 2 2 2 2 2 2 2 2 2 7 2 5 5" xfId="9544" xr:uid="{00000000-0005-0000-0000-000052250000}"/>
    <cellStyle name="Normal 2 2 2 2 2 2 2 2 2 2 2 2 2 7 2 5 6" xfId="9545" xr:uid="{00000000-0005-0000-0000-000053250000}"/>
    <cellStyle name="Normal 2 2 2 2 2 2 2 2 2 2 2 2 2 7 2 5 7" xfId="9546" xr:uid="{00000000-0005-0000-0000-000054250000}"/>
    <cellStyle name="Normal 2 2 2 2 2 2 2 2 2 2 2 2 2 7 2 5 8" xfId="9547" xr:uid="{00000000-0005-0000-0000-000055250000}"/>
    <cellStyle name="Normal 2 2 2 2 2 2 2 2 2 2 2 2 2 7 2 5 8 2" xfId="9548" xr:uid="{00000000-0005-0000-0000-000056250000}"/>
    <cellStyle name="Normal 2 2 2 2 2 2 2 2 2 2 2 2 2 7 2 5 8 3" xfId="9549" xr:uid="{00000000-0005-0000-0000-000057250000}"/>
    <cellStyle name="Normal 2 2 2 2 2 2 2 2 2 2 2 2 2 7 2 5 8 4" xfId="9550" xr:uid="{00000000-0005-0000-0000-000058250000}"/>
    <cellStyle name="Normal 2 2 2 2 2 2 2 2 2 2 2 2 2 7 2 5 9" xfId="9551" xr:uid="{00000000-0005-0000-0000-000059250000}"/>
    <cellStyle name="Normal 2 2 2 2 2 2 2 2 2 2 2 2 2 7 2 6" xfId="9552" xr:uid="{00000000-0005-0000-0000-00005A250000}"/>
    <cellStyle name="Normal 2 2 2 2 2 2 2 2 2 2 2 2 2 7 2 7" xfId="9553" xr:uid="{00000000-0005-0000-0000-00005B250000}"/>
    <cellStyle name="Normal 2 2 2 2 2 2 2 2 2 2 2 2 2 7 2 7 2" xfId="9554" xr:uid="{00000000-0005-0000-0000-00005C250000}"/>
    <cellStyle name="Normal 2 2 2 2 2 2 2 2 2 2 2 2 2 7 2 7 2 2" xfId="9555" xr:uid="{00000000-0005-0000-0000-00005D250000}"/>
    <cellStyle name="Normal 2 2 2 2 2 2 2 2 2 2 2 2 2 7 2 7 2 3" xfId="9556" xr:uid="{00000000-0005-0000-0000-00005E250000}"/>
    <cellStyle name="Normal 2 2 2 2 2 2 2 2 2 2 2 2 2 7 2 7 2 4" xfId="9557" xr:uid="{00000000-0005-0000-0000-00005F250000}"/>
    <cellStyle name="Normal 2 2 2 2 2 2 2 2 2 2 2 2 2 7 2 7 3" xfId="9558" xr:uid="{00000000-0005-0000-0000-000060250000}"/>
    <cellStyle name="Normal 2 2 2 2 2 2 2 2 2 2 2 2 2 7 2 7 4" xfId="9559" xr:uid="{00000000-0005-0000-0000-000061250000}"/>
    <cellStyle name="Normal 2 2 2 2 2 2 2 2 2 2 2 2 2 7 2 7 5" xfId="9560" xr:uid="{00000000-0005-0000-0000-000062250000}"/>
    <cellStyle name="Normal 2 2 2 2 2 2 2 2 2 2 2 2 2 7 2 7 6" xfId="9561" xr:uid="{00000000-0005-0000-0000-000063250000}"/>
    <cellStyle name="Normal 2 2 2 2 2 2 2 2 2 2 2 2 2 7 2 8" xfId="9562" xr:uid="{00000000-0005-0000-0000-000064250000}"/>
    <cellStyle name="Normal 2 2 2 2 2 2 2 2 2 2 2 2 2 7 2 9" xfId="9563" xr:uid="{00000000-0005-0000-0000-000065250000}"/>
    <cellStyle name="Normal 2 2 2 2 2 2 2 2 2 2 2 2 2 7 20" xfId="9564" xr:uid="{00000000-0005-0000-0000-000066250000}"/>
    <cellStyle name="Normal 2 2 2 2 2 2 2 2 2 2 2 2 2 7 21" xfId="9565" xr:uid="{00000000-0005-0000-0000-000067250000}"/>
    <cellStyle name="Normal 2 2 2 2 2 2 2 2 2 2 2 2 2 7 21 2" xfId="9566" xr:uid="{00000000-0005-0000-0000-000068250000}"/>
    <cellStyle name="Normal 2 2 2 2 2 2 2 2 2 2 2 2 2 7 21 3" xfId="9567" xr:uid="{00000000-0005-0000-0000-000069250000}"/>
    <cellStyle name="Normal 2 2 2 2 2 2 2 2 2 2 2 2 2 7 21 4" xfId="9568" xr:uid="{00000000-0005-0000-0000-00006A250000}"/>
    <cellStyle name="Normal 2 2 2 2 2 2 2 2 2 2 2 2 2 7 22" xfId="9569" xr:uid="{00000000-0005-0000-0000-00006B250000}"/>
    <cellStyle name="Normal 2 2 2 2 2 2 2 2 2 2 2 2 2 7 23" xfId="9570" xr:uid="{00000000-0005-0000-0000-00006C250000}"/>
    <cellStyle name="Normal 2 2 2 2 2 2 2 2 2 2 2 2 2 7 24" xfId="9571" xr:uid="{00000000-0005-0000-0000-00006D250000}"/>
    <cellStyle name="Normal 2 2 2 2 2 2 2 2 2 2 2 2 2 7 3" xfId="9572" xr:uid="{00000000-0005-0000-0000-00006E250000}"/>
    <cellStyle name="Normal 2 2 2 2 2 2 2 2 2 2 2 2 2 7 4" xfId="9573" xr:uid="{00000000-0005-0000-0000-00006F250000}"/>
    <cellStyle name="Normal 2 2 2 2 2 2 2 2 2 2 2 2 2 7 5" xfId="9574" xr:uid="{00000000-0005-0000-0000-000070250000}"/>
    <cellStyle name="Normal 2 2 2 2 2 2 2 2 2 2 2 2 2 7 6" xfId="9575" xr:uid="{00000000-0005-0000-0000-000071250000}"/>
    <cellStyle name="Normal 2 2 2 2 2 2 2 2 2 2 2 2 2 7 7" xfId="9576" xr:uid="{00000000-0005-0000-0000-000072250000}"/>
    <cellStyle name="Normal 2 2 2 2 2 2 2 2 2 2 2 2 2 7 8" xfId="9577" xr:uid="{00000000-0005-0000-0000-000073250000}"/>
    <cellStyle name="Normal 2 2 2 2 2 2 2 2 2 2 2 2 2 7 9" xfId="9578" xr:uid="{00000000-0005-0000-0000-000074250000}"/>
    <cellStyle name="Normal 2 2 2 2 2 2 2 2 2 2 2 2 2 70" xfId="9579" xr:uid="{00000000-0005-0000-0000-000075250000}"/>
    <cellStyle name="Normal 2 2 2 2 2 2 2 2 2 2 2 2 2 71" xfId="9580" xr:uid="{00000000-0005-0000-0000-000076250000}"/>
    <cellStyle name="Normal 2 2 2 2 2 2 2 2 2 2 2 2 2 72" xfId="9581" xr:uid="{00000000-0005-0000-0000-000077250000}"/>
    <cellStyle name="Normal 2 2 2 2 2 2 2 2 2 2 2 2 2 73" xfId="9582" xr:uid="{00000000-0005-0000-0000-000078250000}"/>
    <cellStyle name="Normal 2 2 2 2 2 2 2 2 2 2 2 2 2 74" xfId="9583" xr:uid="{00000000-0005-0000-0000-000079250000}"/>
    <cellStyle name="Normal 2 2 2 2 2 2 2 2 2 2 2 2 2 75" xfId="9584" xr:uid="{00000000-0005-0000-0000-00007A250000}"/>
    <cellStyle name="Normal 2 2 2 2 2 2 2 2 2 2 2 2 2 76" xfId="9585" xr:uid="{00000000-0005-0000-0000-00007B250000}"/>
    <cellStyle name="Normal 2 2 2 2 2 2 2 2 2 2 2 2 2 77" xfId="9586" xr:uid="{00000000-0005-0000-0000-00007C250000}"/>
    <cellStyle name="Normal 2 2 2 2 2 2 2 2 2 2 2 2 2 78" xfId="9587" xr:uid="{00000000-0005-0000-0000-00007D250000}"/>
    <cellStyle name="Normal 2 2 2 2 2 2 2 2 2 2 2 2 2 79" xfId="9588" xr:uid="{00000000-0005-0000-0000-00007E250000}"/>
    <cellStyle name="Normal 2 2 2 2 2 2 2 2 2 2 2 2 2 8" xfId="9589" xr:uid="{00000000-0005-0000-0000-00007F250000}"/>
    <cellStyle name="Normal 2 2 2 2 2 2 2 2 2 2 2 2 2 8 10" xfId="9590" xr:uid="{00000000-0005-0000-0000-000080250000}"/>
    <cellStyle name="Normal 2 2 2 2 2 2 2 2 2 2 2 2 2 8 11" xfId="9591" xr:uid="{00000000-0005-0000-0000-000081250000}"/>
    <cellStyle name="Normal 2 2 2 2 2 2 2 2 2 2 2 2 2 8 12" xfId="9592" xr:uid="{00000000-0005-0000-0000-000082250000}"/>
    <cellStyle name="Normal 2 2 2 2 2 2 2 2 2 2 2 2 2 8 13" xfId="9593" xr:uid="{00000000-0005-0000-0000-000083250000}"/>
    <cellStyle name="Normal 2 2 2 2 2 2 2 2 2 2 2 2 2 8 13 2" xfId="9594" xr:uid="{00000000-0005-0000-0000-000084250000}"/>
    <cellStyle name="Normal 2 2 2 2 2 2 2 2 2 2 2 2 2 8 13 3" xfId="9595" xr:uid="{00000000-0005-0000-0000-000085250000}"/>
    <cellStyle name="Normal 2 2 2 2 2 2 2 2 2 2 2 2 2 8 13 4" xfId="9596" xr:uid="{00000000-0005-0000-0000-000086250000}"/>
    <cellStyle name="Normal 2 2 2 2 2 2 2 2 2 2 2 2 2 8 14" xfId="9597" xr:uid="{00000000-0005-0000-0000-000087250000}"/>
    <cellStyle name="Normal 2 2 2 2 2 2 2 2 2 2 2 2 2 8 15" xfId="9598" xr:uid="{00000000-0005-0000-0000-000088250000}"/>
    <cellStyle name="Normal 2 2 2 2 2 2 2 2 2 2 2 2 2 8 16" xfId="9599" xr:uid="{00000000-0005-0000-0000-000089250000}"/>
    <cellStyle name="Normal 2 2 2 2 2 2 2 2 2 2 2 2 2 8 2" xfId="9600" xr:uid="{00000000-0005-0000-0000-00008A250000}"/>
    <cellStyle name="Normal 2 2 2 2 2 2 2 2 2 2 2 2 2 8 2 10" xfId="9601" xr:uid="{00000000-0005-0000-0000-00008B250000}"/>
    <cellStyle name="Normal 2 2 2 2 2 2 2 2 2 2 2 2 2 8 2 11" xfId="9602" xr:uid="{00000000-0005-0000-0000-00008C250000}"/>
    <cellStyle name="Normal 2 2 2 2 2 2 2 2 2 2 2 2 2 8 2 11 2" xfId="9603" xr:uid="{00000000-0005-0000-0000-00008D250000}"/>
    <cellStyle name="Normal 2 2 2 2 2 2 2 2 2 2 2 2 2 8 2 11 3" xfId="9604" xr:uid="{00000000-0005-0000-0000-00008E250000}"/>
    <cellStyle name="Normal 2 2 2 2 2 2 2 2 2 2 2 2 2 8 2 11 4" xfId="9605" xr:uid="{00000000-0005-0000-0000-00008F250000}"/>
    <cellStyle name="Normal 2 2 2 2 2 2 2 2 2 2 2 2 2 8 2 12" xfId="9606" xr:uid="{00000000-0005-0000-0000-000090250000}"/>
    <cellStyle name="Normal 2 2 2 2 2 2 2 2 2 2 2 2 2 8 2 13" xfId="9607" xr:uid="{00000000-0005-0000-0000-000091250000}"/>
    <cellStyle name="Normal 2 2 2 2 2 2 2 2 2 2 2 2 2 8 2 14" xfId="9608" xr:uid="{00000000-0005-0000-0000-000092250000}"/>
    <cellStyle name="Normal 2 2 2 2 2 2 2 2 2 2 2 2 2 8 2 2" xfId="9609" xr:uid="{00000000-0005-0000-0000-000093250000}"/>
    <cellStyle name="Normal 2 2 2 2 2 2 2 2 2 2 2 2 2 8 2 2 10" xfId="9610" xr:uid="{00000000-0005-0000-0000-000094250000}"/>
    <cellStyle name="Normal 2 2 2 2 2 2 2 2 2 2 2 2 2 8 2 2 11" xfId="9611" xr:uid="{00000000-0005-0000-0000-000095250000}"/>
    <cellStyle name="Normal 2 2 2 2 2 2 2 2 2 2 2 2 2 8 2 2 2" xfId="9612" xr:uid="{00000000-0005-0000-0000-000096250000}"/>
    <cellStyle name="Normal 2 2 2 2 2 2 2 2 2 2 2 2 2 8 2 2 2 10" xfId="9613" xr:uid="{00000000-0005-0000-0000-000097250000}"/>
    <cellStyle name="Normal 2 2 2 2 2 2 2 2 2 2 2 2 2 8 2 2 2 11" xfId="9614" xr:uid="{00000000-0005-0000-0000-000098250000}"/>
    <cellStyle name="Normal 2 2 2 2 2 2 2 2 2 2 2 2 2 8 2 2 2 2" xfId="9615" xr:uid="{00000000-0005-0000-0000-000099250000}"/>
    <cellStyle name="Normal 2 2 2 2 2 2 2 2 2 2 2 2 2 8 2 2 2 2 2" xfId="9616" xr:uid="{00000000-0005-0000-0000-00009A250000}"/>
    <cellStyle name="Normal 2 2 2 2 2 2 2 2 2 2 2 2 2 8 2 2 2 2 2 2" xfId="9617" xr:uid="{00000000-0005-0000-0000-00009B250000}"/>
    <cellStyle name="Normal 2 2 2 2 2 2 2 2 2 2 2 2 2 8 2 2 2 2 2 3" xfId="9618" xr:uid="{00000000-0005-0000-0000-00009C250000}"/>
    <cellStyle name="Normal 2 2 2 2 2 2 2 2 2 2 2 2 2 8 2 2 2 2 2 4" xfId="9619" xr:uid="{00000000-0005-0000-0000-00009D250000}"/>
    <cellStyle name="Normal 2 2 2 2 2 2 2 2 2 2 2 2 2 8 2 2 2 2 3" xfId="9620" xr:uid="{00000000-0005-0000-0000-00009E250000}"/>
    <cellStyle name="Normal 2 2 2 2 2 2 2 2 2 2 2 2 2 8 2 2 2 2 4" xfId="9621" xr:uid="{00000000-0005-0000-0000-00009F250000}"/>
    <cellStyle name="Normal 2 2 2 2 2 2 2 2 2 2 2 2 2 8 2 2 2 2 5" xfId="9622" xr:uid="{00000000-0005-0000-0000-0000A0250000}"/>
    <cellStyle name="Normal 2 2 2 2 2 2 2 2 2 2 2 2 2 8 2 2 2 2 6" xfId="9623" xr:uid="{00000000-0005-0000-0000-0000A1250000}"/>
    <cellStyle name="Normal 2 2 2 2 2 2 2 2 2 2 2 2 2 8 2 2 2 3" xfId="9624" xr:uid="{00000000-0005-0000-0000-0000A2250000}"/>
    <cellStyle name="Normal 2 2 2 2 2 2 2 2 2 2 2 2 2 8 2 2 2 4" xfId="9625" xr:uid="{00000000-0005-0000-0000-0000A3250000}"/>
    <cellStyle name="Normal 2 2 2 2 2 2 2 2 2 2 2 2 2 8 2 2 2 5" xfId="9626" xr:uid="{00000000-0005-0000-0000-0000A4250000}"/>
    <cellStyle name="Normal 2 2 2 2 2 2 2 2 2 2 2 2 2 8 2 2 2 6" xfId="9627" xr:uid="{00000000-0005-0000-0000-0000A5250000}"/>
    <cellStyle name="Normal 2 2 2 2 2 2 2 2 2 2 2 2 2 8 2 2 2 7" xfId="9628" xr:uid="{00000000-0005-0000-0000-0000A6250000}"/>
    <cellStyle name="Normal 2 2 2 2 2 2 2 2 2 2 2 2 2 8 2 2 2 8" xfId="9629" xr:uid="{00000000-0005-0000-0000-0000A7250000}"/>
    <cellStyle name="Normal 2 2 2 2 2 2 2 2 2 2 2 2 2 8 2 2 2 8 2" xfId="9630" xr:uid="{00000000-0005-0000-0000-0000A8250000}"/>
    <cellStyle name="Normal 2 2 2 2 2 2 2 2 2 2 2 2 2 8 2 2 2 8 3" xfId="9631" xr:uid="{00000000-0005-0000-0000-0000A9250000}"/>
    <cellStyle name="Normal 2 2 2 2 2 2 2 2 2 2 2 2 2 8 2 2 2 8 4" xfId="9632" xr:uid="{00000000-0005-0000-0000-0000AA250000}"/>
    <cellStyle name="Normal 2 2 2 2 2 2 2 2 2 2 2 2 2 8 2 2 2 9" xfId="9633" xr:uid="{00000000-0005-0000-0000-0000AB250000}"/>
    <cellStyle name="Normal 2 2 2 2 2 2 2 2 2 2 2 2 2 8 2 2 3" xfId="9634" xr:uid="{00000000-0005-0000-0000-0000AC250000}"/>
    <cellStyle name="Normal 2 2 2 2 2 2 2 2 2 2 2 2 2 8 2 2 3 2" xfId="9635" xr:uid="{00000000-0005-0000-0000-0000AD250000}"/>
    <cellStyle name="Normal 2 2 2 2 2 2 2 2 2 2 2 2 2 8 2 2 3 2 2" xfId="9636" xr:uid="{00000000-0005-0000-0000-0000AE250000}"/>
    <cellStyle name="Normal 2 2 2 2 2 2 2 2 2 2 2 2 2 8 2 2 3 2 3" xfId="9637" xr:uid="{00000000-0005-0000-0000-0000AF250000}"/>
    <cellStyle name="Normal 2 2 2 2 2 2 2 2 2 2 2 2 2 8 2 2 3 2 4" xfId="9638" xr:uid="{00000000-0005-0000-0000-0000B0250000}"/>
    <cellStyle name="Normal 2 2 2 2 2 2 2 2 2 2 2 2 2 8 2 2 3 3" xfId="9639" xr:uid="{00000000-0005-0000-0000-0000B1250000}"/>
    <cellStyle name="Normal 2 2 2 2 2 2 2 2 2 2 2 2 2 8 2 2 3 4" xfId="9640" xr:uid="{00000000-0005-0000-0000-0000B2250000}"/>
    <cellStyle name="Normal 2 2 2 2 2 2 2 2 2 2 2 2 2 8 2 2 3 5" xfId="9641" xr:uid="{00000000-0005-0000-0000-0000B3250000}"/>
    <cellStyle name="Normal 2 2 2 2 2 2 2 2 2 2 2 2 2 8 2 2 3 6" xfId="9642" xr:uid="{00000000-0005-0000-0000-0000B4250000}"/>
    <cellStyle name="Normal 2 2 2 2 2 2 2 2 2 2 2 2 2 8 2 2 4" xfId="9643" xr:uid="{00000000-0005-0000-0000-0000B5250000}"/>
    <cellStyle name="Normal 2 2 2 2 2 2 2 2 2 2 2 2 2 8 2 2 5" xfId="9644" xr:uid="{00000000-0005-0000-0000-0000B6250000}"/>
    <cellStyle name="Normal 2 2 2 2 2 2 2 2 2 2 2 2 2 8 2 2 6" xfId="9645" xr:uid="{00000000-0005-0000-0000-0000B7250000}"/>
    <cellStyle name="Normal 2 2 2 2 2 2 2 2 2 2 2 2 2 8 2 2 7" xfId="9646" xr:uid="{00000000-0005-0000-0000-0000B8250000}"/>
    <cellStyle name="Normal 2 2 2 2 2 2 2 2 2 2 2 2 2 8 2 2 8" xfId="9647" xr:uid="{00000000-0005-0000-0000-0000B9250000}"/>
    <cellStyle name="Normal 2 2 2 2 2 2 2 2 2 2 2 2 2 8 2 2 8 2" xfId="9648" xr:uid="{00000000-0005-0000-0000-0000BA250000}"/>
    <cellStyle name="Normal 2 2 2 2 2 2 2 2 2 2 2 2 2 8 2 2 8 3" xfId="9649" xr:uid="{00000000-0005-0000-0000-0000BB250000}"/>
    <cellStyle name="Normal 2 2 2 2 2 2 2 2 2 2 2 2 2 8 2 2 8 4" xfId="9650" xr:uid="{00000000-0005-0000-0000-0000BC250000}"/>
    <cellStyle name="Normal 2 2 2 2 2 2 2 2 2 2 2 2 2 8 2 2 9" xfId="9651" xr:uid="{00000000-0005-0000-0000-0000BD250000}"/>
    <cellStyle name="Normal 2 2 2 2 2 2 2 2 2 2 2 2 2 8 2 3" xfId="9652" xr:uid="{00000000-0005-0000-0000-0000BE250000}"/>
    <cellStyle name="Normal 2 2 2 2 2 2 2 2 2 2 2 2 2 8 2 4" xfId="9653" xr:uid="{00000000-0005-0000-0000-0000BF250000}"/>
    <cellStyle name="Normal 2 2 2 2 2 2 2 2 2 2 2 2 2 8 2 5" xfId="9654" xr:uid="{00000000-0005-0000-0000-0000C0250000}"/>
    <cellStyle name="Normal 2 2 2 2 2 2 2 2 2 2 2 2 2 8 2 5 2" xfId="9655" xr:uid="{00000000-0005-0000-0000-0000C1250000}"/>
    <cellStyle name="Normal 2 2 2 2 2 2 2 2 2 2 2 2 2 8 2 5 2 2" xfId="9656" xr:uid="{00000000-0005-0000-0000-0000C2250000}"/>
    <cellStyle name="Normal 2 2 2 2 2 2 2 2 2 2 2 2 2 8 2 5 2 3" xfId="9657" xr:uid="{00000000-0005-0000-0000-0000C3250000}"/>
    <cellStyle name="Normal 2 2 2 2 2 2 2 2 2 2 2 2 2 8 2 5 2 4" xfId="9658" xr:uid="{00000000-0005-0000-0000-0000C4250000}"/>
    <cellStyle name="Normal 2 2 2 2 2 2 2 2 2 2 2 2 2 8 2 5 3" xfId="9659" xr:uid="{00000000-0005-0000-0000-0000C5250000}"/>
    <cellStyle name="Normal 2 2 2 2 2 2 2 2 2 2 2 2 2 8 2 5 4" xfId="9660" xr:uid="{00000000-0005-0000-0000-0000C6250000}"/>
    <cellStyle name="Normal 2 2 2 2 2 2 2 2 2 2 2 2 2 8 2 5 5" xfId="9661" xr:uid="{00000000-0005-0000-0000-0000C7250000}"/>
    <cellStyle name="Normal 2 2 2 2 2 2 2 2 2 2 2 2 2 8 2 5 6" xfId="9662" xr:uid="{00000000-0005-0000-0000-0000C8250000}"/>
    <cellStyle name="Normal 2 2 2 2 2 2 2 2 2 2 2 2 2 8 2 6" xfId="9663" xr:uid="{00000000-0005-0000-0000-0000C9250000}"/>
    <cellStyle name="Normal 2 2 2 2 2 2 2 2 2 2 2 2 2 8 2 7" xfId="9664" xr:uid="{00000000-0005-0000-0000-0000CA250000}"/>
    <cellStyle name="Normal 2 2 2 2 2 2 2 2 2 2 2 2 2 8 2 8" xfId="9665" xr:uid="{00000000-0005-0000-0000-0000CB250000}"/>
    <cellStyle name="Normal 2 2 2 2 2 2 2 2 2 2 2 2 2 8 2 9" xfId="9666" xr:uid="{00000000-0005-0000-0000-0000CC250000}"/>
    <cellStyle name="Normal 2 2 2 2 2 2 2 2 2 2 2 2 2 8 3" xfId="9667" xr:uid="{00000000-0005-0000-0000-0000CD250000}"/>
    <cellStyle name="Normal 2 2 2 2 2 2 2 2 2 2 2 2 2 8 4" xfId="9668" xr:uid="{00000000-0005-0000-0000-0000CE250000}"/>
    <cellStyle name="Normal 2 2 2 2 2 2 2 2 2 2 2 2 2 8 5" xfId="9669" xr:uid="{00000000-0005-0000-0000-0000CF250000}"/>
    <cellStyle name="Normal 2 2 2 2 2 2 2 2 2 2 2 2 2 8 5 10" xfId="9670" xr:uid="{00000000-0005-0000-0000-0000D0250000}"/>
    <cellStyle name="Normal 2 2 2 2 2 2 2 2 2 2 2 2 2 8 5 11" xfId="9671" xr:uid="{00000000-0005-0000-0000-0000D1250000}"/>
    <cellStyle name="Normal 2 2 2 2 2 2 2 2 2 2 2 2 2 8 5 2" xfId="9672" xr:uid="{00000000-0005-0000-0000-0000D2250000}"/>
    <cellStyle name="Normal 2 2 2 2 2 2 2 2 2 2 2 2 2 8 5 2 10" xfId="9673" xr:uid="{00000000-0005-0000-0000-0000D3250000}"/>
    <cellStyle name="Normal 2 2 2 2 2 2 2 2 2 2 2 2 2 8 5 2 11" xfId="9674" xr:uid="{00000000-0005-0000-0000-0000D4250000}"/>
    <cellStyle name="Normal 2 2 2 2 2 2 2 2 2 2 2 2 2 8 5 2 2" xfId="9675" xr:uid="{00000000-0005-0000-0000-0000D5250000}"/>
    <cellStyle name="Normal 2 2 2 2 2 2 2 2 2 2 2 2 2 8 5 2 2 2" xfId="9676" xr:uid="{00000000-0005-0000-0000-0000D6250000}"/>
    <cellStyle name="Normal 2 2 2 2 2 2 2 2 2 2 2 2 2 8 5 2 2 2 2" xfId="9677" xr:uid="{00000000-0005-0000-0000-0000D7250000}"/>
    <cellStyle name="Normal 2 2 2 2 2 2 2 2 2 2 2 2 2 8 5 2 2 2 3" xfId="9678" xr:uid="{00000000-0005-0000-0000-0000D8250000}"/>
    <cellStyle name="Normal 2 2 2 2 2 2 2 2 2 2 2 2 2 8 5 2 2 2 4" xfId="9679" xr:uid="{00000000-0005-0000-0000-0000D9250000}"/>
    <cellStyle name="Normal 2 2 2 2 2 2 2 2 2 2 2 2 2 8 5 2 2 3" xfId="9680" xr:uid="{00000000-0005-0000-0000-0000DA250000}"/>
    <cellStyle name="Normal 2 2 2 2 2 2 2 2 2 2 2 2 2 8 5 2 2 4" xfId="9681" xr:uid="{00000000-0005-0000-0000-0000DB250000}"/>
    <cellStyle name="Normal 2 2 2 2 2 2 2 2 2 2 2 2 2 8 5 2 2 5" xfId="9682" xr:uid="{00000000-0005-0000-0000-0000DC250000}"/>
    <cellStyle name="Normal 2 2 2 2 2 2 2 2 2 2 2 2 2 8 5 2 2 6" xfId="9683" xr:uid="{00000000-0005-0000-0000-0000DD250000}"/>
    <cellStyle name="Normal 2 2 2 2 2 2 2 2 2 2 2 2 2 8 5 2 3" xfId="9684" xr:uid="{00000000-0005-0000-0000-0000DE250000}"/>
    <cellStyle name="Normal 2 2 2 2 2 2 2 2 2 2 2 2 2 8 5 2 4" xfId="9685" xr:uid="{00000000-0005-0000-0000-0000DF250000}"/>
    <cellStyle name="Normal 2 2 2 2 2 2 2 2 2 2 2 2 2 8 5 2 5" xfId="9686" xr:uid="{00000000-0005-0000-0000-0000E0250000}"/>
    <cellStyle name="Normal 2 2 2 2 2 2 2 2 2 2 2 2 2 8 5 2 6" xfId="9687" xr:uid="{00000000-0005-0000-0000-0000E1250000}"/>
    <cellStyle name="Normal 2 2 2 2 2 2 2 2 2 2 2 2 2 8 5 2 7" xfId="9688" xr:uid="{00000000-0005-0000-0000-0000E2250000}"/>
    <cellStyle name="Normal 2 2 2 2 2 2 2 2 2 2 2 2 2 8 5 2 8" xfId="9689" xr:uid="{00000000-0005-0000-0000-0000E3250000}"/>
    <cellStyle name="Normal 2 2 2 2 2 2 2 2 2 2 2 2 2 8 5 2 8 2" xfId="9690" xr:uid="{00000000-0005-0000-0000-0000E4250000}"/>
    <cellStyle name="Normal 2 2 2 2 2 2 2 2 2 2 2 2 2 8 5 2 8 3" xfId="9691" xr:uid="{00000000-0005-0000-0000-0000E5250000}"/>
    <cellStyle name="Normal 2 2 2 2 2 2 2 2 2 2 2 2 2 8 5 2 8 4" xfId="9692" xr:uid="{00000000-0005-0000-0000-0000E6250000}"/>
    <cellStyle name="Normal 2 2 2 2 2 2 2 2 2 2 2 2 2 8 5 2 9" xfId="9693" xr:uid="{00000000-0005-0000-0000-0000E7250000}"/>
    <cellStyle name="Normal 2 2 2 2 2 2 2 2 2 2 2 2 2 8 5 3" xfId="9694" xr:uid="{00000000-0005-0000-0000-0000E8250000}"/>
    <cellStyle name="Normal 2 2 2 2 2 2 2 2 2 2 2 2 2 8 5 3 2" xfId="9695" xr:uid="{00000000-0005-0000-0000-0000E9250000}"/>
    <cellStyle name="Normal 2 2 2 2 2 2 2 2 2 2 2 2 2 8 5 3 2 2" xfId="9696" xr:uid="{00000000-0005-0000-0000-0000EA250000}"/>
    <cellStyle name="Normal 2 2 2 2 2 2 2 2 2 2 2 2 2 8 5 3 2 3" xfId="9697" xr:uid="{00000000-0005-0000-0000-0000EB250000}"/>
    <cellStyle name="Normal 2 2 2 2 2 2 2 2 2 2 2 2 2 8 5 3 2 4" xfId="9698" xr:uid="{00000000-0005-0000-0000-0000EC250000}"/>
    <cellStyle name="Normal 2 2 2 2 2 2 2 2 2 2 2 2 2 8 5 3 3" xfId="9699" xr:uid="{00000000-0005-0000-0000-0000ED250000}"/>
    <cellStyle name="Normal 2 2 2 2 2 2 2 2 2 2 2 2 2 8 5 3 4" xfId="9700" xr:uid="{00000000-0005-0000-0000-0000EE250000}"/>
    <cellStyle name="Normal 2 2 2 2 2 2 2 2 2 2 2 2 2 8 5 3 5" xfId="9701" xr:uid="{00000000-0005-0000-0000-0000EF250000}"/>
    <cellStyle name="Normal 2 2 2 2 2 2 2 2 2 2 2 2 2 8 5 3 6" xfId="9702" xr:uid="{00000000-0005-0000-0000-0000F0250000}"/>
    <cellStyle name="Normal 2 2 2 2 2 2 2 2 2 2 2 2 2 8 5 4" xfId="9703" xr:uid="{00000000-0005-0000-0000-0000F1250000}"/>
    <cellStyle name="Normal 2 2 2 2 2 2 2 2 2 2 2 2 2 8 5 5" xfId="9704" xr:uid="{00000000-0005-0000-0000-0000F2250000}"/>
    <cellStyle name="Normal 2 2 2 2 2 2 2 2 2 2 2 2 2 8 5 6" xfId="9705" xr:uid="{00000000-0005-0000-0000-0000F3250000}"/>
    <cellStyle name="Normal 2 2 2 2 2 2 2 2 2 2 2 2 2 8 5 7" xfId="9706" xr:uid="{00000000-0005-0000-0000-0000F4250000}"/>
    <cellStyle name="Normal 2 2 2 2 2 2 2 2 2 2 2 2 2 8 5 8" xfId="9707" xr:uid="{00000000-0005-0000-0000-0000F5250000}"/>
    <cellStyle name="Normal 2 2 2 2 2 2 2 2 2 2 2 2 2 8 5 8 2" xfId="9708" xr:uid="{00000000-0005-0000-0000-0000F6250000}"/>
    <cellStyle name="Normal 2 2 2 2 2 2 2 2 2 2 2 2 2 8 5 8 3" xfId="9709" xr:uid="{00000000-0005-0000-0000-0000F7250000}"/>
    <cellStyle name="Normal 2 2 2 2 2 2 2 2 2 2 2 2 2 8 5 8 4" xfId="9710" xr:uid="{00000000-0005-0000-0000-0000F8250000}"/>
    <cellStyle name="Normal 2 2 2 2 2 2 2 2 2 2 2 2 2 8 5 9" xfId="9711" xr:uid="{00000000-0005-0000-0000-0000F9250000}"/>
    <cellStyle name="Normal 2 2 2 2 2 2 2 2 2 2 2 2 2 8 6" xfId="9712" xr:uid="{00000000-0005-0000-0000-0000FA250000}"/>
    <cellStyle name="Normal 2 2 2 2 2 2 2 2 2 2 2 2 2 8 7" xfId="9713" xr:uid="{00000000-0005-0000-0000-0000FB250000}"/>
    <cellStyle name="Normal 2 2 2 2 2 2 2 2 2 2 2 2 2 8 7 2" xfId="9714" xr:uid="{00000000-0005-0000-0000-0000FC250000}"/>
    <cellStyle name="Normal 2 2 2 2 2 2 2 2 2 2 2 2 2 8 7 2 2" xfId="9715" xr:uid="{00000000-0005-0000-0000-0000FD250000}"/>
    <cellStyle name="Normal 2 2 2 2 2 2 2 2 2 2 2 2 2 8 7 2 3" xfId="9716" xr:uid="{00000000-0005-0000-0000-0000FE250000}"/>
    <cellStyle name="Normal 2 2 2 2 2 2 2 2 2 2 2 2 2 8 7 2 4" xfId="9717" xr:uid="{00000000-0005-0000-0000-0000FF250000}"/>
    <cellStyle name="Normal 2 2 2 2 2 2 2 2 2 2 2 2 2 8 7 3" xfId="9718" xr:uid="{00000000-0005-0000-0000-000000260000}"/>
    <cellStyle name="Normal 2 2 2 2 2 2 2 2 2 2 2 2 2 8 7 4" xfId="9719" xr:uid="{00000000-0005-0000-0000-000001260000}"/>
    <cellStyle name="Normal 2 2 2 2 2 2 2 2 2 2 2 2 2 8 7 5" xfId="9720" xr:uid="{00000000-0005-0000-0000-000002260000}"/>
    <cellStyle name="Normal 2 2 2 2 2 2 2 2 2 2 2 2 2 8 7 6" xfId="9721" xr:uid="{00000000-0005-0000-0000-000003260000}"/>
    <cellStyle name="Normal 2 2 2 2 2 2 2 2 2 2 2 2 2 8 8" xfId="9722" xr:uid="{00000000-0005-0000-0000-000004260000}"/>
    <cellStyle name="Normal 2 2 2 2 2 2 2 2 2 2 2 2 2 8 9" xfId="9723" xr:uid="{00000000-0005-0000-0000-000005260000}"/>
    <cellStyle name="Normal 2 2 2 2 2 2 2 2 2 2 2 2 2 80" xfId="9724" xr:uid="{00000000-0005-0000-0000-000006260000}"/>
    <cellStyle name="Normal 2 2 2 2 2 2 2 2 2 2 2 2 2 81" xfId="9725" xr:uid="{00000000-0005-0000-0000-000007260000}"/>
    <cellStyle name="Normal 2 2 2 2 2 2 2 2 2 2 2 2 2 82" xfId="9726" xr:uid="{00000000-0005-0000-0000-000008260000}"/>
    <cellStyle name="Normal 2 2 2 2 2 2 2 2 2 2 2 2 2 83" xfId="9727" xr:uid="{00000000-0005-0000-0000-000009260000}"/>
    <cellStyle name="Normal 2 2 2 2 2 2 2 2 2 2 2 2 2 84" xfId="9728" xr:uid="{00000000-0005-0000-0000-00000A260000}"/>
    <cellStyle name="Normal 2 2 2 2 2 2 2 2 2 2 2 2 2 85" xfId="9729" xr:uid="{00000000-0005-0000-0000-00000B260000}"/>
    <cellStyle name="Normal 2 2 2 2 2 2 2 2 2 2 2 2 2 86" xfId="9730" xr:uid="{00000000-0005-0000-0000-00000C260000}"/>
    <cellStyle name="Normal 2 2 2 2 2 2 2 2 2 2 2 2 2 87" xfId="9731" xr:uid="{00000000-0005-0000-0000-00000D260000}"/>
    <cellStyle name="Normal 2 2 2 2 2 2 2 2 2 2 2 2 2 88" xfId="9732" xr:uid="{00000000-0005-0000-0000-00000E260000}"/>
    <cellStyle name="Normal 2 2 2 2 2 2 2 2 2 2 2 2 2 88 2" xfId="9733" xr:uid="{00000000-0005-0000-0000-00000F260000}"/>
    <cellStyle name="Normal 2 2 2 2 2 2 2 2 2 2 2 2 2 88 3" xfId="9734" xr:uid="{00000000-0005-0000-0000-000010260000}"/>
    <cellStyle name="Normal 2 2 2 2 2 2 2 2 2 2 2 2 2 88 4" xfId="9735" xr:uid="{00000000-0005-0000-0000-000011260000}"/>
    <cellStyle name="Normal 2 2 2 2 2 2 2 2 2 2 2 2 2 89" xfId="9736" xr:uid="{00000000-0005-0000-0000-000012260000}"/>
    <cellStyle name="Normal 2 2 2 2 2 2 2 2 2 2 2 2 2 9" xfId="9737" xr:uid="{00000000-0005-0000-0000-000013260000}"/>
    <cellStyle name="Normal 2 2 2 2 2 2 2 2 2 2 2 2 2 90" xfId="9738" xr:uid="{00000000-0005-0000-0000-000014260000}"/>
    <cellStyle name="Normal 2 2 2 2 2 2 2 2 2 2 2 2 20" xfId="9739" xr:uid="{00000000-0005-0000-0000-000015260000}"/>
    <cellStyle name="Normal 2 2 2 2 2 2 2 2 2 2 2 2 21" xfId="9740" xr:uid="{00000000-0005-0000-0000-000016260000}"/>
    <cellStyle name="Normal 2 2 2 2 2 2 2 2 2 2 2 2 21 2" xfId="9741" xr:uid="{00000000-0005-0000-0000-000017260000}"/>
    <cellStyle name="Normal 2 2 2 2 2 2 2 2 2 2 2 2 21 2 2" xfId="9742" xr:uid="{00000000-0005-0000-0000-000018260000}"/>
    <cellStyle name="Normal 2 2 2 2 2 2 2 2 2 2 2 2 21 2 3" xfId="9743" xr:uid="{00000000-0005-0000-0000-000019260000}"/>
    <cellStyle name="Normal 2 2 2 2 2 2 2 2 2 2 2 2 21 2 4" xfId="9744" xr:uid="{00000000-0005-0000-0000-00001A260000}"/>
    <cellStyle name="Normal 2 2 2 2 2 2 2 2 2 2 2 2 21 3" xfId="9745" xr:uid="{00000000-0005-0000-0000-00001B260000}"/>
    <cellStyle name="Normal 2 2 2 2 2 2 2 2 2 2 2 2 21 4" xfId="9746" xr:uid="{00000000-0005-0000-0000-00001C260000}"/>
    <cellStyle name="Normal 2 2 2 2 2 2 2 2 2 2 2 2 21 5" xfId="9747" xr:uid="{00000000-0005-0000-0000-00001D260000}"/>
    <cellStyle name="Normal 2 2 2 2 2 2 2 2 2 2 2 2 21 6" xfId="9748" xr:uid="{00000000-0005-0000-0000-00001E260000}"/>
    <cellStyle name="Normal 2 2 2 2 2 2 2 2 2 2 2 2 22" xfId="9749" xr:uid="{00000000-0005-0000-0000-00001F260000}"/>
    <cellStyle name="Normal 2 2 2 2 2 2 2 2 2 2 2 2 23" xfId="9750" xr:uid="{00000000-0005-0000-0000-000020260000}"/>
    <cellStyle name="Normal 2 2 2 2 2 2 2 2 2 2 2 2 24" xfId="9751" xr:uid="{00000000-0005-0000-0000-000021260000}"/>
    <cellStyle name="Normal 2 2 2 2 2 2 2 2 2 2 2 2 25" xfId="9752" xr:uid="{00000000-0005-0000-0000-000022260000}"/>
    <cellStyle name="Normal 2 2 2 2 2 2 2 2 2 2 2 2 26" xfId="9753" xr:uid="{00000000-0005-0000-0000-000023260000}"/>
    <cellStyle name="Normal 2 2 2 2 2 2 2 2 2 2 2 2 27" xfId="9754" xr:uid="{00000000-0005-0000-0000-000024260000}"/>
    <cellStyle name="Normal 2 2 2 2 2 2 2 2 2 2 2 2 27 2" xfId="9755" xr:uid="{00000000-0005-0000-0000-000025260000}"/>
    <cellStyle name="Normal 2 2 2 2 2 2 2 2 2 2 2 2 27 3" xfId="9756" xr:uid="{00000000-0005-0000-0000-000026260000}"/>
    <cellStyle name="Normal 2 2 2 2 2 2 2 2 2 2 2 2 27 4" xfId="9757" xr:uid="{00000000-0005-0000-0000-000027260000}"/>
    <cellStyle name="Normal 2 2 2 2 2 2 2 2 2 2 2 2 28" xfId="9758" xr:uid="{00000000-0005-0000-0000-000028260000}"/>
    <cellStyle name="Normal 2 2 2 2 2 2 2 2 2 2 2 2 29" xfId="9759" xr:uid="{00000000-0005-0000-0000-000029260000}"/>
    <cellStyle name="Normal 2 2 2 2 2 2 2 2 2 2 2 2 3" xfId="9760" xr:uid="{00000000-0005-0000-0000-00002A260000}"/>
    <cellStyle name="Normal 2 2 2 2 2 2 2 2 2 2 2 2 30" xfId="9761" xr:uid="{00000000-0005-0000-0000-00002B260000}"/>
    <cellStyle name="Normal 2 2 2 2 2 2 2 2 2 2 2 2 31" xfId="9762" xr:uid="{00000000-0005-0000-0000-00002C260000}"/>
    <cellStyle name="Normal 2 2 2 2 2 2 2 2 2 2 2 2 32" xfId="9763" xr:uid="{00000000-0005-0000-0000-00002D260000}"/>
    <cellStyle name="Normal 2 2 2 2 2 2 2 2 2 2 2 2 33" xfId="9764" xr:uid="{00000000-0005-0000-0000-00002E260000}"/>
    <cellStyle name="Normal 2 2 2 2 2 2 2 2 2 2 2 2 34" xfId="9765" xr:uid="{00000000-0005-0000-0000-00002F260000}"/>
    <cellStyle name="Normal 2 2 2 2 2 2 2 2 2 2 2 2 35" xfId="9766" xr:uid="{00000000-0005-0000-0000-000030260000}"/>
    <cellStyle name="Normal 2 2 2 2 2 2 2 2 2 2 2 2 36" xfId="9767" xr:uid="{00000000-0005-0000-0000-000031260000}"/>
    <cellStyle name="Normal 2 2 2 2 2 2 2 2 2 2 2 2 37" xfId="9768" xr:uid="{00000000-0005-0000-0000-000032260000}"/>
    <cellStyle name="Normal 2 2 2 2 2 2 2 2 2 2 2 2 38" xfId="9769" xr:uid="{00000000-0005-0000-0000-000033260000}"/>
    <cellStyle name="Normal 2 2 2 2 2 2 2 2 2 2 2 2 39" xfId="9770" xr:uid="{00000000-0005-0000-0000-000034260000}"/>
    <cellStyle name="Normal 2 2 2 2 2 2 2 2 2 2 2 2 4" xfId="9771" xr:uid="{00000000-0005-0000-0000-000035260000}"/>
    <cellStyle name="Normal 2 2 2 2 2 2 2 2 2 2 2 2 40" xfId="9772" xr:uid="{00000000-0005-0000-0000-000036260000}"/>
    <cellStyle name="Normal 2 2 2 2 2 2 2 2 2 2 2 2 41" xfId="9773" xr:uid="{00000000-0005-0000-0000-000037260000}"/>
    <cellStyle name="Normal 2 2 2 2 2 2 2 2 2 2 2 2 42" xfId="9774" xr:uid="{00000000-0005-0000-0000-000038260000}"/>
    <cellStyle name="Normal 2 2 2 2 2 2 2 2 2 2 2 2 42 2" xfId="9775" xr:uid="{00000000-0005-0000-0000-000039260000}"/>
    <cellStyle name="Normal 2 2 2 2 2 2 2 2 2 2 2 2 42 3" xfId="9776" xr:uid="{00000000-0005-0000-0000-00003A260000}"/>
    <cellStyle name="Normal 2 2 2 2 2 2 2 2 2 2 2 2 42 4" xfId="9777" xr:uid="{00000000-0005-0000-0000-00003B260000}"/>
    <cellStyle name="Normal 2 2 2 2 2 2 2 2 2 2 2 2 42 5" xfId="9778" xr:uid="{00000000-0005-0000-0000-00003C260000}"/>
    <cellStyle name="Normal 2 2 2 2 2 2 2 2 2 2 2 2 42 6" xfId="9779" xr:uid="{00000000-0005-0000-0000-00003D260000}"/>
    <cellStyle name="Normal 2 2 2 2 2 2 2 2 2 2 2 2 42 7" xfId="9780" xr:uid="{00000000-0005-0000-0000-00003E260000}"/>
    <cellStyle name="Normal 2 2 2 2 2 2 2 2 2 2 2 2 43" xfId="9781" xr:uid="{00000000-0005-0000-0000-00003F260000}"/>
    <cellStyle name="Normal 2 2 2 2 2 2 2 2 2 2 2 2 44" xfId="9782" xr:uid="{00000000-0005-0000-0000-000040260000}"/>
    <cellStyle name="Normal 2 2 2 2 2 2 2 2 2 2 2 2 45" xfId="9783" xr:uid="{00000000-0005-0000-0000-000041260000}"/>
    <cellStyle name="Normal 2 2 2 2 2 2 2 2 2 2 2 2 46" xfId="9784" xr:uid="{00000000-0005-0000-0000-000042260000}"/>
    <cellStyle name="Normal 2 2 2 2 2 2 2 2 2 2 2 2 47" xfId="9785" xr:uid="{00000000-0005-0000-0000-000043260000}"/>
    <cellStyle name="Normal 2 2 2 2 2 2 2 2 2 2 2 2 48" xfId="9786" xr:uid="{00000000-0005-0000-0000-000044260000}"/>
    <cellStyle name="Normal 2 2 2 2 2 2 2 2 2 2 2 2 49" xfId="9787" xr:uid="{00000000-0005-0000-0000-000045260000}"/>
    <cellStyle name="Normal 2 2 2 2 2 2 2 2 2 2 2 2 5" xfId="9788" xr:uid="{00000000-0005-0000-0000-000046260000}"/>
    <cellStyle name="Normal 2 2 2 2 2 2 2 2 2 2 2 2 50" xfId="9789" xr:uid="{00000000-0005-0000-0000-000047260000}"/>
    <cellStyle name="Normal 2 2 2 2 2 2 2 2 2 2 2 2 51" xfId="9790" xr:uid="{00000000-0005-0000-0000-000048260000}"/>
    <cellStyle name="Normal 2 2 2 2 2 2 2 2 2 2 2 2 52" xfId="9791" xr:uid="{00000000-0005-0000-0000-000049260000}"/>
    <cellStyle name="Normal 2 2 2 2 2 2 2 2 2 2 2 2 53" xfId="9792" xr:uid="{00000000-0005-0000-0000-00004A260000}"/>
    <cellStyle name="Normal 2 2 2 2 2 2 2 2 2 2 2 2 54" xfId="9793" xr:uid="{00000000-0005-0000-0000-00004B260000}"/>
    <cellStyle name="Normal 2 2 2 2 2 2 2 2 2 2 2 2 55" xfId="9794" xr:uid="{00000000-0005-0000-0000-00004C260000}"/>
    <cellStyle name="Normal 2 2 2 2 2 2 2 2 2 2 2 2 56" xfId="9795" xr:uid="{00000000-0005-0000-0000-00004D260000}"/>
    <cellStyle name="Normal 2 2 2 2 2 2 2 2 2 2 2 2 57" xfId="9796" xr:uid="{00000000-0005-0000-0000-00004E260000}"/>
    <cellStyle name="Normal 2 2 2 2 2 2 2 2 2 2 2 2 58" xfId="9797" xr:uid="{00000000-0005-0000-0000-00004F260000}"/>
    <cellStyle name="Normal 2 2 2 2 2 2 2 2 2 2 2 2 59" xfId="9798" xr:uid="{00000000-0005-0000-0000-000050260000}"/>
    <cellStyle name="Normal 2 2 2 2 2 2 2 2 2 2 2 2 6" xfId="9799" xr:uid="{00000000-0005-0000-0000-000051260000}"/>
    <cellStyle name="Normal 2 2 2 2 2 2 2 2 2 2 2 2 60" xfId="9800" xr:uid="{00000000-0005-0000-0000-000052260000}"/>
    <cellStyle name="Normal 2 2 2 2 2 2 2 2 2 2 2 2 61" xfId="9801" xr:uid="{00000000-0005-0000-0000-000053260000}"/>
    <cellStyle name="Normal 2 2 2 2 2 2 2 2 2 2 2 2 62" xfId="9802" xr:uid="{00000000-0005-0000-0000-000054260000}"/>
    <cellStyle name="Normal 2 2 2 2 2 2 2 2 2 2 2 2 63" xfId="9803" xr:uid="{00000000-0005-0000-0000-000055260000}"/>
    <cellStyle name="Normal 2 2 2 2 2 2 2 2 2 2 2 2 64" xfId="9804" xr:uid="{00000000-0005-0000-0000-000056260000}"/>
    <cellStyle name="Normal 2 2 2 2 2 2 2 2 2 2 2 2 65" xfId="9805" xr:uid="{00000000-0005-0000-0000-000057260000}"/>
    <cellStyle name="Normal 2 2 2 2 2 2 2 2 2 2 2 2 66" xfId="9806" xr:uid="{00000000-0005-0000-0000-000058260000}"/>
    <cellStyle name="Normal 2 2 2 2 2 2 2 2 2 2 2 2 67" xfId="9807" xr:uid="{00000000-0005-0000-0000-000059260000}"/>
    <cellStyle name="Normal 2 2 2 2 2 2 2 2 2 2 2 2 68" xfId="9808" xr:uid="{00000000-0005-0000-0000-00005A260000}"/>
    <cellStyle name="Normal 2 2 2 2 2 2 2 2 2 2 2 2 69" xfId="9809" xr:uid="{00000000-0005-0000-0000-00005B260000}"/>
    <cellStyle name="Normal 2 2 2 2 2 2 2 2 2 2 2 2 7" xfId="9810" xr:uid="{00000000-0005-0000-0000-00005C260000}"/>
    <cellStyle name="Normal 2 2 2 2 2 2 2 2 2 2 2 2 70" xfId="9811" xr:uid="{00000000-0005-0000-0000-00005D260000}"/>
    <cellStyle name="Normal 2 2 2 2 2 2 2 2 2 2 2 2 71" xfId="9812" xr:uid="{00000000-0005-0000-0000-00005E260000}"/>
    <cellStyle name="Normal 2 2 2 2 2 2 2 2 2 2 2 2 72" xfId="9813" xr:uid="{00000000-0005-0000-0000-00005F260000}"/>
    <cellStyle name="Normal 2 2 2 2 2 2 2 2 2 2 2 2 73" xfId="9814" xr:uid="{00000000-0005-0000-0000-000060260000}"/>
    <cellStyle name="Normal 2 2 2 2 2 2 2 2 2 2 2 2 74" xfId="9815" xr:uid="{00000000-0005-0000-0000-000061260000}"/>
    <cellStyle name="Normal 2 2 2 2 2 2 2 2 2 2 2 2 75" xfId="9816" xr:uid="{00000000-0005-0000-0000-000062260000}"/>
    <cellStyle name="Normal 2 2 2 2 2 2 2 2 2 2 2 2 76" xfId="9817" xr:uid="{00000000-0005-0000-0000-000063260000}"/>
    <cellStyle name="Normal 2 2 2 2 2 2 2 2 2 2 2 2 77" xfId="9818" xr:uid="{00000000-0005-0000-0000-000064260000}"/>
    <cellStyle name="Normal 2 2 2 2 2 2 2 2 2 2 2 2 78" xfId="9819" xr:uid="{00000000-0005-0000-0000-000065260000}"/>
    <cellStyle name="Normal 2 2 2 2 2 2 2 2 2 2 2 2 79" xfId="9820" xr:uid="{00000000-0005-0000-0000-000066260000}"/>
    <cellStyle name="Normal 2 2 2 2 2 2 2 2 2 2 2 2 8" xfId="9821" xr:uid="{00000000-0005-0000-0000-000067260000}"/>
    <cellStyle name="Normal 2 2 2 2 2 2 2 2 2 2 2 2 8 10" xfId="9822" xr:uid="{00000000-0005-0000-0000-000068260000}"/>
    <cellStyle name="Normal 2 2 2 2 2 2 2 2 2 2 2 2 8 11" xfId="9823" xr:uid="{00000000-0005-0000-0000-000069260000}"/>
    <cellStyle name="Normal 2 2 2 2 2 2 2 2 2 2 2 2 8 11 10" xfId="9824" xr:uid="{00000000-0005-0000-0000-00006A260000}"/>
    <cellStyle name="Normal 2 2 2 2 2 2 2 2 2 2 2 2 8 11 11" xfId="9825" xr:uid="{00000000-0005-0000-0000-00006B260000}"/>
    <cellStyle name="Normal 2 2 2 2 2 2 2 2 2 2 2 2 8 11 11 2" xfId="9826" xr:uid="{00000000-0005-0000-0000-00006C260000}"/>
    <cellStyle name="Normal 2 2 2 2 2 2 2 2 2 2 2 2 8 11 11 3" xfId="9827" xr:uid="{00000000-0005-0000-0000-00006D260000}"/>
    <cellStyle name="Normal 2 2 2 2 2 2 2 2 2 2 2 2 8 11 11 4" xfId="9828" xr:uid="{00000000-0005-0000-0000-00006E260000}"/>
    <cellStyle name="Normal 2 2 2 2 2 2 2 2 2 2 2 2 8 11 12" xfId="9829" xr:uid="{00000000-0005-0000-0000-00006F260000}"/>
    <cellStyle name="Normal 2 2 2 2 2 2 2 2 2 2 2 2 8 11 13" xfId="9830" xr:uid="{00000000-0005-0000-0000-000070260000}"/>
    <cellStyle name="Normal 2 2 2 2 2 2 2 2 2 2 2 2 8 11 14" xfId="9831" xr:uid="{00000000-0005-0000-0000-000071260000}"/>
    <cellStyle name="Normal 2 2 2 2 2 2 2 2 2 2 2 2 8 11 2" xfId="9832" xr:uid="{00000000-0005-0000-0000-000072260000}"/>
    <cellStyle name="Normal 2 2 2 2 2 2 2 2 2 2 2 2 8 11 2 10" xfId="9833" xr:uid="{00000000-0005-0000-0000-000073260000}"/>
    <cellStyle name="Normal 2 2 2 2 2 2 2 2 2 2 2 2 8 11 2 11" xfId="9834" xr:uid="{00000000-0005-0000-0000-000074260000}"/>
    <cellStyle name="Normal 2 2 2 2 2 2 2 2 2 2 2 2 8 11 2 2" xfId="9835" xr:uid="{00000000-0005-0000-0000-000075260000}"/>
    <cellStyle name="Normal 2 2 2 2 2 2 2 2 2 2 2 2 8 11 2 2 10" xfId="9836" xr:uid="{00000000-0005-0000-0000-000076260000}"/>
    <cellStyle name="Normal 2 2 2 2 2 2 2 2 2 2 2 2 8 11 2 2 11" xfId="9837" xr:uid="{00000000-0005-0000-0000-000077260000}"/>
    <cellStyle name="Normal 2 2 2 2 2 2 2 2 2 2 2 2 8 11 2 2 2" xfId="9838" xr:uid="{00000000-0005-0000-0000-000078260000}"/>
    <cellStyle name="Normal 2 2 2 2 2 2 2 2 2 2 2 2 8 11 2 2 2 2" xfId="9839" xr:uid="{00000000-0005-0000-0000-000079260000}"/>
    <cellStyle name="Normal 2 2 2 2 2 2 2 2 2 2 2 2 8 11 2 2 2 2 2" xfId="9840" xr:uid="{00000000-0005-0000-0000-00007A260000}"/>
    <cellStyle name="Normal 2 2 2 2 2 2 2 2 2 2 2 2 8 11 2 2 2 2 3" xfId="9841" xr:uid="{00000000-0005-0000-0000-00007B260000}"/>
    <cellStyle name="Normal 2 2 2 2 2 2 2 2 2 2 2 2 8 11 2 2 2 2 4" xfId="9842" xr:uid="{00000000-0005-0000-0000-00007C260000}"/>
    <cellStyle name="Normal 2 2 2 2 2 2 2 2 2 2 2 2 8 11 2 2 2 3" xfId="9843" xr:uid="{00000000-0005-0000-0000-00007D260000}"/>
    <cellStyle name="Normal 2 2 2 2 2 2 2 2 2 2 2 2 8 11 2 2 2 4" xfId="9844" xr:uid="{00000000-0005-0000-0000-00007E260000}"/>
    <cellStyle name="Normal 2 2 2 2 2 2 2 2 2 2 2 2 8 11 2 2 2 5" xfId="9845" xr:uid="{00000000-0005-0000-0000-00007F260000}"/>
    <cellStyle name="Normal 2 2 2 2 2 2 2 2 2 2 2 2 8 11 2 2 2 6" xfId="9846" xr:uid="{00000000-0005-0000-0000-000080260000}"/>
    <cellStyle name="Normal 2 2 2 2 2 2 2 2 2 2 2 2 8 11 2 2 3" xfId="9847" xr:uid="{00000000-0005-0000-0000-000081260000}"/>
    <cellStyle name="Normal 2 2 2 2 2 2 2 2 2 2 2 2 8 11 2 2 4" xfId="9848" xr:uid="{00000000-0005-0000-0000-000082260000}"/>
    <cellStyle name="Normal 2 2 2 2 2 2 2 2 2 2 2 2 8 11 2 2 5" xfId="9849" xr:uid="{00000000-0005-0000-0000-000083260000}"/>
    <cellStyle name="Normal 2 2 2 2 2 2 2 2 2 2 2 2 8 11 2 2 6" xfId="9850" xr:uid="{00000000-0005-0000-0000-000084260000}"/>
    <cellStyle name="Normal 2 2 2 2 2 2 2 2 2 2 2 2 8 11 2 2 7" xfId="9851" xr:uid="{00000000-0005-0000-0000-000085260000}"/>
    <cellStyle name="Normal 2 2 2 2 2 2 2 2 2 2 2 2 8 11 2 2 8" xfId="9852" xr:uid="{00000000-0005-0000-0000-000086260000}"/>
    <cellStyle name="Normal 2 2 2 2 2 2 2 2 2 2 2 2 8 11 2 2 8 2" xfId="9853" xr:uid="{00000000-0005-0000-0000-000087260000}"/>
    <cellStyle name="Normal 2 2 2 2 2 2 2 2 2 2 2 2 8 11 2 2 8 3" xfId="9854" xr:uid="{00000000-0005-0000-0000-000088260000}"/>
    <cellStyle name="Normal 2 2 2 2 2 2 2 2 2 2 2 2 8 11 2 2 8 4" xfId="9855" xr:uid="{00000000-0005-0000-0000-000089260000}"/>
    <cellStyle name="Normal 2 2 2 2 2 2 2 2 2 2 2 2 8 11 2 2 9" xfId="9856" xr:uid="{00000000-0005-0000-0000-00008A260000}"/>
    <cellStyle name="Normal 2 2 2 2 2 2 2 2 2 2 2 2 8 11 2 3" xfId="9857" xr:uid="{00000000-0005-0000-0000-00008B260000}"/>
    <cellStyle name="Normal 2 2 2 2 2 2 2 2 2 2 2 2 8 11 2 3 2" xfId="9858" xr:uid="{00000000-0005-0000-0000-00008C260000}"/>
    <cellStyle name="Normal 2 2 2 2 2 2 2 2 2 2 2 2 8 11 2 3 2 2" xfId="9859" xr:uid="{00000000-0005-0000-0000-00008D260000}"/>
    <cellStyle name="Normal 2 2 2 2 2 2 2 2 2 2 2 2 8 11 2 3 2 3" xfId="9860" xr:uid="{00000000-0005-0000-0000-00008E260000}"/>
    <cellStyle name="Normal 2 2 2 2 2 2 2 2 2 2 2 2 8 11 2 3 2 4" xfId="9861" xr:uid="{00000000-0005-0000-0000-00008F260000}"/>
    <cellStyle name="Normal 2 2 2 2 2 2 2 2 2 2 2 2 8 11 2 3 3" xfId="9862" xr:uid="{00000000-0005-0000-0000-000090260000}"/>
    <cellStyle name="Normal 2 2 2 2 2 2 2 2 2 2 2 2 8 11 2 3 4" xfId="9863" xr:uid="{00000000-0005-0000-0000-000091260000}"/>
    <cellStyle name="Normal 2 2 2 2 2 2 2 2 2 2 2 2 8 11 2 3 5" xfId="9864" xr:uid="{00000000-0005-0000-0000-000092260000}"/>
    <cellStyle name="Normal 2 2 2 2 2 2 2 2 2 2 2 2 8 11 2 3 6" xfId="9865" xr:uid="{00000000-0005-0000-0000-000093260000}"/>
    <cellStyle name="Normal 2 2 2 2 2 2 2 2 2 2 2 2 8 11 2 4" xfId="9866" xr:uid="{00000000-0005-0000-0000-000094260000}"/>
    <cellStyle name="Normal 2 2 2 2 2 2 2 2 2 2 2 2 8 11 2 5" xfId="9867" xr:uid="{00000000-0005-0000-0000-000095260000}"/>
    <cellStyle name="Normal 2 2 2 2 2 2 2 2 2 2 2 2 8 11 2 6" xfId="9868" xr:uid="{00000000-0005-0000-0000-000096260000}"/>
    <cellStyle name="Normal 2 2 2 2 2 2 2 2 2 2 2 2 8 11 2 7" xfId="9869" xr:uid="{00000000-0005-0000-0000-000097260000}"/>
    <cellStyle name="Normal 2 2 2 2 2 2 2 2 2 2 2 2 8 11 2 8" xfId="9870" xr:uid="{00000000-0005-0000-0000-000098260000}"/>
    <cellStyle name="Normal 2 2 2 2 2 2 2 2 2 2 2 2 8 11 2 8 2" xfId="9871" xr:uid="{00000000-0005-0000-0000-000099260000}"/>
    <cellStyle name="Normal 2 2 2 2 2 2 2 2 2 2 2 2 8 11 2 8 3" xfId="9872" xr:uid="{00000000-0005-0000-0000-00009A260000}"/>
    <cellStyle name="Normal 2 2 2 2 2 2 2 2 2 2 2 2 8 11 2 8 4" xfId="9873" xr:uid="{00000000-0005-0000-0000-00009B260000}"/>
    <cellStyle name="Normal 2 2 2 2 2 2 2 2 2 2 2 2 8 11 2 9" xfId="9874" xr:uid="{00000000-0005-0000-0000-00009C260000}"/>
    <cellStyle name="Normal 2 2 2 2 2 2 2 2 2 2 2 2 8 11 3" xfId="9875" xr:uid="{00000000-0005-0000-0000-00009D260000}"/>
    <cellStyle name="Normal 2 2 2 2 2 2 2 2 2 2 2 2 8 11 4" xfId="9876" xr:uid="{00000000-0005-0000-0000-00009E260000}"/>
    <cellStyle name="Normal 2 2 2 2 2 2 2 2 2 2 2 2 8 11 5" xfId="9877" xr:uid="{00000000-0005-0000-0000-00009F260000}"/>
    <cellStyle name="Normal 2 2 2 2 2 2 2 2 2 2 2 2 8 11 5 2" xfId="9878" xr:uid="{00000000-0005-0000-0000-0000A0260000}"/>
    <cellStyle name="Normal 2 2 2 2 2 2 2 2 2 2 2 2 8 11 5 2 2" xfId="9879" xr:uid="{00000000-0005-0000-0000-0000A1260000}"/>
    <cellStyle name="Normal 2 2 2 2 2 2 2 2 2 2 2 2 8 11 5 2 3" xfId="9880" xr:uid="{00000000-0005-0000-0000-0000A2260000}"/>
    <cellStyle name="Normal 2 2 2 2 2 2 2 2 2 2 2 2 8 11 5 2 4" xfId="9881" xr:uid="{00000000-0005-0000-0000-0000A3260000}"/>
    <cellStyle name="Normal 2 2 2 2 2 2 2 2 2 2 2 2 8 11 5 3" xfId="9882" xr:uid="{00000000-0005-0000-0000-0000A4260000}"/>
    <cellStyle name="Normal 2 2 2 2 2 2 2 2 2 2 2 2 8 11 5 4" xfId="9883" xr:uid="{00000000-0005-0000-0000-0000A5260000}"/>
    <cellStyle name="Normal 2 2 2 2 2 2 2 2 2 2 2 2 8 11 5 5" xfId="9884" xr:uid="{00000000-0005-0000-0000-0000A6260000}"/>
    <cellStyle name="Normal 2 2 2 2 2 2 2 2 2 2 2 2 8 11 5 6" xfId="9885" xr:uid="{00000000-0005-0000-0000-0000A7260000}"/>
    <cellStyle name="Normal 2 2 2 2 2 2 2 2 2 2 2 2 8 11 6" xfId="9886" xr:uid="{00000000-0005-0000-0000-0000A8260000}"/>
    <cellStyle name="Normal 2 2 2 2 2 2 2 2 2 2 2 2 8 11 7" xfId="9887" xr:uid="{00000000-0005-0000-0000-0000A9260000}"/>
    <cellStyle name="Normal 2 2 2 2 2 2 2 2 2 2 2 2 8 11 8" xfId="9888" xr:uid="{00000000-0005-0000-0000-0000AA260000}"/>
    <cellStyle name="Normal 2 2 2 2 2 2 2 2 2 2 2 2 8 11 9" xfId="9889" xr:uid="{00000000-0005-0000-0000-0000AB260000}"/>
    <cellStyle name="Normal 2 2 2 2 2 2 2 2 2 2 2 2 8 12" xfId="9890" xr:uid="{00000000-0005-0000-0000-0000AC260000}"/>
    <cellStyle name="Normal 2 2 2 2 2 2 2 2 2 2 2 2 8 13" xfId="9891" xr:uid="{00000000-0005-0000-0000-0000AD260000}"/>
    <cellStyle name="Normal 2 2 2 2 2 2 2 2 2 2 2 2 8 13 10" xfId="9892" xr:uid="{00000000-0005-0000-0000-0000AE260000}"/>
    <cellStyle name="Normal 2 2 2 2 2 2 2 2 2 2 2 2 8 13 11" xfId="9893" xr:uid="{00000000-0005-0000-0000-0000AF260000}"/>
    <cellStyle name="Normal 2 2 2 2 2 2 2 2 2 2 2 2 8 13 2" xfId="9894" xr:uid="{00000000-0005-0000-0000-0000B0260000}"/>
    <cellStyle name="Normal 2 2 2 2 2 2 2 2 2 2 2 2 8 13 2 10" xfId="9895" xr:uid="{00000000-0005-0000-0000-0000B1260000}"/>
    <cellStyle name="Normal 2 2 2 2 2 2 2 2 2 2 2 2 8 13 2 11" xfId="9896" xr:uid="{00000000-0005-0000-0000-0000B2260000}"/>
    <cellStyle name="Normal 2 2 2 2 2 2 2 2 2 2 2 2 8 13 2 2" xfId="9897" xr:uid="{00000000-0005-0000-0000-0000B3260000}"/>
    <cellStyle name="Normal 2 2 2 2 2 2 2 2 2 2 2 2 8 13 2 2 2" xfId="9898" xr:uid="{00000000-0005-0000-0000-0000B4260000}"/>
    <cellStyle name="Normal 2 2 2 2 2 2 2 2 2 2 2 2 8 13 2 2 2 2" xfId="9899" xr:uid="{00000000-0005-0000-0000-0000B5260000}"/>
    <cellStyle name="Normal 2 2 2 2 2 2 2 2 2 2 2 2 8 13 2 2 2 3" xfId="9900" xr:uid="{00000000-0005-0000-0000-0000B6260000}"/>
    <cellStyle name="Normal 2 2 2 2 2 2 2 2 2 2 2 2 8 13 2 2 2 4" xfId="9901" xr:uid="{00000000-0005-0000-0000-0000B7260000}"/>
    <cellStyle name="Normal 2 2 2 2 2 2 2 2 2 2 2 2 8 13 2 2 3" xfId="9902" xr:uid="{00000000-0005-0000-0000-0000B8260000}"/>
    <cellStyle name="Normal 2 2 2 2 2 2 2 2 2 2 2 2 8 13 2 2 4" xfId="9903" xr:uid="{00000000-0005-0000-0000-0000B9260000}"/>
    <cellStyle name="Normal 2 2 2 2 2 2 2 2 2 2 2 2 8 13 2 2 5" xfId="9904" xr:uid="{00000000-0005-0000-0000-0000BA260000}"/>
    <cellStyle name="Normal 2 2 2 2 2 2 2 2 2 2 2 2 8 13 2 2 6" xfId="9905" xr:uid="{00000000-0005-0000-0000-0000BB260000}"/>
    <cellStyle name="Normal 2 2 2 2 2 2 2 2 2 2 2 2 8 13 2 3" xfId="9906" xr:uid="{00000000-0005-0000-0000-0000BC260000}"/>
    <cellStyle name="Normal 2 2 2 2 2 2 2 2 2 2 2 2 8 13 2 4" xfId="9907" xr:uid="{00000000-0005-0000-0000-0000BD260000}"/>
    <cellStyle name="Normal 2 2 2 2 2 2 2 2 2 2 2 2 8 13 2 5" xfId="9908" xr:uid="{00000000-0005-0000-0000-0000BE260000}"/>
    <cellStyle name="Normal 2 2 2 2 2 2 2 2 2 2 2 2 8 13 2 6" xfId="9909" xr:uid="{00000000-0005-0000-0000-0000BF260000}"/>
    <cellStyle name="Normal 2 2 2 2 2 2 2 2 2 2 2 2 8 13 2 7" xfId="9910" xr:uid="{00000000-0005-0000-0000-0000C0260000}"/>
    <cellStyle name="Normal 2 2 2 2 2 2 2 2 2 2 2 2 8 13 2 8" xfId="9911" xr:uid="{00000000-0005-0000-0000-0000C1260000}"/>
    <cellStyle name="Normal 2 2 2 2 2 2 2 2 2 2 2 2 8 13 2 8 2" xfId="9912" xr:uid="{00000000-0005-0000-0000-0000C2260000}"/>
    <cellStyle name="Normal 2 2 2 2 2 2 2 2 2 2 2 2 8 13 2 8 3" xfId="9913" xr:uid="{00000000-0005-0000-0000-0000C3260000}"/>
    <cellStyle name="Normal 2 2 2 2 2 2 2 2 2 2 2 2 8 13 2 8 4" xfId="9914" xr:uid="{00000000-0005-0000-0000-0000C4260000}"/>
    <cellStyle name="Normal 2 2 2 2 2 2 2 2 2 2 2 2 8 13 2 9" xfId="9915" xr:uid="{00000000-0005-0000-0000-0000C5260000}"/>
    <cellStyle name="Normal 2 2 2 2 2 2 2 2 2 2 2 2 8 13 3" xfId="9916" xr:uid="{00000000-0005-0000-0000-0000C6260000}"/>
    <cellStyle name="Normal 2 2 2 2 2 2 2 2 2 2 2 2 8 13 3 2" xfId="9917" xr:uid="{00000000-0005-0000-0000-0000C7260000}"/>
    <cellStyle name="Normal 2 2 2 2 2 2 2 2 2 2 2 2 8 13 3 2 2" xfId="9918" xr:uid="{00000000-0005-0000-0000-0000C8260000}"/>
    <cellStyle name="Normal 2 2 2 2 2 2 2 2 2 2 2 2 8 13 3 2 3" xfId="9919" xr:uid="{00000000-0005-0000-0000-0000C9260000}"/>
    <cellStyle name="Normal 2 2 2 2 2 2 2 2 2 2 2 2 8 13 3 2 4" xfId="9920" xr:uid="{00000000-0005-0000-0000-0000CA260000}"/>
    <cellStyle name="Normal 2 2 2 2 2 2 2 2 2 2 2 2 8 13 3 3" xfId="9921" xr:uid="{00000000-0005-0000-0000-0000CB260000}"/>
    <cellStyle name="Normal 2 2 2 2 2 2 2 2 2 2 2 2 8 13 3 4" xfId="9922" xr:uid="{00000000-0005-0000-0000-0000CC260000}"/>
    <cellStyle name="Normal 2 2 2 2 2 2 2 2 2 2 2 2 8 13 3 5" xfId="9923" xr:uid="{00000000-0005-0000-0000-0000CD260000}"/>
    <cellStyle name="Normal 2 2 2 2 2 2 2 2 2 2 2 2 8 13 3 6" xfId="9924" xr:uid="{00000000-0005-0000-0000-0000CE260000}"/>
    <cellStyle name="Normal 2 2 2 2 2 2 2 2 2 2 2 2 8 13 4" xfId="9925" xr:uid="{00000000-0005-0000-0000-0000CF260000}"/>
    <cellStyle name="Normal 2 2 2 2 2 2 2 2 2 2 2 2 8 13 5" xfId="9926" xr:uid="{00000000-0005-0000-0000-0000D0260000}"/>
    <cellStyle name="Normal 2 2 2 2 2 2 2 2 2 2 2 2 8 13 6" xfId="9927" xr:uid="{00000000-0005-0000-0000-0000D1260000}"/>
    <cellStyle name="Normal 2 2 2 2 2 2 2 2 2 2 2 2 8 13 7" xfId="9928" xr:uid="{00000000-0005-0000-0000-0000D2260000}"/>
    <cellStyle name="Normal 2 2 2 2 2 2 2 2 2 2 2 2 8 13 8" xfId="9929" xr:uid="{00000000-0005-0000-0000-0000D3260000}"/>
    <cellStyle name="Normal 2 2 2 2 2 2 2 2 2 2 2 2 8 13 8 2" xfId="9930" xr:uid="{00000000-0005-0000-0000-0000D4260000}"/>
    <cellStyle name="Normal 2 2 2 2 2 2 2 2 2 2 2 2 8 13 8 3" xfId="9931" xr:uid="{00000000-0005-0000-0000-0000D5260000}"/>
    <cellStyle name="Normal 2 2 2 2 2 2 2 2 2 2 2 2 8 13 8 4" xfId="9932" xr:uid="{00000000-0005-0000-0000-0000D6260000}"/>
    <cellStyle name="Normal 2 2 2 2 2 2 2 2 2 2 2 2 8 13 9" xfId="9933" xr:uid="{00000000-0005-0000-0000-0000D7260000}"/>
    <cellStyle name="Normal 2 2 2 2 2 2 2 2 2 2 2 2 8 14" xfId="9934" xr:uid="{00000000-0005-0000-0000-0000D8260000}"/>
    <cellStyle name="Normal 2 2 2 2 2 2 2 2 2 2 2 2 8 15" xfId="9935" xr:uid="{00000000-0005-0000-0000-0000D9260000}"/>
    <cellStyle name="Normal 2 2 2 2 2 2 2 2 2 2 2 2 8 15 2" xfId="9936" xr:uid="{00000000-0005-0000-0000-0000DA260000}"/>
    <cellStyle name="Normal 2 2 2 2 2 2 2 2 2 2 2 2 8 15 2 2" xfId="9937" xr:uid="{00000000-0005-0000-0000-0000DB260000}"/>
    <cellStyle name="Normal 2 2 2 2 2 2 2 2 2 2 2 2 8 15 2 3" xfId="9938" xr:uid="{00000000-0005-0000-0000-0000DC260000}"/>
    <cellStyle name="Normal 2 2 2 2 2 2 2 2 2 2 2 2 8 15 2 4" xfId="9939" xr:uid="{00000000-0005-0000-0000-0000DD260000}"/>
    <cellStyle name="Normal 2 2 2 2 2 2 2 2 2 2 2 2 8 15 3" xfId="9940" xr:uid="{00000000-0005-0000-0000-0000DE260000}"/>
    <cellStyle name="Normal 2 2 2 2 2 2 2 2 2 2 2 2 8 15 4" xfId="9941" xr:uid="{00000000-0005-0000-0000-0000DF260000}"/>
    <cellStyle name="Normal 2 2 2 2 2 2 2 2 2 2 2 2 8 15 5" xfId="9942" xr:uid="{00000000-0005-0000-0000-0000E0260000}"/>
    <cellStyle name="Normal 2 2 2 2 2 2 2 2 2 2 2 2 8 15 6" xfId="9943" xr:uid="{00000000-0005-0000-0000-0000E1260000}"/>
    <cellStyle name="Normal 2 2 2 2 2 2 2 2 2 2 2 2 8 16" xfId="9944" xr:uid="{00000000-0005-0000-0000-0000E2260000}"/>
    <cellStyle name="Normal 2 2 2 2 2 2 2 2 2 2 2 2 8 17" xfId="9945" xr:uid="{00000000-0005-0000-0000-0000E3260000}"/>
    <cellStyle name="Normal 2 2 2 2 2 2 2 2 2 2 2 2 8 18" xfId="9946" xr:uid="{00000000-0005-0000-0000-0000E4260000}"/>
    <cellStyle name="Normal 2 2 2 2 2 2 2 2 2 2 2 2 8 19" xfId="9947" xr:uid="{00000000-0005-0000-0000-0000E5260000}"/>
    <cellStyle name="Normal 2 2 2 2 2 2 2 2 2 2 2 2 8 2" xfId="9948" xr:uid="{00000000-0005-0000-0000-0000E6260000}"/>
    <cellStyle name="Normal 2 2 2 2 2 2 2 2 2 2 2 2 8 2 10" xfId="9949" xr:uid="{00000000-0005-0000-0000-0000E7260000}"/>
    <cellStyle name="Normal 2 2 2 2 2 2 2 2 2 2 2 2 8 2 11" xfId="9950" xr:uid="{00000000-0005-0000-0000-0000E8260000}"/>
    <cellStyle name="Normal 2 2 2 2 2 2 2 2 2 2 2 2 8 2 12" xfId="9951" xr:uid="{00000000-0005-0000-0000-0000E9260000}"/>
    <cellStyle name="Normal 2 2 2 2 2 2 2 2 2 2 2 2 8 2 13" xfId="9952" xr:uid="{00000000-0005-0000-0000-0000EA260000}"/>
    <cellStyle name="Normal 2 2 2 2 2 2 2 2 2 2 2 2 8 2 13 2" xfId="9953" xr:uid="{00000000-0005-0000-0000-0000EB260000}"/>
    <cellStyle name="Normal 2 2 2 2 2 2 2 2 2 2 2 2 8 2 13 3" xfId="9954" xr:uid="{00000000-0005-0000-0000-0000EC260000}"/>
    <cellStyle name="Normal 2 2 2 2 2 2 2 2 2 2 2 2 8 2 13 4" xfId="9955" xr:uid="{00000000-0005-0000-0000-0000ED260000}"/>
    <cellStyle name="Normal 2 2 2 2 2 2 2 2 2 2 2 2 8 2 14" xfId="9956" xr:uid="{00000000-0005-0000-0000-0000EE260000}"/>
    <cellStyle name="Normal 2 2 2 2 2 2 2 2 2 2 2 2 8 2 15" xfId="9957" xr:uid="{00000000-0005-0000-0000-0000EF260000}"/>
    <cellStyle name="Normal 2 2 2 2 2 2 2 2 2 2 2 2 8 2 16" xfId="9958" xr:uid="{00000000-0005-0000-0000-0000F0260000}"/>
    <cellStyle name="Normal 2 2 2 2 2 2 2 2 2 2 2 2 8 2 2" xfId="9959" xr:uid="{00000000-0005-0000-0000-0000F1260000}"/>
    <cellStyle name="Normal 2 2 2 2 2 2 2 2 2 2 2 2 8 2 2 10" xfId="9960" xr:uid="{00000000-0005-0000-0000-0000F2260000}"/>
    <cellStyle name="Normal 2 2 2 2 2 2 2 2 2 2 2 2 8 2 2 11" xfId="9961" xr:uid="{00000000-0005-0000-0000-0000F3260000}"/>
    <cellStyle name="Normal 2 2 2 2 2 2 2 2 2 2 2 2 8 2 2 11 2" xfId="9962" xr:uid="{00000000-0005-0000-0000-0000F4260000}"/>
    <cellStyle name="Normal 2 2 2 2 2 2 2 2 2 2 2 2 8 2 2 11 3" xfId="9963" xr:uid="{00000000-0005-0000-0000-0000F5260000}"/>
    <cellStyle name="Normal 2 2 2 2 2 2 2 2 2 2 2 2 8 2 2 11 4" xfId="9964" xr:uid="{00000000-0005-0000-0000-0000F6260000}"/>
    <cellStyle name="Normal 2 2 2 2 2 2 2 2 2 2 2 2 8 2 2 12" xfId="9965" xr:uid="{00000000-0005-0000-0000-0000F7260000}"/>
    <cellStyle name="Normal 2 2 2 2 2 2 2 2 2 2 2 2 8 2 2 13" xfId="9966" xr:uid="{00000000-0005-0000-0000-0000F8260000}"/>
    <cellStyle name="Normal 2 2 2 2 2 2 2 2 2 2 2 2 8 2 2 14" xfId="9967" xr:uid="{00000000-0005-0000-0000-0000F9260000}"/>
    <cellStyle name="Normal 2 2 2 2 2 2 2 2 2 2 2 2 8 2 2 2" xfId="9968" xr:uid="{00000000-0005-0000-0000-0000FA260000}"/>
    <cellStyle name="Normal 2 2 2 2 2 2 2 2 2 2 2 2 8 2 2 2 10" xfId="9969" xr:uid="{00000000-0005-0000-0000-0000FB260000}"/>
    <cellStyle name="Normal 2 2 2 2 2 2 2 2 2 2 2 2 8 2 2 2 11" xfId="9970" xr:uid="{00000000-0005-0000-0000-0000FC260000}"/>
    <cellStyle name="Normal 2 2 2 2 2 2 2 2 2 2 2 2 8 2 2 2 2" xfId="9971" xr:uid="{00000000-0005-0000-0000-0000FD260000}"/>
    <cellStyle name="Normal 2 2 2 2 2 2 2 2 2 2 2 2 8 2 2 2 2 10" xfId="9972" xr:uid="{00000000-0005-0000-0000-0000FE260000}"/>
    <cellStyle name="Normal 2 2 2 2 2 2 2 2 2 2 2 2 8 2 2 2 2 11" xfId="9973" xr:uid="{00000000-0005-0000-0000-0000FF260000}"/>
    <cellStyle name="Normal 2 2 2 2 2 2 2 2 2 2 2 2 8 2 2 2 2 2" xfId="9974" xr:uid="{00000000-0005-0000-0000-000000270000}"/>
    <cellStyle name="Normal 2 2 2 2 2 2 2 2 2 2 2 2 8 2 2 2 2 2 2" xfId="9975" xr:uid="{00000000-0005-0000-0000-000001270000}"/>
    <cellStyle name="Normal 2 2 2 2 2 2 2 2 2 2 2 2 8 2 2 2 2 2 2 2" xfId="9976" xr:uid="{00000000-0005-0000-0000-000002270000}"/>
    <cellStyle name="Normal 2 2 2 2 2 2 2 2 2 2 2 2 8 2 2 2 2 2 2 3" xfId="9977" xr:uid="{00000000-0005-0000-0000-000003270000}"/>
    <cellStyle name="Normal 2 2 2 2 2 2 2 2 2 2 2 2 8 2 2 2 2 2 2 4" xfId="9978" xr:uid="{00000000-0005-0000-0000-000004270000}"/>
    <cellStyle name="Normal 2 2 2 2 2 2 2 2 2 2 2 2 8 2 2 2 2 2 3" xfId="9979" xr:uid="{00000000-0005-0000-0000-000005270000}"/>
    <cellStyle name="Normal 2 2 2 2 2 2 2 2 2 2 2 2 8 2 2 2 2 2 4" xfId="9980" xr:uid="{00000000-0005-0000-0000-000006270000}"/>
    <cellStyle name="Normal 2 2 2 2 2 2 2 2 2 2 2 2 8 2 2 2 2 2 5" xfId="9981" xr:uid="{00000000-0005-0000-0000-000007270000}"/>
    <cellStyle name="Normal 2 2 2 2 2 2 2 2 2 2 2 2 8 2 2 2 2 2 6" xfId="9982" xr:uid="{00000000-0005-0000-0000-000008270000}"/>
    <cellStyle name="Normal 2 2 2 2 2 2 2 2 2 2 2 2 8 2 2 2 2 3" xfId="9983" xr:uid="{00000000-0005-0000-0000-000009270000}"/>
    <cellStyle name="Normal 2 2 2 2 2 2 2 2 2 2 2 2 8 2 2 2 2 4" xfId="9984" xr:uid="{00000000-0005-0000-0000-00000A270000}"/>
    <cellStyle name="Normal 2 2 2 2 2 2 2 2 2 2 2 2 8 2 2 2 2 5" xfId="9985" xr:uid="{00000000-0005-0000-0000-00000B270000}"/>
    <cellStyle name="Normal 2 2 2 2 2 2 2 2 2 2 2 2 8 2 2 2 2 6" xfId="9986" xr:uid="{00000000-0005-0000-0000-00000C270000}"/>
    <cellStyle name="Normal 2 2 2 2 2 2 2 2 2 2 2 2 8 2 2 2 2 7" xfId="9987" xr:uid="{00000000-0005-0000-0000-00000D270000}"/>
    <cellStyle name="Normal 2 2 2 2 2 2 2 2 2 2 2 2 8 2 2 2 2 8" xfId="9988" xr:uid="{00000000-0005-0000-0000-00000E270000}"/>
    <cellStyle name="Normal 2 2 2 2 2 2 2 2 2 2 2 2 8 2 2 2 2 8 2" xfId="9989" xr:uid="{00000000-0005-0000-0000-00000F270000}"/>
    <cellStyle name="Normal 2 2 2 2 2 2 2 2 2 2 2 2 8 2 2 2 2 8 3" xfId="9990" xr:uid="{00000000-0005-0000-0000-000010270000}"/>
    <cellStyle name="Normal 2 2 2 2 2 2 2 2 2 2 2 2 8 2 2 2 2 8 4" xfId="9991" xr:uid="{00000000-0005-0000-0000-000011270000}"/>
    <cellStyle name="Normal 2 2 2 2 2 2 2 2 2 2 2 2 8 2 2 2 2 9" xfId="9992" xr:uid="{00000000-0005-0000-0000-000012270000}"/>
    <cellStyle name="Normal 2 2 2 2 2 2 2 2 2 2 2 2 8 2 2 2 3" xfId="9993" xr:uid="{00000000-0005-0000-0000-000013270000}"/>
    <cellStyle name="Normal 2 2 2 2 2 2 2 2 2 2 2 2 8 2 2 2 3 2" xfId="9994" xr:uid="{00000000-0005-0000-0000-000014270000}"/>
    <cellStyle name="Normal 2 2 2 2 2 2 2 2 2 2 2 2 8 2 2 2 3 2 2" xfId="9995" xr:uid="{00000000-0005-0000-0000-000015270000}"/>
    <cellStyle name="Normal 2 2 2 2 2 2 2 2 2 2 2 2 8 2 2 2 3 2 3" xfId="9996" xr:uid="{00000000-0005-0000-0000-000016270000}"/>
    <cellStyle name="Normal 2 2 2 2 2 2 2 2 2 2 2 2 8 2 2 2 3 2 4" xfId="9997" xr:uid="{00000000-0005-0000-0000-000017270000}"/>
    <cellStyle name="Normal 2 2 2 2 2 2 2 2 2 2 2 2 8 2 2 2 3 3" xfId="9998" xr:uid="{00000000-0005-0000-0000-000018270000}"/>
    <cellStyle name="Normal 2 2 2 2 2 2 2 2 2 2 2 2 8 2 2 2 3 4" xfId="9999" xr:uid="{00000000-0005-0000-0000-000019270000}"/>
    <cellStyle name="Normal 2 2 2 2 2 2 2 2 2 2 2 2 8 2 2 2 3 5" xfId="10000" xr:uid="{00000000-0005-0000-0000-00001A270000}"/>
    <cellStyle name="Normal 2 2 2 2 2 2 2 2 2 2 2 2 8 2 2 2 3 6" xfId="10001" xr:uid="{00000000-0005-0000-0000-00001B270000}"/>
    <cellStyle name="Normal 2 2 2 2 2 2 2 2 2 2 2 2 8 2 2 2 4" xfId="10002" xr:uid="{00000000-0005-0000-0000-00001C270000}"/>
    <cellStyle name="Normal 2 2 2 2 2 2 2 2 2 2 2 2 8 2 2 2 5" xfId="10003" xr:uid="{00000000-0005-0000-0000-00001D270000}"/>
    <cellStyle name="Normal 2 2 2 2 2 2 2 2 2 2 2 2 8 2 2 2 6" xfId="10004" xr:uid="{00000000-0005-0000-0000-00001E270000}"/>
    <cellStyle name="Normal 2 2 2 2 2 2 2 2 2 2 2 2 8 2 2 2 7" xfId="10005" xr:uid="{00000000-0005-0000-0000-00001F270000}"/>
    <cellStyle name="Normal 2 2 2 2 2 2 2 2 2 2 2 2 8 2 2 2 8" xfId="10006" xr:uid="{00000000-0005-0000-0000-000020270000}"/>
    <cellStyle name="Normal 2 2 2 2 2 2 2 2 2 2 2 2 8 2 2 2 8 2" xfId="10007" xr:uid="{00000000-0005-0000-0000-000021270000}"/>
    <cellStyle name="Normal 2 2 2 2 2 2 2 2 2 2 2 2 8 2 2 2 8 3" xfId="10008" xr:uid="{00000000-0005-0000-0000-000022270000}"/>
    <cellStyle name="Normal 2 2 2 2 2 2 2 2 2 2 2 2 8 2 2 2 8 4" xfId="10009" xr:uid="{00000000-0005-0000-0000-000023270000}"/>
    <cellStyle name="Normal 2 2 2 2 2 2 2 2 2 2 2 2 8 2 2 2 9" xfId="10010" xr:uid="{00000000-0005-0000-0000-000024270000}"/>
    <cellStyle name="Normal 2 2 2 2 2 2 2 2 2 2 2 2 8 2 2 3" xfId="10011" xr:uid="{00000000-0005-0000-0000-000025270000}"/>
    <cellStyle name="Normal 2 2 2 2 2 2 2 2 2 2 2 2 8 2 2 4" xfId="10012" xr:uid="{00000000-0005-0000-0000-000026270000}"/>
    <cellStyle name="Normal 2 2 2 2 2 2 2 2 2 2 2 2 8 2 2 5" xfId="10013" xr:uid="{00000000-0005-0000-0000-000027270000}"/>
    <cellStyle name="Normal 2 2 2 2 2 2 2 2 2 2 2 2 8 2 2 5 2" xfId="10014" xr:uid="{00000000-0005-0000-0000-000028270000}"/>
    <cellStyle name="Normal 2 2 2 2 2 2 2 2 2 2 2 2 8 2 2 5 2 2" xfId="10015" xr:uid="{00000000-0005-0000-0000-000029270000}"/>
    <cellStyle name="Normal 2 2 2 2 2 2 2 2 2 2 2 2 8 2 2 5 2 3" xfId="10016" xr:uid="{00000000-0005-0000-0000-00002A270000}"/>
    <cellStyle name="Normal 2 2 2 2 2 2 2 2 2 2 2 2 8 2 2 5 2 4" xfId="10017" xr:uid="{00000000-0005-0000-0000-00002B270000}"/>
    <cellStyle name="Normal 2 2 2 2 2 2 2 2 2 2 2 2 8 2 2 5 3" xfId="10018" xr:uid="{00000000-0005-0000-0000-00002C270000}"/>
    <cellStyle name="Normal 2 2 2 2 2 2 2 2 2 2 2 2 8 2 2 5 4" xfId="10019" xr:uid="{00000000-0005-0000-0000-00002D270000}"/>
    <cellStyle name="Normal 2 2 2 2 2 2 2 2 2 2 2 2 8 2 2 5 5" xfId="10020" xr:uid="{00000000-0005-0000-0000-00002E270000}"/>
    <cellStyle name="Normal 2 2 2 2 2 2 2 2 2 2 2 2 8 2 2 5 6" xfId="10021" xr:uid="{00000000-0005-0000-0000-00002F270000}"/>
    <cellStyle name="Normal 2 2 2 2 2 2 2 2 2 2 2 2 8 2 2 6" xfId="10022" xr:uid="{00000000-0005-0000-0000-000030270000}"/>
    <cellStyle name="Normal 2 2 2 2 2 2 2 2 2 2 2 2 8 2 2 7" xfId="10023" xr:uid="{00000000-0005-0000-0000-000031270000}"/>
    <cellStyle name="Normal 2 2 2 2 2 2 2 2 2 2 2 2 8 2 2 8" xfId="10024" xr:uid="{00000000-0005-0000-0000-000032270000}"/>
    <cellStyle name="Normal 2 2 2 2 2 2 2 2 2 2 2 2 8 2 2 9" xfId="10025" xr:uid="{00000000-0005-0000-0000-000033270000}"/>
    <cellStyle name="Normal 2 2 2 2 2 2 2 2 2 2 2 2 8 2 3" xfId="10026" xr:uid="{00000000-0005-0000-0000-000034270000}"/>
    <cellStyle name="Normal 2 2 2 2 2 2 2 2 2 2 2 2 8 2 4" xfId="10027" xr:uid="{00000000-0005-0000-0000-000035270000}"/>
    <cellStyle name="Normal 2 2 2 2 2 2 2 2 2 2 2 2 8 2 5" xfId="10028" xr:uid="{00000000-0005-0000-0000-000036270000}"/>
    <cellStyle name="Normal 2 2 2 2 2 2 2 2 2 2 2 2 8 2 5 10" xfId="10029" xr:uid="{00000000-0005-0000-0000-000037270000}"/>
    <cellStyle name="Normal 2 2 2 2 2 2 2 2 2 2 2 2 8 2 5 11" xfId="10030" xr:uid="{00000000-0005-0000-0000-000038270000}"/>
    <cellStyle name="Normal 2 2 2 2 2 2 2 2 2 2 2 2 8 2 5 2" xfId="10031" xr:uid="{00000000-0005-0000-0000-000039270000}"/>
    <cellStyle name="Normal 2 2 2 2 2 2 2 2 2 2 2 2 8 2 5 2 10" xfId="10032" xr:uid="{00000000-0005-0000-0000-00003A270000}"/>
    <cellStyle name="Normal 2 2 2 2 2 2 2 2 2 2 2 2 8 2 5 2 11" xfId="10033" xr:uid="{00000000-0005-0000-0000-00003B270000}"/>
    <cellStyle name="Normal 2 2 2 2 2 2 2 2 2 2 2 2 8 2 5 2 2" xfId="10034" xr:uid="{00000000-0005-0000-0000-00003C270000}"/>
    <cellStyle name="Normal 2 2 2 2 2 2 2 2 2 2 2 2 8 2 5 2 2 2" xfId="10035" xr:uid="{00000000-0005-0000-0000-00003D270000}"/>
    <cellStyle name="Normal 2 2 2 2 2 2 2 2 2 2 2 2 8 2 5 2 2 2 2" xfId="10036" xr:uid="{00000000-0005-0000-0000-00003E270000}"/>
    <cellStyle name="Normal 2 2 2 2 2 2 2 2 2 2 2 2 8 2 5 2 2 2 3" xfId="10037" xr:uid="{00000000-0005-0000-0000-00003F270000}"/>
    <cellStyle name="Normal 2 2 2 2 2 2 2 2 2 2 2 2 8 2 5 2 2 2 4" xfId="10038" xr:uid="{00000000-0005-0000-0000-000040270000}"/>
    <cellStyle name="Normal 2 2 2 2 2 2 2 2 2 2 2 2 8 2 5 2 2 3" xfId="10039" xr:uid="{00000000-0005-0000-0000-000041270000}"/>
    <cellStyle name="Normal 2 2 2 2 2 2 2 2 2 2 2 2 8 2 5 2 2 4" xfId="10040" xr:uid="{00000000-0005-0000-0000-000042270000}"/>
    <cellStyle name="Normal 2 2 2 2 2 2 2 2 2 2 2 2 8 2 5 2 2 5" xfId="10041" xr:uid="{00000000-0005-0000-0000-000043270000}"/>
    <cellStyle name="Normal 2 2 2 2 2 2 2 2 2 2 2 2 8 2 5 2 2 6" xfId="10042" xr:uid="{00000000-0005-0000-0000-000044270000}"/>
    <cellStyle name="Normal 2 2 2 2 2 2 2 2 2 2 2 2 8 2 5 2 3" xfId="10043" xr:uid="{00000000-0005-0000-0000-000045270000}"/>
    <cellStyle name="Normal 2 2 2 2 2 2 2 2 2 2 2 2 8 2 5 2 4" xfId="10044" xr:uid="{00000000-0005-0000-0000-000046270000}"/>
    <cellStyle name="Normal 2 2 2 2 2 2 2 2 2 2 2 2 8 2 5 2 5" xfId="10045" xr:uid="{00000000-0005-0000-0000-000047270000}"/>
    <cellStyle name="Normal 2 2 2 2 2 2 2 2 2 2 2 2 8 2 5 2 6" xfId="10046" xr:uid="{00000000-0005-0000-0000-000048270000}"/>
    <cellStyle name="Normal 2 2 2 2 2 2 2 2 2 2 2 2 8 2 5 2 7" xfId="10047" xr:uid="{00000000-0005-0000-0000-000049270000}"/>
    <cellStyle name="Normal 2 2 2 2 2 2 2 2 2 2 2 2 8 2 5 2 8" xfId="10048" xr:uid="{00000000-0005-0000-0000-00004A270000}"/>
    <cellStyle name="Normal 2 2 2 2 2 2 2 2 2 2 2 2 8 2 5 2 8 2" xfId="10049" xr:uid="{00000000-0005-0000-0000-00004B270000}"/>
    <cellStyle name="Normal 2 2 2 2 2 2 2 2 2 2 2 2 8 2 5 2 8 3" xfId="10050" xr:uid="{00000000-0005-0000-0000-00004C270000}"/>
    <cellStyle name="Normal 2 2 2 2 2 2 2 2 2 2 2 2 8 2 5 2 8 4" xfId="10051" xr:uid="{00000000-0005-0000-0000-00004D270000}"/>
    <cellStyle name="Normal 2 2 2 2 2 2 2 2 2 2 2 2 8 2 5 2 9" xfId="10052" xr:uid="{00000000-0005-0000-0000-00004E270000}"/>
    <cellStyle name="Normal 2 2 2 2 2 2 2 2 2 2 2 2 8 2 5 3" xfId="10053" xr:uid="{00000000-0005-0000-0000-00004F270000}"/>
    <cellStyle name="Normal 2 2 2 2 2 2 2 2 2 2 2 2 8 2 5 3 2" xfId="10054" xr:uid="{00000000-0005-0000-0000-000050270000}"/>
    <cellStyle name="Normal 2 2 2 2 2 2 2 2 2 2 2 2 8 2 5 3 2 2" xfId="10055" xr:uid="{00000000-0005-0000-0000-000051270000}"/>
    <cellStyle name="Normal 2 2 2 2 2 2 2 2 2 2 2 2 8 2 5 3 2 3" xfId="10056" xr:uid="{00000000-0005-0000-0000-000052270000}"/>
    <cellStyle name="Normal 2 2 2 2 2 2 2 2 2 2 2 2 8 2 5 3 2 4" xfId="10057" xr:uid="{00000000-0005-0000-0000-000053270000}"/>
    <cellStyle name="Normal 2 2 2 2 2 2 2 2 2 2 2 2 8 2 5 3 3" xfId="10058" xr:uid="{00000000-0005-0000-0000-000054270000}"/>
    <cellStyle name="Normal 2 2 2 2 2 2 2 2 2 2 2 2 8 2 5 3 4" xfId="10059" xr:uid="{00000000-0005-0000-0000-000055270000}"/>
    <cellStyle name="Normal 2 2 2 2 2 2 2 2 2 2 2 2 8 2 5 3 5" xfId="10060" xr:uid="{00000000-0005-0000-0000-000056270000}"/>
    <cellStyle name="Normal 2 2 2 2 2 2 2 2 2 2 2 2 8 2 5 3 6" xfId="10061" xr:uid="{00000000-0005-0000-0000-000057270000}"/>
    <cellStyle name="Normal 2 2 2 2 2 2 2 2 2 2 2 2 8 2 5 4" xfId="10062" xr:uid="{00000000-0005-0000-0000-000058270000}"/>
    <cellStyle name="Normal 2 2 2 2 2 2 2 2 2 2 2 2 8 2 5 5" xfId="10063" xr:uid="{00000000-0005-0000-0000-000059270000}"/>
    <cellStyle name="Normal 2 2 2 2 2 2 2 2 2 2 2 2 8 2 5 6" xfId="10064" xr:uid="{00000000-0005-0000-0000-00005A270000}"/>
    <cellStyle name="Normal 2 2 2 2 2 2 2 2 2 2 2 2 8 2 5 7" xfId="10065" xr:uid="{00000000-0005-0000-0000-00005B270000}"/>
    <cellStyle name="Normal 2 2 2 2 2 2 2 2 2 2 2 2 8 2 5 8" xfId="10066" xr:uid="{00000000-0005-0000-0000-00005C270000}"/>
    <cellStyle name="Normal 2 2 2 2 2 2 2 2 2 2 2 2 8 2 5 8 2" xfId="10067" xr:uid="{00000000-0005-0000-0000-00005D270000}"/>
    <cellStyle name="Normal 2 2 2 2 2 2 2 2 2 2 2 2 8 2 5 8 3" xfId="10068" xr:uid="{00000000-0005-0000-0000-00005E270000}"/>
    <cellStyle name="Normal 2 2 2 2 2 2 2 2 2 2 2 2 8 2 5 8 4" xfId="10069" xr:uid="{00000000-0005-0000-0000-00005F270000}"/>
    <cellStyle name="Normal 2 2 2 2 2 2 2 2 2 2 2 2 8 2 5 9" xfId="10070" xr:uid="{00000000-0005-0000-0000-000060270000}"/>
    <cellStyle name="Normal 2 2 2 2 2 2 2 2 2 2 2 2 8 2 6" xfId="10071" xr:uid="{00000000-0005-0000-0000-000061270000}"/>
    <cellStyle name="Normal 2 2 2 2 2 2 2 2 2 2 2 2 8 2 7" xfId="10072" xr:uid="{00000000-0005-0000-0000-000062270000}"/>
    <cellStyle name="Normal 2 2 2 2 2 2 2 2 2 2 2 2 8 2 7 2" xfId="10073" xr:uid="{00000000-0005-0000-0000-000063270000}"/>
    <cellStyle name="Normal 2 2 2 2 2 2 2 2 2 2 2 2 8 2 7 2 2" xfId="10074" xr:uid="{00000000-0005-0000-0000-000064270000}"/>
    <cellStyle name="Normal 2 2 2 2 2 2 2 2 2 2 2 2 8 2 7 2 3" xfId="10075" xr:uid="{00000000-0005-0000-0000-000065270000}"/>
    <cellStyle name="Normal 2 2 2 2 2 2 2 2 2 2 2 2 8 2 7 2 4" xfId="10076" xr:uid="{00000000-0005-0000-0000-000066270000}"/>
    <cellStyle name="Normal 2 2 2 2 2 2 2 2 2 2 2 2 8 2 7 3" xfId="10077" xr:uid="{00000000-0005-0000-0000-000067270000}"/>
    <cellStyle name="Normal 2 2 2 2 2 2 2 2 2 2 2 2 8 2 7 4" xfId="10078" xr:uid="{00000000-0005-0000-0000-000068270000}"/>
    <cellStyle name="Normal 2 2 2 2 2 2 2 2 2 2 2 2 8 2 7 5" xfId="10079" xr:uid="{00000000-0005-0000-0000-000069270000}"/>
    <cellStyle name="Normal 2 2 2 2 2 2 2 2 2 2 2 2 8 2 7 6" xfId="10080" xr:uid="{00000000-0005-0000-0000-00006A270000}"/>
    <cellStyle name="Normal 2 2 2 2 2 2 2 2 2 2 2 2 8 2 8" xfId="10081" xr:uid="{00000000-0005-0000-0000-00006B270000}"/>
    <cellStyle name="Normal 2 2 2 2 2 2 2 2 2 2 2 2 8 2 9" xfId="10082" xr:uid="{00000000-0005-0000-0000-00006C270000}"/>
    <cellStyle name="Normal 2 2 2 2 2 2 2 2 2 2 2 2 8 20" xfId="10083" xr:uid="{00000000-0005-0000-0000-00006D270000}"/>
    <cellStyle name="Normal 2 2 2 2 2 2 2 2 2 2 2 2 8 21" xfId="10084" xr:uid="{00000000-0005-0000-0000-00006E270000}"/>
    <cellStyle name="Normal 2 2 2 2 2 2 2 2 2 2 2 2 8 21 2" xfId="10085" xr:uid="{00000000-0005-0000-0000-00006F270000}"/>
    <cellStyle name="Normal 2 2 2 2 2 2 2 2 2 2 2 2 8 21 3" xfId="10086" xr:uid="{00000000-0005-0000-0000-000070270000}"/>
    <cellStyle name="Normal 2 2 2 2 2 2 2 2 2 2 2 2 8 21 4" xfId="10087" xr:uid="{00000000-0005-0000-0000-000071270000}"/>
    <cellStyle name="Normal 2 2 2 2 2 2 2 2 2 2 2 2 8 22" xfId="10088" xr:uid="{00000000-0005-0000-0000-000072270000}"/>
    <cellStyle name="Normal 2 2 2 2 2 2 2 2 2 2 2 2 8 23" xfId="10089" xr:uid="{00000000-0005-0000-0000-000073270000}"/>
    <cellStyle name="Normal 2 2 2 2 2 2 2 2 2 2 2 2 8 24" xfId="10090" xr:uid="{00000000-0005-0000-0000-000074270000}"/>
    <cellStyle name="Normal 2 2 2 2 2 2 2 2 2 2 2 2 8 3" xfId="10091" xr:uid="{00000000-0005-0000-0000-000075270000}"/>
    <cellStyle name="Normal 2 2 2 2 2 2 2 2 2 2 2 2 8 4" xfId="10092" xr:uid="{00000000-0005-0000-0000-000076270000}"/>
    <cellStyle name="Normal 2 2 2 2 2 2 2 2 2 2 2 2 8 5" xfId="10093" xr:uid="{00000000-0005-0000-0000-000077270000}"/>
    <cellStyle name="Normal 2 2 2 2 2 2 2 2 2 2 2 2 8 6" xfId="10094" xr:uid="{00000000-0005-0000-0000-000078270000}"/>
    <cellStyle name="Normal 2 2 2 2 2 2 2 2 2 2 2 2 8 7" xfId="10095" xr:uid="{00000000-0005-0000-0000-000079270000}"/>
    <cellStyle name="Normal 2 2 2 2 2 2 2 2 2 2 2 2 8 8" xfId="10096" xr:uid="{00000000-0005-0000-0000-00007A270000}"/>
    <cellStyle name="Normal 2 2 2 2 2 2 2 2 2 2 2 2 8 9" xfId="10097" xr:uid="{00000000-0005-0000-0000-00007B270000}"/>
    <cellStyle name="Normal 2 2 2 2 2 2 2 2 2 2 2 2 80" xfId="10098" xr:uid="{00000000-0005-0000-0000-00007C270000}"/>
    <cellStyle name="Normal 2 2 2 2 2 2 2 2 2 2 2 2 81" xfId="10099" xr:uid="{00000000-0005-0000-0000-00007D270000}"/>
    <cellStyle name="Normal 2 2 2 2 2 2 2 2 2 2 2 2 82" xfId="10100" xr:uid="{00000000-0005-0000-0000-00007E270000}"/>
    <cellStyle name="Normal 2 2 2 2 2 2 2 2 2 2 2 2 83" xfId="10101" xr:uid="{00000000-0005-0000-0000-00007F270000}"/>
    <cellStyle name="Normal 2 2 2 2 2 2 2 2 2 2 2 2 84" xfId="10102" xr:uid="{00000000-0005-0000-0000-000080270000}"/>
    <cellStyle name="Normal 2 2 2 2 2 2 2 2 2 2 2 2 85" xfId="10103" xr:uid="{00000000-0005-0000-0000-000081270000}"/>
    <cellStyle name="Normal 2 2 2 2 2 2 2 2 2 2 2 2 86" xfId="10104" xr:uid="{00000000-0005-0000-0000-000082270000}"/>
    <cellStyle name="Normal 2 2 2 2 2 2 2 2 2 2 2 2 87" xfId="10105" xr:uid="{00000000-0005-0000-0000-000083270000}"/>
    <cellStyle name="Normal 2 2 2 2 2 2 2 2 2 2 2 2 88" xfId="10106" xr:uid="{00000000-0005-0000-0000-000084270000}"/>
    <cellStyle name="Normal 2 2 2 2 2 2 2 2 2 2 2 2 89" xfId="10107" xr:uid="{00000000-0005-0000-0000-000085270000}"/>
    <cellStyle name="Normal 2 2 2 2 2 2 2 2 2 2 2 2 89 2" xfId="10108" xr:uid="{00000000-0005-0000-0000-000086270000}"/>
    <cellStyle name="Normal 2 2 2 2 2 2 2 2 2 2 2 2 89 3" xfId="10109" xr:uid="{00000000-0005-0000-0000-000087270000}"/>
    <cellStyle name="Normal 2 2 2 2 2 2 2 2 2 2 2 2 89 4" xfId="10110" xr:uid="{00000000-0005-0000-0000-000088270000}"/>
    <cellStyle name="Normal 2 2 2 2 2 2 2 2 2 2 2 2 9" xfId="10111" xr:uid="{00000000-0005-0000-0000-000089270000}"/>
    <cellStyle name="Normal 2 2 2 2 2 2 2 2 2 2 2 2 9 10" xfId="10112" xr:uid="{00000000-0005-0000-0000-00008A270000}"/>
    <cellStyle name="Normal 2 2 2 2 2 2 2 2 2 2 2 2 9 11" xfId="10113" xr:uid="{00000000-0005-0000-0000-00008B270000}"/>
    <cellStyle name="Normal 2 2 2 2 2 2 2 2 2 2 2 2 9 12" xfId="10114" xr:uid="{00000000-0005-0000-0000-00008C270000}"/>
    <cellStyle name="Normal 2 2 2 2 2 2 2 2 2 2 2 2 9 13" xfId="10115" xr:uid="{00000000-0005-0000-0000-00008D270000}"/>
    <cellStyle name="Normal 2 2 2 2 2 2 2 2 2 2 2 2 9 13 2" xfId="10116" xr:uid="{00000000-0005-0000-0000-00008E270000}"/>
    <cellStyle name="Normal 2 2 2 2 2 2 2 2 2 2 2 2 9 13 3" xfId="10117" xr:uid="{00000000-0005-0000-0000-00008F270000}"/>
    <cellStyle name="Normal 2 2 2 2 2 2 2 2 2 2 2 2 9 13 4" xfId="10118" xr:uid="{00000000-0005-0000-0000-000090270000}"/>
    <cellStyle name="Normal 2 2 2 2 2 2 2 2 2 2 2 2 9 14" xfId="10119" xr:uid="{00000000-0005-0000-0000-000091270000}"/>
    <cellStyle name="Normal 2 2 2 2 2 2 2 2 2 2 2 2 9 15" xfId="10120" xr:uid="{00000000-0005-0000-0000-000092270000}"/>
    <cellStyle name="Normal 2 2 2 2 2 2 2 2 2 2 2 2 9 16" xfId="10121" xr:uid="{00000000-0005-0000-0000-000093270000}"/>
    <cellStyle name="Normal 2 2 2 2 2 2 2 2 2 2 2 2 9 2" xfId="10122" xr:uid="{00000000-0005-0000-0000-000094270000}"/>
    <cellStyle name="Normal 2 2 2 2 2 2 2 2 2 2 2 2 9 2 10" xfId="10123" xr:uid="{00000000-0005-0000-0000-000095270000}"/>
    <cellStyle name="Normal 2 2 2 2 2 2 2 2 2 2 2 2 9 2 11" xfId="10124" xr:uid="{00000000-0005-0000-0000-000096270000}"/>
    <cellStyle name="Normal 2 2 2 2 2 2 2 2 2 2 2 2 9 2 11 2" xfId="10125" xr:uid="{00000000-0005-0000-0000-000097270000}"/>
    <cellStyle name="Normal 2 2 2 2 2 2 2 2 2 2 2 2 9 2 11 3" xfId="10126" xr:uid="{00000000-0005-0000-0000-000098270000}"/>
    <cellStyle name="Normal 2 2 2 2 2 2 2 2 2 2 2 2 9 2 11 4" xfId="10127" xr:uid="{00000000-0005-0000-0000-000099270000}"/>
    <cellStyle name="Normal 2 2 2 2 2 2 2 2 2 2 2 2 9 2 12" xfId="10128" xr:uid="{00000000-0005-0000-0000-00009A270000}"/>
    <cellStyle name="Normal 2 2 2 2 2 2 2 2 2 2 2 2 9 2 13" xfId="10129" xr:uid="{00000000-0005-0000-0000-00009B270000}"/>
    <cellStyle name="Normal 2 2 2 2 2 2 2 2 2 2 2 2 9 2 14" xfId="10130" xr:uid="{00000000-0005-0000-0000-00009C270000}"/>
    <cellStyle name="Normal 2 2 2 2 2 2 2 2 2 2 2 2 9 2 2" xfId="10131" xr:uid="{00000000-0005-0000-0000-00009D270000}"/>
    <cellStyle name="Normal 2 2 2 2 2 2 2 2 2 2 2 2 9 2 2 10" xfId="10132" xr:uid="{00000000-0005-0000-0000-00009E270000}"/>
    <cellStyle name="Normal 2 2 2 2 2 2 2 2 2 2 2 2 9 2 2 11" xfId="10133" xr:uid="{00000000-0005-0000-0000-00009F270000}"/>
    <cellStyle name="Normal 2 2 2 2 2 2 2 2 2 2 2 2 9 2 2 2" xfId="10134" xr:uid="{00000000-0005-0000-0000-0000A0270000}"/>
    <cellStyle name="Normal 2 2 2 2 2 2 2 2 2 2 2 2 9 2 2 2 10" xfId="10135" xr:uid="{00000000-0005-0000-0000-0000A1270000}"/>
    <cellStyle name="Normal 2 2 2 2 2 2 2 2 2 2 2 2 9 2 2 2 11" xfId="10136" xr:uid="{00000000-0005-0000-0000-0000A2270000}"/>
    <cellStyle name="Normal 2 2 2 2 2 2 2 2 2 2 2 2 9 2 2 2 2" xfId="10137" xr:uid="{00000000-0005-0000-0000-0000A3270000}"/>
    <cellStyle name="Normal 2 2 2 2 2 2 2 2 2 2 2 2 9 2 2 2 2 2" xfId="10138" xr:uid="{00000000-0005-0000-0000-0000A4270000}"/>
    <cellStyle name="Normal 2 2 2 2 2 2 2 2 2 2 2 2 9 2 2 2 2 2 2" xfId="10139" xr:uid="{00000000-0005-0000-0000-0000A5270000}"/>
    <cellStyle name="Normal 2 2 2 2 2 2 2 2 2 2 2 2 9 2 2 2 2 2 3" xfId="10140" xr:uid="{00000000-0005-0000-0000-0000A6270000}"/>
    <cellStyle name="Normal 2 2 2 2 2 2 2 2 2 2 2 2 9 2 2 2 2 2 4" xfId="10141" xr:uid="{00000000-0005-0000-0000-0000A7270000}"/>
    <cellStyle name="Normal 2 2 2 2 2 2 2 2 2 2 2 2 9 2 2 2 2 3" xfId="10142" xr:uid="{00000000-0005-0000-0000-0000A8270000}"/>
    <cellStyle name="Normal 2 2 2 2 2 2 2 2 2 2 2 2 9 2 2 2 2 4" xfId="10143" xr:uid="{00000000-0005-0000-0000-0000A9270000}"/>
    <cellStyle name="Normal 2 2 2 2 2 2 2 2 2 2 2 2 9 2 2 2 2 5" xfId="10144" xr:uid="{00000000-0005-0000-0000-0000AA270000}"/>
    <cellStyle name="Normal 2 2 2 2 2 2 2 2 2 2 2 2 9 2 2 2 2 6" xfId="10145" xr:uid="{00000000-0005-0000-0000-0000AB270000}"/>
    <cellStyle name="Normal 2 2 2 2 2 2 2 2 2 2 2 2 9 2 2 2 3" xfId="10146" xr:uid="{00000000-0005-0000-0000-0000AC270000}"/>
    <cellStyle name="Normal 2 2 2 2 2 2 2 2 2 2 2 2 9 2 2 2 4" xfId="10147" xr:uid="{00000000-0005-0000-0000-0000AD270000}"/>
    <cellStyle name="Normal 2 2 2 2 2 2 2 2 2 2 2 2 9 2 2 2 5" xfId="10148" xr:uid="{00000000-0005-0000-0000-0000AE270000}"/>
    <cellStyle name="Normal 2 2 2 2 2 2 2 2 2 2 2 2 9 2 2 2 6" xfId="10149" xr:uid="{00000000-0005-0000-0000-0000AF270000}"/>
    <cellStyle name="Normal 2 2 2 2 2 2 2 2 2 2 2 2 9 2 2 2 7" xfId="10150" xr:uid="{00000000-0005-0000-0000-0000B0270000}"/>
    <cellStyle name="Normal 2 2 2 2 2 2 2 2 2 2 2 2 9 2 2 2 8" xfId="10151" xr:uid="{00000000-0005-0000-0000-0000B1270000}"/>
    <cellStyle name="Normal 2 2 2 2 2 2 2 2 2 2 2 2 9 2 2 2 8 2" xfId="10152" xr:uid="{00000000-0005-0000-0000-0000B2270000}"/>
    <cellStyle name="Normal 2 2 2 2 2 2 2 2 2 2 2 2 9 2 2 2 8 3" xfId="10153" xr:uid="{00000000-0005-0000-0000-0000B3270000}"/>
    <cellStyle name="Normal 2 2 2 2 2 2 2 2 2 2 2 2 9 2 2 2 8 4" xfId="10154" xr:uid="{00000000-0005-0000-0000-0000B4270000}"/>
    <cellStyle name="Normal 2 2 2 2 2 2 2 2 2 2 2 2 9 2 2 2 9" xfId="10155" xr:uid="{00000000-0005-0000-0000-0000B5270000}"/>
    <cellStyle name="Normal 2 2 2 2 2 2 2 2 2 2 2 2 9 2 2 3" xfId="10156" xr:uid="{00000000-0005-0000-0000-0000B6270000}"/>
    <cellStyle name="Normal 2 2 2 2 2 2 2 2 2 2 2 2 9 2 2 3 2" xfId="10157" xr:uid="{00000000-0005-0000-0000-0000B7270000}"/>
    <cellStyle name="Normal 2 2 2 2 2 2 2 2 2 2 2 2 9 2 2 3 2 2" xfId="10158" xr:uid="{00000000-0005-0000-0000-0000B8270000}"/>
    <cellStyle name="Normal 2 2 2 2 2 2 2 2 2 2 2 2 9 2 2 3 2 3" xfId="10159" xr:uid="{00000000-0005-0000-0000-0000B9270000}"/>
    <cellStyle name="Normal 2 2 2 2 2 2 2 2 2 2 2 2 9 2 2 3 2 4" xfId="10160" xr:uid="{00000000-0005-0000-0000-0000BA270000}"/>
    <cellStyle name="Normal 2 2 2 2 2 2 2 2 2 2 2 2 9 2 2 3 3" xfId="10161" xr:uid="{00000000-0005-0000-0000-0000BB270000}"/>
    <cellStyle name="Normal 2 2 2 2 2 2 2 2 2 2 2 2 9 2 2 3 4" xfId="10162" xr:uid="{00000000-0005-0000-0000-0000BC270000}"/>
    <cellStyle name="Normal 2 2 2 2 2 2 2 2 2 2 2 2 9 2 2 3 5" xfId="10163" xr:uid="{00000000-0005-0000-0000-0000BD270000}"/>
    <cellStyle name="Normal 2 2 2 2 2 2 2 2 2 2 2 2 9 2 2 3 6" xfId="10164" xr:uid="{00000000-0005-0000-0000-0000BE270000}"/>
    <cellStyle name="Normal 2 2 2 2 2 2 2 2 2 2 2 2 9 2 2 4" xfId="10165" xr:uid="{00000000-0005-0000-0000-0000BF270000}"/>
    <cellStyle name="Normal 2 2 2 2 2 2 2 2 2 2 2 2 9 2 2 5" xfId="10166" xr:uid="{00000000-0005-0000-0000-0000C0270000}"/>
    <cellStyle name="Normal 2 2 2 2 2 2 2 2 2 2 2 2 9 2 2 6" xfId="10167" xr:uid="{00000000-0005-0000-0000-0000C1270000}"/>
    <cellStyle name="Normal 2 2 2 2 2 2 2 2 2 2 2 2 9 2 2 7" xfId="10168" xr:uid="{00000000-0005-0000-0000-0000C2270000}"/>
    <cellStyle name="Normal 2 2 2 2 2 2 2 2 2 2 2 2 9 2 2 8" xfId="10169" xr:uid="{00000000-0005-0000-0000-0000C3270000}"/>
    <cellStyle name="Normal 2 2 2 2 2 2 2 2 2 2 2 2 9 2 2 8 2" xfId="10170" xr:uid="{00000000-0005-0000-0000-0000C4270000}"/>
    <cellStyle name="Normal 2 2 2 2 2 2 2 2 2 2 2 2 9 2 2 8 3" xfId="10171" xr:uid="{00000000-0005-0000-0000-0000C5270000}"/>
    <cellStyle name="Normal 2 2 2 2 2 2 2 2 2 2 2 2 9 2 2 8 4" xfId="10172" xr:uid="{00000000-0005-0000-0000-0000C6270000}"/>
    <cellStyle name="Normal 2 2 2 2 2 2 2 2 2 2 2 2 9 2 2 9" xfId="10173" xr:uid="{00000000-0005-0000-0000-0000C7270000}"/>
    <cellStyle name="Normal 2 2 2 2 2 2 2 2 2 2 2 2 9 2 3" xfId="10174" xr:uid="{00000000-0005-0000-0000-0000C8270000}"/>
    <cellStyle name="Normal 2 2 2 2 2 2 2 2 2 2 2 2 9 2 4" xfId="10175" xr:uid="{00000000-0005-0000-0000-0000C9270000}"/>
    <cellStyle name="Normal 2 2 2 2 2 2 2 2 2 2 2 2 9 2 5" xfId="10176" xr:uid="{00000000-0005-0000-0000-0000CA270000}"/>
    <cellStyle name="Normal 2 2 2 2 2 2 2 2 2 2 2 2 9 2 5 2" xfId="10177" xr:uid="{00000000-0005-0000-0000-0000CB270000}"/>
    <cellStyle name="Normal 2 2 2 2 2 2 2 2 2 2 2 2 9 2 5 2 2" xfId="10178" xr:uid="{00000000-0005-0000-0000-0000CC270000}"/>
    <cellStyle name="Normal 2 2 2 2 2 2 2 2 2 2 2 2 9 2 5 2 3" xfId="10179" xr:uid="{00000000-0005-0000-0000-0000CD270000}"/>
    <cellStyle name="Normal 2 2 2 2 2 2 2 2 2 2 2 2 9 2 5 2 4" xfId="10180" xr:uid="{00000000-0005-0000-0000-0000CE270000}"/>
    <cellStyle name="Normal 2 2 2 2 2 2 2 2 2 2 2 2 9 2 5 3" xfId="10181" xr:uid="{00000000-0005-0000-0000-0000CF270000}"/>
    <cellStyle name="Normal 2 2 2 2 2 2 2 2 2 2 2 2 9 2 5 4" xfId="10182" xr:uid="{00000000-0005-0000-0000-0000D0270000}"/>
    <cellStyle name="Normal 2 2 2 2 2 2 2 2 2 2 2 2 9 2 5 5" xfId="10183" xr:uid="{00000000-0005-0000-0000-0000D1270000}"/>
    <cellStyle name="Normal 2 2 2 2 2 2 2 2 2 2 2 2 9 2 5 6" xfId="10184" xr:uid="{00000000-0005-0000-0000-0000D2270000}"/>
    <cellStyle name="Normal 2 2 2 2 2 2 2 2 2 2 2 2 9 2 6" xfId="10185" xr:uid="{00000000-0005-0000-0000-0000D3270000}"/>
    <cellStyle name="Normal 2 2 2 2 2 2 2 2 2 2 2 2 9 2 7" xfId="10186" xr:uid="{00000000-0005-0000-0000-0000D4270000}"/>
    <cellStyle name="Normal 2 2 2 2 2 2 2 2 2 2 2 2 9 2 8" xfId="10187" xr:uid="{00000000-0005-0000-0000-0000D5270000}"/>
    <cellStyle name="Normal 2 2 2 2 2 2 2 2 2 2 2 2 9 2 9" xfId="10188" xr:uid="{00000000-0005-0000-0000-0000D6270000}"/>
    <cellStyle name="Normal 2 2 2 2 2 2 2 2 2 2 2 2 9 3" xfId="10189" xr:uid="{00000000-0005-0000-0000-0000D7270000}"/>
    <cellStyle name="Normal 2 2 2 2 2 2 2 2 2 2 2 2 9 4" xfId="10190" xr:uid="{00000000-0005-0000-0000-0000D8270000}"/>
    <cellStyle name="Normal 2 2 2 2 2 2 2 2 2 2 2 2 9 5" xfId="10191" xr:uid="{00000000-0005-0000-0000-0000D9270000}"/>
    <cellStyle name="Normal 2 2 2 2 2 2 2 2 2 2 2 2 9 5 10" xfId="10192" xr:uid="{00000000-0005-0000-0000-0000DA270000}"/>
    <cellStyle name="Normal 2 2 2 2 2 2 2 2 2 2 2 2 9 5 11" xfId="10193" xr:uid="{00000000-0005-0000-0000-0000DB270000}"/>
    <cellStyle name="Normal 2 2 2 2 2 2 2 2 2 2 2 2 9 5 2" xfId="10194" xr:uid="{00000000-0005-0000-0000-0000DC270000}"/>
    <cellStyle name="Normal 2 2 2 2 2 2 2 2 2 2 2 2 9 5 2 10" xfId="10195" xr:uid="{00000000-0005-0000-0000-0000DD270000}"/>
    <cellStyle name="Normal 2 2 2 2 2 2 2 2 2 2 2 2 9 5 2 11" xfId="10196" xr:uid="{00000000-0005-0000-0000-0000DE270000}"/>
    <cellStyle name="Normal 2 2 2 2 2 2 2 2 2 2 2 2 9 5 2 2" xfId="10197" xr:uid="{00000000-0005-0000-0000-0000DF270000}"/>
    <cellStyle name="Normal 2 2 2 2 2 2 2 2 2 2 2 2 9 5 2 2 2" xfId="10198" xr:uid="{00000000-0005-0000-0000-0000E0270000}"/>
    <cellStyle name="Normal 2 2 2 2 2 2 2 2 2 2 2 2 9 5 2 2 2 2" xfId="10199" xr:uid="{00000000-0005-0000-0000-0000E1270000}"/>
    <cellStyle name="Normal 2 2 2 2 2 2 2 2 2 2 2 2 9 5 2 2 2 3" xfId="10200" xr:uid="{00000000-0005-0000-0000-0000E2270000}"/>
    <cellStyle name="Normal 2 2 2 2 2 2 2 2 2 2 2 2 9 5 2 2 2 4" xfId="10201" xr:uid="{00000000-0005-0000-0000-0000E3270000}"/>
    <cellStyle name="Normal 2 2 2 2 2 2 2 2 2 2 2 2 9 5 2 2 3" xfId="10202" xr:uid="{00000000-0005-0000-0000-0000E4270000}"/>
    <cellStyle name="Normal 2 2 2 2 2 2 2 2 2 2 2 2 9 5 2 2 4" xfId="10203" xr:uid="{00000000-0005-0000-0000-0000E5270000}"/>
    <cellStyle name="Normal 2 2 2 2 2 2 2 2 2 2 2 2 9 5 2 2 5" xfId="10204" xr:uid="{00000000-0005-0000-0000-0000E6270000}"/>
    <cellStyle name="Normal 2 2 2 2 2 2 2 2 2 2 2 2 9 5 2 2 6" xfId="10205" xr:uid="{00000000-0005-0000-0000-0000E7270000}"/>
    <cellStyle name="Normal 2 2 2 2 2 2 2 2 2 2 2 2 9 5 2 3" xfId="10206" xr:uid="{00000000-0005-0000-0000-0000E8270000}"/>
    <cellStyle name="Normal 2 2 2 2 2 2 2 2 2 2 2 2 9 5 2 4" xfId="10207" xr:uid="{00000000-0005-0000-0000-0000E9270000}"/>
    <cellStyle name="Normal 2 2 2 2 2 2 2 2 2 2 2 2 9 5 2 5" xfId="10208" xr:uid="{00000000-0005-0000-0000-0000EA270000}"/>
    <cellStyle name="Normal 2 2 2 2 2 2 2 2 2 2 2 2 9 5 2 6" xfId="10209" xr:uid="{00000000-0005-0000-0000-0000EB270000}"/>
    <cellStyle name="Normal 2 2 2 2 2 2 2 2 2 2 2 2 9 5 2 7" xfId="10210" xr:uid="{00000000-0005-0000-0000-0000EC270000}"/>
    <cellStyle name="Normal 2 2 2 2 2 2 2 2 2 2 2 2 9 5 2 8" xfId="10211" xr:uid="{00000000-0005-0000-0000-0000ED270000}"/>
    <cellStyle name="Normal 2 2 2 2 2 2 2 2 2 2 2 2 9 5 2 8 2" xfId="10212" xr:uid="{00000000-0005-0000-0000-0000EE270000}"/>
    <cellStyle name="Normal 2 2 2 2 2 2 2 2 2 2 2 2 9 5 2 8 3" xfId="10213" xr:uid="{00000000-0005-0000-0000-0000EF270000}"/>
    <cellStyle name="Normal 2 2 2 2 2 2 2 2 2 2 2 2 9 5 2 8 4" xfId="10214" xr:uid="{00000000-0005-0000-0000-0000F0270000}"/>
    <cellStyle name="Normal 2 2 2 2 2 2 2 2 2 2 2 2 9 5 2 9" xfId="10215" xr:uid="{00000000-0005-0000-0000-0000F1270000}"/>
    <cellStyle name="Normal 2 2 2 2 2 2 2 2 2 2 2 2 9 5 3" xfId="10216" xr:uid="{00000000-0005-0000-0000-0000F2270000}"/>
    <cellStyle name="Normal 2 2 2 2 2 2 2 2 2 2 2 2 9 5 3 2" xfId="10217" xr:uid="{00000000-0005-0000-0000-0000F3270000}"/>
    <cellStyle name="Normal 2 2 2 2 2 2 2 2 2 2 2 2 9 5 3 2 2" xfId="10218" xr:uid="{00000000-0005-0000-0000-0000F4270000}"/>
    <cellStyle name="Normal 2 2 2 2 2 2 2 2 2 2 2 2 9 5 3 2 3" xfId="10219" xr:uid="{00000000-0005-0000-0000-0000F5270000}"/>
    <cellStyle name="Normal 2 2 2 2 2 2 2 2 2 2 2 2 9 5 3 2 4" xfId="10220" xr:uid="{00000000-0005-0000-0000-0000F6270000}"/>
    <cellStyle name="Normal 2 2 2 2 2 2 2 2 2 2 2 2 9 5 3 3" xfId="10221" xr:uid="{00000000-0005-0000-0000-0000F7270000}"/>
    <cellStyle name="Normal 2 2 2 2 2 2 2 2 2 2 2 2 9 5 3 4" xfId="10222" xr:uid="{00000000-0005-0000-0000-0000F8270000}"/>
    <cellStyle name="Normal 2 2 2 2 2 2 2 2 2 2 2 2 9 5 3 5" xfId="10223" xr:uid="{00000000-0005-0000-0000-0000F9270000}"/>
    <cellStyle name="Normal 2 2 2 2 2 2 2 2 2 2 2 2 9 5 3 6" xfId="10224" xr:uid="{00000000-0005-0000-0000-0000FA270000}"/>
    <cellStyle name="Normal 2 2 2 2 2 2 2 2 2 2 2 2 9 5 4" xfId="10225" xr:uid="{00000000-0005-0000-0000-0000FB270000}"/>
    <cellStyle name="Normal 2 2 2 2 2 2 2 2 2 2 2 2 9 5 5" xfId="10226" xr:uid="{00000000-0005-0000-0000-0000FC270000}"/>
    <cellStyle name="Normal 2 2 2 2 2 2 2 2 2 2 2 2 9 5 6" xfId="10227" xr:uid="{00000000-0005-0000-0000-0000FD270000}"/>
    <cellStyle name="Normal 2 2 2 2 2 2 2 2 2 2 2 2 9 5 7" xfId="10228" xr:uid="{00000000-0005-0000-0000-0000FE270000}"/>
    <cellStyle name="Normal 2 2 2 2 2 2 2 2 2 2 2 2 9 5 8" xfId="10229" xr:uid="{00000000-0005-0000-0000-0000FF270000}"/>
    <cellStyle name="Normal 2 2 2 2 2 2 2 2 2 2 2 2 9 5 8 2" xfId="10230" xr:uid="{00000000-0005-0000-0000-000000280000}"/>
    <cellStyle name="Normal 2 2 2 2 2 2 2 2 2 2 2 2 9 5 8 3" xfId="10231" xr:uid="{00000000-0005-0000-0000-000001280000}"/>
    <cellStyle name="Normal 2 2 2 2 2 2 2 2 2 2 2 2 9 5 8 4" xfId="10232" xr:uid="{00000000-0005-0000-0000-000002280000}"/>
    <cellStyle name="Normal 2 2 2 2 2 2 2 2 2 2 2 2 9 5 9" xfId="10233" xr:uid="{00000000-0005-0000-0000-000003280000}"/>
    <cellStyle name="Normal 2 2 2 2 2 2 2 2 2 2 2 2 9 6" xfId="10234" xr:uid="{00000000-0005-0000-0000-000004280000}"/>
    <cellStyle name="Normal 2 2 2 2 2 2 2 2 2 2 2 2 9 7" xfId="10235" xr:uid="{00000000-0005-0000-0000-000005280000}"/>
    <cellStyle name="Normal 2 2 2 2 2 2 2 2 2 2 2 2 9 7 2" xfId="10236" xr:uid="{00000000-0005-0000-0000-000006280000}"/>
    <cellStyle name="Normal 2 2 2 2 2 2 2 2 2 2 2 2 9 7 2 2" xfId="10237" xr:uid="{00000000-0005-0000-0000-000007280000}"/>
    <cellStyle name="Normal 2 2 2 2 2 2 2 2 2 2 2 2 9 7 2 3" xfId="10238" xr:uid="{00000000-0005-0000-0000-000008280000}"/>
    <cellStyle name="Normal 2 2 2 2 2 2 2 2 2 2 2 2 9 7 2 4" xfId="10239" xr:uid="{00000000-0005-0000-0000-000009280000}"/>
    <cellStyle name="Normal 2 2 2 2 2 2 2 2 2 2 2 2 9 7 3" xfId="10240" xr:uid="{00000000-0005-0000-0000-00000A280000}"/>
    <cellStyle name="Normal 2 2 2 2 2 2 2 2 2 2 2 2 9 7 4" xfId="10241" xr:uid="{00000000-0005-0000-0000-00000B280000}"/>
    <cellStyle name="Normal 2 2 2 2 2 2 2 2 2 2 2 2 9 7 5" xfId="10242" xr:uid="{00000000-0005-0000-0000-00000C280000}"/>
    <cellStyle name="Normal 2 2 2 2 2 2 2 2 2 2 2 2 9 7 6" xfId="10243" xr:uid="{00000000-0005-0000-0000-00000D280000}"/>
    <cellStyle name="Normal 2 2 2 2 2 2 2 2 2 2 2 2 9 8" xfId="10244" xr:uid="{00000000-0005-0000-0000-00000E280000}"/>
    <cellStyle name="Normal 2 2 2 2 2 2 2 2 2 2 2 2 9 9" xfId="10245" xr:uid="{00000000-0005-0000-0000-00000F280000}"/>
    <cellStyle name="Normal 2 2 2 2 2 2 2 2 2 2 2 2 90" xfId="10246" xr:uid="{00000000-0005-0000-0000-000010280000}"/>
    <cellStyle name="Normal 2 2 2 2 2 2 2 2 2 2 2 2 91" xfId="10247" xr:uid="{00000000-0005-0000-0000-000011280000}"/>
    <cellStyle name="Normal 2 2 2 2 2 2 2 2 2 2 2 20" xfId="10248" xr:uid="{00000000-0005-0000-0000-000012280000}"/>
    <cellStyle name="Normal 2 2 2 2 2 2 2 2 2 2 2 21" xfId="10249" xr:uid="{00000000-0005-0000-0000-000013280000}"/>
    <cellStyle name="Normal 2 2 2 2 2 2 2 2 2 2 2 21 2" xfId="10250" xr:uid="{00000000-0005-0000-0000-000014280000}"/>
    <cellStyle name="Normal 2 2 2 2 2 2 2 2 2 2 2 21 2 2" xfId="10251" xr:uid="{00000000-0005-0000-0000-000015280000}"/>
    <cellStyle name="Normal 2 2 2 2 2 2 2 2 2 2 2 21 2 3" xfId="10252" xr:uid="{00000000-0005-0000-0000-000016280000}"/>
    <cellStyle name="Normal 2 2 2 2 2 2 2 2 2 2 2 21 2 4" xfId="10253" xr:uid="{00000000-0005-0000-0000-000017280000}"/>
    <cellStyle name="Normal 2 2 2 2 2 2 2 2 2 2 2 21 3" xfId="10254" xr:uid="{00000000-0005-0000-0000-000018280000}"/>
    <cellStyle name="Normal 2 2 2 2 2 2 2 2 2 2 2 21 4" xfId="10255" xr:uid="{00000000-0005-0000-0000-000019280000}"/>
    <cellStyle name="Normal 2 2 2 2 2 2 2 2 2 2 2 21 5" xfId="10256" xr:uid="{00000000-0005-0000-0000-00001A280000}"/>
    <cellStyle name="Normal 2 2 2 2 2 2 2 2 2 2 2 21 6" xfId="10257" xr:uid="{00000000-0005-0000-0000-00001B280000}"/>
    <cellStyle name="Normal 2 2 2 2 2 2 2 2 2 2 2 22" xfId="10258" xr:uid="{00000000-0005-0000-0000-00001C280000}"/>
    <cellStyle name="Normal 2 2 2 2 2 2 2 2 2 2 2 23" xfId="10259" xr:uid="{00000000-0005-0000-0000-00001D280000}"/>
    <cellStyle name="Normal 2 2 2 2 2 2 2 2 2 2 2 24" xfId="10260" xr:uid="{00000000-0005-0000-0000-00001E280000}"/>
    <cellStyle name="Normal 2 2 2 2 2 2 2 2 2 2 2 25" xfId="10261" xr:uid="{00000000-0005-0000-0000-00001F280000}"/>
    <cellStyle name="Normal 2 2 2 2 2 2 2 2 2 2 2 26" xfId="10262" xr:uid="{00000000-0005-0000-0000-000020280000}"/>
    <cellStyle name="Normal 2 2 2 2 2 2 2 2 2 2 2 27" xfId="10263" xr:uid="{00000000-0005-0000-0000-000021280000}"/>
    <cellStyle name="Normal 2 2 2 2 2 2 2 2 2 2 2 27 2" xfId="10264" xr:uid="{00000000-0005-0000-0000-000022280000}"/>
    <cellStyle name="Normal 2 2 2 2 2 2 2 2 2 2 2 27 3" xfId="10265" xr:uid="{00000000-0005-0000-0000-000023280000}"/>
    <cellStyle name="Normal 2 2 2 2 2 2 2 2 2 2 2 27 4" xfId="10266" xr:uid="{00000000-0005-0000-0000-000024280000}"/>
    <cellStyle name="Normal 2 2 2 2 2 2 2 2 2 2 2 28" xfId="10267" xr:uid="{00000000-0005-0000-0000-000025280000}"/>
    <cellStyle name="Normal 2 2 2 2 2 2 2 2 2 2 2 29" xfId="10268" xr:uid="{00000000-0005-0000-0000-000026280000}"/>
    <cellStyle name="Normal 2 2 2 2 2 2 2 2 2 2 2 3" xfId="10269" xr:uid="{00000000-0005-0000-0000-000027280000}"/>
    <cellStyle name="Normal 2 2 2 2 2 2 2 2 2 2 2 30" xfId="10270" xr:uid="{00000000-0005-0000-0000-000028280000}"/>
    <cellStyle name="Normal 2 2 2 2 2 2 2 2 2 2 2 31" xfId="10271" xr:uid="{00000000-0005-0000-0000-000029280000}"/>
    <cellStyle name="Normal 2 2 2 2 2 2 2 2 2 2 2 32" xfId="10272" xr:uid="{00000000-0005-0000-0000-00002A280000}"/>
    <cellStyle name="Normal 2 2 2 2 2 2 2 2 2 2 2 33" xfId="10273" xr:uid="{00000000-0005-0000-0000-00002B280000}"/>
    <cellStyle name="Normal 2 2 2 2 2 2 2 2 2 2 2 34" xfId="10274" xr:uid="{00000000-0005-0000-0000-00002C280000}"/>
    <cellStyle name="Normal 2 2 2 2 2 2 2 2 2 2 2 35" xfId="10275" xr:uid="{00000000-0005-0000-0000-00002D280000}"/>
    <cellStyle name="Normal 2 2 2 2 2 2 2 2 2 2 2 36" xfId="10276" xr:uid="{00000000-0005-0000-0000-00002E280000}"/>
    <cellStyle name="Normal 2 2 2 2 2 2 2 2 2 2 2 37" xfId="10277" xr:uid="{00000000-0005-0000-0000-00002F280000}"/>
    <cellStyle name="Normal 2 2 2 2 2 2 2 2 2 2 2 38" xfId="10278" xr:uid="{00000000-0005-0000-0000-000030280000}"/>
    <cellStyle name="Normal 2 2 2 2 2 2 2 2 2 2 2 39" xfId="10279" xr:uid="{00000000-0005-0000-0000-000031280000}"/>
    <cellStyle name="Normal 2 2 2 2 2 2 2 2 2 2 2 4" xfId="10280" xr:uid="{00000000-0005-0000-0000-000032280000}"/>
    <cellStyle name="Normal 2 2 2 2 2 2 2 2 2 2 2 40" xfId="10281" xr:uid="{00000000-0005-0000-0000-000033280000}"/>
    <cellStyle name="Normal 2 2 2 2 2 2 2 2 2 2 2 41" xfId="10282" xr:uid="{00000000-0005-0000-0000-000034280000}"/>
    <cellStyle name="Normal 2 2 2 2 2 2 2 2 2 2 2 42" xfId="10283" xr:uid="{00000000-0005-0000-0000-000035280000}"/>
    <cellStyle name="Normal 2 2 2 2 2 2 2 2 2 2 2 42 2" xfId="10284" xr:uid="{00000000-0005-0000-0000-000036280000}"/>
    <cellStyle name="Normal 2 2 2 2 2 2 2 2 2 2 2 42 3" xfId="10285" xr:uid="{00000000-0005-0000-0000-000037280000}"/>
    <cellStyle name="Normal 2 2 2 2 2 2 2 2 2 2 2 42 4" xfId="10286" xr:uid="{00000000-0005-0000-0000-000038280000}"/>
    <cellStyle name="Normal 2 2 2 2 2 2 2 2 2 2 2 42 5" xfId="10287" xr:uid="{00000000-0005-0000-0000-000039280000}"/>
    <cellStyle name="Normal 2 2 2 2 2 2 2 2 2 2 2 42 6" xfId="10288" xr:uid="{00000000-0005-0000-0000-00003A280000}"/>
    <cellStyle name="Normal 2 2 2 2 2 2 2 2 2 2 2 42 7" xfId="10289" xr:uid="{00000000-0005-0000-0000-00003B280000}"/>
    <cellStyle name="Normal 2 2 2 2 2 2 2 2 2 2 2 43" xfId="10290" xr:uid="{00000000-0005-0000-0000-00003C280000}"/>
    <cellStyle name="Normal 2 2 2 2 2 2 2 2 2 2 2 44" xfId="10291" xr:uid="{00000000-0005-0000-0000-00003D280000}"/>
    <cellStyle name="Normal 2 2 2 2 2 2 2 2 2 2 2 45" xfId="10292" xr:uid="{00000000-0005-0000-0000-00003E280000}"/>
    <cellStyle name="Normal 2 2 2 2 2 2 2 2 2 2 2 46" xfId="10293" xr:uid="{00000000-0005-0000-0000-00003F280000}"/>
    <cellStyle name="Normal 2 2 2 2 2 2 2 2 2 2 2 47" xfId="10294" xr:uid="{00000000-0005-0000-0000-000040280000}"/>
    <cellStyle name="Normal 2 2 2 2 2 2 2 2 2 2 2 48" xfId="10295" xr:uid="{00000000-0005-0000-0000-000041280000}"/>
    <cellStyle name="Normal 2 2 2 2 2 2 2 2 2 2 2 49" xfId="10296" xr:uid="{00000000-0005-0000-0000-000042280000}"/>
    <cellStyle name="Normal 2 2 2 2 2 2 2 2 2 2 2 5" xfId="10297" xr:uid="{00000000-0005-0000-0000-000043280000}"/>
    <cellStyle name="Normal 2 2 2 2 2 2 2 2 2 2 2 50" xfId="10298" xr:uid="{00000000-0005-0000-0000-000044280000}"/>
    <cellStyle name="Normal 2 2 2 2 2 2 2 2 2 2 2 51" xfId="10299" xr:uid="{00000000-0005-0000-0000-000045280000}"/>
    <cellStyle name="Normal 2 2 2 2 2 2 2 2 2 2 2 52" xfId="10300" xr:uid="{00000000-0005-0000-0000-000046280000}"/>
    <cellStyle name="Normal 2 2 2 2 2 2 2 2 2 2 2 53" xfId="10301" xr:uid="{00000000-0005-0000-0000-000047280000}"/>
    <cellStyle name="Normal 2 2 2 2 2 2 2 2 2 2 2 54" xfId="10302" xr:uid="{00000000-0005-0000-0000-000048280000}"/>
    <cellStyle name="Normal 2 2 2 2 2 2 2 2 2 2 2 55" xfId="10303" xr:uid="{00000000-0005-0000-0000-000049280000}"/>
    <cellStyle name="Normal 2 2 2 2 2 2 2 2 2 2 2 56" xfId="10304" xr:uid="{00000000-0005-0000-0000-00004A280000}"/>
    <cellStyle name="Normal 2 2 2 2 2 2 2 2 2 2 2 57" xfId="10305" xr:uid="{00000000-0005-0000-0000-00004B280000}"/>
    <cellStyle name="Normal 2 2 2 2 2 2 2 2 2 2 2 58" xfId="10306" xr:uid="{00000000-0005-0000-0000-00004C280000}"/>
    <cellStyle name="Normal 2 2 2 2 2 2 2 2 2 2 2 59" xfId="10307" xr:uid="{00000000-0005-0000-0000-00004D280000}"/>
    <cellStyle name="Normal 2 2 2 2 2 2 2 2 2 2 2 6" xfId="10308" xr:uid="{00000000-0005-0000-0000-00004E280000}"/>
    <cellStyle name="Normal 2 2 2 2 2 2 2 2 2 2 2 60" xfId="10309" xr:uid="{00000000-0005-0000-0000-00004F280000}"/>
    <cellStyle name="Normal 2 2 2 2 2 2 2 2 2 2 2 61" xfId="10310" xr:uid="{00000000-0005-0000-0000-000050280000}"/>
    <cellStyle name="Normal 2 2 2 2 2 2 2 2 2 2 2 62" xfId="10311" xr:uid="{00000000-0005-0000-0000-000051280000}"/>
    <cellStyle name="Normal 2 2 2 2 2 2 2 2 2 2 2 63" xfId="10312" xr:uid="{00000000-0005-0000-0000-000052280000}"/>
    <cellStyle name="Normal 2 2 2 2 2 2 2 2 2 2 2 64" xfId="10313" xr:uid="{00000000-0005-0000-0000-000053280000}"/>
    <cellStyle name="Normal 2 2 2 2 2 2 2 2 2 2 2 65" xfId="10314" xr:uid="{00000000-0005-0000-0000-000054280000}"/>
    <cellStyle name="Normal 2 2 2 2 2 2 2 2 2 2 2 66" xfId="10315" xr:uid="{00000000-0005-0000-0000-000055280000}"/>
    <cellStyle name="Normal 2 2 2 2 2 2 2 2 2 2 2 67" xfId="10316" xr:uid="{00000000-0005-0000-0000-000056280000}"/>
    <cellStyle name="Normal 2 2 2 2 2 2 2 2 2 2 2 68" xfId="10317" xr:uid="{00000000-0005-0000-0000-000057280000}"/>
    <cellStyle name="Normal 2 2 2 2 2 2 2 2 2 2 2 69" xfId="10318" xr:uid="{00000000-0005-0000-0000-000058280000}"/>
    <cellStyle name="Normal 2 2 2 2 2 2 2 2 2 2 2 7" xfId="10319" xr:uid="{00000000-0005-0000-0000-000059280000}"/>
    <cellStyle name="Normal 2 2 2 2 2 2 2 2 2 2 2 70" xfId="10320" xr:uid="{00000000-0005-0000-0000-00005A280000}"/>
    <cellStyle name="Normal 2 2 2 2 2 2 2 2 2 2 2 71" xfId="10321" xr:uid="{00000000-0005-0000-0000-00005B280000}"/>
    <cellStyle name="Normal 2 2 2 2 2 2 2 2 2 2 2 72" xfId="10322" xr:uid="{00000000-0005-0000-0000-00005C280000}"/>
    <cellStyle name="Normal 2 2 2 2 2 2 2 2 2 2 2 73" xfId="10323" xr:uid="{00000000-0005-0000-0000-00005D280000}"/>
    <cellStyle name="Normal 2 2 2 2 2 2 2 2 2 2 2 74" xfId="10324" xr:uid="{00000000-0005-0000-0000-00005E280000}"/>
    <cellStyle name="Normal 2 2 2 2 2 2 2 2 2 2 2 75" xfId="10325" xr:uid="{00000000-0005-0000-0000-00005F280000}"/>
    <cellStyle name="Normal 2 2 2 2 2 2 2 2 2 2 2 76" xfId="10326" xr:uid="{00000000-0005-0000-0000-000060280000}"/>
    <cellStyle name="Normal 2 2 2 2 2 2 2 2 2 2 2 77" xfId="10327" xr:uid="{00000000-0005-0000-0000-000061280000}"/>
    <cellStyle name="Normal 2 2 2 2 2 2 2 2 2 2 2 78" xfId="10328" xr:uid="{00000000-0005-0000-0000-000062280000}"/>
    <cellStyle name="Normal 2 2 2 2 2 2 2 2 2 2 2 79" xfId="10329" xr:uid="{00000000-0005-0000-0000-000063280000}"/>
    <cellStyle name="Normal 2 2 2 2 2 2 2 2 2 2 2 8" xfId="10330" xr:uid="{00000000-0005-0000-0000-000064280000}"/>
    <cellStyle name="Normal 2 2 2 2 2 2 2 2 2 2 2 8 10" xfId="10331" xr:uid="{00000000-0005-0000-0000-000065280000}"/>
    <cellStyle name="Normal 2 2 2 2 2 2 2 2 2 2 2 8 11" xfId="10332" xr:uid="{00000000-0005-0000-0000-000066280000}"/>
    <cellStyle name="Normal 2 2 2 2 2 2 2 2 2 2 2 8 11 10" xfId="10333" xr:uid="{00000000-0005-0000-0000-000067280000}"/>
    <cellStyle name="Normal 2 2 2 2 2 2 2 2 2 2 2 8 11 11" xfId="10334" xr:uid="{00000000-0005-0000-0000-000068280000}"/>
    <cellStyle name="Normal 2 2 2 2 2 2 2 2 2 2 2 8 11 11 2" xfId="10335" xr:uid="{00000000-0005-0000-0000-000069280000}"/>
    <cellStyle name="Normal 2 2 2 2 2 2 2 2 2 2 2 8 11 11 3" xfId="10336" xr:uid="{00000000-0005-0000-0000-00006A280000}"/>
    <cellStyle name="Normal 2 2 2 2 2 2 2 2 2 2 2 8 11 11 4" xfId="10337" xr:uid="{00000000-0005-0000-0000-00006B280000}"/>
    <cellStyle name="Normal 2 2 2 2 2 2 2 2 2 2 2 8 11 12" xfId="10338" xr:uid="{00000000-0005-0000-0000-00006C280000}"/>
    <cellStyle name="Normal 2 2 2 2 2 2 2 2 2 2 2 8 11 13" xfId="10339" xr:uid="{00000000-0005-0000-0000-00006D280000}"/>
    <cellStyle name="Normal 2 2 2 2 2 2 2 2 2 2 2 8 11 14" xfId="10340" xr:uid="{00000000-0005-0000-0000-00006E280000}"/>
    <cellStyle name="Normal 2 2 2 2 2 2 2 2 2 2 2 8 11 2" xfId="10341" xr:uid="{00000000-0005-0000-0000-00006F280000}"/>
    <cellStyle name="Normal 2 2 2 2 2 2 2 2 2 2 2 8 11 2 10" xfId="10342" xr:uid="{00000000-0005-0000-0000-000070280000}"/>
    <cellStyle name="Normal 2 2 2 2 2 2 2 2 2 2 2 8 11 2 11" xfId="10343" xr:uid="{00000000-0005-0000-0000-000071280000}"/>
    <cellStyle name="Normal 2 2 2 2 2 2 2 2 2 2 2 8 11 2 2" xfId="10344" xr:uid="{00000000-0005-0000-0000-000072280000}"/>
    <cellStyle name="Normal 2 2 2 2 2 2 2 2 2 2 2 8 11 2 2 10" xfId="10345" xr:uid="{00000000-0005-0000-0000-000073280000}"/>
    <cellStyle name="Normal 2 2 2 2 2 2 2 2 2 2 2 8 11 2 2 11" xfId="10346" xr:uid="{00000000-0005-0000-0000-000074280000}"/>
    <cellStyle name="Normal 2 2 2 2 2 2 2 2 2 2 2 8 11 2 2 2" xfId="10347" xr:uid="{00000000-0005-0000-0000-000075280000}"/>
    <cellStyle name="Normal 2 2 2 2 2 2 2 2 2 2 2 8 11 2 2 2 2" xfId="10348" xr:uid="{00000000-0005-0000-0000-000076280000}"/>
    <cellStyle name="Normal 2 2 2 2 2 2 2 2 2 2 2 8 11 2 2 2 2 2" xfId="10349" xr:uid="{00000000-0005-0000-0000-000077280000}"/>
    <cellStyle name="Normal 2 2 2 2 2 2 2 2 2 2 2 8 11 2 2 2 2 3" xfId="10350" xr:uid="{00000000-0005-0000-0000-000078280000}"/>
    <cellStyle name="Normal 2 2 2 2 2 2 2 2 2 2 2 8 11 2 2 2 2 4" xfId="10351" xr:uid="{00000000-0005-0000-0000-000079280000}"/>
    <cellStyle name="Normal 2 2 2 2 2 2 2 2 2 2 2 8 11 2 2 2 3" xfId="10352" xr:uid="{00000000-0005-0000-0000-00007A280000}"/>
    <cellStyle name="Normal 2 2 2 2 2 2 2 2 2 2 2 8 11 2 2 2 4" xfId="10353" xr:uid="{00000000-0005-0000-0000-00007B280000}"/>
    <cellStyle name="Normal 2 2 2 2 2 2 2 2 2 2 2 8 11 2 2 2 5" xfId="10354" xr:uid="{00000000-0005-0000-0000-00007C280000}"/>
    <cellStyle name="Normal 2 2 2 2 2 2 2 2 2 2 2 8 11 2 2 2 6" xfId="10355" xr:uid="{00000000-0005-0000-0000-00007D280000}"/>
    <cellStyle name="Normal 2 2 2 2 2 2 2 2 2 2 2 8 11 2 2 3" xfId="10356" xr:uid="{00000000-0005-0000-0000-00007E280000}"/>
    <cellStyle name="Normal 2 2 2 2 2 2 2 2 2 2 2 8 11 2 2 4" xfId="10357" xr:uid="{00000000-0005-0000-0000-00007F280000}"/>
    <cellStyle name="Normal 2 2 2 2 2 2 2 2 2 2 2 8 11 2 2 5" xfId="10358" xr:uid="{00000000-0005-0000-0000-000080280000}"/>
    <cellStyle name="Normal 2 2 2 2 2 2 2 2 2 2 2 8 11 2 2 6" xfId="10359" xr:uid="{00000000-0005-0000-0000-000081280000}"/>
    <cellStyle name="Normal 2 2 2 2 2 2 2 2 2 2 2 8 11 2 2 7" xfId="10360" xr:uid="{00000000-0005-0000-0000-000082280000}"/>
    <cellStyle name="Normal 2 2 2 2 2 2 2 2 2 2 2 8 11 2 2 8" xfId="10361" xr:uid="{00000000-0005-0000-0000-000083280000}"/>
    <cellStyle name="Normal 2 2 2 2 2 2 2 2 2 2 2 8 11 2 2 8 2" xfId="10362" xr:uid="{00000000-0005-0000-0000-000084280000}"/>
    <cellStyle name="Normal 2 2 2 2 2 2 2 2 2 2 2 8 11 2 2 8 3" xfId="10363" xr:uid="{00000000-0005-0000-0000-000085280000}"/>
    <cellStyle name="Normal 2 2 2 2 2 2 2 2 2 2 2 8 11 2 2 8 4" xfId="10364" xr:uid="{00000000-0005-0000-0000-000086280000}"/>
    <cellStyle name="Normal 2 2 2 2 2 2 2 2 2 2 2 8 11 2 2 9" xfId="10365" xr:uid="{00000000-0005-0000-0000-000087280000}"/>
    <cellStyle name="Normal 2 2 2 2 2 2 2 2 2 2 2 8 11 2 3" xfId="10366" xr:uid="{00000000-0005-0000-0000-000088280000}"/>
    <cellStyle name="Normal 2 2 2 2 2 2 2 2 2 2 2 8 11 2 3 2" xfId="10367" xr:uid="{00000000-0005-0000-0000-000089280000}"/>
    <cellStyle name="Normal 2 2 2 2 2 2 2 2 2 2 2 8 11 2 3 2 2" xfId="10368" xr:uid="{00000000-0005-0000-0000-00008A280000}"/>
    <cellStyle name="Normal 2 2 2 2 2 2 2 2 2 2 2 8 11 2 3 2 3" xfId="10369" xr:uid="{00000000-0005-0000-0000-00008B280000}"/>
    <cellStyle name="Normal 2 2 2 2 2 2 2 2 2 2 2 8 11 2 3 2 4" xfId="10370" xr:uid="{00000000-0005-0000-0000-00008C280000}"/>
    <cellStyle name="Normal 2 2 2 2 2 2 2 2 2 2 2 8 11 2 3 3" xfId="10371" xr:uid="{00000000-0005-0000-0000-00008D280000}"/>
    <cellStyle name="Normal 2 2 2 2 2 2 2 2 2 2 2 8 11 2 3 4" xfId="10372" xr:uid="{00000000-0005-0000-0000-00008E280000}"/>
    <cellStyle name="Normal 2 2 2 2 2 2 2 2 2 2 2 8 11 2 3 5" xfId="10373" xr:uid="{00000000-0005-0000-0000-00008F280000}"/>
    <cellStyle name="Normal 2 2 2 2 2 2 2 2 2 2 2 8 11 2 3 6" xfId="10374" xr:uid="{00000000-0005-0000-0000-000090280000}"/>
    <cellStyle name="Normal 2 2 2 2 2 2 2 2 2 2 2 8 11 2 4" xfId="10375" xr:uid="{00000000-0005-0000-0000-000091280000}"/>
    <cellStyle name="Normal 2 2 2 2 2 2 2 2 2 2 2 8 11 2 5" xfId="10376" xr:uid="{00000000-0005-0000-0000-000092280000}"/>
    <cellStyle name="Normal 2 2 2 2 2 2 2 2 2 2 2 8 11 2 6" xfId="10377" xr:uid="{00000000-0005-0000-0000-000093280000}"/>
    <cellStyle name="Normal 2 2 2 2 2 2 2 2 2 2 2 8 11 2 7" xfId="10378" xr:uid="{00000000-0005-0000-0000-000094280000}"/>
    <cellStyle name="Normal 2 2 2 2 2 2 2 2 2 2 2 8 11 2 8" xfId="10379" xr:uid="{00000000-0005-0000-0000-000095280000}"/>
    <cellStyle name="Normal 2 2 2 2 2 2 2 2 2 2 2 8 11 2 8 2" xfId="10380" xr:uid="{00000000-0005-0000-0000-000096280000}"/>
    <cellStyle name="Normal 2 2 2 2 2 2 2 2 2 2 2 8 11 2 8 3" xfId="10381" xr:uid="{00000000-0005-0000-0000-000097280000}"/>
    <cellStyle name="Normal 2 2 2 2 2 2 2 2 2 2 2 8 11 2 8 4" xfId="10382" xr:uid="{00000000-0005-0000-0000-000098280000}"/>
    <cellStyle name="Normal 2 2 2 2 2 2 2 2 2 2 2 8 11 2 9" xfId="10383" xr:uid="{00000000-0005-0000-0000-000099280000}"/>
    <cellStyle name="Normal 2 2 2 2 2 2 2 2 2 2 2 8 11 3" xfId="10384" xr:uid="{00000000-0005-0000-0000-00009A280000}"/>
    <cellStyle name="Normal 2 2 2 2 2 2 2 2 2 2 2 8 11 4" xfId="10385" xr:uid="{00000000-0005-0000-0000-00009B280000}"/>
    <cellStyle name="Normal 2 2 2 2 2 2 2 2 2 2 2 8 11 5" xfId="10386" xr:uid="{00000000-0005-0000-0000-00009C280000}"/>
    <cellStyle name="Normal 2 2 2 2 2 2 2 2 2 2 2 8 11 5 2" xfId="10387" xr:uid="{00000000-0005-0000-0000-00009D280000}"/>
    <cellStyle name="Normal 2 2 2 2 2 2 2 2 2 2 2 8 11 5 2 2" xfId="10388" xr:uid="{00000000-0005-0000-0000-00009E280000}"/>
    <cellStyle name="Normal 2 2 2 2 2 2 2 2 2 2 2 8 11 5 2 3" xfId="10389" xr:uid="{00000000-0005-0000-0000-00009F280000}"/>
    <cellStyle name="Normal 2 2 2 2 2 2 2 2 2 2 2 8 11 5 2 4" xfId="10390" xr:uid="{00000000-0005-0000-0000-0000A0280000}"/>
    <cellStyle name="Normal 2 2 2 2 2 2 2 2 2 2 2 8 11 5 3" xfId="10391" xr:uid="{00000000-0005-0000-0000-0000A1280000}"/>
    <cellStyle name="Normal 2 2 2 2 2 2 2 2 2 2 2 8 11 5 4" xfId="10392" xr:uid="{00000000-0005-0000-0000-0000A2280000}"/>
    <cellStyle name="Normal 2 2 2 2 2 2 2 2 2 2 2 8 11 5 5" xfId="10393" xr:uid="{00000000-0005-0000-0000-0000A3280000}"/>
    <cellStyle name="Normal 2 2 2 2 2 2 2 2 2 2 2 8 11 5 6" xfId="10394" xr:uid="{00000000-0005-0000-0000-0000A4280000}"/>
    <cellStyle name="Normal 2 2 2 2 2 2 2 2 2 2 2 8 11 6" xfId="10395" xr:uid="{00000000-0005-0000-0000-0000A5280000}"/>
    <cellStyle name="Normal 2 2 2 2 2 2 2 2 2 2 2 8 11 7" xfId="10396" xr:uid="{00000000-0005-0000-0000-0000A6280000}"/>
    <cellStyle name="Normal 2 2 2 2 2 2 2 2 2 2 2 8 11 8" xfId="10397" xr:uid="{00000000-0005-0000-0000-0000A7280000}"/>
    <cellStyle name="Normal 2 2 2 2 2 2 2 2 2 2 2 8 11 9" xfId="10398" xr:uid="{00000000-0005-0000-0000-0000A8280000}"/>
    <cellStyle name="Normal 2 2 2 2 2 2 2 2 2 2 2 8 12" xfId="10399" xr:uid="{00000000-0005-0000-0000-0000A9280000}"/>
    <cellStyle name="Normal 2 2 2 2 2 2 2 2 2 2 2 8 13" xfId="10400" xr:uid="{00000000-0005-0000-0000-0000AA280000}"/>
    <cellStyle name="Normal 2 2 2 2 2 2 2 2 2 2 2 8 13 10" xfId="10401" xr:uid="{00000000-0005-0000-0000-0000AB280000}"/>
    <cellStyle name="Normal 2 2 2 2 2 2 2 2 2 2 2 8 13 11" xfId="10402" xr:uid="{00000000-0005-0000-0000-0000AC280000}"/>
    <cellStyle name="Normal 2 2 2 2 2 2 2 2 2 2 2 8 13 2" xfId="10403" xr:uid="{00000000-0005-0000-0000-0000AD280000}"/>
    <cellStyle name="Normal 2 2 2 2 2 2 2 2 2 2 2 8 13 2 10" xfId="10404" xr:uid="{00000000-0005-0000-0000-0000AE280000}"/>
    <cellStyle name="Normal 2 2 2 2 2 2 2 2 2 2 2 8 13 2 11" xfId="10405" xr:uid="{00000000-0005-0000-0000-0000AF280000}"/>
    <cellStyle name="Normal 2 2 2 2 2 2 2 2 2 2 2 8 13 2 2" xfId="10406" xr:uid="{00000000-0005-0000-0000-0000B0280000}"/>
    <cellStyle name="Normal 2 2 2 2 2 2 2 2 2 2 2 8 13 2 2 2" xfId="10407" xr:uid="{00000000-0005-0000-0000-0000B1280000}"/>
    <cellStyle name="Normal 2 2 2 2 2 2 2 2 2 2 2 8 13 2 2 2 2" xfId="10408" xr:uid="{00000000-0005-0000-0000-0000B2280000}"/>
    <cellStyle name="Normal 2 2 2 2 2 2 2 2 2 2 2 8 13 2 2 2 3" xfId="10409" xr:uid="{00000000-0005-0000-0000-0000B3280000}"/>
    <cellStyle name="Normal 2 2 2 2 2 2 2 2 2 2 2 8 13 2 2 2 4" xfId="10410" xr:uid="{00000000-0005-0000-0000-0000B4280000}"/>
    <cellStyle name="Normal 2 2 2 2 2 2 2 2 2 2 2 8 13 2 2 3" xfId="10411" xr:uid="{00000000-0005-0000-0000-0000B5280000}"/>
    <cellStyle name="Normal 2 2 2 2 2 2 2 2 2 2 2 8 13 2 2 4" xfId="10412" xr:uid="{00000000-0005-0000-0000-0000B6280000}"/>
    <cellStyle name="Normal 2 2 2 2 2 2 2 2 2 2 2 8 13 2 2 5" xfId="10413" xr:uid="{00000000-0005-0000-0000-0000B7280000}"/>
    <cellStyle name="Normal 2 2 2 2 2 2 2 2 2 2 2 8 13 2 2 6" xfId="10414" xr:uid="{00000000-0005-0000-0000-0000B8280000}"/>
    <cellStyle name="Normal 2 2 2 2 2 2 2 2 2 2 2 8 13 2 3" xfId="10415" xr:uid="{00000000-0005-0000-0000-0000B9280000}"/>
    <cellStyle name="Normal 2 2 2 2 2 2 2 2 2 2 2 8 13 2 4" xfId="10416" xr:uid="{00000000-0005-0000-0000-0000BA280000}"/>
    <cellStyle name="Normal 2 2 2 2 2 2 2 2 2 2 2 8 13 2 5" xfId="10417" xr:uid="{00000000-0005-0000-0000-0000BB280000}"/>
    <cellStyle name="Normal 2 2 2 2 2 2 2 2 2 2 2 8 13 2 6" xfId="10418" xr:uid="{00000000-0005-0000-0000-0000BC280000}"/>
    <cellStyle name="Normal 2 2 2 2 2 2 2 2 2 2 2 8 13 2 7" xfId="10419" xr:uid="{00000000-0005-0000-0000-0000BD280000}"/>
    <cellStyle name="Normal 2 2 2 2 2 2 2 2 2 2 2 8 13 2 8" xfId="10420" xr:uid="{00000000-0005-0000-0000-0000BE280000}"/>
    <cellStyle name="Normal 2 2 2 2 2 2 2 2 2 2 2 8 13 2 8 2" xfId="10421" xr:uid="{00000000-0005-0000-0000-0000BF280000}"/>
    <cellStyle name="Normal 2 2 2 2 2 2 2 2 2 2 2 8 13 2 8 3" xfId="10422" xr:uid="{00000000-0005-0000-0000-0000C0280000}"/>
    <cellStyle name="Normal 2 2 2 2 2 2 2 2 2 2 2 8 13 2 8 4" xfId="10423" xr:uid="{00000000-0005-0000-0000-0000C1280000}"/>
    <cellStyle name="Normal 2 2 2 2 2 2 2 2 2 2 2 8 13 2 9" xfId="10424" xr:uid="{00000000-0005-0000-0000-0000C2280000}"/>
    <cellStyle name="Normal 2 2 2 2 2 2 2 2 2 2 2 8 13 3" xfId="10425" xr:uid="{00000000-0005-0000-0000-0000C3280000}"/>
    <cellStyle name="Normal 2 2 2 2 2 2 2 2 2 2 2 8 13 3 2" xfId="10426" xr:uid="{00000000-0005-0000-0000-0000C4280000}"/>
    <cellStyle name="Normal 2 2 2 2 2 2 2 2 2 2 2 8 13 3 2 2" xfId="10427" xr:uid="{00000000-0005-0000-0000-0000C5280000}"/>
    <cellStyle name="Normal 2 2 2 2 2 2 2 2 2 2 2 8 13 3 2 3" xfId="10428" xr:uid="{00000000-0005-0000-0000-0000C6280000}"/>
    <cellStyle name="Normal 2 2 2 2 2 2 2 2 2 2 2 8 13 3 2 4" xfId="10429" xr:uid="{00000000-0005-0000-0000-0000C7280000}"/>
    <cellStyle name="Normal 2 2 2 2 2 2 2 2 2 2 2 8 13 3 3" xfId="10430" xr:uid="{00000000-0005-0000-0000-0000C8280000}"/>
    <cellStyle name="Normal 2 2 2 2 2 2 2 2 2 2 2 8 13 3 4" xfId="10431" xr:uid="{00000000-0005-0000-0000-0000C9280000}"/>
    <cellStyle name="Normal 2 2 2 2 2 2 2 2 2 2 2 8 13 3 5" xfId="10432" xr:uid="{00000000-0005-0000-0000-0000CA280000}"/>
    <cellStyle name="Normal 2 2 2 2 2 2 2 2 2 2 2 8 13 3 6" xfId="10433" xr:uid="{00000000-0005-0000-0000-0000CB280000}"/>
    <cellStyle name="Normal 2 2 2 2 2 2 2 2 2 2 2 8 13 4" xfId="10434" xr:uid="{00000000-0005-0000-0000-0000CC280000}"/>
    <cellStyle name="Normal 2 2 2 2 2 2 2 2 2 2 2 8 13 5" xfId="10435" xr:uid="{00000000-0005-0000-0000-0000CD280000}"/>
    <cellStyle name="Normal 2 2 2 2 2 2 2 2 2 2 2 8 13 6" xfId="10436" xr:uid="{00000000-0005-0000-0000-0000CE280000}"/>
    <cellStyle name="Normal 2 2 2 2 2 2 2 2 2 2 2 8 13 7" xfId="10437" xr:uid="{00000000-0005-0000-0000-0000CF280000}"/>
    <cellStyle name="Normal 2 2 2 2 2 2 2 2 2 2 2 8 13 8" xfId="10438" xr:uid="{00000000-0005-0000-0000-0000D0280000}"/>
    <cellStyle name="Normal 2 2 2 2 2 2 2 2 2 2 2 8 13 8 2" xfId="10439" xr:uid="{00000000-0005-0000-0000-0000D1280000}"/>
    <cellStyle name="Normal 2 2 2 2 2 2 2 2 2 2 2 8 13 8 3" xfId="10440" xr:uid="{00000000-0005-0000-0000-0000D2280000}"/>
    <cellStyle name="Normal 2 2 2 2 2 2 2 2 2 2 2 8 13 8 4" xfId="10441" xr:uid="{00000000-0005-0000-0000-0000D3280000}"/>
    <cellStyle name="Normal 2 2 2 2 2 2 2 2 2 2 2 8 13 9" xfId="10442" xr:uid="{00000000-0005-0000-0000-0000D4280000}"/>
    <cellStyle name="Normal 2 2 2 2 2 2 2 2 2 2 2 8 14" xfId="10443" xr:uid="{00000000-0005-0000-0000-0000D5280000}"/>
    <cellStyle name="Normal 2 2 2 2 2 2 2 2 2 2 2 8 15" xfId="10444" xr:uid="{00000000-0005-0000-0000-0000D6280000}"/>
    <cellStyle name="Normal 2 2 2 2 2 2 2 2 2 2 2 8 15 2" xfId="10445" xr:uid="{00000000-0005-0000-0000-0000D7280000}"/>
    <cellStyle name="Normal 2 2 2 2 2 2 2 2 2 2 2 8 15 2 2" xfId="10446" xr:uid="{00000000-0005-0000-0000-0000D8280000}"/>
    <cellStyle name="Normal 2 2 2 2 2 2 2 2 2 2 2 8 15 2 3" xfId="10447" xr:uid="{00000000-0005-0000-0000-0000D9280000}"/>
    <cellStyle name="Normal 2 2 2 2 2 2 2 2 2 2 2 8 15 2 4" xfId="10448" xr:uid="{00000000-0005-0000-0000-0000DA280000}"/>
    <cellStyle name="Normal 2 2 2 2 2 2 2 2 2 2 2 8 15 3" xfId="10449" xr:uid="{00000000-0005-0000-0000-0000DB280000}"/>
    <cellStyle name="Normal 2 2 2 2 2 2 2 2 2 2 2 8 15 4" xfId="10450" xr:uid="{00000000-0005-0000-0000-0000DC280000}"/>
    <cellStyle name="Normal 2 2 2 2 2 2 2 2 2 2 2 8 15 5" xfId="10451" xr:uid="{00000000-0005-0000-0000-0000DD280000}"/>
    <cellStyle name="Normal 2 2 2 2 2 2 2 2 2 2 2 8 15 6" xfId="10452" xr:uid="{00000000-0005-0000-0000-0000DE280000}"/>
    <cellStyle name="Normal 2 2 2 2 2 2 2 2 2 2 2 8 16" xfId="10453" xr:uid="{00000000-0005-0000-0000-0000DF280000}"/>
    <cellStyle name="Normal 2 2 2 2 2 2 2 2 2 2 2 8 17" xfId="10454" xr:uid="{00000000-0005-0000-0000-0000E0280000}"/>
    <cellStyle name="Normal 2 2 2 2 2 2 2 2 2 2 2 8 18" xfId="10455" xr:uid="{00000000-0005-0000-0000-0000E1280000}"/>
    <cellStyle name="Normal 2 2 2 2 2 2 2 2 2 2 2 8 19" xfId="10456" xr:uid="{00000000-0005-0000-0000-0000E2280000}"/>
    <cellStyle name="Normal 2 2 2 2 2 2 2 2 2 2 2 8 2" xfId="10457" xr:uid="{00000000-0005-0000-0000-0000E3280000}"/>
    <cellStyle name="Normal 2 2 2 2 2 2 2 2 2 2 2 8 2 10" xfId="10458" xr:uid="{00000000-0005-0000-0000-0000E4280000}"/>
    <cellStyle name="Normal 2 2 2 2 2 2 2 2 2 2 2 8 2 11" xfId="10459" xr:uid="{00000000-0005-0000-0000-0000E5280000}"/>
    <cellStyle name="Normal 2 2 2 2 2 2 2 2 2 2 2 8 2 12" xfId="10460" xr:uid="{00000000-0005-0000-0000-0000E6280000}"/>
    <cellStyle name="Normal 2 2 2 2 2 2 2 2 2 2 2 8 2 13" xfId="10461" xr:uid="{00000000-0005-0000-0000-0000E7280000}"/>
    <cellStyle name="Normal 2 2 2 2 2 2 2 2 2 2 2 8 2 13 2" xfId="10462" xr:uid="{00000000-0005-0000-0000-0000E8280000}"/>
    <cellStyle name="Normal 2 2 2 2 2 2 2 2 2 2 2 8 2 13 3" xfId="10463" xr:uid="{00000000-0005-0000-0000-0000E9280000}"/>
    <cellStyle name="Normal 2 2 2 2 2 2 2 2 2 2 2 8 2 13 4" xfId="10464" xr:uid="{00000000-0005-0000-0000-0000EA280000}"/>
    <cellStyle name="Normal 2 2 2 2 2 2 2 2 2 2 2 8 2 14" xfId="10465" xr:uid="{00000000-0005-0000-0000-0000EB280000}"/>
    <cellStyle name="Normal 2 2 2 2 2 2 2 2 2 2 2 8 2 15" xfId="10466" xr:uid="{00000000-0005-0000-0000-0000EC280000}"/>
    <cellStyle name="Normal 2 2 2 2 2 2 2 2 2 2 2 8 2 16" xfId="10467" xr:uid="{00000000-0005-0000-0000-0000ED280000}"/>
    <cellStyle name="Normal 2 2 2 2 2 2 2 2 2 2 2 8 2 2" xfId="10468" xr:uid="{00000000-0005-0000-0000-0000EE280000}"/>
    <cellStyle name="Normal 2 2 2 2 2 2 2 2 2 2 2 8 2 2 10" xfId="10469" xr:uid="{00000000-0005-0000-0000-0000EF280000}"/>
    <cellStyle name="Normal 2 2 2 2 2 2 2 2 2 2 2 8 2 2 11" xfId="10470" xr:uid="{00000000-0005-0000-0000-0000F0280000}"/>
    <cellStyle name="Normal 2 2 2 2 2 2 2 2 2 2 2 8 2 2 11 2" xfId="10471" xr:uid="{00000000-0005-0000-0000-0000F1280000}"/>
    <cellStyle name="Normal 2 2 2 2 2 2 2 2 2 2 2 8 2 2 11 3" xfId="10472" xr:uid="{00000000-0005-0000-0000-0000F2280000}"/>
    <cellStyle name="Normal 2 2 2 2 2 2 2 2 2 2 2 8 2 2 11 4" xfId="10473" xr:uid="{00000000-0005-0000-0000-0000F3280000}"/>
    <cellStyle name="Normal 2 2 2 2 2 2 2 2 2 2 2 8 2 2 12" xfId="10474" xr:uid="{00000000-0005-0000-0000-0000F4280000}"/>
    <cellStyle name="Normal 2 2 2 2 2 2 2 2 2 2 2 8 2 2 13" xfId="10475" xr:uid="{00000000-0005-0000-0000-0000F5280000}"/>
    <cellStyle name="Normal 2 2 2 2 2 2 2 2 2 2 2 8 2 2 14" xfId="10476" xr:uid="{00000000-0005-0000-0000-0000F6280000}"/>
    <cellStyle name="Normal 2 2 2 2 2 2 2 2 2 2 2 8 2 2 2" xfId="10477" xr:uid="{00000000-0005-0000-0000-0000F7280000}"/>
    <cellStyle name="Normal 2 2 2 2 2 2 2 2 2 2 2 8 2 2 2 10" xfId="10478" xr:uid="{00000000-0005-0000-0000-0000F8280000}"/>
    <cellStyle name="Normal 2 2 2 2 2 2 2 2 2 2 2 8 2 2 2 11" xfId="10479" xr:uid="{00000000-0005-0000-0000-0000F9280000}"/>
    <cellStyle name="Normal 2 2 2 2 2 2 2 2 2 2 2 8 2 2 2 2" xfId="10480" xr:uid="{00000000-0005-0000-0000-0000FA280000}"/>
    <cellStyle name="Normal 2 2 2 2 2 2 2 2 2 2 2 8 2 2 2 2 10" xfId="10481" xr:uid="{00000000-0005-0000-0000-0000FB280000}"/>
    <cellStyle name="Normal 2 2 2 2 2 2 2 2 2 2 2 8 2 2 2 2 11" xfId="10482" xr:uid="{00000000-0005-0000-0000-0000FC280000}"/>
    <cellStyle name="Normal 2 2 2 2 2 2 2 2 2 2 2 8 2 2 2 2 2" xfId="10483" xr:uid="{00000000-0005-0000-0000-0000FD280000}"/>
    <cellStyle name="Normal 2 2 2 2 2 2 2 2 2 2 2 8 2 2 2 2 2 2" xfId="10484" xr:uid="{00000000-0005-0000-0000-0000FE280000}"/>
    <cellStyle name="Normal 2 2 2 2 2 2 2 2 2 2 2 8 2 2 2 2 2 2 2" xfId="10485" xr:uid="{00000000-0005-0000-0000-0000FF280000}"/>
    <cellStyle name="Normal 2 2 2 2 2 2 2 2 2 2 2 8 2 2 2 2 2 2 3" xfId="10486" xr:uid="{00000000-0005-0000-0000-000000290000}"/>
    <cellStyle name="Normal 2 2 2 2 2 2 2 2 2 2 2 8 2 2 2 2 2 2 4" xfId="10487" xr:uid="{00000000-0005-0000-0000-000001290000}"/>
    <cellStyle name="Normal 2 2 2 2 2 2 2 2 2 2 2 8 2 2 2 2 2 3" xfId="10488" xr:uid="{00000000-0005-0000-0000-000002290000}"/>
    <cellStyle name="Normal 2 2 2 2 2 2 2 2 2 2 2 8 2 2 2 2 2 4" xfId="10489" xr:uid="{00000000-0005-0000-0000-000003290000}"/>
    <cellStyle name="Normal 2 2 2 2 2 2 2 2 2 2 2 8 2 2 2 2 2 5" xfId="10490" xr:uid="{00000000-0005-0000-0000-000004290000}"/>
    <cellStyle name="Normal 2 2 2 2 2 2 2 2 2 2 2 8 2 2 2 2 2 6" xfId="10491" xr:uid="{00000000-0005-0000-0000-000005290000}"/>
    <cellStyle name="Normal 2 2 2 2 2 2 2 2 2 2 2 8 2 2 2 2 3" xfId="10492" xr:uid="{00000000-0005-0000-0000-000006290000}"/>
    <cellStyle name="Normal 2 2 2 2 2 2 2 2 2 2 2 8 2 2 2 2 4" xfId="10493" xr:uid="{00000000-0005-0000-0000-000007290000}"/>
    <cellStyle name="Normal 2 2 2 2 2 2 2 2 2 2 2 8 2 2 2 2 5" xfId="10494" xr:uid="{00000000-0005-0000-0000-000008290000}"/>
    <cellStyle name="Normal 2 2 2 2 2 2 2 2 2 2 2 8 2 2 2 2 6" xfId="10495" xr:uid="{00000000-0005-0000-0000-000009290000}"/>
    <cellStyle name="Normal 2 2 2 2 2 2 2 2 2 2 2 8 2 2 2 2 7" xfId="10496" xr:uid="{00000000-0005-0000-0000-00000A290000}"/>
    <cellStyle name="Normal 2 2 2 2 2 2 2 2 2 2 2 8 2 2 2 2 8" xfId="10497" xr:uid="{00000000-0005-0000-0000-00000B290000}"/>
    <cellStyle name="Normal 2 2 2 2 2 2 2 2 2 2 2 8 2 2 2 2 8 2" xfId="10498" xr:uid="{00000000-0005-0000-0000-00000C290000}"/>
    <cellStyle name="Normal 2 2 2 2 2 2 2 2 2 2 2 8 2 2 2 2 8 3" xfId="10499" xr:uid="{00000000-0005-0000-0000-00000D290000}"/>
    <cellStyle name="Normal 2 2 2 2 2 2 2 2 2 2 2 8 2 2 2 2 8 4" xfId="10500" xr:uid="{00000000-0005-0000-0000-00000E290000}"/>
    <cellStyle name="Normal 2 2 2 2 2 2 2 2 2 2 2 8 2 2 2 2 9" xfId="10501" xr:uid="{00000000-0005-0000-0000-00000F290000}"/>
    <cellStyle name="Normal 2 2 2 2 2 2 2 2 2 2 2 8 2 2 2 3" xfId="10502" xr:uid="{00000000-0005-0000-0000-000010290000}"/>
    <cellStyle name="Normal 2 2 2 2 2 2 2 2 2 2 2 8 2 2 2 3 2" xfId="10503" xr:uid="{00000000-0005-0000-0000-000011290000}"/>
    <cellStyle name="Normal 2 2 2 2 2 2 2 2 2 2 2 8 2 2 2 3 2 2" xfId="10504" xr:uid="{00000000-0005-0000-0000-000012290000}"/>
    <cellStyle name="Normal 2 2 2 2 2 2 2 2 2 2 2 8 2 2 2 3 2 3" xfId="10505" xr:uid="{00000000-0005-0000-0000-000013290000}"/>
    <cellStyle name="Normal 2 2 2 2 2 2 2 2 2 2 2 8 2 2 2 3 2 4" xfId="10506" xr:uid="{00000000-0005-0000-0000-000014290000}"/>
    <cellStyle name="Normal 2 2 2 2 2 2 2 2 2 2 2 8 2 2 2 3 3" xfId="10507" xr:uid="{00000000-0005-0000-0000-000015290000}"/>
    <cellStyle name="Normal 2 2 2 2 2 2 2 2 2 2 2 8 2 2 2 3 4" xfId="10508" xr:uid="{00000000-0005-0000-0000-000016290000}"/>
    <cellStyle name="Normal 2 2 2 2 2 2 2 2 2 2 2 8 2 2 2 3 5" xfId="10509" xr:uid="{00000000-0005-0000-0000-000017290000}"/>
    <cellStyle name="Normal 2 2 2 2 2 2 2 2 2 2 2 8 2 2 2 3 6" xfId="10510" xr:uid="{00000000-0005-0000-0000-000018290000}"/>
    <cellStyle name="Normal 2 2 2 2 2 2 2 2 2 2 2 8 2 2 2 4" xfId="10511" xr:uid="{00000000-0005-0000-0000-000019290000}"/>
    <cellStyle name="Normal 2 2 2 2 2 2 2 2 2 2 2 8 2 2 2 5" xfId="10512" xr:uid="{00000000-0005-0000-0000-00001A290000}"/>
    <cellStyle name="Normal 2 2 2 2 2 2 2 2 2 2 2 8 2 2 2 6" xfId="10513" xr:uid="{00000000-0005-0000-0000-00001B290000}"/>
    <cellStyle name="Normal 2 2 2 2 2 2 2 2 2 2 2 8 2 2 2 7" xfId="10514" xr:uid="{00000000-0005-0000-0000-00001C290000}"/>
    <cellStyle name="Normal 2 2 2 2 2 2 2 2 2 2 2 8 2 2 2 8" xfId="10515" xr:uid="{00000000-0005-0000-0000-00001D290000}"/>
    <cellStyle name="Normal 2 2 2 2 2 2 2 2 2 2 2 8 2 2 2 8 2" xfId="10516" xr:uid="{00000000-0005-0000-0000-00001E290000}"/>
    <cellStyle name="Normal 2 2 2 2 2 2 2 2 2 2 2 8 2 2 2 8 3" xfId="10517" xr:uid="{00000000-0005-0000-0000-00001F290000}"/>
    <cellStyle name="Normal 2 2 2 2 2 2 2 2 2 2 2 8 2 2 2 8 4" xfId="10518" xr:uid="{00000000-0005-0000-0000-000020290000}"/>
    <cellStyle name="Normal 2 2 2 2 2 2 2 2 2 2 2 8 2 2 2 9" xfId="10519" xr:uid="{00000000-0005-0000-0000-000021290000}"/>
    <cellStyle name="Normal 2 2 2 2 2 2 2 2 2 2 2 8 2 2 3" xfId="10520" xr:uid="{00000000-0005-0000-0000-000022290000}"/>
    <cellStyle name="Normal 2 2 2 2 2 2 2 2 2 2 2 8 2 2 4" xfId="10521" xr:uid="{00000000-0005-0000-0000-000023290000}"/>
    <cellStyle name="Normal 2 2 2 2 2 2 2 2 2 2 2 8 2 2 5" xfId="10522" xr:uid="{00000000-0005-0000-0000-000024290000}"/>
    <cellStyle name="Normal 2 2 2 2 2 2 2 2 2 2 2 8 2 2 5 2" xfId="10523" xr:uid="{00000000-0005-0000-0000-000025290000}"/>
    <cellStyle name="Normal 2 2 2 2 2 2 2 2 2 2 2 8 2 2 5 2 2" xfId="10524" xr:uid="{00000000-0005-0000-0000-000026290000}"/>
    <cellStyle name="Normal 2 2 2 2 2 2 2 2 2 2 2 8 2 2 5 2 3" xfId="10525" xr:uid="{00000000-0005-0000-0000-000027290000}"/>
    <cellStyle name="Normal 2 2 2 2 2 2 2 2 2 2 2 8 2 2 5 2 4" xfId="10526" xr:uid="{00000000-0005-0000-0000-000028290000}"/>
    <cellStyle name="Normal 2 2 2 2 2 2 2 2 2 2 2 8 2 2 5 3" xfId="10527" xr:uid="{00000000-0005-0000-0000-000029290000}"/>
    <cellStyle name="Normal 2 2 2 2 2 2 2 2 2 2 2 8 2 2 5 4" xfId="10528" xr:uid="{00000000-0005-0000-0000-00002A290000}"/>
    <cellStyle name="Normal 2 2 2 2 2 2 2 2 2 2 2 8 2 2 5 5" xfId="10529" xr:uid="{00000000-0005-0000-0000-00002B290000}"/>
    <cellStyle name="Normal 2 2 2 2 2 2 2 2 2 2 2 8 2 2 5 6" xfId="10530" xr:uid="{00000000-0005-0000-0000-00002C290000}"/>
    <cellStyle name="Normal 2 2 2 2 2 2 2 2 2 2 2 8 2 2 6" xfId="10531" xr:uid="{00000000-0005-0000-0000-00002D290000}"/>
    <cellStyle name="Normal 2 2 2 2 2 2 2 2 2 2 2 8 2 2 7" xfId="10532" xr:uid="{00000000-0005-0000-0000-00002E290000}"/>
    <cellStyle name="Normal 2 2 2 2 2 2 2 2 2 2 2 8 2 2 8" xfId="10533" xr:uid="{00000000-0005-0000-0000-00002F290000}"/>
    <cellStyle name="Normal 2 2 2 2 2 2 2 2 2 2 2 8 2 2 9" xfId="10534" xr:uid="{00000000-0005-0000-0000-000030290000}"/>
    <cellStyle name="Normal 2 2 2 2 2 2 2 2 2 2 2 8 2 3" xfId="10535" xr:uid="{00000000-0005-0000-0000-000031290000}"/>
    <cellStyle name="Normal 2 2 2 2 2 2 2 2 2 2 2 8 2 4" xfId="10536" xr:uid="{00000000-0005-0000-0000-000032290000}"/>
    <cellStyle name="Normal 2 2 2 2 2 2 2 2 2 2 2 8 2 5" xfId="10537" xr:uid="{00000000-0005-0000-0000-000033290000}"/>
    <cellStyle name="Normal 2 2 2 2 2 2 2 2 2 2 2 8 2 5 10" xfId="10538" xr:uid="{00000000-0005-0000-0000-000034290000}"/>
    <cellStyle name="Normal 2 2 2 2 2 2 2 2 2 2 2 8 2 5 11" xfId="10539" xr:uid="{00000000-0005-0000-0000-000035290000}"/>
    <cellStyle name="Normal 2 2 2 2 2 2 2 2 2 2 2 8 2 5 2" xfId="10540" xr:uid="{00000000-0005-0000-0000-000036290000}"/>
    <cellStyle name="Normal 2 2 2 2 2 2 2 2 2 2 2 8 2 5 2 10" xfId="10541" xr:uid="{00000000-0005-0000-0000-000037290000}"/>
    <cellStyle name="Normal 2 2 2 2 2 2 2 2 2 2 2 8 2 5 2 11" xfId="10542" xr:uid="{00000000-0005-0000-0000-000038290000}"/>
    <cellStyle name="Normal 2 2 2 2 2 2 2 2 2 2 2 8 2 5 2 2" xfId="10543" xr:uid="{00000000-0005-0000-0000-000039290000}"/>
    <cellStyle name="Normal 2 2 2 2 2 2 2 2 2 2 2 8 2 5 2 2 2" xfId="10544" xr:uid="{00000000-0005-0000-0000-00003A290000}"/>
    <cellStyle name="Normal 2 2 2 2 2 2 2 2 2 2 2 8 2 5 2 2 2 2" xfId="10545" xr:uid="{00000000-0005-0000-0000-00003B290000}"/>
    <cellStyle name="Normal 2 2 2 2 2 2 2 2 2 2 2 8 2 5 2 2 2 3" xfId="10546" xr:uid="{00000000-0005-0000-0000-00003C290000}"/>
    <cellStyle name="Normal 2 2 2 2 2 2 2 2 2 2 2 8 2 5 2 2 2 4" xfId="10547" xr:uid="{00000000-0005-0000-0000-00003D290000}"/>
    <cellStyle name="Normal 2 2 2 2 2 2 2 2 2 2 2 8 2 5 2 2 3" xfId="10548" xr:uid="{00000000-0005-0000-0000-00003E290000}"/>
    <cellStyle name="Normal 2 2 2 2 2 2 2 2 2 2 2 8 2 5 2 2 4" xfId="10549" xr:uid="{00000000-0005-0000-0000-00003F290000}"/>
    <cellStyle name="Normal 2 2 2 2 2 2 2 2 2 2 2 8 2 5 2 2 5" xfId="10550" xr:uid="{00000000-0005-0000-0000-000040290000}"/>
    <cellStyle name="Normal 2 2 2 2 2 2 2 2 2 2 2 8 2 5 2 2 6" xfId="10551" xr:uid="{00000000-0005-0000-0000-000041290000}"/>
    <cellStyle name="Normal 2 2 2 2 2 2 2 2 2 2 2 8 2 5 2 3" xfId="10552" xr:uid="{00000000-0005-0000-0000-000042290000}"/>
    <cellStyle name="Normal 2 2 2 2 2 2 2 2 2 2 2 8 2 5 2 4" xfId="10553" xr:uid="{00000000-0005-0000-0000-000043290000}"/>
    <cellStyle name="Normal 2 2 2 2 2 2 2 2 2 2 2 8 2 5 2 5" xfId="10554" xr:uid="{00000000-0005-0000-0000-000044290000}"/>
    <cellStyle name="Normal 2 2 2 2 2 2 2 2 2 2 2 8 2 5 2 6" xfId="10555" xr:uid="{00000000-0005-0000-0000-000045290000}"/>
    <cellStyle name="Normal 2 2 2 2 2 2 2 2 2 2 2 8 2 5 2 7" xfId="10556" xr:uid="{00000000-0005-0000-0000-000046290000}"/>
    <cellStyle name="Normal 2 2 2 2 2 2 2 2 2 2 2 8 2 5 2 8" xfId="10557" xr:uid="{00000000-0005-0000-0000-000047290000}"/>
    <cellStyle name="Normal 2 2 2 2 2 2 2 2 2 2 2 8 2 5 2 8 2" xfId="10558" xr:uid="{00000000-0005-0000-0000-000048290000}"/>
    <cellStyle name="Normal 2 2 2 2 2 2 2 2 2 2 2 8 2 5 2 8 3" xfId="10559" xr:uid="{00000000-0005-0000-0000-000049290000}"/>
    <cellStyle name="Normal 2 2 2 2 2 2 2 2 2 2 2 8 2 5 2 8 4" xfId="10560" xr:uid="{00000000-0005-0000-0000-00004A290000}"/>
    <cellStyle name="Normal 2 2 2 2 2 2 2 2 2 2 2 8 2 5 2 9" xfId="10561" xr:uid="{00000000-0005-0000-0000-00004B290000}"/>
    <cellStyle name="Normal 2 2 2 2 2 2 2 2 2 2 2 8 2 5 3" xfId="10562" xr:uid="{00000000-0005-0000-0000-00004C290000}"/>
    <cellStyle name="Normal 2 2 2 2 2 2 2 2 2 2 2 8 2 5 3 2" xfId="10563" xr:uid="{00000000-0005-0000-0000-00004D290000}"/>
    <cellStyle name="Normal 2 2 2 2 2 2 2 2 2 2 2 8 2 5 3 2 2" xfId="10564" xr:uid="{00000000-0005-0000-0000-00004E290000}"/>
    <cellStyle name="Normal 2 2 2 2 2 2 2 2 2 2 2 8 2 5 3 2 3" xfId="10565" xr:uid="{00000000-0005-0000-0000-00004F290000}"/>
    <cellStyle name="Normal 2 2 2 2 2 2 2 2 2 2 2 8 2 5 3 2 4" xfId="10566" xr:uid="{00000000-0005-0000-0000-000050290000}"/>
    <cellStyle name="Normal 2 2 2 2 2 2 2 2 2 2 2 8 2 5 3 3" xfId="10567" xr:uid="{00000000-0005-0000-0000-000051290000}"/>
    <cellStyle name="Normal 2 2 2 2 2 2 2 2 2 2 2 8 2 5 3 4" xfId="10568" xr:uid="{00000000-0005-0000-0000-000052290000}"/>
    <cellStyle name="Normal 2 2 2 2 2 2 2 2 2 2 2 8 2 5 3 5" xfId="10569" xr:uid="{00000000-0005-0000-0000-000053290000}"/>
    <cellStyle name="Normal 2 2 2 2 2 2 2 2 2 2 2 8 2 5 3 6" xfId="10570" xr:uid="{00000000-0005-0000-0000-000054290000}"/>
    <cellStyle name="Normal 2 2 2 2 2 2 2 2 2 2 2 8 2 5 4" xfId="10571" xr:uid="{00000000-0005-0000-0000-000055290000}"/>
    <cellStyle name="Normal 2 2 2 2 2 2 2 2 2 2 2 8 2 5 5" xfId="10572" xr:uid="{00000000-0005-0000-0000-000056290000}"/>
    <cellStyle name="Normal 2 2 2 2 2 2 2 2 2 2 2 8 2 5 6" xfId="10573" xr:uid="{00000000-0005-0000-0000-000057290000}"/>
    <cellStyle name="Normal 2 2 2 2 2 2 2 2 2 2 2 8 2 5 7" xfId="10574" xr:uid="{00000000-0005-0000-0000-000058290000}"/>
    <cellStyle name="Normal 2 2 2 2 2 2 2 2 2 2 2 8 2 5 8" xfId="10575" xr:uid="{00000000-0005-0000-0000-000059290000}"/>
    <cellStyle name="Normal 2 2 2 2 2 2 2 2 2 2 2 8 2 5 8 2" xfId="10576" xr:uid="{00000000-0005-0000-0000-00005A290000}"/>
    <cellStyle name="Normal 2 2 2 2 2 2 2 2 2 2 2 8 2 5 8 3" xfId="10577" xr:uid="{00000000-0005-0000-0000-00005B290000}"/>
    <cellStyle name="Normal 2 2 2 2 2 2 2 2 2 2 2 8 2 5 8 4" xfId="10578" xr:uid="{00000000-0005-0000-0000-00005C290000}"/>
    <cellStyle name="Normal 2 2 2 2 2 2 2 2 2 2 2 8 2 5 9" xfId="10579" xr:uid="{00000000-0005-0000-0000-00005D290000}"/>
    <cellStyle name="Normal 2 2 2 2 2 2 2 2 2 2 2 8 2 6" xfId="10580" xr:uid="{00000000-0005-0000-0000-00005E290000}"/>
    <cellStyle name="Normal 2 2 2 2 2 2 2 2 2 2 2 8 2 7" xfId="10581" xr:uid="{00000000-0005-0000-0000-00005F290000}"/>
    <cellStyle name="Normal 2 2 2 2 2 2 2 2 2 2 2 8 2 7 2" xfId="10582" xr:uid="{00000000-0005-0000-0000-000060290000}"/>
    <cellStyle name="Normal 2 2 2 2 2 2 2 2 2 2 2 8 2 7 2 2" xfId="10583" xr:uid="{00000000-0005-0000-0000-000061290000}"/>
    <cellStyle name="Normal 2 2 2 2 2 2 2 2 2 2 2 8 2 7 2 3" xfId="10584" xr:uid="{00000000-0005-0000-0000-000062290000}"/>
    <cellStyle name="Normal 2 2 2 2 2 2 2 2 2 2 2 8 2 7 2 4" xfId="10585" xr:uid="{00000000-0005-0000-0000-000063290000}"/>
    <cellStyle name="Normal 2 2 2 2 2 2 2 2 2 2 2 8 2 7 3" xfId="10586" xr:uid="{00000000-0005-0000-0000-000064290000}"/>
    <cellStyle name="Normal 2 2 2 2 2 2 2 2 2 2 2 8 2 7 4" xfId="10587" xr:uid="{00000000-0005-0000-0000-000065290000}"/>
    <cellStyle name="Normal 2 2 2 2 2 2 2 2 2 2 2 8 2 7 5" xfId="10588" xr:uid="{00000000-0005-0000-0000-000066290000}"/>
    <cellStyle name="Normal 2 2 2 2 2 2 2 2 2 2 2 8 2 7 6" xfId="10589" xr:uid="{00000000-0005-0000-0000-000067290000}"/>
    <cellStyle name="Normal 2 2 2 2 2 2 2 2 2 2 2 8 2 8" xfId="10590" xr:uid="{00000000-0005-0000-0000-000068290000}"/>
    <cellStyle name="Normal 2 2 2 2 2 2 2 2 2 2 2 8 2 9" xfId="10591" xr:uid="{00000000-0005-0000-0000-000069290000}"/>
    <cellStyle name="Normal 2 2 2 2 2 2 2 2 2 2 2 8 20" xfId="10592" xr:uid="{00000000-0005-0000-0000-00006A290000}"/>
    <cellStyle name="Normal 2 2 2 2 2 2 2 2 2 2 2 8 21" xfId="10593" xr:uid="{00000000-0005-0000-0000-00006B290000}"/>
    <cellStyle name="Normal 2 2 2 2 2 2 2 2 2 2 2 8 21 2" xfId="10594" xr:uid="{00000000-0005-0000-0000-00006C290000}"/>
    <cellStyle name="Normal 2 2 2 2 2 2 2 2 2 2 2 8 21 3" xfId="10595" xr:uid="{00000000-0005-0000-0000-00006D290000}"/>
    <cellStyle name="Normal 2 2 2 2 2 2 2 2 2 2 2 8 21 4" xfId="10596" xr:uid="{00000000-0005-0000-0000-00006E290000}"/>
    <cellStyle name="Normal 2 2 2 2 2 2 2 2 2 2 2 8 22" xfId="10597" xr:uid="{00000000-0005-0000-0000-00006F290000}"/>
    <cellStyle name="Normal 2 2 2 2 2 2 2 2 2 2 2 8 23" xfId="10598" xr:uid="{00000000-0005-0000-0000-000070290000}"/>
    <cellStyle name="Normal 2 2 2 2 2 2 2 2 2 2 2 8 24" xfId="10599" xr:uid="{00000000-0005-0000-0000-000071290000}"/>
    <cellStyle name="Normal 2 2 2 2 2 2 2 2 2 2 2 8 3" xfId="10600" xr:uid="{00000000-0005-0000-0000-000072290000}"/>
    <cellStyle name="Normal 2 2 2 2 2 2 2 2 2 2 2 8 4" xfId="10601" xr:uid="{00000000-0005-0000-0000-000073290000}"/>
    <cellStyle name="Normal 2 2 2 2 2 2 2 2 2 2 2 8 5" xfId="10602" xr:uid="{00000000-0005-0000-0000-000074290000}"/>
    <cellStyle name="Normal 2 2 2 2 2 2 2 2 2 2 2 8 6" xfId="10603" xr:uid="{00000000-0005-0000-0000-000075290000}"/>
    <cellStyle name="Normal 2 2 2 2 2 2 2 2 2 2 2 8 7" xfId="10604" xr:uid="{00000000-0005-0000-0000-000076290000}"/>
    <cellStyle name="Normal 2 2 2 2 2 2 2 2 2 2 2 8 8" xfId="10605" xr:uid="{00000000-0005-0000-0000-000077290000}"/>
    <cellStyle name="Normal 2 2 2 2 2 2 2 2 2 2 2 8 9" xfId="10606" xr:uid="{00000000-0005-0000-0000-000078290000}"/>
    <cellStyle name="Normal 2 2 2 2 2 2 2 2 2 2 2 80" xfId="10607" xr:uid="{00000000-0005-0000-0000-000079290000}"/>
    <cellStyle name="Normal 2 2 2 2 2 2 2 2 2 2 2 81" xfId="10608" xr:uid="{00000000-0005-0000-0000-00007A290000}"/>
    <cellStyle name="Normal 2 2 2 2 2 2 2 2 2 2 2 82" xfId="10609" xr:uid="{00000000-0005-0000-0000-00007B290000}"/>
    <cellStyle name="Normal 2 2 2 2 2 2 2 2 2 2 2 83" xfId="10610" xr:uid="{00000000-0005-0000-0000-00007C290000}"/>
    <cellStyle name="Normal 2 2 2 2 2 2 2 2 2 2 2 84" xfId="10611" xr:uid="{00000000-0005-0000-0000-00007D290000}"/>
    <cellStyle name="Normal 2 2 2 2 2 2 2 2 2 2 2 85" xfId="10612" xr:uid="{00000000-0005-0000-0000-00007E290000}"/>
    <cellStyle name="Normal 2 2 2 2 2 2 2 2 2 2 2 86" xfId="10613" xr:uid="{00000000-0005-0000-0000-00007F290000}"/>
    <cellStyle name="Normal 2 2 2 2 2 2 2 2 2 2 2 87" xfId="10614" xr:uid="{00000000-0005-0000-0000-000080290000}"/>
    <cellStyle name="Normal 2 2 2 2 2 2 2 2 2 2 2 88" xfId="10615" xr:uid="{00000000-0005-0000-0000-000081290000}"/>
    <cellStyle name="Normal 2 2 2 2 2 2 2 2 2 2 2 89" xfId="10616" xr:uid="{00000000-0005-0000-0000-000082290000}"/>
    <cellStyle name="Normal 2 2 2 2 2 2 2 2 2 2 2 89 2" xfId="10617" xr:uid="{00000000-0005-0000-0000-000083290000}"/>
    <cellStyle name="Normal 2 2 2 2 2 2 2 2 2 2 2 89 3" xfId="10618" xr:uid="{00000000-0005-0000-0000-000084290000}"/>
    <cellStyle name="Normal 2 2 2 2 2 2 2 2 2 2 2 89 4" xfId="10619" xr:uid="{00000000-0005-0000-0000-000085290000}"/>
    <cellStyle name="Normal 2 2 2 2 2 2 2 2 2 2 2 9" xfId="10620" xr:uid="{00000000-0005-0000-0000-000086290000}"/>
    <cellStyle name="Normal 2 2 2 2 2 2 2 2 2 2 2 9 10" xfId="10621" xr:uid="{00000000-0005-0000-0000-000087290000}"/>
    <cellStyle name="Normal 2 2 2 2 2 2 2 2 2 2 2 9 11" xfId="10622" xr:uid="{00000000-0005-0000-0000-000088290000}"/>
    <cellStyle name="Normal 2 2 2 2 2 2 2 2 2 2 2 9 12" xfId="10623" xr:uid="{00000000-0005-0000-0000-000089290000}"/>
    <cellStyle name="Normal 2 2 2 2 2 2 2 2 2 2 2 9 13" xfId="10624" xr:uid="{00000000-0005-0000-0000-00008A290000}"/>
    <cellStyle name="Normal 2 2 2 2 2 2 2 2 2 2 2 9 13 2" xfId="10625" xr:uid="{00000000-0005-0000-0000-00008B290000}"/>
    <cellStyle name="Normal 2 2 2 2 2 2 2 2 2 2 2 9 13 3" xfId="10626" xr:uid="{00000000-0005-0000-0000-00008C290000}"/>
    <cellStyle name="Normal 2 2 2 2 2 2 2 2 2 2 2 9 13 4" xfId="10627" xr:uid="{00000000-0005-0000-0000-00008D290000}"/>
    <cellStyle name="Normal 2 2 2 2 2 2 2 2 2 2 2 9 14" xfId="10628" xr:uid="{00000000-0005-0000-0000-00008E290000}"/>
    <cellStyle name="Normal 2 2 2 2 2 2 2 2 2 2 2 9 15" xfId="10629" xr:uid="{00000000-0005-0000-0000-00008F290000}"/>
    <cellStyle name="Normal 2 2 2 2 2 2 2 2 2 2 2 9 16" xfId="10630" xr:uid="{00000000-0005-0000-0000-000090290000}"/>
    <cellStyle name="Normal 2 2 2 2 2 2 2 2 2 2 2 9 2" xfId="10631" xr:uid="{00000000-0005-0000-0000-000091290000}"/>
    <cellStyle name="Normal 2 2 2 2 2 2 2 2 2 2 2 9 2 10" xfId="10632" xr:uid="{00000000-0005-0000-0000-000092290000}"/>
    <cellStyle name="Normal 2 2 2 2 2 2 2 2 2 2 2 9 2 11" xfId="10633" xr:uid="{00000000-0005-0000-0000-000093290000}"/>
    <cellStyle name="Normal 2 2 2 2 2 2 2 2 2 2 2 9 2 11 2" xfId="10634" xr:uid="{00000000-0005-0000-0000-000094290000}"/>
    <cellStyle name="Normal 2 2 2 2 2 2 2 2 2 2 2 9 2 11 3" xfId="10635" xr:uid="{00000000-0005-0000-0000-000095290000}"/>
    <cellStyle name="Normal 2 2 2 2 2 2 2 2 2 2 2 9 2 11 4" xfId="10636" xr:uid="{00000000-0005-0000-0000-000096290000}"/>
    <cellStyle name="Normal 2 2 2 2 2 2 2 2 2 2 2 9 2 12" xfId="10637" xr:uid="{00000000-0005-0000-0000-000097290000}"/>
    <cellStyle name="Normal 2 2 2 2 2 2 2 2 2 2 2 9 2 13" xfId="10638" xr:uid="{00000000-0005-0000-0000-000098290000}"/>
    <cellStyle name="Normal 2 2 2 2 2 2 2 2 2 2 2 9 2 14" xfId="10639" xr:uid="{00000000-0005-0000-0000-000099290000}"/>
    <cellStyle name="Normal 2 2 2 2 2 2 2 2 2 2 2 9 2 2" xfId="10640" xr:uid="{00000000-0005-0000-0000-00009A290000}"/>
    <cellStyle name="Normal 2 2 2 2 2 2 2 2 2 2 2 9 2 2 10" xfId="10641" xr:uid="{00000000-0005-0000-0000-00009B290000}"/>
    <cellStyle name="Normal 2 2 2 2 2 2 2 2 2 2 2 9 2 2 11" xfId="10642" xr:uid="{00000000-0005-0000-0000-00009C290000}"/>
    <cellStyle name="Normal 2 2 2 2 2 2 2 2 2 2 2 9 2 2 2" xfId="10643" xr:uid="{00000000-0005-0000-0000-00009D290000}"/>
    <cellStyle name="Normal 2 2 2 2 2 2 2 2 2 2 2 9 2 2 2 10" xfId="10644" xr:uid="{00000000-0005-0000-0000-00009E290000}"/>
    <cellStyle name="Normal 2 2 2 2 2 2 2 2 2 2 2 9 2 2 2 11" xfId="10645" xr:uid="{00000000-0005-0000-0000-00009F290000}"/>
    <cellStyle name="Normal 2 2 2 2 2 2 2 2 2 2 2 9 2 2 2 2" xfId="10646" xr:uid="{00000000-0005-0000-0000-0000A0290000}"/>
    <cellStyle name="Normal 2 2 2 2 2 2 2 2 2 2 2 9 2 2 2 2 2" xfId="10647" xr:uid="{00000000-0005-0000-0000-0000A1290000}"/>
    <cellStyle name="Normal 2 2 2 2 2 2 2 2 2 2 2 9 2 2 2 2 2 2" xfId="10648" xr:uid="{00000000-0005-0000-0000-0000A2290000}"/>
    <cellStyle name="Normal 2 2 2 2 2 2 2 2 2 2 2 9 2 2 2 2 2 3" xfId="10649" xr:uid="{00000000-0005-0000-0000-0000A3290000}"/>
    <cellStyle name="Normal 2 2 2 2 2 2 2 2 2 2 2 9 2 2 2 2 2 4" xfId="10650" xr:uid="{00000000-0005-0000-0000-0000A4290000}"/>
    <cellStyle name="Normal 2 2 2 2 2 2 2 2 2 2 2 9 2 2 2 2 3" xfId="10651" xr:uid="{00000000-0005-0000-0000-0000A5290000}"/>
    <cellStyle name="Normal 2 2 2 2 2 2 2 2 2 2 2 9 2 2 2 2 4" xfId="10652" xr:uid="{00000000-0005-0000-0000-0000A6290000}"/>
    <cellStyle name="Normal 2 2 2 2 2 2 2 2 2 2 2 9 2 2 2 2 5" xfId="10653" xr:uid="{00000000-0005-0000-0000-0000A7290000}"/>
    <cellStyle name="Normal 2 2 2 2 2 2 2 2 2 2 2 9 2 2 2 2 6" xfId="10654" xr:uid="{00000000-0005-0000-0000-0000A8290000}"/>
    <cellStyle name="Normal 2 2 2 2 2 2 2 2 2 2 2 9 2 2 2 3" xfId="10655" xr:uid="{00000000-0005-0000-0000-0000A9290000}"/>
    <cellStyle name="Normal 2 2 2 2 2 2 2 2 2 2 2 9 2 2 2 4" xfId="10656" xr:uid="{00000000-0005-0000-0000-0000AA290000}"/>
    <cellStyle name="Normal 2 2 2 2 2 2 2 2 2 2 2 9 2 2 2 5" xfId="10657" xr:uid="{00000000-0005-0000-0000-0000AB290000}"/>
    <cellStyle name="Normal 2 2 2 2 2 2 2 2 2 2 2 9 2 2 2 6" xfId="10658" xr:uid="{00000000-0005-0000-0000-0000AC290000}"/>
    <cellStyle name="Normal 2 2 2 2 2 2 2 2 2 2 2 9 2 2 2 7" xfId="10659" xr:uid="{00000000-0005-0000-0000-0000AD290000}"/>
    <cellStyle name="Normal 2 2 2 2 2 2 2 2 2 2 2 9 2 2 2 8" xfId="10660" xr:uid="{00000000-0005-0000-0000-0000AE290000}"/>
    <cellStyle name="Normal 2 2 2 2 2 2 2 2 2 2 2 9 2 2 2 8 2" xfId="10661" xr:uid="{00000000-0005-0000-0000-0000AF290000}"/>
    <cellStyle name="Normal 2 2 2 2 2 2 2 2 2 2 2 9 2 2 2 8 3" xfId="10662" xr:uid="{00000000-0005-0000-0000-0000B0290000}"/>
    <cellStyle name="Normal 2 2 2 2 2 2 2 2 2 2 2 9 2 2 2 8 4" xfId="10663" xr:uid="{00000000-0005-0000-0000-0000B1290000}"/>
    <cellStyle name="Normal 2 2 2 2 2 2 2 2 2 2 2 9 2 2 2 9" xfId="10664" xr:uid="{00000000-0005-0000-0000-0000B2290000}"/>
    <cellStyle name="Normal 2 2 2 2 2 2 2 2 2 2 2 9 2 2 3" xfId="10665" xr:uid="{00000000-0005-0000-0000-0000B3290000}"/>
    <cellStyle name="Normal 2 2 2 2 2 2 2 2 2 2 2 9 2 2 3 2" xfId="10666" xr:uid="{00000000-0005-0000-0000-0000B4290000}"/>
    <cellStyle name="Normal 2 2 2 2 2 2 2 2 2 2 2 9 2 2 3 2 2" xfId="10667" xr:uid="{00000000-0005-0000-0000-0000B5290000}"/>
    <cellStyle name="Normal 2 2 2 2 2 2 2 2 2 2 2 9 2 2 3 2 3" xfId="10668" xr:uid="{00000000-0005-0000-0000-0000B6290000}"/>
    <cellStyle name="Normal 2 2 2 2 2 2 2 2 2 2 2 9 2 2 3 2 4" xfId="10669" xr:uid="{00000000-0005-0000-0000-0000B7290000}"/>
    <cellStyle name="Normal 2 2 2 2 2 2 2 2 2 2 2 9 2 2 3 3" xfId="10670" xr:uid="{00000000-0005-0000-0000-0000B8290000}"/>
    <cellStyle name="Normal 2 2 2 2 2 2 2 2 2 2 2 9 2 2 3 4" xfId="10671" xr:uid="{00000000-0005-0000-0000-0000B9290000}"/>
    <cellStyle name="Normal 2 2 2 2 2 2 2 2 2 2 2 9 2 2 3 5" xfId="10672" xr:uid="{00000000-0005-0000-0000-0000BA290000}"/>
    <cellStyle name="Normal 2 2 2 2 2 2 2 2 2 2 2 9 2 2 3 6" xfId="10673" xr:uid="{00000000-0005-0000-0000-0000BB290000}"/>
    <cellStyle name="Normal 2 2 2 2 2 2 2 2 2 2 2 9 2 2 4" xfId="10674" xr:uid="{00000000-0005-0000-0000-0000BC290000}"/>
    <cellStyle name="Normal 2 2 2 2 2 2 2 2 2 2 2 9 2 2 5" xfId="10675" xr:uid="{00000000-0005-0000-0000-0000BD290000}"/>
    <cellStyle name="Normal 2 2 2 2 2 2 2 2 2 2 2 9 2 2 6" xfId="10676" xr:uid="{00000000-0005-0000-0000-0000BE290000}"/>
    <cellStyle name="Normal 2 2 2 2 2 2 2 2 2 2 2 9 2 2 7" xfId="10677" xr:uid="{00000000-0005-0000-0000-0000BF290000}"/>
    <cellStyle name="Normal 2 2 2 2 2 2 2 2 2 2 2 9 2 2 8" xfId="10678" xr:uid="{00000000-0005-0000-0000-0000C0290000}"/>
    <cellStyle name="Normal 2 2 2 2 2 2 2 2 2 2 2 9 2 2 8 2" xfId="10679" xr:uid="{00000000-0005-0000-0000-0000C1290000}"/>
    <cellStyle name="Normal 2 2 2 2 2 2 2 2 2 2 2 9 2 2 8 3" xfId="10680" xr:uid="{00000000-0005-0000-0000-0000C2290000}"/>
    <cellStyle name="Normal 2 2 2 2 2 2 2 2 2 2 2 9 2 2 8 4" xfId="10681" xr:uid="{00000000-0005-0000-0000-0000C3290000}"/>
    <cellStyle name="Normal 2 2 2 2 2 2 2 2 2 2 2 9 2 2 9" xfId="10682" xr:uid="{00000000-0005-0000-0000-0000C4290000}"/>
    <cellStyle name="Normal 2 2 2 2 2 2 2 2 2 2 2 9 2 3" xfId="10683" xr:uid="{00000000-0005-0000-0000-0000C5290000}"/>
    <cellStyle name="Normal 2 2 2 2 2 2 2 2 2 2 2 9 2 4" xfId="10684" xr:uid="{00000000-0005-0000-0000-0000C6290000}"/>
    <cellStyle name="Normal 2 2 2 2 2 2 2 2 2 2 2 9 2 5" xfId="10685" xr:uid="{00000000-0005-0000-0000-0000C7290000}"/>
    <cellStyle name="Normal 2 2 2 2 2 2 2 2 2 2 2 9 2 5 2" xfId="10686" xr:uid="{00000000-0005-0000-0000-0000C8290000}"/>
    <cellStyle name="Normal 2 2 2 2 2 2 2 2 2 2 2 9 2 5 2 2" xfId="10687" xr:uid="{00000000-0005-0000-0000-0000C9290000}"/>
    <cellStyle name="Normal 2 2 2 2 2 2 2 2 2 2 2 9 2 5 2 3" xfId="10688" xr:uid="{00000000-0005-0000-0000-0000CA290000}"/>
    <cellStyle name="Normal 2 2 2 2 2 2 2 2 2 2 2 9 2 5 2 4" xfId="10689" xr:uid="{00000000-0005-0000-0000-0000CB290000}"/>
    <cellStyle name="Normal 2 2 2 2 2 2 2 2 2 2 2 9 2 5 3" xfId="10690" xr:uid="{00000000-0005-0000-0000-0000CC290000}"/>
    <cellStyle name="Normal 2 2 2 2 2 2 2 2 2 2 2 9 2 5 4" xfId="10691" xr:uid="{00000000-0005-0000-0000-0000CD290000}"/>
    <cellStyle name="Normal 2 2 2 2 2 2 2 2 2 2 2 9 2 5 5" xfId="10692" xr:uid="{00000000-0005-0000-0000-0000CE290000}"/>
    <cellStyle name="Normal 2 2 2 2 2 2 2 2 2 2 2 9 2 5 6" xfId="10693" xr:uid="{00000000-0005-0000-0000-0000CF290000}"/>
    <cellStyle name="Normal 2 2 2 2 2 2 2 2 2 2 2 9 2 6" xfId="10694" xr:uid="{00000000-0005-0000-0000-0000D0290000}"/>
    <cellStyle name="Normal 2 2 2 2 2 2 2 2 2 2 2 9 2 7" xfId="10695" xr:uid="{00000000-0005-0000-0000-0000D1290000}"/>
    <cellStyle name="Normal 2 2 2 2 2 2 2 2 2 2 2 9 2 8" xfId="10696" xr:uid="{00000000-0005-0000-0000-0000D2290000}"/>
    <cellStyle name="Normal 2 2 2 2 2 2 2 2 2 2 2 9 2 9" xfId="10697" xr:uid="{00000000-0005-0000-0000-0000D3290000}"/>
    <cellStyle name="Normal 2 2 2 2 2 2 2 2 2 2 2 9 3" xfId="10698" xr:uid="{00000000-0005-0000-0000-0000D4290000}"/>
    <cellStyle name="Normal 2 2 2 2 2 2 2 2 2 2 2 9 4" xfId="10699" xr:uid="{00000000-0005-0000-0000-0000D5290000}"/>
    <cellStyle name="Normal 2 2 2 2 2 2 2 2 2 2 2 9 5" xfId="10700" xr:uid="{00000000-0005-0000-0000-0000D6290000}"/>
    <cellStyle name="Normal 2 2 2 2 2 2 2 2 2 2 2 9 5 10" xfId="10701" xr:uid="{00000000-0005-0000-0000-0000D7290000}"/>
    <cellStyle name="Normal 2 2 2 2 2 2 2 2 2 2 2 9 5 11" xfId="10702" xr:uid="{00000000-0005-0000-0000-0000D8290000}"/>
    <cellStyle name="Normal 2 2 2 2 2 2 2 2 2 2 2 9 5 2" xfId="10703" xr:uid="{00000000-0005-0000-0000-0000D9290000}"/>
    <cellStyle name="Normal 2 2 2 2 2 2 2 2 2 2 2 9 5 2 10" xfId="10704" xr:uid="{00000000-0005-0000-0000-0000DA290000}"/>
    <cellStyle name="Normal 2 2 2 2 2 2 2 2 2 2 2 9 5 2 11" xfId="10705" xr:uid="{00000000-0005-0000-0000-0000DB290000}"/>
    <cellStyle name="Normal 2 2 2 2 2 2 2 2 2 2 2 9 5 2 2" xfId="10706" xr:uid="{00000000-0005-0000-0000-0000DC290000}"/>
    <cellStyle name="Normal 2 2 2 2 2 2 2 2 2 2 2 9 5 2 2 2" xfId="10707" xr:uid="{00000000-0005-0000-0000-0000DD290000}"/>
    <cellStyle name="Normal 2 2 2 2 2 2 2 2 2 2 2 9 5 2 2 2 2" xfId="10708" xr:uid="{00000000-0005-0000-0000-0000DE290000}"/>
    <cellStyle name="Normal 2 2 2 2 2 2 2 2 2 2 2 9 5 2 2 2 3" xfId="10709" xr:uid="{00000000-0005-0000-0000-0000DF290000}"/>
    <cellStyle name="Normal 2 2 2 2 2 2 2 2 2 2 2 9 5 2 2 2 4" xfId="10710" xr:uid="{00000000-0005-0000-0000-0000E0290000}"/>
    <cellStyle name="Normal 2 2 2 2 2 2 2 2 2 2 2 9 5 2 2 3" xfId="10711" xr:uid="{00000000-0005-0000-0000-0000E1290000}"/>
    <cellStyle name="Normal 2 2 2 2 2 2 2 2 2 2 2 9 5 2 2 4" xfId="10712" xr:uid="{00000000-0005-0000-0000-0000E2290000}"/>
    <cellStyle name="Normal 2 2 2 2 2 2 2 2 2 2 2 9 5 2 2 5" xfId="10713" xr:uid="{00000000-0005-0000-0000-0000E3290000}"/>
    <cellStyle name="Normal 2 2 2 2 2 2 2 2 2 2 2 9 5 2 2 6" xfId="10714" xr:uid="{00000000-0005-0000-0000-0000E4290000}"/>
    <cellStyle name="Normal 2 2 2 2 2 2 2 2 2 2 2 9 5 2 3" xfId="10715" xr:uid="{00000000-0005-0000-0000-0000E5290000}"/>
    <cellStyle name="Normal 2 2 2 2 2 2 2 2 2 2 2 9 5 2 4" xfId="10716" xr:uid="{00000000-0005-0000-0000-0000E6290000}"/>
    <cellStyle name="Normal 2 2 2 2 2 2 2 2 2 2 2 9 5 2 5" xfId="10717" xr:uid="{00000000-0005-0000-0000-0000E7290000}"/>
    <cellStyle name="Normal 2 2 2 2 2 2 2 2 2 2 2 9 5 2 6" xfId="10718" xr:uid="{00000000-0005-0000-0000-0000E8290000}"/>
    <cellStyle name="Normal 2 2 2 2 2 2 2 2 2 2 2 9 5 2 7" xfId="10719" xr:uid="{00000000-0005-0000-0000-0000E9290000}"/>
    <cellStyle name="Normal 2 2 2 2 2 2 2 2 2 2 2 9 5 2 8" xfId="10720" xr:uid="{00000000-0005-0000-0000-0000EA290000}"/>
    <cellStyle name="Normal 2 2 2 2 2 2 2 2 2 2 2 9 5 2 8 2" xfId="10721" xr:uid="{00000000-0005-0000-0000-0000EB290000}"/>
    <cellStyle name="Normal 2 2 2 2 2 2 2 2 2 2 2 9 5 2 8 3" xfId="10722" xr:uid="{00000000-0005-0000-0000-0000EC290000}"/>
    <cellStyle name="Normal 2 2 2 2 2 2 2 2 2 2 2 9 5 2 8 4" xfId="10723" xr:uid="{00000000-0005-0000-0000-0000ED290000}"/>
    <cellStyle name="Normal 2 2 2 2 2 2 2 2 2 2 2 9 5 2 9" xfId="10724" xr:uid="{00000000-0005-0000-0000-0000EE290000}"/>
    <cellStyle name="Normal 2 2 2 2 2 2 2 2 2 2 2 9 5 3" xfId="10725" xr:uid="{00000000-0005-0000-0000-0000EF290000}"/>
    <cellStyle name="Normal 2 2 2 2 2 2 2 2 2 2 2 9 5 3 2" xfId="10726" xr:uid="{00000000-0005-0000-0000-0000F0290000}"/>
    <cellStyle name="Normal 2 2 2 2 2 2 2 2 2 2 2 9 5 3 2 2" xfId="10727" xr:uid="{00000000-0005-0000-0000-0000F1290000}"/>
    <cellStyle name="Normal 2 2 2 2 2 2 2 2 2 2 2 9 5 3 2 3" xfId="10728" xr:uid="{00000000-0005-0000-0000-0000F2290000}"/>
    <cellStyle name="Normal 2 2 2 2 2 2 2 2 2 2 2 9 5 3 2 4" xfId="10729" xr:uid="{00000000-0005-0000-0000-0000F3290000}"/>
    <cellStyle name="Normal 2 2 2 2 2 2 2 2 2 2 2 9 5 3 3" xfId="10730" xr:uid="{00000000-0005-0000-0000-0000F4290000}"/>
    <cellStyle name="Normal 2 2 2 2 2 2 2 2 2 2 2 9 5 3 4" xfId="10731" xr:uid="{00000000-0005-0000-0000-0000F5290000}"/>
    <cellStyle name="Normal 2 2 2 2 2 2 2 2 2 2 2 9 5 3 5" xfId="10732" xr:uid="{00000000-0005-0000-0000-0000F6290000}"/>
    <cellStyle name="Normal 2 2 2 2 2 2 2 2 2 2 2 9 5 3 6" xfId="10733" xr:uid="{00000000-0005-0000-0000-0000F7290000}"/>
    <cellStyle name="Normal 2 2 2 2 2 2 2 2 2 2 2 9 5 4" xfId="10734" xr:uid="{00000000-0005-0000-0000-0000F8290000}"/>
    <cellStyle name="Normal 2 2 2 2 2 2 2 2 2 2 2 9 5 5" xfId="10735" xr:uid="{00000000-0005-0000-0000-0000F9290000}"/>
    <cellStyle name="Normal 2 2 2 2 2 2 2 2 2 2 2 9 5 6" xfId="10736" xr:uid="{00000000-0005-0000-0000-0000FA290000}"/>
    <cellStyle name="Normal 2 2 2 2 2 2 2 2 2 2 2 9 5 7" xfId="10737" xr:uid="{00000000-0005-0000-0000-0000FB290000}"/>
    <cellStyle name="Normal 2 2 2 2 2 2 2 2 2 2 2 9 5 8" xfId="10738" xr:uid="{00000000-0005-0000-0000-0000FC290000}"/>
    <cellStyle name="Normal 2 2 2 2 2 2 2 2 2 2 2 9 5 8 2" xfId="10739" xr:uid="{00000000-0005-0000-0000-0000FD290000}"/>
    <cellStyle name="Normal 2 2 2 2 2 2 2 2 2 2 2 9 5 8 3" xfId="10740" xr:uid="{00000000-0005-0000-0000-0000FE290000}"/>
    <cellStyle name="Normal 2 2 2 2 2 2 2 2 2 2 2 9 5 8 4" xfId="10741" xr:uid="{00000000-0005-0000-0000-0000FF290000}"/>
    <cellStyle name="Normal 2 2 2 2 2 2 2 2 2 2 2 9 5 9" xfId="10742" xr:uid="{00000000-0005-0000-0000-0000002A0000}"/>
    <cellStyle name="Normal 2 2 2 2 2 2 2 2 2 2 2 9 6" xfId="10743" xr:uid="{00000000-0005-0000-0000-0000012A0000}"/>
    <cellStyle name="Normal 2 2 2 2 2 2 2 2 2 2 2 9 7" xfId="10744" xr:uid="{00000000-0005-0000-0000-0000022A0000}"/>
    <cellStyle name="Normal 2 2 2 2 2 2 2 2 2 2 2 9 7 2" xfId="10745" xr:uid="{00000000-0005-0000-0000-0000032A0000}"/>
    <cellStyle name="Normal 2 2 2 2 2 2 2 2 2 2 2 9 7 2 2" xfId="10746" xr:uid="{00000000-0005-0000-0000-0000042A0000}"/>
    <cellStyle name="Normal 2 2 2 2 2 2 2 2 2 2 2 9 7 2 3" xfId="10747" xr:uid="{00000000-0005-0000-0000-0000052A0000}"/>
    <cellStyle name="Normal 2 2 2 2 2 2 2 2 2 2 2 9 7 2 4" xfId="10748" xr:uid="{00000000-0005-0000-0000-0000062A0000}"/>
    <cellStyle name="Normal 2 2 2 2 2 2 2 2 2 2 2 9 7 3" xfId="10749" xr:uid="{00000000-0005-0000-0000-0000072A0000}"/>
    <cellStyle name="Normal 2 2 2 2 2 2 2 2 2 2 2 9 7 4" xfId="10750" xr:uid="{00000000-0005-0000-0000-0000082A0000}"/>
    <cellStyle name="Normal 2 2 2 2 2 2 2 2 2 2 2 9 7 5" xfId="10751" xr:uid="{00000000-0005-0000-0000-0000092A0000}"/>
    <cellStyle name="Normal 2 2 2 2 2 2 2 2 2 2 2 9 7 6" xfId="10752" xr:uid="{00000000-0005-0000-0000-00000A2A0000}"/>
    <cellStyle name="Normal 2 2 2 2 2 2 2 2 2 2 2 9 8" xfId="10753" xr:uid="{00000000-0005-0000-0000-00000B2A0000}"/>
    <cellStyle name="Normal 2 2 2 2 2 2 2 2 2 2 2 9 9" xfId="10754" xr:uid="{00000000-0005-0000-0000-00000C2A0000}"/>
    <cellStyle name="Normal 2 2 2 2 2 2 2 2 2 2 2 90" xfId="10755" xr:uid="{00000000-0005-0000-0000-00000D2A0000}"/>
    <cellStyle name="Normal 2 2 2 2 2 2 2 2 2 2 2 91" xfId="10756" xr:uid="{00000000-0005-0000-0000-00000E2A0000}"/>
    <cellStyle name="Normal 2 2 2 2 2 2 2 2 2 2 20" xfId="10757" xr:uid="{00000000-0005-0000-0000-00000F2A0000}"/>
    <cellStyle name="Normal 2 2 2 2 2 2 2 2 2 2 21" xfId="10758" xr:uid="{00000000-0005-0000-0000-0000102A0000}"/>
    <cellStyle name="Normal 2 2 2 2 2 2 2 2 2 2 21 10" xfId="10759" xr:uid="{00000000-0005-0000-0000-0000112A0000}"/>
    <cellStyle name="Normal 2 2 2 2 2 2 2 2 2 2 21 11" xfId="10760" xr:uid="{00000000-0005-0000-0000-0000122A0000}"/>
    <cellStyle name="Normal 2 2 2 2 2 2 2 2 2 2 21 11 2" xfId="10761" xr:uid="{00000000-0005-0000-0000-0000132A0000}"/>
    <cellStyle name="Normal 2 2 2 2 2 2 2 2 2 2 21 11 3" xfId="10762" xr:uid="{00000000-0005-0000-0000-0000142A0000}"/>
    <cellStyle name="Normal 2 2 2 2 2 2 2 2 2 2 21 11 4" xfId="10763" xr:uid="{00000000-0005-0000-0000-0000152A0000}"/>
    <cellStyle name="Normal 2 2 2 2 2 2 2 2 2 2 21 12" xfId="10764" xr:uid="{00000000-0005-0000-0000-0000162A0000}"/>
    <cellStyle name="Normal 2 2 2 2 2 2 2 2 2 2 21 13" xfId="10765" xr:uid="{00000000-0005-0000-0000-0000172A0000}"/>
    <cellStyle name="Normal 2 2 2 2 2 2 2 2 2 2 21 14" xfId="10766" xr:uid="{00000000-0005-0000-0000-0000182A0000}"/>
    <cellStyle name="Normal 2 2 2 2 2 2 2 2 2 2 21 2" xfId="10767" xr:uid="{00000000-0005-0000-0000-0000192A0000}"/>
    <cellStyle name="Normal 2 2 2 2 2 2 2 2 2 2 21 2 10" xfId="10768" xr:uid="{00000000-0005-0000-0000-00001A2A0000}"/>
    <cellStyle name="Normal 2 2 2 2 2 2 2 2 2 2 21 2 11" xfId="10769" xr:uid="{00000000-0005-0000-0000-00001B2A0000}"/>
    <cellStyle name="Normal 2 2 2 2 2 2 2 2 2 2 21 2 2" xfId="10770" xr:uid="{00000000-0005-0000-0000-00001C2A0000}"/>
    <cellStyle name="Normal 2 2 2 2 2 2 2 2 2 2 21 2 2 10" xfId="10771" xr:uid="{00000000-0005-0000-0000-00001D2A0000}"/>
    <cellStyle name="Normal 2 2 2 2 2 2 2 2 2 2 21 2 2 11" xfId="10772" xr:uid="{00000000-0005-0000-0000-00001E2A0000}"/>
    <cellStyle name="Normal 2 2 2 2 2 2 2 2 2 2 21 2 2 2" xfId="10773" xr:uid="{00000000-0005-0000-0000-00001F2A0000}"/>
    <cellStyle name="Normal 2 2 2 2 2 2 2 2 2 2 21 2 2 2 2" xfId="10774" xr:uid="{00000000-0005-0000-0000-0000202A0000}"/>
    <cellStyle name="Normal 2 2 2 2 2 2 2 2 2 2 21 2 2 2 2 2" xfId="10775" xr:uid="{00000000-0005-0000-0000-0000212A0000}"/>
    <cellStyle name="Normal 2 2 2 2 2 2 2 2 2 2 21 2 2 2 2 3" xfId="10776" xr:uid="{00000000-0005-0000-0000-0000222A0000}"/>
    <cellStyle name="Normal 2 2 2 2 2 2 2 2 2 2 21 2 2 2 2 4" xfId="10777" xr:uid="{00000000-0005-0000-0000-0000232A0000}"/>
    <cellStyle name="Normal 2 2 2 2 2 2 2 2 2 2 21 2 2 2 3" xfId="10778" xr:uid="{00000000-0005-0000-0000-0000242A0000}"/>
    <cellStyle name="Normal 2 2 2 2 2 2 2 2 2 2 21 2 2 2 4" xfId="10779" xr:uid="{00000000-0005-0000-0000-0000252A0000}"/>
    <cellStyle name="Normal 2 2 2 2 2 2 2 2 2 2 21 2 2 2 5" xfId="10780" xr:uid="{00000000-0005-0000-0000-0000262A0000}"/>
    <cellStyle name="Normal 2 2 2 2 2 2 2 2 2 2 21 2 2 2 6" xfId="10781" xr:uid="{00000000-0005-0000-0000-0000272A0000}"/>
    <cellStyle name="Normal 2 2 2 2 2 2 2 2 2 2 21 2 2 3" xfId="10782" xr:uid="{00000000-0005-0000-0000-0000282A0000}"/>
    <cellStyle name="Normal 2 2 2 2 2 2 2 2 2 2 21 2 2 4" xfId="10783" xr:uid="{00000000-0005-0000-0000-0000292A0000}"/>
    <cellStyle name="Normal 2 2 2 2 2 2 2 2 2 2 21 2 2 5" xfId="10784" xr:uid="{00000000-0005-0000-0000-00002A2A0000}"/>
    <cellStyle name="Normal 2 2 2 2 2 2 2 2 2 2 21 2 2 6" xfId="10785" xr:uid="{00000000-0005-0000-0000-00002B2A0000}"/>
    <cellStyle name="Normal 2 2 2 2 2 2 2 2 2 2 21 2 2 7" xfId="10786" xr:uid="{00000000-0005-0000-0000-00002C2A0000}"/>
    <cellStyle name="Normal 2 2 2 2 2 2 2 2 2 2 21 2 2 8" xfId="10787" xr:uid="{00000000-0005-0000-0000-00002D2A0000}"/>
    <cellStyle name="Normal 2 2 2 2 2 2 2 2 2 2 21 2 2 8 2" xfId="10788" xr:uid="{00000000-0005-0000-0000-00002E2A0000}"/>
    <cellStyle name="Normal 2 2 2 2 2 2 2 2 2 2 21 2 2 8 3" xfId="10789" xr:uid="{00000000-0005-0000-0000-00002F2A0000}"/>
    <cellStyle name="Normal 2 2 2 2 2 2 2 2 2 2 21 2 2 8 4" xfId="10790" xr:uid="{00000000-0005-0000-0000-0000302A0000}"/>
    <cellStyle name="Normal 2 2 2 2 2 2 2 2 2 2 21 2 2 9" xfId="10791" xr:uid="{00000000-0005-0000-0000-0000312A0000}"/>
    <cellStyle name="Normal 2 2 2 2 2 2 2 2 2 2 21 2 3" xfId="10792" xr:uid="{00000000-0005-0000-0000-0000322A0000}"/>
    <cellStyle name="Normal 2 2 2 2 2 2 2 2 2 2 21 2 3 2" xfId="10793" xr:uid="{00000000-0005-0000-0000-0000332A0000}"/>
    <cellStyle name="Normal 2 2 2 2 2 2 2 2 2 2 21 2 3 2 2" xfId="10794" xr:uid="{00000000-0005-0000-0000-0000342A0000}"/>
    <cellStyle name="Normal 2 2 2 2 2 2 2 2 2 2 21 2 3 2 3" xfId="10795" xr:uid="{00000000-0005-0000-0000-0000352A0000}"/>
    <cellStyle name="Normal 2 2 2 2 2 2 2 2 2 2 21 2 3 2 4" xfId="10796" xr:uid="{00000000-0005-0000-0000-0000362A0000}"/>
    <cellStyle name="Normal 2 2 2 2 2 2 2 2 2 2 21 2 3 3" xfId="10797" xr:uid="{00000000-0005-0000-0000-0000372A0000}"/>
    <cellStyle name="Normal 2 2 2 2 2 2 2 2 2 2 21 2 3 4" xfId="10798" xr:uid="{00000000-0005-0000-0000-0000382A0000}"/>
    <cellStyle name="Normal 2 2 2 2 2 2 2 2 2 2 21 2 3 5" xfId="10799" xr:uid="{00000000-0005-0000-0000-0000392A0000}"/>
    <cellStyle name="Normal 2 2 2 2 2 2 2 2 2 2 21 2 3 6" xfId="10800" xr:uid="{00000000-0005-0000-0000-00003A2A0000}"/>
    <cellStyle name="Normal 2 2 2 2 2 2 2 2 2 2 21 2 4" xfId="10801" xr:uid="{00000000-0005-0000-0000-00003B2A0000}"/>
    <cellStyle name="Normal 2 2 2 2 2 2 2 2 2 2 21 2 5" xfId="10802" xr:uid="{00000000-0005-0000-0000-00003C2A0000}"/>
    <cellStyle name="Normal 2 2 2 2 2 2 2 2 2 2 21 2 6" xfId="10803" xr:uid="{00000000-0005-0000-0000-00003D2A0000}"/>
    <cellStyle name="Normal 2 2 2 2 2 2 2 2 2 2 21 2 7" xfId="10804" xr:uid="{00000000-0005-0000-0000-00003E2A0000}"/>
    <cellStyle name="Normal 2 2 2 2 2 2 2 2 2 2 21 2 8" xfId="10805" xr:uid="{00000000-0005-0000-0000-00003F2A0000}"/>
    <cellStyle name="Normal 2 2 2 2 2 2 2 2 2 2 21 2 8 2" xfId="10806" xr:uid="{00000000-0005-0000-0000-0000402A0000}"/>
    <cellStyle name="Normal 2 2 2 2 2 2 2 2 2 2 21 2 8 3" xfId="10807" xr:uid="{00000000-0005-0000-0000-0000412A0000}"/>
    <cellStyle name="Normal 2 2 2 2 2 2 2 2 2 2 21 2 8 4" xfId="10808" xr:uid="{00000000-0005-0000-0000-0000422A0000}"/>
    <cellStyle name="Normal 2 2 2 2 2 2 2 2 2 2 21 2 9" xfId="10809" xr:uid="{00000000-0005-0000-0000-0000432A0000}"/>
    <cellStyle name="Normal 2 2 2 2 2 2 2 2 2 2 21 3" xfId="10810" xr:uid="{00000000-0005-0000-0000-0000442A0000}"/>
    <cellStyle name="Normal 2 2 2 2 2 2 2 2 2 2 21 4" xfId="10811" xr:uid="{00000000-0005-0000-0000-0000452A0000}"/>
    <cellStyle name="Normal 2 2 2 2 2 2 2 2 2 2 21 5" xfId="10812" xr:uid="{00000000-0005-0000-0000-0000462A0000}"/>
    <cellStyle name="Normal 2 2 2 2 2 2 2 2 2 2 21 5 2" xfId="10813" xr:uid="{00000000-0005-0000-0000-0000472A0000}"/>
    <cellStyle name="Normal 2 2 2 2 2 2 2 2 2 2 21 5 2 2" xfId="10814" xr:uid="{00000000-0005-0000-0000-0000482A0000}"/>
    <cellStyle name="Normal 2 2 2 2 2 2 2 2 2 2 21 5 2 3" xfId="10815" xr:uid="{00000000-0005-0000-0000-0000492A0000}"/>
    <cellStyle name="Normal 2 2 2 2 2 2 2 2 2 2 21 5 2 4" xfId="10816" xr:uid="{00000000-0005-0000-0000-00004A2A0000}"/>
    <cellStyle name="Normal 2 2 2 2 2 2 2 2 2 2 21 5 3" xfId="10817" xr:uid="{00000000-0005-0000-0000-00004B2A0000}"/>
    <cellStyle name="Normal 2 2 2 2 2 2 2 2 2 2 21 5 4" xfId="10818" xr:uid="{00000000-0005-0000-0000-00004C2A0000}"/>
    <cellStyle name="Normal 2 2 2 2 2 2 2 2 2 2 21 5 5" xfId="10819" xr:uid="{00000000-0005-0000-0000-00004D2A0000}"/>
    <cellStyle name="Normal 2 2 2 2 2 2 2 2 2 2 21 5 6" xfId="10820" xr:uid="{00000000-0005-0000-0000-00004E2A0000}"/>
    <cellStyle name="Normal 2 2 2 2 2 2 2 2 2 2 21 6" xfId="10821" xr:uid="{00000000-0005-0000-0000-00004F2A0000}"/>
    <cellStyle name="Normal 2 2 2 2 2 2 2 2 2 2 21 7" xfId="10822" xr:uid="{00000000-0005-0000-0000-0000502A0000}"/>
    <cellStyle name="Normal 2 2 2 2 2 2 2 2 2 2 21 8" xfId="10823" xr:uid="{00000000-0005-0000-0000-0000512A0000}"/>
    <cellStyle name="Normal 2 2 2 2 2 2 2 2 2 2 21 9" xfId="10824" xr:uid="{00000000-0005-0000-0000-0000522A0000}"/>
    <cellStyle name="Normal 2 2 2 2 2 2 2 2 2 2 22" xfId="10825" xr:uid="{00000000-0005-0000-0000-0000532A0000}"/>
    <cellStyle name="Normal 2 2 2 2 2 2 2 2 2 2 23" xfId="10826" xr:uid="{00000000-0005-0000-0000-0000542A0000}"/>
    <cellStyle name="Normal 2 2 2 2 2 2 2 2 2 2 23 10" xfId="10827" xr:uid="{00000000-0005-0000-0000-0000552A0000}"/>
    <cellStyle name="Normal 2 2 2 2 2 2 2 2 2 2 23 11" xfId="10828" xr:uid="{00000000-0005-0000-0000-0000562A0000}"/>
    <cellStyle name="Normal 2 2 2 2 2 2 2 2 2 2 23 2" xfId="10829" xr:uid="{00000000-0005-0000-0000-0000572A0000}"/>
    <cellStyle name="Normal 2 2 2 2 2 2 2 2 2 2 23 2 10" xfId="10830" xr:uid="{00000000-0005-0000-0000-0000582A0000}"/>
    <cellStyle name="Normal 2 2 2 2 2 2 2 2 2 2 23 2 11" xfId="10831" xr:uid="{00000000-0005-0000-0000-0000592A0000}"/>
    <cellStyle name="Normal 2 2 2 2 2 2 2 2 2 2 23 2 2" xfId="10832" xr:uid="{00000000-0005-0000-0000-00005A2A0000}"/>
    <cellStyle name="Normal 2 2 2 2 2 2 2 2 2 2 23 2 2 2" xfId="10833" xr:uid="{00000000-0005-0000-0000-00005B2A0000}"/>
    <cellStyle name="Normal 2 2 2 2 2 2 2 2 2 2 23 2 2 2 2" xfId="10834" xr:uid="{00000000-0005-0000-0000-00005C2A0000}"/>
    <cellStyle name="Normal 2 2 2 2 2 2 2 2 2 2 23 2 2 2 3" xfId="10835" xr:uid="{00000000-0005-0000-0000-00005D2A0000}"/>
    <cellStyle name="Normal 2 2 2 2 2 2 2 2 2 2 23 2 2 2 4" xfId="10836" xr:uid="{00000000-0005-0000-0000-00005E2A0000}"/>
    <cellStyle name="Normal 2 2 2 2 2 2 2 2 2 2 23 2 2 3" xfId="10837" xr:uid="{00000000-0005-0000-0000-00005F2A0000}"/>
    <cellStyle name="Normal 2 2 2 2 2 2 2 2 2 2 23 2 2 4" xfId="10838" xr:uid="{00000000-0005-0000-0000-0000602A0000}"/>
    <cellStyle name="Normal 2 2 2 2 2 2 2 2 2 2 23 2 2 5" xfId="10839" xr:uid="{00000000-0005-0000-0000-0000612A0000}"/>
    <cellStyle name="Normal 2 2 2 2 2 2 2 2 2 2 23 2 2 6" xfId="10840" xr:uid="{00000000-0005-0000-0000-0000622A0000}"/>
    <cellStyle name="Normal 2 2 2 2 2 2 2 2 2 2 23 2 3" xfId="10841" xr:uid="{00000000-0005-0000-0000-0000632A0000}"/>
    <cellStyle name="Normal 2 2 2 2 2 2 2 2 2 2 23 2 4" xfId="10842" xr:uid="{00000000-0005-0000-0000-0000642A0000}"/>
    <cellStyle name="Normal 2 2 2 2 2 2 2 2 2 2 23 2 5" xfId="10843" xr:uid="{00000000-0005-0000-0000-0000652A0000}"/>
    <cellStyle name="Normal 2 2 2 2 2 2 2 2 2 2 23 2 6" xfId="10844" xr:uid="{00000000-0005-0000-0000-0000662A0000}"/>
    <cellStyle name="Normal 2 2 2 2 2 2 2 2 2 2 23 2 7" xfId="10845" xr:uid="{00000000-0005-0000-0000-0000672A0000}"/>
    <cellStyle name="Normal 2 2 2 2 2 2 2 2 2 2 23 2 8" xfId="10846" xr:uid="{00000000-0005-0000-0000-0000682A0000}"/>
    <cellStyle name="Normal 2 2 2 2 2 2 2 2 2 2 23 2 8 2" xfId="10847" xr:uid="{00000000-0005-0000-0000-0000692A0000}"/>
    <cellStyle name="Normal 2 2 2 2 2 2 2 2 2 2 23 2 8 3" xfId="10848" xr:uid="{00000000-0005-0000-0000-00006A2A0000}"/>
    <cellStyle name="Normal 2 2 2 2 2 2 2 2 2 2 23 2 8 4" xfId="10849" xr:uid="{00000000-0005-0000-0000-00006B2A0000}"/>
    <cellStyle name="Normal 2 2 2 2 2 2 2 2 2 2 23 2 9" xfId="10850" xr:uid="{00000000-0005-0000-0000-00006C2A0000}"/>
    <cellStyle name="Normal 2 2 2 2 2 2 2 2 2 2 23 3" xfId="10851" xr:uid="{00000000-0005-0000-0000-00006D2A0000}"/>
    <cellStyle name="Normal 2 2 2 2 2 2 2 2 2 2 23 3 2" xfId="10852" xr:uid="{00000000-0005-0000-0000-00006E2A0000}"/>
    <cellStyle name="Normal 2 2 2 2 2 2 2 2 2 2 23 3 2 2" xfId="10853" xr:uid="{00000000-0005-0000-0000-00006F2A0000}"/>
    <cellStyle name="Normal 2 2 2 2 2 2 2 2 2 2 23 3 2 3" xfId="10854" xr:uid="{00000000-0005-0000-0000-0000702A0000}"/>
    <cellStyle name="Normal 2 2 2 2 2 2 2 2 2 2 23 3 2 4" xfId="10855" xr:uid="{00000000-0005-0000-0000-0000712A0000}"/>
    <cellStyle name="Normal 2 2 2 2 2 2 2 2 2 2 23 3 3" xfId="10856" xr:uid="{00000000-0005-0000-0000-0000722A0000}"/>
    <cellStyle name="Normal 2 2 2 2 2 2 2 2 2 2 23 3 4" xfId="10857" xr:uid="{00000000-0005-0000-0000-0000732A0000}"/>
    <cellStyle name="Normal 2 2 2 2 2 2 2 2 2 2 23 3 5" xfId="10858" xr:uid="{00000000-0005-0000-0000-0000742A0000}"/>
    <cellStyle name="Normal 2 2 2 2 2 2 2 2 2 2 23 3 6" xfId="10859" xr:uid="{00000000-0005-0000-0000-0000752A0000}"/>
    <cellStyle name="Normal 2 2 2 2 2 2 2 2 2 2 23 4" xfId="10860" xr:uid="{00000000-0005-0000-0000-0000762A0000}"/>
    <cellStyle name="Normal 2 2 2 2 2 2 2 2 2 2 23 5" xfId="10861" xr:uid="{00000000-0005-0000-0000-0000772A0000}"/>
    <cellStyle name="Normal 2 2 2 2 2 2 2 2 2 2 23 6" xfId="10862" xr:uid="{00000000-0005-0000-0000-0000782A0000}"/>
    <cellStyle name="Normal 2 2 2 2 2 2 2 2 2 2 23 7" xfId="10863" xr:uid="{00000000-0005-0000-0000-0000792A0000}"/>
    <cellStyle name="Normal 2 2 2 2 2 2 2 2 2 2 23 8" xfId="10864" xr:uid="{00000000-0005-0000-0000-00007A2A0000}"/>
    <cellStyle name="Normal 2 2 2 2 2 2 2 2 2 2 23 8 2" xfId="10865" xr:uid="{00000000-0005-0000-0000-00007B2A0000}"/>
    <cellStyle name="Normal 2 2 2 2 2 2 2 2 2 2 23 8 3" xfId="10866" xr:uid="{00000000-0005-0000-0000-00007C2A0000}"/>
    <cellStyle name="Normal 2 2 2 2 2 2 2 2 2 2 23 8 4" xfId="10867" xr:uid="{00000000-0005-0000-0000-00007D2A0000}"/>
    <cellStyle name="Normal 2 2 2 2 2 2 2 2 2 2 23 9" xfId="10868" xr:uid="{00000000-0005-0000-0000-00007E2A0000}"/>
    <cellStyle name="Normal 2 2 2 2 2 2 2 2 2 2 24" xfId="10869" xr:uid="{00000000-0005-0000-0000-00007F2A0000}"/>
    <cellStyle name="Normal 2 2 2 2 2 2 2 2 2 2 25" xfId="10870" xr:uid="{00000000-0005-0000-0000-0000802A0000}"/>
    <cellStyle name="Normal 2 2 2 2 2 2 2 2 2 2 25 2" xfId="10871" xr:uid="{00000000-0005-0000-0000-0000812A0000}"/>
    <cellStyle name="Normal 2 2 2 2 2 2 2 2 2 2 25 2 2" xfId="10872" xr:uid="{00000000-0005-0000-0000-0000822A0000}"/>
    <cellStyle name="Normal 2 2 2 2 2 2 2 2 2 2 25 2 3" xfId="10873" xr:uid="{00000000-0005-0000-0000-0000832A0000}"/>
    <cellStyle name="Normal 2 2 2 2 2 2 2 2 2 2 25 2 4" xfId="10874" xr:uid="{00000000-0005-0000-0000-0000842A0000}"/>
    <cellStyle name="Normal 2 2 2 2 2 2 2 2 2 2 25 3" xfId="10875" xr:uid="{00000000-0005-0000-0000-0000852A0000}"/>
    <cellStyle name="Normal 2 2 2 2 2 2 2 2 2 2 25 4" xfId="10876" xr:uid="{00000000-0005-0000-0000-0000862A0000}"/>
    <cellStyle name="Normal 2 2 2 2 2 2 2 2 2 2 25 5" xfId="10877" xr:uid="{00000000-0005-0000-0000-0000872A0000}"/>
    <cellStyle name="Normal 2 2 2 2 2 2 2 2 2 2 25 6" xfId="10878" xr:uid="{00000000-0005-0000-0000-0000882A0000}"/>
    <cellStyle name="Normal 2 2 2 2 2 2 2 2 2 2 26" xfId="10879" xr:uid="{00000000-0005-0000-0000-0000892A0000}"/>
    <cellStyle name="Normal 2 2 2 2 2 2 2 2 2 2 27" xfId="10880" xr:uid="{00000000-0005-0000-0000-00008A2A0000}"/>
    <cellStyle name="Normal 2 2 2 2 2 2 2 2 2 2 28" xfId="10881" xr:uid="{00000000-0005-0000-0000-00008B2A0000}"/>
    <cellStyle name="Normal 2 2 2 2 2 2 2 2 2 2 29" xfId="10882" xr:uid="{00000000-0005-0000-0000-00008C2A0000}"/>
    <cellStyle name="Normal 2 2 2 2 2 2 2 2 2 2 3" xfId="10883" xr:uid="{00000000-0005-0000-0000-00008D2A0000}"/>
    <cellStyle name="Normal 2 2 2 2 2 2 2 2 2 2 30" xfId="10884" xr:uid="{00000000-0005-0000-0000-00008E2A0000}"/>
    <cellStyle name="Normal 2 2 2 2 2 2 2 2 2 2 31" xfId="10885" xr:uid="{00000000-0005-0000-0000-00008F2A0000}"/>
    <cellStyle name="Normal 2 2 2 2 2 2 2 2 2 2 31 2" xfId="10886" xr:uid="{00000000-0005-0000-0000-0000902A0000}"/>
    <cellStyle name="Normal 2 2 2 2 2 2 2 2 2 2 31 3" xfId="10887" xr:uid="{00000000-0005-0000-0000-0000912A0000}"/>
    <cellStyle name="Normal 2 2 2 2 2 2 2 2 2 2 31 4" xfId="10888" xr:uid="{00000000-0005-0000-0000-0000922A0000}"/>
    <cellStyle name="Normal 2 2 2 2 2 2 2 2 2 2 32" xfId="10889" xr:uid="{00000000-0005-0000-0000-0000932A0000}"/>
    <cellStyle name="Normal 2 2 2 2 2 2 2 2 2 2 33" xfId="10890" xr:uid="{00000000-0005-0000-0000-0000942A0000}"/>
    <cellStyle name="Normal 2 2 2 2 2 2 2 2 2 2 34" xfId="10891" xr:uid="{00000000-0005-0000-0000-0000952A0000}"/>
    <cellStyle name="Normal 2 2 2 2 2 2 2 2 2 2 35" xfId="10892" xr:uid="{00000000-0005-0000-0000-0000962A0000}"/>
    <cellStyle name="Normal 2 2 2 2 2 2 2 2 2 2 36" xfId="10893" xr:uid="{00000000-0005-0000-0000-0000972A0000}"/>
    <cellStyle name="Normal 2 2 2 2 2 2 2 2 2 2 37" xfId="10894" xr:uid="{00000000-0005-0000-0000-0000982A0000}"/>
    <cellStyle name="Normal 2 2 2 2 2 2 2 2 2 2 38" xfId="10895" xr:uid="{00000000-0005-0000-0000-0000992A0000}"/>
    <cellStyle name="Normal 2 2 2 2 2 2 2 2 2 2 39" xfId="10896" xr:uid="{00000000-0005-0000-0000-00009A2A0000}"/>
    <cellStyle name="Normal 2 2 2 2 2 2 2 2 2 2 4" xfId="10897" xr:uid="{00000000-0005-0000-0000-00009B2A0000}"/>
    <cellStyle name="Normal 2 2 2 2 2 2 2 2 2 2 40" xfId="10898" xr:uid="{00000000-0005-0000-0000-00009C2A0000}"/>
    <cellStyle name="Normal 2 2 2 2 2 2 2 2 2 2 41" xfId="10899" xr:uid="{00000000-0005-0000-0000-00009D2A0000}"/>
    <cellStyle name="Normal 2 2 2 2 2 2 2 2 2 2 42" xfId="10900" xr:uid="{00000000-0005-0000-0000-00009E2A0000}"/>
    <cellStyle name="Normal 2 2 2 2 2 2 2 2 2 2 43" xfId="10901" xr:uid="{00000000-0005-0000-0000-00009F2A0000}"/>
    <cellStyle name="Normal 2 2 2 2 2 2 2 2 2 2 44" xfId="10902" xr:uid="{00000000-0005-0000-0000-0000A02A0000}"/>
    <cellStyle name="Normal 2 2 2 2 2 2 2 2 2 2 45" xfId="10903" xr:uid="{00000000-0005-0000-0000-0000A12A0000}"/>
    <cellStyle name="Normal 2 2 2 2 2 2 2 2 2 2 46" xfId="10904" xr:uid="{00000000-0005-0000-0000-0000A22A0000}"/>
    <cellStyle name="Normal 2 2 2 2 2 2 2 2 2 2 46 2" xfId="10905" xr:uid="{00000000-0005-0000-0000-0000A32A0000}"/>
    <cellStyle name="Normal 2 2 2 2 2 2 2 2 2 2 46 3" xfId="10906" xr:uid="{00000000-0005-0000-0000-0000A42A0000}"/>
    <cellStyle name="Normal 2 2 2 2 2 2 2 2 2 2 46 4" xfId="10907" xr:uid="{00000000-0005-0000-0000-0000A52A0000}"/>
    <cellStyle name="Normal 2 2 2 2 2 2 2 2 2 2 46 5" xfId="10908" xr:uid="{00000000-0005-0000-0000-0000A62A0000}"/>
    <cellStyle name="Normal 2 2 2 2 2 2 2 2 2 2 46 6" xfId="10909" xr:uid="{00000000-0005-0000-0000-0000A72A0000}"/>
    <cellStyle name="Normal 2 2 2 2 2 2 2 2 2 2 46 7" xfId="10910" xr:uid="{00000000-0005-0000-0000-0000A82A0000}"/>
    <cellStyle name="Normal 2 2 2 2 2 2 2 2 2 2 47" xfId="10911" xr:uid="{00000000-0005-0000-0000-0000A92A0000}"/>
    <cellStyle name="Normal 2 2 2 2 2 2 2 2 2 2 48" xfId="10912" xr:uid="{00000000-0005-0000-0000-0000AA2A0000}"/>
    <cellStyle name="Normal 2 2 2 2 2 2 2 2 2 2 49" xfId="10913" xr:uid="{00000000-0005-0000-0000-0000AB2A0000}"/>
    <cellStyle name="Normal 2 2 2 2 2 2 2 2 2 2 5" xfId="10914" xr:uid="{00000000-0005-0000-0000-0000AC2A0000}"/>
    <cellStyle name="Normal 2 2 2 2 2 2 2 2 2 2 50" xfId="10915" xr:uid="{00000000-0005-0000-0000-0000AD2A0000}"/>
    <cellStyle name="Normal 2 2 2 2 2 2 2 2 2 2 51" xfId="10916" xr:uid="{00000000-0005-0000-0000-0000AE2A0000}"/>
    <cellStyle name="Normal 2 2 2 2 2 2 2 2 2 2 52" xfId="10917" xr:uid="{00000000-0005-0000-0000-0000AF2A0000}"/>
    <cellStyle name="Normal 2 2 2 2 2 2 2 2 2 2 53" xfId="10918" xr:uid="{00000000-0005-0000-0000-0000B02A0000}"/>
    <cellStyle name="Normal 2 2 2 2 2 2 2 2 2 2 54" xfId="10919" xr:uid="{00000000-0005-0000-0000-0000B12A0000}"/>
    <cellStyle name="Normal 2 2 2 2 2 2 2 2 2 2 55" xfId="10920" xr:uid="{00000000-0005-0000-0000-0000B22A0000}"/>
    <cellStyle name="Normal 2 2 2 2 2 2 2 2 2 2 56" xfId="10921" xr:uid="{00000000-0005-0000-0000-0000B32A0000}"/>
    <cellStyle name="Normal 2 2 2 2 2 2 2 2 2 2 57" xfId="10922" xr:uid="{00000000-0005-0000-0000-0000B42A0000}"/>
    <cellStyle name="Normal 2 2 2 2 2 2 2 2 2 2 58" xfId="10923" xr:uid="{00000000-0005-0000-0000-0000B52A0000}"/>
    <cellStyle name="Normal 2 2 2 2 2 2 2 2 2 2 59" xfId="10924" xr:uid="{00000000-0005-0000-0000-0000B62A0000}"/>
    <cellStyle name="Normal 2 2 2 2 2 2 2 2 2 2 6" xfId="10925" xr:uid="{00000000-0005-0000-0000-0000B72A0000}"/>
    <cellStyle name="Normal 2 2 2 2 2 2 2 2 2 2 60" xfId="10926" xr:uid="{00000000-0005-0000-0000-0000B82A0000}"/>
    <cellStyle name="Normal 2 2 2 2 2 2 2 2 2 2 61" xfId="10927" xr:uid="{00000000-0005-0000-0000-0000B92A0000}"/>
    <cellStyle name="Normal 2 2 2 2 2 2 2 2 2 2 62" xfId="10928" xr:uid="{00000000-0005-0000-0000-0000BA2A0000}"/>
    <cellStyle name="Normal 2 2 2 2 2 2 2 2 2 2 63" xfId="10929" xr:uid="{00000000-0005-0000-0000-0000BB2A0000}"/>
    <cellStyle name="Normal 2 2 2 2 2 2 2 2 2 2 64" xfId="10930" xr:uid="{00000000-0005-0000-0000-0000BC2A0000}"/>
    <cellStyle name="Normal 2 2 2 2 2 2 2 2 2 2 65" xfId="10931" xr:uid="{00000000-0005-0000-0000-0000BD2A0000}"/>
    <cellStyle name="Normal 2 2 2 2 2 2 2 2 2 2 66" xfId="10932" xr:uid="{00000000-0005-0000-0000-0000BE2A0000}"/>
    <cellStyle name="Normal 2 2 2 2 2 2 2 2 2 2 67" xfId="10933" xr:uid="{00000000-0005-0000-0000-0000BF2A0000}"/>
    <cellStyle name="Normal 2 2 2 2 2 2 2 2 2 2 68" xfId="10934" xr:uid="{00000000-0005-0000-0000-0000C02A0000}"/>
    <cellStyle name="Normal 2 2 2 2 2 2 2 2 2 2 69" xfId="10935" xr:uid="{00000000-0005-0000-0000-0000C12A0000}"/>
    <cellStyle name="Normal 2 2 2 2 2 2 2 2 2 2 7" xfId="10936" xr:uid="{00000000-0005-0000-0000-0000C22A0000}"/>
    <cellStyle name="Normal 2 2 2 2 2 2 2 2 2 2 70" xfId="10937" xr:uid="{00000000-0005-0000-0000-0000C32A0000}"/>
    <cellStyle name="Normal 2 2 2 2 2 2 2 2 2 2 71" xfId="10938" xr:uid="{00000000-0005-0000-0000-0000C42A0000}"/>
    <cellStyle name="Normal 2 2 2 2 2 2 2 2 2 2 72" xfId="10939" xr:uid="{00000000-0005-0000-0000-0000C52A0000}"/>
    <cellStyle name="Normal 2 2 2 2 2 2 2 2 2 2 73" xfId="10940" xr:uid="{00000000-0005-0000-0000-0000C62A0000}"/>
    <cellStyle name="Normal 2 2 2 2 2 2 2 2 2 2 74" xfId="10941" xr:uid="{00000000-0005-0000-0000-0000C72A0000}"/>
    <cellStyle name="Normal 2 2 2 2 2 2 2 2 2 2 75" xfId="10942" xr:uid="{00000000-0005-0000-0000-0000C82A0000}"/>
    <cellStyle name="Normal 2 2 2 2 2 2 2 2 2 2 76" xfId="10943" xr:uid="{00000000-0005-0000-0000-0000C92A0000}"/>
    <cellStyle name="Normal 2 2 2 2 2 2 2 2 2 2 77" xfId="10944" xr:uid="{00000000-0005-0000-0000-0000CA2A0000}"/>
    <cellStyle name="Normal 2 2 2 2 2 2 2 2 2 2 78" xfId="10945" xr:uid="{00000000-0005-0000-0000-0000CB2A0000}"/>
    <cellStyle name="Normal 2 2 2 2 2 2 2 2 2 2 79" xfId="10946" xr:uid="{00000000-0005-0000-0000-0000CC2A0000}"/>
    <cellStyle name="Normal 2 2 2 2 2 2 2 2 2 2 8" xfId="10947" xr:uid="{00000000-0005-0000-0000-0000CD2A0000}"/>
    <cellStyle name="Normal 2 2 2 2 2 2 2 2 2 2 80" xfId="10948" xr:uid="{00000000-0005-0000-0000-0000CE2A0000}"/>
    <cellStyle name="Normal 2 2 2 2 2 2 2 2 2 2 81" xfId="10949" xr:uid="{00000000-0005-0000-0000-0000CF2A0000}"/>
    <cellStyle name="Normal 2 2 2 2 2 2 2 2 2 2 82" xfId="10950" xr:uid="{00000000-0005-0000-0000-0000D02A0000}"/>
    <cellStyle name="Normal 2 2 2 2 2 2 2 2 2 2 83" xfId="10951" xr:uid="{00000000-0005-0000-0000-0000D12A0000}"/>
    <cellStyle name="Normal 2 2 2 2 2 2 2 2 2 2 84" xfId="10952" xr:uid="{00000000-0005-0000-0000-0000D22A0000}"/>
    <cellStyle name="Normal 2 2 2 2 2 2 2 2 2 2 85" xfId="10953" xr:uid="{00000000-0005-0000-0000-0000D32A0000}"/>
    <cellStyle name="Normal 2 2 2 2 2 2 2 2 2 2 86" xfId="10954" xr:uid="{00000000-0005-0000-0000-0000D42A0000}"/>
    <cellStyle name="Normal 2 2 2 2 2 2 2 2 2 2 87" xfId="10955" xr:uid="{00000000-0005-0000-0000-0000D52A0000}"/>
    <cellStyle name="Normal 2 2 2 2 2 2 2 2 2 2 88" xfId="10956" xr:uid="{00000000-0005-0000-0000-0000D62A0000}"/>
    <cellStyle name="Normal 2 2 2 2 2 2 2 2 2 2 89" xfId="10957" xr:uid="{00000000-0005-0000-0000-0000D72A0000}"/>
    <cellStyle name="Normal 2 2 2 2 2 2 2 2 2 2 9" xfId="10958" xr:uid="{00000000-0005-0000-0000-0000D82A0000}"/>
    <cellStyle name="Normal 2 2 2 2 2 2 2 2 2 2 90" xfId="10959" xr:uid="{00000000-0005-0000-0000-0000D92A0000}"/>
    <cellStyle name="Normal 2 2 2 2 2 2 2 2 2 2 91" xfId="10960" xr:uid="{00000000-0005-0000-0000-0000DA2A0000}"/>
    <cellStyle name="Normal 2 2 2 2 2 2 2 2 2 2 92" xfId="10961" xr:uid="{00000000-0005-0000-0000-0000DB2A0000}"/>
    <cellStyle name="Normal 2 2 2 2 2 2 2 2 2 2 93" xfId="10962" xr:uid="{00000000-0005-0000-0000-0000DC2A0000}"/>
    <cellStyle name="Normal 2 2 2 2 2 2 2 2 2 2 93 2" xfId="10963" xr:uid="{00000000-0005-0000-0000-0000DD2A0000}"/>
    <cellStyle name="Normal 2 2 2 2 2 2 2 2 2 2 93 3" xfId="10964" xr:uid="{00000000-0005-0000-0000-0000DE2A0000}"/>
    <cellStyle name="Normal 2 2 2 2 2 2 2 2 2 2 93 4" xfId="10965" xr:uid="{00000000-0005-0000-0000-0000DF2A0000}"/>
    <cellStyle name="Normal 2 2 2 2 2 2 2 2 2 2 94" xfId="10966" xr:uid="{00000000-0005-0000-0000-0000E02A0000}"/>
    <cellStyle name="Normal 2 2 2 2 2 2 2 2 2 2 95" xfId="10967" xr:uid="{00000000-0005-0000-0000-0000E12A0000}"/>
    <cellStyle name="Normal 2 2 2 2 2 2 2 2 2 20" xfId="10968" xr:uid="{00000000-0005-0000-0000-0000E22A0000}"/>
    <cellStyle name="Normal 2 2 2 2 2 2 2 2 2 21" xfId="10969" xr:uid="{00000000-0005-0000-0000-0000E32A0000}"/>
    <cellStyle name="Normal 2 2 2 2 2 2 2 2 2 22" xfId="10970" xr:uid="{00000000-0005-0000-0000-0000E42A0000}"/>
    <cellStyle name="Normal 2 2 2 2 2 2 2 2 2 22 10" xfId="10971" xr:uid="{00000000-0005-0000-0000-0000E52A0000}"/>
    <cellStyle name="Normal 2 2 2 2 2 2 2 2 2 22 11" xfId="10972" xr:uid="{00000000-0005-0000-0000-0000E62A0000}"/>
    <cellStyle name="Normal 2 2 2 2 2 2 2 2 2 22 11 2" xfId="10973" xr:uid="{00000000-0005-0000-0000-0000E72A0000}"/>
    <cellStyle name="Normal 2 2 2 2 2 2 2 2 2 22 11 3" xfId="10974" xr:uid="{00000000-0005-0000-0000-0000E82A0000}"/>
    <cellStyle name="Normal 2 2 2 2 2 2 2 2 2 22 11 4" xfId="10975" xr:uid="{00000000-0005-0000-0000-0000E92A0000}"/>
    <cellStyle name="Normal 2 2 2 2 2 2 2 2 2 22 12" xfId="10976" xr:uid="{00000000-0005-0000-0000-0000EA2A0000}"/>
    <cellStyle name="Normal 2 2 2 2 2 2 2 2 2 22 13" xfId="10977" xr:uid="{00000000-0005-0000-0000-0000EB2A0000}"/>
    <cellStyle name="Normal 2 2 2 2 2 2 2 2 2 22 14" xfId="10978" xr:uid="{00000000-0005-0000-0000-0000EC2A0000}"/>
    <cellStyle name="Normal 2 2 2 2 2 2 2 2 2 22 2" xfId="10979" xr:uid="{00000000-0005-0000-0000-0000ED2A0000}"/>
    <cellStyle name="Normal 2 2 2 2 2 2 2 2 2 22 2 10" xfId="10980" xr:uid="{00000000-0005-0000-0000-0000EE2A0000}"/>
    <cellStyle name="Normal 2 2 2 2 2 2 2 2 2 22 2 11" xfId="10981" xr:uid="{00000000-0005-0000-0000-0000EF2A0000}"/>
    <cellStyle name="Normal 2 2 2 2 2 2 2 2 2 22 2 2" xfId="10982" xr:uid="{00000000-0005-0000-0000-0000F02A0000}"/>
    <cellStyle name="Normal 2 2 2 2 2 2 2 2 2 22 2 2 10" xfId="10983" xr:uid="{00000000-0005-0000-0000-0000F12A0000}"/>
    <cellStyle name="Normal 2 2 2 2 2 2 2 2 2 22 2 2 11" xfId="10984" xr:uid="{00000000-0005-0000-0000-0000F22A0000}"/>
    <cellStyle name="Normal 2 2 2 2 2 2 2 2 2 22 2 2 2" xfId="10985" xr:uid="{00000000-0005-0000-0000-0000F32A0000}"/>
    <cellStyle name="Normal 2 2 2 2 2 2 2 2 2 22 2 2 2 2" xfId="10986" xr:uid="{00000000-0005-0000-0000-0000F42A0000}"/>
    <cellStyle name="Normal 2 2 2 2 2 2 2 2 2 22 2 2 2 2 2" xfId="10987" xr:uid="{00000000-0005-0000-0000-0000F52A0000}"/>
    <cellStyle name="Normal 2 2 2 2 2 2 2 2 2 22 2 2 2 2 3" xfId="10988" xr:uid="{00000000-0005-0000-0000-0000F62A0000}"/>
    <cellStyle name="Normal 2 2 2 2 2 2 2 2 2 22 2 2 2 2 4" xfId="10989" xr:uid="{00000000-0005-0000-0000-0000F72A0000}"/>
    <cellStyle name="Normal 2 2 2 2 2 2 2 2 2 22 2 2 2 3" xfId="10990" xr:uid="{00000000-0005-0000-0000-0000F82A0000}"/>
    <cellStyle name="Normal 2 2 2 2 2 2 2 2 2 22 2 2 2 4" xfId="10991" xr:uid="{00000000-0005-0000-0000-0000F92A0000}"/>
    <cellStyle name="Normal 2 2 2 2 2 2 2 2 2 22 2 2 2 5" xfId="10992" xr:uid="{00000000-0005-0000-0000-0000FA2A0000}"/>
    <cellStyle name="Normal 2 2 2 2 2 2 2 2 2 22 2 2 2 6" xfId="10993" xr:uid="{00000000-0005-0000-0000-0000FB2A0000}"/>
    <cellStyle name="Normal 2 2 2 2 2 2 2 2 2 22 2 2 3" xfId="10994" xr:uid="{00000000-0005-0000-0000-0000FC2A0000}"/>
    <cellStyle name="Normal 2 2 2 2 2 2 2 2 2 22 2 2 4" xfId="10995" xr:uid="{00000000-0005-0000-0000-0000FD2A0000}"/>
    <cellStyle name="Normal 2 2 2 2 2 2 2 2 2 22 2 2 5" xfId="10996" xr:uid="{00000000-0005-0000-0000-0000FE2A0000}"/>
    <cellStyle name="Normal 2 2 2 2 2 2 2 2 2 22 2 2 6" xfId="10997" xr:uid="{00000000-0005-0000-0000-0000FF2A0000}"/>
    <cellStyle name="Normal 2 2 2 2 2 2 2 2 2 22 2 2 7" xfId="10998" xr:uid="{00000000-0005-0000-0000-0000002B0000}"/>
    <cellStyle name="Normal 2 2 2 2 2 2 2 2 2 22 2 2 8" xfId="10999" xr:uid="{00000000-0005-0000-0000-0000012B0000}"/>
    <cellStyle name="Normal 2 2 2 2 2 2 2 2 2 22 2 2 8 2" xfId="11000" xr:uid="{00000000-0005-0000-0000-0000022B0000}"/>
    <cellStyle name="Normal 2 2 2 2 2 2 2 2 2 22 2 2 8 3" xfId="11001" xr:uid="{00000000-0005-0000-0000-0000032B0000}"/>
    <cellStyle name="Normal 2 2 2 2 2 2 2 2 2 22 2 2 8 4" xfId="11002" xr:uid="{00000000-0005-0000-0000-0000042B0000}"/>
    <cellStyle name="Normal 2 2 2 2 2 2 2 2 2 22 2 2 9" xfId="11003" xr:uid="{00000000-0005-0000-0000-0000052B0000}"/>
    <cellStyle name="Normal 2 2 2 2 2 2 2 2 2 22 2 3" xfId="11004" xr:uid="{00000000-0005-0000-0000-0000062B0000}"/>
    <cellStyle name="Normal 2 2 2 2 2 2 2 2 2 22 2 3 2" xfId="11005" xr:uid="{00000000-0005-0000-0000-0000072B0000}"/>
    <cellStyle name="Normal 2 2 2 2 2 2 2 2 2 22 2 3 2 2" xfId="11006" xr:uid="{00000000-0005-0000-0000-0000082B0000}"/>
    <cellStyle name="Normal 2 2 2 2 2 2 2 2 2 22 2 3 2 3" xfId="11007" xr:uid="{00000000-0005-0000-0000-0000092B0000}"/>
    <cellStyle name="Normal 2 2 2 2 2 2 2 2 2 22 2 3 2 4" xfId="11008" xr:uid="{00000000-0005-0000-0000-00000A2B0000}"/>
    <cellStyle name="Normal 2 2 2 2 2 2 2 2 2 22 2 3 3" xfId="11009" xr:uid="{00000000-0005-0000-0000-00000B2B0000}"/>
    <cellStyle name="Normal 2 2 2 2 2 2 2 2 2 22 2 3 4" xfId="11010" xr:uid="{00000000-0005-0000-0000-00000C2B0000}"/>
    <cellStyle name="Normal 2 2 2 2 2 2 2 2 2 22 2 3 5" xfId="11011" xr:uid="{00000000-0005-0000-0000-00000D2B0000}"/>
    <cellStyle name="Normal 2 2 2 2 2 2 2 2 2 22 2 3 6" xfId="11012" xr:uid="{00000000-0005-0000-0000-00000E2B0000}"/>
    <cellStyle name="Normal 2 2 2 2 2 2 2 2 2 22 2 4" xfId="11013" xr:uid="{00000000-0005-0000-0000-00000F2B0000}"/>
    <cellStyle name="Normal 2 2 2 2 2 2 2 2 2 22 2 5" xfId="11014" xr:uid="{00000000-0005-0000-0000-0000102B0000}"/>
    <cellStyle name="Normal 2 2 2 2 2 2 2 2 2 22 2 6" xfId="11015" xr:uid="{00000000-0005-0000-0000-0000112B0000}"/>
    <cellStyle name="Normal 2 2 2 2 2 2 2 2 2 22 2 7" xfId="11016" xr:uid="{00000000-0005-0000-0000-0000122B0000}"/>
    <cellStyle name="Normal 2 2 2 2 2 2 2 2 2 22 2 8" xfId="11017" xr:uid="{00000000-0005-0000-0000-0000132B0000}"/>
    <cellStyle name="Normal 2 2 2 2 2 2 2 2 2 22 2 8 2" xfId="11018" xr:uid="{00000000-0005-0000-0000-0000142B0000}"/>
    <cellStyle name="Normal 2 2 2 2 2 2 2 2 2 22 2 8 3" xfId="11019" xr:uid="{00000000-0005-0000-0000-0000152B0000}"/>
    <cellStyle name="Normal 2 2 2 2 2 2 2 2 2 22 2 8 4" xfId="11020" xr:uid="{00000000-0005-0000-0000-0000162B0000}"/>
    <cellStyle name="Normal 2 2 2 2 2 2 2 2 2 22 2 9" xfId="11021" xr:uid="{00000000-0005-0000-0000-0000172B0000}"/>
    <cellStyle name="Normal 2 2 2 2 2 2 2 2 2 22 3" xfId="11022" xr:uid="{00000000-0005-0000-0000-0000182B0000}"/>
    <cellStyle name="Normal 2 2 2 2 2 2 2 2 2 22 4" xfId="11023" xr:uid="{00000000-0005-0000-0000-0000192B0000}"/>
    <cellStyle name="Normal 2 2 2 2 2 2 2 2 2 22 5" xfId="11024" xr:uid="{00000000-0005-0000-0000-00001A2B0000}"/>
    <cellStyle name="Normal 2 2 2 2 2 2 2 2 2 22 5 2" xfId="11025" xr:uid="{00000000-0005-0000-0000-00001B2B0000}"/>
    <cellStyle name="Normal 2 2 2 2 2 2 2 2 2 22 5 2 2" xfId="11026" xr:uid="{00000000-0005-0000-0000-00001C2B0000}"/>
    <cellStyle name="Normal 2 2 2 2 2 2 2 2 2 22 5 2 3" xfId="11027" xr:uid="{00000000-0005-0000-0000-00001D2B0000}"/>
    <cellStyle name="Normal 2 2 2 2 2 2 2 2 2 22 5 2 4" xfId="11028" xr:uid="{00000000-0005-0000-0000-00001E2B0000}"/>
    <cellStyle name="Normal 2 2 2 2 2 2 2 2 2 22 5 3" xfId="11029" xr:uid="{00000000-0005-0000-0000-00001F2B0000}"/>
    <cellStyle name="Normal 2 2 2 2 2 2 2 2 2 22 5 4" xfId="11030" xr:uid="{00000000-0005-0000-0000-0000202B0000}"/>
    <cellStyle name="Normal 2 2 2 2 2 2 2 2 2 22 5 5" xfId="11031" xr:uid="{00000000-0005-0000-0000-0000212B0000}"/>
    <cellStyle name="Normal 2 2 2 2 2 2 2 2 2 22 5 6" xfId="11032" xr:uid="{00000000-0005-0000-0000-0000222B0000}"/>
    <cellStyle name="Normal 2 2 2 2 2 2 2 2 2 22 6" xfId="11033" xr:uid="{00000000-0005-0000-0000-0000232B0000}"/>
    <cellStyle name="Normal 2 2 2 2 2 2 2 2 2 22 7" xfId="11034" xr:uid="{00000000-0005-0000-0000-0000242B0000}"/>
    <cellStyle name="Normal 2 2 2 2 2 2 2 2 2 22 8" xfId="11035" xr:uid="{00000000-0005-0000-0000-0000252B0000}"/>
    <cellStyle name="Normal 2 2 2 2 2 2 2 2 2 22 9" xfId="11036" xr:uid="{00000000-0005-0000-0000-0000262B0000}"/>
    <cellStyle name="Normal 2 2 2 2 2 2 2 2 2 23" xfId="11037" xr:uid="{00000000-0005-0000-0000-0000272B0000}"/>
    <cellStyle name="Normal 2 2 2 2 2 2 2 2 2 24" xfId="11038" xr:uid="{00000000-0005-0000-0000-0000282B0000}"/>
    <cellStyle name="Normal 2 2 2 2 2 2 2 2 2 24 10" xfId="11039" xr:uid="{00000000-0005-0000-0000-0000292B0000}"/>
    <cellStyle name="Normal 2 2 2 2 2 2 2 2 2 24 11" xfId="11040" xr:uid="{00000000-0005-0000-0000-00002A2B0000}"/>
    <cellStyle name="Normal 2 2 2 2 2 2 2 2 2 24 2" xfId="11041" xr:uid="{00000000-0005-0000-0000-00002B2B0000}"/>
    <cellStyle name="Normal 2 2 2 2 2 2 2 2 2 24 2 10" xfId="11042" xr:uid="{00000000-0005-0000-0000-00002C2B0000}"/>
    <cellStyle name="Normal 2 2 2 2 2 2 2 2 2 24 2 11" xfId="11043" xr:uid="{00000000-0005-0000-0000-00002D2B0000}"/>
    <cellStyle name="Normal 2 2 2 2 2 2 2 2 2 24 2 2" xfId="11044" xr:uid="{00000000-0005-0000-0000-00002E2B0000}"/>
    <cellStyle name="Normal 2 2 2 2 2 2 2 2 2 24 2 2 2" xfId="11045" xr:uid="{00000000-0005-0000-0000-00002F2B0000}"/>
    <cellStyle name="Normal 2 2 2 2 2 2 2 2 2 24 2 2 2 2" xfId="11046" xr:uid="{00000000-0005-0000-0000-0000302B0000}"/>
    <cellStyle name="Normal 2 2 2 2 2 2 2 2 2 24 2 2 2 3" xfId="11047" xr:uid="{00000000-0005-0000-0000-0000312B0000}"/>
    <cellStyle name="Normal 2 2 2 2 2 2 2 2 2 24 2 2 2 4" xfId="11048" xr:uid="{00000000-0005-0000-0000-0000322B0000}"/>
    <cellStyle name="Normal 2 2 2 2 2 2 2 2 2 24 2 2 3" xfId="11049" xr:uid="{00000000-0005-0000-0000-0000332B0000}"/>
    <cellStyle name="Normal 2 2 2 2 2 2 2 2 2 24 2 2 4" xfId="11050" xr:uid="{00000000-0005-0000-0000-0000342B0000}"/>
    <cellStyle name="Normal 2 2 2 2 2 2 2 2 2 24 2 2 5" xfId="11051" xr:uid="{00000000-0005-0000-0000-0000352B0000}"/>
    <cellStyle name="Normal 2 2 2 2 2 2 2 2 2 24 2 2 6" xfId="11052" xr:uid="{00000000-0005-0000-0000-0000362B0000}"/>
    <cellStyle name="Normal 2 2 2 2 2 2 2 2 2 24 2 3" xfId="11053" xr:uid="{00000000-0005-0000-0000-0000372B0000}"/>
    <cellStyle name="Normal 2 2 2 2 2 2 2 2 2 24 2 4" xfId="11054" xr:uid="{00000000-0005-0000-0000-0000382B0000}"/>
    <cellStyle name="Normal 2 2 2 2 2 2 2 2 2 24 2 5" xfId="11055" xr:uid="{00000000-0005-0000-0000-0000392B0000}"/>
    <cellStyle name="Normal 2 2 2 2 2 2 2 2 2 24 2 6" xfId="11056" xr:uid="{00000000-0005-0000-0000-00003A2B0000}"/>
    <cellStyle name="Normal 2 2 2 2 2 2 2 2 2 24 2 7" xfId="11057" xr:uid="{00000000-0005-0000-0000-00003B2B0000}"/>
    <cellStyle name="Normal 2 2 2 2 2 2 2 2 2 24 2 8" xfId="11058" xr:uid="{00000000-0005-0000-0000-00003C2B0000}"/>
    <cellStyle name="Normal 2 2 2 2 2 2 2 2 2 24 2 8 2" xfId="11059" xr:uid="{00000000-0005-0000-0000-00003D2B0000}"/>
    <cellStyle name="Normal 2 2 2 2 2 2 2 2 2 24 2 8 3" xfId="11060" xr:uid="{00000000-0005-0000-0000-00003E2B0000}"/>
    <cellStyle name="Normal 2 2 2 2 2 2 2 2 2 24 2 8 4" xfId="11061" xr:uid="{00000000-0005-0000-0000-00003F2B0000}"/>
    <cellStyle name="Normal 2 2 2 2 2 2 2 2 2 24 2 9" xfId="11062" xr:uid="{00000000-0005-0000-0000-0000402B0000}"/>
    <cellStyle name="Normal 2 2 2 2 2 2 2 2 2 24 3" xfId="11063" xr:uid="{00000000-0005-0000-0000-0000412B0000}"/>
    <cellStyle name="Normal 2 2 2 2 2 2 2 2 2 24 3 2" xfId="11064" xr:uid="{00000000-0005-0000-0000-0000422B0000}"/>
    <cellStyle name="Normal 2 2 2 2 2 2 2 2 2 24 3 2 2" xfId="11065" xr:uid="{00000000-0005-0000-0000-0000432B0000}"/>
    <cellStyle name="Normal 2 2 2 2 2 2 2 2 2 24 3 2 3" xfId="11066" xr:uid="{00000000-0005-0000-0000-0000442B0000}"/>
    <cellStyle name="Normal 2 2 2 2 2 2 2 2 2 24 3 2 4" xfId="11067" xr:uid="{00000000-0005-0000-0000-0000452B0000}"/>
    <cellStyle name="Normal 2 2 2 2 2 2 2 2 2 24 3 3" xfId="11068" xr:uid="{00000000-0005-0000-0000-0000462B0000}"/>
    <cellStyle name="Normal 2 2 2 2 2 2 2 2 2 24 3 4" xfId="11069" xr:uid="{00000000-0005-0000-0000-0000472B0000}"/>
    <cellStyle name="Normal 2 2 2 2 2 2 2 2 2 24 3 5" xfId="11070" xr:uid="{00000000-0005-0000-0000-0000482B0000}"/>
    <cellStyle name="Normal 2 2 2 2 2 2 2 2 2 24 3 6" xfId="11071" xr:uid="{00000000-0005-0000-0000-0000492B0000}"/>
    <cellStyle name="Normal 2 2 2 2 2 2 2 2 2 24 4" xfId="11072" xr:uid="{00000000-0005-0000-0000-00004A2B0000}"/>
    <cellStyle name="Normal 2 2 2 2 2 2 2 2 2 24 5" xfId="11073" xr:uid="{00000000-0005-0000-0000-00004B2B0000}"/>
    <cellStyle name="Normal 2 2 2 2 2 2 2 2 2 24 6" xfId="11074" xr:uid="{00000000-0005-0000-0000-00004C2B0000}"/>
    <cellStyle name="Normal 2 2 2 2 2 2 2 2 2 24 7" xfId="11075" xr:uid="{00000000-0005-0000-0000-00004D2B0000}"/>
    <cellStyle name="Normal 2 2 2 2 2 2 2 2 2 24 8" xfId="11076" xr:uid="{00000000-0005-0000-0000-00004E2B0000}"/>
    <cellStyle name="Normal 2 2 2 2 2 2 2 2 2 24 8 2" xfId="11077" xr:uid="{00000000-0005-0000-0000-00004F2B0000}"/>
    <cellStyle name="Normal 2 2 2 2 2 2 2 2 2 24 8 3" xfId="11078" xr:uid="{00000000-0005-0000-0000-0000502B0000}"/>
    <cellStyle name="Normal 2 2 2 2 2 2 2 2 2 24 8 4" xfId="11079" xr:uid="{00000000-0005-0000-0000-0000512B0000}"/>
    <cellStyle name="Normal 2 2 2 2 2 2 2 2 2 24 9" xfId="11080" xr:uid="{00000000-0005-0000-0000-0000522B0000}"/>
    <cellStyle name="Normal 2 2 2 2 2 2 2 2 2 25" xfId="11081" xr:uid="{00000000-0005-0000-0000-0000532B0000}"/>
    <cellStyle name="Normal 2 2 2 2 2 2 2 2 2 26" xfId="11082" xr:uid="{00000000-0005-0000-0000-0000542B0000}"/>
    <cellStyle name="Normal 2 2 2 2 2 2 2 2 2 26 2" xfId="11083" xr:uid="{00000000-0005-0000-0000-0000552B0000}"/>
    <cellStyle name="Normal 2 2 2 2 2 2 2 2 2 26 2 2" xfId="11084" xr:uid="{00000000-0005-0000-0000-0000562B0000}"/>
    <cellStyle name="Normal 2 2 2 2 2 2 2 2 2 26 2 3" xfId="11085" xr:uid="{00000000-0005-0000-0000-0000572B0000}"/>
    <cellStyle name="Normal 2 2 2 2 2 2 2 2 2 26 2 4" xfId="11086" xr:uid="{00000000-0005-0000-0000-0000582B0000}"/>
    <cellStyle name="Normal 2 2 2 2 2 2 2 2 2 26 3" xfId="11087" xr:uid="{00000000-0005-0000-0000-0000592B0000}"/>
    <cellStyle name="Normal 2 2 2 2 2 2 2 2 2 26 4" xfId="11088" xr:uid="{00000000-0005-0000-0000-00005A2B0000}"/>
    <cellStyle name="Normal 2 2 2 2 2 2 2 2 2 26 5" xfId="11089" xr:uid="{00000000-0005-0000-0000-00005B2B0000}"/>
    <cellStyle name="Normal 2 2 2 2 2 2 2 2 2 26 6" xfId="11090" xr:uid="{00000000-0005-0000-0000-00005C2B0000}"/>
    <cellStyle name="Normal 2 2 2 2 2 2 2 2 2 27" xfId="11091" xr:uid="{00000000-0005-0000-0000-00005D2B0000}"/>
    <cellStyle name="Normal 2 2 2 2 2 2 2 2 2 28" xfId="11092" xr:uid="{00000000-0005-0000-0000-00005E2B0000}"/>
    <cellStyle name="Normal 2 2 2 2 2 2 2 2 2 29" xfId="11093" xr:uid="{00000000-0005-0000-0000-00005F2B0000}"/>
    <cellStyle name="Normal 2 2 2 2 2 2 2 2 2 3" xfId="11094" xr:uid="{00000000-0005-0000-0000-0000602B0000}"/>
    <cellStyle name="Normal 2 2 2 2 2 2 2 2 2 30" xfId="11095" xr:uid="{00000000-0005-0000-0000-0000612B0000}"/>
    <cellStyle name="Normal 2 2 2 2 2 2 2 2 2 31" xfId="11096" xr:uid="{00000000-0005-0000-0000-0000622B0000}"/>
    <cellStyle name="Normal 2 2 2 2 2 2 2 2 2 32" xfId="11097" xr:uid="{00000000-0005-0000-0000-0000632B0000}"/>
    <cellStyle name="Normal 2 2 2 2 2 2 2 2 2 32 2" xfId="11098" xr:uid="{00000000-0005-0000-0000-0000642B0000}"/>
    <cellStyle name="Normal 2 2 2 2 2 2 2 2 2 32 3" xfId="11099" xr:uid="{00000000-0005-0000-0000-0000652B0000}"/>
    <cellStyle name="Normal 2 2 2 2 2 2 2 2 2 32 4" xfId="11100" xr:uid="{00000000-0005-0000-0000-0000662B0000}"/>
    <cellStyle name="Normal 2 2 2 2 2 2 2 2 2 33" xfId="11101" xr:uid="{00000000-0005-0000-0000-0000672B0000}"/>
    <cellStyle name="Normal 2 2 2 2 2 2 2 2 2 34" xfId="11102" xr:uid="{00000000-0005-0000-0000-0000682B0000}"/>
    <cellStyle name="Normal 2 2 2 2 2 2 2 2 2 35" xfId="11103" xr:uid="{00000000-0005-0000-0000-0000692B0000}"/>
    <cellStyle name="Normal 2 2 2 2 2 2 2 2 2 36" xfId="11104" xr:uid="{00000000-0005-0000-0000-00006A2B0000}"/>
    <cellStyle name="Normal 2 2 2 2 2 2 2 2 2 37" xfId="11105" xr:uid="{00000000-0005-0000-0000-00006B2B0000}"/>
    <cellStyle name="Normal 2 2 2 2 2 2 2 2 2 38" xfId="11106" xr:uid="{00000000-0005-0000-0000-00006C2B0000}"/>
    <cellStyle name="Normal 2 2 2 2 2 2 2 2 2 39" xfId="11107" xr:uid="{00000000-0005-0000-0000-00006D2B0000}"/>
    <cellStyle name="Normal 2 2 2 2 2 2 2 2 2 4" xfId="11108" xr:uid="{00000000-0005-0000-0000-00006E2B0000}"/>
    <cellStyle name="Normal 2 2 2 2 2 2 2 2 2 4 2" xfId="11109" xr:uid="{00000000-0005-0000-0000-00006F2B0000}"/>
    <cellStyle name="Normal 2 2 2 2 2 2 2 2 2 4 2 2" xfId="11110" xr:uid="{00000000-0005-0000-0000-0000702B0000}"/>
    <cellStyle name="Normal 2 2 2 2 2 2 2 2 2 40" xfId="11111" xr:uid="{00000000-0005-0000-0000-0000712B0000}"/>
    <cellStyle name="Normal 2 2 2 2 2 2 2 2 2 41" xfId="11112" xr:uid="{00000000-0005-0000-0000-0000722B0000}"/>
    <cellStyle name="Normal 2 2 2 2 2 2 2 2 2 42" xfId="11113" xr:uid="{00000000-0005-0000-0000-0000732B0000}"/>
    <cellStyle name="Normal 2 2 2 2 2 2 2 2 2 43" xfId="11114" xr:uid="{00000000-0005-0000-0000-0000742B0000}"/>
    <cellStyle name="Normal 2 2 2 2 2 2 2 2 2 44" xfId="11115" xr:uid="{00000000-0005-0000-0000-0000752B0000}"/>
    <cellStyle name="Normal 2 2 2 2 2 2 2 2 2 45" xfId="11116" xr:uid="{00000000-0005-0000-0000-0000762B0000}"/>
    <cellStyle name="Normal 2 2 2 2 2 2 2 2 2 46" xfId="11117" xr:uid="{00000000-0005-0000-0000-0000772B0000}"/>
    <cellStyle name="Normal 2 2 2 2 2 2 2 2 2 47" xfId="11118" xr:uid="{00000000-0005-0000-0000-0000782B0000}"/>
    <cellStyle name="Normal 2 2 2 2 2 2 2 2 2 47 2" xfId="11119" xr:uid="{00000000-0005-0000-0000-0000792B0000}"/>
    <cellStyle name="Normal 2 2 2 2 2 2 2 2 2 47 3" xfId="11120" xr:uid="{00000000-0005-0000-0000-00007A2B0000}"/>
    <cellStyle name="Normal 2 2 2 2 2 2 2 2 2 47 4" xfId="11121" xr:uid="{00000000-0005-0000-0000-00007B2B0000}"/>
    <cellStyle name="Normal 2 2 2 2 2 2 2 2 2 47 5" xfId="11122" xr:uid="{00000000-0005-0000-0000-00007C2B0000}"/>
    <cellStyle name="Normal 2 2 2 2 2 2 2 2 2 47 6" xfId="11123" xr:uid="{00000000-0005-0000-0000-00007D2B0000}"/>
    <cellStyle name="Normal 2 2 2 2 2 2 2 2 2 47 7" xfId="11124" xr:uid="{00000000-0005-0000-0000-00007E2B0000}"/>
    <cellStyle name="Normal 2 2 2 2 2 2 2 2 2 48" xfId="11125" xr:uid="{00000000-0005-0000-0000-00007F2B0000}"/>
    <cellStyle name="Normal 2 2 2 2 2 2 2 2 2 49" xfId="11126" xr:uid="{00000000-0005-0000-0000-0000802B0000}"/>
    <cellStyle name="Normal 2 2 2 2 2 2 2 2 2 5" xfId="11127" xr:uid="{00000000-0005-0000-0000-0000812B0000}"/>
    <cellStyle name="Normal 2 2 2 2 2 2 2 2 2 50" xfId="11128" xr:uid="{00000000-0005-0000-0000-0000822B0000}"/>
    <cellStyle name="Normal 2 2 2 2 2 2 2 2 2 51" xfId="11129" xr:uid="{00000000-0005-0000-0000-0000832B0000}"/>
    <cellStyle name="Normal 2 2 2 2 2 2 2 2 2 52" xfId="11130" xr:uid="{00000000-0005-0000-0000-0000842B0000}"/>
    <cellStyle name="Normal 2 2 2 2 2 2 2 2 2 53" xfId="11131" xr:uid="{00000000-0005-0000-0000-0000852B0000}"/>
    <cellStyle name="Normal 2 2 2 2 2 2 2 2 2 54" xfId="11132" xr:uid="{00000000-0005-0000-0000-0000862B0000}"/>
    <cellStyle name="Normal 2 2 2 2 2 2 2 2 2 55" xfId="11133" xr:uid="{00000000-0005-0000-0000-0000872B0000}"/>
    <cellStyle name="Normal 2 2 2 2 2 2 2 2 2 56" xfId="11134" xr:uid="{00000000-0005-0000-0000-0000882B0000}"/>
    <cellStyle name="Normal 2 2 2 2 2 2 2 2 2 57" xfId="11135" xr:uid="{00000000-0005-0000-0000-0000892B0000}"/>
    <cellStyle name="Normal 2 2 2 2 2 2 2 2 2 58" xfId="11136" xr:uid="{00000000-0005-0000-0000-00008A2B0000}"/>
    <cellStyle name="Normal 2 2 2 2 2 2 2 2 2 59" xfId="11137" xr:uid="{00000000-0005-0000-0000-00008B2B0000}"/>
    <cellStyle name="Normal 2 2 2 2 2 2 2 2 2 6" xfId="11138" xr:uid="{00000000-0005-0000-0000-00008C2B0000}"/>
    <cellStyle name="Normal 2 2 2 2 2 2 2 2 2 60" xfId="11139" xr:uid="{00000000-0005-0000-0000-00008D2B0000}"/>
    <cellStyle name="Normal 2 2 2 2 2 2 2 2 2 61" xfId="11140" xr:uid="{00000000-0005-0000-0000-00008E2B0000}"/>
    <cellStyle name="Normal 2 2 2 2 2 2 2 2 2 62" xfId="11141" xr:uid="{00000000-0005-0000-0000-00008F2B0000}"/>
    <cellStyle name="Normal 2 2 2 2 2 2 2 2 2 63" xfId="11142" xr:uid="{00000000-0005-0000-0000-0000902B0000}"/>
    <cellStyle name="Normal 2 2 2 2 2 2 2 2 2 64" xfId="11143" xr:uid="{00000000-0005-0000-0000-0000912B0000}"/>
    <cellStyle name="Normal 2 2 2 2 2 2 2 2 2 65" xfId="11144" xr:uid="{00000000-0005-0000-0000-0000922B0000}"/>
    <cellStyle name="Normal 2 2 2 2 2 2 2 2 2 66" xfId="11145" xr:uid="{00000000-0005-0000-0000-0000932B0000}"/>
    <cellStyle name="Normal 2 2 2 2 2 2 2 2 2 67" xfId="11146" xr:uid="{00000000-0005-0000-0000-0000942B0000}"/>
    <cellStyle name="Normal 2 2 2 2 2 2 2 2 2 68" xfId="11147" xr:uid="{00000000-0005-0000-0000-0000952B0000}"/>
    <cellStyle name="Normal 2 2 2 2 2 2 2 2 2 69" xfId="11148" xr:uid="{00000000-0005-0000-0000-0000962B0000}"/>
    <cellStyle name="Normal 2 2 2 2 2 2 2 2 2 7" xfId="11149" xr:uid="{00000000-0005-0000-0000-0000972B0000}"/>
    <cellStyle name="Normal 2 2 2 2 2 2 2 2 2 70" xfId="11150" xr:uid="{00000000-0005-0000-0000-0000982B0000}"/>
    <cellStyle name="Normal 2 2 2 2 2 2 2 2 2 71" xfId="11151" xr:uid="{00000000-0005-0000-0000-0000992B0000}"/>
    <cellStyle name="Normal 2 2 2 2 2 2 2 2 2 72" xfId="11152" xr:uid="{00000000-0005-0000-0000-00009A2B0000}"/>
    <cellStyle name="Normal 2 2 2 2 2 2 2 2 2 73" xfId="11153" xr:uid="{00000000-0005-0000-0000-00009B2B0000}"/>
    <cellStyle name="Normal 2 2 2 2 2 2 2 2 2 74" xfId="11154" xr:uid="{00000000-0005-0000-0000-00009C2B0000}"/>
    <cellStyle name="Normal 2 2 2 2 2 2 2 2 2 75" xfId="11155" xr:uid="{00000000-0005-0000-0000-00009D2B0000}"/>
    <cellStyle name="Normal 2 2 2 2 2 2 2 2 2 76" xfId="11156" xr:uid="{00000000-0005-0000-0000-00009E2B0000}"/>
    <cellStyle name="Normal 2 2 2 2 2 2 2 2 2 77" xfId="11157" xr:uid="{00000000-0005-0000-0000-00009F2B0000}"/>
    <cellStyle name="Normal 2 2 2 2 2 2 2 2 2 78" xfId="11158" xr:uid="{00000000-0005-0000-0000-0000A02B0000}"/>
    <cellStyle name="Normal 2 2 2 2 2 2 2 2 2 79" xfId="11159" xr:uid="{00000000-0005-0000-0000-0000A12B0000}"/>
    <cellStyle name="Normal 2 2 2 2 2 2 2 2 2 8" xfId="11160" xr:uid="{00000000-0005-0000-0000-0000A22B0000}"/>
    <cellStyle name="Normal 2 2 2 2 2 2 2 2 2 80" xfId="11161" xr:uid="{00000000-0005-0000-0000-0000A32B0000}"/>
    <cellStyle name="Normal 2 2 2 2 2 2 2 2 2 81" xfId="11162" xr:uid="{00000000-0005-0000-0000-0000A42B0000}"/>
    <cellStyle name="Normal 2 2 2 2 2 2 2 2 2 82" xfId="11163" xr:uid="{00000000-0005-0000-0000-0000A52B0000}"/>
    <cellStyle name="Normal 2 2 2 2 2 2 2 2 2 83" xfId="11164" xr:uid="{00000000-0005-0000-0000-0000A62B0000}"/>
    <cellStyle name="Normal 2 2 2 2 2 2 2 2 2 84" xfId="11165" xr:uid="{00000000-0005-0000-0000-0000A72B0000}"/>
    <cellStyle name="Normal 2 2 2 2 2 2 2 2 2 85" xfId="11166" xr:uid="{00000000-0005-0000-0000-0000A82B0000}"/>
    <cellStyle name="Normal 2 2 2 2 2 2 2 2 2 86" xfId="11167" xr:uid="{00000000-0005-0000-0000-0000A92B0000}"/>
    <cellStyle name="Normal 2 2 2 2 2 2 2 2 2 87" xfId="11168" xr:uid="{00000000-0005-0000-0000-0000AA2B0000}"/>
    <cellStyle name="Normal 2 2 2 2 2 2 2 2 2 88" xfId="11169" xr:uid="{00000000-0005-0000-0000-0000AB2B0000}"/>
    <cellStyle name="Normal 2 2 2 2 2 2 2 2 2 89" xfId="11170" xr:uid="{00000000-0005-0000-0000-0000AC2B0000}"/>
    <cellStyle name="Normal 2 2 2 2 2 2 2 2 2 9" xfId="11171" xr:uid="{00000000-0005-0000-0000-0000AD2B0000}"/>
    <cellStyle name="Normal 2 2 2 2 2 2 2 2 2 90" xfId="11172" xr:uid="{00000000-0005-0000-0000-0000AE2B0000}"/>
    <cellStyle name="Normal 2 2 2 2 2 2 2 2 2 91" xfId="11173" xr:uid="{00000000-0005-0000-0000-0000AF2B0000}"/>
    <cellStyle name="Normal 2 2 2 2 2 2 2 2 2 92" xfId="11174" xr:uid="{00000000-0005-0000-0000-0000B02B0000}"/>
    <cellStyle name="Normal 2 2 2 2 2 2 2 2 2 93" xfId="11175" xr:uid="{00000000-0005-0000-0000-0000B12B0000}"/>
    <cellStyle name="Normal 2 2 2 2 2 2 2 2 2 94" xfId="11176" xr:uid="{00000000-0005-0000-0000-0000B22B0000}"/>
    <cellStyle name="Normal 2 2 2 2 2 2 2 2 2 94 2" xfId="11177" xr:uid="{00000000-0005-0000-0000-0000B32B0000}"/>
    <cellStyle name="Normal 2 2 2 2 2 2 2 2 2 94 3" xfId="11178" xr:uid="{00000000-0005-0000-0000-0000B42B0000}"/>
    <cellStyle name="Normal 2 2 2 2 2 2 2 2 2 94 4" xfId="11179" xr:uid="{00000000-0005-0000-0000-0000B52B0000}"/>
    <cellStyle name="Normal 2 2 2 2 2 2 2 2 2 95" xfId="11180" xr:uid="{00000000-0005-0000-0000-0000B62B0000}"/>
    <cellStyle name="Normal 2 2 2 2 2 2 2 2 2 96" xfId="11181" xr:uid="{00000000-0005-0000-0000-0000B72B0000}"/>
    <cellStyle name="Normal 2 2 2 2 2 2 2 2 20" xfId="11182" xr:uid="{00000000-0005-0000-0000-0000B82B0000}"/>
    <cellStyle name="Normal 2 2 2 2 2 2 2 2 20 10" xfId="11183" xr:uid="{00000000-0005-0000-0000-0000B92B0000}"/>
    <cellStyle name="Normal 2 2 2 2 2 2 2 2 20 11" xfId="11184" xr:uid="{00000000-0005-0000-0000-0000BA2B0000}"/>
    <cellStyle name="Normal 2 2 2 2 2 2 2 2 20 11 10" xfId="11185" xr:uid="{00000000-0005-0000-0000-0000BB2B0000}"/>
    <cellStyle name="Normal 2 2 2 2 2 2 2 2 20 11 11" xfId="11186" xr:uid="{00000000-0005-0000-0000-0000BC2B0000}"/>
    <cellStyle name="Normal 2 2 2 2 2 2 2 2 20 11 11 2" xfId="11187" xr:uid="{00000000-0005-0000-0000-0000BD2B0000}"/>
    <cellStyle name="Normal 2 2 2 2 2 2 2 2 20 11 11 3" xfId="11188" xr:uid="{00000000-0005-0000-0000-0000BE2B0000}"/>
    <cellStyle name="Normal 2 2 2 2 2 2 2 2 20 11 11 4" xfId="11189" xr:uid="{00000000-0005-0000-0000-0000BF2B0000}"/>
    <cellStyle name="Normal 2 2 2 2 2 2 2 2 20 11 12" xfId="11190" xr:uid="{00000000-0005-0000-0000-0000C02B0000}"/>
    <cellStyle name="Normal 2 2 2 2 2 2 2 2 20 11 13" xfId="11191" xr:uid="{00000000-0005-0000-0000-0000C12B0000}"/>
    <cellStyle name="Normal 2 2 2 2 2 2 2 2 20 11 14" xfId="11192" xr:uid="{00000000-0005-0000-0000-0000C22B0000}"/>
    <cellStyle name="Normal 2 2 2 2 2 2 2 2 20 11 2" xfId="11193" xr:uid="{00000000-0005-0000-0000-0000C32B0000}"/>
    <cellStyle name="Normal 2 2 2 2 2 2 2 2 20 11 2 10" xfId="11194" xr:uid="{00000000-0005-0000-0000-0000C42B0000}"/>
    <cellStyle name="Normal 2 2 2 2 2 2 2 2 20 11 2 11" xfId="11195" xr:uid="{00000000-0005-0000-0000-0000C52B0000}"/>
    <cellStyle name="Normal 2 2 2 2 2 2 2 2 20 11 2 2" xfId="11196" xr:uid="{00000000-0005-0000-0000-0000C62B0000}"/>
    <cellStyle name="Normal 2 2 2 2 2 2 2 2 20 11 2 2 10" xfId="11197" xr:uid="{00000000-0005-0000-0000-0000C72B0000}"/>
    <cellStyle name="Normal 2 2 2 2 2 2 2 2 20 11 2 2 11" xfId="11198" xr:uid="{00000000-0005-0000-0000-0000C82B0000}"/>
    <cellStyle name="Normal 2 2 2 2 2 2 2 2 20 11 2 2 2" xfId="11199" xr:uid="{00000000-0005-0000-0000-0000C92B0000}"/>
    <cellStyle name="Normal 2 2 2 2 2 2 2 2 20 11 2 2 2 2" xfId="11200" xr:uid="{00000000-0005-0000-0000-0000CA2B0000}"/>
    <cellStyle name="Normal 2 2 2 2 2 2 2 2 20 11 2 2 2 2 2" xfId="11201" xr:uid="{00000000-0005-0000-0000-0000CB2B0000}"/>
    <cellStyle name="Normal 2 2 2 2 2 2 2 2 20 11 2 2 2 2 3" xfId="11202" xr:uid="{00000000-0005-0000-0000-0000CC2B0000}"/>
    <cellStyle name="Normal 2 2 2 2 2 2 2 2 20 11 2 2 2 2 4" xfId="11203" xr:uid="{00000000-0005-0000-0000-0000CD2B0000}"/>
    <cellStyle name="Normal 2 2 2 2 2 2 2 2 20 11 2 2 2 3" xfId="11204" xr:uid="{00000000-0005-0000-0000-0000CE2B0000}"/>
    <cellStyle name="Normal 2 2 2 2 2 2 2 2 20 11 2 2 2 4" xfId="11205" xr:uid="{00000000-0005-0000-0000-0000CF2B0000}"/>
    <cellStyle name="Normal 2 2 2 2 2 2 2 2 20 11 2 2 2 5" xfId="11206" xr:uid="{00000000-0005-0000-0000-0000D02B0000}"/>
    <cellStyle name="Normal 2 2 2 2 2 2 2 2 20 11 2 2 2 6" xfId="11207" xr:uid="{00000000-0005-0000-0000-0000D12B0000}"/>
    <cellStyle name="Normal 2 2 2 2 2 2 2 2 20 11 2 2 3" xfId="11208" xr:uid="{00000000-0005-0000-0000-0000D22B0000}"/>
    <cellStyle name="Normal 2 2 2 2 2 2 2 2 20 11 2 2 4" xfId="11209" xr:uid="{00000000-0005-0000-0000-0000D32B0000}"/>
    <cellStyle name="Normal 2 2 2 2 2 2 2 2 20 11 2 2 5" xfId="11210" xr:uid="{00000000-0005-0000-0000-0000D42B0000}"/>
    <cellStyle name="Normal 2 2 2 2 2 2 2 2 20 11 2 2 6" xfId="11211" xr:uid="{00000000-0005-0000-0000-0000D52B0000}"/>
    <cellStyle name="Normal 2 2 2 2 2 2 2 2 20 11 2 2 7" xfId="11212" xr:uid="{00000000-0005-0000-0000-0000D62B0000}"/>
    <cellStyle name="Normal 2 2 2 2 2 2 2 2 20 11 2 2 8" xfId="11213" xr:uid="{00000000-0005-0000-0000-0000D72B0000}"/>
    <cellStyle name="Normal 2 2 2 2 2 2 2 2 20 11 2 2 8 2" xfId="11214" xr:uid="{00000000-0005-0000-0000-0000D82B0000}"/>
    <cellStyle name="Normal 2 2 2 2 2 2 2 2 20 11 2 2 8 3" xfId="11215" xr:uid="{00000000-0005-0000-0000-0000D92B0000}"/>
    <cellStyle name="Normal 2 2 2 2 2 2 2 2 20 11 2 2 8 4" xfId="11216" xr:uid="{00000000-0005-0000-0000-0000DA2B0000}"/>
    <cellStyle name="Normal 2 2 2 2 2 2 2 2 20 11 2 2 9" xfId="11217" xr:uid="{00000000-0005-0000-0000-0000DB2B0000}"/>
    <cellStyle name="Normal 2 2 2 2 2 2 2 2 20 11 2 3" xfId="11218" xr:uid="{00000000-0005-0000-0000-0000DC2B0000}"/>
    <cellStyle name="Normal 2 2 2 2 2 2 2 2 20 11 2 3 2" xfId="11219" xr:uid="{00000000-0005-0000-0000-0000DD2B0000}"/>
    <cellStyle name="Normal 2 2 2 2 2 2 2 2 20 11 2 3 2 2" xfId="11220" xr:uid="{00000000-0005-0000-0000-0000DE2B0000}"/>
    <cellStyle name="Normal 2 2 2 2 2 2 2 2 20 11 2 3 2 3" xfId="11221" xr:uid="{00000000-0005-0000-0000-0000DF2B0000}"/>
    <cellStyle name="Normal 2 2 2 2 2 2 2 2 20 11 2 3 2 4" xfId="11222" xr:uid="{00000000-0005-0000-0000-0000E02B0000}"/>
    <cellStyle name="Normal 2 2 2 2 2 2 2 2 20 11 2 3 3" xfId="11223" xr:uid="{00000000-0005-0000-0000-0000E12B0000}"/>
    <cellStyle name="Normal 2 2 2 2 2 2 2 2 20 11 2 3 4" xfId="11224" xr:uid="{00000000-0005-0000-0000-0000E22B0000}"/>
    <cellStyle name="Normal 2 2 2 2 2 2 2 2 20 11 2 3 5" xfId="11225" xr:uid="{00000000-0005-0000-0000-0000E32B0000}"/>
    <cellStyle name="Normal 2 2 2 2 2 2 2 2 20 11 2 3 6" xfId="11226" xr:uid="{00000000-0005-0000-0000-0000E42B0000}"/>
    <cellStyle name="Normal 2 2 2 2 2 2 2 2 20 11 2 4" xfId="11227" xr:uid="{00000000-0005-0000-0000-0000E52B0000}"/>
    <cellStyle name="Normal 2 2 2 2 2 2 2 2 20 11 2 5" xfId="11228" xr:uid="{00000000-0005-0000-0000-0000E62B0000}"/>
    <cellStyle name="Normal 2 2 2 2 2 2 2 2 20 11 2 6" xfId="11229" xr:uid="{00000000-0005-0000-0000-0000E72B0000}"/>
    <cellStyle name="Normal 2 2 2 2 2 2 2 2 20 11 2 7" xfId="11230" xr:uid="{00000000-0005-0000-0000-0000E82B0000}"/>
    <cellStyle name="Normal 2 2 2 2 2 2 2 2 20 11 2 8" xfId="11231" xr:uid="{00000000-0005-0000-0000-0000E92B0000}"/>
    <cellStyle name="Normal 2 2 2 2 2 2 2 2 20 11 2 8 2" xfId="11232" xr:uid="{00000000-0005-0000-0000-0000EA2B0000}"/>
    <cellStyle name="Normal 2 2 2 2 2 2 2 2 20 11 2 8 3" xfId="11233" xr:uid="{00000000-0005-0000-0000-0000EB2B0000}"/>
    <cellStyle name="Normal 2 2 2 2 2 2 2 2 20 11 2 8 4" xfId="11234" xr:uid="{00000000-0005-0000-0000-0000EC2B0000}"/>
    <cellStyle name="Normal 2 2 2 2 2 2 2 2 20 11 2 9" xfId="11235" xr:uid="{00000000-0005-0000-0000-0000ED2B0000}"/>
    <cellStyle name="Normal 2 2 2 2 2 2 2 2 20 11 3" xfId="11236" xr:uid="{00000000-0005-0000-0000-0000EE2B0000}"/>
    <cellStyle name="Normal 2 2 2 2 2 2 2 2 20 11 4" xfId="11237" xr:uid="{00000000-0005-0000-0000-0000EF2B0000}"/>
    <cellStyle name="Normal 2 2 2 2 2 2 2 2 20 11 5" xfId="11238" xr:uid="{00000000-0005-0000-0000-0000F02B0000}"/>
    <cellStyle name="Normal 2 2 2 2 2 2 2 2 20 11 5 2" xfId="11239" xr:uid="{00000000-0005-0000-0000-0000F12B0000}"/>
    <cellStyle name="Normal 2 2 2 2 2 2 2 2 20 11 5 2 2" xfId="11240" xr:uid="{00000000-0005-0000-0000-0000F22B0000}"/>
    <cellStyle name="Normal 2 2 2 2 2 2 2 2 20 11 5 2 3" xfId="11241" xr:uid="{00000000-0005-0000-0000-0000F32B0000}"/>
    <cellStyle name="Normal 2 2 2 2 2 2 2 2 20 11 5 2 4" xfId="11242" xr:uid="{00000000-0005-0000-0000-0000F42B0000}"/>
    <cellStyle name="Normal 2 2 2 2 2 2 2 2 20 11 5 3" xfId="11243" xr:uid="{00000000-0005-0000-0000-0000F52B0000}"/>
    <cellStyle name="Normal 2 2 2 2 2 2 2 2 20 11 5 4" xfId="11244" xr:uid="{00000000-0005-0000-0000-0000F62B0000}"/>
    <cellStyle name="Normal 2 2 2 2 2 2 2 2 20 11 5 5" xfId="11245" xr:uid="{00000000-0005-0000-0000-0000F72B0000}"/>
    <cellStyle name="Normal 2 2 2 2 2 2 2 2 20 11 5 6" xfId="11246" xr:uid="{00000000-0005-0000-0000-0000F82B0000}"/>
    <cellStyle name="Normal 2 2 2 2 2 2 2 2 20 11 6" xfId="11247" xr:uid="{00000000-0005-0000-0000-0000F92B0000}"/>
    <cellStyle name="Normal 2 2 2 2 2 2 2 2 20 11 7" xfId="11248" xr:uid="{00000000-0005-0000-0000-0000FA2B0000}"/>
    <cellStyle name="Normal 2 2 2 2 2 2 2 2 20 11 8" xfId="11249" xr:uid="{00000000-0005-0000-0000-0000FB2B0000}"/>
    <cellStyle name="Normal 2 2 2 2 2 2 2 2 20 11 9" xfId="11250" xr:uid="{00000000-0005-0000-0000-0000FC2B0000}"/>
    <cellStyle name="Normal 2 2 2 2 2 2 2 2 20 12" xfId="11251" xr:uid="{00000000-0005-0000-0000-0000FD2B0000}"/>
    <cellStyle name="Normal 2 2 2 2 2 2 2 2 20 13" xfId="11252" xr:uid="{00000000-0005-0000-0000-0000FE2B0000}"/>
    <cellStyle name="Normal 2 2 2 2 2 2 2 2 20 13 10" xfId="11253" xr:uid="{00000000-0005-0000-0000-0000FF2B0000}"/>
    <cellStyle name="Normal 2 2 2 2 2 2 2 2 20 13 11" xfId="11254" xr:uid="{00000000-0005-0000-0000-0000002C0000}"/>
    <cellStyle name="Normal 2 2 2 2 2 2 2 2 20 13 2" xfId="11255" xr:uid="{00000000-0005-0000-0000-0000012C0000}"/>
    <cellStyle name="Normal 2 2 2 2 2 2 2 2 20 13 2 10" xfId="11256" xr:uid="{00000000-0005-0000-0000-0000022C0000}"/>
    <cellStyle name="Normal 2 2 2 2 2 2 2 2 20 13 2 11" xfId="11257" xr:uid="{00000000-0005-0000-0000-0000032C0000}"/>
    <cellStyle name="Normal 2 2 2 2 2 2 2 2 20 13 2 2" xfId="11258" xr:uid="{00000000-0005-0000-0000-0000042C0000}"/>
    <cellStyle name="Normal 2 2 2 2 2 2 2 2 20 13 2 2 2" xfId="11259" xr:uid="{00000000-0005-0000-0000-0000052C0000}"/>
    <cellStyle name="Normal 2 2 2 2 2 2 2 2 20 13 2 2 2 2" xfId="11260" xr:uid="{00000000-0005-0000-0000-0000062C0000}"/>
    <cellStyle name="Normal 2 2 2 2 2 2 2 2 20 13 2 2 2 3" xfId="11261" xr:uid="{00000000-0005-0000-0000-0000072C0000}"/>
    <cellStyle name="Normal 2 2 2 2 2 2 2 2 20 13 2 2 2 4" xfId="11262" xr:uid="{00000000-0005-0000-0000-0000082C0000}"/>
    <cellStyle name="Normal 2 2 2 2 2 2 2 2 20 13 2 2 3" xfId="11263" xr:uid="{00000000-0005-0000-0000-0000092C0000}"/>
    <cellStyle name="Normal 2 2 2 2 2 2 2 2 20 13 2 2 4" xfId="11264" xr:uid="{00000000-0005-0000-0000-00000A2C0000}"/>
    <cellStyle name="Normal 2 2 2 2 2 2 2 2 20 13 2 2 5" xfId="11265" xr:uid="{00000000-0005-0000-0000-00000B2C0000}"/>
    <cellStyle name="Normal 2 2 2 2 2 2 2 2 20 13 2 2 6" xfId="11266" xr:uid="{00000000-0005-0000-0000-00000C2C0000}"/>
    <cellStyle name="Normal 2 2 2 2 2 2 2 2 20 13 2 3" xfId="11267" xr:uid="{00000000-0005-0000-0000-00000D2C0000}"/>
    <cellStyle name="Normal 2 2 2 2 2 2 2 2 20 13 2 4" xfId="11268" xr:uid="{00000000-0005-0000-0000-00000E2C0000}"/>
    <cellStyle name="Normal 2 2 2 2 2 2 2 2 20 13 2 5" xfId="11269" xr:uid="{00000000-0005-0000-0000-00000F2C0000}"/>
    <cellStyle name="Normal 2 2 2 2 2 2 2 2 20 13 2 6" xfId="11270" xr:uid="{00000000-0005-0000-0000-0000102C0000}"/>
    <cellStyle name="Normal 2 2 2 2 2 2 2 2 20 13 2 7" xfId="11271" xr:uid="{00000000-0005-0000-0000-0000112C0000}"/>
    <cellStyle name="Normal 2 2 2 2 2 2 2 2 20 13 2 8" xfId="11272" xr:uid="{00000000-0005-0000-0000-0000122C0000}"/>
    <cellStyle name="Normal 2 2 2 2 2 2 2 2 20 13 2 8 2" xfId="11273" xr:uid="{00000000-0005-0000-0000-0000132C0000}"/>
    <cellStyle name="Normal 2 2 2 2 2 2 2 2 20 13 2 8 3" xfId="11274" xr:uid="{00000000-0005-0000-0000-0000142C0000}"/>
    <cellStyle name="Normal 2 2 2 2 2 2 2 2 20 13 2 8 4" xfId="11275" xr:uid="{00000000-0005-0000-0000-0000152C0000}"/>
    <cellStyle name="Normal 2 2 2 2 2 2 2 2 20 13 2 9" xfId="11276" xr:uid="{00000000-0005-0000-0000-0000162C0000}"/>
    <cellStyle name="Normal 2 2 2 2 2 2 2 2 20 13 3" xfId="11277" xr:uid="{00000000-0005-0000-0000-0000172C0000}"/>
    <cellStyle name="Normal 2 2 2 2 2 2 2 2 20 13 3 2" xfId="11278" xr:uid="{00000000-0005-0000-0000-0000182C0000}"/>
    <cellStyle name="Normal 2 2 2 2 2 2 2 2 20 13 3 2 2" xfId="11279" xr:uid="{00000000-0005-0000-0000-0000192C0000}"/>
    <cellStyle name="Normal 2 2 2 2 2 2 2 2 20 13 3 2 3" xfId="11280" xr:uid="{00000000-0005-0000-0000-00001A2C0000}"/>
    <cellStyle name="Normal 2 2 2 2 2 2 2 2 20 13 3 2 4" xfId="11281" xr:uid="{00000000-0005-0000-0000-00001B2C0000}"/>
    <cellStyle name="Normal 2 2 2 2 2 2 2 2 20 13 3 3" xfId="11282" xr:uid="{00000000-0005-0000-0000-00001C2C0000}"/>
    <cellStyle name="Normal 2 2 2 2 2 2 2 2 20 13 3 4" xfId="11283" xr:uid="{00000000-0005-0000-0000-00001D2C0000}"/>
    <cellStyle name="Normal 2 2 2 2 2 2 2 2 20 13 3 5" xfId="11284" xr:uid="{00000000-0005-0000-0000-00001E2C0000}"/>
    <cellStyle name="Normal 2 2 2 2 2 2 2 2 20 13 3 6" xfId="11285" xr:uid="{00000000-0005-0000-0000-00001F2C0000}"/>
    <cellStyle name="Normal 2 2 2 2 2 2 2 2 20 13 4" xfId="11286" xr:uid="{00000000-0005-0000-0000-0000202C0000}"/>
    <cellStyle name="Normal 2 2 2 2 2 2 2 2 20 13 5" xfId="11287" xr:uid="{00000000-0005-0000-0000-0000212C0000}"/>
    <cellStyle name="Normal 2 2 2 2 2 2 2 2 20 13 6" xfId="11288" xr:uid="{00000000-0005-0000-0000-0000222C0000}"/>
    <cellStyle name="Normal 2 2 2 2 2 2 2 2 20 13 7" xfId="11289" xr:uid="{00000000-0005-0000-0000-0000232C0000}"/>
    <cellStyle name="Normal 2 2 2 2 2 2 2 2 20 13 8" xfId="11290" xr:uid="{00000000-0005-0000-0000-0000242C0000}"/>
    <cellStyle name="Normal 2 2 2 2 2 2 2 2 20 13 8 2" xfId="11291" xr:uid="{00000000-0005-0000-0000-0000252C0000}"/>
    <cellStyle name="Normal 2 2 2 2 2 2 2 2 20 13 8 3" xfId="11292" xr:uid="{00000000-0005-0000-0000-0000262C0000}"/>
    <cellStyle name="Normal 2 2 2 2 2 2 2 2 20 13 8 4" xfId="11293" xr:uid="{00000000-0005-0000-0000-0000272C0000}"/>
    <cellStyle name="Normal 2 2 2 2 2 2 2 2 20 13 9" xfId="11294" xr:uid="{00000000-0005-0000-0000-0000282C0000}"/>
    <cellStyle name="Normal 2 2 2 2 2 2 2 2 20 14" xfId="11295" xr:uid="{00000000-0005-0000-0000-0000292C0000}"/>
    <cellStyle name="Normal 2 2 2 2 2 2 2 2 20 15" xfId="11296" xr:uid="{00000000-0005-0000-0000-00002A2C0000}"/>
    <cellStyle name="Normal 2 2 2 2 2 2 2 2 20 15 2" xfId="11297" xr:uid="{00000000-0005-0000-0000-00002B2C0000}"/>
    <cellStyle name="Normal 2 2 2 2 2 2 2 2 20 15 2 2" xfId="11298" xr:uid="{00000000-0005-0000-0000-00002C2C0000}"/>
    <cellStyle name="Normal 2 2 2 2 2 2 2 2 20 15 2 3" xfId="11299" xr:uid="{00000000-0005-0000-0000-00002D2C0000}"/>
    <cellStyle name="Normal 2 2 2 2 2 2 2 2 20 15 2 4" xfId="11300" xr:uid="{00000000-0005-0000-0000-00002E2C0000}"/>
    <cellStyle name="Normal 2 2 2 2 2 2 2 2 20 15 3" xfId="11301" xr:uid="{00000000-0005-0000-0000-00002F2C0000}"/>
    <cellStyle name="Normal 2 2 2 2 2 2 2 2 20 15 4" xfId="11302" xr:uid="{00000000-0005-0000-0000-0000302C0000}"/>
    <cellStyle name="Normal 2 2 2 2 2 2 2 2 20 15 5" xfId="11303" xr:uid="{00000000-0005-0000-0000-0000312C0000}"/>
    <cellStyle name="Normal 2 2 2 2 2 2 2 2 20 15 6" xfId="11304" xr:uid="{00000000-0005-0000-0000-0000322C0000}"/>
    <cellStyle name="Normal 2 2 2 2 2 2 2 2 20 16" xfId="11305" xr:uid="{00000000-0005-0000-0000-0000332C0000}"/>
    <cellStyle name="Normal 2 2 2 2 2 2 2 2 20 17" xfId="11306" xr:uid="{00000000-0005-0000-0000-0000342C0000}"/>
    <cellStyle name="Normal 2 2 2 2 2 2 2 2 20 18" xfId="11307" xr:uid="{00000000-0005-0000-0000-0000352C0000}"/>
    <cellStyle name="Normal 2 2 2 2 2 2 2 2 20 19" xfId="11308" xr:uid="{00000000-0005-0000-0000-0000362C0000}"/>
    <cellStyle name="Normal 2 2 2 2 2 2 2 2 20 2" xfId="11309" xr:uid="{00000000-0005-0000-0000-0000372C0000}"/>
    <cellStyle name="Normal 2 2 2 2 2 2 2 2 20 2 10" xfId="11310" xr:uid="{00000000-0005-0000-0000-0000382C0000}"/>
    <cellStyle name="Normal 2 2 2 2 2 2 2 2 20 2 11" xfId="11311" xr:uid="{00000000-0005-0000-0000-0000392C0000}"/>
    <cellStyle name="Normal 2 2 2 2 2 2 2 2 20 2 12" xfId="11312" xr:uid="{00000000-0005-0000-0000-00003A2C0000}"/>
    <cellStyle name="Normal 2 2 2 2 2 2 2 2 20 2 13" xfId="11313" xr:uid="{00000000-0005-0000-0000-00003B2C0000}"/>
    <cellStyle name="Normal 2 2 2 2 2 2 2 2 20 2 13 2" xfId="11314" xr:uid="{00000000-0005-0000-0000-00003C2C0000}"/>
    <cellStyle name="Normal 2 2 2 2 2 2 2 2 20 2 13 3" xfId="11315" xr:uid="{00000000-0005-0000-0000-00003D2C0000}"/>
    <cellStyle name="Normal 2 2 2 2 2 2 2 2 20 2 13 4" xfId="11316" xr:uid="{00000000-0005-0000-0000-00003E2C0000}"/>
    <cellStyle name="Normal 2 2 2 2 2 2 2 2 20 2 14" xfId="11317" xr:uid="{00000000-0005-0000-0000-00003F2C0000}"/>
    <cellStyle name="Normal 2 2 2 2 2 2 2 2 20 2 15" xfId="11318" xr:uid="{00000000-0005-0000-0000-0000402C0000}"/>
    <cellStyle name="Normal 2 2 2 2 2 2 2 2 20 2 16" xfId="11319" xr:uid="{00000000-0005-0000-0000-0000412C0000}"/>
    <cellStyle name="Normal 2 2 2 2 2 2 2 2 20 2 2" xfId="11320" xr:uid="{00000000-0005-0000-0000-0000422C0000}"/>
    <cellStyle name="Normal 2 2 2 2 2 2 2 2 20 2 2 10" xfId="11321" xr:uid="{00000000-0005-0000-0000-0000432C0000}"/>
    <cellStyle name="Normal 2 2 2 2 2 2 2 2 20 2 2 11" xfId="11322" xr:uid="{00000000-0005-0000-0000-0000442C0000}"/>
    <cellStyle name="Normal 2 2 2 2 2 2 2 2 20 2 2 11 2" xfId="11323" xr:uid="{00000000-0005-0000-0000-0000452C0000}"/>
    <cellStyle name="Normal 2 2 2 2 2 2 2 2 20 2 2 11 3" xfId="11324" xr:uid="{00000000-0005-0000-0000-0000462C0000}"/>
    <cellStyle name="Normal 2 2 2 2 2 2 2 2 20 2 2 11 4" xfId="11325" xr:uid="{00000000-0005-0000-0000-0000472C0000}"/>
    <cellStyle name="Normal 2 2 2 2 2 2 2 2 20 2 2 12" xfId="11326" xr:uid="{00000000-0005-0000-0000-0000482C0000}"/>
    <cellStyle name="Normal 2 2 2 2 2 2 2 2 20 2 2 13" xfId="11327" xr:uid="{00000000-0005-0000-0000-0000492C0000}"/>
    <cellStyle name="Normal 2 2 2 2 2 2 2 2 20 2 2 14" xfId="11328" xr:uid="{00000000-0005-0000-0000-00004A2C0000}"/>
    <cellStyle name="Normal 2 2 2 2 2 2 2 2 20 2 2 2" xfId="11329" xr:uid="{00000000-0005-0000-0000-00004B2C0000}"/>
    <cellStyle name="Normal 2 2 2 2 2 2 2 2 20 2 2 2 10" xfId="11330" xr:uid="{00000000-0005-0000-0000-00004C2C0000}"/>
    <cellStyle name="Normal 2 2 2 2 2 2 2 2 20 2 2 2 11" xfId="11331" xr:uid="{00000000-0005-0000-0000-00004D2C0000}"/>
    <cellStyle name="Normal 2 2 2 2 2 2 2 2 20 2 2 2 2" xfId="11332" xr:uid="{00000000-0005-0000-0000-00004E2C0000}"/>
    <cellStyle name="Normal 2 2 2 2 2 2 2 2 20 2 2 2 2 10" xfId="11333" xr:uid="{00000000-0005-0000-0000-00004F2C0000}"/>
    <cellStyle name="Normal 2 2 2 2 2 2 2 2 20 2 2 2 2 11" xfId="11334" xr:uid="{00000000-0005-0000-0000-0000502C0000}"/>
    <cellStyle name="Normal 2 2 2 2 2 2 2 2 20 2 2 2 2 2" xfId="11335" xr:uid="{00000000-0005-0000-0000-0000512C0000}"/>
    <cellStyle name="Normal 2 2 2 2 2 2 2 2 20 2 2 2 2 2 2" xfId="11336" xr:uid="{00000000-0005-0000-0000-0000522C0000}"/>
    <cellStyle name="Normal 2 2 2 2 2 2 2 2 20 2 2 2 2 2 2 2" xfId="11337" xr:uid="{00000000-0005-0000-0000-0000532C0000}"/>
    <cellStyle name="Normal 2 2 2 2 2 2 2 2 20 2 2 2 2 2 2 3" xfId="11338" xr:uid="{00000000-0005-0000-0000-0000542C0000}"/>
    <cellStyle name="Normal 2 2 2 2 2 2 2 2 20 2 2 2 2 2 2 4" xfId="11339" xr:uid="{00000000-0005-0000-0000-0000552C0000}"/>
    <cellStyle name="Normal 2 2 2 2 2 2 2 2 20 2 2 2 2 2 3" xfId="11340" xr:uid="{00000000-0005-0000-0000-0000562C0000}"/>
    <cellStyle name="Normal 2 2 2 2 2 2 2 2 20 2 2 2 2 2 4" xfId="11341" xr:uid="{00000000-0005-0000-0000-0000572C0000}"/>
    <cellStyle name="Normal 2 2 2 2 2 2 2 2 20 2 2 2 2 2 5" xfId="11342" xr:uid="{00000000-0005-0000-0000-0000582C0000}"/>
    <cellStyle name="Normal 2 2 2 2 2 2 2 2 20 2 2 2 2 2 6" xfId="11343" xr:uid="{00000000-0005-0000-0000-0000592C0000}"/>
    <cellStyle name="Normal 2 2 2 2 2 2 2 2 20 2 2 2 2 3" xfId="11344" xr:uid="{00000000-0005-0000-0000-00005A2C0000}"/>
    <cellStyle name="Normal 2 2 2 2 2 2 2 2 20 2 2 2 2 4" xfId="11345" xr:uid="{00000000-0005-0000-0000-00005B2C0000}"/>
    <cellStyle name="Normal 2 2 2 2 2 2 2 2 20 2 2 2 2 5" xfId="11346" xr:uid="{00000000-0005-0000-0000-00005C2C0000}"/>
    <cellStyle name="Normal 2 2 2 2 2 2 2 2 20 2 2 2 2 6" xfId="11347" xr:uid="{00000000-0005-0000-0000-00005D2C0000}"/>
    <cellStyle name="Normal 2 2 2 2 2 2 2 2 20 2 2 2 2 7" xfId="11348" xr:uid="{00000000-0005-0000-0000-00005E2C0000}"/>
    <cellStyle name="Normal 2 2 2 2 2 2 2 2 20 2 2 2 2 8" xfId="11349" xr:uid="{00000000-0005-0000-0000-00005F2C0000}"/>
    <cellStyle name="Normal 2 2 2 2 2 2 2 2 20 2 2 2 2 8 2" xfId="11350" xr:uid="{00000000-0005-0000-0000-0000602C0000}"/>
    <cellStyle name="Normal 2 2 2 2 2 2 2 2 20 2 2 2 2 8 3" xfId="11351" xr:uid="{00000000-0005-0000-0000-0000612C0000}"/>
    <cellStyle name="Normal 2 2 2 2 2 2 2 2 20 2 2 2 2 8 4" xfId="11352" xr:uid="{00000000-0005-0000-0000-0000622C0000}"/>
    <cellStyle name="Normal 2 2 2 2 2 2 2 2 20 2 2 2 2 9" xfId="11353" xr:uid="{00000000-0005-0000-0000-0000632C0000}"/>
    <cellStyle name="Normal 2 2 2 2 2 2 2 2 20 2 2 2 3" xfId="11354" xr:uid="{00000000-0005-0000-0000-0000642C0000}"/>
    <cellStyle name="Normal 2 2 2 2 2 2 2 2 20 2 2 2 3 2" xfId="11355" xr:uid="{00000000-0005-0000-0000-0000652C0000}"/>
    <cellStyle name="Normal 2 2 2 2 2 2 2 2 20 2 2 2 3 2 2" xfId="11356" xr:uid="{00000000-0005-0000-0000-0000662C0000}"/>
    <cellStyle name="Normal 2 2 2 2 2 2 2 2 20 2 2 2 3 2 3" xfId="11357" xr:uid="{00000000-0005-0000-0000-0000672C0000}"/>
    <cellStyle name="Normal 2 2 2 2 2 2 2 2 20 2 2 2 3 2 4" xfId="11358" xr:uid="{00000000-0005-0000-0000-0000682C0000}"/>
    <cellStyle name="Normal 2 2 2 2 2 2 2 2 20 2 2 2 3 3" xfId="11359" xr:uid="{00000000-0005-0000-0000-0000692C0000}"/>
    <cellStyle name="Normal 2 2 2 2 2 2 2 2 20 2 2 2 3 4" xfId="11360" xr:uid="{00000000-0005-0000-0000-00006A2C0000}"/>
    <cellStyle name="Normal 2 2 2 2 2 2 2 2 20 2 2 2 3 5" xfId="11361" xr:uid="{00000000-0005-0000-0000-00006B2C0000}"/>
    <cellStyle name="Normal 2 2 2 2 2 2 2 2 20 2 2 2 3 6" xfId="11362" xr:uid="{00000000-0005-0000-0000-00006C2C0000}"/>
    <cellStyle name="Normal 2 2 2 2 2 2 2 2 20 2 2 2 4" xfId="11363" xr:uid="{00000000-0005-0000-0000-00006D2C0000}"/>
    <cellStyle name="Normal 2 2 2 2 2 2 2 2 20 2 2 2 5" xfId="11364" xr:uid="{00000000-0005-0000-0000-00006E2C0000}"/>
    <cellStyle name="Normal 2 2 2 2 2 2 2 2 20 2 2 2 6" xfId="11365" xr:uid="{00000000-0005-0000-0000-00006F2C0000}"/>
    <cellStyle name="Normal 2 2 2 2 2 2 2 2 20 2 2 2 7" xfId="11366" xr:uid="{00000000-0005-0000-0000-0000702C0000}"/>
    <cellStyle name="Normal 2 2 2 2 2 2 2 2 20 2 2 2 8" xfId="11367" xr:uid="{00000000-0005-0000-0000-0000712C0000}"/>
    <cellStyle name="Normal 2 2 2 2 2 2 2 2 20 2 2 2 8 2" xfId="11368" xr:uid="{00000000-0005-0000-0000-0000722C0000}"/>
    <cellStyle name="Normal 2 2 2 2 2 2 2 2 20 2 2 2 8 3" xfId="11369" xr:uid="{00000000-0005-0000-0000-0000732C0000}"/>
    <cellStyle name="Normal 2 2 2 2 2 2 2 2 20 2 2 2 8 4" xfId="11370" xr:uid="{00000000-0005-0000-0000-0000742C0000}"/>
    <cellStyle name="Normal 2 2 2 2 2 2 2 2 20 2 2 2 9" xfId="11371" xr:uid="{00000000-0005-0000-0000-0000752C0000}"/>
    <cellStyle name="Normal 2 2 2 2 2 2 2 2 20 2 2 3" xfId="11372" xr:uid="{00000000-0005-0000-0000-0000762C0000}"/>
    <cellStyle name="Normal 2 2 2 2 2 2 2 2 20 2 2 4" xfId="11373" xr:uid="{00000000-0005-0000-0000-0000772C0000}"/>
    <cellStyle name="Normal 2 2 2 2 2 2 2 2 20 2 2 5" xfId="11374" xr:uid="{00000000-0005-0000-0000-0000782C0000}"/>
    <cellStyle name="Normal 2 2 2 2 2 2 2 2 20 2 2 5 2" xfId="11375" xr:uid="{00000000-0005-0000-0000-0000792C0000}"/>
    <cellStyle name="Normal 2 2 2 2 2 2 2 2 20 2 2 5 2 2" xfId="11376" xr:uid="{00000000-0005-0000-0000-00007A2C0000}"/>
    <cellStyle name="Normal 2 2 2 2 2 2 2 2 20 2 2 5 2 3" xfId="11377" xr:uid="{00000000-0005-0000-0000-00007B2C0000}"/>
    <cellStyle name="Normal 2 2 2 2 2 2 2 2 20 2 2 5 2 4" xfId="11378" xr:uid="{00000000-0005-0000-0000-00007C2C0000}"/>
    <cellStyle name="Normal 2 2 2 2 2 2 2 2 20 2 2 5 3" xfId="11379" xr:uid="{00000000-0005-0000-0000-00007D2C0000}"/>
    <cellStyle name="Normal 2 2 2 2 2 2 2 2 20 2 2 5 4" xfId="11380" xr:uid="{00000000-0005-0000-0000-00007E2C0000}"/>
    <cellStyle name="Normal 2 2 2 2 2 2 2 2 20 2 2 5 5" xfId="11381" xr:uid="{00000000-0005-0000-0000-00007F2C0000}"/>
    <cellStyle name="Normal 2 2 2 2 2 2 2 2 20 2 2 5 6" xfId="11382" xr:uid="{00000000-0005-0000-0000-0000802C0000}"/>
    <cellStyle name="Normal 2 2 2 2 2 2 2 2 20 2 2 6" xfId="11383" xr:uid="{00000000-0005-0000-0000-0000812C0000}"/>
    <cellStyle name="Normal 2 2 2 2 2 2 2 2 20 2 2 7" xfId="11384" xr:uid="{00000000-0005-0000-0000-0000822C0000}"/>
    <cellStyle name="Normal 2 2 2 2 2 2 2 2 20 2 2 8" xfId="11385" xr:uid="{00000000-0005-0000-0000-0000832C0000}"/>
    <cellStyle name="Normal 2 2 2 2 2 2 2 2 20 2 2 9" xfId="11386" xr:uid="{00000000-0005-0000-0000-0000842C0000}"/>
    <cellStyle name="Normal 2 2 2 2 2 2 2 2 20 2 3" xfId="11387" xr:uid="{00000000-0005-0000-0000-0000852C0000}"/>
    <cellStyle name="Normal 2 2 2 2 2 2 2 2 20 2 4" xfId="11388" xr:uid="{00000000-0005-0000-0000-0000862C0000}"/>
    <cellStyle name="Normal 2 2 2 2 2 2 2 2 20 2 5" xfId="11389" xr:uid="{00000000-0005-0000-0000-0000872C0000}"/>
    <cellStyle name="Normal 2 2 2 2 2 2 2 2 20 2 5 10" xfId="11390" xr:uid="{00000000-0005-0000-0000-0000882C0000}"/>
    <cellStyle name="Normal 2 2 2 2 2 2 2 2 20 2 5 11" xfId="11391" xr:uid="{00000000-0005-0000-0000-0000892C0000}"/>
    <cellStyle name="Normal 2 2 2 2 2 2 2 2 20 2 5 2" xfId="11392" xr:uid="{00000000-0005-0000-0000-00008A2C0000}"/>
    <cellStyle name="Normal 2 2 2 2 2 2 2 2 20 2 5 2 10" xfId="11393" xr:uid="{00000000-0005-0000-0000-00008B2C0000}"/>
    <cellStyle name="Normal 2 2 2 2 2 2 2 2 20 2 5 2 11" xfId="11394" xr:uid="{00000000-0005-0000-0000-00008C2C0000}"/>
    <cellStyle name="Normal 2 2 2 2 2 2 2 2 20 2 5 2 2" xfId="11395" xr:uid="{00000000-0005-0000-0000-00008D2C0000}"/>
    <cellStyle name="Normal 2 2 2 2 2 2 2 2 20 2 5 2 2 2" xfId="11396" xr:uid="{00000000-0005-0000-0000-00008E2C0000}"/>
    <cellStyle name="Normal 2 2 2 2 2 2 2 2 20 2 5 2 2 2 2" xfId="11397" xr:uid="{00000000-0005-0000-0000-00008F2C0000}"/>
    <cellStyle name="Normal 2 2 2 2 2 2 2 2 20 2 5 2 2 2 3" xfId="11398" xr:uid="{00000000-0005-0000-0000-0000902C0000}"/>
    <cellStyle name="Normal 2 2 2 2 2 2 2 2 20 2 5 2 2 2 4" xfId="11399" xr:uid="{00000000-0005-0000-0000-0000912C0000}"/>
    <cellStyle name="Normal 2 2 2 2 2 2 2 2 20 2 5 2 2 3" xfId="11400" xr:uid="{00000000-0005-0000-0000-0000922C0000}"/>
    <cellStyle name="Normal 2 2 2 2 2 2 2 2 20 2 5 2 2 4" xfId="11401" xr:uid="{00000000-0005-0000-0000-0000932C0000}"/>
    <cellStyle name="Normal 2 2 2 2 2 2 2 2 20 2 5 2 2 5" xfId="11402" xr:uid="{00000000-0005-0000-0000-0000942C0000}"/>
    <cellStyle name="Normal 2 2 2 2 2 2 2 2 20 2 5 2 2 6" xfId="11403" xr:uid="{00000000-0005-0000-0000-0000952C0000}"/>
    <cellStyle name="Normal 2 2 2 2 2 2 2 2 20 2 5 2 3" xfId="11404" xr:uid="{00000000-0005-0000-0000-0000962C0000}"/>
    <cellStyle name="Normal 2 2 2 2 2 2 2 2 20 2 5 2 4" xfId="11405" xr:uid="{00000000-0005-0000-0000-0000972C0000}"/>
    <cellStyle name="Normal 2 2 2 2 2 2 2 2 20 2 5 2 5" xfId="11406" xr:uid="{00000000-0005-0000-0000-0000982C0000}"/>
    <cellStyle name="Normal 2 2 2 2 2 2 2 2 20 2 5 2 6" xfId="11407" xr:uid="{00000000-0005-0000-0000-0000992C0000}"/>
    <cellStyle name="Normal 2 2 2 2 2 2 2 2 20 2 5 2 7" xfId="11408" xr:uid="{00000000-0005-0000-0000-00009A2C0000}"/>
    <cellStyle name="Normal 2 2 2 2 2 2 2 2 20 2 5 2 8" xfId="11409" xr:uid="{00000000-0005-0000-0000-00009B2C0000}"/>
    <cellStyle name="Normal 2 2 2 2 2 2 2 2 20 2 5 2 8 2" xfId="11410" xr:uid="{00000000-0005-0000-0000-00009C2C0000}"/>
    <cellStyle name="Normal 2 2 2 2 2 2 2 2 20 2 5 2 8 3" xfId="11411" xr:uid="{00000000-0005-0000-0000-00009D2C0000}"/>
    <cellStyle name="Normal 2 2 2 2 2 2 2 2 20 2 5 2 8 4" xfId="11412" xr:uid="{00000000-0005-0000-0000-00009E2C0000}"/>
    <cellStyle name="Normal 2 2 2 2 2 2 2 2 20 2 5 2 9" xfId="11413" xr:uid="{00000000-0005-0000-0000-00009F2C0000}"/>
    <cellStyle name="Normal 2 2 2 2 2 2 2 2 20 2 5 3" xfId="11414" xr:uid="{00000000-0005-0000-0000-0000A02C0000}"/>
    <cellStyle name="Normal 2 2 2 2 2 2 2 2 20 2 5 3 2" xfId="11415" xr:uid="{00000000-0005-0000-0000-0000A12C0000}"/>
    <cellStyle name="Normal 2 2 2 2 2 2 2 2 20 2 5 3 2 2" xfId="11416" xr:uid="{00000000-0005-0000-0000-0000A22C0000}"/>
    <cellStyle name="Normal 2 2 2 2 2 2 2 2 20 2 5 3 2 3" xfId="11417" xr:uid="{00000000-0005-0000-0000-0000A32C0000}"/>
    <cellStyle name="Normal 2 2 2 2 2 2 2 2 20 2 5 3 2 4" xfId="11418" xr:uid="{00000000-0005-0000-0000-0000A42C0000}"/>
    <cellStyle name="Normal 2 2 2 2 2 2 2 2 20 2 5 3 3" xfId="11419" xr:uid="{00000000-0005-0000-0000-0000A52C0000}"/>
    <cellStyle name="Normal 2 2 2 2 2 2 2 2 20 2 5 3 4" xfId="11420" xr:uid="{00000000-0005-0000-0000-0000A62C0000}"/>
    <cellStyle name="Normal 2 2 2 2 2 2 2 2 20 2 5 3 5" xfId="11421" xr:uid="{00000000-0005-0000-0000-0000A72C0000}"/>
    <cellStyle name="Normal 2 2 2 2 2 2 2 2 20 2 5 3 6" xfId="11422" xr:uid="{00000000-0005-0000-0000-0000A82C0000}"/>
    <cellStyle name="Normal 2 2 2 2 2 2 2 2 20 2 5 4" xfId="11423" xr:uid="{00000000-0005-0000-0000-0000A92C0000}"/>
    <cellStyle name="Normal 2 2 2 2 2 2 2 2 20 2 5 5" xfId="11424" xr:uid="{00000000-0005-0000-0000-0000AA2C0000}"/>
    <cellStyle name="Normal 2 2 2 2 2 2 2 2 20 2 5 6" xfId="11425" xr:uid="{00000000-0005-0000-0000-0000AB2C0000}"/>
    <cellStyle name="Normal 2 2 2 2 2 2 2 2 20 2 5 7" xfId="11426" xr:uid="{00000000-0005-0000-0000-0000AC2C0000}"/>
    <cellStyle name="Normal 2 2 2 2 2 2 2 2 20 2 5 8" xfId="11427" xr:uid="{00000000-0005-0000-0000-0000AD2C0000}"/>
    <cellStyle name="Normal 2 2 2 2 2 2 2 2 20 2 5 8 2" xfId="11428" xr:uid="{00000000-0005-0000-0000-0000AE2C0000}"/>
    <cellStyle name="Normal 2 2 2 2 2 2 2 2 20 2 5 8 3" xfId="11429" xr:uid="{00000000-0005-0000-0000-0000AF2C0000}"/>
    <cellStyle name="Normal 2 2 2 2 2 2 2 2 20 2 5 8 4" xfId="11430" xr:uid="{00000000-0005-0000-0000-0000B02C0000}"/>
    <cellStyle name="Normal 2 2 2 2 2 2 2 2 20 2 5 9" xfId="11431" xr:uid="{00000000-0005-0000-0000-0000B12C0000}"/>
    <cellStyle name="Normal 2 2 2 2 2 2 2 2 20 2 6" xfId="11432" xr:uid="{00000000-0005-0000-0000-0000B22C0000}"/>
    <cellStyle name="Normal 2 2 2 2 2 2 2 2 20 2 7" xfId="11433" xr:uid="{00000000-0005-0000-0000-0000B32C0000}"/>
    <cellStyle name="Normal 2 2 2 2 2 2 2 2 20 2 7 2" xfId="11434" xr:uid="{00000000-0005-0000-0000-0000B42C0000}"/>
    <cellStyle name="Normal 2 2 2 2 2 2 2 2 20 2 7 2 2" xfId="11435" xr:uid="{00000000-0005-0000-0000-0000B52C0000}"/>
    <cellStyle name="Normal 2 2 2 2 2 2 2 2 20 2 7 2 3" xfId="11436" xr:uid="{00000000-0005-0000-0000-0000B62C0000}"/>
    <cellStyle name="Normal 2 2 2 2 2 2 2 2 20 2 7 2 4" xfId="11437" xr:uid="{00000000-0005-0000-0000-0000B72C0000}"/>
    <cellStyle name="Normal 2 2 2 2 2 2 2 2 20 2 7 3" xfId="11438" xr:uid="{00000000-0005-0000-0000-0000B82C0000}"/>
    <cellStyle name="Normal 2 2 2 2 2 2 2 2 20 2 7 4" xfId="11439" xr:uid="{00000000-0005-0000-0000-0000B92C0000}"/>
    <cellStyle name="Normal 2 2 2 2 2 2 2 2 20 2 7 5" xfId="11440" xr:uid="{00000000-0005-0000-0000-0000BA2C0000}"/>
    <cellStyle name="Normal 2 2 2 2 2 2 2 2 20 2 7 6" xfId="11441" xr:uid="{00000000-0005-0000-0000-0000BB2C0000}"/>
    <cellStyle name="Normal 2 2 2 2 2 2 2 2 20 2 8" xfId="11442" xr:uid="{00000000-0005-0000-0000-0000BC2C0000}"/>
    <cellStyle name="Normal 2 2 2 2 2 2 2 2 20 2 9" xfId="11443" xr:uid="{00000000-0005-0000-0000-0000BD2C0000}"/>
    <cellStyle name="Normal 2 2 2 2 2 2 2 2 20 20" xfId="11444" xr:uid="{00000000-0005-0000-0000-0000BE2C0000}"/>
    <cellStyle name="Normal 2 2 2 2 2 2 2 2 20 21" xfId="11445" xr:uid="{00000000-0005-0000-0000-0000BF2C0000}"/>
    <cellStyle name="Normal 2 2 2 2 2 2 2 2 20 21 2" xfId="11446" xr:uid="{00000000-0005-0000-0000-0000C02C0000}"/>
    <cellStyle name="Normal 2 2 2 2 2 2 2 2 20 21 3" xfId="11447" xr:uid="{00000000-0005-0000-0000-0000C12C0000}"/>
    <cellStyle name="Normal 2 2 2 2 2 2 2 2 20 21 4" xfId="11448" xr:uid="{00000000-0005-0000-0000-0000C22C0000}"/>
    <cellStyle name="Normal 2 2 2 2 2 2 2 2 20 22" xfId="11449" xr:uid="{00000000-0005-0000-0000-0000C32C0000}"/>
    <cellStyle name="Normal 2 2 2 2 2 2 2 2 20 23" xfId="11450" xr:uid="{00000000-0005-0000-0000-0000C42C0000}"/>
    <cellStyle name="Normal 2 2 2 2 2 2 2 2 20 24" xfId="11451" xr:uid="{00000000-0005-0000-0000-0000C52C0000}"/>
    <cellStyle name="Normal 2 2 2 2 2 2 2 2 20 3" xfId="11452" xr:uid="{00000000-0005-0000-0000-0000C62C0000}"/>
    <cellStyle name="Normal 2 2 2 2 2 2 2 2 20 4" xfId="11453" xr:uid="{00000000-0005-0000-0000-0000C72C0000}"/>
    <cellStyle name="Normal 2 2 2 2 2 2 2 2 20 5" xfId="11454" xr:uid="{00000000-0005-0000-0000-0000C82C0000}"/>
    <cellStyle name="Normal 2 2 2 2 2 2 2 2 20 6" xfId="11455" xr:uid="{00000000-0005-0000-0000-0000C92C0000}"/>
    <cellStyle name="Normal 2 2 2 2 2 2 2 2 20 7" xfId="11456" xr:uid="{00000000-0005-0000-0000-0000CA2C0000}"/>
    <cellStyle name="Normal 2 2 2 2 2 2 2 2 20 8" xfId="11457" xr:uid="{00000000-0005-0000-0000-0000CB2C0000}"/>
    <cellStyle name="Normal 2 2 2 2 2 2 2 2 20 9" xfId="11458" xr:uid="{00000000-0005-0000-0000-0000CC2C0000}"/>
    <cellStyle name="Normal 2 2 2 2 2 2 2 2 21" xfId="11459" xr:uid="{00000000-0005-0000-0000-0000CD2C0000}"/>
    <cellStyle name="Normal 2 2 2 2 2 2 2 2 21 10" xfId="11460" xr:uid="{00000000-0005-0000-0000-0000CE2C0000}"/>
    <cellStyle name="Normal 2 2 2 2 2 2 2 2 21 11" xfId="11461" xr:uid="{00000000-0005-0000-0000-0000CF2C0000}"/>
    <cellStyle name="Normal 2 2 2 2 2 2 2 2 21 12" xfId="11462" xr:uid="{00000000-0005-0000-0000-0000D02C0000}"/>
    <cellStyle name="Normal 2 2 2 2 2 2 2 2 21 13" xfId="11463" xr:uid="{00000000-0005-0000-0000-0000D12C0000}"/>
    <cellStyle name="Normal 2 2 2 2 2 2 2 2 21 13 2" xfId="11464" xr:uid="{00000000-0005-0000-0000-0000D22C0000}"/>
    <cellStyle name="Normal 2 2 2 2 2 2 2 2 21 13 3" xfId="11465" xr:uid="{00000000-0005-0000-0000-0000D32C0000}"/>
    <cellStyle name="Normal 2 2 2 2 2 2 2 2 21 13 4" xfId="11466" xr:uid="{00000000-0005-0000-0000-0000D42C0000}"/>
    <cellStyle name="Normal 2 2 2 2 2 2 2 2 21 14" xfId="11467" xr:uid="{00000000-0005-0000-0000-0000D52C0000}"/>
    <cellStyle name="Normal 2 2 2 2 2 2 2 2 21 15" xfId="11468" xr:uid="{00000000-0005-0000-0000-0000D62C0000}"/>
    <cellStyle name="Normal 2 2 2 2 2 2 2 2 21 16" xfId="11469" xr:uid="{00000000-0005-0000-0000-0000D72C0000}"/>
    <cellStyle name="Normal 2 2 2 2 2 2 2 2 21 2" xfId="11470" xr:uid="{00000000-0005-0000-0000-0000D82C0000}"/>
    <cellStyle name="Normal 2 2 2 2 2 2 2 2 21 2 10" xfId="11471" xr:uid="{00000000-0005-0000-0000-0000D92C0000}"/>
    <cellStyle name="Normal 2 2 2 2 2 2 2 2 21 2 11" xfId="11472" xr:uid="{00000000-0005-0000-0000-0000DA2C0000}"/>
    <cellStyle name="Normal 2 2 2 2 2 2 2 2 21 2 11 2" xfId="11473" xr:uid="{00000000-0005-0000-0000-0000DB2C0000}"/>
    <cellStyle name="Normal 2 2 2 2 2 2 2 2 21 2 11 3" xfId="11474" xr:uid="{00000000-0005-0000-0000-0000DC2C0000}"/>
    <cellStyle name="Normal 2 2 2 2 2 2 2 2 21 2 11 4" xfId="11475" xr:uid="{00000000-0005-0000-0000-0000DD2C0000}"/>
    <cellStyle name="Normal 2 2 2 2 2 2 2 2 21 2 12" xfId="11476" xr:uid="{00000000-0005-0000-0000-0000DE2C0000}"/>
    <cellStyle name="Normal 2 2 2 2 2 2 2 2 21 2 13" xfId="11477" xr:uid="{00000000-0005-0000-0000-0000DF2C0000}"/>
    <cellStyle name="Normal 2 2 2 2 2 2 2 2 21 2 14" xfId="11478" xr:uid="{00000000-0005-0000-0000-0000E02C0000}"/>
    <cellStyle name="Normal 2 2 2 2 2 2 2 2 21 2 2" xfId="11479" xr:uid="{00000000-0005-0000-0000-0000E12C0000}"/>
    <cellStyle name="Normal 2 2 2 2 2 2 2 2 21 2 2 10" xfId="11480" xr:uid="{00000000-0005-0000-0000-0000E22C0000}"/>
    <cellStyle name="Normal 2 2 2 2 2 2 2 2 21 2 2 11" xfId="11481" xr:uid="{00000000-0005-0000-0000-0000E32C0000}"/>
    <cellStyle name="Normal 2 2 2 2 2 2 2 2 21 2 2 2" xfId="11482" xr:uid="{00000000-0005-0000-0000-0000E42C0000}"/>
    <cellStyle name="Normal 2 2 2 2 2 2 2 2 21 2 2 2 10" xfId="11483" xr:uid="{00000000-0005-0000-0000-0000E52C0000}"/>
    <cellStyle name="Normal 2 2 2 2 2 2 2 2 21 2 2 2 11" xfId="11484" xr:uid="{00000000-0005-0000-0000-0000E62C0000}"/>
    <cellStyle name="Normal 2 2 2 2 2 2 2 2 21 2 2 2 2" xfId="11485" xr:uid="{00000000-0005-0000-0000-0000E72C0000}"/>
    <cellStyle name="Normal 2 2 2 2 2 2 2 2 21 2 2 2 2 2" xfId="11486" xr:uid="{00000000-0005-0000-0000-0000E82C0000}"/>
    <cellStyle name="Normal 2 2 2 2 2 2 2 2 21 2 2 2 2 2 2" xfId="11487" xr:uid="{00000000-0005-0000-0000-0000E92C0000}"/>
    <cellStyle name="Normal 2 2 2 2 2 2 2 2 21 2 2 2 2 2 3" xfId="11488" xr:uid="{00000000-0005-0000-0000-0000EA2C0000}"/>
    <cellStyle name="Normal 2 2 2 2 2 2 2 2 21 2 2 2 2 2 4" xfId="11489" xr:uid="{00000000-0005-0000-0000-0000EB2C0000}"/>
    <cellStyle name="Normal 2 2 2 2 2 2 2 2 21 2 2 2 2 3" xfId="11490" xr:uid="{00000000-0005-0000-0000-0000EC2C0000}"/>
    <cellStyle name="Normal 2 2 2 2 2 2 2 2 21 2 2 2 2 4" xfId="11491" xr:uid="{00000000-0005-0000-0000-0000ED2C0000}"/>
    <cellStyle name="Normal 2 2 2 2 2 2 2 2 21 2 2 2 2 5" xfId="11492" xr:uid="{00000000-0005-0000-0000-0000EE2C0000}"/>
    <cellStyle name="Normal 2 2 2 2 2 2 2 2 21 2 2 2 2 6" xfId="11493" xr:uid="{00000000-0005-0000-0000-0000EF2C0000}"/>
    <cellStyle name="Normal 2 2 2 2 2 2 2 2 21 2 2 2 3" xfId="11494" xr:uid="{00000000-0005-0000-0000-0000F02C0000}"/>
    <cellStyle name="Normal 2 2 2 2 2 2 2 2 21 2 2 2 4" xfId="11495" xr:uid="{00000000-0005-0000-0000-0000F12C0000}"/>
    <cellStyle name="Normal 2 2 2 2 2 2 2 2 21 2 2 2 5" xfId="11496" xr:uid="{00000000-0005-0000-0000-0000F22C0000}"/>
    <cellStyle name="Normal 2 2 2 2 2 2 2 2 21 2 2 2 6" xfId="11497" xr:uid="{00000000-0005-0000-0000-0000F32C0000}"/>
    <cellStyle name="Normal 2 2 2 2 2 2 2 2 21 2 2 2 7" xfId="11498" xr:uid="{00000000-0005-0000-0000-0000F42C0000}"/>
    <cellStyle name="Normal 2 2 2 2 2 2 2 2 21 2 2 2 8" xfId="11499" xr:uid="{00000000-0005-0000-0000-0000F52C0000}"/>
    <cellStyle name="Normal 2 2 2 2 2 2 2 2 21 2 2 2 8 2" xfId="11500" xr:uid="{00000000-0005-0000-0000-0000F62C0000}"/>
    <cellStyle name="Normal 2 2 2 2 2 2 2 2 21 2 2 2 8 3" xfId="11501" xr:uid="{00000000-0005-0000-0000-0000F72C0000}"/>
    <cellStyle name="Normal 2 2 2 2 2 2 2 2 21 2 2 2 8 4" xfId="11502" xr:uid="{00000000-0005-0000-0000-0000F82C0000}"/>
    <cellStyle name="Normal 2 2 2 2 2 2 2 2 21 2 2 2 9" xfId="11503" xr:uid="{00000000-0005-0000-0000-0000F92C0000}"/>
    <cellStyle name="Normal 2 2 2 2 2 2 2 2 21 2 2 3" xfId="11504" xr:uid="{00000000-0005-0000-0000-0000FA2C0000}"/>
    <cellStyle name="Normal 2 2 2 2 2 2 2 2 21 2 2 3 2" xfId="11505" xr:uid="{00000000-0005-0000-0000-0000FB2C0000}"/>
    <cellStyle name="Normal 2 2 2 2 2 2 2 2 21 2 2 3 2 2" xfId="11506" xr:uid="{00000000-0005-0000-0000-0000FC2C0000}"/>
    <cellStyle name="Normal 2 2 2 2 2 2 2 2 21 2 2 3 2 3" xfId="11507" xr:uid="{00000000-0005-0000-0000-0000FD2C0000}"/>
    <cellStyle name="Normal 2 2 2 2 2 2 2 2 21 2 2 3 2 4" xfId="11508" xr:uid="{00000000-0005-0000-0000-0000FE2C0000}"/>
    <cellStyle name="Normal 2 2 2 2 2 2 2 2 21 2 2 3 3" xfId="11509" xr:uid="{00000000-0005-0000-0000-0000FF2C0000}"/>
    <cellStyle name="Normal 2 2 2 2 2 2 2 2 21 2 2 3 4" xfId="11510" xr:uid="{00000000-0005-0000-0000-0000002D0000}"/>
    <cellStyle name="Normal 2 2 2 2 2 2 2 2 21 2 2 3 5" xfId="11511" xr:uid="{00000000-0005-0000-0000-0000012D0000}"/>
    <cellStyle name="Normal 2 2 2 2 2 2 2 2 21 2 2 3 6" xfId="11512" xr:uid="{00000000-0005-0000-0000-0000022D0000}"/>
    <cellStyle name="Normal 2 2 2 2 2 2 2 2 21 2 2 4" xfId="11513" xr:uid="{00000000-0005-0000-0000-0000032D0000}"/>
    <cellStyle name="Normal 2 2 2 2 2 2 2 2 21 2 2 5" xfId="11514" xr:uid="{00000000-0005-0000-0000-0000042D0000}"/>
    <cellStyle name="Normal 2 2 2 2 2 2 2 2 21 2 2 6" xfId="11515" xr:uid="{00000000-0005-0000-0000-0000052D0000}"/>
    <cellStyle name="Normal 2 2 2 2 2 2 2 2 21 2 2 7" xfId="11516" xr:uid="{00000000-0005-0000-0000-0000062D0000}"/>
    <cellStyle name="Normal 2 2 2 2 2 2 2 2 21 2 2 8" xfId="11517" xr:uid="{00000000-0005-0000-0000-0000072D0000}"/>
    <cellStyle name="Normal 2 2 2 2 2 2 2 2 21 2 2 8 2" xfId="11518" xr:uid="{00000000-0005-0000-0000-0000082D0000}"/>
    <cellStyle name="Normal 2 2 2 2 2 2 2 2 21 2 2 8 3" xfId="11519" xr:uid="{00000000-0005-0000-0000-0000092D0000}"/>
    <cellStyle name="Normal 2 2 2 2 2 2 2 2 21 2 2 8 4" xfId="11520" xr:uid="{00000000-0005-0000-0000-00000A2D0000}"/>
    <cellStyle name="Normal 2 2 2 2 2 2 2 2 21 2 2 9" xfId="11521" xr:uid="{00000000-0005-0000-0000-00000B2D0000}"/>
    <cellStyle name="Normal 2 2 2 2 2 2 2 2 21 2 3" xfId="11522" xr:uid="{00000000-0005-0000-0000-00000C2D0000}"/>
    <cellStyle name="Normal 2 2 2 2 2 2 2 2 21 2 4" xfId="11523" xr:uid="{00000000-0005-0000-0000-00000D2D0000}"/>
    <cellStyle name="Normal 2 2 2 2 2 2 2 2 21 2 5" xfId="11524" xr:uid="{00000000-0005-0000-0000-00000E2D0000}"/>
    <cellStyle name="Normal 2 2 2 2 2 2 2 2 21 2 5 2" xfId="11525" xr:uid="{00000000-0005-0000-0000-00000F2D0000}"/>
    <cellStyle name="Normal 2 2 2 2 2 2 2 2 21 2 5 2 2" xfId="11526" xr:uid="{00000000-0005-0000-0000-0000102D0000}"/>
    <cellStyle name="Normal 2 2 2 2 2 2 2 2 21 2 5 2 3" xfId="11527" xr:uid="{00000000-0005-0000-0000-0000112D0000}"/>
    <cellStyle name="Normal 2 2 2 2 2 2 2 2 21 2 5 2 4" xfId="11528" xr:uid="{00000000-0005-0000-0000-0000122D0000}"/>
    <cellStyle name="Normal 2 2 2 2 2 2 2 2 21 2 5 3" xfId="11529" xr:uid="{00000000-0005-0000-0000-0000132D0000}"/>
    <cellStyle name="Normal 2 2 2 2 2 2 2 2 21 2 5 4" xfId="11530" xr:uid="{00000000-0005-0000-0000-0000142D0000}"/>
    <cellStyle name="Normal 2 2 2 2 2 2 2 2 21 2 5 5" xfId="11531" xr:uid="{00000000-0005-0000-0000-0000152D0000}"/>
    <cellStyle name="Normal 2 2 2 2 2 2 2 2 21 2 5 6" xfId="11532" xr:uid="{00000000-0005-0000-0000-0000162D0000}"/>
    <cellStyle name="Normal 2 2 2 2 2 2 2 2 21 2 6" xfId="11533" xr:uid="{00000000-0005-0000-0000-0000172D0000}"/>
    <cellStyle name="Normal 2 2 2 2 2 2 2 2 21 2 7" xfId="11534" xr:uid="{00000000-0005-0000-0000-0000182D0000}"/>
    <cellStyle name="Normal 2 2 2 2 2 2 2 2 21 2 8" xfId="11535" xr:uid="{00000000-0005-0000-0000-0000192D0000}"/>
    <cellStyle name="Normal 2 2 2 2 2 2 2 2 21 2 9" xfId="11536" xr:uid="{00000000-0005-0000-0000-00001A2D0000}"/>
    <cellStyle name="Normal 2 2 2 2 2 2 2 2 21 3" xfId="11537" xr:uid="{00000000-0005-0000-0000-00001B2D0000}"/>
    <cellStyle name="Normal 2 2 2 2 2 2 2 2 21 4" xfId="11538" xr:uid="{00000000-0005-0000-0000-00001C2D0000}"/>
    <cellStyle name="Normal 2 2 2 2 2 2 2 2 21 5" xfId="11539" xr:uid="{00000000-0005-0000-0000-00001D2D0000}"/>
    <cellStyle name="Normal 2 2 2 2 2 2 2 2 21 5 10" xfId="11540" xr:uid="{00000000-0005-0000-0000-00001E2D0000}"/>
    <cellStyle name="Normal 2 2 2 2 2 2 2 2 21 5 11" xfId="11541" xr:uid="{00000000-0005-0000-0000-00001F2D0000}"/>
    <cellStyle name="Normal 2 2 2 2 2 2 2 2 21 5 2" xfId="11542" xr:uid="{00000000-0005-0000-0000-0000202D0000}"/>
    <cellStyle name="Normal 2 2 2 2 2 2 2 2 21 5 2 10" xfId="11543" xr:uid="{00000000-0005-0000-0000-0000212D0000}"/>
    <cellStyle name="Normal 2 2 2 2 2 2 2 2 21 5 2 11" xfId="11544" xr:uid="{00000000-0005-0000-0000-0000222D0000}"/>
    <cellStyle name="Normal 2 2 2 2 2 2 2 2 21 5 2 2" xfId="11545" xr:uid="{00000000-0005-0000-0000-0000232D0000}"/>
    <cellStyle name="Normal 2 2 2 2 2 2 2 2 21 5 2 2 2" xfId="11546" xr:uid="{00000000-0005-0000-0000-0000242D0000}"/>
    <cellStyle name="Normal 2 2 2 2 2 2 2 2 21 5 2 2 2 2" xfId="11547" xr:uid="{00000000-0005-0000-0000-0000252D0000}"/>
    <cellStyle name="Normal 2 2 2 2 2 2 2 2 21 5 2 2 2 3" xfId="11548" xr:uid="{00000000-0005-0000-0000-0000262D0000}"/>
    <cellStyle name="Normal 2 2 2 2 2 2 2 2 21 5 2 2 2 4" xfId="11549" xr:uid="{00000000-0005-0000-0000-0000272D0000}"/>
    <cellStyle name="Normal 2 2 2 2 2 2 2 2 21 5 2 2 3" xfId="11550" xr:uid="{00000000-0005-0000-0000-0000282D0000}"/>
    <cellStyle name="Normal 2 2 2 2 2 2 2 2 21 5 2 2 4" xfId="11551" xr:uid="{00000000-0005-0000-0000-0000292D0000}"/>
    <cellStyle name="Normal 2 2 2 2 2 2 2 2 21 5 2 2 5" xfId="11552" xr:uid="{00000000-0005-0000-0000-00002A2D0000}"/>
    <cellStyle name="Normal 2 2 2 2 2 2 2 2 21 5 2 2 6" xfId="11553" xr:uid="{00000000-0005-0000-0000-00002B2D0000}"/>
    <cellStyle name="Normal 2 2 2 2 2 2 2 2 21 5 2 3" xfId="11554" xr:uid="{00000000-0005-0000-0000-00002C2D0000}"/>
    <cellStyle name="Normal 2 2 2 2 2 2 2 2 21 5 2 4" xfId="11555" xr:uid="{00000000-0005-0000-0000-00002D2D0000}"/>
    <cellStyle name="Normal 2 2 2 2 2 2 2 2 21 5 2 5" xfId="11556" xr:uid="{00000000-0005-0000-0000-00002E2D0000}"/>
    <cellStyle name="Normal 2 2 2 2 2 2 2 2 21 5 2 6" xfId="11557" xr:uid="{00000000-0005-0000-0000-00002F2D0000}"/>
    <cellStyle name="Normal 2 2 2 2 2 2 2 2 21 5 2 7" xfId="11558" xr:uid="{00000000-0005-0000-0000-0000302D0000}"/>
    <cellStyle name="Normal 2 2 2 2 2 2 2 2 21 5 2 8" xfId="11559" xr:uid="{00000000-0005-0000-0000-0000312D0000}"/>
    <cellStyle name="Normal 2 2 2 2 2 2 2 2 21 5 2 8 2" xfId="11560" xr:uid="{00000000-0005-0000-0000-0000322D0000}"/>
    <cellStyle name="Normal 2 2 2 2 2 2 2 2 21 5 2 8 3" xfId="11561" xr:uid="{00000000-0005-0000-0000-0000332D0000}"/>
    <cellStyle name="Normal 2 2 2 2 2 2 2 2 21 5 2 8 4" xfId="11562" xr:uid="{00000000-0005-0000-0000-0000342D0000}"/>
    <cellStyle name="Normal 2 2 2 2 2 2 2 2 21 5 2 9" xfId="11563" xr:uid="{00000000-0005-0000-0000-0000352D0000}"/>
    <cellStyle name="Normal 2 2 2 2 2 2 2 2 21 5 3" xfId="11564" xr:uid="{00000000-0005-0000-0000-0000362D0000}"/>
    <cellStyle name="Normal 2 2 2 2 2 2 2 2 21 5 3 2" xfId="11565" xr:uid="{00000000-0005-0000-0000-0000372D0000}"/>
    <cellStyle name="Normal 2 2 2 2 2 2 2 2 21 5 3 2 2" xfId="11566" xr:uid="{00000000-0005-0000-0000-0000382D0000}"/>
    <cellStyle name="Normal 2 2 2 2 2 2 2 2 21 5 3 2 3" xfId="11567" xr:uid="{00000000-0005-0000-0000-0000392D0000}"/>
    <cellStyle name="Normal 2 2 2 2 2 2 2 2 21 5 3 2 4" xfId="11568" xr:uid="{00000000-0005-0000-0000-00003A2D0000}"/>
    <cellStyle name="Normal 2 2 2 2 2 2 2 2 21 5 3 3" xfId="11569" xr:uid="{00000000-0005-0000-0000-00003B2D0000}"/>
    <cellStyle name="Normal 2 2 2 2 2 2 2 2 21 5 3 4" xfId="11570" xr:uid="{00000000-0005-0000-0000-00003C2D0000}"/>
    <cellStyle name="Normal 2 2 2 2 2 2 2 2 21 5 3 5" xfId="11571" xr:uid="{00000000-0005-0000-0000-00003D2D0000}"/>
    <cellStyle name="Normal 2 2 2 2 2 2 2 2 21 5 3 6" xfId="11572" xr:uid="{00000000-0005-0000-0000-00003E2D0000}"/>
    <cellStyle name="Normal 2 2 2 2 2 2 2 2 21 5 4" xfId="11573" xr:uid="{00000000-0005-0000-0000-00003F2D0000}"/>
    <cellStyle name="Normal 2 2 2 2 2 2 2 2 21 5 5" xfId="11574" xr:uid="{00000000-0005-0000-0000-0000402D0000}"/>
    <cellStyle name="Normal 2 2 2 2 2 2 2 2 21 5 6" xfId="11575" xr:uid="{00000000-0005-0000-0000-0000412D0000}"/>
    <cellStyle name="Normal 2 2 2 2 2 2 2 2 21 5 7" xfId="11576" xr:uid="{00000000-0005-0000-0000-0000422D0000}"/>
    <cellStyle name="Normal 2 2 2 2 2 2 2 2 21 5 8" xfId="11577" xr:uid="{00000000-0005-0000-0000-0000432D0000}"/>
    <cellStyle name="Normal 2 2 2 2 2 2 2 2 21 5 8 2" xfId="11578" xr:uid="{00000000-0005-0000-0000-0000442D0000}"/>
    <cellStyle name="Normal 2 2 2 2 2 2 2 2 21 5 8 3" xfId="11579" xr:uid="{00000000-0005-0000-0000-0000452D0000}"/>
    <cellStyle name="Normal 2 2 2 2 2 2 2 2 21 5 8 4" xfId="11580" xr:uid="{00000000-0005-0000-0000-0000462D0000}"/>
    <cellStyle name="Normal 2 2 2 2 2 2 2 2 21 5 9" xfId="11581" xr:uid="{00000000-0005-0000-0000-0000472D0000}"/>
    <cellStyle name="Normal 2 2 2 2 2 2 2 2 21 6" xfId="11582" xr:uid="{00000000-0005-0000-0000-0000482D0000}"/>
    <cellStyle name="Normal 2 2 2 2 2 2 2 2 21 7" xfId="11583" xr:uid="{00000000-0005-0000-0000-0000492D0000}"/>
    <cellStyle name="Normal 2 2 2 2 2 2 2 2 21 7 2" xfId="11584" xr:uid="{00000000-0005-0000-0000-00004A2D0000}"/>
    <cellStyle name="Normal 2 2 2 2 2 2 2 2 21 7 2 2" xfId="11585" xr:uid="{00000000-0005-0000-0000-00004B2D0000}"/>
    <cellStyle name="Normal 2 2 2 2 2 2 2 2 21 7 2 3" xfId="11586" xr:uid="{00000000-0005-0000-0000-00004C2D0000}"/>
    <cellStyle name="Normal 2 2 2 2 2 2 2 2 21 7 2 4" xfId="11587" xr:uid="{00000000-0005-0000-0000-00004D2D0000}"/>
    <cellStyle name="Normal 2 2 2 2 2 2 2 2 21 7 3" xfId="11588" xr:uid="{00000000-0005-0000-0000-00004E2D0000}"/>
    <cellStyle name="Normal 2 2 2 2 2 2 2 2 21 7 4" xfId="11589" xr:uid="{00000000-0005-0000-0000-00004F2D0000}"/>
    <cellStyle name="Normal 2 2 2 2 2 2 2 2 21 7 5" xfId="11590" xr:uid="{00000000-0005-0000-0000-0000502D0000}"/>
    <cellStyle name="Normal 2 2 2 2 2 2 2 2 21 7 6" xfId="11591" xr:uid="{00000000-0005-0000-0000-0000512D0000}"/>
    <cellStyle name="Normal 2 2 2 2 2 2 2 2 21 8" xfId="11592" xr:uid="{00000000-0005-0000-0000-0000522D0000}"/>
    <cellStyle name="Normal 2 2 2 2 2 2 2 2 21 9" xfId="11593" xr:uid="{00000000-0005-0000-0000-0000532D0000}"/>
    <cellStyle name="Normal 2 2 2 2 2 2 2 2 22" xfId="11594" xr:uid="{00000000-0005-0000-0000-0000542D0000}"/>
    <cellStyle name="Normal 2 2 2 2 2 2 2 2 23" xfId="11595" xr:uid="{00000000-0005-0000-0000-0000552D0000}"/>
    <cellStyle name="Normal 2 2 2 2 2 2 2 2 24" xfId="11596" xr:uid="{00000000-0005-0000-0000-0000562D0000}"/>
    <cellStyle name="Normal 2 2 2 2 2 2 2 2 25" xfId="11597" xr:uid="{00000000-0005-0000-0000-0000572D0000}"/>
    <cellStyle name="Normal 2 2 2 2 2 2 2 2 26" xfId="11598" xr:uid="{00000000-0005-0000-0000-0000582D0000}"/>
    <cellStyle name="Normal 2 2 2 2 2 2 2 2 27" xfId="11599" xr:uid="{00000000-0005-0000-0000-0000592D0000}"/>
    <cellStyle name="Normal 2 2 2 2 2 2 2 2 28" xfId="11600" xr:uid="{00000000-0005-0000-0000-00005A2D0000}"/>
    <cellStyle name="Normal 2 2 2 2 2 2 2 2 29" xfId="11601" xr:uid="{00000000-0005-0000-0000-00005B2D0000}"/>
    <cellStyle name="Normal 2 2 2 2 2 2 2 2 29 10" xfId="11602" xr:uid="{00000000-0005-0000-0000-00005C2D0000}"/>
    <cellStyle name="Normal 2 2 2 2 2 2 2 2 29 11" xfId="11603" xr:uid="{00000000-0005-0000-0000-00005D2D0000}"/>
    <cellStyle name="Normal 2 2 2 2 2 2 2 2 29 11 2" xfId="11604" xr:uid="{00000000-0005-0000-0000-00005E2D0000}"/>
    <cellStyle name="Normal 2 2 2 2 2 2 2 2 29 11 3" xfId="11605" xr:uid="{00000000-0005-0000-0000-00005F2D0000}"/>
    <cellStyle name="Normal 2 2 2 2 2 2 2 2 29 11 4" xfId="11606" xr:uid="{00000000-0005-0000-0000-0000602D0000}"/>
    <cellStyle name="Normal 2 2 2 2 2 2 2 2 29 12" xfId="11607" xr:uid="{00000000-0005-0000-0000-0000612D0000}"/>
    <cellStyle name="Normal 2 2 2 2 2 2 2 2 29 13" xfId="11608" xr:uid="{00000000-0005-0000-0000-0000622D0000}"/>
    <cellStyle name="Normal 2 2 2 2 2 2 2 2 29 14" xfId="11609" xr:uid="{00000000-0005-0000-0000-0000632D0000}"/>
    <cellStyle name="Normal 2 2 2 2 2 2 2 2 29 2" xfId="11610" xr:uid="{00000000-0005-0000-0000-0000642D0000}"/>
    <cellStyle name="Normal 2 2 2 2 2 2 2 2 29 2 10" xfId="11611" xr:uid="{00000000-0005-0000-0000-0000652D0000}"/>
    <cellStyle name="Normal 2 2 2 2 2 2 2 2 29 2 11" xfId="11612" xr:uid="{00000000-0005-0000-0000-0000662D0000}"/>
    <cellStyle name="Normal 2 2 2 2 2 2 2 2 29 2 2" xfId="11613" xr:uid="{00000000-0005-0000-0000-0000672D0000}"/>
    <cellStyle name="Normal 2 2 2 2 2 2 2 2 29 2 2 10" xfId="11614" xr:uid="{00000000-0005-0000-0000-0000682D0000}"/>
    <cellStyle name="Normal 2 2 2 2 2 2 2 2 29 2 2 11" xfId="11615" xr:uid="{00000000-0005-0000-0000-0000692D0000}"/>
    <cellStyle name="Normal 2 2 2 2 2 2 2 2 29 2 2 2" xfId="11616" xr:uid="{00000000-0005-0000-0000-00006A2D0000}"/>
    <cellStyle name="Normal 2 2 2 2 2 2 2 2 29 2 2 2 2" xfId="11617" xr:uid="{00000000-0005-0000-0000-00006B2D0000}"/>
    <cellStyle name="Normal 2 2 2 2 2 2 2 2 29 2 2 2 2 2" xfId="11618" xr:uid="{00000000-0005-0000-0000-00006C2D0000}"/>
    <cellStyle name="Normal 2 2 2 2 2 2 2 2 29 2 2 2 2 3" xfId="11619" xr:uid="{00000000-0005-0000-0000-00006D2D0000}"/>
    <cellStyle name="Normal 2 2 2 2 2 2 2 2 29 2 2 2 2 4" xfId="11620" xr:uid="{00000000-0005-0000-0000-00006E2D0000}"/>
    <cellStyle name="Normal 2 2 2 2 2 2 2 2 29 2 2 2 3" xfId="11621" xr:uid="{00000000-0005-0000-0000-00006F2D0000}"/>
    <cellStyle name="Normal 2 2 2 2 2 2 2 2 29 2 2 2 4" xfId="11622" xr:uid="{00000000-0005-0000-0000-0000702D0000}"/>
    <cellStyle name="Normal 2 2 2 2 2 2 2 2 29 2 2 2 5" xfId="11623" xr:uid="{00000000-0005-0000-0000-0000712D0000}"/>
    <cellStyle name="Normal 2 2 2 2 2 2 2 2 29 2 2 2 6" xfId="11624" xr:uid="{00000000-0005-0000-0000-0000722D0000}"/>
    <cellStyle name="Normal 2 2 2 2 2 2 2 2 29 2 2 3" xfId="11625" xr:uid="{00000000-0005-0000-0000-0000732D0000}"/>
    <cellStyle name="Normal 2 2 2 2 2 2 2 2 29 2 2 4" xfId="11626" xr:uid="{00000000-0005-0000-0000-0000742D0000}"/>
    <cellStyle name="Normal 2 2 2 2 2 2 2 2 29 2 2 5" xfId="11627" xr:uid="{00000000-0005-0000-0000-0000752D0000}"/>
    <cellStyle name="Normal 2 2 2 2 2 2 2 2 29 2 2 6" xfId="11628" xr:uid="{00000000-0005-0000-0000-0000762D0000}"/>
    <cellStyle name="Normal 2 2 2 2 2 2 2 2 29 2 2 7" xfId="11629" xr:uid="{00000000-0005-0000-0000-0000772D0000}"/>
    <cellStyle name="Normal 2 2 2 2 2 2 2 2 29 2 2 8" xfId="11630" xr:uid="{00000000-0005-0000-0000-0000782D0000}"/>
    <cellStyle name="Normal 2 2 2 2 2 2 2 2 29 2 2 8 2" xfId="11631" xr:uid="{00000000-0005-0000-0000-0000792D0000}"/>
    <cellStyle name="Normal 2 2 2 2 2 2 2 2 29 2 2 8 3" xfId="11632" xr:uid="{00000000-0005-0000-0000-00007A2D0000}"/>
    <cellStyle name="Normal 2 2 2 2 2 2 2 2 29 2 2 8 4" xfId="11633" xr:uid="{00000000-0005-0000-0000-00007B2D0000}"/>
    <cellStyle name="Normal 2 2 2 2 2 2 2 2 29 2 2 9" xfId="11634" xr:uid="{00000000-0005-0000-0000-00007C2D0000}"/>
    <cellStyle name="Normal 2 2 2 2 2 2 2 2 29 2 3" xfId="11635" xr:uid="{00000000-0005-0000-0000-00007D2D0000}"/>
    <cellStyle name="Normal 2 2 2 2 2 2 2 2 29 2 3 2" xfId="11636" xr:uid="{00000000-0005-0000-0000-00007E2D0000}"/>
    <cellStyle name="Normal 2 2 2 2 2 2 2 2 29 2 3 2 2" xfId="11637" xr:uid="{00000000-0005-0000-0000-00007F2D0000}"/>
    <cellStyle name="Normal 2 2 2 2 2 2 2 2 29 2 3 2 3" xfId="11638" xr:uid="{00000000-0005-0000-0000-0000802D0000}"/>
    <cellStyle name="Normal 2 2 2 2 2 2 2 2 29 2 3 2 4" xfId="11639" xr:uid="{00000000-0005-0000-0000-0000812D0000}"/>
    <cellStyle name="Normal 2 2 2 2 2 2 2 2 29 2 3 3" xfId="11640" xr:uid="{00000000-0005-0000-0000-0000822D0000}"/>
    <cellStyle name="Normal 2 2 2 2 2 2 2 2 29 2 3 4" xfId="11641" xr:uid="{00000000-0005-0000-0000-0000832D0000}"/>
    <cellStyle name="Normal 2 2 2 2 2 2 2 2 29 2 3 5" xfId="11642" xr:uid="{00000000-0005-0000-0000-0000842D0000}"/>
    <cellStyle name="Normal 2 2 2 2 2 2 2 2 29 2 3 6" xfId="11643" xr:uid="{00000000-0005-0000-0000-0000852D0000}"/>
    <cellStyle name="Normal 2 2 2 2 2 2 2 2 29 2 4" xfId="11644" xr:uid="{00000000-0005-0000-0000-0000862D0000}"/>
    <cellStyle name="Normal 2 2 2 2 2 2 2 2 29 2 5" xfId="11645" xr:uid="{00000000-0005-0000-0000-0000872D0000}"/>
    <cellStyle name="Normal 2 2 2 2 2 2 2 2 29 2 6" xfId="11646" xr:uid="{00000000-0005-0000-0000-0000882D0000}"/>
    <cellStyle name="Normal 2 2 2 2 2 2 2 2 29 2 7" xfId="11647" xr:uid="{00000000-0005-0000-0000-0000892D0000}"/>
    <cellStyle name="Normal 2 2 2 2 2 2 2 2 29 2 8" xfId="11648" xr:uid="{00000000-0005-0000-0000-00008A2D0000}"/>
    <cellStyle name="Normal 2 2 2 2 2 2 2 2 29 2 8 2" xfId="11649" xr:uid="{00000000-0005-0000-0000-00008B2D0000}"/>
    <cellStyle name="Normal 2 2 2 2 2 2 2 2 29 2 8 3" xfId="11650" xr:uid="{00000000-0005-0000-0000-00008C2D0000}"/>
    <cellStyle name="Normal 2 2 2 2 2 2 2 2 29 2 8 4" xfId="11651" xr:uid="{00000000-0005-0000-0000-00008D2D0000}"/>
    <cellStyle name="Normal 2 2 2 2 2 2 2 2 29 2 9" xfId="11652" xr:uid="{00000000-0005-0000-0000-00008E2D0000}"/>
    <cellStyle name="Normal 2 2 2 2 2 2 2 2 29 3" xfId="11653" xr:uid="{00000000-0005-0000-0000-00008F2D0000}"/>
    <cellStyle name="Normal 2 2 2 2 2 2 2 2 29 4" xfId="11654" xr:uid="{00000000-0005-0000-0000-0000902D0000}"/>
    <cellStyle name="Normal 2 2 2 2 2 2 2 2 29 5" xfId="11655" xr:uid="{00000000-0005-0000-0000-0000912D0000}"/>
    <cellStyle name="Normal 2 2 2 2 2 2 2 2 29 5 2" xfId="11656" xr:uid="{00000000-0005-0000-0000-0000922D0000}"/>
    <cellStyle name="Normal 2 2 2 2 2 2 2 2 29 5 2 2" xfId="11657" xr:uid="{00000000-0005-0000-0000-0000932D0000}"/>
    <cellStyle name="Normal 2 2 2 2 2 2 2 2 29 5 2 3" xfId="11658" xr:uid="{00000000-0005-0000-0000-0000942D0000}"/>
    <cellStyle name="Normal 2 2 2 2 2 2 2 2 29 5 2 4" xfId="11659" xr:uid="{00000000-0005-0000-0000-0000952D0000}"/>
    <cellStyle name="Normal 2 2 2 2 2 2 2 2 29 5 3" xfId="11660" xr:uid="{00000000-0005-0000-0000-0000962D0000}"/>
    <cellStyle name="Normal 2 2 2 2 2 2 2 2 29 5 4" xfId="11661" xr:uid="{00000000-0005-0000-0000-0000972D0000}"/>
    <cellStyle name="Normal 2 2 2 2 2 2 2 2 29 5 5" xfId="11662" xr:uid="{00000000-0005-0000-0000-0000982D0000}"/>
    <cellStyle name="Normal 2 2 2 2 2 2 2 2 29 5 6" xfId="11663" xr:uid="{00000000-0005-0000-0000-0000992D0000}"/>
    <cellStyle name="Normal 2 2 2 2 2 2 2 2 29 6" xfId="11664" xr:uid="{00000000-0005-0000-0000-00009A2D0000}"/>
    <cellStyle name="Normal 2 2 2 2 2 2 2 2 29 7" xfId="11665" xr:uid="{00000000-0005-0000-0000-00009B2D0000}"/>
    <cellStyle name="Normal 2 2 2 2 2 2 2 2 29 8" xfId="11666" xr:uid="{00000000-0005-0000-0000-00009C2D0000}"/>
    <cellStyle name="Normal 2 2 2 2 2 2 2 2 29 9" xfId="11667" xr:uid="{00000000-0005-0000-0000-00009D2D0000}"/>
    <cellStyle name="Normal 2 2 2 2 2 2 2 2 3" xfId="11668" xr:uid="{00000000-0005-0000-0000-00009E2D0000}"/>
    <cellStyle name="Normal 2 2 2 2 2 2 2 2 30" xfId="11669" xr:uid="{00000000-0005-0000-0000-00009F2D0000}"/>
    <cellStyle name="Normal 2 2 2 2 2 2 2 2 31" xfId="11670" xr:uid="{00000000-0005-0000-0000-0000A02D0000}"/>
    <cellStyle name="Normal 2 2 2 2 2 2 2 2 31 10" xfId="11671" xr:uid="{00000000-0005-0000-0000-0000A12D0000}"/>
    <cellStyle name="Normal 2 2 2 2 2 2 2 2 31 11" xfId="11672" xr:uid="{00000000-0005-0000-0000-0000A22D0000}"/>
    <cellStyle name="Normal 2 2 2 2 2 2 2 2 31 2" xfId="11673" xr:uid="{00000000-0005-0000-0000-0000A32D0000}"/>
    <cellStyle name="Normal 2 2 2 2 2 2 2 2 31 2 10" xfId="11674" xr:uid="{00000000-0005-0000-0000-0000A42D0000}"/>
    <cellStyle name="Normal 2 2 2 2 2 2 2 2 31 2 11" xfId="11675" xr:uid="{00000000-0005-0000-0000-0000A52D0000}"/>
    <cellStyle name="Normal 2 2 2 2 2 2 2 2 31 2 2" xfId="11676" xr:uid="{00000000-0005-0000-0000-0000A62D0000}"/>
    <cellStyle name="Normal 2 2 2 2 2 2 2 2 31 2 2 2" xfId="11677" xr:uid="{00000000-0005-0000-0000-0000A72D0000}"/>
    <cellStyle name="Normal 2 2 2 2 2 2 2 2 31 2 2 2 2" xfId="11678" xr:uid="{00000000-0005-0000-0000-0000A82D0000}"/>
    <cellStyle name="Normal 2 2 2 2 2 2 2 2 31 2 2 2 3" xfId="11679" xr:uid="{00000000-0005-0000-0000-0000A92D0000}"/>
    <cellStyle name="Normal 2 2 2 2 2 2 2 2 31 2 2 2 4" xfId="11680" xr:uid="{00000000-0005-0000-0000-0000AA2D0000}"/>
    <cellStyle name="Normal 2 2 2 2 2 2 2 2 31 2 2 3" xfId="11681" xr:uid="{00000000-0005-0000-0000-0000AB2D0000}"/>
    <cellStyle name="Normal 2 2 2 2 2 2 2 2 31 2 2 4" xfId="11682" xr:uid="{00000000-0005-0000-0000-0000AC2D0000}"/>
    <cellStyle name="Normal 2 2 2 2 2 2 2 2 31 2 2 5" xfId="11683" xr:uid="{00000000-0005-0000-0000-0000AD2D0000}"/>
    <cellStyle name="Normal 2 2 2 2 2 2 2 2 31 2 2 6" xfId="11684" xr:uid="{00000000-0005-0000-0000-0000AE2D0000}"/>
    <cellStyle name="Normal 2 2 2 2 2 2 2 2 31 2 3" xfId="11685" xr:uid="{00000000-0005-0000-0000-0000AF2D0000}"/>
    <cellStyle name="Normal 2 2 2 2 2 2 2 2 31 2 4" xfId="11686" xr:uid="{00000000-0005-0000-0000-0000B02D0000}"/>
    <cellStyle name="Normal 2 2 2 2 2 2 2 2 31 2 5" xfId="11687" xr:uid="{00000000-0005-0000-0000-0000B12D0000}"/>
    <cellStyle name="Normal 2 2 2 2 2 2 2 2 31 2 6" xfId="11688" xr:uid="{00000000-0005-0000-0000-0000B22D0000}"/>
    <cellStyle name="Normal 2 2 2 2 2 2 2 2 31 2 7" xfId="11689" xr:uid="{00000000-0005-0000-0000-0000B32D0000}"/>
    <cellStyle name="Normal 2 2 2 2 2 2 2 2 31 2 8" xfId="11690" xr:uid="{00000000-0005-0000-0000-0000B42D0000}"/>
    <cellStyle name="Normal 2 2 2 2 2 2 2 2 31 2 8 2" xfId="11691" xr:uid="{00000000-0005-0000-0000-0000B52D0000}"/>
    <cellStyle name="Normal 2 2 2 2 2 2 2 2 31 2 8 3" xfId="11692" xr:uid="{00000000-0005-0000-0000-0000B62D0000}"/>
    <cellStyle name="Normal 2 2 2 2 2 2 2 2 31 2 8 4" xfId="11693" xr:uid="{00000000-0005-0000-0000-0000B72D0000}"/>
    <cellStyle name="Normal 2 2 2 2 2 2 2 2 31 2 9" xfId="11694" xr:uid="{00000000-0005-0000-0000-0000B82D0000}"/>
    <cellStyle name="Normal 2 2 2 2 2 2 2 2 31 3" xfId="11695" xr:uid="{00000000-0005-0000-0000-0000B92D0000}"/>
    <cellStyle name="Normal 2 2 2 2 2 2 2 2 31 3 2" xfId="11696" xr:uid="{00000000-0005-0000-0000-0000BA2D0000}"/>
    <cellStyle name="Normal 2 2 2 2 2 2 2 2 31 3 2 2" xfId="11697" xr:uid="{00000000-0005-0000-0000-0000BB2D0000}"/>
    <cellStyle name="Normal 2 2 2 2 2 2 2 2 31 3 2 3" xfId="11698" xr:uid="{00000000-0005-0000-0000-0000BC2D0000}"/>
    <cellStyle name="Normal 2 2 2 2 2 2 2 2 31 3 2 4" xfId="11699" xr:uid="{00000000-0005-0000-0000-0000BD2D0000}"/>
    <cellStyle name="Normal 2 2 2 2 2 2 2 2 31 3 3" xfId="11700" xr:uid="{00000000-0005-0000-0000-0000BE2D0000}"/>
    <cellStyle name="Normal 2 2 2 2 2 2 2 2 31 3 4" xfId="11701" xr:uid="{00000000-0005-0000-0000-0000BF2D0000}"/>
    <cellStyle name="Normal 2 2 2 2 2 2 2 2 31 3 5" xfId="11702" xr:uid="{00000000-0005-0000-0000-0000C02D0000}"/>
    <cellStyle name="Normal 2 2 2 2 2 2 2 2 31 3 6" xfId="11703" xr:uid="{00000000-0005-0000-0000-0000C12D0000}"/>
    <cellStyle name="Normal 2 2 2 2 2 2 2 2 31 4" xfId="11704" xr:uid="{00000000-0005-0000-0000-0000C22D0000}"/>
    <cellStyle name="Normal 2 2 2 2 2 2 2 2 31 5" xfId="11705" xr:uid="{00000000-0005-0000-0000-0000C32D0000}"/>
    <cellStyle name="Normal 2 2 2 2 2 2 2 2 31 6" xfId="11706" xr:uid="{00000000-0005-0000-0000-0000C42D0000}"/>
    <cellStyle name="Normal 2 2 2 2 2 2 2 2 31 7" xfId="11707" xr:uid="{00000000-0005-0000-0000-0000C52D0000}"/>
    <cellStyle name="Normal 2 2 2 2 2 2 2 2 31 8" xfId="11708" xr:uid="{00000000-0005-0000-0000-0000C62D0000}"/>
    <cellStyle name="Normal 2 2 2 2 2 2 2 2 31 8 2" xfId="11709" xr:uid="{00000000-0005-0000-0000-0000C72D0000}"/>
    <cellStyle name="Normal 2 2 2 2 2 2 2 2 31 8 3" xfId="11710" xr:uid="{00000000-0005-0000-0000-0000C82D0000}"/>
    <cellStyle name="Normal 2 2 2 2 2 2 2 2 31 8 4" xfId="11711" xr:uid="{00000000-0005-0000-0000-0000C92D0000}"/>
    <cellStyle name="Normal 2 2 2 2 2 2 2 2 31 9" xfId="11712" xr:uid="{00000000-0005-0000-0000-0000CA2D0000}"/>
    <cellStyle name="Normal 2 2 2 2 2 2 2 2 32" xfId="11713" xr:uid="{00000000-0005-0000-0000-0000CB2D0000}"/>
    <cellStyle name="Normal 2 2 2 2 2 2 2 2 33" xfId="11714" xr:uid="{00000000-0005-0000-0000-0000CC2D0000}"/>
    <cellStyle name="Normal 2 2 2 2 2 2 2 2 33 2" xfId="11715" xr:uid="{00000000-0005-0000-0000-0000CD2D0000}"/>
    <cellStyle name="Normal 2 2 2 2 2 2 2 2 33 2 2" xfId="11716" xr:uid="{00000000-0005-0000-0000-0000CE2D0000}"/>
    <cellStyle name="Normal 2 2 2 2 2 2 2 2 33 2 3" xfId="11717" xr:uid="{00000000-0005-0000-0000-0000CF2D0000}"/>
    <cellStyle name="Normal 2 2 2 2 2 2 2 2 33 2 4" xfId="11718" xr:uid="{00000000-0005-0000-0000-0000D02D0000}"/>
    <cellStyle name="Normal 2 2 2 2 2 2 2 2 33 3" xfId="11719" xr:uid="{00000000-0005-0000-0000-0000D12D0000}"/>
    <cellStyle name="Normal 2 2 2 2 2 2 2 2 33 4" xfId="11720" xr:uid="{00000000-0005-0000-0000-0000D22D0000}"/>
    <cellStyle name="Normal 2 2 2 2 2 2 2 2 33 5" xfId="11721" xr:uid="{00000000-0005-0000-0000-0000D32D0000}"/>
    <cellStyle name="Normal 2 2 2 2 2 2 2 2 33 6" xfId="11722" xr:uid="{00000000-0005-0000-0000-0000D42D0000}"/>
    <cellStyle name="Normal 2 2 2 2 2 2 2 2 34" xfId="11723" xr:uid="{00000000-0005-0000-0000-0000D52D0000}"/>
    <cellStyle name="Normal 2 2 2 2 2 2 2 2 35" xfId="11724" xr:uid="{00000000-0005-0000-0000-0000D62D0000}"/>
    <cellStyle name="Normal 2 2 2 2 2 2 2 2 36" xfId="11725" xr:uid="{00000000-0005-0000-0000-0000D72D0000}"/>
    <cellStyle name="Normal 2 2 2 2 2 2 2 2 37" xfId="11726" xr:uid="{00000000-0005-0000-0000-0000D82D0000}"/>
    <cellStyle name="Normal 2 2 2 2 2 2 2 2 38" xfId="11727" xr:uid="{00000000-0005-0000-0000-0000D92D0000}"/>
    <cellStyle name="Normal 2 2 2 2 2 2 2 2 39" xfId="11728" xr:uid="{00000000-0005-0000-0000-0000DA2D0000}"/>
    <cellStyle name="Normal 2 2 2 2 2 2 2 2 39 2" xfId="11729" xr:uid="{00000000-0005-0000-0000-0000DB2D0000}"/>
    <cellStyle name="Normal 2 2 2 2 2 2 2 2 39 3" xfId="11730" xr:uid="{00000000-0005-0000-0000-0000DC2D0000}"/>
    <cellStyle name="Normal 2 2 2 2 2 2 2 2 39 4" xfId="11731" xr:uid="{00000000-0005-0000-0000-0000DD2D0000}"/>
    <cellStyle name="Normal 2 2 2 2 2 2 2 2 4" xfId="11732" xr:uid="{00000000-0005-0000-0000-0000DE2D0000}"/>
    <cellStyle name="Normal 2 2 2 2 2 2 2 2 40" xfId="11733" xr:uid="{00000000-0005-0000-0000-0000DF2D0000}"/>
    <cellStyle name="Normal 2 2 2 2 2 2 2 2 41" xfId="11734" xr:uid="{00000000-0005-0000-0000-0000E02D0000}"/>
    <cellStyle name="Normal 2 2 2 2 2 2 2 2 42" xfId="11735" xr:uid="{00000000-0005-0000-0000-0000E12D0000}"/>
    <cellStyle name="Normal 2 2 2 2 2 2 2 2 43" xfId="11736" xr:uid="{00000000-0005-0000-0000-0000E22D0000}"/>
    <cellStyle name="Normal 2 2 2 2 2 2 2 2 44" xfId="11737" xr:uid="{00000000-0005-0000-0000-0000E32D0000}"/>
    <cellStyle name="Normal 2 2 2 2 2 2 2 2 45" xfId="11738" xr:uid="{00000000-0005-0000-0000-0000E42D0000}"/>
    <cellStyle name="Normal 2 2 2 2 2 2 2 2 46" xfId="11739" xr:uid="{00000000-0005-0000-0000-0000E52D0000}"/>
    <cellStyle name="Normal 2 2 2 2 2 2 2 2 47" xfId="11740" xr:uid="{00000000-0005-0000-0000-0000E62D0000}"/>
    <cellStyle name="Normal 2 2 2 2 2 2 2 2 48" xfId="11741" xr:uid="{00000000-0005-0000-0000-0000E72D0000}"/>
    <cellStyle name="Normal 2 2 2 2 2 2 2 2 49" xfId="11742" xr:uid="{00000000-0005-0000-0000-0000E82D0000}"/>
    <cellStyle name="Normal 2 2 2 2 2 2 2 2 5" xfId="11743" xr:uid="{00000000-0005-0000-0000-0000E92D0000}"/>
    <cellStyle name="Normal 2 2 2 2 2 2 2 2 50" xfId="11744" xr:uid="{00000000-0005-0000-0000-0000EA2D0000}"/>
    <cellStyle name="Normal 2 2 2 2 2 2 2 2 51" xfId="11745" xr:uid="{00000000-0005-0000-0000-0000EB2D0000}"/>
    <cellStyle name="Normal 2 2 2 2 2 2 2 2 52" xfId="11746" xr:uid="{00000000-0005-0000-0000-0000EC2D0000}"/>
    <cellStyle name="Normal 2 2 2 2 2 2 2 2 53" xfId="11747" xr:uid="{00000000-0005-0000-0000-0000ED2D0000}"/>
    <cellStyle name="Normal 2 2 2 2 2 2 2 2 54" xfId="11748" xr:uid="{00000000-0005-0000-0000-0000EE2D0000}"/>
    <cellStyle name="Normal 2 2 2 2 2 2 2 2 54 2" xfId="11749" xr:uid="{00000000-0005-0000-0000-0000EF2D0000}"/>
    <cellStyle name="Normal 2 2 2 2 2 2 2 2 54 3" xfId="11750" xr:uid="{00000000-0005-0000-0000-0000F02D0000}"/>
    <cellStyle name="Normal 2 2 2 2 2 2 2 2 54 4" xfId="11751" xr:uid="{00000000-0005-0000-0000-0000F12D0000}"/>
    <cellStyle name="Normal 2 2 2 2 2 2 2 2 54 5" xfId="11752" xr:uid="{00000000-0005-0000-0000-0000F22D0000}"/>
    <cellStyle name="Normal 2 2 2 2 2 2 2 2 54 6" xfId="11753" xr:uid="{00000000-0005-0000-0000-0000F32D0000}"/>
    <cellStyle name="Normal 2 2 2 2 2 2 2 2 54 7" xfId="11754" xr:uid="{00000000-0005-0000-0000-0000F42D0000}"/>
    <cellStyle name="Normal 2 2 2 2 2 2 2 2 55" xfId="11755" xr:uid="{00000000-0005-0000-0000-0000F52D0000}"/>
    <cellStyle name="Normal 2 2 2 2 2 2 2 2 56" xfId="11756" xr:uid="{00000000-0005-0000-0000-0000F62D0000}"/>
    <cellStyle name="Normal 2 2 2 2 2 2 2 2 57" xfId="11757" xr:uid="{00000000-0005-0000-0000-0000F72D0000}"/>
    <cellStyle name="Normal 2 2 2 2 2 2 2 2 58" xfId="11758" xr:uid="{00000000-0005-0000-0000-0000F82D0000}"/>
    <cellStyle name="Normal 2 2 2 2 2 2 2 2 59" xfId="11759" xr:uid="{00000000-0005-0000-0000-0000F92D0000}"/>
    <cellStyle name="Normal 2 2 2 2 2 2 2 2 6" xfId="11760" xr:uid="{00000000-0005-0000-0000-0000FA2D0000}"/>
    <cellStyle name="Normal 2 2 2 2 2 2 2 2 60" xfId="11761" xr:uid="{00000000-0005-0000-0000-0000FB2D0000}"/>
    <cellStyle name="Normal 2 2 2 2 2 2 2 2 61" xfId="11762" xr:uid="{00000000-0005-0000-0000-0000FC2D0000}"/>
    <cellStyle name="Normal 2 2 2 2 2 2 2 2 62" xfId="11763" xr:uid="{00000000-0005-0000-0000-0000FD2D0000}"/>
    <cellStyle name="Normal 2 2 2 2 2 2 2 2 63" xfId="11764" xr:uid="{00000000-0005-0000-0000-0000FE2D0000}"/>
    <cellStyle name="Normal 2 2 2 2 2 2 2 2 64" xfId="11765" xr:uid="{00000000-0005-0000-0000-0000FF2D0000}"/>
    <cellStyle name="Normal 2 2 2 2 2 2 2 2 65" xfId="11766" xr:uid="{00000000-0005-0000-0000-0000002E0000}"/>
    <cellStyle name="Normal 2 2 2 2 2 2 2 2 66" xfId="11767" xr:uid="{00000000-0005-0000-0000-0000012E0000}"/>
    <cellStyle name="Normal 2 2 2 2 2 2 2 2 67" xfId="11768" xr:uid="{00000000-0005-0000-0000-0000022E0000}"/>
    <cellStyle name="Normal 2 2 2 2 2 2 2 2 68" xfId="11769" xr:uid="{00000000-0005-0000-0000-0000032E0000}"/>
    <cellStyle name="Normal 2 2 2 2 2 2 2 2 69" xfId="11770" xr:uid="{00000000-0005-0000-0000-0000042E0000}"/>
    <cellStyle name="Normal 2 2 2 2 2 2 2 2 7" xfId="11771" xr:uid="{00000000-0005-0000-0000-0000052E0000}"/>
    <cellStyle name="Normal 2 2 2 2 2 2 2 2 70" xfId="11772" xr:uid="{00000000-0005-0000-0000-0000062E0000}"/>
    <cellStyle name="Normal 2 2 2 2 2 2 2 2 71" xfId="11773" xr:uid="{00000000-0005-0000-0000-0000072E0000}"/>
    <cellStyle name="Normal 2 2 2 2 2 2 2 2 72" xfId="11774" xr:uid="{00000000-0005-0000-0000-0000082E0000}"/>
    <cellStyle name="Normal 2 2 2 2 2 2 2 2 73" xfId="11775" xr:uid="{00000000-0005-0000-0000-0000092E0000}"/>
    <cellStyle name="Normal 2 2 2 2 2 2 2 2 74" xfId="11776" xr:uid="{00000000-0005-0000-0000-00000A2E0000}"/>
    <cellStyle name="Normal 2 2 2 2 2 2 2 2 75" xfId="11777" xr:uid="{00000000-0005-0000-0000-00000B2E0000}"/>
    <cellStyle name="Normal 2 2 2 2 2 2 2 2 76" xfId="11778" xr:uid="{00000000-0005-0000-0000-00000C2E0000}"/>
    <cellStyle name="Normal 2 2 2 2 2 2 2 2 77" xfId="11779" xr:uid="{00000000-0005-0000-0000-00000D2E0000}"/>
    <cellStyle name="Normal 2 2 2 2 2 2 2 2 78" xfId="11780" xr:uid="{00000000-0005-0000-0000-00000E2E0000}"/>
    <cellStyle name="Normal 2 2 2 2 2 2 2 2 79" xfId="11781" xr:uid="{00000000-0005-0000-0000-00000F2E0000}"/>
    <cellStyle name="Normal 2 2 2 2 2 2 2 2 8" xfId="11782" xr:uid="{00000000-0005-0000-0000-0000102E0000}"/>
    <cellStyle name="Normal 2 2 2 2 2 2 2 2 80" xfId="11783" xr:uid="{00000000-0005-0000-0000-0000112E0000}"/>
    <cellStyle name="Normal 2 2 2 2 2 2 2 2 81" xfId="11784" xr:uid="{00000000-0005-0000-0000-0000122E0000}"/>
    <cellStyle name="Normal 2 2 2 2 2 2 2 2 82" xfId="11785" xr:uid="{00000000-0005-0000-0000-0000132E0000}"/>
    <cellStyle name="Normal 2 2 2 2 2 2 2 2 83" xfId="11786" xr:uid="{00000000-0005-0000-0000-0000142E0000}"/>
    <cellStyle name="Normal 2 2 2 2 2 2 2 2 84" xfId="11787" xr:uid="{00000000-0005-0000-0000-0000152E0000}"/>
    <cellStyle name="Normal 2 2 2 2 2 2 2 2 85" xfId="11788" xr:uid="{00000000-0005-0000-0000-0000162E0000}"/>
    <cellStyle name="Normal 2 2 2 2 2 2 2 2 86" xfId="11789" xr:uid="{00000000-0005-0000-0000-0000172E0000}"/>
    <cellStyle name="Normal 2 2 2 2 2 2 2 2 87" xfId="11790" xr:uid="{00000000-0005-0000-0000-0000182E0000}"/>
    <cellStyle name="Normal 2 2 2 2 2 2 2 2 88" xfId="11791" xr:uid="{00000000-0005-0000-0000-0000192E0000}"/>
    <cellStyle name="Normal 2 2 2 2 2 2 2 2 89" xfId="11792" xr:uid="{00000000-0005-0000-0000-00001A2E0000}"/>
    <cellStyle name="Normal 2 2 2 2 2 2 2 2 9" xfId="11793" xr:uid="{00000000-0005-0000-0000-00001B2E0000}"/>
    <cellStyle name="Normal 2 2 2 2 2 2 2 2 90" xfId="11794" xr:uid="{00000000-0005-0000-0000-00001C2E0000}"/>
    <cellStyle name="Normal 2 2 2 2 2 2 2 2 91" xfId="11795" xr:uid="{00000000-0005-0000-0000-00001D2E0000}"/>
    <cellStyle name="Normal 2 2 2 2 2 2 2 2 92" xfId="11796" xr:uid="{00000000-0005-0000-0000-00001E2E0000}"/>
    <cellStyle name="Normal 2 2 2 2 2 2 2 2 93" xfId="11797" xr:uid="{00000000-0005-0000-0000-00001F2E0000}"/>
    <cellStyle name="Normal 2 2 2 2 2 2 2 2 94" xfId="11798" xr:uid="{00000000-0005-0000-0000-0000202E0000}"/>
    <cellStyle name="Normal 2 2 2 2 2 2 2 2 95" xfId="11799" xr:uid="{00000000-0005-0000-0000-0000212E0000}"/>
    <cellStyle name="Normal 2 2 2 2 2 2 2 2 96" xfId="11800" xr:uid="{00000000-0005-0000-0000-0000222E0000}"/>
    <cellStyle name="Normal 2 2 2 2 2 2 2 2 97" xfId="11801" xr:uid="{00000000-0005-0000-0000-0000232E0000}"/>
    <cellStyle name="Normal 2 2 2 2 2 2 2 2 98" xfId="11802" xr:uid="{00000000-0005-0000-0000-0000242E0000}"/>
    <cellStyle name="Normal 2 2 2 2 2 2 2 2 99" xfId="11803" xr:uid="{00000000-0005-0000-0000-0000252E0000}"/>
    <cellStyle name="Normal 2 2 2 2 2 2 2 20" xfId="11804" xr:uid="{00000000-0005-0000-0000-0000262E0000}"/>
    <cellStyle name="Normal 2 2 2 2 2 2 2 20 10" xfId="11805" xr:uid="{00000000-0005-0000-0000-0000272E0000}"/>
    <cellStyle name="Normal 2 2 2 2 2 2 2 20 11" xfId="11806" xr:uid="{00000000-0005-0000-0000-0000282E0000}"/>
    <cellStyle name="Normal 2 2 2 2 2 2 2 20 11 10" xfId="11807" xr:uid="{00000000-0005-0000-0000-0000292E0000}"/>
    <cellStyle name="Normal 2 2 2 2 2 2 2 20 11 11" xfId="11808" xr:uid="{00000000-0005-0000-0000-00002A2E0000}"/>
    <cellStyle name="Normal 2 2 2 2 2 2 2 20 11 11 2" xfId="11809" xr:uid="{00000000-0005-0000-0000-00002B2E0000}"/>
    <cellStyle name="Normal 2 2 2 2 2 2 2 20 11 11 3" xfId="11810" xr:uid="{00000000-0005-0000-0000-00002C2E0000}"/>
    <cellStyle name="Normal 2 2 2 2 2 2 2 20 11 11 4" xfId="11811" xr:uid="{00000000-0005-0000-0000-00002D2E0000}"/>
    <cellStyle name="Normal 2 2 2 2 2 2 2 20 11 12" xfId="11812" xr:uid="{00000000-0005-0000-0000-00002E2E0000}"/>
    <cellStyle name="Normal 2 2 2 2 2 2 2 20 11 13" xfId="11813" xr:uid="{00000000-0005-0000-0000-00002F2E0000}"/>
    <cellStyle name="Normal 2 2 2 2 2 2 2 20 11 14" xfId="11814" xr:uid="{00000000-0005-0000-0000-0000302E0000}"/>
    <cellStyle name="Normal 2 2 2 2 2 2 2 20 11 2" xfId="11815" xr:uid="{00000000-0005-0000-0000-0000312E0000}"/>
    <cellStyle name="Normal 2 2 2 2 2 2 2 20 11 2 10" xfId="11816" xr:uid="{00000000-0005-0000-0000-0000322E0000}"/>
    <cellStyle name="Normal 2 2 2 2 2 2 2 20 11 2 11" xfId="11817" xr:uid="{00000000-0005-0000-0000-0000332E0000}"/>
    <cellStyle name="Normal 2 2 2 2 2 2 2 20 11 2 2" xfId="11818" xr:uid="{00000000-0005-0000-0000-0000342E0000}"/>
    <cellStyle name="Normal 2 2 2 2 2 2 2 20 11 2 2 10" xfId="11819" xr:uid="{00000000-0005-0000-0000-0000352E0000}"/>
    <cellStyle name="Normal 2 2 2 2 2 2 2 20 11 2 2 11" xfId="11820" xr:uid="{00000000-0005-0000-0000-0000362E0000}"/>
    <cellStyle name="Normal 2 2 2 2 2 2 2 20 11 2 2 2" xfId="11821" xr:uid="{00000000-0005-0000-0000-0000372E0000}"/>
    <cellStyle name="Normal 2 2 2 2 2 2 2 20 11 2 2 2 2" xfId="11822" xr:uid="{00000000-0005-0000-0000-0000382E0000}"/>
    <cellStyle name="Normal 2 2 2 2 2 2 2 20 11 2 2 2 2 2" xfId="11823" xr:uid="{00000000-0005-0000-0000-0000392E0000}"/>
    <cellStyle name="Normal 2 2 2 2 2 2 2 20 11 2 2 2 2 3" xfId="11824" xr:uid="{00000000-0005-0000-0000-00003A2E0000}"/>
    <cellStyle name="Normal 2 2 2 2 2 2 2 20 11 2 2 2 2 4" xfId="11825" xr:uid="{00000000-0005-0000-0000-00003B2E0000}"/>
    <cellStyle name="Normal 2 2 2 2 2 2 2 20 11 2 2 2 3" xfId="11826" xr:uid="{00000000-0005-0000-0000-00003C2E0000}"/>
    <cellStyle name="Normal 2 2 2 2 2 2 2 20 11 2 2 2 4" xfId="11827" xr:uid="{00000000-0005-0000-0000-00003D2E0000}"/>
    <cellStyle name="Normal 2 2 2 2 2 2 2 20 11 2 2 2 5" xfId="11828" xr:uid="{00000000-0005-0000-0000-00003E2E0000}"/>
    <cellStyle name="Normal 2 2 2 2 2 2 2 20 11 2 2 2 6" xfId="11829" xr:uid="{00000000-0005-0000-0000-00003F2E0000}"/>
    <cellStyle name="Normal 2 2 2 2 2 2 2 20 11 2 2 3" xfId="11830" xr:uid="{00000000-0005-0000-0000-0000402E0000}"/>
    <cellStyle name="Normal 2 2 2 2 2 2 2 20 11 2 2 4" xfId="11831" xr:uid="{00000000-0005-0000-0000-0000412E0000}"/>
    <cellStyle name="Normal 2 2 2 2 2 2 2 20 11 2 2 5" xfId="11832" xr:uid="{00000000-0005-0000-0000-0000422E0000}"/>
    <cellStyle name="Normal 2 2 2 2 2 2 2 20 11 2 2 6" xfId="11833" xr:uid="{00000000-0005-0000-0000-0000432E0000}"/>
    <cellStyle name="Normal 2 2 2 2 2 2 2 20 11 2 2 7" xfId="11834" xr:uid="{00000000-0005-0000-0000-0000442E0000}"/>
    <cellStyle name="Normal 2 2 2 2 2 2 2 20 11 2 2 8" xfId="11835" xr:uid="{00000000-0005-0000-0000-0000452E0000}"/>
    <cellStyle name="Normal 2 2 2 2 2 2 2 20 11 2 2 8 2" xfId="11836" xr:uid="{00000000-0005-0000-0000-0000462E0000}"/>
    <cellStyle name="Normal 2 2 2 2 2 2 2 20 11 2 2 8 3" xfId="11837" xr:uid="{00000000-0005-0000-0000-0000472E0000}"/>
    <cellStyle name="Normal 2 2 2 2 2 2 2 20 11 2 2 8 4" xfId="11838" xr:uid="{00000000-0005-0000-0000-0000482E0000}"/>
    <cellStyle name="Normal 2 2 2 2 2 2 2 20 11 2 2 9" xfId="11839" xr:uid="{00000000-0005-0000-0000-0000492E0000}"/>
    <cellStyle name="Normal 2 2 2 2 2 2 2 20 11 2 3" xfId="11840" xr:uid="{00000000-0005-0000-0000-00004A2E0000}"/>
    <cellStyle name="Normal 2 2 2 2 2 2 2 20 11 2 3 2" xfId="11841" xr:uid="{00000000-0005-0000-0000-00004B2E0000}"/>
    <cellStyle name="Normal 2 2 2 2 2 2 2 20 11 2 3 2 2" xfId="11842" xr:uid="{00000000-0005-0000-0000-00004C2E0000}"/>
    <cellStyle name="Normal 2 2 2 2 2 2 2 20 11 2 3 2 3" xfId="11843" xr:uid="{00000000-0005-0000-0000-00004D2E0000}"/>
    <cellStyle name="Normal 2 2 2 2 2 2 2 20 11 2 3 2 4" xfId="11844" xr:uid="{00000000-0005-0000-0000-00004E2E0000}"/>
    <cellStyle name="Normal 2 2 2 2 2 2 2 20 11 2 3 3" xfId="11845" xr:uid="{00000000-0005-0000-0000-00004F2E0000}"/>
    <cellStyle name="Normal 2 2 2 2 2 2 2 20 11 2 3 4" xfId="11846" xr:uid="{00000000-0005-0000-0000-0000502E0000}"/>
    <cellStyle name="Normal 2 2 2 2 2 2 2 20 11 2 3 5" xfId="11847" xr:uid="{00000000-0005-0000-0000-0000512E0000}"/>
    <cellStyle name="Normal 2 2 2 2 2 2 2 20 11 2 3 6" xfId="11848" xr:uid="{00000000-0005-0000-0000-0000522E0000}"/>
    <cellStyle name="Normal 2 2 2 2 2 2 2 20 11 2 4" xfId="11849" xr:uid="{00000000-0005-0000-0000-0000532E0000}"/>
    <cellStyle name="Normal 2 2 2 2 2 2 2 20 11 2 5" xfId="11850" xr:uid="{00000000-0005-0000-0000-0000542E0000}"/>
    <cellStyle name="Normal 2 2 2 2 2 2 2 20 11 2 6" xfId="11851" xr:uid="{00000000-0005-0000-0000-0000552E0000}"/>
    <cellStyle name="Normal 2 2 2 2 2 2 2 20 11 2 7" xfId="11852" xr:uid="{00000000-0005-0000-0000-0000562E0000}"/>
    <cellStyle name="Normal 2 2 2 2 2 2 2 20 11 2 8" xfId="11853" xr:uid="{00000000-0005-0000-0000-0000572E0000}"/>
    <cellStyle name="Normal 2 2 2 2 2 2 2 20 11 2 8 2" xfId="11854" xr:uid="{00000000-0005-0000-0000-0000582E0000}"/>
    <cellStyle name="Normal 2 2 2 2 2 2 2 20 11 2 8 3" xfId="11855" xr:uid="{00000000-0005-0000-0000-0000592E0000}"/>
    <cellStyle name="Normal 2 2 2 2 2 2 2 20 11 2 8 4" xfId="11856" xr:uid="{00000000-0005-0000-0000-00005A2E0000}"/>
    <cellStyle name="Normal 2 2 2 2 2 2 2 20 11 2 9" xfId="11857" xr:uid="{00000000-0005-0000-0000-00005B2E0000}"/>
    <cellStyle name="Normal 2 2 2 2 2 2 2 20 11 3" xfId="11858" xr:uid="{00000000-0005-0000-0000-00005C2E0000}"/>
    <cellStyle name="Normal 2 2 2 2 2 2 2 20 11 4" xfId="11859" xr:uid="{00000000-0005-0000-0000-00005D2E0000}"/>
    <cellStyle name="Normal 2 2 2 2 2 2 2 20 11 5" xfId="11860" xr:uid="{00000000-0005-0000-0000-00005E2E0000}"/>
    <cellStyle name="Normal 2 2 2 2 2 2 2 20 11 5 2" xfId="11861" xr:uid="{00000000-0005-0000-0000-00005F2E0000}"/>
    <cellStyle name="Normal 2 2 2 2 2 2 2 20 11 5 2 2" xfId="11862" xr:uid="{00000000-0005-0000-0000-0000602E0000}"/>
    <cellStyle name="Normal 2 2 2 2 2 2 2 20 11 5 2 3" xfId="11863" xr:uid="{00000000-0005-0000-0000-0000612E0000}"/>
    <cellStyle name="Normal 2 2 2 2 2 2 2 20 11 5 2 4" xfId="11864" xr:uid="{00000000-0005-0000-0000-0000622E0000}"/>
    <cellStyle name="Normal 2 2 2 2 2 2 2 20 11 5 3" xfId="11865" xr:uid="{00000000-0005-0000-0000-0000632E0000}"/>
    <cellStyle name="Normal 2 2 2 2 2 2 2 20 11 5 4" xfId="11866" xr:uid="{00000000-0005-0000-0000-0000642E0000}"/>
    <cellStyle name="Normal 2 2 2 2 2 2 2 20 11 5 5" xfId="11867" xr:uid="{00000000-0005-0000-0000-0000652E0000}"/>
    <cellStyle name="Normal 2 2 2 2 2 2 2 20 11 5 6" xfId="11868" xr:uid="{00000000-0005-0000-0000-0000662E0000}"/>
    <cellStyle name="Normal 2 2 2 2 2 2 2 20 11 6" xfId="11869" xr:uid="{00000000-0005-0000-0000-0000672E0000}"/>
    <cellStyle name="Normal 2 2 2 2 2 2 2 20 11 7" xfId="11870" xr:uid="{00000000-0005-0000-0000-0000682E0000}"/>
    <cellStyle name="Normal 2 2 2 2 2 2 2 20 11 8" xfId="11871" xr:uid="{00000000-0005-0000-0000-0000692E0000}"/>
    <cellStyle name="Normal 2 2 2 2 2 2 2 20 11 9" xfId="11872" xr:uid="{00000000-0005-0000-0000-00006A2E0000}"/>
    <cellStyle name="Normal 2 2 2 2 2 2 2 20 12" xfId="11873" xr:uid="{00000000-0005-0000-0000-00006B2E0000}"/>
    <cellStyle name="Normal 2 2 2 2 2 2 2 20 13" xfId="11874" xr:uid="{00000000-0005-0000-0000-00006C2E0000}"/>
    <cellStyle name="Normal 2 2 2 2 2 2 2 20 13 10" xfId="11875" xr:uid="{00000000-0005-0000-0000-00006D2E0000}"/>
    <cellStyle name="Normal 2 2 2 2 2 2 2 20 13 11" xfId="11876" xr:uid="{00000000-0005-0000-0000-00006E2E0000}"/>
    <cellStyle name="Normal 2 2 2 2 2 2 2 20 13 2" xfId="11877" xr:uid="{00000000-0005-0000-0000-00006F2E0000}"/>
    <cellStyle name="Normal 2 2 2 2 2 2 2 20 13 2 10" xfId="11878" xr:uid="{00000000-0005-0000-0000-0000702E0000}"/>
    <cellStyle name="Normal 2 2 2 2 2 2 2 20 13 2 11" xfId="11879" xr:uid="{00000000-0005-0000-0000-0000712E0000}"/>
    <cellStyle name="Normal 2 2 2 2 2 2 2 20 13 2 2" xfId="11880" xr:uid="{00000000-0005-0000-0000-0000722E0000}"/>
    <cellStyle name="Normal 2 2 2 2 2 2 2 20 13 2 2 2" xfId="11881" xr:uid="{00000000-0005-0000-0000-0000732E0000}"/>
    <cellStyle name="Normal 2 2 2 2 2 2 2 20 13 2 2 2 2" xfId="11882" xr:uid="{00000000-0005-0000-0000-0000742E0000}"/>
    <cellStyle name="Normal 2 2 2 2 2 2 2 20 13 2 2 2 3" xfId="11883" xr:uid="{00000000-0005-0000-0000-0000752E0000}"/>
    <cellStyle name="Normal 2 2 2 2 2 2 2 20 13 2 2 2 4" xfId="11884" xr:uid="{00000000-0005-0000-0000-0000762E0000}"/>
    <cellStyle name="Normal 2 2 2 2 2 2 2 20 13 2 2 3" xfId="11885" xr:uid="{00000000-0005-0000-0000-0000772E0000}"/>
    <cellStyle name="Normal 2 2 2 2 2 2 2 20 13 2 2 4" xfId="11886" xr:uid="{00000000-0005-0000-0000-0000782E0000}"/>
    <cellStyle name="Normal 2 2 2 2 2 2 2 20 13 2 2 5" xfId="11887" xr:uid="{00000000-0005-0000-0000-0000792E0000}"/>
    <cellStyle name="Normal 2 2 2 2 2 2 2 20 13 2 2 6" xfId="11888" xr:uid="{00000000-0005-0000-0000-00007A2E0000}"/>
    <cellStyle name="Normal 2 2 2 2 2 2 2 20 13 2 3" xfId="11889" xr:uid="{00000000-0005-0000-0000-00007B2E0000}"/>
    <cellStyle name="Normal 2 2 2 2 2 2 2 20 13 2 4" xfId="11890" xr:uid="{00000000-0005-0000-0000-00007C2E0000}"/>
    <cellStyle name="Normal 2 2 2 2 2 2 2 20 13 2 5" xfId="11891" xr:uid="{00000000-0005-0000-0000-00007D2E0000}"/>
    <cellStyle name="Normal 2 2 2 2 2 2 2 20 13 2 6" xfId="11892" xr:uid="{00000000-0005-0000-0000-00007E2E0000}"/>
    <cellStyle name="Normal 2 2 2 2 2 2 2 20 13 2 7" xfId="11893" xr:uid="{00000000-0005-0000-0000-00007F2E0000}"/>
    <cellStyle name="Normal 2 2 2 2 2 2 2 20 13 2 8" xfId="11894" xr:uid="{00000000-0005-0000-0000-0000802E0000}"/>
    <cellStyle name="Normal 2 2 2 2 2 2 2 20 13 2 8 2" xfId="11895" xr:uid="{00000000-0005-0000-0000-0000812E0000}"/>
    <cellStyle name="Normal 2 2 2 2 2 2 2 20 13 2 8 3" xfId="11896" xr:uid="{00000000-0005-0000-0000-0000822E0000}"/>
    <cellStyle name="Normal 2 2 2 2 2 2 2 20 13 2 8 4" xfId="11897" xr:uid="{00000000-0005-0000-0000-0000832E0000}"/>
    <cellStyle name="Normal 2 2 2 2 2 2 2 20 13 2 9" xfId="11898" xr:uid="{00000000-0005-0000-0000-0000842E0000}"/>
    <cellStyle name="Normal 2 2 2 2 2 2 2 20 13 3" xfId="11899" xr:uid="{00000000-0005-0000-0000-0000852E0000}"/>
    <cellStyle name="Normal 2 2 2 2 2 2 2 20 13 3 2" xfId="11900" xr:uid="{00000000-0005-0000-0000-0000862E0000}"/>
    <cellStyle name="Normal 2 2 2 2 2 2 2 20 13 3 2 2" xfId="11901" xr:uid="{00000000-0005-0000-0000-0000872E0000}"/>
    <cellStyle name="Normal 2 2 2 2 2 2 2 20 13 3 2 3" xfId="11902" xr:uid="{00000000-0005-0000-0000-0000882E0000}"/>
    <cellStyle name="Normal 2 2 2 2 2 2 2 20 13 3 2 4" xfId="11903" xr:uid="{00000000-0005-0000-0000-0000892E0000}"/>
    <cellStyle name="Normal 2 2 2 2 2 2 2 20 13 3 3" xfId="11904" xr:uid="{00000000-0005-0000-0000-00008A2E0000}"/>
    <cellStyle name="Normal 2 2 2 2 2 2 2 20 13 3 4" xfId="11905" xr:uid="{00000000-0005-0000-0000-00008B2E0000}"/>
    <cellStyle name="Normal 2 2 2 2 2 2 2 20 13 3 5" xfId="11906" xr:uid="{00000000-0005-0000-0000-00008C2E0000}"/>
    <cellStyle name="Normal 2 2 2 2 2 2 2 20 13 3 6" xfId="11907" xr:uid="{00000000-0005-0000-0000-00008D2E0000}"/>
    <cellStyle name="Normal 2 2 2 2 2 2 2 20 13 4" xfId="11908" xr:uid="{00000000-0005-0000-0000-00008E2E0000}"/>
    <cellStyle name="Normal 2 2 2 2 2 2 2 20 13 5" xfId="11909" xr:uid="{00000000-0005-0000-0000-00008F2E0000}"/>
    <cellStyle name="Normal 2 2 2 2 2 2 2 20 13 6" xfId="11910" xr:uid="{00000000-0005-0000-0000-0000902E0000}"/>
    <cellStyle name="Normal 2 2 2 2 2 2 2 20 13 7" xfId="11911" xr:uid="{00000000-0005-0000-0000-0000912E0000}"/>
    <cellStyle name="Normal 2 2 2 2 2 2 2 20 13 8" xfId="11912" xr:uid="{00000000-0005-0000-0000-0000922E0000}"/>
    <cellStyle name="Normal 2 2 2 2 2 2 2 20 13 8 2" xfId="11913" xr:uid="{00000000-0005-0000-0000-0000932E0000}"/>
    <cellStyle name="Normal 2 2 2 2 2 2 2 20 13 8 3" xfId="11914" xr:uid="{00000000-0005-0000-0000-0000942E0000}"/>
    <cellStyle name="Normal 2 2 2 2 2 2 2 20 13 8 4" xfId="11915" xr:uid="{00000000-0005-0000-0000-0000952E0000}"/>
    <cellStyle name="Normal 2 2 2 2 2 2 2 20 13 9" xfId="11916" xr:uid="{00000000-0005-0000-0000-0000962E0000}"/>
    <cellStyle name="Normal 2 2 2 2 2 2 2 20 14" xfId="11917" xr:uid="{00000000-0005-0000-0000-0000972E0000}"/>
    <cellStyle name="Normal 2 2 2 2 2 2 2 20 15" xfId="11918" xr:uid="{00000000-0005-0000-0000-0000982E0000}"/>
    <cellStyle name="Normal 2 2 2 2 2 2 2 20 15 2" xfId="11919" xr:uid="{00000000-0005-0000-0000-0000992E0000}"/>
    <cellStyle name="Normal 2 2 2 2 2 2 2 20 15 2 2" xfId="11920" xr:uid="{00000000-0005-0000-0000-00009A2E0000}"/>
    <cellStyle name="Normal 2 2 2 2 2 2 2 20 15 2 3" xfId="11921" xr:uid="{00000000-0005-0000-0000-00009B2E0000}"/>
    <cellStyle name="Normal 2 2 2 2 2 2 2 20 15 2 4" xfId="11922" xr:uid="{00000000-0005-0000-0000-00009C2E0000}"/>
    <cellStyle name="Normal 2 2 2 2 2 2 2 20 15 3" xfId="11923" xr:uid="{00000000-0005-0000-0000-00009D2E0000}"/>
    <cellStyle name="Normal 2 2 2 2 2 2 2 20 15 4" xfId="11924" xr:uid="{00000000-0005-0000-0000-00009E2E0000}"/>
    <cellStyle name="Normal 2 2 2 2 2 2 2 20 15 5" xfId="11925" xr:uid="{00000000-0005-0000-0000-00009F2E0000}"/>
    <cellStyle name="Normal 2 2 2 2 2 2 2 20 15 6" xfId="11926" xr:uid="{00000000-0005-0000-0000-0000A02E0000}"/>
    <cellStyle name="Normal 2 2 2 2 2 2 2 20 16" xfId="11927" xr:uid="{00000000-0005-0000-0000-0000A12E0000}"/>
    <cellStyle name="Normal 2 2 2 2 2 2 2 20 17" xfId="11928" xr:uid="{00000000-0005-0000-0000-0000A22E0000}"/>
    <cellStyle name="Normal 2 2 2 2 2 2 2 20 18" xfId="11929" xr:uid="{00000000-0005-0000-0000-0000A32E0000}"/>
    <cellStyle name="Normal 2 2 2 2 2 2 2 20 19" xfId="11930" xr:uid="{00000000-0005-0000-0000-0000A42E0000}"/>
    <cellStyle name="Normal 2 2 2 2 2 2 2 20 2" xfId="11931" xr:uid="{00000000-0005-0000-0000-0000A52E0000}"/>
    <cellStyle name="Normal 2 2 2 2 2 2 2 20 2 10" xfId="11932" xr:uid="{00000000-0005-0000-0000-0000A62E0000}"/>
    <cellStyle name="Normal 2 2 2 2 2 2 2 20 2 11" xfId="11933" xr:uid="{00000000-0005-0000-0000-0000A72E0000}"/>
    <cellStyle name="Normal 2 2 2 2 2 2 2 20 2 12" xfId="11934" xr:uid="{00000000-0005-0000-0000-0000A82E0000}"/>
    <cellStyle name="Normal 2 2 2 2 2 2 2 20 2 13" xfId="11935" xr:uid="{00000000-0005-0000-0000-0000A92E0000}"/>
    <cellStyle name="Normal 2 2 2 2 2 2 2 20 2 13 2" xfId="11936" xr:uid="{00000000-0005-0000-0000-0000AA2E0000}"/>
    <cellStyle name="Normal 2 2 2 2 2 2 2 20 2 13 3" xfId="11937" xr:uid="{00000000-0005-0000-0000-0000AB2E0000}"/>
    <cellStyle name="Normal 2 2 2 2 2 2 2 20 2 13 4" xfId="11938" xr:uid="{00000000-0005-0000-0000-0000AC2E0000}"/>
    <cellStyle name="Normal 2 2 2 2 2 2 2 20 2 14" xfId="11939" xr:uid="{00000000-0005-0000-0000-0000AD2E0000}"/>
    <cellStyle name="Normal 2 2 2 2 2 2 2 20 2 15" xfId="11940" xr:uid="{00000000-0005-0000-0000-0000AE2E0000}"/>
    <cellStyle name="Normal 2 2 2 2 2 2 2 20 2 16" xfId="11941" xr:uid="{00000000-0005-0000-0000-0000AF2E0000}"/>
    <cellStyle name="Normal 2 2 2 2 2 2 2 20 2 2" xfId="11942" xr:uid="{00000000-0005-0000-0000-0000B02E0000}"/>
    <cellStyle name="Normal 2 2 2 2 2 2 2 20 2 2 10" xfId="11943" xr:uid="{00000000-0005-0000-0000-0000B12E0000}"/>
    <cellStyle name="Normal 2 2 2 2 2 2 2 20 2 2 11" xfId="11944" xr:uid="{00000000-0005-0000-0000-0000B22E0000}"/>
    <cellStyle name="Normal 2 2 2 2 2 2 2 20 2 2 11 2" xfId="11945" xr:uid="{00000000-0005-0000-0000-0000B32E0000}"/>
    <cellStyle name="Normal 2 2 2 2 2 2 2 20 2 2 11 3" xfId="11946" xr:uid="{00000000-0005-0000-0000-0000B42E0000}"/>
    <cellStyle name="Normal 2 2 2 2 2 2 2 20 2 2 11 4" xfId="11947" xr:uid="{00000000-0005-0000-0000-0000B52E0000}"/>
    <cellStyle name="Normal 2 2 2 2 2 2 2 20 2 2 12" xfId="11948" xr:uid="{00000000-0005-0000-0000-0000B62E0000}"/>
    <cellStyle name="Normal 2 2 2 2 2 2 2 20 2 2 13" xfId="11949" xr:uid="{00000000-0005-0000-0000-0000B72E0000}"/>
    <cellStyle name="Normal 2 2 2 2 2 2 2 20 2 2 14" xfId="11950" xr:uid="{00000000-0005-0000-0000-0000B82E0000}"/>
    <cellStyle name="Normal 2 2 2 2 2 2 2 20 2 2 2" xfId="11951" xr:uid="{00000000-0005-0000-0000-0000B92E0000}"/>
    <cellStyle name="Normal 2 2 2 2 2 2 2 20 2 2 2 10" xfId="11952" xr:uid="{00000000-0005-0000-0000-0000BA2E0000}"/>
    <cellStyle name="Normal 2 2 2 2 2 2 2 20 2 2 2 11" xfId="11953" xr:uid="{00000000-0005-0000-0000-0000BB2E0000}"/>
    <cellStyle name="Normal 2 2 2 2 2 2 2 20 2 2 2 2" xfId="11954" xr:uid="{00000000-0005-0000-0000-0000BC2E0000}"/>
    <cellStyle name="Normal 2 2 2 2 2 2 2 20 2 2 2 2 10" xfId="11955" xr:uid="{00000000-0005-0000-0000-0000BD2E0000}"/>
    <cellStyle name="Normal 2 2 2 2 2 2 2 20 2 2 2 2 11" xfId="11956" xr:uid="{00000000-0005-0000-0000-0000BE2E0000}"/>
    <cellStyle name="Normal 2 2 2 2 2 2 2 20 2 2 2 2 2" xfId="11957" xr:uid="{00000000-0005-0000-0000-0000BF2E0000}"/>
    <cellStyle name="Normal 2 2 2 2 2 2 2 20 2 2 2 2 2 2" xfId="11958" xr:uid="{00000000-0005-0000-0000-0000C02E0000}"/>
    <cellStyle name="Normal 2 2 2 2 2 2 2 20 2 2 2 2 2 2 2" xfId="11959" xr:uid="{00000000-0005-0000-0000-0000C12E0000}"/>
    <cellStyle name="Normal 2 2 2 2 2 2 2 20 2 2 2 2 2 2 3" xfId="11960" xr:uid="{00000000-0005-0000-0000-0000C22E0000}"/>
    <cellStyle name="Normal 2 2 2 2 2 2 2 20 2 2 2 2 2 2 4" xfId="11961" xr:uid="{00000000-0005-0000-0000-0000C32E0000}"/>
    <cellStyle name="Normal 2 2 2 2 2 2 2 20 2 2 2 2 2 3" xfId="11962" xr:uid="{00000000-0005-0000-0000-0000C42E0000}"/>
    <cellStyle name="Normal 2 2 2 2 2 2 2 20 2 2 2 2 2 4" xfId="11963" xr:uid="{00000000-0005-0000-0000-0000C52E0000}"/>
    <cellStyle name="Normal 2 2 2 2 2 2 2 20 2 2 2 2 2 5" xfId="11964" xr:uid="{00000000-0005-0000-0000-0000C62E0000}"/>
    <cellStyle name="Normal 2 2 2 2 2 2 2 20 2 2 2 2 2 6" xfId="11965" xr:uid="{00000000-0005-0000-0000-0000C72E0000}"/>
    <cellStyle name="Normal 2 2 2 2 2 2 2 20 2 2 2 2 3" xfId="11966" xr:uid="{00000000-0005-0000-0000-0000C82E0000}"/>
    <cellStyle name="Normal 2 2 2 2 2 2 2 20 2 2 2 2 4" xfId="11967" xr:uid="{00000000-0005-0000-0000-0000C92E0000}"/>
    <cellStyle name="Normal 2 2 2 2 2 2 2 20 2 2 2 2 5" xfId="11968" xr:uid="{00000000-0005-0000-0000-0000CA2E0000}"/>
    <cellStyle name="Normal 2 2 2 2 2 2 2 20 2 2 2 2 6" xfId="11969" xr:uid="{00000000-0005-0000-0000-0000CB2E0000}"/>
    <cellStyle name="Normal 2 2 2 2 2 2 2 20 2 2 2 2 7" xfId="11970" xr:uid="{00000000-0005-0000-0000-0000CC2E0000}"/>
    <cellStyle name="Normal 2 2 2 2 2 2 2 20 2 2 2 2 8" xfId="11971" xr:uid="{00000000-0005-0000-0000-0000CD2E0000}"/>
    <cellStyle name="Normal 2 2 2 2 2 2 2 20 2 2 2 2 8 2" xfId="11972" xr:uid="{00000000-0005-0000-0000-0000CE2E0000}"/>
    <cellStyle name="Normal 2 2 2 2 2 2 2 20 2 2 2 2 8 3" xfId="11973" xr:uid="{00000000-0005-0000-0000-0000CF2E0000}"/>
    <cellStyle name="Normal 2 2 2 2 2 2 2 20 2 2 2 2 8 4" xfId="11974" xr:uid="{00000000-0005-0000-0000-0000D02E0000}"/>
    <cellStyle name="Normal 2 2 2 2 2 2 2 20 2 2 2 2 9" xfId="11975" xr:uid="{00000000-0005-0000-0000-0000D12E0000}"/>
    <cellStyle name="Normal 2 2 2 2 2 2 2 20 2 2 2 3" xfId="11976" xr:uid="{00000000-0005-0000-0000-0000D22E0000}"/>
    <cellStyle name="Normal 2 2 2 2 2 2 2 20 2 2 2 3 2" xfId="11977" xr:uid="{00000000-0005-0000-0000-0000D32E0000}"/>
    <cellStyle name="Normal 2 2 2 2 2 2 2 20 2 2 2 3 2 2" xfId="11978" xr:uid="{00000000-0005-0000-0000-0000D42E0000}"/>
    <cellStyle name="Normal 2 2 2 2 2 2 2 20 2 2 2 3 2 3" xfId="11979" xr:uid="{00000000-0005-0000-0000-0000D52E0000}"/>
    <cellStyle name="Normal 2 2 2 2 2 2 2 20 2 2 2 3 2 4" xfId="11980" xr:uid="{00000000-0005-0000-0000-0000D62E0000}"/>
    <cellStyle name="Normal 2 2 2 2 2 2 2 20 2 2 2 3 3" xfId="11981" xr:uid="{00000000-0005-0000-0000-0000D72E0000}"/>
    <cellStyle name="Normal 2 2 2 2 2 2 2 20 2 2 2 3 4" xfId="11982" xr:uid="{00000000-0005-0000-0000-0000D82E0000}"/>
    <cellStyle name="Normal 2 2 2 2 2 2 2 20 2 2 2 3 5" xfId="11983" xr:uid="{00000000-0005-0000-0000-0000D92E0000}"/>
    <cellStyle name="Normal 2 2 2 2 2 2 2 20 2 2 2 3 6" xfId="11984" xr:uid="{00000000-0005-0000-0000-0000DA2E0000}"/>
    <cellStyle name="Normal 2 2 2 2 2 2 2 20 2 2 2 4" xfId="11985" xr:uid="{00000000-0005-0000-0000-0000DB2E0000}"/>
    <cellStyle name="Normal 2 2 2 2 2 2 2 20 2 2 2 5" xfId="11986" xr:uid="{00000000-0005-0000-0000-0000DC2E0000}"/>
    <cellStyle name="Normal 2 2 2 2 2 2 2 20 2 2 2 6" xfId="11987" xr:uid="{00000000-0005-0000-0000-0000DD2E0000}"/>
    <cellStyle name="Normal 2 2 2 2 2 2 2 20 2 2 2 7" xfId="11988" xr:uid="{00000000-0005-0000-0000-0000DE2E0000}"/>
    <cellStyle name="Normal 2 2 2 2 2 2 2 20 2 2 2 8" xfId="11989" xr:uid="{00000000-0005-0000-0000-0000DF2E0000}"/>
    <cellStyle name="Normal 2 2 2 2 2 2 2 20 2 2 2 8 2" xfId="11990" xr:uid="{00000000-0005-0000-0000-0000E02E0000}"/>
    <cellStyle name="Normal 2 2 2 2 2 2 2 20 2 2 2 8 3" xfId="11991" xr:uid="{00000000-0005-0000-0000-0000E12E0000}"/>
    <cellStyle name="Normal 2 2 2 2 2 2 2 20 2 2 2 8 4" xfId="11992" xr:uid="{00000000-0005-0000-0000-0000E22E0000}"/>
    <cellStyle name="Normal 2 2 2 2 2 2 2 20 2 2 2 9" xfId="11993" xr:uid="{00000000-0005-0000-0000-0000E32E0000}"/>
    <cellStyle name="Normal 2 2 2 2 2 2 2 20 2 2 3" xfId="11994" xr:uid="{00000000-0005-0000-0000-0000E42E0000}"/>
    <cellStyle name="Normal 2 2 2 2 2 2 2 20 2 2 4" xfId="11995" xr:uid="{00000000-0005-0000-0000-0000E52E0000}"/>
    <cellStyle name="Normal 2 2 2 2 2 2 2 20 2 2 5" xfId="11996" xr:uid="{00000000-0005-0000-0000-0000E62E0000}"/>
    <cellStyle name="Normal 2 2 2 2 2 2 2 20 2 2 5 2" xfId="11997" xr:uid="{00000000-0005-0000-0000-0000E72E0000}"/>
    <cellStyle name="Normal 2 2 2 2 2 2 2 20 2 2 5 2 2" xfId="11998" xr:uid="{00000000-0005-0000-0000-0000E82E0000}"/>
    <cellStyle name="Normal 2 2 2 2 2 2 2 20 2 2 5 2 3" xfId="11999" xr:uid="{00000000-0005-0000-0000-0000E92E0000}"/>
    <cellStyle name="Normal 2 2 2 2 2 2 2 20 2 2 5 2 4" xfId="12000" xr:uid="{00000000-0005-0000-0000-0000EA2E0000}"/>
    <cellStyle name="Normal 2 2 2 2 2 2 2 20 2 2 5 3" xfId="12001" xr:uid="{00000000-0005-0000-0000-0000EB2E0000}"/>
    <cellStyle name="Normal 2 2 2 2 2 2 2 20 2 2 5 4" xfId="12002" xr:uid="{00000000-0005-0000-0000-0000EC2E0000}"/>
    <cellStyle name="Normal 2 2 2 2 2 2 2 20 2 2 5 5" xfId="12003" xr:uid="{00000000-0005-0000-0000-0000ED2E0000}"/>
    <cellStyle name="Normal 2 2 2 2 2 2 2 20 2 2 5 6" xfId="12004" xr:uid="{00000000-0005-0000-0000-0000EE2E0000}"/>
    <cellStyle name="Normal 2 2 2 2 2 2 2 20 2 2 6" xfId="12005" xr:uid="{00000000-0005-0000-0000-0000EF2E0000}"/>
    <cellStyle name="Normal 2 2 2 2 2 2 2 20 2 2 7" xfId="12006" xr:uid="{00000000-0005-0000-0000-0000F02E0000}"/>
    <cellStyle name="Normal 2 2 2 2 2 2 2 20 2 2 8" xfId="12007" xr:uid="{00000000-0005-0000-0000-0000F12E0000}"/>
    <cellStyle name="Normal 2 2 2 2 2 2 2 20 2 2 9" xfId="12008" xr:uid="{00000000-0005-0000-0000-0000F22E0000}"/>
    <cellStyle name="Normal 2 2 2 2 2 2 2 20 2 3" xfId="12009" xr:uid="{00000000-0005-0000-0000-0000F32E0000}"/>
    <cellStyle name="Normal 2 2 2 2 2 2 2 20 2 4" xfId="12010" xr:uid="{00000000-0005-0000-0000-0000F42E0000}"/>
    <cellStyle name="Normal 2 2 2 2 2 2 2 20 2 5" xfId="12011" xr:uid="{00000000-0005-0000-0000-0000F52E0000}"/>
    <cellStyle name="Normal 2 2 2 2 2 2 2 20 2 5 10" xfId="12012" xr:uid="{00000000-0005-0000-0000-0000F62E0000}"/>
    <cellStyle name="Normal 2 2 2 2 2 2 2 20 2 5 11" xfId="12013" xr:uid="{00000000-0005-0000-0000-0000F72E0000}"/>
    <cellStyle name="Normal 2 2 2 2 2 2 2 20 2 5 2" xfId="12014" xr:uid="{00000000-0005-0000-0000-0000F82E0000}"/>
    <cellStyle name="Normal 2 2 2 2 2 2 2 20 2 5 2 10" xfId="12015" xr:uid="{00000000-0005-0000-0000-0000F92E0000}"/>
    <cellStyle name="Normal 2 2 2 2 2 2 2 20 2 5 2 11" xfId="12016" xr:uid="{00000000-0005-0000-0000-0000FA2E0000}"/>
    <cellStyle name="Normal 2 2 2 2 2 2 2 20 2 5 2 2" xfId="12017" xr:uid="{00000000-0005-0000-0000-0000FB2E0000}"/>
    <cellStyle name="Normal 2 2 2 2 2 2 2 20 2 5 2 2 2" xfId="12018" xr:uid="{00000000-0005-0000-0000-0000FC2E0000}"/>
    <cellStyle name="Normal 2 2 2 2 2 2 2 20 2 5 2 2 2 2" xfId="12019" xr:uid="{00000000-0005-0000-0000-0000FD2E0000}"/>
    <cellStyle name="Normal 2 2 2 2 2 2 2 20 2 5 2 2 2 3" xfId="12020" xr:uid="{00000000-0005-0000-0000-0000FE2E0000}"/>
    <cellStyle name="Normal 2 2 2 2 2 2 2 20 2 5 2 2 2 4" xfId="12021" xr:uid="{00000000-0005-0000-0000-0000FF2E0000}"/>
    <cellStyle name="Normal 2 2 2 2 2 2 2 20 2 5 2 2 3" xfId="12022" xr:uid="{00000000-0005-0000-0000-0000002F0000}"/>
    <cellStyle name="Normal 2 2 2 2 2 2 2 20 2 5 2 2 4" xfId="12023" xr:uid="{00000000-0005-0000-0000-0000012F0000}"/>
    <cellStyle name="Normal 2 2 2 2 2 2 2 20 2 5 2 2 5" xfId="12024" xr:uid="{00000000-0005-0000-0000-0000022F0000}"/>
    <cellStyle name="Normal 2 2 2 2 2 2 2 20 2 5 2 2 6" xfId="12025" xr:uid="{00000000-0005-0000-0000-0000032F0000}"/>
    <cellStyle name="Normal 2 2 2 2 2 2 2 20 2 5 2 3" xfId="12026" xr:uid="{00000000-0005-0000-0000-0000042F0000}"/>
    <cellStyle name="Normal 2 2 2 2 2 2 2 20 2 5 2 4" xfId="12027" xr:uid="{00000000-0005-0000-0000-0000052F0000}"/>
    <cellStyle name="Normal 2 2 2 2 2 2 2 20 2 5 2 5" xfId="12028" xr:uid="{00000000-0005-0000-0000-0000062F0000}"/>
    <cellStyle name="Normal 2 2 2 2 2 2 2 20 2 5 2 6" xfId="12029" xr:uid="{00000000-0005-0000-0000-0000072F0000}"/>
    <cellStyle name="Normal 2 2 2 2 2 2 2 20 2 5 2 7" xfId="12030" xr:uid="{00000000-0005-0000-0000-0000082F0000}"/>
    <cellStyle name="Normal 2 2 2 2 2 2 2 20 2 5 2 8" xfId="12031" xr:uid="{00000000-0005-0000-0000-0000092F0000}"/>
    <cellStyle name="Normal 2 2 2 2 2 2 2 20 2 5 2 8 2" xfId="12032" xr:uid="{00000000-0005-0000-0000-00000A2F0000}"/>
    <cellStyle name="Normal 2 2 2 2 2 2 2 20 2 5 2 8 3" xfId="12033" xr:uid="{00000000-0005-0000-0000-00000B2F0000}"/>
    <cellStyle name="Normal 2 2 2 2 2 2 2 20 2 5 2 8 4" xfId="12034" xr:uid="{00000000-0005-0000-0000-00000C2F0000}"/>
    <cellStyle name="Normal 2 2 2 2 2 2 2 20 2 5 2 9" xfId="12035" xr:uid="{00000000-0005-0000-0000-00000D2F0000}"/>
    <cellStyle name="Normal 2 2 2 2 2 2 2 20 2 5 3" xfId="12036" xr:uid="{00000000-0005-0000-0000-00000E2F0000}"/>
    <cellStyle name="Normal 2 2 2 2 2 2 2 20 2 5 3 2" xfId="12037" xr:uid="{00000000-0005-0000-0000-00000F2F0000}"/>
    <cellStyle name="Normal 2 2 2 2 2 2 2 20 2 5 3 2 2" xfId="12038" xr:uid="{00000000-0005-0000-0000-0000102F0000}"/>
    <cellStyle name="Normal 2 2 2 2 2 2 2 20 2 5 3 2 3" xfId="12039" xr:uid="{00000000-0005-0000-0000-0000112F0000}"/>
    <cellStyle name="Normal 2 2 2 2 2 2 2 20 2 5 3 2 4" xfId="12040" xr:uid="{00000000-0005-0000-0000-0000122F0000}"/>
    <cellStyle name="Normal 2 2 2 2 2 2 2 20 2 5 3 3" xfId="12041" xr:uid="{00000000-0005-0000-0000-0000132F0000}"/>
    <cellStyle name="Normal 2 2 2 2 2 2 2 20 2 5 3 4" xfId="12042" xr:uid="{00000000-0005-0000-0000-0000142F0000}"/>
    <cellStyle name="Normal 2 2 2 2 2 2 2 20 2 5 3 5" xfId="12043" xr:uid="{00000000-0005-0000-0000-0000152F0000}"/>
    <cellStyle name="Normal 2 2 2 2 2 2 2 20 2 5 3 6" xfId="12044" xr:uid="{00000000-0005-0000-0000-0000162F0000}"/>
    <cellStyle name="Normal 2 2 2 2 2 2 2 20 2 5 4" xfId="12045" xr:uid="{00000000-0005-0000-0000-0000172F0000}"/>
    <cellStyle name="Normal 2 2 2 2 2 2 2 20 2 5 5" xfId="12046" xr:uid="{00000000-0005-0000-0000-0000182F0000}"/>
    <cellStyle name="Normal 2 2 2 2 2 2 2 20 2 5 6" xfId="12047" xr:uid="{00000000-0005-0000-0000-0000192F0000}"/>
    <cellStyle name="Normal 2 2 2 2 2 2 2 20 2 5 7" xfId="12048" xr:uid="{00000000-0005-0000-0000-00001A2F0000}"/>
    <cellStyle name="Normal 2 2 2 2 2 2 2 20 2 5 8" xfId="12049" xr:uid="{00000000-0005-0000-0000-00001B2F0000}"/>
    <cellStyle name="Normal 2 2 2 2 2 2 2 20 2 5 8 2" xfId="12050" xr:uid="{00000000-0005-0000-0000-00001C2F0000}"/>
    <cellStyle name="Normal 2 2 2 2 2 2 2 20 2 5 8 3" xfId="12051" xr:uid="{00000000-0005-0000-0000-00001D2F0000}"/>
    <cellStyle name="Normal 2 2 2 2 2 2 2 20 2 5 8 4" xfId="12052" xr:uid="{00000000-0005-0000-0000-00001E2F0000}"/>
    <cellStyle name="Normal 2 2 2 2 2 2 2 20 2 5 9" xfId="12053" xr:uid="{00000000-0005-0000-0000-00001F2F0000}"/>
    <cellStyle name="Normal 2 2 2 2 2 2 2 20 2 6" xfId="12054" xr:uid="{00000000-0005-0000-0000-0000202F0000}"/>
    <cellStyle name="Normal 2 2 2 2 2 2 2 20 2 7" xfId="12055" xr:uid="{00000000-0005-0000-0000-0000212F0000}"/>
    <cellStyle name="Normal 2 2 2 2 2 2 2 20 2 7 2" xfId="12056" xr:uid="{00000000-0005-0000-0000-0000222F0000}"/>
    <cellStyle name="Normal 2 2 2 2 2 2 2 20 2 7 2 2" xfId="12057" xr:uid="{00000000-0005-0000-0000-0000232F0000}"/>
    <cellStyle name="Normal 2 2 2 2 2 2 2 20 2 7 2 3" xfId="12058" xr:uid="{00000000-0005-0000-0000-0000242F0000}"/>
    <cellStyle name="Normal 2 2 2 2 2 2 2 20 2 7 2 4" xfId="12059" xr:uid="{00000000-0005-0000-0000-0000252F0000}"/>
    <cellStyle name="Normal 2 2 2 2 2 2 2 20 2 7 3" xfId="12060" xr:uid="{00000000-0005-0000-0000-0000262F0000}"/>
    <cellStyle name="Normal 2 2 2 2 2 2 2 20 2 7 4" xfId="12061" xr:uid="{00000000-0005-0000-0000-0000272F0000}"/>
    <cellStyle name="Normal 2 2 2 2 2 2 2 20 2 7 5" xfId="12062" xr:uid="{00000000-0005-0000-0000-0000282F0000}"/>
    <cellStyle name="Normal 2 2 2 2 2 2 2 20 2 7 6" xfId="12063" xr:uid="{00000000-0005-0000-0000-0000292F0000}"/>
    <cellStyle name="Normal 2 2 2 2 2 2 2 20 2 8" xfId="12064" xr:uid="{00000000-0005-0000-0000-00002A2F0000}"/>
    <cellStyle name="Normal 2 2 2 2 2 2 2 20 2 9" xfId="12065" xr:uid="{00000000-0005-0000-0000-00002B2F0000}"/>
    <cellStyle name="Normal 2 2 2 2 2 2 2 20 20" xfId="12066" xr:uid="{00000000-0005-0000-0000-00002C2F0000}"/>
    <cellStyle name="Normal 2 2 2 2 2 2 2 20 21" xfId="12067" xr:uid="{00000000-0005-0000-0000-00002D2F0000}"/>
    <cellStyle name="Normal 2 2 2 2 2 2 2 20 21 2" xfId="12068" xr:uid="{00000000-0005-0000-0000-00002E2F0000}"/>
    <cellStyle name="Normal 2 2 2 2 2 2 2 20 21 3" xfId="12069" xr:uid="{00000000-0005-0000-0000-00002F2F0000}"/>
    <cellStyle name="Normal 2 2 2 2 2 2 2 20 21 4" xfId="12070" xr:uid="{00000000-0005-0000-0000-0000302F0000}"/>
    <cellStyle name="Normal 2 2 2 2 2 2 2 20 22" xfId="12071" xr:uid="{00000000-0005-0000-0000-0000312F0000}"/>
    <cellStyle name="Normal 2 2 2 2 2 2 2 20 23" xfId="12072" xr:uid="{00000000-0005-0000-0000-0000322F0000}"/>
    <cellStyle name="Normal 2 2 2 2 2 2 2 20 24" xfId="12073" xr:uid="{00000000-0005-0000-0000-0000332F0000}"/>
    <cellStyle name="Normal 2 2 2 2 2 2 2 20 3" xfId="12074" xr:uid="{00000000-0005-0000-0000-0000342F0000}"/>
    <cellStyle name="Normal 2 2 2 2 2 2 2 20 4" xfId="12075" xr:uid="{00000000-0005-0000-0000-0000352F0000}"/>
    <cellStyle name="Normal 2 2 2 2 2 2 2 20 5" xfId="12076" xr:uid="{00000000-0005-0000-0000-0000362F0000}"/>
    <cellStyle name="Normal 2 2 2 2 2 2 2 20 6" xfId="12077" xr:uid="{00000000-0005-0000-0000-0000372F0000}"/>
    <cellStyle name="Normal 2 2 2 2 2 2 2 20 7" xfId="12078" xr:uid="{00000000-0005-0000-0000-0000382F0000}"/>
    <cellStyle name="Normal 2 2 2 2 2 2 2 20 8" xfId="12079" xr:uid="{00000000-0005-0000-0000-0000392F0000}"/>
    <cellStyle name="Normal 2 2 2 2 2 2 2 20 9" xfId="12080" xr:uid="{00000000-0005-0000-0000-00003A2F0000}"/>
    <cellStyle name="Normal 2 2 2 2 2 2 2 21" xfId="12081" xr:uid="{00000000-0005-0000-0000-00003B2F0000}"/>
    <cellStyle name="Normal 2 2 2 2 2 2 2 21 10" xfId="12082" xr:uid="{00000000-0005-0000-0000-00003C2F0000}"/>
    <cellStyle name="Normal 2 2 2 2 2 2 2 21 11" xfId="12083" xr:uid="{00000000-0005-0000-0000-00003D2F0000}"/>
    <cellStyle name="Normal 2 2 2 2 2 2 2 21 12" xfId="12084" xr:uid="{00000000-0005-0000-0000-00003E2F0000}"/>
    <cellStyle name="Normal 2 2 2 2 2 2 2 21 13" xfId="12085" xr:uid="{00000000-0005-0000-0000-00003F2F0000}"/>
    <cellStyle name="Normal 2 2 2 2 2 2 2 21 13 2" xfId="12086" xr:uid="{00000000-0005-0000-0000-0000402F0000}"/>
    <cellStyle name="Normal 2 2 2 2 2 2 2 21 13 3" xfId="12087" xr:uid="{00000000-0005-0000-0000-0000412F0000}"/>
    <cellStyle name="Normal 2 2 2 2 2 2 2 21 13 4" xfId="12088" xr:uid="{00000000-0005-0000-0000-0000422F0000}"/>
    <cellStyle name="Normal 2 2 2 2 2 2 2 21 14" xfId="12089" xr:uid="{00000000-0005-0000-0000-0000432F0000}"/>
    <cellStyle name="Normal 2 2 2 2 2 2 2 21 15" xfId="12090" xr:uid="{00000000-0005-0000-0000-0000442F0000}"/>
    <cellStyle name="Normal 2 2 2 2 2 2 2 21 16" xfId="12091" xr:uid="{00000000-0005-0000-0000-0000452F0000}"/>
    <cellStyle name="Normal 2 2 2 2 2 2 2 21 2" xfId="12092" xr:uid="{00000000-0005-0000-0000-0000462F0000}"/>
    <cellStyle name="Normal 2 2 2 2 2 2 2 21 2 10" xfId="12093" xr:uid="{00000000-0005-0000-0000-0000472F0000}"/>
    <cellStyle name="Normal 2 2 2 2 2 2 2 21 2 11" xfId="12094" xr:uid="{00000000-0005-0000-0000-0000482F0000}"/>
    <cellStyle name="Normal 2 2 2 2 2 2 2 21 2 11 2" xfId="12095" xr:uid="{00000000-0005-0000-0000-0000492F0000}"/>
    <cellStyle name="Normal 2 2 2 2 2 2 2 21 2 11 3" xfId="12096" xr:uid="{00000000-0005-0000-0000-00004A2F0000}"/>
    <cellStyle name="Normal 2 2 2 2 2 2 2 21 2 11 4" xfId="12097" xr:uid="{00000000-0005-0000-0000-00004B2F0000}"/>
    <cellStyle name="Normal 2 2 2 2 2 2 2 21 2 12" xfId="12098" xr:uid="{00000000-0005-0000-0000-00004C2F0000}"/>
    <cellStyle name="Normal 2 2 2 2 2 2 2 21 2 13" xfId="12099" xr:uid="{00000000-0005-0000-0000-00004D2F0000}"/>
    <cellStyle name="Normal 2 2 2 2 2 2 2 21 2 14" xfId="12100" xr:uid="{00000000-0005-0000-0000-00004E2F0000}"/>
    <cellStyle name="Normal 2 2 2 2 2 2 2 21 2 2" xfId="12101" xr:uid="{00000000-0005-0000-0000-00004F2F0000}"/>
    <cellStyle name="Normal 2 2 2 2 2 2 2 21 2 2 10" xfId="12102" xr:uid="{00000000-0005-0000-0000-0000502F0000}"/>
    <cellStyle name="Normal 2 2 2 2 2 2 2 21 2 2 11" xfId="12103" xr:uid="{00000000-0005-0000-0000-0000512F0000}"/>
    <cellStyle name="Normal 2 2 2 2 2 2 2 21 2 2 2" xfId="12104" xr:uid="{00000000-0005-0000-0000-0000522F0000}"/>
    <cellStyle name="Normal 2 2 2 2 2 2 2 21 2 2 2 10" xfId="12105" xr:uid="{00000000-0005-0000-0000-0000532F0000}"/>
    <cellStyle name="Normal 2 2 2 2 2 2 2 21 2 2 2 11" xfId="12106" xr:uid="{00000000-0005-0000-0000-0000542F0000}"/>
    <cellStyle name="Normal 2 2 2 2 2 2 2 21 2 2 2 2" xfId="12107" xr:uid="{00000000-0005-0000-0000-0000552F0000}"/>
    <cellStyle name="Normal 2 2 2 2 2 2 2 21 2 2 2 2 2" xfId="12108" xr:uid="{00000000-0005-0000-0000-0000562F0000}"/>
    <cellStyle name="Normal 2 2 2 2 2 2 2 21 2 2 2 2 2 2" xfId="12109" xr:uid="{00000000-0005-0000-0000-0000572F0000}"/>
    <cellStyle name="Normal 2 2 2 2 2 2 2 21 2 2 2 2 2 3" xfId="12110" xr:uid="{00000000-0005-0000-0000-0000582F0000}"/>
    <cellStyle name="Normal 2 2 2 2 2 2 2 21 2 2 2 2 2 4" xfId="12111" xr:uid="{00000000-0005-0000-0000-0000592F0000}"/>
    <cellStyle name="Normal 2 2 2 2 2 2 2 21 2 2 2 2 3" xfId="12112" xr:uid="{00000000-0005-0000-0000-00005A2F0000}"/>
    <cellStyle name="Normal 2 2 2 2 2 2 2 21 2 2 2 2 4" xfId="12113" xr:uid="{00000000-0005-0000-0000-00005B2F0000}"/>
    <cellStyle name="Normal 2 2 2 2 2 2 2 21 2 2 2 2 5" xfId="12114" xr:uid="{00000000-0005-0000-0000-00005C2F0000}"/>
    <cellStyle name="Normal 2 2 2 2 2 2 2 21 2 2 2 2 6" xfId="12115" xr:uid="{00000000-0005-0000-0000-00005D2F0000}"/>
    <cellStyle name="Normal 2 2 2 2 2 2 2 21 2 2 2 3" xfId="12116" xr:uid="{00000000-0005-0000-0000-00005E2F0000}"/>
    <cellStyle name="Normal 2 2 2 2 2 2 2 21 2 2 2 4" xfId="12117" xr:uid="{00000000-0005-0000-0000-00005F2F0000}"/>
    <cellStyle name="Normal 2 2 2 2 2 2 2 21 2 2 2 5" xfId="12118" xr:uid="{00000000-0005-0000-0000-0000602F0000}"/>
    <cellStyle name="Normal 2 2 2 2 2 2 2 21 2 2 2 6" xfId="12119" xr:uid="{00000000-0005-0000-0000-0000612F0000}"/>
    <cellStyle name="Normal 2 2 2 2 2 2 2 21 2 2 2 7" xfId="12120" xr:uid="{00000000-0005-0000-0000-0000622F0000}"/>
    <cellStyle name="Normal 2 2 2 2 2 2 2 21 2 2 2 8" xfId="12121" xr:uid="{00000000-0005-0000-0000-0000632F0000}"/>
    <cellStyle name="Normal 2 2 2 2 2 2 2 21 2 2 2 8 2" xfId="12122" xr:uid="{00000000-0005-0000-0000-0000642F0000}"/>
    <cellStyle name="Normal 2 2 2 2 2 2 2 21 2 2 2 8 3" xfId="12123" xr:uid="{00000000-0005-0000-0000-0000652F0000}"/>
    <cellStyle name="Normal 2 2 2 2 2 2 2 21 2 2 2 8 4" xfId="12124" xr:uid="{00000000-0005-0000-0000-0000662F0000}"/>
    <cellStyle name="Normal 2 2 2 2 2 2 2 21 2 2 2 9" xfId="12125" xr:uid="{00000000-0005-0000-0000-0000672F0000}"/>
    <cellStyle name="Normal 2 2 2 2 2 2 2 21 2 2 3" xfId="12126" xr:uid="{00000000-0005-0000-0000-0000682F0000}"/>
    <cellStyle name="Normal 2 2 2 2 2 2 2 21 2 2 3 2" xfId="12127" xr:uid="{00000000-0005-0000-0000-0000692F0000}"/>
    <cellStyle name="Normal 2 2 2 2 2 2 2 21 2 2 3 2 2" xfId="12128" xr:uid="{00000000-0005-0000-0000-00006A2F0000}"/>
    <cellStyle name="Normal 2 2 2 2 2 2 2 21 2 2 3 2 3" xfId="12129" xr:uid="{00000000-0005-0000-0000-00006B2F0000}"/>
    <cellStyle name="Normal 2 2 2 2 2 2 2 21 2 2 3 2 4" xfId="12130" xr:uid="{00000000-0005-0000-0000-00006C2F0000}"/>
    <cellStyle name="Normal 2 2 2 2 2 2 2 21 2 2 3 3" xfId="12131" xr:uid="{00000000-0005-0000-0000-00006D2F0000}"/>
    <cellStyle name="Normal 2 2 2 2 2 2 2 21 2 2 3 4" xfId="12132" xr:uid="{00000000-0005-0000-0000-00006E2F0000}"/>
    <cellStyle name="Normal 2 2 2 2 2 2 2 21 2 2 3 5" xfId="12133" xr:uid="{00000000-0005-0000-0000-00006F2F0000}"/>
    <cellStyle name="Normal 2 2 2 2 2 2 2 21 2 2 3 6" xfId="12134" xr:uid="{00000000-0005-0000-0000-0000702F0000}"/>
    <cellStyle name="Normal 2 2 2 2 2 2 2 21 2 2 4" xfId="12135" xr:uid="{00000000-0005-0000-0000-0000712F0000}"/>
    <cellStyle name="Normal 2 2 2 2 2 2 2 21 2 2 5" xfId="12136" xr:uid="{00000000-0005-0000-0000-0000722F0000}"/>
    <cellStyle name="Normal 2 2 2 2 2 2 2 21 2 2 6" xfId="12137" xr:uid="{00000000-0005-0000-0000-0000732F0000}"/>
    <cellStyle name="Normal 2 2 2 2 2 2 2 21 2 2 7" xfId="12138" xr:uid="{00000000-0005-0000-0000-0000742F0000}"/>
    <cellStyle name="Normal 2 2 2 2 2 2 2 21 2 2 8" xfId="12139" xr:uid="{00000000-0005-0000-0000-0000752F0000}"/>
    <cellStyle name="Normal 2 2 2 2 2 2 2 21 2 2 8 2" xfId="12140" xr:uid="{00000000-0005-0000-0000-0000762F0000}"/>
    <cellStyle name="Normal 2 2 2 2 2 2 2 21 2 2 8 3" xfId="12141" xr:uid="{00000000-0005-0000-0000-0000772F0000}"/>
    <cellStyle name="Normal 2 2 2 2 2 2 2 21 2 2 8 4" xfId="12142" xr:uid="{00000000-0005-0000-0000-0000782F0000}"/>
    <cellStyle name="Normal 2 2 2 2 2 2 2 21 2 2 9" xfId="12143" xr:uid="{00000000-0005-0000-0000-0000792F0000}"/>
    <cellStyle name="Normal 2 2 2 2 2 2 2 21 2 3" xfId="12144" xr:uid="{00000000-0005-0000-0000-00007A2F0000}"/>
    <cellStyle name="Normal 2 2 2 2 2 2 2 21 2 4" xfId="12145" xr:uid="{00000000-0005-0000-0000-00007B2F0000}"/>
    <cellStyle name="Normal 2 2 2 2 2 2 2 21 2 5" xfId="12146" xr:uid="{00000000-0005-0000-0000-00007C2F0000}"/>
    <cellStyle name="Normal 2 2 2 2 2 2 2 21 2 5 2" xfId="12147" xr:uid="{00000000-0005-0000-0000-00007D2F0000}"/>
    <cellStyle name="Normal 2 2 2 2 2 2 2 21 2 5 2 2" xfId="12148" xr:uid="{00000000-0005-0000-0000-00007E2F0000}"/>
    <cellStyle name="Normal 2 2 2 2 2 2 2 21 2 5 2 3" xfId="12149" xr:uid="{00000000-0005-0000-0000-00007F2F0000}"/>
    <cellStyle name="Normal 2 2 2 2 2 2 2 21 2 5 2 4" xfId="12150" xr:uid="{00000000-0005-0000-0000-0000802F0000}"/>
    <cellStyle name="Normal 2 2 2 2 2 2 2 21 2 5 3" xfId="12151" xr:uid="{00000000-0005-0000-0000-0000812F0000}"/>
    <cellStyle name="Normal 2 2 2 2 2 2 2 21 2 5 4" xfId="12152" xr:uid="{00000000-0005-0000-0000-0000822F0000}"/>
    <cellStyle name="Normal 2 2 2 2 2 2 2 21 2 5 5" xfId="12153" xr:uid="{00000000-0005-0000-0000-0000832F0000}"/>
    <cellStyle name="Normal 2 2 2 2 2 2 2 21 2 5 6" xfId="12154" xr:uid="{00000000-0005-0000-0000-0000842F0000}"/>
    <cellStyle name="Normal 2 2 2 2 2 2 2 21 2 6" xfId="12155" xr:uid="{00000000-0005-0000-0000-0000852F0000}"/>
    <cellStyle name="Normal 2 2 2 2 2 2 2 21 2 7" xfId="12156" xr:uid="{00000000-0005-0000-0000-0000862F0000}"/>
    <cellStyle name="Normal 2 2 2 2 2 2 2 21 2 8" xfId="12157" xr:uid="{00000000-0005-0000-0000-0000872F0000}"/>
    <cellStyle name="Normal 2 2 2 2 2 2 2 21 2 9" xfId="12158" xr:uid="{00000000-0005-0000-0000-0000882F0000}"/>
    <cellStyle name="Normal 2 2 2 2 2 2 2 21 3" xfId="12159" xr:uid="{00000000-0005-0000-0000-0000892F0000}"/>
    <cellStyle name="Normal 2 2 2 2 2 2 2 21 4" xfId="12160" xr:uid="{00000000-0005-0000-0000-00008A2F0000}"/>
    <cellStyle name="Normal 2 2 2 2 2 2 2 21 5" xfId="12161" xr:uid="{00000000-0005-0000-0000-00008B2F0000}"/>
    <cellStyle name="Normal 2 2 2 2 2 2 2 21 5 10" xfId="12162" xr:uid="{00000000-0005-0000-0000-00008C2F0000}"/>
    <cellStyle name="Normal 2 2 2 2 2 2 2 21 5 11" xfId="12163" xr:uid="{00000000-0005-0000-0000-00008D2F0000}"/>
    <cellStyle name="Normal 2 2 2 2 2 2 2 21 5 2" xfId="12164" xr:uid="{00000000-0005-0000-0000-00008E2F0000}"/>
    <cellStyle name="Normal 2 2 2 2 2 2 2 21 5 2 10" xfId="12165" xr:uid="{00000000-0005-0000-0000-00008F2F0000}"/>
    <cellStyle name="Normal 2 2 2 2 2 2 2 21 5 2 11" xfId="12166" xr:uid="{00000000-0005-0000-0000-0000902F0000}"/>
    <cellStyle name="Normal 2 2 2 2 2 2 2 21 5 2 2" xfId="12167" xr:uid="{00000000-0005-0000-0000-0000912F0000}"/>
    <cellStyle name="Normal 2 2 2 2 2 2 2 21 5 2 2 2" xfId="12168" xr:uid="{00000000-0005-0000-0000-0000922F0000}"/>
    <cellStyle name="Normal 2 2 2 2 2 2 2 21 5 2 2 2 2" xfId="12169" xr:uid="{00000000-0005-0000-0000-0000932F0000}"/>
    <cellStyle name="Normal 2 2 2 2 2 2 2 21 5 2 2 2 3" xfId="12170" xr:uid="{00000000-0005-0000-0000-0000942F0000}"/>
    <cellStyle name="Normal 2 2 2 2 2 2 2 21 5 2 2 2 4" xfId="12171" xr:uid="{00000000-0005-0000-0000-0000952F0000}"/>
    <cellStyle name="Normal 2 2 2 2 2 2 2 21 5 2 2 3" xfId="12172" xr:uid="{00000000-0005-0000-0000-0000962F0000}"/>
    <cellStyle name="Normal 2 2 2 2 2 2 2 21 5 2 2 4" xfId="12173" xr:uid="{00000000-0005-0000-0000-0000972F0000}"/>
    <cellStyle name="Normal 2 2 2 2 2 2 2 21 5 2 2 5" xfId="12174" xr:uid="{00000000-0005-0000-0000-0000982F0000}"/>
    <cellStyle name="Normal 2 2 2 2 2 2 2 21 5 2 2 6" xfId="12175" xr:uid="{00000000-0005-0000-0000-0000992F0000}"/>
    <cellStyle name="Normal 2 2 2 2 2 2 2 21 5 2 3" xfId="12176" xr:uid="{00000000-0005-0000-0000-00009A2F0000}"/>
    <cellStyle name="Normal 2 2 2 2 2 2 2 21 5 2 4" xfId="12177" xr:uid="{00000000-0005-0000-0000-00009B2F0000}"/>
    <cellStyle name="Normal 2 2 2 2 2 2 2 21 5 2 5" xfId="12178" xr:uid="{00000000-0005-0000-0000-00009C2F0000}"/>
    <cellStyle name="Normal 2 2 2 2 2 2 2 21 5 2 6" xfId="12179" xr:uid="{00000000-0005-0000-0000-00009D2F0000}"/>
    <cellStyle name="Normal 2 2 2 2 2 2 2 21 5 2 7" xfId="12180" xr:uid="{00000000-0005-0000-0000-00009E2F0000}"/>
    <cellStyle name="Normal 2 2 2 2 2 2 2 21 5 2 8" xfId="12181" xr:uid="{00000000-0005-0000-0000-00009F2F0000}"/>
    <cellStyle name="Normal 2 2 2 2 2 2 2 21 5 2 8 2" xfId="12182" xr:uid="{00000000-0005-0000-0000-0000A02F0000}"/>
    <cellStyle name="Normal 2 2 2 2 2 2 2 21 5 2 8 3" xfId="12183" xr:uid="{00000000-0005-0000-0000-0000A12F0000}"/>
    <cellStyle name="Normal 2 2 2 2 2 2 2 21 5 2 8 4" xfId="12184" xr:uid="{00000000-0005-0000-0000-0000A22F0000}"/>
    <cellStyle name="Normal 2 2 2 2 2 2 2 21 5 2 9" xfId="12185" xr:uid="{00000000-0005-0000-0000-0000A32F0000}"/>
    <cellStyle name="Normal 2 2 2 2 2 2 2 21 5 3" xfId="12186" xr:uid="{00000000-0005-0000-0000-0000A42F0000}"/>
    <cellStyle name="Normal 2 2 2 2 2 2 2 21 5 3 2" xfId="12187" xr:uid="{00000000-0005-0000-0000-0000A52F0000}"/>
    <cellStyle name="Normal 2 2 2 2 2 2 2 21 5 3 2 2" xfId="12188" xr:uid="{00000000-0005-0000-0000-0000A62F0000}"/>
    <cellStyle name="Normal 2 2 2 2 2 2 2 21 5 3 2 3" xfId="12189" xr:uid="{00000000-0005-0000-0000-0000A72F0000}"/>
    <cellStyle name="Normal 2 2 2 2 2 2 2 21 5 3 2 4" xfId="12190" xr:uid="{00000000-0005-0000-0000-0000A82F0000}"/>
    <cellStyle name="Normal 2 2 2 2 2 2 2 21 5 3 3" xfId="12191" xr:uid="{00000000-0005-0000-0000-0000A92F0000}"/>
    <cellStyle name="Normal 2 2 2 2 2 2 2 21 5 3 4" xfId="12192" xr:uid="{00000000-0005-0000-0000-0000AA2F0000}"/>
    <cellStyle name="Normal 2 2 2 2 2 2 2 21 5 3 5" xfId="12193" xr:uid="{00000000-0005-0000-0000-0000AB2F0000}"/>
    <cellStyle name="Normal 2 2 2 2 2 2 2 21 5 3 6" xfId="12194" xr:uid="{00000000-0005-0000-0000-0000AC2F0000}"/>
    <cellStyle name="Normal 2 2 2 2 2 2 2 21 5 4" xfId="12195" xr:uid="{00000000-0005-0000-0000-0000AD2F0000}"/>
    <cellStyle name="Normal 2 2 2 2 2 2 2 21 5 5" xfId="12196" xr:uid="{00000000-0005-0000-0000-0000AE2F0000}"/>
    <cellStyle name="Normal 2 2 2 2 2 2 2 21 5 6" xfId="12197" xr:uid="{00000000-0005-0000-0000-0000AF2F0000}"/>
    <cellStyle name="Normal 2 2 2 2 2 2 2 21 5 7" xfId="12198" xr:uid="{00000000-0005-0000-0000-0000B02F0000}"/>
    <cellStyle name="Normal 2 2 2 2 2 2 2 21 5 8" xfId="12199" xr:uid="{00000000-0005-0000-0000-0000B12F0000}"/>
    <cellStyle name="Normal 2 2 2 2 2 2 2 21 5 8 2" xfId="12200" xr:uid="{00000000-0005-0000-0000-0000B22F0000}"/>
    <cellStyle name="Normal 2 2 2 2 2 2 2 21 5 8 3" xfId="12201" xr:uid="{00000000-0005-0000-0000-0000B32F0000}"/>
    <cellStyle name="Normal 2 2 2 2 2 2 2 21 5 8 4" xfId="12202" xr:uid="{00000000-0005-0000-0000-0000B42F0000}"/>
    <cellStyle name="Normal 2 2 2 2 2 2 2 21 5 9" xfId="12203" xr:uid="{00000000-0005-0000-0000-0000B52F0000}"/>
    <cellStyle name="Normal 2 2 2 2 2 2 2 21 6" xfId="12204" xr:uid="{00000000-0005-0000-0000-0000B62F0000}"/>
    <cellStyle name="Normal 2 2 2 2 2 2 2 21 7" xfId="12205" xr:uid="{00000000-0005-0000-0000-0000B72F0000}"/>
    <cellStyle name="Normal 2 2 2 2 2 2 2 21 7 2" xfId="12206" xr:uid="{00000000-0005-0000-0000-0000B82F0000}"/>
    <cellStyle name="Normal 2 2 2 2 2 2 2 21 7 2 2" xfId="12207" xr:uid="{00000000-0005-0000-0000-0000B92F0000}"/>
    <cellStyle name="Normal 2 2 2 2 2 2 2 21 7 2 3" xfId="12208" xr:uid="{00000000-0005-0000-0000-0000BA2F0000}"/>
    <cellStyle name="Normal 2 2 2 2 2 2 2 21 7 2 4" xfId="12209" xr:uid="{00000000-0005-0000-0000-0000BB2F0000}"/>
    <cellStyle name="Normal 2 2 2 2 2 2 2 21 7 3" xfId="12210" xr:uid="{00000000-0005-0000-0000-0000BC2F0000}"/>
    <cellStyle name="Normal 2 2 2 2 2 2 2 21 7 4" xfId="12211" xr:uid="{00000000-0005-0000-0000-0000BD2F0000}"/>
    <cellStyle name="Normal 2 2 2 2 2 2 2 21 7 5" xfId="12212" xr:uid="{00000000-0005-0000-0000-0000BE2F0000}"/>
    <cellStyle name="Normal 2 2 2 2 2 2 2 21 7 6" xfId="12213" xr:uid="{00000000-0005-0000-0000-0000BF2F0000}"/>
    <cellStyle name="Normal 2 2 2 2 2 2 2 21 8" xfId="12214" xr:uid="{00000000-0005-0000-0000-0000C02F0000}"/>
    <cellStyle name="Normal 2 2 2 2 2 2 2 21 9" xfId="12215" xr:uid="{00000000-0005-0000-0000-0000C12F0000}"/>
    <cellStyle name="Normal 2 2 2 2 2 2 2 22" xfId="12216" xr:uid="{00000000-0005-0000-0000-0000C22F0000}"/>
    <cellStyle name="Normal 2 2 2 2 2 2 2 23" xfId="12217" xr:uid="{00000000-0005-0000-0000-0000C32F0000}"/>
    <cellStyle name="Normal 2 2 2 2 2 2 2 24" xfId="12218" xr:uid="{00000000-0005-0000-0000-0000C42F0000}"/>
    <cellStyle name="Normal 2 2 2 2 2 2 2 25" xfId="12219" xr:uid="{00000000-0005-0000-0000-0000C52F0000}"/>
    <cellStyle name="Normal 2 2 2 2 2 2 2 26" xfId="12220" xr:uid="{00000000-0005-0000-0000-0000C62F0000}"/>
    <cellStyle name="Normal 2 2 2 2 2 2 2 27" xfId="12221" xr:uid="{00000000-0005-0000-0000-0000C72F0000}"/>
    <cellStyle name="Normal 2 2 2 2 2 2 2 28" xfId="12222" xr:uid="{00000000-0005-0000-0000-0000C82F0000}"/>
    <cellStyle name="Normal 2 2 2 2 2 2 2 29" xfId="12223" xr:uid="{00000000-0005-0000-0000-0000C92F0000}"/>
    <cellStyle name="Normal 2 2 2 2 2 2 2 29 10" xfId="12224" xr:uid="{00000000-0005-0000-0000-0000CA2F0000}"/>
    <cellStyle name="Normal 2 2 2 2 2 2 2 29 11" xfId="12225" xr:uid="{00000000-0005-0000-0000-0000CB2F0000}"/>
    <cellStyle name="Normal 2 2 2 2 2 2 2 29 11 2" xfId="12226" xr:uid="{00000000-0005-0000-0000-0000CC2F0000}"/>
    <cellStyle name="Normal 2 2 2 2 2 2 2 29 11 3" xfId="12227" xr:uid="{00000000-0005-0000-0000-0000CD2F0000}"/>
    <cellStyle name="Normal 2 2 2 2 2 2 2 29 11 4" xfId="12228" xr:uid="{00000000-0005-0000-0000-0000CE2F0000}"/>
    <cellStyle name="Normal 2 2 2 2 2 2 2 29 12" xfId="12229" xr:uid="{00000000-0005-0000-0000-0000CF2F0000}"/>
    <cellStyle name="Normal 2 2 2 2 2 2 2 29 13" xfId="12230" xr:uid="{00000000-0005-0000-0000-0000D02F0000}"/>
    <cellStyle name="Normal 2 2 2 2 2 2 2 29 14" xfId="12231" xr:uid="{00000000-0005-0000-0000-0000D12F0000}"/>
    <cellStyle name="Normal 2 2 2 2 2 2 2 29 2" xfId="12232" xr:uid="{00000000-0005-0000-0000-0000D22F0000}"/>
    <cellStyle name="Normal 2 2 2 2 2 2 2 29 2 10" xfId="12233" xr:uid="{00000000-0005-0000-0000-0000D32F0000}"/>
    <cellStyle name="Normal 2 2 2 2 2 2 2 29 2 11" xfId="12234" xr:uid="{00000000-0005-0000-0000-0000D42F0000}"/>
    <cellStyle name="Normal 2 2 2 2 2 2 2 29 2 2" xfId="12235" xr:uid="{00000000-0005-0000-0000-0000D52F0000}"/>
    <cellStyle name="Normal 2 2 2 2 2 2 2 29 2 2 10" xfId="12236" xr:uid="{00000000-0005-0000-0000-0000D62F0000}"/>
    <cellStyle name="Normal 2 2 2 2 2 2 2 29 2 2 11" xfId="12237" xr:uid="{00000000-0005-0000-0000-0000D72F0000}"/>
    <cellStyle name="Normal 2 2 2 2 2 2 2 29 2 2 2" xfId="12238" xr:uid="{00000000-0005-0000-0000-0000D82F0000}"/>
    <cellStyle name="Normal 2 2 2 2 2 2 2 29 2 2 2 2" xfId="12239" xr:uid="{00000000-0005-0000-0000-0000D92F0000}"/>
    <cellStyle name="Normal 2 2 2 2 2 2 2 29 2 2 2 2 2" xfId="12240" xr:uid="{00000000-0005-0000-0000-0000DA2F0000}"/>
    <cellStyle name="Normal 2 2 2 2 2 2 2 29 2 2 2 2 3" xfId="12241" xr:uid="{00000000-0005-0000-0000-0000DB2F0000}"/>
    <cellStyle name="Normal 2 2 2 2 2 2 2 29 2 2 2 2 4" xfId="12242" xr:uid="{00000000-0005-0000-0000-0000DC2F0000}"/>
    <cellStyle name="Normal 2 2 2 2 2 2 2 29 2 2 2 3" xfId="12243" xr:uid="{00000000-0005-0000-0000-0000DD2F0000}"/>
    <cellStyle name="Normal 2 2 2 2 2 2 2 29 2 2 2 4" xfId="12244" xr:uid="{00000000-0005-0000-0000-0000DE2F0000}"/>
    <cellStyle name="Normal 2 2 2 2 2 2 2 29 2 2 2 5" xfId="12245" xr:uid="{00000000-0005-0000-0000-0000DF2F0000}"/>
    <cellStyle name="Normal 2 2 2 2 2 2 2 29 2 2 2 6" xfId="12246" xr:uid="{00000000-0005-0000-0000-0000E02F0000}"/>
    <cellStyle name="Normal 2 2 2 2 2 2 2 29 2 2 3" xfId="12247" xr:uid="{00000000-0005-0000-0000-0000E12F0000}"/>
    <cellStyle name="Normal 2 2 2 2 2 2 2 29 2 2 4" xfId="12248" xr:uid="{00000000-0005-0000-0000-0000E22F0000}"/>
    <cellStyle name="Normal 2 2 2 2 2 2 2 29 2 2 5" xfId="12249" xr:uid="{00000000-0005-0000-0000-0000E32F0000}"/>
    <cellStyle name="Normal 2 2 2 2 2 2 2 29 2 2 6" xfId="12250" xr:uid="{00000000-0005-0000-0000-0000E42F0000}"/>
    <cellStyle name="Normal 2 2 2 2 2 2 2 29 2 2 7" xfId="12251" xr:uid="{00000000-0005-0000-0000-0000E52F0000}"/>
    <cellStyle name="Normal 2 2 2 2 2 2 2 29 2 2 8" xfId="12252" xr:uid="{00000000-0005-0000-0000-0000E62F0000}"/>
    <cellStyle name="Normal 2 2 2 2 2 2 2 29 2 2 8 2" xfId="12253" xr:uid="{00000000-0005-0000-0000-0000E72F0000}"/>
    <cellStyle name="Normal 2 2 2 2 2 2 2 29 2 2 8 3" xfId="12254" xr:uid="{00000000-0005-0000-0000-0000E82F0000}"/>
    <cellStyle name="Normal 2 2 2 2 2 2 2 29 2 2 8 4" xfId="12255" xr:uid="{00000000-0005-0000-0000-0000E92F0000}"/>
    <cellStyle name="Normal 2 2 2 2 2 2 2 29 2 2 9" xfId="12256" xr:uid="{00000000-0005-0000-0000-0000EA2F0000}"/>
    <cellStyle name="Normal 2 2 2 2 2 2 2 29 2 3" xfId="12257" xr:uid="{00000000-0005-0000-0000-0000EB2F0000}"/>
    <cellStyle name="Normal 2 2 2 2 2 2 2 29 2 3 2" xfId="12258" xr:uid="{00000000-0005-0000-0000-0000EC2F0000}"/>
    <cellStyle name="Normal 2 2 2 2 2 2 2 29 2 3 2 2" xfId="12259" xr:uid="{00000000-0005-0000-0000-0000ED2F0000}"/>
    <cellStyle name="Normal 2 2 2 2 2 2 2 29 2 3 2 3" xfId="12260" xr:uid="{00000000-0005-0000-0000-0000EE2F0000}"/>
    <cellStyle name="Normal 2 2 2 2 2 2 2 29 2 3 2 4" xfId="12261" xr:uid="{00000000-0005-0000-0000-0000EF2F0000}"/>
    <cellStyle name="Normal 2 2 2 2 2 2 2 29 2 3 3" xfId="12262" xr:uid="{00000000-0005-0000-0000-0000F02F0000}"/>
    <cellStyle name="Normal 2 2 2 2 2 2 2 29 2 3 4" xfId="12263" xr:uid="{00000000-0005-0000-0000-0000F12F0000}"/>
    <cellStyle name="Normal 2 2 2 2 2 2 2 29 2 3 5" xfId="12264" xr:uid="{00000000-0005-0000-0000-0000F22F0000}"/>
    <cellStyle name="Normal 2 2 2 2 2 2 2 29 2 3 6" xfId="12265" xr:uid="{00000000-0005-0000-0000-0000F32F0000}"/>
    <cellStyle name="Normal 2 2 2 2 2 2 2 29 2 4" xfId="12266" xr:uid="{00000000-0005-0000-0000-0000F42F0000}"/>
    <cellStyle name="Normal 2 2 2 2 2 2 2 29 2 5" xfId="12267" xr:uid="{00000000-0005-0000-0000-0000F52F0000}"/>
    <cellStyle name="Normal 2 2 2 2 2 2 2 29 2 6" xfId="12268" xr:uid="{00000000-0005-0000-0000-0000F62F0000}"/>
    <cellStyle name="Normal 2 2 2 2 2 2 2 29 2 7" xfId="12269" xr:uid="{00000000-0005-0000-0000-0000F72F0000}"/>
    <cellStyle name="Normal 2 2 2 2 2 2 2 29 2 8" xfId="12270" xr:uid="{00000000-0005-0000-0000-0000F82F0000}"/>
    <cellStyle name="Normal 2 2 2 2 2 2 2 29 2 8 2" xfId="12271" xr:uid="{00000000-0005-0000-0000-0000F92F0000}"/>
    <cellStyle name="Normal 2 2 2 2 2 2 2 29 2 8 3" xfId="12272" xr:uid="{00000000-0005-0000-0000-0000FA2F0000}"/>
    <cellStyle name="Normal 2 2 2 2 2 2 2 29 2 8 4" xfId="12273" xr:uid="{00000000-0005-0000-0000-0000FB2F0000}"/>
    <cellStyle name="Normal 2 2 2 2 2 2 2 29 2 9" xfId="12274" xr:uid="{00000000-0005-0000-0000-0000FC2F0000}"/>
    <cellStyle name="Normal 2 2 2 2 2 2 2 29 3" xfId="12275" xr:uid="{00000000-0005-0000-0000-0000FD2F0000}"/>
    <cellStyle name="Normal 2 2 2 2 2 2 2 29 4" xfId="12276" xr:uid="{00000000-0005-0000-0000-0000FE2F0000}"/>
    <cellStyle name="Normal 2 2 2 2 2 2 2 29 5" xfId="12277" xr:uid="{00000000-0005-0000-0000-0000FF2F0000}"/>
    <cellStyle name="Normal 2 2 2 2 2 2 2 29 5 2" xfId="12278" xr:uid="{00000000-0005-0000-0000-000000300000}"/>
    <cellStyle name="Normal 2 2 2 2 2 2 2 29 5 2 2" xfId="12279" xr:uid="{00000000-0005-0000-0000-000001300000}"/>
    <cellStyle name="Normal 2 2 2 2 2 2 2 29 5 2 3" xfId="12280" xr:uid="{00000000-0005-0000-0000-000002300000}"/>
    <cellStyle name="Normal 2 2 2 2 2 2 2 29 5 2 4" xfId="12281" xr:uid="{00000000-0005-0000-0000-000003300000}"/>
    <cellStyle name="Normal 2 2 2 2 2 2 2 29 5 3" xfId="12282" xr:uid="{00000000-0005-0000-0000-000004300000}"/>
    <cellStyle name="Normal 2 2 2 2 2 2 2 29 5 4" xfId="12283" xr:uid="{00000000-0005-0000-0000-000005300000}"/>
    <cellStyle name="Normal 2 2 2 2 2 2 2 29 5 5" xfId="12284" xr:uid="{00000000-0005-0000-0000-000006300000}"/>
    <cellStyle name="Normal 2 2 2 2 2 2 2 29 5 6" xfId="12285" xr:uid="{00000000-0005-0000-0000-000007300000}"/>
    <cellStyle name="Normal 2 2 2 2 2 2 2 29 6" xfId="12286" xr:uid="{00000000-0005-0000-0000-000008300000}"/>
    <cellStyle name="Normal 2 2 2 2 2 2 2 29 7" xfId="12287" xr:uid="{00000000-0005-0000-0000-000009300000}"/>
    <cellStyle name="Normal 2 2 2 2 2 2 2 29 8" xfId="12288" xr:uid="{00000000-0005-0000-0000-00000A300000}"/>
    <cellStyle name="Normal 2 2 2 2 2 2 2 29 9" xfId="12289" xr:uid="{00000000-0005-0000-0000-00000B300000}"/>
    <cellStyle name="Normal 2 2 2 2 2 2 2 3" xfId="12290" xr:uid="{00000000-0005-0000-0000-00000C300000}"/>
    <cellStyle name="Normal 2 2 2 2 2 2 2 30" xfId="12291" xr:uid="{00000000-0005-0000-0000-00000D300000}"/>
    <cellStyle name="Normal 2 2 2 2 2 2 2 31" xfId="12292" xr:uid="{00000000-0005-0000-0000-00000E300000}"/>
    <cellStyle name="Normal 2 2 2 2 2 2 2 31 10" xfId="12293" xr:uid="{00000000-0005-0000-0000-00000F300000}"/>
    <cellStyle name="Normal 2 2 2 2 2 2 2 31 11" xfId="12294" xr:uid="{00000000-0005-0000-0000-000010300000}"/>
    <cellStyle name="Normal 2 2 2 2 2 2 2 31 2" xfId="12295" xr:uid="{00000000-0005-0000-0000-000011300000}"/>
    <cellStyle name="Normal 2 2 2 2 2 2 2 31 2 10" xfId="12296" xr:uid="{00000000-0005-0000-0000-000012300000}"/>
    <cellStyle name="Normal 2 2 2 2 2 2 2 31 2 11" xfId="12297" xr:uid="{00000000-0005-0000-0000-000013300000}"/>
    <cellStyle name="Normal 2 2 2 2 2 2 2 31 2 2" xfId="12298" xr:uid="{00000000-0005-0000-0000-000014300000}"/>
    <cellStyle name="Normal 2 2 2 2 2 2 2 31 2 2 2" xfId="12299" xr:uid="{00000000-0005-0000-0000-000015300000}"/>
    <cellStyle name="Normal 2 2 2 2 2 2 2 31 2 2 2 2" xfId="12300" xr:uid="{00000000-0005-0000-0000-000016300000}"/>
    <cellStyle name="Normal 2 2 2 2 2 2 2 31 2 2 2 3" xfId="12301" xr:uid="{00000000-0005-0000-0000-000017300000}"/>
    <cellStyle name="Normal 2 2 2 2 2 2 2 31 2 2 2 4" xfId="12302" xr:uid="{00000000-0005-0000-0000-000018300000}"/>
    <cellStyle name="Normal 2 2 2 2 2 2 2 31 2 2 3" xfId="12303" xr:uid="{00000000-0005-0000-0000-000019300000}"/>
    <cellStyle name="Normal 2 2 2 2 2 2 2 31 2 2 4" xfId="12304" xr:uid="{00000000-0005-0000-0000-00001A300000}"/>
    <cellStyle name="Normal 2 2 2 2 2 2 2 31 2 2 5" xfId="12305" xr:uid="{00000000-0005-0000-0000-00001B300000}"/>
    <cellStyle name="Normal 2 2 2 2 2 2 2 31 2 2 6" xfId="12306" xr:uid="{00000000-0005-0000-0000-00001C300000}"/>
    <cellStyle name="Normal 2 2 2 2 2 2 2 31 2 3" xfId="12307" xr:uid="{00000000-0005-0000-0000-00001D300000}"/>
    <cellStyle name="Normal 2 2 2 2 2 2 2 31 2 4" xfId="12308" xr:uid="{00000000-0005-0000-0000-00001E300000}"/>
    <cellStyle name="Normal 2 2 2 2 2 2 2 31 2 5" xfId="12309" xr:uid="{00000000-0005-0000-0000-00001F300000}"/>
    <cellStyle name="Normal 2 2 2 2 2 2 2 31 2 6" xfId="12310" xr:uid="{00000000-0005-0000-0000-000020300000}"/>
    <cellStyle name="Normal 2 2 2 2 2 2 2 31 2 7" xfId="12311" xr:uid="{00000000-0005-0000-0000-000021300000}"/>
    <cellStyle name="Normal 2 2 2 2 2 2 2 31 2 8" xfId="12312" xr:uid="{00000000-0005-0000-0000-000022300000}"/>
    <cellStyle name="Normal 2 2 2 2 2 2 2 31 2 8 2" xfId="12313" xr:uid="{00000000-0005-0000-0000-000023300000}"/>
    <cellStyle name="Normal 2 2 2 2 2 2 2 31 2 8 3" xfId="12314" xr:uid="{00000000-0005-0000-0000-000024300000}"/>
    <cellStyle name="Normal 2 2 2 2 2 2 2 31 2 8 4" xfId="12315" xr:uid="{00000000-0005-0000-0000-000025300000}"/>
    <cellStyle name="Normal 2 2 2 2 2 2 2 31 2 9" xfId="12316" xr:uid="{00000000-0005-0000-0000-000026300000}"/>
    <cellStyle name="Normal 2 2 2 2 2 2 2 31 3" xfId="12317" xr:uid="{00000000-0005-0000-0000-000027300000}"/>
    <cellStyle name="Normal 2 2 2 2 2 2 2 31 3 2" xfId="12318" xr:uid="{00000000-0005-0000-0000-000028300000}"/>
    <cellStyle name="Normal 2 2 2 2 2 2 2 31 3 2 2" xfId="12319" xr:uid="{00000000-0005-0000-0000-000029300000}"/>
    <cellStyle name="Normal 2 2 2 2 2 2 2 31 3 2 3" xfId="12320" xr:uid="{00000000-0005-0000-0000-00002A300000}"/>
    <cellStyle name="Normal 2 2 2 2 2 2 2 31 3 2 4" xfId="12321" xr:uid="{00000000-0005-0000-0000-00002B300000}"/>
    <cellStyle name="Normal 2 2 2 2 2 2 2 31 3 3" xfId="12322" xr:uid="{00000000-0005-0000-0000-00002C300000}"/>
    <cellStyle name="Normal 2 2 2 2 2 2 2 31 3 4" xfId="12323" xr:uid="{00000000-0005-0000-0000-00002D300000}"/>
    <cellStyle name="Normal 2 2 2 2 2 2 2 31 3 5" xfId="12324" xr:uid="{00000000-0005-0000-0000-00002E300000}"/>
    <cellStyle name="Normal 2 2 2 2 2 2 2 31 3 6" xfId="12325" xr:uid="{00000000-0005-0000-0000-00002F300000}"/>
    <cellStyle name="Normal 2 2 2 2 2 2 2 31 4" xfId="12326" xr:uid="{00000000-0005-0000-0000-000030300000}"/>
    <cellStyle name="Normal 2 2 2 2 2 2 2 31 5" xfId="12327" xr:uid="{00000000-0005-0000-0000-000031300000}"/>
    <cellStyle name="Normal 2 2 2 2 2 2 2 31 6" xfId="12328" xr:uid="{00000000-0005-0000-0000-000032300000}"/>
    <cellStyle name="Normal 2 2 2 2 2 2 2 31 7" xfId="12329" xr:uid="{00000000-0005-0000-0000-000033300000}"/>
    <cellStyle name="Normal 2 2 2 2 2 2 2 31 8" xfId="12330" xr:uid="{00000000-0005-0000-0000-000034300000}"/>
    <cellStyle name="Normal 2 2 2 2 2 2 2 31 8 2" xfId="12331" xr:uid="{00000000-0005-0000-0000-000035300000}"/>
    <cellStyle name="Normal 2 2 2 2 2 2 2 31 8 3" xfId="12332" xr:uid="{00000000-0005-0000-0000-000036300000}"/>
    <cellStyle name="Normal 2 2 2 2 2 2 2 31 8 4" xfId="12333" xr:uid="{00000000-0005-0000-0000-000037300000}"/>
    <cellStyle name="Normal 2 2 2 2 2 2 2 31 9" xfId="12334" xr:uid="{00000000-0005-0000-0000-000038300000}"/>
    <cellStyle name="Normal 2 2 2 2 2 2 2 32" xfId="12335" xr:uid="{00000000-0005-0000-0000-000039300000}"/>
    <cellStyle name="Normal 2 2 2 2 2 2 2 33" xfId="12336" xr:uid="{00000000-0005-0000-0000-00003A300000}"/>
    <cellStyle name="Normal 2 2 2 2 2 2 2 33 2" xfId="12337" xr:uid="{00000000-0005-0000-0000-00003B300000}"/>
    <cellStyle name="Normal 2 2 2 2 2 2 2 33 2 2" xfId="12338" xr:uid="{00000000-0005-0000-0000-00003C300000}"/>
    <cellStyle name="Normal 2 2 2 2 2 2 2 33 2 3" xfId="12339" xr:uid="{00000000-0005-0000-0000-00003D300000}"/>
    <cellStyle name="Normal 2 2 2 2 2 2 2 33 2 4" xfId="12340" xr:uid="{00000000-0005-0000-0000-00003E300000}"/>
    <cellStyle name="Normal 2 2 2 2 2 2 2 33 3" xfId="12341" xr:uid="{00000000-0005-0000-0000-00003F300000}"/>
    <cellStyle name="Normal 2 2 2 2 2 2 2 33 4" xfId="12342" xr:uid="{00000000-0005-0000-0000-000040300000}"/>
    <cellStyle name="Normal 2 2 2 2 2 2 2 33 5" xfId="12343" xr:uid="{00000000-0005-0000-0000-000041300000}"/>
    <cellStyle name="Normal 2 2 2 2 2 2 2 33 6" xfId="12344" xr:uid="{00000000-0005-0000-0000-000042300000}"/>
    <cellStyle name="Normal 2 2 2 2 2 2 2 34" xfId="12345" xr:uid="{00000000-0005-0000-0000-000043300000}"/>
    <cellStyle name="Normal 2 2 2 2 2 2 2 35" xfId="12346" xr:uid="{00000000-0005-0000-0000-000044300000}"/>
    <cellStyle name="Normal 2 2 2 2 2 2 2 36" xfId="12347" xr:uid="{00000000-0005-0000-0000-000045300000}"/>
    <cellStyle name="Normal 2 2 2 2 2 2 2 37" xfId="12348" xr:uid="{00000000-0005-0000-0000-000046300000}"/>
    <cellStyle name="Normal 2 2 2 2 2 2 2 38" xfId="12349" xr:uid="{00000000-0005-0000-0000-000047300000}"/>
    <cellStyle name="Normal 2 2 2 2 2 2 2 39" xfId="12350" xr:uid="{00000000-0005-0000-0000-000048300000}"/>
    <cellStyle name="Normal 2 2 2 2 2 2 2 39 2" xfId="12351" xr:uid="{00000000-0005-0000-0000-000049300000}"/>
    <cellStyle name="Normal 2 2 2 2 2 2 2 39 3" xfId="12352" xr:uid="{00000000-0005-0000-0000-00004A300000}"/>
    <cellStyle name="Normal 2 2 2 2 2 2 2 39 4" xfId="12353" xr:uid="{00000000-0005-0000-0000-00004B300000}"/>
    <cellStyle name="Normal 2 2 2 2 2 2 2 4" xfId="12354" xr:uid="{00000000-0005-0000-0000-00004C300000}"/>
    <cellStyle name="Normal 2 2 2 2 2 2 2 40" xfId="12355" xr:uid="{00000000-0005-0000-0000-00004D300000}"/>
    <cellStyle name="Normal 2 2 2 2 2 2 2 41" xfId="12356" xr:uid="{00000000-0005-0000-0000-00004E300000}"/>
    <cellStyle name="Normal 2 2 2 2 2 2 2 42" xfId="12357" xr:uid="{00000000-0005-0000-0000-00004F300000}"/>
    <cellStyle name="Normal 2 2 2 2 2 2 2 43" xfId="12358" xr:uid="{00000000-0005-0000-0000-000050300000}"/>
    <cellStyle name="Normal 2 2 2 2 2 2 2 44" xfId="12359" xr:uid="{00000000-0005-0000-0000-000051300000}"/>
    <cellStyle name="Normal 2 2 2 2 2 2 2 45" xfId="12360" xr:uid="{00000000-0005-0000-0000-000052300000}"/>
    <cellStyle name="Normal 2 2 2 2 2 2 2 46" xfId="12361" xr:uid="{00000000-0005-0000-0000-000053300000}"/>
    <cellStyle name="Normal 2 2 2 2 2 2 2 47" xfId="12362" xr:uid="{00000000-0005-0000-0000-000054300000}"/>
    <cellStyle name="Normal 2 2 2 2 2 2 2 48" xfId="12363" xr:uid="{00000000-0005-0000-0000-000055300000}"/>
    <cellStyle name="Normal 2 2 2 2 2 2 2 49" xfId="12364" xr:uid="{00000000-0005-0000-0000-000056300000}"/>
    <cellStyle name="Normal 2 2 2 2 2 2 2 5" xfId="12365" xr:uid="{00000000-0005-0000-0000-000057300000}"/>
    <cellStyle name="Normal 2 2 2 2 2 2 2 50" xfId="12366" xr:uid="{00000000-0005-0000-0000-000058300000}"/>
    <cellStyle name="Normal 2 2 2 2 2 2 2 51" xfId="12367" xr:uid="{00000000-0005-0000-0000-000059300000}"/>
    <cellStyle name="Normal 2 2 2 2 2 2 2 52" xfId="12368" xr:uid="{00000000-0005-0000-0000-00005A300000}"/>
    <cellStyle name="Normal 2 2 2 2 2 2 2 53" xfId="12369" xr:uid="{00000000-0005-0000-0000-00005B300000}"/>
    <cellStyle name="Normal 2 2 2 2 2 2 2 54" xfId="12370" xr:uid="{00000000-0005-0000-0000-00005C300000}"/>
    <cellStyle name="Normal 2 2 2 2 2 2 2 54 2" xfId="12371" xr:uid="{00000000-0005-0000-0000-00005D300000}"/>
    <cellStyle name="Normal 2 2 2 2 2 2 2 54 3" xfId="12372" xr:uid="{00000000-0005-0000-0000-00005E300000}"/>
    <cellStyle name="Normal 2 2 2 2 2 2 2 54 4" xfId="12373" xr:uid="{00000000-0005-0000-0000-00005F300000}"/>
    <cellStyle name="Normal 2 2 2 2 2 2 2 54 5" xfId="12374" xr:uid="{00000000-0005-0000-0000-000060300000}"/>
    <cellStyle name="Normal 2 2 2 2 2 2 2 54 6" xfId="12375" xr:uid="{00000000-0005-0000-0000-000061300000}"/>
    <cellStyle name="Normal 2 2 2 2 2 2 2 54 7" xfId="12376" xr:uid="{00000000-0005-0000-0000-000062300000}"/>
    <cellStyle name="Normal 2 2 2 2 2 2 2 55" xfId="12377" xr:uid="{00000000-0005-0000-0000-000063300000}"/>
    <cellStyle name="Normal 2 2 2 2 2 2 2 56" xfId="12378" xr:uid="{00000000-0005-0000-0000-000064300000}"/>
    <cellStyle name="Normal 2 2 2 2 2 2 2 57" xfId="12379" xr:uid="{00000000-0005-0000-0000-000065300000}"/>
    <cellStyle name="Normal 2 2 2 2 2 2 2 58" xfId="12380" xr:uid="{00000000-0005-0000-0000-000066300000}"/>
    <cellStyle name="Normal 2 2 2 2 2 2 2 59" xfId="12381" xr:uid="{00000000-0005-0000-0000-000067300000}"/>
    <cellStyle name="Normal 2 2 2 2 2 2 2 6" xfId="12382" xr:uid="{00000000-0005-0000-0000-000068300000}"/>
    <cellStyle name="Normal 2 2 2 2 2 2 2 60" xfId="12383" xr:uid="{00000000-0005-0000-0000-000069300000}"/>
    <cellStyle name="Normal 2 2 2 2 2 2 2 61" xfId="12384" xr:uid="{00000000-0005-0000-0000-00006A300000}"/>
    <cellStyle name="Normal 2 2 2 2 2 2 2 62" xfId="12385" xr:uid="{00000000-0005-0000-0000-00006B300000}"/>
    <cellStyle name="Normal 2 2 2 2 2 2 2 63" xfId="12386" xr:uid="{00000000-0005-0000-0000-00006C300000}"/>
    <cellStyle name="Normal 2 2 2 2 2 2 2 64" xfId="12387" xr:uid="{00000000-0005-0000-0000-00006D300000}"/>
    <cellStyle name="Normal 2 2 2 2 2 2 2 65" xfId="12388" xr:uid="{00000000-0005-0000-0000-00006E300000}"/>
    <cellStyle name="Normal 2 2 2 2 2 2 2 66" xfId="12389" xr:uid="{00000000-0005-0000-0000-00006F300000}"/>
    <cellStyle name="Normal 2 2 2 2 2 2 2 67" xfId="12390" xr:uid="{00000000-0005-0000-0000-000070300000}"/>
    <cellStyle name="Normal 2 2 2 2 2 2 2 68" xfId="12391" xr:uid="{00000000-0005-0000-0000-000071300000}"/>
    <cellStyle name="Normal 2 2 2 2 2 2 2 69" xfId="12392" xr:uid="{00000000-0005-0000-0000-000072300000}"/>
    <cellStyle name="Normal 2 2 2 2 2 2 2 7" xfId="12393" xr:uid="{00000000-0005-0000-0000-000073300000}"/>
    <cellStyle name="Normal 2 2 2 2 2 2 2 70" xfId="12394" xr:uid="{00000000-0005-0000-0000-000074300000}"/>
    <cellStyle name="Normal 2 2 2 2 2 2 2 71" xfId="12395" xr:uid="{00000000-0005-0000-0000-000075300000}"/>
    <cellStyle name="Normal 2 2 2 2 2 2 2 72" xfId="12396" xr:uid="{00000000-0005-0000-0000-000076300000}"/>
    <cellStyle name="Normal 2 2 2 2 2 2 2 73" xfId="12397" xr:uid="{00000000-0005-0000-0000-000077300000}"/>
    <cellStyle name="Normal 2 2 2 2 2 2 2 74" xfId="12398" xr:uid="{00000000-0005-0000-0000-000078300000}"/>
    <cellStyle name="Normal 2 2 2 2 2 2 2 75" xfId="12399" xr:uid="{00000000-0005-0000-0000-000079300000}"/>
    <cellStyle name="Normal 2 2 2 2 2 2 2 76" xfId="12400" xr:uid="{00000000-0005-0000-0000-00007A300000}"/>
    <cellStyle name="Normal 2 2 2 2 2 2 2 77" xfId="12401" xr:uid="{00000000-0005-0000-0000-00007B300000}"/>
    <cellStyle name="Normal 2 2 2 2 2 2 2 78" xfId="12402" xr:uid="{00000000-0005-0000-0000-00007C300000}"/>
    <cellStyle name="Normal 2 2 2 2 2 2 2 79" xfId="12403" xr:uid="{00000000-0005-0000-0000-00007D300000}"/>
    <cellStyle name="Normal 2 2 2 2 2 2 2 8" xfId="12404" xr:uid="{00000000-0005-0000-0000-00007E300000}"/>
    <cellStyle name="Normal 2 2 2 2 2 2 2 80" xfId="12405" xr:uid="{00000000-0005-0000-0000-00007F300000}"/>
    <cellStyle name="Normal 2 2 2 2 2 2 2 81" xfId="12406" xr:uid="{00000000-0005-0000-0000-000080300000}"/>
    <cellStyle name="Normal 2 2 2 2 2 2 2 82" xfId="12407" xr:uid="{00000000-0005-0000-0000-000081300000}"/>
    <cellStyle name="Normal 2 2 2 2 2 2 2 83" xfId="12408" xr:uid="{00000000-0005-0000-0000-000082300000}"/>
    <cellStyle name="Normal 2 2 2 2 2 2 2 84" xfId="12409" xr:uid="{00000000-0005-0000-0000-000083300000}"/>
    <cellStyle name="Normal 2 2 2 2 2 2 2 85" xfId="12410" xr:uid="{00000000-0005-0000-0000-000084300000}"/>
    <cellStyle name="Normal 2 2 2 2 2 2 2 86" xfId="12411" xr:uid="{00000000-0005-0000-0000-000085300000}"/>
    <cellStyle name="Normal 2 2 2 2 2 2 2 87" xfId="12412" xr:uid="{00000000-0005-0000-0000-000086300000}"/>
    <cellStyle name="Normal 2 2 2 2 2 2 2 88" xfId="12413" xr:uid="{00000000-0005-0000-0000-000087300000}"/>
    <cellStyle name="Normal 2 2 2 2 2 2 2 89" xfId="12414" xr:uid="{00000000-0005-0000-0000-000088300000}"/>
    <cellStyle name="Normal 2 2 2 2 2 2 2 9" xfId="12415" xr:uid="{00000000-0005-0000-0000-000089300000}"/>
    <cellStyle name="Normal 2 2 2 2 2 2 2 90" xfId="12416" xr:uid="{00000000-0005-0000-0000-00008A300000}"/>
    <cellStyle name="Normal 2 2 2 2 2 2 2 91" xfId="12417" xr:uid="{00000000-0005-0000-0000-00008B300000}"/>
    <cellStyle name="Normal 2 2 2 2 2 2 2 92" xfId="12418" xr:uid="{00000000-0005-0000-0000-00008C300000}"/>
    <cellStyle name="Normal 2 2 2 2 2 2 2 93" xfId="12419" xr:uid="{00000000-0005-0000-0000-00008D300000}"/>
    <cellStyle name="Normal 2 2 2 2 2 2 2 94" xfId="12420" xr:uid="{00000000-0005-0000-0000-00008E300000}"/>
    <cellStyle name="Normal 2 2 2 2 2 2 2 95" xfId="12421" xr:uid="{00000000-0005-0000-0000-00008F300000}"/>
    <cellStyle name="Normal 2 2 2 2 2 2 2 96" xfId="12422" xr:uid="{00000000-0005-0000-0000-000090300000}"/>
    <cellStyle name="Normal 2 2 2 2 2 2 2 97" xfId="12423" xr:uid="{00000000-0005-0000-0000-000091300000}"/>
    <cellStyle name="Normal 2 2 2 2 2 2 2 98" xfId="12424" xr:uid="{00000000-0005-0000-0000-000092300000}"/>
    <cellStyle name="Normal 2 2 2 2 2 2 2 99" xfId="12425" xr:uid="{00000000-0005-0000-0000-000093300000}"/>
    <cellStyle name="Normal 2 2 2 2 2 2 20" xfId="12426" xr:uid="{00000000-0005-0000-0000-000094300000}"/>
    <cellStyle name="Normal 2 2 2 2 2 2 21" xfId="12427" xr:uid="{00000000-0005-0000-0000-000095300000}"/>
    <cellStyle name="Normal 2 2 2 2 2 2 22" xfId="12428" xr:uid="{00000000-0005-0000-0000-000096300000}"/>
    <cellStyle name="Normal 2 2 2 2 2 2 23" xfId="12429" xr:uid="{00000000-0005-0000-0000-000097300000}"/>
    <cellStyle name="Normal 2 2 2 2 2 2 24" xfId="12430" xr:uid="{00000000-0005-0000-0000-000098300000}"/>
    <cellStyle name="Normal 2 2 2 2 2 2 25" xfId="12431" xr:uid="{00000000-0005-0000-0000-000099300000}"/>
    <cellStyle name="Normal 2 2 2 2 2 2 26" xfId="12432" xr:uid="{00000000-0005-0000-0000-00009A300000}"/>
    <cellStyle name="Normal 2 2 2 2 2 2 27" xfId="12433" xr:uid="{00000000-0005-0000-0000-00009B300000}"/>
    <cellStyle name="Normal 2 2 2 2 2 2 28" xfId="12434" xr:uid="{00000000-0005-0000-0000-00009C300000}"/>
    <cellStyle name="Normal 2 2 2 2 2 2 28 10" xfId="12435" xr:uid="{00000000-0005-0000-0000-00009D300000}"/>
    <cellStyle name="Normal 2 2 2 2 2 2 28 11" xfId="12436" xr:uid="{00000000-0005-0000-0000-00009E300000}"/>
    <cellStyle name="Normal 2 2 2 2 2 2 28 11 10" xfId="12437" xr:uid="{00000000-0005-0000-0000-00009F300000}"/>
    <cellStyle name="Normal 2 2 2 2 2 2 28 11 11" xfId="12438" xr:uid="{00000000-0005-0000-0000-0000A0300000}"/>
    <cellStyle name="Normal 2 2 2 2 2 2 28 11 11 2" xfId="12439" xr:uid="{00000000-0005-0000-0000-0000A1300000}"/>
    <cellStyle name="Normal 2 2 2 2 2 2 28 11 11 3" xfId="12440" xr:uid="{00000000-0005-0000-0000-0000A2300000}"/>
    <cellStyle name="Normal 2 2 2 2 2 2 28 11 11 4" xfId="12441" xr:uid="{00000000-0005-0000-0000-0000A3300000}"/>
    <cellStyle name="Normal 2 2 2 2 2 2 28 11 12" xfId="12442" xr:uid="{00000000-0005-0000-0000-0000A4300000}"/>
    <cellStyle name="Normal 2 2 2 2 2 2 28 11 13" xfId="12443" xr:uid="{00000000-0005-0000-0000-0000A5300000}"/>
    <cellStyle name="Normal 2 2 2 2 2 2 28 11 14" xfId="12444" xr:uid="{00000000-0005-0000-0000-0000A6300000}"/>
    <cellStyle name="Normal 2 2 2 2 2 2 28 11 2" xfId="12445" xr:uid="{00000000-0005-0000-0000-0000A7300000}"/>
    <cellStyle name="Normal 2 2 2 2 2 2 28 11 2 10" xfId="12446" xr:uid="{00000000-0005-0000-0000-0000A8300000}"/>
    <cellStyle name="Normal 2 2 2 2 2 2 28 11 2 11" xfId="12447" xr:uid="{00000000-0005-0000-0000-0000A9300000}"/>
    <cellStyle name="Normal 2 2 2 2 2 2 28 11 2 2" xfId="12448" xr:uid="{00000000-0005-0000-0000-0000AA300000}"/>
    <cellStyle name="Normal 2 2 2 2 2 2 28 11 2 2 10" xfId="12449" xr:uid="{00000000-0005-0000-0000-0000AB300000}"/>
    <cellStyle name="Normal 2 2 2 2 2 2 28 11 2 2 11" xfId="12450" xr:uid="{00000000-0005-0000-0000-0000AC300000}"/>
    <cellStyle name="Normal 2 2 2 2 2 2 28 11 2 2 2" xfId="12451" xr:uid="{00000000-0005-0000-0000-0000AD300000}"/>
    <cellStyle name="Normal 2 2 2 2 2 2 28 11 2 2 2 2" xfId="12452" xr:uid="{00000000-0005-0000-0000-0000AE300000}"/>
    <cellStyle name="Normal 2 2 2 2 2 2 28 11 2 2 2 2 2" xfId="12453" xr:uid="{00000000-0005-0000-0000-0000AF300000}"/>
    <cellStyle name="Normal 2 2 2 2 2 2 28 11 2 2 2 2 3" xfId="12454" xr:uid="{00000000-0005-0000-0000-0000B0300000}"/>
    <cellStyle name="Normal 2 2 2 2 2 2 28 11 2 2 2 2 4" xfId="12455" xr:uid="{00000000-0005-0000-0000-0000B1300000}"/>
    <cellStyle name="Normal 2 2 2 2 2 2 28 11 2 2 2 3" xfId="12456" xr:uid="{00000000-0005-0000-0000-0000B2300000}"/>
    <cellStyle name="Normal 2 2 2 2 2 2 28 11 2 2 2 4" xfId="12457" xr:uid="{00000000-0005-0000-0000-0000B3300000}"/>
    <cellStyle name="Normal 2 2 2 2 2 2 28 11 2 2 2 5" xfId="12458" xr:uid="{00000000-0005-0000-0000-0000B4300000}"/>
    <cellStyle name="Normal 2 2 2 2 2 2 28 11 2 2 2 6" xfId="12459" xr:uid="{00000000-0005-0000-0000-0000B5300000}"/>
    <cellStyle name="Normal 2 2 2 2 2 2 28 11 2 2 3" xfId="12460" xr:uid="{00000000-0005-0000-0000-0000B6300000}"/>
    <cellStyle name="Normal 2 2 2 2 2 2 28 11 2 2 4" xfId="12461" xr:uid="{00000000-0005-0000-0000-0000B7300000}"/>
    <cellStyle name="Normal 2 2 2 2 2 2 28 11 2 2 5" xfId="12462" xr:uid="{00000000-0005-0000-0000-0000B8300000}"/>
    <cellStyle name="Normal 2 2 2 2 2 2 28 11 2 2 6" xfId="12463" xr:uid="{00000000-0005-0000-0000-0000B9300000}"/>
    <cellStyle name="Normal 2 2 2 2 2 2 28 11 2 2 7" xfId="12464" xr:uid="{00000000-0005-0000-0000-0000BA300000}"/>
    <cellStyle name="Normal 2 2 2 2 2 2 28 11 2 2 8" xfId="12465" xr:uid="{00000000-0005-0000-0000-0000BB300000}"/>
    <cellStyle name="Normal 2 2 2 2 2 2 28 11 2 2 8 2" xfId="12466" xr:uid="{00000000-0005-0000-0000-0000BC300000}"/>
    <cellStyle name="Normal 2 2 2 2 2 2 28 11 2 2 8 3" xfId="12467" xr:uid="{00000000-0005-0000-0000-0000BD300000}"/>
    <cellStyle name="Normal 2 2 2 2 2 2 28 11 2 2 8 4" xfId="12468" xr:uid="{00000000-0005-0000-0000-0000BE300000}"/>
    <cellStyle name="Normal 2 2 2 2 2 2 28 11 2 2 9" xfId="12469" xr:uid="{00000000-0005-0000-0000-0000BF300000}"/>
    <cellStyle name="Normal 2 2 2 2 2 2 28 11 2 3" xfId="12470" xr:uid="{00000000-0005-0000-0000-0000C0300000}"/>
    <cellStyle name="Normal 2 2 2 2 2 2 28 11 2 3 2" xfId="12471" xr:uid="{00000000-0005-0000-0000-0000C1300000}"/>
    <cellStyle name="Normal 2 2 2 2 2 2 28 11 2 3 2 2" xfId="12472" xr:uid="{00000000-0005-0000-0000-0000C2300000}"/>
    <cellStyle name="Normal 2 2 2 2 2 2 28 11 2 3 2 3" xfId="12473" xr:uid="{00000000-0005-0000-0000-0000C3300000}"/>
    <cellStyle name="Normal 2 2 2 2 2 2 28 11 2 3 2 4" xfId="12474" xr:uid="{00000000-0005-0000-0000-0000C4300000}"/>
    <cellStyle name="Normal 2 2 2 2 2 2 28 11 2 3 3" xfId="12475" xr:uid="{00000000-0005-0000-0000-0000C5300000}"/>
    <cellStyle name="Normal 2 2 2 2 2 2 28 11 2 3 4" xfId="12476" xr:uid="{00000000-0005-0000-0000-0000C6300000}"/>
    <cellStyle name="Normal 2 2 2 2 2 2 28 11 2 3 5" xfId="12477" xr:uid="{00000000-0005-0000-0000-0000C7300000}"/>
    <cellStyle name="Normal 2 2 2 2 2 2 28 11 2 3 6" xfId="12478" xr:uid="{00000000-0005-0000-0000-0000C8300000}"/>
    <cellStyle name="Normal 2 2 2 2 2 2 28 11 2 4" xfId="12479" xr:uid="{00000000-0005-0000-0000-0000C9300000}"/>
    <cellStyle name="Normal 2 2 2 2 2 2 28 11 2 5" xfId="12480" xr:uid="{00000000-0005-0000-0000-0000CA300000}"/>
    <cellStyle name="Normal 2 2 2 2 2 2 28 11 2 6" xfId="12481" xr:uid="{00000000-0005-0000-0000-0000CB300000}"/>
    <cellStyle name="Normal 2 2 2 2 2 2 28 11 2 7" xfId="12482" xr:uid="{00000000-0005-0000-0000-0000CC300000}"/>
    <cellStyle name="Normal 2 2 2 2 2 2 28 11 2 8" xfId="12483" xr:uid="{00000000-0005-0000-0000-0000CD300000}"/>
    <cellStyle name="Normal 2 2 2 2 2 2 28 11 2 8 2" xfId="12484" xr:uid="{00000000-0005-0000-0000-0000CE300000}"/>
    <cellStyle name="Normal 2 2 2 2 2 2 28 11 2 8 3" xfId="12485" xr:uid="{00000000-0005-0000-0000-0000CF300000}"/>
    <cellStyle name="Normal 2 2 2 2 2 2 28 11 2 8 4" xfId="12486" xr:uid="{00000000-0005-0000-0000-0000D0300000}"/>
    <cellStyle name="Normal 2 2 2 2 2 2 28 11 2 9" xfId="12487" xr:uid="{00000000-0005-0000-0000-0000D1300000}"/>
    <cellStyle name="Normal 2 2 2 2 2 2 28 11 3" xfId="12488" xr:uid="{00000000-0005-0000-0000-0000D2300000}"/>
    <cellStyle name="Normal 2 2 2 2 2 2 28 11 4" xfId="12489" xr:uid="{00000000-0005-0000-0000-0000D3300000}"/>
    <cellStyle name="Normal 2 2 2 2 2 2 28 11 5" xfId="12490" xr:uid="{00000000-0005-0000-0000-0000D4300000}"/>
    <cellStyle name="Normal 2 2 2 2 2 2 28 11 5 2" xfId="12491" xr:uid="{00000000-0005-0000-0000-0000D5300000}"/>
    <cellStyle name="Normal 2 2 2 2 2 2 28 11 5 2 2" xfId="12492" xr:uid="{00000000-0005-0000-0000-0000D6300000}"/>
    <cellStyle name="Normal 2 2 2 2 2 2 28 11 5 2 3" xfId="12493" xr:uid="{00000000-0005-0000-0000-0000D7300000}"/>
    <cellStyle name="Normal 2 2 2 2 2 2 28 11 5 2 4" xfId="12494" xr:uid="{00000000-0005-0000-0000-0000D8300000}"/>
    <cellStyle name="Normal 2 2 2 2 2 2 28 11 5 3" xfId="12495" xr:uid="{00000000-0005-0000-0000-0000D9300000}"/>
    <cellStyle name="Normal 2 2 2 2 2 2 28 11 5 4" xfId="12496" xr:uid="{00000000-0005-0000-0000-0000DA300000}"/>
    <cellStyle name="Normal 2 2 2 2 2 2 28 11 5 5" xfId="12497" xr:uid="{00000000-0005-0000-0000-0000DB300000}"/>
    <cellStyle name="Normal 2 2 2 2 2 2 28 11 5 6" xfId="12498" xr:uid="{00000000-0005-0000-0000-0000DC300000}"/>
    <cellStyle name="Normal 2 2 2 2 2 2 28 11 6" xfId="12499" xr:uid="{00000000-0005-0000-0000-0000DD300000}"/>
    <cellStyle name="Normal 2 2 2 2 2 2 28 11 7" xfId="12500" xr:uid="{00000000-0005-0000-0000-0000DE300000}"/>
    <cellStyle name="Normal 2 2 2 2 2 2 28 11 8" xfId="12501" xr:uid="{00000000-0005-0000-0000-0000DF300000}"/>
    <cellStyle name="Normal 2 2 2 2 2 2 28 11 9" xfId="12502" xr:uid="{00000000-0005-0000-0000-0000E0300000}"/>
    <cellStyle name="Normal 2 2 2 2 2 2 28 12" xfId="12503" xr:uid="{00000000-0005-0000-0000-0000E1300000}"/>
    <cellStyle name="Normal 2 2 2 2 2 2 28 13" xfId="12504" xr:uid="{00000000-0005-0000-0000-0000E2300000}"/>
    <cellStyle name="Normal 2 2 2 2 2 2 28 13 10" xfId="12505" xr:uid="{00000000-0005-0000-0000-0000E3300000}"/>
    <cellStyle name="Normal 2 2 2 2 2 2 28 13 11" xfId="12506" xr:uid="{00000000-0005-0000-0000-0000E4300000}"/>
    <cellStyle name="Normal 2 2 2 2 2 2 28 13 2" xfId="12507" xr:uid="{00000000-0005-0000-0000-0000E5300000}"/>
    <cellStyle name="Normal 2 2 2 2 2 2 28 13 2 10" xfId="12508" xr:uid="{00000000-0005-0000-0000-0000E6300000}"/>
    <cellStyle name="Normal 2 2 2 2 2 2 28 13 2 11" xfId="12509" xr:uid="{00000000-0005-0000-0000-0000E7300000}"/>
    <cellStyle name="Normal 2 2 2 2 2 2 28 13 2 2" xfId="12510" xr:uid="{00000000-0005-0000-0000-0000E8300000}"/>
    <cellStyle name="Normal 2 2 2 2 2 2 28 13 2 2 2" xfId="12511" xr:uid="{00000000-0005-0000-0000-0000E9300000}"/>
    <cellStyle name="Normal 2 2 2 2 2 2 28 13 2 2 2 2" xfId="12512" xr:uid="{00000000-0005-0000-0000-0000EA300000}"/>
    <cellStyle name="Normal 2 2 2 2 2 2 28 13 2 2 2 3" xfId="12513" xr:uid="{00000000-0005-0000-0000-0000EB300000}"/>
    <cellStyle name="Normal 2 2 2 2 2 2 28 13 2 2 2 4" xfId="12514" xr:uid="{00000000-0005-0000-0000-0000EC300000}"/>
    <cellStyle name="Normal 2 2 2 2 2 2 28 13 2 2 3" xfId="12515" xr:uid="{00000000-0005-0000-0000-0000ED300000}"/>
    <cellStyle name="Normal 2 2 2 2 2 2 28 13 2 2 4" xfId="12516" xr:uid="{00000000-0005-0000-0000-0000EE300000}"/>
    <cellStyle name="Normal 2 2 2 2 2 2 28 13 2 2 5" xfId="12517" xr:uid="{00000000-0005-0000-0000-0000EF300000}"/>
    <cellStyle name="Normal 2 2 2 2 2 2 28 13 2 2 6" xfId="12518" xr:uid="{00000000-0005-0000-0000-0000F0300000}"/>
    <cellStyle name="Normal 2 2 2 2 2 2 28 13 2 3" xfId="12519" xr:uid="{00000000-0005-0000-0000-0000F1300000}"/>
    <cellStyle name="Normal 2 2 2 2 2 2 28 13 2 4" xfId="12520" xr:uid="{00000000-0005-0000-0000-0000F2300000}"/>
    <cellStyle name="Normal 2 2 2 2 2 2 28 13 2 5" xfId="12521" xr:uid="{00000000-0005-0000-0000-0000F3300000}"/>
    <cellStyle name="Normal 2 2 2 2 2 2 28 13 2 6" xfId="12522" xr:uid="{00000000-0005-0000-0000-0000F4300000}"/>
    <cellStyle name="Normal 2 2 2 2 2 2 28 13 2 7" xfId="12523" xr:uid="{00000000-0005-0000-0000-0000F5300000}"/>
    <cellStyle name="Normal 2 2 2 2 2 2 28 13 2 8" xfId="12524" xr:uid="{00000000-0005-0000-0000-0000F6300000}"/>
    <cellStyle name="Normal 2 2 2 2 2 2 28 13 2 8 2" xfId="12525" xr:uid="{00000000-0005-0000-0000-0000F7300000}"/>
    <cellStyle name="Normal 2 2 2 2 2 2 28 13 2 8 3" xfId="12526" xr:uid="{00000000-0005-0000-0000-0000F8300000}"/>
    <cellStyle name="Normal 2 2 2 2 2 2 28 13 2 8 4" xfId="12527" xr:uid="{00000000-0005-0000-0000-0000F9300000}"/>
    <cellStyle name="Normal 2 2 2 2 2 2 28 13 2 9" xfId="12528" xr:uid="{00000000-0005-0000-0000-0000FA300000}"/>
    <cellStyle name="Normal 2 2 2 2 2 2 28 13 3" xfId="12529" xr:uid="{00000000-0005-0000-0000-0000FB300000}"/>
    <cellStyle name="Normal 2 2 2 2 2 2 28 13 3 2" xfId="12530" xr:uid="{00000000-0005-0000-0000-0000FC300000}"/>
    <cellStyle name="Normal 2 2 2 2 2 2 28 13 3 2 2" xfId="12531" xr:uid="{00000000-0005-0000-0000-0000FD300000}"/>
    <cellStyle name="Normal 2 2 2 2 2 2 28 13 3 2 3" xfId="12532" xr:uid="{00000000-0005-0000-0000-0000FE300000}"/>
    <cellStyle name="Normal 2 2 2 2 2 2 28 13 3 2 4" xfId="12533" xr:uid="{00000000-0005-0000-0000-0000FF300000}"/>
    <cellStyle name="Normal 2 2 2 2 2 2 28 13 3 3" xfId="12534" xr:uid="{00000000-0005-0000-0000-000000310000}"/>
    <cellStyle name="Normal 2 2 2 2 2 2 28 13 3 4" xfId="12535" xr:uid="{00000000-0005-0000-0000-000001310000}"/>
    <cellStyle name="Normal 2 2 2 2 2 2 28 13 3 5" xfId="12536" xr:uid="{00000000-0005-0000-0000-000002310000}"/>
    <cellStyle name="Normal 2 2 2 2 2 2 28 13 3 6" xfId="12537" xr:uid="{00000000-0005-0000-0000-000003310000}"/>
    <cellStyle name="Normal 2 2 2 2 2 2 28 13 4" xfId="12538" xr:uid="{00000000-0005-0000-0000-000004310000}"/>
    <cellStyle name="Normal 2 2 2 2 2 2 28 13 5" xfId="12539" xr:uid="{00000000-0005-0000-0000-000005310000}"/>
    <cellStyle name="Normal 2 2 2 2 2 2 28 13 6" xfId="12540" xr:uid="{00000000-0005-0000-0000-000006310000}"/>
    <cellStyle name="Normal 2 2 2 2 2 2 28 13 7" xfId="12541" xr:uid="{00000000-0005-0000-0000-000007310000}"/>
    <cellStyle name="Normal 2 2 2 2 2 2 28 13 8" xfId="12542" xr:uid="{00000000-0005-0000-0000-000008310000}"/>
    <cellStyle name="Normal 2 2 2 2 2 2 28 13 8 2" xfId="12543" xr:uid="{00000000-0005-0000-0000-000009310000}"/>
    <cellStyle name="Normal 2 2 2 2 2 2 28 13 8 3" xfId="12544" xr:uid="{00000000-0005-0000-0000-00000A310000}"/>
    <cellStyle name="Normal 2 2 2 2 2 2 28 13 8 4" xfId="12545" xr:uid="{00000000-0005-0000-0000-00000B310000}"/>
    <cellStyle name="Normal 2 2 2 2 2 2 28 13 9" xfId="12546" xr:uid="{00000000-0005-0000-0000-00000C310000}"/>
    <cellStyle name="Normal 2 2 2 2 2 2 28 14" xfId="12547" xr:uid="{00000000-0005-0000-0000-00000D310000}"/>
    <cellStyle name="Normal 2 2 2 2 2 2 28 15" xfId="12548" xr:uid="{00000000-0005-0000-0000-00000E310000}"/>
    <cellStyle name="Normal 2 2 2 2 2 2 28 15 2" xfId="12549" xr:uid="{00000000-0005-0000-0000-00000F310000}"/>
    <cellStyle name="Normal 2 2 2 2 2 2 28 15 2 2" xfId="12550" xr:uid="{00000000-0005-0000-0000-000010310000}"/>
    <cellStyle name="Normal 2 2 2 2 2 2 28 15 2 3" xfId="12551" xr:uid="{00000000-0005-0000-0000-000011310000}"/>
    <cellStyle name="Normal 2 2 2 2 2 2 28 15 2 4" xfId="12552" xr:uid="{00000000-0005-0000-0000-000012310000}"/>
    <cellStyle name="Normal 2 2 2 2 2 2 28 15 3" xfId="12553" xr:uid="{00000000-0005-0000-0000-000013310000}"/>
    <cellStyle name="Normal 2 2 2 2 2 2 28 15 4" xfId="12554" xr:uid="{00000000-0005-0000-0000-000014310000}"/>
    <cellStyle name="Normal 2 2 2 2 2 2 28 15 5" xfId="12555" xr:uid="{00000000-0005-0000-0000-000015310000}"/>
    <cellStyle name="Normal 2 2 2 2 2 2 28 15 6" xfId="12556" xr:uid="{00000000-0005-0000-0000-000016310000}"/>
    <cellStyle name="Normal 2 2 2 2 2 2 28 16" xfId="12557" xr:uid="{00000000-0005-0000-0000-000017310000}"/>
    <cellStyle name="Normal 2 2 2 2 2 2 28 17" xfId="12558" xr:uid="{00000000-0005-0000-0000-000018310000}"/>
    <cellStyle name="Normal 2 2 2 2 2 2 28 18" xfId="12559" xr:uid="{00000000-0005-0000-0000-000019310000}"/>
    <cellStyle name="Normal 2 2 2 2 2 2 28 19" xfId="12560" xr:uid="{00000000-0005-0000-0000-00001A310000}"/>
    <cellStyle name="Normal 2 2 2 2 2 2 28 2" xfId="12561" xr:uid="{00000000-0005-0000-0000-00001B310000}"/>
    <cellStyle name="Normal 2 2 2 2 2 2 28 2 10" xfId="12562" xr:uid="{00000000-0005-0000-0000-00001C310000}"/>
    <cellStyle name="Normal 2 2 2 2 2 2 28 2 11" xfId="12563" xr:uid="{00000000-0005-0000-0000-00001D310000}"/>
    <cellStyle name="Normal 2 2 2 2 2 2 28 2 12" xfId="12564" xr:uid="{00000000-0005-0000-0000-00001E310000}"/>
    <cellStyle name="Normal 2 2 2 2 2 2 28 2 13" xfId="12565" xr:uid="{00000000-0005-0000-0000-00001F310000}"/>
    <cellStyle name="Normal 2 2 2 2 2 2 28 2 13 2" xfId="12566" xr:uid="{00000000-0005-0000-0000-000020310000}"/>
    <cellStyle name="Normal 2 2 2 2 2 2 28 2 13 3" xfId="12567" xr:uid="{00000000-0005-0000-0000-000021310000}"/>
    <cellStyle name="Normal 2 2 2 2 2 2 28 2 13 4" xfId="12568" xr:uid="{00000000-0005-0000-0000-000022310000}"/>
    <cellStyle name="Normal 2 2 2 2 2 2 28 2 14" xfId="12569" xr:uid="{00000000-0005-0000-0000-000023310000}"/>
    <cellStyle name="Normal 2 2 2 2 2 2 28 2 15" xfId="12570" xr:uid="{00000000-0005-0000-0000-000024310000}"/>
    <cellStyle name="Normal 2 2 2 2 2 2 28 2 16" xfId="12571" xr:uid="{00000000-0005-0000-0000-000025310000}"/>
    <cellStyle name="Normal 2 2 2 2 2 2 28 2 2" xfId="12572" xr:uid="{00000000-0005-0000-0000-000026310000}"/>
    <cellStyle name="Normal 2 2 2 2 2 2 28 2 2 10" xfId="12573" xr:uid="{00000000-0005-0000-0000-000027310000}"/>
    <cellStyle name="Normal 2 2 2 2 2 2 28 2 2 11" xfId="12574" xr:uid="{00000000-0005-0000-0000-000028310000}"/>
    <cellStyle name="Normal 2 2 2 2 2 2 28 2 2 11 2" xfId="12575" xr:uid="{00000000-0005-0000-0000-000029310000}"/>
    <cellStyle name="Normal 2 2 2 2 2 2 28 2 2 11 3" xfId="12576" xr:uid="{00000000-0005-0000-0000-00002A310000}"/>
    <cellStyle name="Normal 2 2 2 2 2 2 28 2 2 11 4" xfId="12577" xr:uid="{00000000-0005-0000-0000-00002B310000}"/>
    <cellStyle name="Normal 2 2 2 2 2 2 28 2 2 12" xfId="12578" xr:uid="{00000000-0005-0000-0000-00002C310000}"/>
    <cellStyle name="Normal 2 2 2 2 2 2 28 2 2 13" xfId="12579" xr:uid="{00000000-0005-0000-0000-00002D310000}"/>
    <cellStyle name="Normal 2 2 2 2 2 2 28 2 2 14" xfId="12580" xr:uid="{00000000-0005-0000-0000-00002E310000}"/>
    <cellStyle name="Normal 2 2 2 2 2 2 28 2 2 2" xfId="12581" xr:uid="{00000000-0005-0000-0000-00002F310000}"/>
    <cellStyle name="Normal 2 2 2 2 2 2 28 2 2 2 10" xfId="12582" xr:uid="{00000000-0005-0000-0000-000030310000}"/>
    <cellStyle name="Normal 2 2 2 2 2 2 28 2 2 2 11" xfId="12583" xr:uid="{00000000-0005-0000-0000-000031310000}"/>
    <cellStyle name="Normal 2 2 2 2 2 2 28 2 2 2 2" xfId="12584" xr:uid="{00000000-0005-0000-0000-000032310000}"/>
    <cellStyle name="Normal 2 2 2 2 2 2 28 2 2 2 2 10" xfId="12585" xr:uid="{00000000-0005-0000-0000-000033310000}"/>
    <cellStyle name="Normal 2 2 2 2 2 2 28 2 2 2 2 11" xfId="12586" xr:uid="{00000000-0005-0000-0000-000034310000}"/>
    <cellStyle name="Normal 2 2 2 2 2 2 28 2 2 2 2 2" xfId="12587" xr:uid="{00000000-0005-0000-0000-000035310000}"/>
    <cellStyle name="Normal 2 2 2 2 2 2 28 2 2 2 2 2 2" xfId="12588" xr:uid="{00000000-0005-0000-0000-000036310000}"/>
    <cellStyle name="Normal 2 2 2 2 2 2 28 2 2 2 2 2 2 2" xfId="12589" xr:uid="{00000000-0005-0000-0000-000037310000}"/>
    <cellStyle name="Normal 2 2 2 2 2 2 28 2 2 2 2 2 2 3" xfId="12590" xr:uid="{00000000-0005-0000-0000-000038310000}"/>
    <cellStyle name="Normal 2 2 2 2 2 2 28 2 2 2 2 2 2 4" xfId="12591" xr:uid="{00000000-0005-0000-0000-000039310000}"/>
    <cellStyle name="Normal 2 2 2 2 2 2 28 2 2 2 2 2 3" xfId="12592" xr:uid="{00000000-0005-0000-0000-00003A310000}"/>
    <cellStyle name="Normal 2 2 2 2 2 2 28 2 2 2 2 2 4" xfId="12593" xr:uid="{00000000-0005-0000-0000-00003B310000}"/>
    <cellStyle name="Normal 2 2 2 2 2 2 28 2 2 2 2 2 5" xfId="12594" xr:uid="{00000000-0005-0000-0000-00003C310000}"/>
    <cellStyle name="Normal 2 2 2 2 2 2 28 2 2 2 2 2 6" xfId="12595" xr:uid="{00000000-0005-0000-0000-00003D310000}"/>
    <cellStyle name="Normal 2 2 2 2 2 2 28 2 2 2 2 3" xfId="12596" xr:uid="{00000000-0005-0000-0000-00003E310000}"/>
    <cellStyle name="Normal 2 2 2 2 2 2 28 2 2 2 2 4" xfId="12597" xr:uid="{00000000-0005-0000-0000-00003F310000}"/>
    <cellStyle name="Normal 2 2 2 2 2 2 28 2 2 2 2 5" xfId="12598" xr:uid="{00000000-0005-0000-0000-000040310000}"/>
    <cellStyle name="Normal 2 2 2 2 2 2 28 2 2 2 2 6" xfId="12599" xr:uid="{00000000-0005-0000-0000-000041310000}"/>
    <cellStyle name="Normal 2 2 2 2 2 2 28 2 2 2 2 7" xfId="12600" xr:uid="{00000000-0005-0000-0000-000042310000}"/>
    <cellStyle name="Normal 2 2 2 2 2 2 28 2 2 2 2 8" xfId="12601" xr:uid="{00000000-0005-0000-0000-000043310000}"/>
    <cellStyle name="Normal 2 2 2 2 2 2 28 2 2 2 2 8 2" xfId="12602" xr:uid="{00000000-0005-0000-0000-000044310000}"/>
    <cellStyle name="Normal 2 2 2 2 2 2 28 2 2 2 2 8 3" xfId="12603" xr:uid="{00000000-0005-0000-0000-000045310000}"/>
    <cellStyle name="Normal 2 2 2 2 2 2 28 2 2 2 2 8 4" xfId="12604" xr:uid="{00000000-0005-0000-0000-000046310000}"/>
    <cellStyle name="Normal 2 2 2 2 2 2 28 2 2 2 2 9" xfId="12605" xr:uid="{00000000-0005-0000-0000-000047310000}"/>
    <cellStyle name="Normal 2 2 2 2 2 2 28 2 2 2 3" xfId="12606" xr:uid="{00000000-0005-0000-0000-000048310000}"/>
    <cellStyle name="Normal 2 2 2 2 2 2 28 2 2 2 3 2" xfId="12607" xr:uid="{00000000-0005-0000-0000-000049310000}"/>
    <cellStyle name="Normal 2 2 2 2 2 2 28 2 2 2 3 2 2" xfId="12608" xr:uid="{00000000-0005-0000-0000-00004A310000}"/>
    <cellStyle name="Normal 2 2 2 2 2 2 28 2 2 2 3 2 3" xfId="12609" xr:uid="{00000000-0005-0000-0000-00004B310000}"/>
    <cellStyle name="Normal 2 2 2 2 2 2 28 2 2 2 3 2 4" xfId="12610" xr:uid="{00000000-0005-0000-0000-00004C310000}"/>
    <cellStyle name="Normal 2 2 2 2 2 2 28 2 2 2 3 3" xfId="12611" xr:uid="{00000000-0005-0000-0000-00004D310000}"/>
    <cellStyle name="Normal 2 2 2 2 2 2 28 2 2 2 3 4" xfId="12612" xr:uid="{00000000-0005-0000-0000-00004E310000}"/>
    <cellStyle name="Normal 2 2 2 2 2 2 28 2 2 2 3 5" xfId="12613" xr:uid="{00000000-0005-0000-0000-00004F310000}"/>
    <cellStyle name="Normal 2 2 2 2 2 2 28 2 2 2 3 6" xfId="12614" xr:uid="{00000000-0005-0000-0000-000050310000}"/>
    <cellStyle name="Normal 2 2 2 2 2 2 28 2 2 2 4" xfId="12615" xr:uid="{00000000-0005-0000-0000-000051310000}"/>
    <cellStyle name="Normal 2 2 2 2 2 2 28 2 2 2 5" xfId="12616" xr:uid="{00000000-0005-0000-0000-000052310000}"/>
    <cellStyle name="Normal 2 2 2 2 2 2 28 2 2 2 6" xfId="12617" xr:uid="{00000000-0005-0000-0000-000053310000}"/>
    <cellStyle name="Normal 2 2 2 2 2 2 28 2 2 2 7" xfId="12618" xr:uid="{00000000-0005-0000-0000-000054310000}"/>
    <cellStyle name="Normal 2 2 2 2 2 2 28 2 2 2 8" xfId="12619" xr:uid="{00000000-0005-0000-0000-000055310000}"/>
    <cellStyle name="Normal 2 2 2 2 2 2 28 2 2 2 8 2" xfId="12620" xr:uid="{00000000-0005-0000-0000-000056310000}"/>
    <cellStyle name="Normal 2 2 2 2 2 2 28 2 2 2 8 3" xfId="12621" xr:uid="{00000000-0005-0000-0000-000057310000}"/>
    <cellStyle name="Normal 2 2 2 2 2 2 28 2 2 2 8 4" xfId="12622" xr:uid="{00000000-0005-0000-0000-000058310000}"/>
    <cellStyle name="Normal 2 2 2 2 2 2 28 2 2 2 9" xfId="12623" xr:uid="{00000000-0005-0000-0000-000059310000}"/>
    <cellStyle name="Normal 2 2 2 2 2 2 28 2 2 3" xfId="12624" xr:uid="{00000000-0005-0000-0000-00005A310000}"/>
    <cellStyle name="Normal 2 2 2 2 2 2 28 2 2 4" xfId="12625" xr:uid="{00000000-0005-0000-0000-00005B310000}"/>
    <cellStyle name="Normal 2 2 2 2 2 2 28 2 2 5" xfId="12626" xr:uid="{00000000-0005-0000-0000-00005C310000}"/>
    <cellStyle name="Normal 2 2 2 2 2 2 28 2 2 5 2" xfId="12627" xr:uid="{00000000-0005-0000-0000-00005D310000}"/>
    <cellStyle name="Normal 2 2 2 2 2 2 28 2 2 5 2 2" xfId="12628" xr:uid="{00000000-0005-0000-0000-00005E310000}"/>
    <cellStyle name="Normal 2 2 2 2 2 2 28 2 2 5 2 3" xfId="12629" xr:uid="{00000000-0005-0000-0000-00005F310000}"/>
    <cellStyle name="Normal 2 2 2 2 2 2 28 2 2 5 2 4" xfId="12630" xr:uid="{00000000-0005-0000-0000-000060310000}"/>
    <cellStyle name="Normal 2 2 2 2 2 2 28 2 2 5 3" xfId="12631" xr:uid="{00000000-0005-0000-0000-000061310000}"/>
    <cellStyle name="Normal 2 2 2 2 2 2 28 2 2 5 4" xfId="12632" xr:uid="{00000000-0005-0000-0000-000062310000}"/>
    <cellStyle name="Normal 2 2 2 2 2 2 28 2 2 5 5" xfId="12633" xr:uid="{00000000-0005-0000-0000-000063310000}"/>
    <cellStyle name="Normal 2 2 2 2 2 2 28 2 2 5 6" xfId="12634" xr:uid="{00000000-0005-0000-0000-000064310000}"/>
    <cellStyle name="Normal 2 2 2 2 2 2 28 2 2 6" xfId="12635" xr:uid="{00000000-0005-0000-0000-000065310000}"/>
    <cellStyle name="Normal 2 2 2 2 2 2 28 2 2 7" xfId="12636" xr:uid="{00000000-0005-0000-0000-000066310000}"/>
    <cellStyle name="Normal 2 2 2 2 2 2 28 2 2 8" xfId="12637" xr:uid="{00000000-0005-0000-0000-000067310000}"/>
    <cellStyle name="Normal 2 2 2 2 2 2 28 2 2 9" xfId="12638" xr:uid="{00000000-0005-0000-0000-000068310000}"/>
    <cellStyle name="Normal 2 2 2 2 2 2 28 2 3" xfId="12639" xr:uid="{00000000-0005-0000-0000-000069310000}"/>
    <cellStyle name="Normal 2 2 2 2 2 2 28 2 4" xfId="12640" xr:uid="{00000000-0005-0000-0000-00006A310000}"/>
    <cellStyle name="Normal 2 2 2 2 2 2 28 2 5" xfId="12641" xr:uid="{00000000-0005-0000-0000-00006B310000}"/>
    <cellStyle name="Normal 2 2 2 2 2 2 28 2 5 10" xfId="12642" xr:uid="{00000000-0005-0000-0000-00006C310000}"/>
    <cellStyle name="Normal 2 2 2 2 2 2 28 2 5 11" xfId="12643" xr:uid="{00000000-0005-0000-0000-00006D310000}"/>
    <cellStyle name="Normal 2 2 2 2 2 2 28 2 5 2" xfId="12644" xr:uid="{00000000-0005-0000-0000-00006E310000}"/>
    <cellStyle name="Normal 2 2 2 2 2 2 28 2 5 2 10" xfId="12645" xr:uid="{00000000-0005-0000-0000-00006F310000}"/>
    <cellStyle name="Normal 2 2 2 2 2 2 28 2 5 2 11" xfId="12646" xr:uid="{00000000-0005-0000-0000-000070310000}"/>
    <cellStyle name="Normal 2 2 2 2 2 2 28 2 5 2 2" xfId="12647" xr:uid="{00000000-0005-0000-0000-000071310000}"/>
    <cellStyle name="Normal 2 2 2 2 2 2 28 2 5 2 2 2" xfId="12648" xr:uid="{00000000-0005-0000-0000-000072310000}"/>
    <cellStyle name="Normal 2 2 2 2 2 2 28 2 5 2 2 2 2" xfId="12649" xr:uid="{00000000-0005-0000-0000-000073310000}"/>
    <cellStyle name="Normal 2 2 2 2 2 2 28 2 5 2 2 2 3" xfId="12650" xr:uid="{00000000-0005-0000-0000-000074310000}"/>
    <cellStyle name="Normal 2 2 2 2 2 2 28 2 5 2 2 2 4" xfId="12651" xr:uid="{00000000-0005-0000-0000-000075310000}"/>
    <cellStyle name="Normal 2 2 2 2 2 2 28 2 5 2 2 3" xfId="12652" xr:uid="{00000000-0005-0000-0000-000076310000}"/>
    <cellStyle name="Normal 2 2 2 2 2 2 28 2 5 2 2 4" xfId="12653" xr:uid="{00000000-0005-0000-0000-000077310000}"/>
    <cellStyle name="Normal 2 2 2 2 2 2 28 2 5 2 2 5" xfId="12654" xr:uid="{00000000-0005-0000-0000-000078310000}"/>
    <cellStyle name="Normal 2 2 2 2 2 2 28 2 5 2 2 6" xfId="12655" xr:uid="{00000000-0005-0000-0000-000079310000}"/>
    <cellStyle name="Normal 2 2 2 2 2 2 28 2 5 2 3" xfId="12656" xr:uid="{00000000-0005-0000-0000-00007A310000}"/>
    <cellStyle name="Normal 2 2 2 2 2 2 28 2 5 2 4" xfId="12657" xr:uid="{00000000-0005-0000-0000-00007B310000}"/>
    <cellStyle name="Normal 2 2 2 2 2 2 28 2 5 2 5" xfId="12658" xr:uid="{00000000-0005-0000-0000-00007C310000}"/>
    <cellStyle name="Normal 2 2 2 2 2 2 28 2 5 2 6" xfId="12659" xr:uid="{00000000-0005-0000-0000-00007D310000}"/>
    <cellStyle name="Normal 2 2 2 2 2 2 28 2 5 2 7" xfId="12660" xr:uid="{00000000-0005-0000-0000-00007E310000}"/>
    <cellStyle name="Normal 2 2 2 2 2 2 28 2 5 2 8" xfId="12661" xr:uid="{00000000-0005-0000-0000-00007F310000}"/>
    <cellStyle name="Normal 2 2 2 2 2 2 28 2 5 2 8 2" xfId="12662" xr:uid="{00000000-0005-0000-0000-000080310000}"/>
    <cellStyle name="Normal 2 2 2 2 2 2 28 2 5 2 8 3" xfId="12663" xr:uid="{00000000-0005-0000-0000-000081310000}"/>
    <cellStyle name="Normal 2 2 2 2 2 2 28 2 5 2 8 4" xfId="12664" xr:uid="{00000000-0005-0000-0000-000082310000}"/>
    <cellStyle name="Normal 2 2 2 2 2 2 28 2 5 2 9" xfId="12665" xr:uid="{00000000-0005-0000-0000-000083310000}"/>
    <cellStyle name="Normal 2 2 2 2 2 2 28 2 5 3" xfId="12666" xr:uid="{00000000-0005-0000-0000-000084310000}"/>
    <cellStyle name="Normal 2 2 2 2 2 2 28 2 5 3 2" xfId="12667" xr:uid="{00000000-0005-0000-0000-000085310000}"/>
    <cellStyle name="Normal 2 2 2 2 2 2 28 2 5 3 2 2" xfId="12668" xr:uid="{00000000-0005-0000-0000-000086310000}"/>
    <cellStyle name="Normal 2 2 2 2 2 2 28 2 5 3 2 3" xfId="12669" xr:uid="{00000000-0005-0000-0000-000087310000}"/>
    <cellStyle name="Normal 2 2 2 2 2 2 28 2 5 3 2 4" xfId="12670" xr:uid="{00000000-0005-0000-0000-000088310000}"/>
    <cellStyle name="Normal 2 2 2 2 2 2 28 2 5 3 3" xfId="12671" xr:uid="{00000000-0005-0000-0000-000089310000}"/>
    <cellStyle name="Normal 2 2 2 2 2 2 28 2 5 3 4" xfId="12672" xr:uid="{00000000-0005-0000-0000-00008A310000}"/>
    <cellStyle name="Normal 2 2 2 2 2 2 28 2 5 3 5" xfId="12673" xr:uid="{00000000-0005-0000-0000-00008B310000}"/>
    <cellStyle name="Normal 2 2 2 2 2 2 28 2 5 3 6" xfId="12674" xr:uid="{00000000-0005-0000-0000-00008C310000}"/>
    <cellStyle name="Normal 2 2 2 2 2 2 28 2 5 4" xfId="12675" xr:uid="{00000000-0005-0000-0000-00008D310000}"/>
    <cellStyle name="Normal 2 2 2 2 2 2 28 2 5 5" xfId="12676" xr:uid="{00000000-0005-0000-0000-00008E310000}"/>
    <cellStyle name="Normal 2 2 2 2 2 2 28 2 5 6" xfId="12677" xr:uid="{00000000-0005-0000-0000-00008F310000}"/>
    <cellStyle name="Normal 2 2 2 2 2 2 28 2 5 7" xfId="12678" xr:uid="{00000000-0005-0000-0000-000090310000}"/>
    <cellStyle name="Normal 2 2 2 2 2 2 28 2 5 8" xfId="12679" xr:uid="{00000000-0005-0000-0000-000091310000}"/>
    <cellStyle name="Normal 2 2 2 2 2 2 28 2 5 8 2" xfId="12680" xr:uid="{00000000-0005-0000-0000-000092310000}"/>
    <cellStyle name="Normal 2 2 2 2 2 2 28 2 5 8 3" xfId="12681" xr:uid="{00000000-0005-0000-0000-000093310000}"/>
    <cellStyle name="Normal 2 2 2 2 2 2 28 2 5 8 4" xfId="12682" xr:uid="{00000000-0005-0000-0000-000094310000}"/>
    <cellStyle name="Normal 2 2 2 2 2 2 28 2 5 9" xfId="12683" xr:uid="{00000000-0005-0000-0000-000095310000}"/>
    <cellStyle name="Normal 2 2 2 2 2 2 28 2 6" xfId="12684" xr:uid="{00000000-0005-0000-0000-000096310000}"/>
    <cellStyle name="Normal 2 2 2 2 2 2 28 2 7" xfId="12685" xr:uid="{00000000-0005-0000-0000-000097310000}"/>
    <cellStyle name="Normal 2 2 2 2 2 2 28 2 7 2" xfId="12686" xr:uid="{00000000-0005-0000-0000-000098310000}"/>
    <cellStyle name="Normal 2 2 2 2 2 2 28 2 7 2 2" xfId="12687" xr:uid="{00000000-0005-0000-0000-000099310000}"/>
    <cellStyle name="Normal 2 2 2 2 2 2 28 2 7 2 3" xfId="12688" xr:uid="{00000000-0005-0000-0000-00009A310000}"/>
    <cellStyle name="Normal 2 2 2 2 2 2 28 2 7 2 4" xfId="12689" xr:uid="{00000000-0005-0000-0000-00009B310000}"/>
    <cellStyle name="Normal 2 2 2 2 2 2 28 2 7 3" xfId="12690" xr:uid="{00000000-0005-0000-0000-00009C310000}"/>
    <cellStyle name="Normal 2 2 2 2 2 2 28 2 7 4" xfId="12691" xr:uid="{00000000-0005-0000-0000-00009D310000}"/>
    <cellStyle name="Normal 2 2 2 2 2 2 28 2 7 5" xfId="12692" xr:uid="{00000000-0005-0000-0000-00009E310000}"/>
    <cellStyle name="Normal 2 2 2 2 2 2 28 2 7 6" xfId="12693" xr:uid="{00000000-0005-0000-0000-00009F310000}"/>
    <cellStyle name="Normal 2 2 2 2 2 2 28 2 8" xfId="12694" xr:uid="{00000000-0005-0000-0000-0000A0310000}"/>
    <cellStyle name="Normal 2 2 2 2 2 2 28 2 9" xfId="12695" xr:uid="{00000000-0005-0000-0000-0000A1310000}"/>
    <cellStyle name="Normal 2 2 2 2 2 2 28 20" xfId="12696" xr:uid="{00000000-0005-0000-0000-0000A2310000}"/>
    <cellStyle name="Normal 2 2 2 2 2 2 28 21" xfId="12697" xr:uid="{00000000-0005-0000-0000-0000A3310000}"/>
    <cellStyle name="Normal 2 2 2 2 2 2 28 21 2" xfId="12698" xr:uid="{00000000-0005-0000-0000-0000A4310000}"/>
    <cellStyle name="Normal 2 2 2 2 2 2 28 21 3" xfId="12699" xr:uid="{00000000-0005-0000-0000-0000A5310000}"/>
    <cellStyle name="Normal 2 2 2 2 2 2 28 21 4" xfId="12700" xr:uid="{00000000-0005-0000-0000-0000A6310000}"/>
    <cellStyle name="Normal 2 2 2 2 2 2 28 22" xfId="12701" xr:uid="{00000000-0005-0000-0000-0000A7310000}"/>
    <cellStyle name="Normal 2 2 2 2 2 2 28 23" xfId="12702" xr:uid="{00000000-0005-0000-0000-0000A8310000}"/>
    <cellStyle name="Normal 2 2 2 2 2 2 28 24" xfId="12703" xr:uid="{00000000-0005-0000-0000-0000A9310000}"/>
    <cellStyle name="Normal 2 2 2 2 2 2 28 3" xfId="12704" xr:uid="{00000000-0005-0000-0000-0000AA310000}"/>
    <cellStyle name="Normal 2 2 2 2 2 2 28 4" xfId="12705" xr:uid="{00000000-0005-0000-0000-0000AB310000}"/>
    <cellStyle name="Normal 2 2 2 2 2 2 28 5" xfId="12706" xr:uid="{00000000-0005-0000-0000-0000AC310000}"/>
    <cellStyle name="Normal 2 2 2 2 2 2 28 6" xfId="12707" xr:uid="{00000000-0005-0000-0000-0000AD310000}"/>
    <cellStyle name="Normal 2 2 2 2 2 2 28 7" xfId="12708" xr:uid="{00000000-0005-0000-0000-0000AE310000}"/>
    <cellStyle name="Normal 2 2 2 2 2 2 28 8" xfId="12709" xr:uid="{00000000-0005-0000-0000-0000AF310000}"/>
    <cellStyle name="Normal 2 2 2 2 2 2 28 9" xfId="12710" xr:uid="{00000000-0005-0000-0000-0000B0310000}"/>
    <cellStyle name="Normal 2 2 2 2 2 2 29" xfId="12711" xr:uid="{00000000-0005-0000-0000-0000B1310000}"/>
    <cellStyle name="Normal 2 2 2 2 2 2 29 10" xfId="12712" xr:uid="{00000000-0005-0000-0000-0000B2310000}"/>
    <cellStyle name="Normal 2 2 2 2 2 2 29 11" xfId="12713" xr:uid="{00000000-0005-0000-0000-0000B3310000}"/>
    <cellStyle name="Normal 2 2 2 2 2 2 29 12" xfId="12714" xr:uid="{00000000-0005-0000-0000-0000B4310000}"/>
    <cellStyle name="Normal 2 2 2 2 2 2 29 13" xfId="12715" xr:uid="{00000000-0005-0000-0000-0000B5310000}"/>
    <cellStyle name="Normal 2 2 2 2 2 2 29 13 2" xfId="12716" xr:uid="{00000000-0005-0000-0000-0000B6310000}"/>
    <cellStyle name="Normal 2 2 2 2 2 2 29 13 3" xfId="12717" xr:uid="{00000000-0005-0000-0000-0000B7310000}"/>
    <cellStyle name="Normal 2 2 2 2 2 2 29 13 4" xfId="12718" xr:uid="{00000000-0005-0000-0000-0000B8310000}"/>
    <cellStyle name="Normal 2 2 2 2 2 2 29 14" xfId="12719" xr:uid="{00000000-0005-0000-0000-0000B9310000}"/>
    <cellStyle name="Normal 2 2 2 2 2 2 29 15" xfId="12720" xr:uid="{00000000-0005-0000-0000-0000BA310000}"/>
    <cellStyle name="Normal 2 2 2 2 2 2 29 16" xfId="12721" xr:uid="{00000000-0005-0000-0000-0000BB310000}"/>
    <cellStyle name="Normal 2 2 2 2 2 2 29 2" xfId="12722" xr:uid="{00000000-0005-0000-0000-0000BC310000}"/>
    <cellStyle name="Normal 2 2 2 2 2 2 29 2 10" xfId="12723" xr:uid="{00000000-0005-0000-0000-0000BD310000}"/>
    <cellStyle name="Normal 2 2 2 2 2 2 29 2 11" xfId="12724" xr:uid="{00000000-0005-0000-0000-0000BE310000}"/>
    <cellStyle name="Normal 2 2 2 2 2 2 29 2 11 2" xfId="12725" xr:uid="{00000000-0005-0000-0000-0000BF310000}"/>
    <cellStyle name="Normal 2 2 2 2 2 2 29 2 11 3" xfId="12726" xr:uid="{00000000-0005-0000-0000-0000C0310000}"/>
    <cellStyle name="Normal 2 2 2 2 2 2 29 2 11 4" xfId="12727" xr:uid="{00000000-0005-0000-0000-0000C1310000}"/>
    <cellStyle name="Normal 2 2 2 2 2 2 29 2 12" xfId="12728" xr:uid="{00000000-0005-0000-0000-0000C2310000}"/>
    <cellStyle name="Normal 2 2 2 2 2 2 29 2 13" xfId="12729" xr:uid="{00000000-0005-0000-0000-0000C3310000}"/>
    <cellStyle name="Normal 2 2 2 2 2 2 29 2 14" xfId="12730" xr:uid="{00000000-0005-0000-0000-0000C4310000}"/>
    <cellStyle name="Normal 2 2 2 2 2 2 29 2 2" xfId="12731" xr:uid="{00000000-0005-0000-0000-0000C5310000}"/>
    <cellStyle name="Normal 2 2 2 2 2 2 29 2 2 10" xfId="12732" xr:uid="{00000000-0005-0000-0000-0000C6310000}"/>
    <cellStyle name="Normal 2 2 2 2 2 2 29 2 2 11" xfId="12733" xr:uid="{00000000-0005-0000-0000-0000C7310000}"/>
    <cellStyle name="Normal 2 2 2 2 2 2 29 2 2 2" xfId="12734" xr:uid="{00000000-0005-0000-0000-0000C8310000}"/>
    <cellStyle name="Normal 2 2 2 2 2 2 29 2 2 2 10" xfId="12735" xr:uid="{00000000-0005-0000-0000-0000C9310000}"/>
    <cellStyle name="Normal 2 2 2 2 2 2 29 2 2 2 11" xfId="12736" xr:uid="{00000000-0005-0000-0000-0000CA310000}"/>
    <cellStyle name="Normal 2 2 2 2 2 2 29 2 2 2 2" xfId="12737" xr:uid="{00000000-0005-0000-0000-0000CB310000}"/>
    <cellStyle name="Normal 2 2 2 2 2 2 29 2 2 2 2 2" xfId="12738" xr:uid="{00000000-0005-0000-0000-0000CC310000}"/>
    <cellStyle name="Normal 2 2 2 2 2 2 29 2 2 2 2 2 2" xfId="12739" xr:uid="{00000000-0005-0000-0000-0000CD310000}"/>
    <cellStyle name="Normal 2 2 2 2 2 2 29 2 2 2 2 2 3" xfId="12740" xr:uid="{00000000-0005-0000-0000-0000CE310000}"/>
    <cellStyle name="Normal 2 2 2 2 2 2 29 2 2 2 2 2 4" xfId="12741" xr:uid="{00000000-0005-0000-0000-0000CF310000}"/>
    <cellStyle name="Normal 2 2 2 2 2 2 29 2 2 2 2 3" xfId="12742" xr:uid="{00000000-0005-0000-0000-0000D0310000}"/>
    <cellStyle name="Normal 2 2 2 2 2 2 29 2 2 2 2 4" xfId="12743" xr:uid="{00000000-0005-0000-0000-0000D1310000}"/>
    <cellStyle name="Normal 2 2 2 2 2 2 29 2 2 2 2 5" xfId="12744" xr:uid="{00000000-0005-0000-0000-0000D2310000}"/>
    <cellStyle name="Normal 2 2 2 2 2 2 29 2 2 2 2 6" xfId="12745" xr:uid="{00000000-0005-0000-0000-0000D3310000}"/>
    <cellStyle name="Normal 2 2 2 2 2 2 29 2 2 2 3" xfId="12746" xr:uid="{00000000-0005-0000-0000-0000D4310000}"/>
    <cellStyle name="Normal 2 2 2 2 2 2 29 2 2 2 4" xfId="12747" xr:uid="{00000000-0005-0000-0000-0000D5310000}"/>
    <cellStyle name="Normal 2 2 2 2 2 2 29 2 2 2 5" xfId="12748" xr:uid="{00000000-0005-0000-0000-0000D6310000}"/>
    <cellStyle name="Normal 2 2 2 2 2 2 29 2 2 2 6" xfId="12749" xr:uid="{00000000-0005-0000-0000-0000D7310000}"/>
    <cellStyle name="Normal 2 2 2 2 2 2 29 2 2 2 7" xfId="12750" xr:uid="{00000000-0005-0000-0000-0000D8310000}"/>
    <cellStyle name="Normal 2 2 2 2 2 2 29 2 2 2 8" xfId="12751" xr:uid="{00000000-0005-0000-0000-0000D9310000}"/>
    <cellStyle name="Normal 2 2 2 2 2 2 29 2 2 2 8 2" xfId="12752" xr:uid="{00000000-0005-0000-0000-0000DA310000}"/>
    <cellStyle name="Normal 2 2 2 2 2 2 29 2 2 2 8 3" xfId="12753" xr:uid="{00000000-0005-0000-0000-0000DB310000}"/>
    <cellStyle name="Normal 2 2 2 2 2 2 29 2 2 2 8 4" xfId="12754" xr:uid="{00000000-0005-0000-0000-0000DC310000}"/>
    <cellStyle name="Normal 2 2 2 2 2 2 29 2 2 2 9" xfId="12755" xr:uid="{00000000-0005-0000-0000-0000DD310000}"/>
    <cellStyle name="Normal 2 2 2 2 2 2 29 2 2 3" xfId="12756" xr:uid="{00000000-0005-0000-0000-0000DE310000}"/>
    <cellStyle name="Normal 2 2 2 2 2 2 29 2 2 3 2" xfId="12757" xr:uid="{00000000-0005-0000-0000-0000DF310000}"/>
    <cellStyle name="Normal 2 2 2 2 2 2 29 2 2 3 2 2" xfId="12758" xr:uid="{00000000-0005-0000-0000-0000E0310000}"/>
    <cellStyle name="Normal 2 2 2 2 2 2 29 2 2 3 2 3" xfId="12759" xr:uid="{00000000-0005-0000-0000-0000E1310000}"/>
    <cellStyle name="Normal 2 2 2 2 2 2 29 2 2 3 2 4" xfId="12760" xr:uid="{00000000-0005-0000-0000-0000E2310000}"/>
    <cellStyle name="Normal 2 2 2 2 2 2 29 2 2 3 3" xfId="12761" xr:uid="{00000000-0005-0000-0000-0000E3310000}"/>
    <cellStyle name="Normal 2 2 2 2 2 2 29 2 2 3 4" xfId="12762" xr:uid="{00000000-0005-0000-0000-0000E4310000}"/>
    <cellStyle name="Normal 2 2 2 2 2 2 29 2 2 3 5" xfId="12763" xr:uid="{00000000-0005-0000-0000-0000E5310000}"/>
    <cellStyle name="Normal 2 2 2 2 2 2 29 2 2 3 6" xfId="12764" xr:uid="{00000000-0005-0000-0000-0000E6310000}"/>
    <cellStyle name="Normal 2 2 2 2 2 2 29 2 2 4" xfId="12765" xr:uid="{00000000-0005-0000-0000-0000E7310000}"/>
    <cellStyle name="Normal 2 2 2 2 2 2 29 2 2 5" xfId="12766" xr:uid="{00000000-0005-0000-0000-0000E8310000}"/>
    <cellStyle name="Normal 2 2 2 2 2 2 29 2 2 6" xfId="12767" xr:uid="{00000000-0005-0000-0000-0000E9310000}"/>
    <cellStyle name="Normal 2 2 2 2 2 2 29 2 2 7" xfId="12768" xr:uid="{00000000-0005-0000-0000-0000EA310000}"/>
    <cellStyle name="Normal 2 2 2 2 2 2 29 2 2 8" xfId="12769" xr:uid="{00000000-0005-0000-0000-0000EB310000}"/>
    <cellStyle name="Normal 2 2 2 2 2 2 29 2 2 8 2" xfId="12770" xr:uid="{00000000-0005-0000-0000-0000EC310000}"/>
    <cellStyle name="Normal 2 2 2 2 2 2 29 2 2 8 3" xfId="12771" xr:uid="{00000000-0005-0000-0000-0000ED310000}"/>
    <cellStyle name="Normal 2 2 2 2 2 2 29 2 2 8 4" xfId="12772" xr:uid="{00000000-0005-0000-0000-0000EE310000}"/>
    <cellStyle name="Normal 2 2 2 2 2 2 29 2 2 9" xfId="12773" xr:uid="{00000000-0005-0000-0000-0000EF310000}"/>
    <cellStyle name="Normal 2 2 2 2 2 2 29 2 3" xfId="12774" xr:uid="{00000000-0005-0000-0000-0000F0310000}"/>
    <cellStyle name="Normal 2 2 2 2 2 2 29 2 4" xfId="12775" xr:uid="{00000000-0005-0000-0000-0000F1310000}"/>
    <cellStyle name="Normal 2 2 2 2 2 2 29 2 5" xfId="12776" xr:uid="{00000000-0005-0000-0000-0000F2310000}"/>
    <cellStyle name="Normal 2 2 2 2 2 2 29 2 5 2" xfId="12777" xr:uid="{00000000-0005-0000-0000-0000F3310000}"/>
    <cellStyle name="Normal 2 2 2 2 2 2 29 2 5 2 2" xfId="12778" xr:uid="{00000000-0005-0000-0000-0000F4310000}"/>
    <cellStyle name="Normal 2 2 2 2 2 2 29 2 5 2 3" xfId="12779" xr:uid="{00000000-0005-0000-0000-0000F5310000}"/>
    <cellStyle name="Normal 2 2 2 2 2 2 29 2 5 2 4" xfId="12780" xr:uid="{00000000-0005-0000-0000-0000F6310000}"/>
    <cellStyle name="Normal 2 2 2 2 2 2 29 2 5 3" xfId="12781" xr:uid="{00000000-0005-0000-0000-0000F7310000}"/>
    <cellStyle name="Normal 2 2 2 2 2 2 29 2 5 4" xfId="12782" xr:uid="{00000000-0005-0000-0000-0000F8310000}"/>
    <cellStyle name="Normal 2 2 2 2 2 2 29 2 5 5" xfId="12783" xr:uid="{00000000-0005-0000-0000-0000F9310000}"/>
    <cellStyle name="Normal 2 2 2 2 2 2 29 2 5 6" xfId="12784" xr:uid="{00000000-0005-0000-0000-0000FA310000}"/>
    <cellStyle name="Normal 2 2 2 2 2 2 29 2 6" xfId="12785" xr:uid="{00000000-0005-0000-0000-0000FB310000}"/>
    <cellStyle name="Normal 2 2 2 2 2 2 29 2 7" xfId="12786" xr:uid="{00000000-0005-0000-0000-0000FC310000}"/>
    <cellStyle name="Normal 2 2 2 2 2 2 29 2 8" xfId="12787" xr:uid="{00000000-0005-0000-0000-0000FD310000}"/>
    <cellStyle name="Normal 2 2 2 2 2 2 29 2 9" xfId="12788" xr:uid="{00000000-0005-0000-0000-0000FE310000}"/>
    <cellStyle name="Normal 2 2 2 2 2 2 29 3" xfId="12789" xr:uid="{00000000-0005-0000-0000-0000FF310000}"/>
    <cellStyle name="Normal 2 2 2 2 2 2 29 4" xfId="12790" xr:uid="{00000000-0005-0000-0000-000000320000}"/>
    <cellStyle name="Normal 2 2 2 2 2 2 29 5" xfId="12791" xr:uid="{00000000-0005-0000-0000-000001320000}"/>
    <cellStyle name="Normal 2 2 2 2 2 2 29 5 10" xfId="12792" xr:uid="{00000000-0005-0000-0000-000002320000}"/>
    <cellStyle name="Normal 2 2 2 2 2 2 29 5 11" xfId="12793" xr:uid="{00000000-0005-0000-0000-000003320000}"/>
    <cellStyle name="Normal 2 2 2 2 2 2 29 5 2" xfId="12794" xr:uid="{00000000-0005-0000-0000-000004320000}"/>
    <cellStyle name="Normal 2 2 2 2 2 2 29 5 2 10" xfId="12795" xr:uid="{00000000-0005-0000-0000-000005320000}"/>
    <cellStyle name="Normal 2 2 2 2 2 2 29 5 2 11" xfId="12796" xr:uid="{00000000-0005-0000-0000-000006320000}"/>
    <cellStyle name="Normal 2 2 2 2 2 2 29 5 2 2" xfId="12797" xr:uid="{00000000-0005-0000-0000-000007320000}"/>
    <cellStyle name="Normal 2 2 2 2 2 2 29 5 2 2 2" xfId="12798" xr:uid="{00000000-0005-0000-0000-000008320000}"/>
    <cellStyle name="Normal 2 2 2 2 2 2 29 5 2 2 2 2" xfId="12799" xr:uid="{00000000-0005-0000-0000-000009320000}"/>
    <cellStyle name="Normal 2 2 2 2 2 2 29 5 2 2 2 3" xfId="12800" xr:uid="{00000000-0005-0000-0000-00000A320000}"/>
    <cellStyle name="Normal 2 2 2 2 2 2 29 5 2 2 2 4" xfId="12801" xr:uid="{00000000-0005-0000-0000-00000B320000}"/>
    <cellStyle name="Normal 2 2 2 2 2 2 29 5 2 2 3" xfId="12802" xr:uid="{00000000-0005-0000-0000-00000C320000}"/>
    <cellStyle name="Normal 2 2 2 2 2 2 29 5 2 2 4" xfId="12803" xr:uid="{00000000-0005-0000-0000-00000D320000}"/>
    <cellStyle name="Normal 2 2 2 2 2 2 29 5 2 2 5" xfId="12804" xr:uid="{00000000-0005-0000-0000-00000E320000}"/>
    <cellStyle name="Normal 2 2 2 2 2 2 29 5 2 2 6" xfId="12805" xr:uid="{00000000-0005-0000-0000-00000F320000}"/>
    <cellStyle name="Normal 2 2 2 2 2 2 29 5 2 3" xfId="12806" xr:uid="{00000000-0005-0000-0000-000010320000}"/>
    <cellStyle name="Normal 2 2 2 2 2 2 29 5 2 4" xfId="12807" xr:uid="{00000000-0005-0000-0000-000011320000}"/>
    <cellStyle name="Normal 2 2 2 2 2 2 29 5 2 5" xfId="12808" xr:uid="{00000000-0005-0000-0000-000012320000}"/>
    <cellStyle name="Normal 2 2 2 2 2 2 29 5 2 6" xfId="12809" xr:uid="{00000000-0005-0000-0000-000013320000}"/>
    <cellStyle name="Normal 2 2 2 2 2 2 29 5 2 7" xfId="12810" xr:uid="{00000000-0005-0000-0000-000014320000}"/>
    <cellStyle name="Normal 2 2 2 2 2 2 29 5 2 8" xfId="12811" xr:uid="{00000000-0005-0000-0000-000015320000}"/>
    <cellStyle name="Normal 2 2 2 2 2 2 29 5 2 8 2" xfId="12812" xr:uid="{00000000-0005-0000-0000-000016320000}"/>
    <cellStyle name="Normal 2 2 2 2 2 2 29 5 2 8 3" xfId="12813" xr:uid="{00000000-0005-0000-0000-000017320000}"/>
    <cellStyle name="Normal 2 2 2 2 2 2 29 5 2 8 4" xfId="12814" xr:uid="{00000000-0005-0000-0000-000018320000}"/>
    <cellStyle name="Normal 2 2 2 2 2 2 29 5 2 9" xfId="12815" xr:uid="{00000000-0005-0000-0000-000019320000}"/>
    <cellStyle name="Normal 2 2 2 2 2 2 29 5 3" xfId="12816" xr:uid="{00000000-0005-0000-0000-00001A320000}"/>
    <cellStyle name="Normal 2 2 2 2 2 2 29 5 3 2" xfId="12817" xr:uid="{00000000-0005-0000-0000-00001B320000}"/>
    <cellStyle name="Normal 2 2 2 2 2 2 29 5 3 2 2" xfId="12818" xr:uid="{00000000-0005-0000-0000-00001C320000}"/>
    <cellStyle name="Normal 2 2 2 2 2 2 29 5 3 2 3" xfId="12819" xr:uid="{00000000-0005-0000-0000-00001D320000}"/>
    <cellStyle name="Normal 2 2 2 2 2 2 29 5 3 2 4" xfId="12820" xr:uid="{00000000-0005-0000-0000-00001E320000}"/>
    <cellStyle name="Normal 2 2 2 2 2 2 29 5 3 3" xfId="12821" xr:uid="{00000000-0005-0000-0000-00001F320000}"/>
    <cellStyle name="Normal 2 2 2 2 2 2 29 5 3 4" xfId="12822" xr:uid="{00000000-0005-0000-0000-000020320000}"/>
    <cellStyle name="Normal 2 2 2 2 2 2 29 5 3 5" xfId="12823" xr:uid="{00000000-0005-0000-0000-000021320000}"/>
    <cellStyle name="Normal 2 2 2 2 2 2 29 5 3 6" xfId="12824" xr:uid="{00000000-0005-0000-0000-000022320000}"/>
    <cellStyle name="Normal 2 2 2 2 2 2 29 5 4" xfId="12825" xr:uid="{00000000-0005-0000-0000-000023320000}"/>
    <cellStyle name="Normal 2 2 2 2 2 2 29 5 5" xfId="12826" xr:uid="{00000000-0005-0000-0000-000024320000}"/>
    <cellStyle name="Normal 2 2 2 2 2 2 29 5 6" xfId="12827" xr:uid="{00000000-0005-0000-0000-000025320000}"/>
    <cellStyle name="Normal 2 2 2 2 2 2 29 5 7" xfId="12828" xr:uid="{00000000-0005-0000-0000-000026320000}"/>
    <cellStyle name="Normal 2 2 2 2 2 2 29 5 8" xfId="12829" xr:uid="{00000000-0005-0000-0000-000027320000}"/>
    <cellStyle name="Normal 2 2 2 2 2 2 29 5 8 2" xfId="12830" xr:uid="{00000000-0005-0000-0000-000028320000}"/>
    <cellStyle name="Normal 2 2 2 2 2 2 29 5 8 3" xfId="12831" xr:uid="{00000000-0005-0000-0000-000029320000}"/>
    <cellStyle name="Normal 2 2 2 2 2 2 29 5 8 4" xfId="12832" xr:uid="{00000000-0005-0000-0000-00002A320000}"/>
    <cellStyle name="Normal 2 2 2 2 2 2 29 5 9" xfId="12833" xr:uid="{00000000-0005-0000-0000-00002B320000}"/>
    <cellStyle name="Normal 2 2 2 2 2 2 29 6" xfId="12834" xr:uid="{00000000-0005-0000-0000-00002C320000}"/>
    <cellStyle name="Normal 2 2 2 2 2 2 29 7" xfId="12835" xr:uid="{00000000-0005-0000-0000-00002D320000}"/>
    <cellStyle name="Normal 2 2 2 2 2 2 29 7 2" xfId="12836" xr:uid="{00000000-0005-0000-0000-00002E320000}"/>
    <cellStyle name="Normal 2 2 2 2 2 2 29 7 2 2" xfId="12837" xr:uid="{00000000-0005-0000-0000-00002F320000}"/>
    <cellStyle name="Normal 2 2 2 2 2 2 29 7 2 3" xfId="12838" xr:uid="{00000000-0005-0000-0000-000030320000}"/>
    <cellStyle name="Normal 2 2 2 2 2 2 29 7 2 4" xfId="12839" xr:uid="{00000000-0005-0000-0000-000031320000}"/>
    <cellStyle name="Normal 2 2 2 2 2 2 29 7 3" xfId="12840" xr:uid="{00000000-0005-0000-0000-000032320000}"/>
    <cellStyle name="Normal 2 2 2 2 2 2 29 7 4" xfId="12841" xr:uid="{00000000-0005-0000-0000-000033320000}"/>
    <cellStyle name="Normal 2 2 2 2 2 2 29 7 5" xfId="12842" xr:uid="{00000000-0005-0000-0000-000034320000}"/>
    <cellStyle name="Normal 2 2 2 2 2 2 29 7 6" xfId="12843" xr:uid="{00000000-0005-0000-0000-000035320000}"/>
    <cellStyle name="Normal 2 2 2 2 2 2 29 8" xfId="12844" xr:uid="{00000000-0005-0000-0000-000036320000}"/>
    <cellStyle name="Normal 2 2 2 2 2 2 29 9" xfId="12845" xr:uid="{00000000-0005-0000-0000-000037320000}"/>
    <cellStyle name="Normal 2 2 2 2 2 2 3" xfId="12846" xr:uid="{00000000-0005-0000-0000-000038320000}"/>
    <cellStyle name="Normal 2 2 2 2 2 2 30" xfId="12847" xr:uid="{00000000-0005-0000-0000-000039320000}"/>
    <cellStyle name="Normal 2 2 2 2 2 2 31" xfId="12848" xr:uid="{00000000-0005-0000-0000-00003A320000}"/>
    <cellStyle name="Normal 2 2 2 2 2 2 32" xfId="12849" xr:uid="{00000000-0005-0000-0000-00003B320000}"/>
    <cellStyle name="Normal 2 2 2 2 2 2 33" xfId="12850" xr:uid="{00000000-0005-0000-0000-00003C320000}"/>
    <cellStyle name="Normal 2 2 2 2 2 2 34" xfId="12851" xr:uid="{00000000-0005-0000-0000-00003D320000}"/>
    <cellStyle name="Normal 2 2 2 2 2 2 35" xfId="12852" xr:uid="{00000000-0005-0000-0000-00003E320000}"/>
    <cellStyle name="Normal 2 2 2 2 2 2 36" xfId="12853" xr:uid="{00000000-0005-0000-0000-00003F320000}"/>
    <cellStyle name="Normal 2 2 2 2 2 2 37" xfId="12854" xr:uid="{00000000-0005-0000-0000-000040320000}"/>
    <cellStyle name="Normal 2 2 2 2 2 2 37 10" xfId="12855" xr:uid="{00000000-0005-0000-0000-000041320000}"/>
    <cellStyle name="Normal 2 2 2 2 2 2 37 11" xfId="12856" xr:uid="{00000000-0005-0000-0000-000042320000}"/>
    <cellStyle name="Normal 2 2 2 2 2 2 37 11 2" xfId="12857" xr:uid="{00000000-0005-0000-0000-000043320000}"/>
    <cellStyle name="Normal 2 2 2 2 2 2 37 11 3" xfId="12858" xr:uid="{00000000-0005-0000-0000-000044320000}"/>
    <cellStyle name="Normal 2 2 2 2 2 2 37 11 4" xfId="12859" xr:uid="{00000000-0005-0000-0000-000045320000}"/>
    <cellStyle name="Normal 2 2 2 2 2 2 37 12" xfId="12860" xr:uid="{00000000-0005-0000-0000-000046320000}"/>
    <cellStyle name="Normal 2 2 2 2 2 2 37 13" xfId="12861" xr:uid="{00000000-0005-0000-0000-000047320000}"/>
    <cellStyle name="Normal 2 2 2 2 2 2 37 14" xfId="12862" xr:uid="{00000000-0005-0000-0000-000048320000}"/>
    <cellStyle name="Normal 2 2 2 2 2 2 37 2" xfId="12863" xr:uid="{00000000-0005-0000-0000-000049320000}"/>
    <cellStyle name="Normal 2 2 2 2 2 2 37 2 10" xfId="12864" xr:uid="{00000000-0005-0000-0000-00004A320000}"/>
    <cellStyle name="Normal 2 2 2 2 2 2 37 2 11" xfId="12865" xr:uid="{00000000-0005-0000-0000-00004B320000}"/>
    <cellStyle name="Normal 2 2 2 2 2 2 37 2 2" xfId="12866" xr:uid="{00000000-0005-0000-0000-00004C320000}"/>
    <cellStyle name="Normal 2 2 2 2 2 2 37 2 2 10" xfId="12867" xr:uid="{00000000-0005-0000-0000-00004D320000}"/>
    <cellStyle name="Normal 2 2 2 2 2 2 37 2 2 11" xfId="12868" xr:uid="{00000000-0005-0000-0000-00004E320000}"/>
    <cellStyle name="Normal 2 2 2 2 2 2 37 2 2 2" xfId="12869" xr:uid="{00000000-0005-0000-0000-00004F320000}"/>
    <cellStyle name="Normal 2 2 2 2 2 2 37 2 2 2 2" xfId="12870" xr:uid="{00000000-0005-0000-0000-000050320000}"/>
    <cellStyle name="Normal 2 2 2 2 2 2 37 2 2 2 2 2" xfId="12871" xr:uid="{00000000-0005-0000-0000-000051320000}"/>
    <cellStyle name="Normal 2 2 2 2 2 2 37 2 2 2 2 3" xfId="12872" xr:uid="{00000000-0005-0000-0000-000052320000}"/>
    <cellStyle name="Normal 2 2 2 2 2 2 37 2 2 2 2 4" xfId="12873" xr:uid="{00000000-0005-0000-0000-000053320000}"/>
    <cellStyle name="Normal 2 2 2 2 2 2 37 2 2 2 3" xfId="12874" xr:uid="{00000000-0005-0000-0000-000054320000}"/>
    <cellStyle name="Normal 2 2 2 2 2 2 37 2 2 2 4" xfId="12875" xr:uid="{00000000-0005-0000-0000-000055320000}"/>
    <cellStyle name="Normal 2 2 2 2 2 2 37 2 2 2 5" xfId="12876" xr:uid="{00000000-0005-0000-0000-000056320000}"/>
    <cellStyle name="Normal 2 2 2 2 2 2 37 2 2 2 6" xfId="12877" xr:uid="{00000000-0005-0000-0000-000057320000}"/>
    <cellStyle name="Normal 2 2 2 2 2 2 37 2 2 3" xfId="12878" xr:uid="{00000000-0005-0000-0000-000058320000}"/>
    <cellStyle name="Normal 2 2 2 2 2 2 37 2 2 4" xfId="12879" xr:uid="{00000000-0005-0000-0000-000059320000}"/>
    <cellStyle name="Normal 2 2 2 2 2 2 37 2 2 5" xfId="12880" xr:uid="{00000000-0005-0000-0000-00005A320000}"/>
    <cellStyle name="Normal 2 2 2 2 2 2 37 2 2 6" xfId="12881" xr:uid="{00000000-0005-0000-0000-00005B320000}"/>
    <cellStyle name="Normal 2 2 2 2 2 2 37 2 2 7" xfId="12882" xr:uid="{00000000-0005-0000-0000-00005C320000}"/>
    <cellStyle name="Normal 2 2 2 2 2 2 37 2 2 8" xfId="12883" xr:uid="{00000000-0005-0000-0000-00005D320000}"/>
    <cellStyle name="Normal 2 2 2 2 2 2 37 2 2 8 2" xfId="12884" xr:uid="{00000000-0005-0000-0000-00005E320000}"/>
    <cellStyle name="Normal 2 2 2 2 2 2 37 2 2 8 3" xfId="12885" xr:uid="{00000000-0005-0000-0000-00005F320000}"/>
    <cellStyle name="Normal 2 2 2 2 2 2 37 2 2 8 4" xfId="12886" xr:uid="{00000000-0005-0000-0000-000060320000}"/>
    <cellStyle name="Normal 2 2 2 2 2 2 37 2 2 9" xfId="12887" xr:uid="{00000000-0005-0000-0000-000061320000}"/>
    <cellStyle name="Normal 2 2 2 2 2 2 37 2 3" xfId="12888" xr:uid="{00000000-0005-0000-0000-000062320000}"/>
    <cellStyle name="Normal 2 2 2 2 2 2 37 2 3 2" xfId="12889" xr:uid="{00000000-0005-0000-0000-000063320000}"/>
    <cellStyle name="Normal 2 2 2 2 2 2 37 2 3 2 2" xfId="12890" xr:uid="{00000000-0005-0000-0000-000064320000}"/>
    <cellStyle name="Normal 2 2 2 2 2 2 37 2 3 2 3" xfId="12891" xr:uid="{00000000-0005-0000-0000-000065320000}"/>
    <cellStyle name="Normal 2 2 2 2 2 2 37 2 3 2 4" xfId="12892" xr:uid="{00000000-0005-0000-0000-000066320000}"/>
    <cellStyle name="Normal 2 2 2 2 2 2 37 2 3 3" xfId="12893" xr:uid="{00000000-0005-0000-0000-000067320000}"/>
    <cellStyle name="Normal 2 2 2 2 2 2 37 2 3 4" xfId="12894" xr:uid="{00000000-0005-0000-0000-000068320000}"/>
    <cellStyle name="Normal 2 2 2 2 2 2 37 2 3 5" xfId="12895" xr:uid="{00000000-0005-0000-0000-000069320000}"/>
    <cellStyle name="Normal 2 2 2 2 2 2 37 2 3 6" xfId="12896" xr:uid="{00000000-0005-0000-0000-00006A320000}"/>
    <cellStyle name="Normal 2 2 2 2 2 2 37 2 4" xfId="12897" xr:uid="{00000000-0005-0000-0000-00006B320000}"/>
    <cellStyle name="Normal 2 2 2 2 2 2 37 2 5" xfId="12898" xr:uid="{00000000-0005-0000-0000-00006C320000}"/>
    <cellStyle name="Normal 2 2 2 2 2 2 37 2 6" xfId="12899" xr:uid="{00000000-0005-0000-0000-00006D320000}"/>
    <cellStyle name="Normal 2 2 2 2 2 2 37 2 7" xfId="12900" xr:uid="{00000000-0005-0000-0000-00006E320000}"/>
    <cellStyle name="Normal 2 2 2 2 2 2 37 2 8" xfId="12901" xr:uid="{00000000-0005-0000-0000-00006F320000}"/>
    <cellStyle name="Normal 2 2 2 2 2 2 37 2 8 2" xfId="12902" xr:uid="{00000000-0005-0000-0000-000070320000}"/>
    <cellStyle name="Normal 2 2 2 2 2 2 37 2 8 3" xfId="12903" xr:uid="{00000000-0005-0000-0000-000071320000}"/>
    <cellStyle name="Normal 2 2 2 2 2 2 37 2 8 4" xfId="12904" xr:uid="{00000000-0005-0000-0000-000072320000}"/>
    <cellStyle name="Normal 2 2 2 2 2 2 37 2 9" xfId="12905" xr:uid="{00000000-0005-0000-0000-000073320000}"/>
    <cellStyle name="Normal 2 2 2 2 2 2 37 3" xfId="12906" xr:uid="{00000000-0005-0000-0000-000074320000}"/>
    <cellStyle name="Normal 2 2 2 2 2 2 37 4" xfId="12907" xr:uid="{00000000-0005-0000-0000-000075320000}"/>
    <cellStyle name="Normal 2 2 2 2 2 2 37 5" xfId="12908" xr:uid="{00000000-0005-0000-0000-000076320000}"/>
    <cellStyle name="Normal 2 2 2 2 2 2 37 5 2" xfId="12909" xr:uid="{00000000-0005-0000-0000-000077320000}"/>
    <cellStyle name="Normal 2 2 2 2 2 2 37 5 2 2" xfId="12910" xr:uid="{00000000-0005-0000-0000-000078320000}"/>
    <cellStyle name="Normal 2 2 2 2 2 2 37 5 2 3" xfId="12911" xr:uid="{00000000-0005-0000-0000-000079320000}"/>
    <cellStyle name="Normal 2 2 2 2 2 2 37 5 2 4" xfId="12912" xr:uid="{00000000-0005-0000-0000-00007A320000}"/>
    <cellStyle name="Normal 2 2 2 2 2 2 37 5 3" xfId="12913" xr:uid="{00000000-0005-0000-0000-00007B320000}"/>
    <cellStyle name="Normal 2 2 2 2 2 2 37 5 4" xfId="12914" xr:uid="{00000000-0005-0000-0000-00007C320000}"/>
    <cellStyle name="Normal 2 2 2 2 2 2 37 5 5" xfId="12915" xr:uid="{00000000-0005-0000-0000-00007D320000}"/>
    <cellStyle name="Normal 2 2 2 2 2 2 37 5 6" xfId="12916" xr:uid="{00000000-0005-0000-0000-00007E320000}"/>
    <cellStyle name="Normal 2 2 2 2 2 2 37 6" xfId="12917" xr:uid="{00000000-0005-0000-0000-00007F320000}"/>
    <cellStyle name="Normal 2 2 2 2 2 2 37 7" xfId="12918" xr:uid="{00000000-0005-0000-0000-000080320000}"/>
    <cellStyle name="Normal 2 2 2 2 2 2 37 8" xfId="12919" xr:uid="{00000000-0005-0000-0000-000081320000}"/>
    <cellStyle name="Normal 2 2 2 2 2 2 37 9" xfId="12920" xr:uid="{00000000-0005-0000-0000-000082320000}"/>
    <cellStyle name="Normal 2 2 2 2 2 2 38" xfId="12921" xr:uid="{00000000-0005-0000-0000-000083320000}"/>
    <cellStyle name="Normal 2 2 2 2 2 2 39" xfId="12922" xr:uid="{00000000-0005-0000-0000-000084320000}"/>
    <cellStyle name="Normal 2 2 2 2 2 2 39 10" xfId="12923" xr:uid="{00000000-0005-0000-0000-000085320000}"/>
    <cellStyle name="Normal 2 2 2 2 2 2 39 11" xfId="12924" xr:uid="{00000000-0005-0000-0000-000086320000}"/>
    <cellStyle name="Normal 2 2 2 2 2 2 39 2" xfId="12925" xr:uid="{00000000-0005-0000-0000-000087320000}"/>
    <cellStyle name="Normal 2 2 2 2 2 2 39 2 10" xfId="12926" xr:uid="{00000000-0005-0000-0000-000088320000}"/>
    <cellStyle name="Normal 2 2 2 2 2 2 39 2 11" xfId="12927" xr:uid="{00000000-0005-0000-0000-000089320000}"/>
    <cellStyle name="Normal 2 2 2 2 2 2 39 2 2" xfId="12928" xr:uid="{00000000-0005-0000-0000-00008A320000}"/>
    <cellStyle name="Normal 2 2 2 2 2 2 39 2 2 2" xfId="12929" xr:uid="{00000000-0005-0000-0000-00008B320000}"/>
    <cellStyle name="Normal 2 2 2 2 2 2 39 2 2 2 2" xfId="12930" xr:uid="{00000000-0005-0000-0000-00008C320000}"/>
    <cellStyle name="Normal 2 2 2 2 2 2 39 2 2 2 3" xfId="12931" xr:uid="{00000000-0005-0000-0000-00008D320000}"/>
    <cellStyle name="Normal 2 2 2 2 2 2 39 2 2 2 4" xfId="12932" xr:uid="{00000000-0005-0000-0000-00008E320000}"/>
    <cellStyle name="Normal 2 2 2 2 2 2 39 2 2 3" xfId="12933" xr:uid="{00000000-0005-0000-0000-00008F320000}"/>
    <cellStyle name="Normal 2 2 2 2 2 2 39 2 2 4" xfId="12934" xr:uid="{00000000-0005-0000-0000-000090320000}"/>
    <cellStyle name="Normal 2 2 2 2 2 2 39 2 2 5" xfId="12935" xr:uid="{00000000-0005-0000-0000-000091320000}"/>
    <cellStyle name="Normal 2 2 2 2 2 2 39 2 2 6" xfId="12936" xr:uid="{00000000-0005-0000-0000-000092320000}"/>
    <cellStyle name="Normal 2 2 2 2 2 2 39 2 3" xfId="12937" xr:uid="{00000000-0005-0000-0000-000093320000}"/>
    <cellStyle name="Normal 2 2 2 2 2 2 39 2 4" xfId="12938" xr:uid="{00000000-0005-0000-0000-000094320000}"/>
    <cellStyle name="Normal 2 2 2 2 2 2 39 2 5" xfId="12939" xr:uid="{00000000-0005-0000-0000-000095320000}"/>
    <cellStyle name="Normal 2 2 2 2 2 2 39 2 6" xfId="12940" xr:uid="{00000000-0005-0000-0000-000096320000}"/>
    <cellStyle name="Normal 2 2 2 2 2 2 39 2 7" xfId="12941" xr:uid="{00000000-0005-0000-0000-000097320000}"/>
    <cellStyle name="Normal 2 2 2 2 2 2 39 2 8" xfId="12942" xr:uid="{00000000-0005-0000-0000-000098320000}"/>
    <cellStyle name="Normal 2 2 2 2 2 2 39 2 8 2" xfId="12943" xr:uid="{00000000-0005-0000-0000-000099320000}"/>
    <cellStyle name="Normal 2 2 2 2 2 2 39 2 8 3" xfId="12944" xr:uid="{00000000-0005-0000-0000-00009A320000}"/>
    <cellStyle name="Normal 2 2 2 2 2 2 39 2 8 4" xfId="12945" xr:uid="{00000000-0005-0000-0000-00009B320000}"/>
    <cellStyle name="Normal 2 2 2 2 2 2 39 2 9" xfId="12946" xr:uid="{00000000-0005-0000-0000-00009C320000}"/>
    <cellStyle name="Normal 2 2 2 2 2 2 39 3" xfId="12947" xr:uid="{00000000-0005-0000-0000-00009D320000}"/>
    <cellStyle name="Normal 2 2 2 2 2 2 39 3 2" xfId="12948" xr:uid="{00000000-0005-0000-0000-00009E320000}"/>
    <cellStyle name="Normal 2 2 2 2 2 2 39 3 2 2" xfId="12949" xr:uid="{00000000-0005-0000-0000-00009F320000}"/>
    <cellStyle name="Normal 2 2 2 2 2 2 39 3 2 3" xfId="12950" xr:uid="{00000000-0005-0000-0000-0000A0320000}"/>
    <cellStyle name="Normal 2 2 2 2 2 2 39 3 2 4" xfId="12951" xr:uid="{00000000-0005-0000-0000-0000A1320000}"/>
    <cellStyle name="Normal 2 2 2 2 2 2 39 3 3" xfId="12952" xr:uid="{00000000-0005-0000-0000-0000A2320000}"/>
    <cellStyle name="Normal 2 2 2 2 2 2 39 3 4" xfId="12953" xr:uid="{00000000-0005-0000-0000-0000A3320000}"/>
    <cellStyle name="Normal 2 2 2 2 2 2 39 3 5" xfId="12954" xr:uid="{00000000-0005-0000-0000-0000A4320000}"/>
    <cellStyle name="Normal 2 2 2 2 2 2 39 3 6" xfId="12955" xr:uid="{00000000-0005-0000-0000-0000A5320000}"/>
    <cellStyle name="Normal 2 2 2 2 2 2 39 4" xfId="12956" xr:uid="{00000000-0005-0000-0000-0000A6320000}"/>
    <cellStyle name="Normal 2 2 2 2 2 2 39 5" xfId="12957" xr:uid="{00000000-0005-0000-0000-0000A7320000}"/>
    <cellStyle name="Normal 2 2 2 2 2 2 39 6" xfId="12958" xr:uid="{00000000-0005-0000-0000-0000A8320000}"/>
    <cellStyle name="Normal 2 2 2 2 2 2 39 7" xfId="12959" xr:uid="{00000000-0005-0000-0000-0000A9320000}"/>
    <cellStyle name="Normal 2 2 2 2 2 2 39 8" xfId="12960" xr:uid="{00000000-0005-0000-0000-0000AA320000}"/>
    <cellStyle name="Normal 2 2 2 2 2 2 39 8 2" xfId="12961" xr:uid="{00000000-0005-0000-0000-0000AB320000}"/>
    <cellStyle name="Normal 2 2 2 2 2 2 39 8 3" xfId="12962" xr:uid="{00000000-0005-0000-0000-0000AC320000}"/>
    <cellStyle name="Normal 2 2 2 2 2 2 39 8 4" xfId="12963" xr:uid="{00000000-0005-0000-0000-0000AD320000}"/>
    <cellStyle name="Normal 2 2 2 2 2 2 39 9" xfId="12964" xr:uid="{00000000-0005-0000-0000-0000AE320000}"/>
    <cellStyle name="Normal 2 2 2 2 2 2 4" xfId="12965" xr:uid="{00000000-0005-0000-0000-0000AF320000}"/>
    <cellStyle name="Normal 2 2 2 2 2 2 40" xfId="12966" xr:uid="{00000000-0005-0000-0000-0000B0320000}"/>
    <cellStyle name="Normal 2 2 2 2 2 2 41" xfId="12967" xr:uid="{00000000-0005-0000-0000-0000B1320000}"/>
    <cellStyle name="Normal 2 2 2 2 2 2 41 2" xfId="12968" xr:uid="{00000000-0005-0000-0000-0000B2320000}"/>
    <cellStyle name="Normal 2 2 2 2 2 2 41 2 2" xfId="12969" xr:uid="{00000000-0005-0000-0000-0000B3320000}"/>
    <cellStyle name="Normal 2 2 2 2 2 2 41 2 3" xfId="12970" xr:uid="{00000000-0005-0000-0000-0000B4320000}"/>
    <cellStyle name="Normal 2 2 2 2 2 2 41 2 4" xfId="12971" xr:uid="{00000000-0005-0000-0000-0000B5320000}"/>
    <cellStyle name="Normal 2 2 2 2 2 2 41 3" xfId="12972" xr:uid="{00000000-0005-0000-0000-0000B6320000}"/>
    <cellStyle name="Normal 2 2 2 2 2 2 41 4" xfId="12973" xr:uid="{00000000-0005-0000-0000-0000B7320000}"/>
    <cellStyle name="Normal 2 2 2 2 2 2 41 5" xfId="12974" xr:uid="{00000000-0005-0000-0000-0000B8320000}"/>
    <cellStyle name="Normal 2 2 2 2 2 2 41 6" xfId="12975" xr:uid="{00000000-0005-0000-0000-0000B9320000}"/>
    <cellStyle name="Normal 2 2 2 2 2 2 42" xfId="12976" xr:uid="{00000000-0005-0000-0000-0000BA320000}"/>
    <cellStyle name="Normal 2 2 2 2 2 2 43" xfId="12977" xr:uid="{00000000-0005-0000-0000-0000BB320000}"/>
    <cellStyle name="Normal 2 2 2 2 2 2 44" xfId="12978" xr:uid="{00000000-0005-0000-0000-0000BC320000}"/>
    <cellStyle name="Normal 2 2 2 2 2 2 45" xfId="12979" xr:uid="{00000000-0005-0000-0000-0000BD320000}"/>
    <cellStyle name="Normal 2 2 2 2 2 2 46" xfId="12980" xr:uid="{00000000-0005-0000-0000-0000BE320000}"/>
    <cellStyle name="Normal 2 2 2 2 2 2 47" xfId="12981" xr:uid="{00000000-0005-0000-0000-0000BF320000}"/>
    <cellStyle name="Normal 2 2 2 2 2 2 47 2" xfId="12982" xr:uid="{00000000-0005-0000-0000-0000C0320000}"/>
    <cellStyle name="Normal 2 2 2 2 2 2 47 3" xfId="12983" xr:uid="{00000000-0005-0000-0000-0000C1320000}"/>
    <cellStyle name="Normal 2 2 2 2 2 2 47 4" xfId="12984" xr:uid="{00000000-0005-0000-0000-0000C2320000}"/>
    <cellStyle name="Normal 2 2 2 2 2 2 48" xfId="12985" xr:uid="{00000000-0005-0000-0000-0000C3320000}"/>
    <cellStyle name="Normal 2 2 2 2 2 2 49" xfId="12986" xr:uid="{00000000-0005-0000-0000-0000C4320000}"/>
    <cellStyle name="Normal 2 2 2 2 2 2 5" xfId="12987" xr:uid="{00000000-0005-0000-0000-0000C5320000}"/>
    <cellStyle name="Normal 2 2 2 2 2 2 50" xfId="12988" xr:uid="{00000000-0005-0000-0000-0000C6320000}"/>
    <cellStyle name="Normal 2 2 2 2 2 2 51" xfId="12989" xr:uid="{00000000-0005-0000-0000-0000C7320000}"/>
    <cellStyle name="Normal 2 2 2 2 2 2 52" xfId="12990" xr:uid="{00000000-0005-0000-0000-0000C8320000}"/>
    <cellStyle name="Normal 2 2 2 2 2 2 53" xfId="12991" xr:uid="{00000000-0005-0000-0000-0000C9320000}"/>
    <cellStyle name="Normal 2 2 2 2 2 2 54" xfId="12992" xr:uid="{00000000-0005-0000-0000-0000CA320000}"/>
    <cellStyle name="Normal 2 2 2 2 2 2 55" xfId="12993" xr:uid="{00000000-0005-0000-0000-0000CB320000}"/>
    <cellStyle name="Normal 2 2 2 2 2 2 56" xfId="12994" xr:uid="{00000000-0005-0000-0000-0000CC320000}"/>
    <cellStyle name="Normal 2 2 2 2 2 2 57" xfId="12995" xr:uid="{00000000-0005-0000-0000-0000CD320000}"/>
    <cellStyle name="Normal 2 2 2 2 2 2 58" xfId="12996" xr:uid="{00000000-0005-0000-0000-0000CE320000}"/>
    <cellStyle name="Normal 2 2 2 2 2 2 59" xfId="12997" xr:uid="{00000000-0005-0000-0000-0000CF320000}"/>
    <cellStyle name="Normal 2 2 2 2 2 2 6" xfId="12998" xr:uid="{00000000-0005-0000-0000-0000D0320000}"/>
    <cellStyle name="Normal 2 2 2 2 2 2 60" xfId="12999" xr:uid="{00000000-0005-0000-0000-0000D1320000}"/>
    <cellStyle name="Normal 2 2 2 2 2 2 61" xfId="13000" xr:uid="{00000000-0005-0000-0000-0000D2320000}"/>
    <cellStyle name="Normal 2 2 2 2 2 2 62" xfId="13001" xr:uid="{00000000-0005-0000-0000-0000D3320000}"/>
    <cellStyle name="Normal 2 2 2 2 2 2 62 2" xfId="13002" xr:uid="{00000000-0005-0000-0000-0000D4320000}"/>
    <cellStyle name="Normal 2 2 2 2 2 2 62 3" xfId="13003" xr:uid="{00000000-0005-0000-0000-0000D5320000}"/>
    <cellStyle name="Normal 2 2 2 2 2 2 62 4" xfId="13004" xr:uid="{00000000-0005-0000-0000-0000D6320000}"/>
    <cellStyle name="Normal 2 2 2 2 2 2 62 5" xfId="13005" xr:uid="{00000000-0005-0000-0000-0000D7320000}"/>
    <cellStyle name="Normal 2 2 2 2 2 2 62 6" xfId="13006" xr:uid="{00000000-0005-0000-0000-0000D8320000}"/>
    <cellStyle name="Normal 2 2 2 2 2 2 62 7" xfId="13007" xr:uid="{00000000-0005-0000-0000-0000D9320000}"/>
    <cellStyle name="Normal 2 2 2 2 2 2 63" xfId="13008" xr:uid="{00000000-0005-0000-0000-0000DA320000}"/>
    <cellStyle name="Normal 2 2 2 2 2 2 64" xfId="13009" xr:uid="{00000000-0005-0000-0000-0000DB320000}"/>
    <cellStyle name="Normal 2 2 2 2 2 2 65" xfId="13010" xr:uid="{00000000-0005-0000-0000-0000DC320000}"/>
    <cellStyle name="Normal 2 2 2 2 2 2 66" xfId="13011" xr:uid="{00000000-0005-0000-0000-0000DD320000}"/>
    <cellStyle name="Normal 2 2 2 2 2 2 67" xfId="13012" xr:uid="{00000000-0005-0000-0000-0000DE320000}"/>
    <cellStyle name="Normal 2 2 2 2 2 2 68" xfId="13013" xr:uid="{00000000-0005-0000-0000-0000DF320000}"/>
    <cellStyle name="Normal 2 2 2 2 2 2 69" xfId="13014" xr:uid="{00000000-0005-0000-0000-0000E0320000}"/>
    <cellStyle name="Normal 2 2 2 2 2 2 7" xfId="13015" xr:uid="{00000000-0005-0000-0000-0000E1320000}"/>
    <cellStyle name="Normal 2 2 2 2 2 2 70" xfId="13016" xr:uid="{00000000-0005-0000-0000-0000E2320000}"/>
    <cellStyle name="Normal 2 2 2 2 2 2 71" xfId="13017" xr:uid="{00000000-0005-0000-0000-0000E3320000}"/>
    <cellStyle name="Normal 2 2 2 2 2 2 72" xfId="13018" xr:uid="{00000000-0005-0000-0000-0000E4320000}"/>
    <cellStyle name="Normal 2 2 2 2 2 2 73" xfId="13019" xr:uid="{00000000-0005-0000-0000-0000E5320000}"/>
    <cellStyle name="Normal 2 2 2 2 2 2 74" xfId="13020" xr:uid="{00000000-0005-0000-0000-0000E6320000}"/>
    <cellStyle name="Normal 2 2 2 2 2 2 75" xfId="13021" xr:uid="{00000000-0005-0000-0000-0000E7320000}"/>
    <cellStyle name="Normal 2 2 2 2 2 2 76" xfId="13022" xr:uid="{00000000-0005-0000-0000-0000E8320000}"/>
    <cellStyle name="Normal 2 2 2 2 2 2 77" xfId="13023" xr:uid="{00000000-0005-0000-0000-0000E9320000}"/>
    <cellStyle name="Normal 2 2 2 2 2 2 78" xfId="13024" xr:uid="{00000000-0005-0000-0000-0000EA320000}"/>
    <cellStyle name="Normal 2 2 2 2 2 2 79" xfId="13025" xr:uid="{00000000-0005-0000-0000-0000EB320000}"/>
    <cellStyle name="Normal 2 2 2 2 2 2 8" xfId="13026" xr:uid="{00000000-0005-0000-0000-0000EC320000}"/>
    <cellStyle name="Normal 2 2 2 2 2 2 80" xfId="13027" xr:uid="{00000000-0005-0000-0000-0000ED320000}"/>
    <cellStyle name="Normal 2 2 2 2 2 2 81" xfId="13028" xr:uid="{00000000-0005-0000-0000-0000EE320000}"/>
    <cellStyle name="Normal 2 2 2 2 2 2 82" xfId="13029" xr:uid="{00000000-0005-0000-0000-0000EF320000}"/>
    <cellStyle name="Normal 2 2 2 2 2 2 83" xfId="13030" xr:uid="{00000000-0005-0000-0000-0000F0320000}"/>
    <cellStyle name="Normal 2 2 2 2 2 2 84" xfId="13031" xr:uid="{00000000-0005-0000-0000-0000F1320000}"/>
    <cellStyle name="Normal 2 2 2 2 2 2 85" xfId="13032" xr:uid="{00000000-0005-0000-0000-0000F2320000}"/>
    <cellStyle name="Normal 2 2 2 2 2 2 86" xfId="13033" xr:uid="{00000000-0005-0000-0000-0000F3320000}"/>
    <cellStyle name="Normal 2 2 2 2 2 2 87" xfId="13034" xr:uid="{00000000-0005-0000-0000-0000F4320000}"/>
    <cellStyle name="Normal 2 2 2 2 2 2 88" xfId="13035" xr:uid="{00000000-0005-0000-0000-0000F5320000}"/>
    <cellStyle name="Normal 2 2 2 2 2 2 89" xfId="13036" xr:uid="{00000000-0005-0000-0000-0000F6320000}"/>
    <cellStyle name="Normal 2 2 2 2 2 2 9" xfId="13037" xr:uid="{00000000-0005-0000-0000-0000F7320000}"/>
    <cellStyle name="Normal 2 2 2 2 2 2 90" xfId="13038" xr:uid="{00000000-0005-0000-0000-0000F8320000}"/>
    <cellStyle name="Normal 2 2 2 2 2 2 91" xfId="13039" xr:uid="{00000000-0005-0000-0000-0000F9320000}"/>
    <cellStyle name="Normal 2 2 2 2 2 2 92" xfId="13040" xr:uid="{00000000-0005-0000-0000-0000FA320000}"/>
    <cellStyle name="Normal 2 2 2 2 2 2 93" xfId="13041" xr:uid="{00000000-0005-0000-0000-0000FB320000}"/>
    <cellStyle name="Normal 2 2 2 2 2 2 94" xfId="13042" xr:uid="{00000000-0005-0000-0000-0000FC320000}"/>
    <cellStyle name="Normal 2 2 2 2 2 2 95" xfId="13043" xr:uid="{00000000-0005-0000-0000-0000FD320000}"/>
    <cellStyle name="Normal 2 2 2 2 2 2 96" xfId="13044" xr:uid="{00000000-0005-0000-0000-0000FE320000}"/>
    <cellStyle name="Normal 2 2 2 2 2 2 97" xfId="13045" xr:uid="{00000000-0005-0000-0000-0000FF320000}"/>
    <cellStyle name="Normal 2 2 2 2 2 2 98" xfId="13046" xr:uid="{00000000-0005-0000-0000-000000330000}"/>
    <cellStyle name="Normal 2 2 2 2 2 2 99" xfId="13047" xr:uid="{00000000-0005-0000-0000-000001330000}"/>
    <cellStyle name="Normal 2 2 2 2 2 20" xfId="13048" xr:uid="{00000000-0005-0000-0000-000002330000}"/>
    <cellStyle name="Normal 2 2 2 2 2 21" xfId="13049" xr:uid="{00000000-0005-0000-0000-000003330000}"/>
    <cellStyle name="Normal 2 2 2 2 2 22" xfId="13050" xr:uid="{00000000-0005-0000-0000-000004330000}"/>
    <cellStyle name="Normal 2 2 2 2 2 23" xfId="13051" xr:uid="{00000000-0005-0000-0000-000005330000}"/>
    <cellStyle name="Normal 2 2 2 2 2 24" xfId="13052" xr:uid="{00000000-0005-0000-0000-000006330000}"/>
    <cellStyle name="Normal 2 2 2 2 2 25" xfId="13053" xr:uid="{00000000-0005-0000-0000-000007330000}"/>
    <cellStyle name="Normal 2 2 2 2 2 26" xfId="13054" xr:uid="{00000000-0005-0000-0000-000008330000}"/>
    <cellStyle name="Normal 2 2 2 2 2 27" xfId="13055" xr:uid="{00000000-0005-0000-0000-000009330000}"/>
    <cellStyle name="Normal 2 2 2 2 2 28" xfId="13056" xr:uid="{00000000-0005-0000-0000-00000A330000}"/>
    <cellStyle name="Normal 2 2 2 2 2 28 10" xfId="13057" xr:uid="{00000000-0005-0000-0000-00000B330000}"/>
    <cellStyle name="Normal 2 2 2 2 2 28 11" xfId="13058" xr:uid="{00000000-0005-0000-0000-00000C330000}"/>
    <cellStyle name="Normal 2 2 2 2 2 28 11 10" xfId="13059" xr:uid="{00000000-0005-0000-0000-00000D330000}"/>
    <cellStyle name="Normal 2 2 2 2 2 28 11 11" xfId="13060" xr:uid="{00000000-0005-0000-0000-00000E330000}"/>
    <cellStyle name="Normal 2 2 2 2 2 28 11 11 2" xfId="13061" xr:uid="{00000000-0005-0000-0000-00000F330000}"/>
    <cellStyle name="Normal 2 2 2 2 2 28 11 11 3" xfId="13062" xr:uid="{00000000-0005-0000-0000-000010330000}"/>
    <cellStyle name="Normal 2 2 2 2 2 28 11 11 4" xfId="13063" xr:uid="{00000000-0005-0000-0000-000011330000}"/>
    <cellStyle name="Normal 2 2 2 2 2 28 11 12" xfId="13064" xr:uid="{00000000-0005-0000-0000-000012330000}"/>
    <cellStyle name="Normal 2 2 2 2 2 28 11 13" xfId="13065" xr:uid="{00000000-0005-0000-0000-000013330000}"/>
    <cellStyle name="Normal 2 2 2 2 2 28 11 14" xfId="13066" xr:uid="{00000000-0005-0000-0000-000014330000}"/>
    <cellStyle name="Normal 2 2 2 2 2 28 11 2" xfId="13067" xr:uid="{00000000-0005-0000-0000-000015330000}"/>
    <cellStyle name="Normal 2 2 2 2 2 28 11 2 10" xfId="13068" xr:uid="{00000000-0005-0000-0000-000016330000}"/>
    <cellStyle name="Normal 2 2 2 2 2 28 11 2 11" xfId="13069" xr:uid="{00000000-0005-0000-0000-000017330000}"/>
    <cellStyle name="Normal 2 2 2 2 2 28 11 2 2" xfId="13070" xr:uid="{00000000-0005-0000-0000-000018330000}"/>
    <cellStyle name="Normal 2 2 2 2 2 28 11 2 2 10" xfId="13071" xr:uid="{00000000-0005-0000-0000-000019330000}"/>
    <cellStyle name="Normal 2 2 2 2 2 28 11 2 2 11" xfId="13072" xr:uid="{00000000-0005-0000-0000-00001A330000}"/>
    <cellStyle name="Normal 2 2 2 2 2 28 11 2 2 2" xfId="13073" xr:uid="{00000000-0005-0000-0000-00001B330000}"/>
    <cellStyle name="Normal 2 2 2 2 2 28 11 2 2 2 2" xfId="13074" xr:uid="{00000000-0005-0000-0000-00001C330000}"/>
    <cellStyle name="Normal 2 2 2 2 2 28 11 2 2 2 2 2" xfId="13075" xr:uid="{00000000-0005-0000-0000-00001D330000}"/>
    <cellStyle name="Normal 2 2 2 2 2 28 11 2 2 2 2 3" xfId="13076" xr:uid="{00000000-0005-0000-0000-00001E330000}"/>
    <cellStyle name="Normal 2 2 2 2 2 28 11 2 2 2 2 4" xfId="13077" xr:uid="{00000000-0005-0000-0000-00001F330000}"/>
    <cellStyle name="Normal 2 2 2 2 2 28 11 2 2 2 3" xfId="13078" xr:uid="{00000000-0005-0000-0000-000020330000}"/>
    <cellStyle name="Normal 2 2 2 2 2 28 11 2 2 2 4" xfId="13079" xr:uid="{00000000-0005-0000-0000-000021330000}"/>
    <cellStyle name="Normal 2 2 2 2 2 28 11 2 2 2 5" xfId="13080" xr:uid="{00000000-0005-0000-0000-000022330000}"/>
    <cellStyle name="Normal 2 2 2 2 2 28 11 2 2 2 6" xfId="13081" xr:uid="{00000000-0005-0000-0000-000023330000}"/>
    <cellStyle name="Normal 2 2 2 2 2 28 11 2 2 3" xfId="13082" xr:uid="{00000000-0005-0000-0000-000024330000}"/>
    <cellStyle name="Normal 2 2 2 2 2 28 11 2 2 4" xfId="13083" xr:uid="{00000000-0005-0000-0000-000025330000}"/>
    <cellStyle name="Normal 2 2 2 2 2 28 11 2 2 5" xfId="13084" xr:uid="{00000000-0005-0000-0000-000026330000}"/>
    <cellStyle name="Normal 2 2 2 2 2 28 11 2 2 6" xfId="13085" xr:uid="{00000000-0005-0000-0000-000027330000}"/>
    <cellStyle name="Normal 2 2 2 2 2 28 11 2 2 7" xfId="13086" xr:uid="{00000000-0005-0000-0000-000028330000}"/>
    <cellStyle name="Normal 2 2 2 2 2 28 11 2 2 8" xfId="13087" xr:uid="{00000000-0005-0000-0000-000029330000}"/>
    <cellStyle name="Normal 2 2 2 2 2 28 11 2 2 8 2" xfId="13088" xr:uid="{00000000-0005-0000-0000-00002A330000}"/>
    <cellStyle name="Normal 2 2 2 2 2 28 11 2 2 8 3" xfId="13089" xr:uid="{00000000-0005-0000-0000-00002B330000}"/>
    <cellStyle name="Normal 2 2 2 2 2 28 11 2 2 8 4" xfId="13090" xr:uid="{00000000-0005-0000-0000-00002C330000}"/>
    <cellStyle name="Normal 2 2 2 2 2 28 11 2 2 9" xfId="13091" xr:uid="{00000000-0005-0000-0000-00002D330000}"/>
    <cellStyle name="Normal 2 2 2 2 2 28 11 2 3" xfId="13092" xr:uid="{00000000-0005-0000-0000-00002E330000}"/>
    <cellStyle name="Normal 2 2 2 2 2 28 11 2 3 2" xfId="13093" xr:uid="{00000000-0005-0000-0000-00002F330000}"/>
    <cellStyle name="Normal 2 2 2 2 2 28 11 2 3 2 2" xfId="13094" xr:uid="{00000000-0005-0000-0000-000030330000}"/>
    <cellStyle name="Normal 2 2 2 2 2 28 11 2 3 2 3" xfId="13095" xr:uid="{00000000-0005-0000-0000-000031330000}"/>
    <cellStyle name="Normal 2 2 2 2 2 28 11 2 3 2 4" xfId="13096" xr:uid="{00000000-0005-0000-0000-000032330000}"/>
    <cellStyle name="Normal 2 2 2 2 2 28 11 2 3 3" xfId="13097" xr:uid="{00000000-0005-0000-0000-000033330000}"/>
    <cellStyle name="Normal 2 2 2 2 2 28 11 2 3 4" xfId="13098" xr:uid="{00000000-0005-0000-0000-000034330000}"/>
    <cellStyle name="Normal 2 2 2 2 2 28 11 2 3 5" xfId="13099" xr:uid="{00000000-0005-0000-0000-000035330000}"/>
    <cellStyle name="Normal 2 2 2 2 2 28 11 2 3 6" xfId="13100" xr:uid="{00000000-0005-0000-0000-000036330000}"/>
    <cellStyle name="Normal 2 2 2 2 2 28 11 2 4" xfId="13101" xr:uid="{00000000-0005-0000-0000-000037330000}"/>
    <cellStyle name="Normal 2 2 2 2 2 28 11 2 5" xfId="13102" xr:uid="{00000000-0005-0000-0000-000038330000}"/>
    <cellStyle name="Normal 2 2 2 2 2 28 11 2 6" xfId="13103" xr:uid="{00000000-0005-0000-0000-000039330000}"/>
    <cellStyle name="Normal 2 2 2 2 2 28 11 2 7" xfId="13104" xr:uid="{00000000-0005-0000-0000-00003A330000}"/>
    <cellStyle name="Normal 2 2 2 2 2 28 11 2 8" xfId="13105" xr:uid="{00000000-0005-0000-0000-00003B330000}"/>
    <cellStyle name="Normal 2 2 2 2 2 28 11 2 8 2" xfId="13106" xr:uid="{00000000-0005-0000-0000-00003C330000}"/>
    <cellStyle name="Normal 2 2 2 2 2 28 11 2 8 3" xfId="13107" xr:uid="{00000000-0005-0000-0000-00003D330000}"/>
    <cellStyle name="Normal 2 2 2 2 2 28 11 2 8 4" xfId="13108" xr:uid="{00000000-0005-0000-0000-00003E330000}"/>
    <cellStyle name="Normal 2 2 2 2 2 28 11 2 9" xfId="13109" xr:uid="{00000000-0005-0000-0000-00003F330000}"/>
    <cellStyle name="Normal 2 2 2 2 2 28 11 3" xfId="13110" xr:uid="{00000000-0005-0000-0000-000040330000}"/>
    <cellStyle name="Normal 2 2 2 2 2 28 11 4" xfId="13111" xr:uid="{00000000-0005-0000-0000-000041330000}"/>
    <cellStyle name="Normal 2 2 2 2 2 28 11 5" xfId="13112" xr:uid="{00000000-0005-0000-0000-000042330000}"/>
    <cellStyle name="Normal 2 2 2 2 2 28 11 5 2" xfId="13113" xr:uid="{00000000-0005-0000-0000-000043330000}"/>
    <cellStyle name="Normal 2 2 2 2 2 28 11 5 2 2" xfId="13114" xr:uid="{00000000-0005-0000-0000-000044330000}"/>
    <cellStyle name="Normal 2 2 2 2 2 28 11 5 2 3" xfId="13115" xr:uid="{00000000-0005-0000-0000-000045330000}"/>
    <cellStyle name="Normal 2 2 2 2 2 28 11 5 2 4" xfId="13116" xr:uid="{00000000-0005-0000-0000-000046330000}"/>
    <cellStyle name="Normal 2 2 2 2 2 28 11 5 3" xfId="13117" xr:uid="{00000000-0005-0000-0000-000047330000}"/>
    <cellStyle name="Normal 2 2 2 2 2 28 11 5 4" xfId="13118" xr:uid="{00000000-0005-0000-0000-000048330000}"/>
    <cellStyle name="Normal 2 2 2 2 2 28 11 5 5" xfId="13119" xr:uid="{00000000-0005-0000-0000-000049330000}"/>
    <cellStyle name="Normal 2 2 2 2 2 28 11 5 6" xfId="13120" xr:uid="{00000000-0005-0000-0000-00004A330000}"/>
    <cellStyle name="Normal 2 2 2 2 2 28 11 6" xfId="13121" xr:uid="{00000000-0005-0000-0000-00004B330000}"/>
    <cellStyle name="Normal 2 2 2 2 2 28 11 7" xfId="13122" xr:uid="{00000000-0005-0000-0000-00004C330000}"/>
    <cellStyle name="Normal 2 2 2 2 2 28 11 8" xfId="13123" xr:uid="{00000000-0005-0000-0000-00004D330000}"/>
    <cellStyle name="Normal 2 2 2 2 2 28 11 9" xfId="13124" xr:uid="{00000000-0005-0000-0000-00004E330000}"/>
    <cellStyle name="Normal 2 2 2 2 2 28 12" xfId="13125" xr:uid="{00000000-0005-0000-0000-00004F330000}"/>
    <cellStyle name="Normal 2 2 2 2 2 28 13" xfId="13126" xr:uid="{00000000-0005-0000-0000-000050330000}"/>
    <cellStyle name="Normal 2 2 2 2 2 28 13 10" xfId="13127" xr:uid="{00000000-0005-0000-0000-000051330000}"/>
    <cellStyle name="Normal 2 2 2 2 2 28 13 11" xfId="13128" xr:uid="{00000000-0005-0000-0000-000052330000}"/>
    <cellStyle name="Normal 2 2 2 2 2 28 13 2" xfId="13129" xr:uid="{00000000-0005-0000-0000-000053330000}"/>
    <cellStyle name="Normal 2 2 2 2 2 28 13 2 10" xfId="13130" xr:uid="{00000000-0005-0000-0000-000054330000}"/>
    <cellStyle name="Normal 2 2 2 2 2 28 13 2 11" xfId="13131" xr:uid="{00000000-0005-0000-0000-000055330000}"/>
    <cellStyle name="Normal 2 2 2 2 2 28 13 2 2" xfId="13132" xr:uid="{00000000-0005-0000-0000-000056330000}"/>
    <cellStyle name="Normal 2 2 2 2 2 28 13 2 2 2" xfId="13133" xr:uid="{00000000-0005-0000-0000-000057330000}"/>
    <cellStyle name="Normal 2 2 2 2 2 28 13 2 2 2 2" xfId="13134" xr:uid="{00000000-0005-0000-0000-000058330000}"/>
    <cellStyle name="Normal 2 2 2 2 2 28 13 2 2 2 3" xfId="13135" xr:uid="{00000000-0005-0000-0000-000059330000}"/>
    <cellStyle name="Normal 2 2 2 2 2 28 13 2 2 2 4" xfId="13136" xr:uid="{00000000-0005-0000-0000-00005A330000}"/>
    <cellStyle name="Normal 2 2 2 2 2 28 13 2 2 3" xfId="13137" xr:uid="{00000000-0005-0000-0000-00005B330000}"/>
    <cellStyle name="Normal 2 2 2 2 2 28 13 2 2 4" xfId="13138" xr:uid="{00000000-0005-0000-0000-00005C330000}"/>
    <cellStyle name="Normal 2 2 2 2 2 28 13 2 2 5" xfId="13139" xr:uid="{00000000-0005-0000-0000-00005D330000}"/>
    <cellStyle name="Normal 2 2 2 2 2 28 13 2 2 6" xfId="13140" xr:uid="{00000000-0005-0000-0000-00005E330000}"/>
    <cellStyle name="Normal 2 2 2 2 2 28 13 2 3" xfId="13141" xr:uid="{00000000-0005-0000-0000-00005F330000}"/>
    <cellStyle name="Normal 2 2 2 2 2 28 13 2 4" xfId="13142" xr:uid="{00000000-0005-0000-0000-000060330000}"/>
    <cellStyle name="Normal 2 2 2 2 2 28 13 2 5" xfId="13143" xr:uid="{00000000-0005-0000-0000-000061330000}"/>
    <cellStyle name="Normal 2 2 2 2 2 28 13 2 6" xfId="13144" xr:uid="{00000000-0005-0000-0000-000062330000}"/>
    <cellStyle name="Normal 2 2 2 2 2 28 13 2 7" xfId="13145" xr:uid="{00000000-0005-0000-0000-000063330000}"/>
    <cellStyle name="Normal 2 2 2 2 2 28 13 2 8" xfId="13146" xr:uid="{00000000-0005-0000-0000-000064330000}"/>
    <cellStyle name="Normal 2 2 2 2 2 28 13 2 8 2" xfId="13147" xr:uid="{00000000-0005-0000-0000-000065330000}"/>
    <cellStyle name="Normal 2 2 2 2 2 28 13 2 8 3" xfId="13148" xr:uid="{00000000-0005-0000-0000-000066330000}"/>
    <cellStyle name="Normal 2 2 2 2 2 28 13 2 8 4" xfId="13149" xr:uid="{00000000-0005-0000-0000-000067330000}"/>
    <cellStyle name="Normal 2 2 2 2 2 28 13 2 9" xfId="13150" xr:uid="{00000000-0005-0000-0000-000068330000}"/>
    <cellStyle name="Normal 2 2 2 2 2 28 13 3" xfId="13151" xr:uid="{00000000-0005-0000-0000-000069330000}"/>
    <cellStyle name="Normal 2 2 2 2 2 28 13 3 2" xfId="13152" xr:uid="{00000000-0005-0000-0000-00006A330000}"/>
    <cellStyle name="Normal 2 2 2 2 2 28 13 3 2 2" xfId="13153" xr:uid="{00000000-0005-0000-0000-00006B330000}"/>
    <cellStyle name="Normal 2 2 2 2 2 28 13 3 2 3" xfId="13154" xr:uid="{00000000-0005-0000-0000-00006C330000}"/>
    <cellStyle name="Normal 2 2 2 2 2 28 13 3 2 4" xfId="13155" xr:uid="{00000000-0005-0000-0000-00006D330000}"/>
    <cellStyle name="Normal 2 2 2 2 2 28 13 3 3" xfId="13156" xr:uid="{00000000-0005-0000-0000-00006E330000}"/>
    <cellStyle name="Normal 2 2 2 2 2 28 13 3 4" xfId="13157" xr:uid="{00000000-0005-0000-0000-00006F330000}"/>
    <cellStyle name="Normal 2 2 2 2 2 28 13 3 5" xfId="13158" xr:uid="{00000000-0005-0000-0000-000070330000}"/>
    <cellStyle name="Normal 2 2 2 2 2 28 13 3 6" xfId="13159" xr:uid="{00000000-0005-0000-0000-000071330000}"/>
    <cellStyle name="Normal 2 2 2 2 2 28 13 4" xfId="13160" xr:uid="{00000000-0005-0000-0000-000072330000}"/>
    <cellStyle name="Normal 2 2 2 2 2 28 13 5" xfId="13161" xr:uid="{00000000-0005-0000-0000-000073330000}"/>
    <cellStyle name="Normal 2 2 2 2 2 28 13 6" xfId="13162" xr:uid="{00000000-0005-0000-0000-000074330000}"/>
    <cellStyle name="Normal 2 2 2 2 2 28 13 7" xfId="13163" xr:uid="{00000000-0005-0000-0000-000075330000}"/>
    <cellStyle name="Normal 2 2 2 2 2 28 13 8" xfId="13164" xr:uid="{00000000-0005-0000-0000-000076330000}"/>
    <cellStyle name="Normal 2 2 2 2 2 28 13 8 2" xfId="13165" xr:uid="{00000000-0005-0000-0000-000077330000}"/>
    <cellStyle name="Normal 2 2 2 2 2 28 13 8 3" xfId="13166" xr:uid="{00000000-0005-0000-0000-000078330000}"/>
    <cellStyle name="Normal 2 2 2 2 2 28 13 8 4" xfId="13167" xr:uid="{00000000-0005-0000-0000-000079330000}"/>
    <cellStyle name="Normal 2 2 2 2 2 28 13 9" xfId="13168" xr:uid="{00000000-0005-0000-0000-00007A330000}"/>
    <cellStyle name="Normal 2 2 2 2 2 28 14" xfId="13169" xr:uid="{00000000-0005-0000-0000-00007B330000}"/>
    <cellStyle name="Normal 2 2 2 2 2 28 15" xfId="13170" xr:uid="{00000000-0005-0000-0000-00007C330000}"/>
    <cellStyle name="Normal 2 2 2 2 2 28 15 2" xfId="13171" xr:uid="{00000000-0005-0000-0000-00007D330000}"/>
    <cellStyle name="Normal 2 2 2 2 2 28 15 2 2" xfId="13172" xr:uid="{00000000-0005-0000-0000-00007E330000}"/>
    <cellStyle name="Normal 2 2 2 2 2 28 15 2 3" xfId="13173" xr:uid="{00000000-0005-0000-0000-00007F330000}"/>
    <cellStyle name="Normal 2 2 2 2 2 28 15 2 4" xfId="13174" xr:uid="{00000000-0005-0000-0000-000080330000}"/>
    <cellStyle name="Normal 2 2 2 2 2 28 15 3" xfId="13175" xr:uid="{00000000-0005-0000-0000-000081330000}"/>
    <cellStyle name="Normal 2 2 2 2 2 28 15 4" xfId="13176" xr:uid="{00000000-0005-0000-0000-000082330000}"/>
    <cellStyle name="Normal 2 2 2 2 2 28 15 5" xfId="13177" xr:uid="{00000000-0005-0000-0000-000083330000}"/>
    <cellStyle name="Normal 2 2 2 2 2 28 15 6" xfId="13178" xr:uid="{00000000-0005-0000-0000-000084330000}"/>
    <cellStyle name="Normal 2 2 2 2 2 28 16" xfId="13179" xr:uid="{00000000-0005-0000-0000-000085330000}"/>
    <cellStyle name="Normal 2 2 2 2 2 28 17" xfId="13180" xr:uid="{00000000-0005-0000-0000-000086330000}"/>
    <cellStyle name="Normal 2 2 2 2 2 28 18" xfId="13181" xr:uid="{00000000-0005-0000-0000-000087330000}"/>
    <cellStyle name="Normal 2 2 2 2 2 28 19" xfId="13182" xr:uid="{00000000-0005-0000-0000-000088330000}"/>
    <cellStyle name="Normal 2 2 2 2 2 28 2" xfId="13183" xr:uid="{00000000-0005-0000-0000-000089330000}"/>
    <cellStyle name="Normal 2 2 2 2 2 28 2 10" xfId="13184" xr:uid="{00000000-0005-0000-0000-00008A330000}"/>
    <cellStyle name="Normal 2 2 2 2 2 28 2 11" xfId="13185" xr:uid="{00000000-0005-0000-0000-00008B330000}"/>
    <cellStyle name="Normal 2 2 2 2 2 28 2 12" xfId="13186" xr:uid="{00000000-0005-0000-0000-00008C330000}"/>
    <cellStyle name="Normal 2 2 2 2 2 28 2 13" xfId="13187" xr:uid="{00000000-0005-0000-0000-00008D330000}"/>
    <cellStyle name="Normal 2 2 2 2 2 28 2 13 2" xfId="13188" xr:uid="{00000000-0005-0000-0000-00008E330000}"/>
    <cellStyle name="Normal 2 2 2 2 2 28 2 13 3" xfId="13189" xr:uid="{00000000-0005-0000-0000-00008F330000}"/>
    <cellStyle name="Normal 2 2 2 2 2 28 2 13 4" xfId="13190" xr:uid="{00000000-0005-0000-0000-000090330000}"/>
    <cellStyle name="Normal 2 2 2 2 2 28 2 14" xfId="13191" xr:uid="{00000000-0005-0000-0000-000091330000}"/>
    <cellStyle name="Normal 2 2 2 2 2 28 2 15" xfId="13192" xr:uid="{00000000-0005-0000-0000-000092330000}"/>
    <cellStyle name="Normal 2 2 2 2 2 28 2 16" xfId="13193" xr:uid="{00000000-0005-0000-0000-000093330000}"/>
    <cellStyle name="Normal 2 2 2 2 2 28 2 2" xfId="13194" xr:uid="{00000000-0005-0000-0000-000094330000}"/>
    <cellStyle name="Normal 2 2 2 2 2 28 2 2 10" xfId="13195" xr:uid="{00000000-0005-0000-0000-000095330000}"/>
    <cellStyle name="Normal 2 2 2 2 2 28 2 2 11" xfId="13196" xr:uid="{00000000-0005-0000-0000-000096330000}"/>
    <cellStyle name="Normal 2 2 2 2 2 28 2 2 11 2" xfId="13197" xr:uid="{00000000-0005-0000-0000-000097330000}"/>
    <cellStyle name="Normal 2 2 2 2 2 28 2 2 11 3" xfId="13198" xr:uid="{00000000-0005-0000-0000-000098330000}"/>
    <cellStyle name="Normal 2 2 2 2 2 28 2 2 11 4" xfId="13199" xr:uid="{00000000-0005-0000-0000-000099330000}"/>
    <cellStyle name="Normal 2 2 2 2 2 28 2 2 12" xfId="13200" xr:uid="{00000000-0005-0000-0000-00009A330000}"/>
    <cellStyle name="Normal 2 2 2 2 2 28 2 2 13" xfId="13201" xr:uid="{00000000-0005-0000-0000-00009B330000}"/>
    <cellStyle name="Normal 2 2 2 2 2 28 2 2 14" xfId="13202" xr:uid="{00000000-0005-0000-0000-00009C330000}"/>
    <cellStyle name="Normal 2 2 2 2 2 28 2 2 2" xfId="13203" xr:uid="{00000000-0005-0000-0000-00009D330000}"/>
    <cellStyle name="Normal 2 2 2 2 2 28 2 2 2 10" xfId="13204" xr:uid="{00000000-0005-0000-0000-00009E330000}"/>
    <cellStyle name="Normal 2 2 2 2 2 28 2 2 2 11" xfId="13205" xr:uid="{00000000-0005-0000-0000-00009F330000}"/>
    <cellStyle name="Normal 2 2 2 2 2 28 2 2 2 2" xfId="13206" xr:uid="{00000000-0005-0000-0000-0000A0330000}"/>
    <cellStyle name="Normal 2 2 2 2 2 28 2 2 2 2 10" xfId="13207" xr:uid="{00000000-0005-0000-0000-0000A1330000}"/>
    <cellStyle name="Normal 2 2 2 2 2 28 2 2 2 2 11" xfId="13208" xr:uid="{00000000-0005-0000-0000-0000A2330000}"/>
    <cellStyle name="Normal 2 2 2 2 2 28 2 2 2 2 2" xfId="13209" xr:uid="{00000000-0005-0000-0000-0000A3330000}"/>
    <cellStyle name="Normal 2 2 2 2 2 28 2 2 2 2 2 2" xfId="13210" xr:uid="{00000000-0005-0000-0000-0000A4330000}"/>
    <cellStyle name="Normal 2 2 2 2 2 28 2 2 2 2 2 2 2" xfId="13211" xr:uid="{00000000-0005-0000-0000-0000A5330000}"/>
    <cellStyle name="Normal 2 2 2 2 2 28 2 2 2 2 2 2 3" xfId="13212" xr:uid="{00000000-0005-0000-0000-0000A6330000}"/>
    <cellStyle name="Normal 2 2 2 2 2 28 2 2 2 2 2 2 4" xfId="13213" xr:uid="{00000000-0005-0000-0000-0000A7330000}"/>
    <cellStyle name="Normal 2 2 2 2 2 28 2 2 2 2 2 3" xfId="13214" xr:uid="{00000000-0005-0000-0000-0000A8330000}"/>
    <cellStyle name="Normal 2 2 2 2 2 28 2 2 2 2 2 4" xfId="13215" xr:uid="{00000000-0005-0000-0000-0000A9330000}"/>
    <cellStyle name="Normal 2 2 2 2 2 28 2 2 2 2 2 5" xfId="13216" xr:uid="{00000000-0005-0000-0000-0000AA330000}"/>
    <cellStyle name="Normal 2 2 2 2 2 28 2 2 2 2 2 6" xfId="13217" xr:uid="{00000000-0005-0000-0000-0000AB330000}"/>
    <cellStyle name="Normal 2 2 2 2 2 28 2 2 2 2 3" xfId="13218" xr:uid="{00000000-0005-0000-0000-0000AC330000}"/>
    <cellStyle name="Normal 2 2 2 2 2 28 2 2 2 2 4" xfId="13219" xr:uid="{00000000-0005-0000-0000-0000AD330000}"/>
    <cellStyle name="Normal 2 2 2 2 2 28 2 2 2 2 5" xfId="13220" xr:uid="{00000000-0005-0000-0000-0000AE330000}"/>
    <cellStyle name="Normal 2 2 2 2 2 28 2 2 2 2 6" xfId="13221" xr:uid="{00000000-0005-0000-0000-0000AF330000}"/>
    <cellStyle name="Normal 2 2 2 2 2 28 2 2 2 2 7" xfId="13222" xr:uid="{00000000-0005-0000-0000-0000B0330000}"/>
    <cellStyle name="Normal 2 2 2 2 2 28 2 2 2 2 8" xfId="13223" xr:uid="{00000000-0005-0000-0000-0000B1330000}"/>
    <cellStyle name="Normal 2 2 2 2 2 28 2 2 2 2 8 2" xfId="13224" xr:uid="{00000000-0005-0000-0000-0000B2330000}"/>
    <cellStyle name="Normal 2 2 2 2 2 28 2 2 2 2 8 3" xfId="13225" xr:uid="{00000000-0005-0000-0000-0000B3330000}"/>
    <cellStyle name="Normal 2 2 2 2 2 28 2 2 2 2 8 4" xfId="13226" xr:uid="{00000000-0005-0000-0000-0000B4330000}"/>
    <cellStyle name="Normal 2 2 2 2 2 28 2 2 2 2 9" xfId="13227" xr:uid="{00000000-0005-0000-0000-0000B5330000}"/>
    <cellStyle name="Normal 2 2 2 2 2 28 2 2 2 3" xfId="13228" xr:uid="{00000000-0005-0000-0000-0000B6330000}"/>
    <cellStyle name="Normal 2 2 2 2 2 28 2 2 2 3 2" xfId="13229" xr:uid="{00000000-0005-0000-0000-0000B7330000}"/>
    <cellStyle name="Normal 2 2 2 2 2 28 2 2 2 3 2 2" xfId="13230" xr:uid="{00000000-0005-0000-0000-0000B8330000}"/>
    <cellStyle name="Normal 2 2 2 2 2 28 2 2 2 3 2 3" xfId="13231" xr:uid="{00000000-0005-0000-0000-0000B9330000}"/>
    <cellStyle name="Normal 2 2 2 2 2 28 2 2 2 3 2 4" xfId="13232" xr:uid="{00000000-0005-0000-0000-0000BA330000}"/>
    <cellStyle name="Normal 2 2 2 2 2 28 2 2 2 3 3" xfId="13233" xr:uid="{00000000-0005-0000-0000-0000BB330000}"/>
    <cellStyle name="Normal 2 2 2 2 2 28 2 2 2 3 4" xfId="13234" xr:uid="{00000000-0005-0000-0000-0000BC330000}"/>
    <cellStyle name="Normal 2 2 2 2 2 28 2 2 2 3 5" xfId="13235" xr:uid="{00000000-0005-0000-0000-0000BD330000}"/>
    <cellStyle name="Normal 2 2 2 2 2 28 2 2 2 3 6" xfId="13236" xr:uid="{00000000-0005-0000-0000-0000BE330000}"/>
    <cellStyle name="Normal 2 2 2 2 2 28 2 2 2 4" xfId="13237" xr:uid="{00000000-0005-0000-0000-0000BF330000}"/>
    <cellStyle name="Normal 2 2 2 2 2 28 2 2 2 5" xfId="13238" xr:uid="{00000000-0005-0000-0000-0000C0330000}"/>
    <cellStyle name="Normal 2 2 2 2 2 28 2 2 2 6" xfId="13239" xr:uid="{00000000-0005-0000-0000-0000C1330000}"/>
    <cellStyle name="Normal 2 2 2 2 2 28 2 2 2 7" xfId="13240" xr:uid="{00000000-0005-0000-0000-0000C2330000}"/>
    <cellStyle name="Normal 2 2 2 2 2 28 2 2 2 8" xfId="13241" xr:uid="{00000000-0005-0000-0000-0000C3330000}"/>
    <cellStyle name="Normal 2 2 2 2 2 28 2 2 2 8 2" xfId="13242" xr:uid="{00000000-0005-0000-0000-0000C4330000}"/>
    <cellStyle name="Normal 2 2 2 2 2 28 2 2 2 8 3" xfId="13243" xr:uid="{00000000-0005-0000-0000-0000C5330000}"/>
    <cellStyle name="Normal 2 2 2 2 2 28 2 2 2 8 4" xfId="13244" xr:uid="{00000000-0005-0000-0000-0000C6330000}"/>
    <cellStyle name="Normal 2 2 2 2 2 28 2 2 2 9" xfId="13245" xr:uid="{00000000-0005-0000-0000-0000C7330000}"/>
    <cellStyle name="Normal 2 2 2 2 2 28 2 2 3" xfId="13246" xr:uid="{00000000-0005-0000-0000-0000C8330000}"/>
    <cellStyle name="Normal 2 2 2 2 2 28 2 2 4" xfId="13247" xr:uid="{00000000-0005-0000-0000-0000C9330000}"/>
    <cellStyle name="Normal 2 2 2 2 2 28 2 2 5" xfId="13248" xr:uid="{00000000-0005-0000-0000-0000CA330000}"/>
    <cellStyle name="Normal 2 2 2 2 2 28 2 2 5 2" xfId="13249" xr:uid="{00000000-0005-0000-0000-0000CB330000}"/>
    <cellStyle name="Normal 2 2 2 2 2 28 2 2 5 2 2" xfId="13250" xr:uid="{00000000-0005-0000-0000-0000CC330000}"/>
    <cellStyle name="Normal 2 2 2 2 2 28 2 2 5 2 3" xfId="13251" xr:uid="{00000000-0005-0000-0000-0000CD330000}"/>
    <cellStyle name="Normal 2 2 2 2 2 28 2 2 5 2 4" xfId="13252" xr:uid="{00000000-0005-0000-0000-0000CE330000}"/>
    <cellStyle name="Normal 2 2 2 2 2 28 2 2 5 3" xfId="13253" xr:uid="{00000000-0005-0000-0000-0000CF330000}"/>
    <cellStyle name="Normal 2 2 2 2 2 28 2 2 5 4" xfId="13254" xr:uid="{00000000-0005-0000-0000-0000D0330000}"/>
    <cellStyle name="Normal 2 2 2 2 2 28 2 2 5 5" xfId="13255" xr:uid="{00000000-0005-0000-0000-0000D1330000}"/>
    <cellStyle name="Normal 2 2 2 2 2 28 2 2 5 6" xfId="13256" xr:uid="{00000000-0005-0000-0000-0000D2330000}"/>
    <cellStyle name="Normal 2 2 2 2 2 28 2 2 6" xfId="13257" xr:uid="{00000000-0005-0000-0000-0000D3330000}"/>
    <cellStyle name="Normal 2 2 2 2 2 28 2 2 7" xfId="13258" xr:uid="{00000000-0005-0000-0000-0000D4330000}"/>
    <cellStyle name="Normal 2 2 2 2 2 28 2 2 8" xfId="13259" xr:uid="{00000000-0005-0000-0000-0000D5330000}"/>
    <cellStyle name="Normal 2 2 2 2 2 28 2 2 9" xfId="13260" xr:uid="{00000000-0005-0000-0000-0000D6330000}"/>
    <cellStyle name="Normal 2 2 2 2 2 28 2 3" xfId="13261" xr:uid="{00000000-0005-0000-0000-0000D7330000}"/>
    <cellStyle name="Normal 2 2 2 2 2 28 2 4" xfId="13262" xr:uid="{00000000-0005-0000-0000-0000D8330000}"/>
    <cellStyle name="Normal 2 2 2 2 2 28 2 5" xfId="13263" xr:uid="{00000000-0005-0000-0000-0000D9330000}"/>
    <cellStyle name="Normal 2 2 2 2 2 28 2 5 10" xfId="13264" xr:uid="{00000000-0005-0000-0000-0000DA330000}"/>
    <cellStyle name="Normal 2 2 2 2 2 28 2 5 11" xfId="13265" xr:uid="{00000000-0005-0000-0000-0000DB330000}"/>
    <cellStyle name="Normal 2 2 2 2 2 28 2 5 2" xfId="13266" xr:uid="{00000000-0005-0000-0000-0000DC330000}"/>
    <cellStyle name="Normal 2 2 2 2 2 28 2 5 2 10" xfId="13267" xr:uid="{00000000-0005-0000-0000-0000DD330000}"/>
    <cellStyle name="Normal 2 2 2 2 2 28 2 5 2 11" xfId="13268" xr:uid="{00000000-0005-0000-0000-0000DE330000}"/>
    <cellStyle name="Normal 2 2 2 2 2 28 2 5 2 2" xfId="13269" xr:uid="{00000000-0005-0000-0000-0000DF330000}"/>
    <cellStyle name="Normal 2 2 2 2 2 28 2 5 2 2 2" xfId="13270" xr:uid="{00000000-0005-0000-0000-0000E0330000}"/>
    <cellStyle name="Normal 2 2 2 2 2 28 2 5 2 2 2 2" xfId="13271" xr:uid="{00000000-0005-0000-0000-0000E1330000}"/>
    <cellStyle name="Normal 2 2 2 2 2 28 2 5 2 2 2 3" xfId="13272" xr:uid="{00000000-0005-0000-0000-0000E2330000}"/>
    <cellStyle name="Normal 2 2 2 2 2 28 2 5 2 2 2 4" xfId="13273" xr:uid="{00000000-0005-0000-0000-0000E3330000}"/>
    <cellStyle name="Normal 2 2 2 2 2 28 2 5 2 2 3" xfId="13274" xr:uid="{00000000-0005-0000-0000-0000E4330000}"/>
    <cellStyle name="Normal 2 2 2 2 2 28 2 5 2 2 4" xfId="13275" xr:uid="{00000000-0005-0000-0000-0000E5330000}"/>
    <cellStyle name="Normal 2 2 2 2 2 28 2 5 2 2 5" xfId="13276" xr:uid="{00000000-0005-0000-0000-0000E6330000}"/>
    <cellStyle name="Normal 2 2 2 2 2 28 2 5 2 2 6" xfId="13277" xr:uid="{00000000-0005-0000-0000-0000E7330000}"/>
    <cellStyle name="Normal 2 2 2 2 2 28 2 5 2 3" xfId="13278" xr:uid="{00000000-0005-0000-0000-0000E8330000}"/>
    <cellStyle name="Normal 2 2 2 2 2 28 2 5 2 4" xfId="13279" xr:uid="{00000000-0005-0000-0000-0000E9330000}"/>
    <cellStyle name="Normal 2 2 2 2 2 28 2 5 2 5" xfId="13280" xr:uid="{00000000-0005-0000-0000-0000EA330000}"/>
    <cellStyle name="Normal 2 2 2 2 2 28 2 5 2 6" xfId="13281" xr:uid="{00000000-0005-0000-0000-0000EB330000}"/>
    <cellStyle name="Normal 2 2 2 2 2 28 2 5 2 7" xfId="13282" xr:uid="{00000000-0005-0000-0000-0000EC330000}"/>
    <cellStyle name="Normal 2 2 2 2 2 28 2 5 2 8" xfId="13283" xr:uid="{00000000-0005-0000-0000-0000ED330000}"/>
    <cellStyle name="Normal 2 2 2 2 2 28 2 5 2 8 2" xfId="13284" xr:uid="{00000000-0005-0000-0000-0000EE330000}"/>
    <cellStyle name="Normal 2 2 2 2 2 28 2 5 2 8 3" xfId="13285" xr:uid="{00000000-0005-0000-0000-0000EF330000}"/>
    <cellStyle name="Normal 2 2 2 2 2 28 2 5 2 8 4" xfId="13286" xr:uid="{00000000-0005-0000-0000-0000F0330000}"/>
    <cellStyle name="Normal 2 2 2 2 2 28 2 5 2 9" xfId="13287" xr:uid="{00000000-0005-0000-0000-0000F1330000}"/>
    <cellStyle name="Normal 2 2 2 2 2 28 2 5 3" xfId="13288" xr:uid="{00000000-0005-0000-0000-0000F2330000}"/>
    <cellStyle name="Normal 2 2 2 2 2 28 2 5 3 2" xfId="13289" xr:uid="{00000000-0005-0000-0000-0000F3330000}"/>
    <cellStyle name="Normal 2 2 2 2 2 28 2 5 3 2 2" xfId="13290" xr:uid="{00000000-0005-0000-0000-0000F4330000}"/>
    <cellStyle name="Normal 2 2 2 2 2 28 2 5 3 2 3" xfId="13291" xr:uid="{00000000-0005-0000-0000-0000F5330000}"/>
    <cellStyle name="Normal 2 2 2 2 2 28 2 5 3 2 4" xfId="13292" xr:uid="{00000000-0005-0000-0000-0000F6330000}"/>
    <cellStyle name="Normal 2 2 2 2 2 28 2 5 3 3" xfId="13293" xr:uid="{00000000-0005-0000-0000-0000F7330000}"/>
    <cellStyle name="Normal 2 2 2 2 2 28 2 5 3 4" xfId="13294" xr:uid="{00000000-0005-0000-0000-0000F8330000}"/>
    <cellStyle name="Normal 2 2 2 2 2 28 2 5 3 5" xfId="13295" xr:uid="{00000000-0005-0000-0000-0000F9330000}"/>
    <cellStyle name="Normal 2 2 2 2 2 28 2 5 3 6" xfId="13296" xr:uid="{00000000-0005-0000-0000-0000FA330000}"/>
    <cellStyle name="Normal 2 2 2 2 2 28 2 5 4" xfId="13297" xr:uid="{00000000-0005-0000-0000-0000FB330000}"/>
    <cellStyle name="Normal 2 2 2 2 2 28 2 5 5" xfId="13298" xr:uid="{00000000-0005-0000-0000-0000FC330000}"/>
    <cellStyle name="Normal 2 2 2 2 2 28 2 5 6" xfId="13299" xr:uid="{00000000-0005-0000-0000-0000FD330000}"/>
    <cellStyle name="Normal 2 2 2 2 2 28 2 5 7" xfId="13300" xr:uid="{00000000-0005-0000-0000-0000FE330000}"/>
    <cellStyle name="Normal 2 2 2 2 2 28 2 5 8" xfId="13301" xr:uid="{00000000-0005-0000-0000-0000FF330000}"/>
    <cellStyle name="Normal 2 2 2 2 2 28 2 5 8 2" xfId="13302" xr:uid="{00000000-0005-0000-0000-000000340000}"/>
    <cellStyle name="Normal 2 2 2 2 2 28 2 5 8 3" xfId="13303" xr:uid="{00000000-0005-0000-0000-000001340000}"/>
    <cellStyle name="Normal 2 2 2 2 2 28 2 5 8 4" xfId="13304" xr:uid="{00000000-0005-0000-0000-000002340000}"/>
    <cellStyle name="Normal 2 2 2 2 2 28 2 5 9" xfId="13305" xr:uid="{00000000-0005-0000-0000-000003340000}"/>
    <cellStyle name="Normal 2 2 2 2 2 28 2 6" xfId="13306" xr:uid="{00000000-0005-0000-0000-000004340000}"/>
    <cellStyle name="Normal 2 2 2 2 2 28 2 7" xfId="13307" xr:uid="{00000000-0005-0000-0000-000005340000}"/>
    <cellStyle name="Normal 2 2 2 2 2 28 2 7 2" xfId="13308" xr:uid="{00000000-0005-0000-0000-000006340000}"/>
    <cellStyle name="Normal 2 2 2 2 2 28 2 7 2 2" xfId="13309" xr:uid="{00000000-0005-0000-0000-000007340000}"/>
    <cellStyle name="Normal 2 2 2 2 2 28 2 7 2 3" xfId="13310" xr:uid="{00000000-0005-0000-0000-000008340000}"/>
    <cellStyle name="Normal 2 2 2 2 2 28 2 7 2 4" xfId="13311" xr:uid="{00000000-0005-0000-0000-000009340000}"/>
    <cellStyle name="Normal 2 2 2 2 2 28 2 7 3" xfId="13312" xr:uid="{00000000-0005-0000-0000-00000A340000}"/>
    <cellStyle name="Normal 2 2 2 2 2 28 2 7 4" xfId="13313" xr:uid="{00000000-0005-0000-0000-00000B340000}"/>
    <cellStyle name="Normal 2 2 2 2 2 28 2 7 5" xfId="13314" xr:uid="{00000000-0005-0000-0000-00000C340000}"/>
    <cellStyle name="Normal 2 2 2 2 2 28 2 7 6" xfId="13315" xr:uid="{00000000-0005-0000-0000-00000D340000}"/>
    <cellStyle name="Normal 2 2 2 2 2 28 2 8" xfId="13316" xr:uid="{00000000-0005-0000-0000-00000E340000}"/>
    <cellStyle name="Normal 2 2 2 2 2 28 2 9" xfId="13317" xr:uid="{00000000-0005-0000-0000-00000F340000}"/>
    <cellStyle name="Normal 2 2 2 2 2 28 20" xfId="13318" xr:uid="{00000000-0005-0000-0000-000010340000}"/>
    <cellStyle name="Normal 2 2 2 2 2 28 21" xfId="13319" xr:uid="{00000000-0005-0000-0000-000011340000}"/>
    <cellStyle name="Normal 2 2 2 2 2 28 21 2" xfId="13320" xr:uid="{00000000-0005-0000-0000-000012340000}"/>
    <cellStyle name="Normal 2 2 2 2 2 28 21 3" xfId="13321" xr:uid="{00000000-0005-0000-0000-000013340000}"/>
    <cellStyle name="Normal 2 2 2 2 2 28 21 4" xfId="13322" xr:uid="{00000000-0005-0000-0000-000014340000}"/>
    <cellStyle name="Normal 2 2 2 2 2 28 22" xfId="13323" xr:uid="{00000000-0005-0000-0000-000015340000}"/>
    <cellStyle name="Normal 2 2 2 2 2 28 23" xfId="13324" xr:uid="{00000000-0005-0000-0000-000016340000}"/>
    <cellStyle name="Normal 2 2 2 2 2 28 24" xfId="13325" xr:uid="{00000000-0005-0000-0000-000017340000}"/>
    <cellStyle name="Normal 2 2 2 2 2 28 3" xfId="13326" xr:uid="{00000000-0005-0000-0000-000018340000}"/>
    <cellStyle name="Normal 2 2 2 2 2 28 4" xfId="13327" xr:uid="{00000000-0005-0000-0000-000019340000}"/>
    <cellStyle name="Normal 2 2 2 2 2 28 5" xfId="13328" xr:uid="{00000000-0005-0000-0000-00001A340000}"/>
    <cellStyle name="Normal 2 2 2 2 2 28 6" xfId="13329" xr:uid="{00000000-0005-0000-0000-00001B340000}"/>
    <cellStyle name="Normal 2 2 2 2 2 28 7" xfId="13330" xr:uid="{00000000-0005-0000-0000-00001C340000}"/>
    <cellStyle name="Normal 2 2 2 2 2 28 8" xfId="13331" xr:uid="{00000000-0005-0000-0000-00001D340000}"/>
    <cellStyle name="Normal 2 2 2 2 2 28 9" xfId="13332" xr:uid="{00000000-0005-0000-0000-00001E340000}"/>
    <cellStyle name="Normal 2 2 2 2 2 29" xfId="13333" xr:uid="{00000000-0005-0000-0000-00001F340000}"/>
    <cellStyle name="Normal 2 2 2 2 2 29 10" xfId="13334" xr:uid="{00000000-0005-0000-0000-000020340000}"/>
    <cellStyle name="Normal 2 2 2 2 2 29 11" xfId="13335" xr:uid="{00000000-0005-0000-0000-000021340000}"/>
    <cellStyle name="Normal 2 2 2 2 2 29 12" xfId="13336" xr:uid="{00000000-0005-0000-0000-000022340000}"/>
    <cellStyle name="Normal 2 2 2 2 2 29 13" xfId="13337" xr:uid="{00000000-0005-0000-0000-000023340000}"/>
    <cellStyle name="Normal 2 2 2 2 2 29 13 2" xfId="13338" xr:uid="{00000000-0005-0000-0000-000024340000}"/>
    <cellStyle name="Normal 2 2 2 2 2 29 13 3" xfId="13339" xr:uid="{00000000-0005-0000-0000-000025340000}"/>
    <cellStyle name="Normal 2 2 2 2 2 29 13 4" xfId="13340" xr:uid="{00000000-0005-0000-0000-000026340000}"/>
    <cellStyle name="Normal 2 2 2 2 2 29 14" xfId="13341" xr:uid="{00000000-0005-0000-0000-000027340000}"/>
    <cellStyle name="Normal 2 2 2 2 2 29 15" xfId="13342" xr:uid="{00000000-0005-0000-0000-000028340000}"/>
    <cellStyle name="Normal 2 2 2 2 2 29 16" xfId="13343" xr:uid="{00000000-0005-0000-0000-000029340000}"/>
    <cellStyle name="Normal 2 2 2 2 2 29 2" xfId="13344" xr:uid="{00000000-0005-0000-0000-00002A340000}"/>
    <cellStyle name="Normal 2 2 2 2 2 29 2 10" xfId="13345" xr:uid="{00000000-0005-0000-0000-00002B340000}"/>
    <cellStyle name="Normal 2 2 2 2 2 29 2 11" xfId="13346" xr:uid="{00000000-0005-0000-0000-00002C340000}"/>
    <cellStyle name="Normal 2 2 2 2 2 29 2 11 2" xfId="13347" xr:uid="{00000000-0005-0000-0000-00002D340000}"/>
    <cellStyle name="Normal 2 2 2 2 2 29 2 11 3" xfId="13348" xr:uid="{00000000-0005-0000-0000-00002E340000}"/>
    <cellStyle name="Normal 2 2 2 2 2 29 2 11 4" xfId="13349" xr:uid="{00000000-0005-0000-0000-00002F340000}"/>
    <cellStyle name="Normal 2 2 2 2 2 29 2 12" xfId="13350" xr:uid="{00000000-0005-0000-0000-000030340000}"/>
    <cellStyle name="Normal 2 2 2 2 2 29 2 13" xfId="13351" xr:uid="{00000000-0005-0000-0000-000031340000}"/>
    <cellStyle name="Normal 2 2 2 2 2 29 2 14" xfId="13352" xr:uid="{00000000-0005-0000-0000-000032340000}"/>
    <cellStyle name="Normal 2 2 2 2 2 29 2 2" xfId="13353" xr:uid="{00000000-0005-0000-0000-000033340000}"/>
    <cellStyle name="Normal 2 2 2 2 2 29 2 2 10" xfId="13354" xr:uid="{00000000-0005-0000-0000-000034340000}"/>
    <cellStyle name="Normal 2 2 2 2 2 29 2 2 11" xfId="13355" xr:uid="{00000000-0005-0000-0000-000035340000}"/>
    <cellStyle name="Normal 2 2 2 2 2 29 2 2 2" xfId="13356" xr:uid="{00000000-0005-0000-0000-000036340000}"/>
    <cellStyle name="Normal 2 2 2 2 2 29 2 2 2 10" xfId="13357" xr:uid="{00000000-0005-0000-0000-000037340000}"/>
    <cellStyle name="Normal 2 2 2 2 2 29 2 2 2 11" xfId="13358" xr:uid="{00000000-0005-0000-0000-000038340000}"/>
    <cellStyle name="Normal 2 2 2 2 2 29 2 2 2 2" xfId="13359" xr:uid="{00000000-0005-0000-0000-000039340000}"/>
    <cellStyle name="Normal 2 2 2 2 2 29 2 2 2 2 2" xfId="13360" xr:uid="{00000000-0005-0000-0000-00003A340000}"/>
    <cellStyle name="Normal 2 2 2 2 2 29 2 2 2 2 2 2" xfId="13361" xr:uid="{00000000-0005-0000-0000-00003B340000}"/>
    <cellStyle name="Normal 2 2 2 2 2 29 2 2 2 2 2 3" xfId="13362" xr:uid="{00000000-0005-0000-0000-00003C340000}"/>
    <cellStyle name="Normal 2 2 2 2 2 29 2 2 2 2 2 4" xfId="13363" xr:uid="{00000000-0005-0000-0000-00003D340000}"/>
    <cellStyle name="Normal 2 2 2 2 2 29 2 2 2 2 3" xfId="13364" xr:uid="{00000000-0005-0000-0000-00003E340000}"/>
    <cellStyle name="Normal 2 2 2 2 2 29 2 2 2 2 4" xfId="13365" xr:uid="{00000000-0005-0000-0000-00003F340000}"/>
    <cellStyle name="Normal 2 2 2 2 2 29 2 2 2 2 5" xfId="13366" xr:uid="{00000000-0005-0000-0000-000040340000}"/>
    <cellStyle name="Normal 2 2 2 2 2 29 2 2 2 2 6" xfId="13367" xr:uid="{00000000-0005-0000-0000-000041340000}"/>
    <cellStyle name="Normal 2 2 2 2 2 29 2 2 2 3" xfId="13368" xr:uid="{00000000-0005-0000-0000-000042340000}"/>
    <cellStyle name="Normal 2 2 2 2 2 29 2 2 2 4" xfId="13369" xr:uid="{00000000-0005-0000-0000-000043340000}"/>
    <cellStyle name="Normal 2 2 2 2 2 29 2 2 2 5" xfId="13370" xr:uid="{00000000-0005-0000-0000-000044340000}"/>
    <cellStyle name="Normal 2 2 2 2 2 29 2 2 2 6" xfId="13371" xr:uid="{00000000-0005-0000-0000-000045340000}"/>
    <cellStyle name="Normal 2 2 2 2 2 29 2 2 2 7" xfId="13372" xr:uid="{00000000-0005-0000-0000-000046340000}"/>
    <cellStyle name="Normal 2 2 2 2 2 29 2 2 2 8" xfId="13373" xr:uid="{00000000-0005-0000-0000-000047340000}"/>
    <cellStyle name="Normal 2 2 2 2 2 29 2 2 2 8 2" xfId="13374" xr:uid="{00000000-0005-0000-0000-000048340000}"/>
    <cellStyle name="Normal 2 2 2 2 2 29 2 2 2 8 3" xfId="13375" xr:uid="{00000000-0005-0000-0000-000049340000}"/>
    <cellStyle name="Normal 2 2 2 2 2 29 2 2 2 8 4" xfId="13376" xr:uid="{00000000-0005-0000-0000-00004A340000}"/>
    <cellStyle name="Normal 2 2 2 2 2 29 2 2 2 9" xfId="13377" xr:uid="{00000000-0005-0000-0000-00004B340000}"/>
    <cellStyle name="Normal 2 2 2 2 2 29 2 2 3" xfId="13378" xr:uid="{00000000-0005-0000-0000-00004C340000}"/>
    <cellStyle name="Normal 2 2 2 2 2 29 2 2 3 2" xfId="13379" xr:uid="{00000000-0005-0000-0000-00004D340000}"/>
    <cellStyle name="Normal 2 2 2 2 2 29 2 2 3 2 2" xfId="13380" xr:uid="{00000000-0005-0000-0000-00004E340000}"/>
    <cellStyle name="Normal 2 2 2 2 2 29 2 2 3 2 3" xfId="13381" xr:uid="{00000000-0005-0000-0000-00004F340000}"/>
    <cellStyle name="Normal 2 2 2 2 2 29 2 2 3 2 4" xfId="13382" xr:uid="{00000000-0005-0000-0000-000050340000}"/>
    <cellStyle name="Normal 2 2 2 2 2 29 2 2 3 3" xfId="13383" xr:uid="{00000000-0005-0000-0000-000051340000}"/>
    <cellStyle name="Normal 2 2 2 2 2 29 2 2 3 4" xfId="13384" xr:uid="{00000000-0005-0000-0000-000052340000}"/>
    <cellStyle name="Normal 2 2 2 2 2 29 2 2 3 5" xfId="13385" xr:uid="{00000000-0005-0000-0000-000053340000}"/>
    <cellStyle name="Normal 2 2 2 2 2 29 2 2 3 6" xfId="13386" xr:uid="{00000000-0005-0000-0000-000054340000}"/>
    <cellStyle name="Normal 2 2 2 2 2 29 2 2 4" xfId="13387" xr:uid="{00000000-0005-0000-0000-000055340000}"/>
    <cellStyle name="Normal 2 2 2 2 2 29 2 2 5" xfId="13388" xr:uid="{00000000-0005-0000-0000-000056340000}"/>
    <cellStyle name="Normal 2 2 2 2 2 29 2 2 6" xfId="13389" xr:uid="{00000000-0005-0000-0000-000057340000}"/>
    <cellStyle name="Normal 2 2 2 2 2 29 2 2 7" xfId="13390" xr:uid="{00000000-0005-0000-0000-000058340000}"/>
    <cellStyle name="Normal 2 2 2 2 2 29 2 2 8" xfId="13391" xr:uid="{00000000-0005-0000-0000-000059340000}"/>
    <cellStyle name="Normal 2 2 2 2 2 29 2 2 8 2" xfId="13392" xr:uid="{00000000-0005-0000-0000-00005A340000}"/>
    <cellStyle name="Normal 2 2 2 2 2 29 2 2 8 3" xfId="13393" xr:uid="{00000000-0005-0000-0000-00005B340000}"/>
    <cellStyle name="Normal 2 2 2 2 2 29 2 2 8 4" xfId="13394" xr:uid="{00000000-0005-0000-0000-00005C340000}"/>
    <cellStyle name="Normal 2 2 2 2 2 29 2 2 9" xfId="13395" xr:uid="{00000000-0005-0000-0000-00005D340000}"/>
    <cellStyle name="Normal 2 2 2 2 2 29 2 3" xfId="13396" xr:uid="{00000000-0005-0000-0000-00005E340000}"/>
    <cellStyle name="Normal 2 2 2 2 2 29 2 4" xfId="13397" xr:uid="{00000000-0005-0000-0000-00005F340000}"/>
    <cellStyle name="Normal 2 2 2 2 2 29 2 5" xfId="13398" xr:uid="{00000000-0005-0000-0000-000060340000}"/>
    <cellStyle name="Normal 2 2 2 2 2 29 2 5 2" xfId="13399" xr:uid="{00000000-0005-0000-0000-000061340000}"/>
    <cellStyle name="Normal 2 2 2 2 2 29 2 5 2 2" xfId="13400" xr:uid="{00000000-0005-0000-0000-000062340000}"/>
    <cellStyle name="Normal 2 2 2 2 2 29 2 5 2 3" xfId="13401" xr:uid="{00000000-0005-0000-0000-000063340000}"/>
    <cellStyle name="Normal 2 2 2 2 2 29 2 5 2 4" xfId="13402" xr:uid="{00000000-0005-0000-0000-000064340000}"/>
    <cellStyle name="Normal 2 2 2 2 2 29 2 5 3" xfId="13403" xr:uid="{00000000-0005-0000-0000-000065340000}"/>
    <cellStyle name="Normal 2 2 2 2 2 29 2 5 4" xfId="13404" xr:uid="{00000000-0005-0000-0000-000066340000}"/>
    <cellStyle name="Normal 2 2 2 2 2 29 2 5 5" xfId="13405" xr:uid="{00000000-0005-0000-0000-000067340000}"/>
    <cellStyle name="Normal 2 2 2 2 2 29 2 5 6" xfId="13406" xr:uid="{00000000-0005-0000-0000-000068340000}"/>
    <cellStyle name="Normal 2 2 2 2 2 29 2 6" xfId="13407" xr:uid="{00000000-0005-0000-0000-000069340000}"/>
    <cellStyle name="Normal 2 2 2 2 2 29 2 7" xfId="13408" xr:uid="{00000000-0005-0000-0000-00006A340000}"/>
    <cellStyle name="Normal 2 2 2 2 2 29 2 8" xfId="13409" xr:uid="{00000000-0005-0000-0000-00006B340000}"/>
    <cellStyle name="Normal 2 2 2 2 2 29 2 9" xfId="13410" xr:uid="{00000000-0005-0000-0000-00006C340000}"/>
    <cellStyle name="Normal 2 2 2 2 2 29 3" xfId="13411" xr:uid="{00000000-0005-0000-0000-00006D340000}"/>
    <cellStyle name="Normal 2 2 2 2 2 29 4" xfId="13412" xr:uid="{00000000-0005-0000-0000-00006E340000}"/>
    <cellStyle name="Normal 2 2 2 2 2 29 5" xfId="13413" xr:uid="{00000000-0005-0000-0000-00006F340000}"/>
    <cellStyle name="Normal 2 2 2 2 2 29 5 10" xfId="13414" xr:uid="{00000000-0005-0000-0000-000070340000}"/>
    <cellStyle name="Normal 2 2 2 2 2 29 5 11" xfId="13415" xr:uid="{00000000-0005-0000-0000-000071340000}"/>
    <cellStyle name="Normal 2 2 2 2 2 29 5 2" xfId="13416" xr:uid="{00000000-0005-0000-0000-000072340000}"/>
    <cellStyle name="Normal 2 2 2 2 2 29 5 2 10" xfId="13417" xr:uid="{00000000-0005-0000-0000-000073340000}"/>
    <cellStyle name="Normal 2 2 2 2 2 29 5 2 11" xfId="13418" xr:uid="{00000000-0005-0000-0000-000074340000}"/>
    <cellStyle name="Normal 2 2 2 2 2 29 5 2 2" xfId="13419" xr:uid="{00000000-0005-0000-0000-000075340000}"/>
    <cellStyle name="Normal 2 2 2 2 2 29 5 2 2 2" xfId="13420" xr:uid="{00000000-0005-0000-0000-000076340000}"/>
    <cellStyle name="Normal 2 2 2 2 2 29 5 2 2 2 2" xfId="13421" xr:uid="{00000000-0005-0000-0000-000077340000}"/>
    <cellStyle name="Normal 2 2 2 2 2 29 5 2 2 2 3" xfId="13422" xr:uid="{00000000-0005-0000-0000-000078340000}"/>
    <cellStyle name="Normal 2 2 2 2 2 29 5 2 2 2 4" xfId="13423" xr:uid="{00000000-0005-0000-0000-000079340000}"/>
    <cellStyle name="Normal 2 2 2 2 2 29 5 2 2 3" xfId="13424" xr:uid="{00000000-0005-0000-0000-00007A340000}"/>
    <cellStyle name="Normal 2 2 2 2 2 29 5 2 2 4" xfId="13425" xr:uid="{00000000-0005-0000-0000-00007B340000}"/>
    <cellStyle name="Normal 2 2 2 2 2 29 5 2 2 5" xfId="13426" xr:uid="{00000000-0005-0000-0000-00007C340000}"/>
    <cellStyle name="Normal 2 2 2 2 2 29 5 2 2 6" xfId="13427" xr:uid="{00000000-0005-0000-0000-00007D340000}"/>
    <cellStyle name="Normal 2 2 2 2 2 29 5 2 3" xfId="13428" xr:uid="{00000000-0005-0000-0000-00007E340000}"/>
    <cellStyle name="Normal 2 2 2 2 2 29 5 2 4" xfId="13429" xr:uid="{00000000-0005-0000-0000-00007F340000}"/>
    <cellStyle name="Normal 2 2 2 2 2 29 5 2 5" xfId="13430" xr:uid="{00000000-0005-0000-0000-000080340000}"/>
    <cellStyle name="Normal 2 2 2 2 2 29 5 2 6" xfId="13431" xr:uid="{00000000-0005-0000-0000-000081340000}"/>
    <cellStyle name="Normal 2 2 2 2 2 29 5 2 7" xfId="13432" xr:uid="{00000000-0005-0000-0000-000082340000}"/>
    <cellStyle name="Normal 2 2 2 2 2 29 5 2 8" xfId="13433" xr:uid="{00000000-0005-0000-0000-000083340000}"/>
    <cellStyle name="Normal 2 2 2 2 2 29 5 2 8 2" xfId="13434" xr:uid="{00000000-0005-0000-0000-000084340000}"/>
    <cellStyle name="Normal 2 2 2 2 2 29 5 2 8 3" xfId="13435" xr:uid="{00000000-0005-0000-0000-000085340000}"/>
    <cellStyle name="Normal 2 2 2 2 2 29 5 2 8 4" xfId="13436" xr:uid="{00000000-0005-0000-0000-000086340000}"/>
    <cellStyle name="Normal 2 2 2 2 2 29 5 2 9" xfId="13437" xr:uid="{00000000-0005-0000-0000-000087340000}"/>
    <cellStyle name="Normal 2 2 2 2 2 29 5 3" xfId="13438" xr:uid="{00000000-0005-0000-0000-000088340000}"/>
    <cellStyle name="Normal 2 2 2 2 2 29 5 3 2" xfId="13439" xr:uid="{00000000-0005-0000-0000-000089340000}"/>
    <cellStyle name="Normal 2 2 2 2 2 29 5 3 2 2" xfId="13440" xr:uid="{00000000-0005-0000-0000-00008A340000}"/>
    <cellStyle name="Normal 2 2 2 2 2 29 5 3 2 3" xfId="13441" xr:uid="{00000000-0005-0000-0000-00008B340000}"/>
    <cellStyle name="Normal 2 2 2 2 2 29 5 3 2 4" xfId="13442" xr:uid="{00000000-0005-0000-0000-00008C340000}"/>
    <cellStyle name="Normal 2 2 2 2 2 29 5 3 3" xfId="13443" xr:uid="{00000000-0005-0000-0000-00008D340000}"/>
    <cellStyle name="Normal 2 2 2 2 2 29 5 3 4" xfId="13444" xr:uid="{00000000-0005-0000-0000-00008E340000}"/>
    <cellStyle name="Normal 2 2 2 2 2 29 5 3 5" xfId="13445" xr:uid="{00000000-0005-0000-0000-00008F340000}"/>
    <cellStyle name="Normal 2 2 2 2 2 29 5 3 6" xfId="13446" xr:uid="{00000000-0005-0000-0000-000090340000}"/>
    <cellStyle name="Normal 2 2 2 2 2 29 5 4" xfId="13447" xr:uid="{00000000-0005-0000-0000-000091340000}"/>
    <cellStyle name="Normal 2 2 2 2 2 29 5 5" xfId="13448" xr:uid="{00000000-0005-0000-0000-000092340000}"/>
    <cellStyle name="Normal 2 2 2 2 2 29 5 6" xfId="13449" xr:uid="{00000000-0005-0000-0000-000093340000}"/>
    <cellStyle name="Normal 2 2 2 2 2 29 5 7" xfId="13450" xr:uid="{00000000-0005-0000-0000-000094340000}"/>
    <cellStyle name="Normal 2 2 2 2 2 29 5 8" xfId="13451" xr:uid="{00000000-0005-0000-0000-000095340000}"/>
    <cellStyle name="Normal 2 2 2 2 2 29 5 8 2" xfId="13452" xr:uid="{00000000-0005-0000-0000-000096340000}"/>
    <cellStyle name="Normal 2 2 2 2 2 29 5 8 3" xfId="13453" xr:uid="{00000000-0005-0000-0000-000097340000}"/>
    <cellStyle name="Normal 2 2 2 2 2 29 5 8 4" xfId="13454" xr:uid="{00000000-0005-0000-0000-000098340000}"/>
    <cellStyle name="Normal 2 2 2 2 2 29 5 9" xfId="13455" xr:uid="{00000000-0005-0000-0000-000099340000}"/>
    <cellStyle name="Normal 2 2 2 2 2 29 6" xfId="13456" xr:uid="{00000000-0005-0000-0000-00009A340000}"/>
    <cellStyle name="Normal 2 2 2 2 2 29 7" xfId="13457" xr:uid="{00000000-0005-0000-0000-00009B340000}"/>
    <cellStyle name="Normal 2 2 2 2 2 29 7 2" xfId="13458" xr:uid="{00000000-0005-0000-0000-00009C340000}"/>
    <cellStyle name="Normal 2 2 2 2 2 29 7 2 2" xfId="13459" xr:uid="{00000000-0005-0000-0000-00009D340000}"/>
    <cellStyle name="Normal 2 2 2 2 2 29 7 2 3" xfId="13460" xr:uid="{00000000-0005-0000-0000-00009E340000}"/>
    <cellStyle name="Normal 2 2 2 2 2 29 7 2 4" xfId="13461" xr:uid="{00000000-0005-0000-0000-00009F340000}"/>
    <cellStyle name="Normal 2 2 2 2 2 29 7 3" xfId="13462" xr:uid="{00000000-0005-0000-0000-0000A0340000}"/>
    <cellStyle name="Normal 2 2 2 2 2 29 7 4" xfId="13463" xr:uid="{00000000-0005-0000-0000-0000A1340000}"/>
    <cellStyle name="Normal 2 2 2 2 2 29 7 5" xfId="13464" xr:uid="{00000000-0005-0000-0000-0000A2340000}"/>
    <cellStyle name="Normal 2 2 2 2 2 29 7 6" xfId="13465" xr:uid="{00000000-0005-0000-0000-0000A3340000}"/>
    <cellStyle name="Normal 2 2 2 2 2 29 8" xfId="13466" xr:uid="{00000000-0005-0000-0000-0000A4340000}"/>
    <cellStyle name="Normal 2 2 2 2 2 29 9" xfId="13467" xr:uid="{00000000-0005-0000-0000-0000A5340000}"/>
    <cellStyle name="Normal 2 2 2 2 2 3" xfId="13468" xr:uid="{00000000-0005-0000-0000-0000A6340000}"/>
    <cellStyle name="Normal 2 2 2 2 2 3 10" xfId="13469" xr:uid="{00000000-0005-0000-0000-0000A7340000}"/>
    <cellStyle name="Normal 2 2 2 2 2 3 2" xfId="13470" xr:uid="{00000000-0005-0000-0000-0000A8340000}"/>
    <cellStyle name="Normal 2 2 2 2 2 3 2 2" xfId="13471" xr:uid="{00000000-0005-0000-0000-0000A9340000}"/>
    <cellStyle name="Normal 2 2 2 2 2 3 2 3" xfId="13472" xr:uid="{00000000-0005-0000-0000-0000AA340000}"/>
    <cellStyle name="Normal 2 2 2 2 2 3 2 4" xfId="13473" xr:uid="{00000000-0005-0000-0000-0000AB340000}"/>
    <cellStyle name="Normal 2 2 2 2 2 3 2 5" xfId="13474" xr:uid="{00000000-0005-0000-0000-0000AC340000}"/>
    <cellStyle name="Normal 2 2 2 2 2 3 2 6" xfId="13475" xr:uid="{00000000-0005-0000-0000-0000AD340000}"/>
    <cellStyle name="Normal 2 2 2 2 2 3 2 7" xfId="13476" xr:uid="{00000000-0005-0000-0000-0000AE340000}"/>
    <cellStyle name="Normal 2 2 2 2 2 3 2 8" xfId="13477" xr:uid="{00000000-0005-0000-0000-0000AF340000}"/>
    <cellStyle name="Normal 2 2 2 2 2 3 2 9" xfId="13478" xr:uid="{00000000-0005-0000-0000-0000B0340000}"/>
    <cellStyle name="Normal 2 2 2 2 2 3 3" xfId="13479" xr:uid="{00000000-0005-0000-0000-0000B1340000}"/>
    <cellStyle name="Normal 2 2 2 2 2 3 4" xfId="13480" xr:uid="{00000000-0005-0000-0000-0000B2340000}"/>
    <cellStyle name="Normal 2 2 2 2 2 3 5" xfId="13481" xr:uid="{00000000-0005-0000-0000-0000B3340000}"/>
    <cellStyle name="Normal 2 2 2 2 2 3 6" xfId="13482" xr:uid="{00000000-0005-0000-0000-0000B4340000}"/>
    <cellStyle name="Normal 2 2 2 2 2 3 7" xfId="13483" xr:uid="{00000000-0005-0000-0000-0000B5340000}"/>
    <cellStyle name="Normal 2 2 2 2 2 3 8" xfId="13484" xr:uid="{00000000-0005-0000-0000-0000B6340000}"/>
    <cellStyle name="Normal 2 2 2 2 2 3 9" xfId="13485" xr:uid="{00000000-0005-0000-0000-0000B7340000}"/>
    <cellStyle name="Normal 2 2 2 2 2 30" xfId="13486" xr:uid="{00000000-0005-0000-0000-0000B8340000}"/>
    <cellStyle name="Normal 2 2 2 2 2 31" xfId="13487" xr:uid="{00000000-0005-0000-0000-0000B9340000}"/>
    <cellStyle name="Normal 2 2 2 2 2 32" xfId="13488" xr:uid="{00000000-0005-0000-0000-0000BA340000}"/>
    <cellStyle name="Normal 2 2 2 2 2 33" xfId="13489" xr:uid="{00000000-0005-0000-0000-0000BB340000}"/>
    <cellStyle name="Normal 2 2 2 2 2 34" xfId="13490" xr:uid="{00000000-0005-0000-0000-0000BC340000}"/>
    <cellStyle name="Normal 2 2 2 2 2 35" xfId="13491" xr:uid="{00000000-0005-0000-0000-0000BD340000}"/>
    <cellStyle name="Normal 2 2 2 2 2 36" xfId="13492" xr:uid="{00000000-0005-0000-0000-0000BE340000}"/>
    <cellStyle name="Normal 2 2 2 2 2 37" xfId="13493" xr:uid="{00000000-0005-0000-0000-0000BF340000}"/>
    <cellStyle name="Normal 2 2 2 2 2 37 10" xfId="13494" xr:uid="{00000000-0005-0000-0000-0000C0340000}"/>
    <cellStyle name="Normal 2 2 2 2 2 37 11" xfId="13495" xr:uid="{00000000-0005-0000-0000-0000C1340000}"/>
    <cellStyle name="Normal 2 2 2 2 2 37 11 2" xfId="13496" xr:uid="{00000000-0005-0000-0000-0000C2340000}"/>
    <cellStyle name="Normal 2 2 2 2 2 37 11 3" xfId="13497" xr:uid="{00000000-0005-0000-0000-0000C3340000}"/>
    <cellStyle name="Normal 2 2 2 2 2 37 11 4" xfId="13498" xr:uid="{00000000-0005-0000-0000-0000C4340000}"/>
    <cellStyle name="Normal 2 2 2 2 2 37 12" xfId="13499" xr:uid="{00000000-0005-0000-0000-0000C5340000}"/>
    <cellStyle name="Normal 2 2 2 2 2 37 13" xfId="13500" xr:uid="{00000000-0005-0000-0000-0000C6340000}"/>
    <cellStyle name="Normal 2 2 2 2 2 37 14" xfId="13501" xr:uid="{00000000-0005-0000-0000-0000C7340000}"/>
    <cellStyle name="Normal 2 2 2 2 2 37 2" xfId="13502" xr:uid="{00000000-0005-0000-0000-0000C8340000}"/>
    <cellStyle name="Normal 2 2 2 2 2 37 2 10" xfId="13503" xr:uid="{00000000-0005-0000-0000-0000C9340000}"/>
    <cellStyle name="Normal 2 2 2 2 2 37 2 11" xfId="13504" xr:uid="{00000000-0005-0000-0000-0000CA340000}"/>
    <cellStyle name="Normal 2 2 2 2 2 37 2 2" xfId="13505" xr:uid="{00000000-0005-0000-0000-0000CB340000}"/>
    <cellStyle name="Normal 2 2 2 2 2 37 2 2 10" xfId="13506" xr:uid="{00000000-0005-0000-0000-0000CC340000}"/>
    <cellStyle name="Normal 2 2 2 2 2 37 2 2 11" xfId="13507" xr:uid="{00000000-0005-0000-0000-0000CD340000}"/>
    <cellStyle name="Normal 2 2 2 2 2 37 2 2 2" xfId="13508" xr:uid="{00000000-0005-0000-0000-0000CE340000}"/>
    <cellStyle name="Normal 2 2 2 2 2 37 2 2 2 2" xfId="13509" xr:uid="{00000000-0005-0000-0000-0000CF340000}"/>
    <cellStyle name="Normal 2 2 2 2 2 37 2 2 2 2 2" xfId="13510" xr:uid="{00000000-0005-0000-0000-0000D0340000}"/>
    <cellStyle name="Normal 2 2 2 2 2 37 2 2 2 2 3" xfId="13511" xr:uid="{00000000-0005-0000-0000-0000D1340000}"/>
    <cellStyle name="Normal 2 2 2 2 2 37 2 2 2 2 4" xfId="13512" xr:uid="{00000000-0005-0000-0000-0000D2340000}"/>
    <cellStyle name="Normal 2 2 2 2 2 37 2 2 2 3" xfId="13513" xr:uid="{00000000-0005-0000-0000-0000D3340000}"/>
    <cellStyle name="Normal 2 2 2 2 2 37 2 2 2 4" xfId="13514" xr:uid="{00000000-0005-0000-0000-0000D4340000}"/>
    <cellStyle name="Normal 2 2 2 2 2 37 2 2 2 5" xfId="13515" xr:uid="{00000000-0005-0000-0000-0000D5340000}"/>
    <cellStyle name="Normal 2 2 2 2 2 37 2 2 2 6" xfId="13516" xr:uid="{00000000-0005-0000-0000-0000D6340000}"/>
    <cellStyle name="Normal 2 2 2 2 2 37 2 2 3" xfId="13517" xr:uid="{00000000-0005-0000-0000-0000D7340000}"/>
    <cellStyle name="Normal 2 2 2 2 2 37 2 2 4" xfId="13518" xr:uid="{00000000-0005-0000-0000-0000D8340000}"/>
    <cellStyle name="Normal 2 2 2 2 2 37 2 2 5" xfId="13519" xr:uid="{00000000-0005-0000-0000-0000D9340000}"/>
    <cellStyle name="Normal 2 2 2 2 2 37 2 2 6" xfId="13520" xr:uid="{00000000-0005-0000-0000-0000DA340000}"/>
    <cellStyle name="Normal 2 2 2 2 2 37 2 2 7" xfId="13521" xr:uid="{00000000-0005-0000-0000-0000DB340000}"/>
    <cellStyle name="Normal 2 2 2 2 2 37 2 2 8" xfId="13522" xr:uid="{00000000-0005-0000-0000-0000DC340000}"/>
    <cellStyle name="Normal 2 2 2 2 2 37 2 2 8 2" xfId="13523" xr:uid="{00000000-0005-0000-0000-0000DD340000}"/>
    <cellStyle name="Normal 2 2 2 2 2 37 2 2 8 3" xfId="13524" xr:uid="{00000000-0005-0000-0000-0000DE340000}"/>
    <cellStyle name="Normal 2 2 2 2 2 37 2 2 8 4" xfId="13525" xr:uid="{00000000-0005-0000-0000-0000DF340000}"/>
    <cellStyle name="Normal 2 2 2 2 2 37 2 2 9" xfId="13526" xr:uid="{00000000-0005-0000-0000-0000E0340000}"/>
    <cellStyle name="Normal 2 2 2 2 2 37 2 3" xfId="13527" xr:uid="{00000000-0005-0000-0000-0000E1340000}"/>
    <cellStyle name="Normal 2 2 2 2 2 37 2 3 2" xfId="13528" xr:uid="{00000000-0005-0000-0000-0000E2340000}"/>
    <cellStyle name="Normal 2 2 2 2 2 37 2 3 2 2" xfId="13529" xr:uid="{00000000-0005-0000-0000-0000E3340000}"/>
    <cellStyle name="Normal 2 2 2 2 2 37 2 3 2 3" xfId="13530" xr:uid="{00000000-0005-0000-0000-0000E4340000}"/>
    <cellStyle name="Normal 2 2 2 2 2 37 2 3 2 4" xfId="13531" xr:uid="{00000000-0005-0000-0000-0000E5340000}"/>
    <cellStyle name="Normal 2 2 2 2 2 37 2 3 3" xfId="13532" xr:uid="{00000000-0005-0000-0000-0000E6340000}"/>
    <cellStyle name="Normal 2 2 2 2 2 37 2 3 4" xfId="13533" xr:uid="{00000000-0005-0000-0000-0000E7340000}"/>
    <cellStyle name="Normal 2 2 2 2 2 37 2 3 5" xfId="13534" xr:uid="{00000000-0005-0000-0000-0000E8340000}"/>
    <cellStyle name="Normal 2 2 2 2 2 37 2 3 6" xfId="13535" xr:uid="{00000000-0005-0000-0000-0000E9340000}"/>
    <cellStyle name="Normal 2 2 2 2 2 37 2 4" xfId="13536" xr:uid="{00000000-0005-0000-0000-0000EA340000}"/>
    <cellStyle name="Normal 2 2 2 2 2 37 2 5" xfId="13537" xr:uid="{00000000-0005-0000-0000-0000EB340000}"/>
    <cellStyle name="Normal 2 2 2 2 2 37 2 6" xfId="13538" xr:uid="{00000000-0005-0000-0000-0000EC340000}"/>
    <cellStyle name="Normal 2 2 2 2 2 37 2 7" xfId="13539" xr:uid="{00000000-0005-0000-0000-0000ED340000}"/>
    <cellStyle name="Normal 2 2 2 2 2 37 2 8" xfId="13540" xr:uid="{00000000-0005-0000-0000-0000EE340000}"/>
    <cellStyle name="Normal 2 2 2 2 2 37 2 8 2" xfId="13541" xr:uid="{00000000-0005-0000-0000-0000EF340000}"/>
    <cellStyle name="Normal 2 2 2 2 2 37 2 8 3" xfId="13542" xr:uid="{00000000-0005-0000-0000-0000F0340000}"/>
    <cellStyle name="Normal 2 2 2 2 2 37 2 8 4" xfId="13543" xr:uid="{00000000-0005-0000-0000-0000F1340000}"/>
    <cellStyle name="Normal 2 2 2 2 2 37 2 9" xfId="13544" xr:uid="{00000000-0005-0000-0000-0000F2340000}"/>
    <cellStyle name="Normal 2 2 2 2 2 37 3" xfId="13545" xr:uid="{00000000-0005-0000-0000-0000F3340000}"/>
    <cellStyle name="Normal 2 2 2 2 2 37 4" xfId="13546" xr:uid="{00000000-0005-0000-0000-0000F4340000}"/>
    <cellStyle name="Normal 2 2 2 2 2 37 5" xfId="13547" xr:uid="{00000000-0005-0000-0000-0000F5340000}"/>
    <cellStyle name="Normal 2 2 2 2 2 37 5 2" xfId="13548" xr:uid="{00000000-0005-0000-0000-0000F6340000}"/>
    <cellStyle name="Normal 2 2 2 2 2 37 5 2 2" xfId="13549" xr:uid="{00000000-0005-0000-0000-0000F7340000}"/>
    <cellStyle name="Normal 2 2 2 2 2 37 5 2 3" xfId="13550" xr:uid="{00000000-0005-0000-0000-0000F8340000}"/>
    <cellStyle name="Normal 2 2 2 2 2 37 5 2 4" xfId="13551" xr:uid="{00000000-0005-0000-0000-0000F9340000}"/>
    <cellStyle name="Normal 2 2 2 2 2 37 5 3" xfId="13552" xr:uid="{00000000-0005-0000-0000-0000FA340000}"/>
    <cellStyle name="Normal 2 2 2 2 2 37 5 4" xfId="13553" xr:uid="{00000000-0005-0000-0000-0000FB340000}"/>
    <cellStyle name="Normal 2 2 2 2 2 37 5 5" xfId="13554" xr:uid="{00000000-0005-0000-0000-0000FC340000}"/>
    <cellStyle name="Normal 2 2 2 2 2 37 5 6" xfId="13555" xr:uid="{00000000-0005-0000-0000-0000FD340000}"/>
    <cellStyle name="Normal 2 2 2 2 2 37 6" xfId="13556" xr:uid="{00000000-0005-0000-0000-0000FE340000}"/>
    <cellStyle name="Normal 2 2 2 2 2 37 7" xfId="13557" xr:uid="{00000000-0005-0000-0000-0000FF340000}"/>
    <cellStyle name="Normal 2 2 2 2 2 37 8" xfId="13558" xr:uid="{00000000-0005-0000-0000-000000350000}"/>
    <cellStyle name="Normal 2 2 2 2 2 37 9" xfId="13559" xr:uid="{00000000-0005-0000-0000-000001350000}"/>
    <cellStyle name="Normal 2 2 2 2 2 38" xfId="13560" xr:uid="{00000000-0005-0000-0000-000002350000}"/>
    <cellStyle name="Normal 2 2 2 2 2 39" xfId="13561" xr:uid="{00000000-0005-0000-0000-000003350000}"/>
    <cellStyle name="Normal 2 2 2 2 2 39 10" xfId="13562" xr:uid="{00000000-0005-0000-0000-000004350000}"/>
    <cellStyle name="Normal 2 2 2 2 2 39 11" xfId="13563" xr:uid="{00000000-0005-0000-0000-000005350000}"/>
    <cellStyle name="Normal 2 2 2 2 2 39 2" xfId="13564" xr:uid="{00000000-0005-0000-0000-000006350000}"/>
    <cellStyle name="Normal 2 2 2 2 2 39 2 10" xfId="13565" xr:uid="{00000000-0005-0000-0000-000007350000}"/>
    <cellStyle name="Normal 2 2 2 2 2 39 2 11" xfId="13566" xr:uid="{00000000-0005-0000-0000-000008350000}"/>
    <cellStyle name="Normal 2 2 2 2 2 39 2 2" xfId="13567" xr:uid="{00000000-0005-0000-0000-000009350000}"/>
    <cellStyle name="Normal 2 2 2 2 2 39 2 2 2" xfId="13568" xr:uid="{00000000-0005-0000-0000-00000A350000}"/>
    <cellStyle name="Normal 2 2 2 2 2 39 2 2 2 2" xfId="13569" xr:uid="{00000000-0005-0000-0000-00000B350000}"/>
    <cellStyle name="Normal 2 2 2 2 2 39 2 2 2 3" xfId="13570" xr:uid="{00000000-0005-0000-0000-00000C350000}"/>
    <cellStyle name="Normal 2 2 2 2 2 39 2 2 2 4" xfId="13571" xr:uid="{00000000-0005-0000-0000-00000D350000}"/>
    <cellStyle name="Normal 2 2 2 2 2 39 2 2 3" xfId="13572" xr:uid="{00000000-0005-0000-0000-00000E350000}"/>
    <cellStyle name="Normal 2 2 2 2 2 39 2 2 4" xfId="13573" xr:uid="{00000000-0005-0000-0000-00000F350000}"/>
    <cellStyle name="Normal 2 2 2 2 2 39 2 2 5" xfId="13574" xr:uid="{00000000-0005-0000-0000-000010350000}"/>
    <cellStyle name="Normal 2 2 2 2 2 39 2 2 6" xfId="13575" xr:uid="{00000000-0005-0000-0000-000011350000}"/>
    <cellStyle name="Normal 2 2 2 2 2 39 2 3" xfId="13576" xr:uid="{00000000-0005-0000-0000-000012350000}"/>
    <cellStyle name="Normal 2 2 2 2 2 39 2 4" xfId="13577" xr:uid="{00000000-0005-0000-0000-000013350000}"/>
    <cellStyle name="Normal 2 2 2 2 2 39 2 5" xfId="13578" xr:uid="{00000000-0005-0000-0000-000014350000}"/>
    <cellStyle name="Normal 2 2 2 2 2 39 2 6" xfId="13579" xr:uid="{00000000-0005-0000-0000-000015350000}"/>
    <cellStyle name="Normal 2 2 2 2 2 39 2 7" xfId="13580" xr:uid="{00000000-0005-0000-0000-000016350000}"/>
    <cellStyle name="Normal 2 2 2 2 2 39 2 8" xfId="13581" xr:uid="{00000000-0005-0000-0000-000017350000}"/>
    <cellStyle name="Normal 2 2 2 2 2 39 2 8 2" xfId="13582" xr:uid="{00000000-0005-0000-0000-000018350000}"/>
    <cellStyle name="Normal 2 2 2 2 2 39 2 8 3" xfId="13583" xr:uid="{00000000-0005-0000-0000-000019350000}"/>
    <cellStyle name="Normal 2 2 2 2 2 39 2 8 4" xfId="13584" xr:uid="{00000000-0005-0000-0000-00001A350000}"/>
    <cellStyle name="Normal 2 2 2 2 2 39 2 9" xfId="13585" xr:uid="{00000000-0005-0000-0000-00001B350000}"/>
    <cellStyle name="Normal 2 2 2 2 2 39 3" xfId="13586" xr:uid="{00000000-0005-0000-0000-00001C350000}"/>
    <cellStyle name="Normal 2 2 2 2 2 39 3 2" xfId="13587" xr:uid="{00000000-0005-0000-0000-00001D350000}"/>
    <cellStyle name="Normal 2 2 2 2 2 39 3 2 2" xfId="13588" xr:uid="{00000000-0005-0000-0000-00001E350000}"/>
    <cellStyle name="Normal 2 2 2 2 2 39 3 2 3" xfId="13589" xr:uid="{00000000-0005-0000-0000-00001F350000}"/>
    <cellStyle name="Normal 2 2 2 2 2 39 3 2 4" xfId="13590" xr:uid="{00000000-0005-0000-0000-000020350000}"/>
    <cellStyle name="Normal 2 2 2 2 2 39 3 3" xfId="13591" xr:uid="{00000000-0005-0000-0000-000021350000}"/>
    <cellStyle name="Normal 2 2 2 2 2 39 3 4" xfId="13592" xr:uid="{00000000-0005-0000-0000-000022350000}"/>
    <cellStyle name="Normal 2 2 2 2 2 39 3 5" xfId="13593" xr:uid="{00000000-0005-0000-0000-000023350000}"/>
    <cellStyle name="Normal 2 2 2 2 2 39 3 6" xfId="13594" xr:uid="{00000000-0005-0000-0000-000024350000}"/>
    <cellStyle name="Normal 2 2 2 2 2 39 4" xfId="13595" xr:uid="{00000000-0005-0000-0000-000025350000}"/>
    <cellStyle name="Normal 2 2 2 2 2 39 5" xfId="13596" xr:uid="{00000000-0005-0000-0000-000026350000}"/>
    <cellStyle name="Normal 2 2 2 2 2 39 6" xfId="13597" xr:uid="{00000000-0005-0000-0000-000027350000}"/>
    <cellStyle name="Normal 2 2 2 2 2 39 7" xfId="13598" xr:uid="{00000000-0005-0000-0000-000028350000}"/>
    <cellStyle name="Normal 2 2 2 2 2 39 8" xfId="13599" xr:uid="{00000000-0005-0000-0000-000029350000}"/>
    <cellStyle name="Normal 2 2 2 2 2 39 8 2" xfId="13600" xr:uid="{00000000-0005-0000-0000-00002A350000}"/>
    <cellStyle name="Normal 2 2 2 2 2 39 8 3" xfId="13601" xr:uid="{00000000-0005-0000-0000-00002B350000}"/>
    <cellStyle name="Normal 2 2 2 2 2 39 8 4" xfId="13602" xr:uid="{00000000-0005-0000-0000-00002C350000}"/>
    <cellStyle name="Normal 2 2 2 2 2 39 9" xfId="13603" xr:uid="{00000000-0005-0000-0000-00002D350000}"/>
    <cellStyle name="Normal 2 2 2 2 2 4" xfId="13604" xr:uid="{00000000-0005-0000-0000-00002E350000}"/>
    <cellStyle name="Normal 2 2 2 2 2 40" xfId="13605" xr:uid="{00000000-0005-0000-0000-00002F350000}"/>
    <cellStyle name="Normal 2 2 2 2 2 41" xfId="13606" xr:uid="{00000000-0005-0000-0000-000030350000}"/>
    <cellStyle name="Normal 2 2 2 2 2 41 2" xfId="13607" xr:uid="{00000000-0005-0000-0000-000031350000}"/>
    <cellStyle name="Normal 2 2 2 2 2 41 2 2" xfId="13608" xr:uid="{00000000-0005-0000-0000-000032350000}"/>
    <cellStyle name="Normal 2 2 2 2 2 41 2 3" xfId="13609" xr:uid="{00000000-0005-0000-0000-000033350000}"/>
    <cellStyle name="Normal 2 2 2 2 2 41 2 4" xfId="13610" xr:uid="{00000000-0005-0000-0000-000034350000}"/>
    <cellStyle name="Normal 2 2 2 2 2 41 3" xfId="13611" xr:uid="{00000000-0005-0000-0000-000035350000}"/>
    <cellStyle name="Normal 2 2 2 2 2 41 4" xfId="13612" xr:uid="{00000000-0005-0000-0000-000036350000}"/>
    <cellStyle name="Normal 2 2 2 2 2 41 5" xfId="13613" xr:uid="{00000000-0005-0000-0000-000037350000}"/>
    <cellStyle name="Normal 2 2 2 2 2 41 6" xfId="13614" xr:uid="{00000000-0005-0000-0000-000038350000}"/>
    <cellStyle name="Normal 2 2 2 2 2 42" xfId="13615" xr:uid="{00000000-0005-0000-0000-000039350000}"/>
    <cellStyle name="Normal 2 2 2 2 2 43" xfId="13616" xr:uid="{00000000-0005-0000-0000-00003A350000}"/>
    <cellStyle name="Normal 2 2 2 2 2 44" xfId="13617" xr:uid="{00000000-0005-0000-0000-00003B350000}"/>
    <cellStyle name="Normal 2 2 2 2 2 45" xfId="13618" xr:uid="{00000000-0005-0000-0000-00003C350000}"/>
    <cellStyle name="Normal 2 2 2 2 2 46" xfId="13619" xr:uid="{00000000-0005-0000-0000-00003D350000}"/>
    <cellStyle name="Normal 2 2 2 2 2 47" xfId="13620" xr:uid="{00000000-0005-0000-0000-00003E350000}"/>
    <cellStyle name="Normal 2 2 2 2 2 47 2" xfId="13621" xr:uid="{00000000-0005-0000-0000-00003F350000}"/>
    <cellStyle name="Normal 2 2 2 2 2 47 3" xfId="13622" xr:uid="{00000000-0005-0000-0000-000040350000}"/>
    <cellStyle name="Normal 2 2 2 2 2 47 4" xfId="13623" xr:uid="{00000000-0005-0000-0000-000041350000}"/>
    <cellStyle name="Normal 2 2 2 2 2 48" xfId="13624" xr:uid="{00000000-0005-0000-0000-000042350000}"/>
    <cellStyle name="Normal 2 2 2 2 2 49" xfId="13625" xr:uid="{00000000-0005-0000-0000-000043350000}"/>
    <cellStyle name="Normal 2 2 2 2 2 5" xfId="13626" xr:uid="{00000000-0005-0000-0000-000044350000}"/>
    <cellStyle name="Normal 2 2 2 2 2 50" xfId="13627" xr:uid="{00000000-0005-0000-0000-000045350000}"/>
    <cellStyle name="Normal 2 2 2 2 2 51" xfId="13628" xr:uid="{00000000-0005-0000-0000-000046350000}"/>
    <cellStyle name="Normal 2 2 2 2 2 52" xfId="13629" xr:uid="{00000000-0005-0000-0000-000047350000}"/>
    <cellStyle name="Normal 2 2 2 2 2 53" xfId="13630" xr:uid="{00000000-0005-0000-0000-000048350000}"/>
    <cellStyle name="Normal 2 2 2 2 2 54" xfId="13631" xr:uid="{00000000-0005-0000-0000-000049350000}"/>
    <cellStyle name="Normal 2 2 2 2 2 55" xfId="13632" xr:uid="{00000000-0005-0000-0000-00004A350000}"/>
    <cellStyle name="Normal 2 2 2 2 2 56" xfId="13633" xr:uid="{00000000-0005-0000-0000-00004B350000}"/>
    <cellStyle name="Normal 2 2 2 2 2 57" xfId="13634" xr:uid="{00000000-0005-0000-0000-00004C350000}"/>
    <cellStyle name="Normal 2 2 2 2 2 58" xfId="13635" xr:uid="{00000000-0005-0000-0000-00004D350000}"/>
    <cellStyle name="Normal 2 2 2 2 2 59" xfId="13636" xr:uid="{00000000-0005-0000-0000-00004E350000}"/>
    <cellStyle name="Normal 2 2 2 2 2 6" xfId="13637" xr:uid="{00000000-0005-0000-0000-00004F350000}"/>
    <cellStyle name="Normal 2 2 2 2 2 60" xfId="13638" xr:uid="{00000000-0005-0000-0000-000050350000}"/>
    <cellStyle name="Normal 2 2 2 2 2 61" xfId="13639" xr:uid="{00000000-0005-0000-0000-000051350000}"/>
    <cellStyle name="Normal 2 2 2 2 2 62" xfId="13640" xr:uid="{00000000-0005-0000-0000-000052350000}"/>
    <cellStyle name="Normal 2 2 2 2 2 62 2" xfId="13641" xr:uid="{00000000-0005-0000-0000-000053350000}"/>
    <cellStyle name="Normal 2 2 2 2 2 62 3" xfId="13642" xr:uid="{00000000-0005-0000-0000-000054350000}"/>
    <cellStyle name="Normal 2 2 2 2 2 62 4" xfId="13643" xr:uid="{00000000-0005-0000-0000-000055350000}"/>
    <cellStyle name="Normal 2 2 2 2 2 62 5" xfId="13644" xr:uid="{00000000-0005-0000-0000-000056350000}"/>
    <cellStyle name="Normal 2 2 2 2 2 62 6" xfId="13645" xr:uid="{00000000-0005-0000-0000-000057350000}"/>
    <cellStyle name="Normal 2 2 2 2 2 62 7" xfId="13646" xr:uid="{00000000-0005-0000-0000-000058350000}"/>
    <cellStyle name="Normal 2 2 2 2 2 63" xfId="13647" xr:uid="{00000000-0005-0000-0000-000059350000}"/>
    <cellStyle name="Normal 2 2 2 2 2 64" xfId="13648" xr:uid="{00000000-0005-0000-0000-00005A350000}"/>
    <cellStyle name="Normal 2 2 2 2 2 65" xfId="13649" xr:uid="{00000000-0005-0000-0000-00005B350000}"/>
    <cellStyle name="Normal 2 2 2 2 2 66" xfId="13650" xr:uid="{00000000-0005-0000-0000-00005C350000}"/>
    <cellStyle name="Normal 2 2 2 2 2 67" xfId="13651" xr:uid="{00000000-0005-0000-0000-00005D350000}"/>
    <cellStyle name="Normal 2 2 2 2 2 68" xfId="13652" xr:uid="{00000000-0005-0000-0000-00005E350000}"/>
    <cellStyle name="Normal 2 2 2 2 2 69" xfId="13653" xr:uid="{00000000-0005-0000-0000-00005F350000}"/>
    <cellStyle name="Normal 2 2 2 2 2 7" xfId="13654" xr:uid="{00000000-0005-0000-0000-000060350000}"/>
    <cellStyle name="Normal 2 2 2 2 2 70" xfId="13655" xr:uid="{00000000-0005-0000-0000-000061350000}"/>
    <cellStyle name="Normal 2 2 2 2 2 71" xfId="13656" xr:uid="{00000000-0005-0000-0000-000062350000}"/>
    <cellStyle name="Normal 2 2 2 2 2 72" xfId="13657" xr:uid="{00000000-0005-0000-0000-000063350000}"/>
    <cellStyle name="Normal 2 2 2 2 2 73" xfId="13658" xr:uid="{00000000-0005-0000-0000-000064350000}"/>
    <cellStyle name="Normal 2 2 2 2 2 74" xfId="13659" xr:uid="{00000000-0005-0000-0000-000065350000}"/>
    <cellStyle name="Normal 2 2 2 2 2 75" xfId="13660" xr:uid="{00000000-0005-0000-0000-000066350000}"/>
    <cellStyle name="Normal 2 2 2 2 2 76" xfId="13661" xr:uid="{00000000-0005-0000-0000-000067350000}"/>
    <cellStyle name="Normal 2 2 2 2 2 77" xfId="13662" xr:uid="{00000000-0005-0000-0000-000068350000}"/>
    <cellStyle name="Normal 2 2 2 2 2 78" xfId="13663" xr:uid="{00000000-0005-0000-0000-000069350000}"/>
    <cellStyle name="Normal 2 2 2 2 2 79" xfId="13664" xr:uid="{00000000-0005-0000-0000-00006A350000}"/>
    <cellStyle name="Normal 2 2 2 2 2 8" xfId="13665" xr:uid="{00000000-0005-0000-0000-00006B350000}"/>
    <cellStyle name="Normal 2 2 2 2 2 80" xfId="13666" xr:uid="{00000000-0005-0000-0000-00006C350000}"/>
    <cellStyle name="Normal 2 2 2 2 2 81" xfId="13667" xr:uid="{00000000-0005-0000-0000-00006D350000}"/>
    <cellStyle name="Normal 2 2 2 2 2 82" xfId="13668" xr:uid="{00000000-0005-0000-0000-00006E350000}"/>
    <cellStyle name="Normal 2 2 2 2 2 83" xfId="13669" xr:uid="{00000000-0005-0000-0000-00006F350000}"/>
    <cellStyle name="Normal 2 2 2 2 2 84" xfId="13670" xr:uid="{00000000-0005-0000-0000-000070350000}"/>
    <cellStyle name="Normal 2 2 2 2 2 85" xfId="13671" xr:uid="{00000000-0005-0000-0000-000071350000}"/>
    <cellStyle name="Normal 2 2 2 2 2 86" xfId="13672" xr:uid="{00000000-0005-0000-0000-000072350000}"/>
    <cellStyle name="Normal 2 2 2 2 2 87" xfId="13673" xr:uid="{00000000-0005-0000-0000-000073350000}"/>
    <cellStyle name="Normal 2 2 2 2 2 88" xfId="13674" xr:uid="{00000000-0005-0000-0000-000074350000}"/>
    <cellStyle name="Normal 2 2 2 2 2 89" xfId="13675" xr:uid="{00000000-0005-0000-0000-000075350000}"/>
    <cellStyle name="Normal 2 2 2 2 2 9" xfId="13676" xr:uid="{00000000-0005-0000-0000-000076350000}"/>
    <cellStyle name="Normal 2 2 2 2 2 90" xfId="13677" xr:uid="{00000000-0005-0000-0000-000077350000}"/>
    <cellStyle name="Normal 2 2 2 2 2 91" xfId="13678" xr:uid="{00000000-0005-0000-0000-000078350000}"/>
    <cellStyle name="Normal 2 2 2 2 2 92" xfId="13679" xr:uid="{00000000-0005-0000-0000-000079350000}"/>
    <cellStyle name="Normal 2 2 2 2 2 93" xfId="13680" xr:uid="{00000000-0005-0000-0000-00007A350000}"/>
    <cellStyle name="Normal 2 2 2 2 2 94" xfId="13681" xr:uid="{00000000-0005-0000-0000-00007B350000}"/>
    <cellStyle name="Normal 2 2 2 2 2 95" xfId="13682" xr:uid="{00000000-0005-0000-0000-00007C350000}"/>
    <cellStyle name="Normal 2 2 2 2 2 96" xfId="13683" xr:uid="{00000000-0005-0000-0000-00007D350000}"/>
    <cellStyle name="Normal 2 2 2 2 2 97" xfId="13684" xr:uid="{00000000-0005-0000-0000-00007E350000}"/>
    <cellStyle name="Normal 2 2 2 2 2 98" xfId="13685" xr:uid="{00000000-0005-0000-0000-00007F350000}"/>
    <cellStyle name="Normal 2 2 2 2 2 99" xfId="13686" xr:uid="{00000000-0005-0000-0000-000080350000}"/>
    <cellStyle name="Normal 2 2 2 2 20" xfId="13687" xr:uid="{00000000-0005-0000-0000-000081350000}"/>
    <cellStyle name="Normal 2 2 2 2 20 2" xfId="13688" xr:uid="{00000000-0005-0000-0000-000082350000}"/>
    <cellStyle name="Normal 2 2 2 2 21" xfId="13689" xr:uid="{00000000-0005-0000-0000-000083350000}"/>
    <cellStyle name="Normal 2 2 2 2 21 2" xfId="13690" xr:uid="{00000000-0005-0000-0000-000084350000}"/>
    <cellStyle name="Normal 2 2 2 2 22" xfId="13691" xr:uid="{00000000-0005-0000-0000-000085350000}"/>
    <cellStyle name="Normal 2 2 2 2 22 2" xfId="13692" xr:uid="{00000000-0005-0000-0000-000086350000}"/>
    <cellStyle name="Normal 2 2 2 2 23" xfId="13693" xr:uid="{00000000-0005-0000-0000-000087350000}"/>
    <cellStyle name="Normal 2 2 2 2 23 2" xfId="13694" xr:uid="{00000000-0005-0000-0000-000088350000}"/>
    <cellStyle name="Normal 2 2 2 2 24" xfId="13695" xr:uid="{00000000-0005-0000-0000-000089350000}"/>
    <cellStyle name="Normal 2 2 2 2 24 2" xfId="13696" xr:uid="{00000000-0005-0000-0000-00008A350000}"/>
    <cellStyle name="Normal 2 2 2 2 25" xfId="13697" xr:uid="{00000000-0005-0000-0000-00008B350000}"/>
    <cellStyle name="Normal 2 2 2 2 25 2" xfId="13698" xr:uid="{00000000-0005-0000-0000-00008C350000}"/>
    <cellStyle name="Normal 2 2 2 2 26" xfId="13699" xr:uid="{00000000-0005-0000-0000-00008D350000}"/>
    <cellStyle name="Normal 2 2 2 2 26 2" xfId="13700" xr:uid="{00000000-0005-0000-0000-00008E350000}"/>
    <cellStyle name="Normal 2 2 2 2 27" xfId="13701" xr:uid="{00000000-0005-0000-0000-00008F350000}"/>
    <cellStyle name="Normal 2 2 2 2 27 2" xfId="13702" xr:uid="{00000000-0005-0000-0000-000090350000}"/>
    <cellStyle name="Normal 2 2 2 2 28" xfId="13703" xr:uid="{00000000-0005-0000-0000-000091350000}"/>
    <cellStyle name="Normal 2 2 2 2 28 2" xfId="13704" xr:uid="{00000000-0005-0000-0000-000092350000}"/>
    <cellStyle name="Normal 2 2 2 2 28 2 2" xfId="13705" xr:uid="{00000000-0005-0000-0000-000093350000}"/>
    <cellStyle name="Normal 2 2 2 2 28 2 2 2" xfId="13706" xr:uid="{00000000-0005-0000-0000-000094350000}"/>
    <cellStyle name="Normal 2 2 2 2 28 2 3" xfId="13707" xr:uid="{00000000-0005-0000-0000-000095350000}"/>
    <cellStyle name="Normal 2 2 2 2 28 3" xfId="13708" xr:uid="{00000000-0005-0000-0000-000096350000}"/>
    <cellStyle name="Normal 2 2 2 2 28 4" xfId="13709" xr:uid="{00000000-0005-0000-0000-000097350000}"/>
    <cellStyle name="Normal 2 2 2 2 28 5" xfId="13710" xr:uid="{00000000-0005-0000-0000-000098350000}"/>
    <cellStyle name="Normal 2 2 2 2 28 6" xfId="13711" xr:uid="{00000000-0005-0000-0000-000099350000}"/>
    <cellStyle name="Normal 2 2 2 2 28 7" xfId="13712" xr:uid="{00000000-0005-0000-0000-00009A350000}"/>
    <cellStyle name="Normal 2 2 2 2 29" xfId="13713" xr:uid="{00000000-0005-0000-0000-00009B350000}"/>
    <cellStyle name="Normal 2 2 2 2 29 2" xfId="13714" xr:uid="{00000000-0005-0000-0000-00009C350000}"/>
    <cellStyle name="Normal 2 2 2 2 29 2 2" xfId="13715" xr:uid="{00000000-0005-0000-0000-00009D350000}"/>
    <cellStyle name="Normal 2 2 2 2 29 3" xfId="13716" xr:uid="{00000000-0005-0000-0000-00009E350000}"/>
    <cellStyle name="Normal 2 2 2 2 3" xfId="13717" xr:uid="{00000000-0005-0000-0000-00009F350000}"/>
    <cellStyle name="Normal 2 2 2 2 3 2" xfId="13718" xr:uid="{00000000-0005-0000-0000-0000A0350000}"/>
    <cellStyle name="Normal 2 2 2 2 30" xfId="13719" xr:uid="{00000000-0005-0000-0000-0000A1350000}"/>
    <cellStyle name="Normal 2 2 2 2 30 2" xfId="13720" xr:uid="{00000000-0005-0000-0000-0000A2350000}"/>
    <cellStyle name="Normal 2 2 2 2 31" xfId="13721" xr:uid="{00000000-0005-0000-0000-0000A3350000}"/>
    <cellStyle name="Normal 2 2 2 2 32" xfId="13722" xr:uid="{00000000-0005-0000-0000-0000A4350000}"/>
    <cellStyle name="Normal 2 2 2 2 33" xfId="13723" xr:uid="{00000000-0005-0000-0000-0000A5350000}"/>
    <cellStyle name="Normal 2 2 2 2 34" xfId="13724" xr:uid="{00000000-0005-0000-0000-0000A6350000}"/>
    <cellStyle name="Normal 2 2 2 2 35" xfId="13725" xr:uid="{00000000-0005-0000-0000-0000A7350000}"/>
    <cellStyle name="Normal 2 2 2 2 36" xfId="13726" xr:uid="{00000000-0005-0000-0000-0000A8350000}"/>
    <cellStyle name="Normal 2 2 2 2 37" xfId="13727" xr:uid="{00000000-0005-0000-0000-0000A9350000}"/>
    <cellStyle name="Normal 2 2 2 2 38" xfId="13728" xr:uid="{00000000-0005-0000-0000-0000AA350000}"/>
    <cellStyle name="Normal 2 2 2 2 38 10" xfId="13729" xr:uid="{00000000-0005-0000-0000-0000AB350000}"/>
    <cellStyle name="Normal 2 2 2 2 38 11" xfId="13730" xr:uid="{00000000-0005-0000-0000-0000AC350000}"/>
    <cellStyle name="Normal 2 2 2 2 38 11 10" xfId="13731" xr:uid="{00000000-0005-0000-0000-0000AD350000}"/>
    <cellStyle name="Normal 2 2 2 2 38 11 11" xfId="13732" xr:uid="{00000000-0005-0000-0000-0000AE350000}"/>
    <cellStyle name="Normal 2 2 2 2 38 11 11 2" xfId="13733" xr:uid="{00000000-0005-0000-0000-0000AF350000}"/>
    <cellStyle name="Normal 2 2 2 2 38 11 11 3" xfId="13734" xr:uid="{00000000-0005-0000-0000-0000B0350000}"/>
    <cellStyle name="Normal 2 2 2 2 38 11 11 4" xfId="13735" xr:uid="{00000000-0005-0000-0000-0000B1350000}"/>
    <cellStyle name="Normal 2 2 2 2 38 11 12" xfId="13736" xr:uid="{00000000-0005-0000-0000-0000B2350000}"/>
    <cellStyle name="Normal 2 2 2 2 38 11 13" xfId="13737" xr:uid="{00000000-0005-0000-0000-0000B3350000}"/>
    <cellStyle name="Normal 2 2 2 2 38 11 14" xfId="13738" xr:uid="{00000000-0005-0000-0000-0000B4350000}"/>
    <cellStyle name="Normal 2 2 2 2 38 11 2" xfId="13739" xr:uid="{00000000-0005-0000-0000-0000B5350000}"/>
    <cellStyle name="Normal 2 2 2 2 38 11 2 10" xfId="13740" xr:uid="{00000000-0005-0000-0000-0000B6350000}"/>
    <cellStyle name="Normal 2 2 2 2 38 11 2 11" xfId="13741" xr:uid="{00000000-0005-0000-0000-0000B7350000}"/>
    <cellStyle name="Normal 2 2 2 2 38 11 2 2" xfId="13742" xr:uid="{00000000-0005-0000-0000-0000B8350000}"/>
    <cellStyle name="Normal 2 2 2 2 38 11 2 2 10" xfId="13743" xr:uid="{00000000-0005-0000-0000-0000B9350000}"/>
    <cellStyle name="Normal 2 2 2 2 38 11 2 2 11" xfId="13744" xr:uid="{00000000-0005-0000-0000-0000BA350000}"/>
    <cellStyle name="Normal 2 2 2 2 38 11 2 2 2" xfId="13745" xr:uid="{00000000-0005-0000-0000-0000BB350000}"/>
    <cellStyle name="Normal 2 2 2 2 38 11 2 2 2 2" xfId="13746" xr:uid="{00000000-0005-0000-0000-0000BC350000}"/>
    <cellStyle name="Normal 2 2 2 2 38 11 2 2 2 2 2" xfId="13747" xr:uid="{00000000-0005-0000-0000-0000BD350000}"/>
    <cellStyle name="Normal 2 2 2 2 38 11 2 2 2 2 3" xfId="13748" xr:uid="{00000000-0005-0000-0000-0000BE350000}"/>
    <cellStyle name="Normal 2 2 2 2 38 11 2 2 2 2 4" xfId="13749" xr:uid="{00000000-0005-0000-0000-0000BF350000}"/>
    <cellStyle name="Normal 2 2 2 2 38 11 2 2 2 3" xfId="13750" xr:uid="{00000000-0005-0000-0000-0000C0350000}"/>
    <cellStyle name="Normal 2 2 2 2 38 11 2 2 2 4" xfId="13751" xr:uid="{00000000-0005-0000-0000-0000C1350000}"/>
    <cellStyle name="Normal 2 2 2 2 38 11 2 2 2 5" xfId="13752" xr:uid="{00000000-0005-0000-0000-0000C2350000}"/>
    <cellStyle name="Normal 2 2 2 2 38 11 2 2 2 6" xfId="13753" xr:uid="{00000000-0005-0000-0000-0000C3350000}"/>
    <cellStyle name="Normal 2 2 2 2 38 11 2 2 3" xfId="13754" xr:uid="{00000000-0005-0000-0000-0000C4350000}"/>
    <cellStyle name="Normal 2 2 2 2 38 11 2 2 4" xfId="13755" xr:uid="{00000000-0005-0000-0000-0000C5350000}"/>
    <cellStyle name="Normal 2 2 2 2 38 11 2 2 5" xfId="13756" xr:uid="{00000000-0005-0000-0000-0000C6350000}"/>
    <cellStyle name="Normal 2 2 2 2 38 11 2 2 6" xfId="13757" xr:uid="{00000000-0005-0000-0000-0000C7350000}"/>
    <cellStyle name="Normal 2 2 2 2 38 11 2 2 7" xfId="13758" xr:uid="{00000000-0005-0000-0000-0000C8350000}"/>
    <cellStyle name="Normal 2 2 2 2 38 11 2 2 8" xfId="13759" xr:uid="{00000000-0005-0000-0000-0000C9350000}"/>
    <cellStyle name="Normal 2 2 2 2 38 11 2 2 8 2" xfId="13760" xr:uid="{00000000-0005-0000-0000-0000CA350000}"/>
    <cellStyle name="Normal 2 2 2 2 38 11 2 2 8 3" xfId="13761" xr:uid="{00000000-0005-0000-0000-0000CB350000}"/>
    <cellStyle name="Normal 2 2 2 2 38 11 2 2 8 4" xfId="13762" xr:uid="{00000000-0005-0000-0000-0000CC350000}"/>
    <cellStyle name="Normal 2 2 2 2 38 11 2 2 9" xfId="13763" xr:uid="{00000000-0005-0000-0000-0000CD350000}"/>
    <cellStyle name="Normal 2 2 2 2 38 11 2 3" xfId="13764" xr:uid="{00000000-0005-0000-0000-0000CE350000}"/>
    <cellStyle name="Normal 2 2 2 2 38 11 2 3 2" xfId="13765" xr:uid="{00000000-0005-0000-0000-0000CF350000}"/>
    <cellStyle name="Normal 2 2 2 2 38 11 2 3 2 2" xfId="13766" xr:uid="{00000000-0005-0000-0000-0000D0350000}"/>
    <cellStyle name="Normal 2 2 2 2 38 11 2 3 2 3" xfId="13767" xr:uid="{00000000-0005-0000-0000-0000D1350000}"/>
    <cellStyle name="Normal 2 2 2 2 38 11 2 3 2 4" xfId="13768" xr:uid="{00000000-0005-0000-0000-0000D2350000}"/>
    <cellStyle name="Normal 2 2 2 2 38 11 2 3 3" xfId="13769" xr:uid="{00000000-0005-0000-0000-0000D3350000}"/>
    <cellStyle name="Normal 2 2 2 2 38 11 2 3 4" xfId="13770" xr:uid="{00000000-0005-0000-0000-0000D4350000}"/>
    <cellStyle name="Normal 2 2 2 2 38 11 2 3 5" xfId="13771" xr:uid="{00000000-0005-0000-0000-0000D5350000}"/>
    <cellStyle name="Normal 2 2 2 2 38 11 2 3 6" xfId="13772" xr:uid="{00000000-0005-0000-0000-0000D6350000}"/>
    <cellStyle name="Normal 2 2 2 2 38 11 2 4" xfId="13773" xr:uid="{00000000-0005-0000-0000-0000D7350000}"/>
    <cellStyle name="Normal 2 2 2 2 38 11 2 5" xfId="13774" xr:uid="{00000000-0005-0000-0000-0000D8350000}"/>
    <cellStyle name="Normal 2 2 2 2 38 11 2 6" xfId="13775" xr:uid="{00000000-0005-0000-0000-0000D9350000}"/>
    <cellStyle name="Normal 2 2 2 2 38 11 2 7" xfId="13776" xr:uid="{00000000-0005-0000-0000-0000DA350000}"/>
    <cellStyle name="Normal 2 2 2 2 38 11 2 8" xfId="13777" xr:uid="{00000000-0005-0000-0000-0000DB350000}"/>
    <cellStyle name="Normal 2 2 2 2 38 11 2 8 2" xfId="13778" xr:uid="{00000000-0005-0000-0000-0000DC350000}"/>
    <cellStyle name="Normal 2 2 2 2 38 11 2 8 3" xfId="13779" xr:uid="{00000000-0005-0000-0000-0000DD350000}"/>
    <cellStyle name="Normal 2 2 2 2 38 11 2 8 4" xfId="13780" xr:uid="{00000000-0005-0000-0000-0000DE350000}"/>
    <cellStyle name="Normal 2 2 2 2 38 11 2 9" xfId="13781" xr:uid="{00000000-0005-0000-0000-0000DF350000}"/>
    <cellStyle name="Normal 2 2 2 2 38 11 3" xfId="13782" xr:uid="{00000000-0005-0000-0000-0000E0350000}"/>
    <cellStyle name="Normal 2 2 2 2 38 11 4" xfId="13783" xr:uid="{00000000-0005-0000-0000-0000E1350000}"/>
    <cellStyle name="Normal 2 2 2 2 38 11 5" xfId="13784" xr:uid="{00000000-0005-0000-0000-0000E2350000}"/>
    <cellStyle name="Normal 2 2 2 2 38 11 5 2" xfId="13785" xr:uid="{00000000-0005-0000-0000-0000E3350000}"/>
    <cellStyle name="Normal 2 2 2 2 38 11 5 2 2" xfId="13786" xr:uid="{00000000-0005-0000-0000-0000E4350000}"/>
    <cellStyle name="Normal 2 2 2 2 38 11 5 2 3" xfId="13787" xr:uid="{00000000-0005-0000-0000-0000E5350000}"/>
    <cellStyle name="Normal 2 2 2 2 38 11 5 2 4" xfId="13788" xr:uid="{00000000-0005-0000-0000-0000E6350000}"/>
    <cellStyle name="Normal 2 2 2 2 38 11 5 3" xfId="13789" xr:uid="{00000000-0005-0000-0000-0000E7350000}"/>
    <cellStyle name="Normal 2 2 2 2 38 11 5 4" xfId="13790" xr:uid="{00000000-0005-0000-0000-0000E8350000}"/>
    <cellStyle name="Normal 2 2 2 2 38 11 5 5" xfId="13791" xr:uid="{00000000-0005-0000-0000-0000E9350000}"/>
    <cellStyle name="Normal 2 2 2 2 38 11 5 6" xfId="13792" xr:uid="{00000000-0005-0000-0000-0000EA350000}"/>
    <cellStyle name="Normal 2 2 2 2 38 11 6" xfId="13793" xr:uid="{00000000-0005-0000-0000-0000EB350000}"/>
    <cellStyle name="Normal 2 2 2 2 38 11 7" xfId="13794" xr:uid="{00000000-0005-0000-0000-0000EC350000}"/>
    <cellStyle name="Normal 2 2 2 2 38 11 8" xfId="13795" xr:uid="{00000000-0005-0000-0000-0000ED350000}"/>
    <cellStyle name="Normal 2 2 2 2 38 11 9" xfId="13796" xr:uid="{00000000-0005-0000-0000-0000EE350000}"/>
    <cellStyle name="Normal 2 2 2 2 38 12" xfId="13797" xr:uid="{00000000-0005-0000-0000-0000EF350000}"/>
    <cellStyle name="Normal 2 2 2 2 38 13" xfId="13798" xr:uid="{00000000-0005-0000-0000-0000F0350000}"/>
    <cellStyle name="Normal 2 2 2 2 38 13 10" xfId="13799" xr:uid="{00000000-0005-0000-0000-0000F1350000}"/>
    <cellStyle name="Normal 2 2 2 2 38 13 11" xfId="13800" xr:uid="{00000000-0005-0000-0000-0000F2350000}"/>
    <cellStyle name="Normal 2 2 2 2 38 13 2" xfId="13801" xr:uid="{00000000-0005-0000-0000-0000F3350000}"/>
    <cellStyle name="Normal 2 2 2 2 38 13 2 10" xfId="13802" xr:uid="{00000000-0005-0000-0000-0000F4350000}"/>
    <cellStyle name="Normal 2 2 2 2 38 13 2 11" xfId="13803" xr:uid="{00000000-0005-0000-0000-0000F5350000}"/>
    <cellStyle name="Normal 2 2 2 2 38 13 2 2" xfId="13804" xr:uid="{00000000-0005-0000-0000-0000F6350000}"/>
    <cellStyle name="Normal 2 2 2 2 38 13 2 2 2" xfId="13805" xr:uid="{00000000-0005-0000-0000-0000F7350000}"/>
    <cellStyle name="Normal 2 2 2 2 38 13 2 2 2 2" xfId="13806" xr:uid="{00000000-0005-0000-0000-0000F8350000}"/>
    <cellStyle name="Normal 2 2 2 2 38 13 2 2 2 3" xfId="13807" xr:uid="{00000000-0005-0000-0000-0000F9350000}"/>
    <cellStyle name="Normal 2 2 2 2 38 13 2 2 2 4" xfId="13808" xr:uid="{00000000-0005-0000-0000-0000FA350000}"/>
    <cellStyle name="Normal 2 2 2 2 38 13 2 2 3" xfId="13809" xr:uid="{00000000-0005-0000-0000-0000FB350000}"/>
    <cellStyle name="Normal 2 2 2 2 38 13 2 2 4" xfId="13810" xr:uid="{00000000-0005-0000-0000-0000FC350000}"/>
    <cellStyle name="Normal 2 2 2 2 38 13 2 2 5" xfId="13811" xr:uid="{00000000-0005-0000-0000-0000FD350000}"/>
    <cellStyle name="Normal 2 2 2 2 38 13 2 2 6" xfId="13812" xr:uid="{00000000-0005-0000-0000-0000FE350000}"/>
    <cellStyle name="Normal 2 2 2 2 38 13 2 3" xfId="13813" xr:uid="{00000000-0005-0000-0000-0000FF350000}"/>
    <cellStyle name="Normal 2 2 2 2 38 13 2 4" xfId="13814" xr:uid="{00000000-0005-0000-0000-000000360000}"/>
    <cellStyle name="Normal 2 2 2 2 38 13 2 5" xfId="13815" xr:uid="{00000000-0005-0000-0000-000001360000}"/>
    <cellStyle name="Normal 2 2 2 2 38 13 2 6" xfId="13816" xr:uid="{00000000-0005-0000-0000-000002360000}"/>
    <cellStyle name="Normal 2 2 2 2 38 13 2 7" xfId="13817" xr:uid="{00000000-0005-0000-0000-000003360000}"/>
    <cellStyle name="Normal 2 2 2 2 38 13 2 8" xfId="13818" xr:uid="{00000000-0005-0000-0000-000004360000}"/>
    <cellStyle name="Normal 2 2 2 2 38 13 2 8 2" xfId="13819" xr:uid="{00000000-0005-0000-0000-000005360000}"/>
    <cellStyle name="Normal 2 2 2 2 38 13 2 8 3" xfId="13820" xr:uid="{00000000-0005-0000-0000-000006360000}"/>
    <cellStyle name="Normal 2 2 2 2 38 13 2 8 4" xfId="13821" xr:uid="{00000000-0005-0000-0000-000007360000}"/>
    <cellStyle name="Normal 2 2 2 2 38 13 2 9" xfId="13822" xr:uid="{00000000-0005-0000-0000-000008360000}"/>
    <cellStyle name="Normal 2 2 2 2 38 13 3" xfId="13823" xr:uid="{00000000-0005-0000-0000-000009360000}"/>
    <cellStyle name="Normal 2 2 2 2 38 13 3 2" xfId="13824" xr:uid="{00000000-0005-0000-0000-00000A360000}"/>
    <cellStyle name="Normal 2 2 2 2 38 13 3 2 2" xfId="13825" xr:uid="{00000000-0005-0000-0000-00000B360000}"/>
    <cellStyle name="Normal 2 2 2 2 38 13 3 2 3" xfId="13826" xr:uid="{00000000-0005-0000-0000-00000C360000}"/>
    <cellStyle name="Normal 2 2 2 2 38 13 3 2 4" xfId="13827" xr:uid="{00000000-0005-0000-0000-00000D360000}"/>
    <cellStyle name="Normal 2 2 2 2 38 13 3 3" xfId="13828" xr:uid="{00000000-0005-0000-0000-00000E360000}"/>
    <cellStyle name="Normal 2 2 2 2 38 13 3 4" xfId="13829" xr:uid="{00000000-0005-0000-0000-00000F360000}"/>
    <cellStyle name="Normal 2 2 2 2 38 13 3 5" xfId="13830" xr:uid="{00000000-0005-0000-0000-000010360000}"/>
    <cellStyle name="Normal 2 2 2 2 38 13 3 6" xfId="13831" xr:uid="{00000000-0005-0000-0000-000011360000}"/>
    <cellStyle name="Normal 2 2 2 2 38 13 4" xfId="13832" xr:uid="{00000000-0005-0000-0000-000012360000}"/>
    <cellStyle name="Normal 2 2 2 2 38 13 5" xfId="13833" xr:uid="{00000000-0005-0000-0000-000013360000}"/>
    <cellStyle name="Normal 2 2 2 2 38 13 6" xfId="13834" xr:uid="{00000000-0005-0000-0000-000014360000}"/>
    <cellStyle name="Normal 2 2 2 2 38 13 7" xfId="13835" xr:uid="{00000000-0005-0000-0000-000015360000}"/>
    <cellStyle name="Normal 2 2 2 2 38 13 8" xfId="13836" xr:uid="{00000000-0005-0000-0000-000016360000}"/>
    <cellStyle name="Normal 2 2 2 2 38 13 8 2" xfId="13837" xr:uid="{00000000-0005-0000-0000-000017360000}"/>
    <cellStyle name="Normal 2 2 2 2 38 13 8 3" xfId="13838" xr:uid="{00000000-0005-0000-0000-000018360000}"/>
    <cellStyle name="Normal 2 2 2 2 38 13 8 4" xfId="13839" xr:uid="{00000000-0005-0000-0000-000019360000}"/>
    <cellStyle name="Normal 2 2 2 2 38 13 9" xfId="13840" xr:uid="{00000000-0005-0000-0000-00001A360000}"/>
    <cellStyle name="Normal 2 2 2 2 38 14" xfId="13841" xr:uid="{00000000-0005-0000-0000-00001B360000}"/>
    <cellStyle name="Normal 2 2 2 2 38 15" xfId="13842" xr:uid="{00000000-0005-0000-0000-00001C360000}"/>
    <cellStyle name="Normal 2 2 2 2 38 15 2" xfId="13843" xr:uid="{00000000-0005-0000-0000-00001D360000}"/>
    <cellStyle name="Normal 2 2 2 2 38 15 2 2" xfId="13844" xr:uid="{00000000-0005-0000-0000-00001E360000}"/>
    <cellStyle name="Normal 2 2 2 2 38 15 2 3" xfId="13845" xr:uid="{00000000-0005-0000-0000-00001F360000}"/>
    <cellStyle name="Normal 2 2 2 2 38 15 2 4" xfId="13846" xr:uid="{00000000-0005-0000-0000-000020360000}"/>
    <cellStyle name="Normal 2 2 2 2 38 15 3" xfId="13847" xr:uid="{00000000-0005-0000-0000-000021360000}"/>
    <cellStyle name="Normal 2 2 2 2 38 15 4" xfId="13848" xr:uid="{00000000-0005-0000-0000-000022360000}"/>
    <cellStyle name="Normal 2 2 2 2 38 15 5" xfId="13849" xr:uid="{00000000-0005-0000-0000-000023360000}"/>
    <cellStyle name="Normal 2 2 2 2 38 15 6" xfId="13850" xr:uid="{00000000-0005-0000-0000-000024360000}"/>
    <cellStyle name="Normal 2 2 2 2 38 16" xfId="13851" xr:uid="{00000000-0005-0000-0000-000025360000}"/>
    <cellStyle name="Normal 2 2 2 2 38 17" xfId="13852" xr:uid="{00000000-0005-0000-0000-000026360000}"/>
    <cellStyle name="Normal 2 2 2 2 38 18" xfId="13853" xr:uid="{00000000-0005-0000-0000-000027360000}"/>
    <cellStyle name="Normal 2 2 2 2 38 19" xfId="13854" xr:uid="{00000000-0005-0000-0000-000028360000}"/>
    <cellStyle name="Normal 2 2 2 2 38 2" xfId="13855" xr:uid="{00000000-0005-0000-0000-000029360000}"/>
    <cellStyle name="Normal 2 2 2 2 38 2 10" xfId="13856" xr:uid="{00000000-0005-0000-0000-00002A360000}"/>
    <cellStyle name="Normal 2 2 2 2 38 2 11" xfId="13857" xr:uid="{00000000-0005-0000-0000-00002B360000}"/>
    <cellStyle name="Normal 2 2 2 2 38 2 12" xfId="13858" xr:uid="{00000000-0005-0000-0000-00002C360000}"/>
    <cellStyle name="Normal 2 2 2 2 38 2 13" xfId="13859" xr:uid="{00000000-0005-0000-0000-00002D360000}"/>
    <cellStyle name="Normal 2 2 2 2 38 2 13 2" xfId="13860" xr:uid="{00000000-0005-0000-0000-00002E360000}"/>
    <cellStyle name="Normal 2 2 2 2 38 2 13 3" xfId="13861" xr:uid="{00000000-0005-0000-0000-00002F360000}"/>
    <cellStyle name="Normal 2 2 2 2 38 2 13 4" xfId="13862" xr:uid="{00000000-0005-0000-0000-000030360000}"/>
    <cellStyle name="Normal 2 2 2 2 38 2 14" xfId="13863" xr:uid="{00000000-0005-0000-0000-000031360000}"/>
    <cellStyle name="Normal 2 2 2 2 38 2 15" xfId="13864" xr:uid="{00000000-0005-0000-0000-000032360000}"/>
    <cellStyle name="Normal 2 2 2 2 38 2 16" xfId="13865" xr:uid="{00000000-0005-0000-0000-000033360000}"/>
    <cellStyle name="Normal 2 2 2 2 38 2 2" xfId="13866" xr:uid="{00000000-0005-0000-0000-000034360000}"/>
    <cellStyle name="Normal 2 2 2 2 38 2 2 10" xfId="13867" xr:uid="{00000000-0005-0000-0000-000035360000}"/>
    <cellStyle name="Normal 2 2 2 2 38 2 2 11" xfId="13868" xr:uid="{00000000-0005-0000-0000-000036360000}"/>
    <cellStyle name="Normal 2 2 2 2 38 2 2 11 2" xfId="13869" xr:uid="{00000000-0005-0000-0000-000037360000}"/>
    <cellStyle name="Normal 2 2 2 2 38 2 2 11 3" xfId="13870" xr:uid="{00000000-0005-0000-0000-000038360000}"/>
    <cellStyle name="Normal 2 2 2 2 38 2 2 11 4" xfId="13871" xr:uid="{00000000-0005-0000-0000-000039360000}"/>
    <cellStyle name="Normal 2 2 2 2 38 2 2 12" xfId="13872" xr:uid="{00000000-0005-0000-0000-00003A360000}"/>
    <cellStyle name="Normal 2 2 2 2 38 2 2 13" xfId="13873" xr:uid="{00000000-0005-0000-0000-00003B360000}"/>
    <cellStyle name="Normal 2 2 2 2 38 2 2 14" xfId="13874" xr:uid="{00000000-0005-0000-0000-00003C360000}"/>
    <cellStyle name="Normal 2 2 2 2 38 2 2 2" xfId="13875" xr:uid="{00000000-0005-0000-0000-00003D360000}"/>
    <cellStyle name="Normal 2 2 2 2 38 2 2 2 10" xfId="13876" xr:uid="{00000000-0005-0000-0000-00003E360000}"/>
    <cellStyle name="Normal 2 2 2 2 38 2 2 2 11" xfId="13877" xr:uid="{00000000-0005-0000-0000-00003F360000}"/>
    <cellStyle name="Normal 2 2 2 2 38 2 2 2 2" xfId="13878" xr:uid="{00000000-0005-0000-0000-000040360000}"/>
    <cellStyle name="Normal 2 2 2 2 38 2 2 2 2 10" xfId="13879" xr:uid="{00000000-0005-0000-0000-000041360000}"/>
    <cellStyle name="Normal 2 2 2 2 38 2 2 2 2 11" xfId="13880" xr:uid="{00000000-0005-0000-0000-000042360000}"/>
    <cellStyle name="Normal 2 2 2 2 38 2 2 2 2 2" xfId="13881" xr:uid="{00000000-0005-0000-0000-000043360000}"/>
    <cellStyle name="Normal 2 2 2 2 38 2 2 2 2 2 2" xfId="13882" xr:uid="{00000000-0005-0000-0000-000044360000}"/>
    <cellStyle name="Normal 2 2 2 2 38 2 2 2 2 2 2 2" xfId="13883" xr:uid="{00000000-0005-0000-0000-000045360000}"/>
    <cellStyle name="Normal 2 2 2 2 38 2 2 2 2 2 2 3" xfId="13884" xr:uid="{00000000-0005-0000-0000-000046360000}"/>
    <cellStyle name="Normal 2 2 2 2 38 2 2 2 2 2 2 4" xfId="13885" xr:uid="{00000000-0005-0000-0000-000047360000}"/>
    <cellStyle name="Normal 2 2 2 2 38 2 2 2 2 2 3" xfId="13886" xr:uid="{00000000-0005-0000-0000-000048360000}"/>
    <cellStyle name="Normal 2 2 2 2 38 2 2 2 2 2 4" xfId="13887" xr:uid="{00000000-0005-0000-0000-000049360000}"/>
    <cellStyle name="Normal 2 2 2 2 38 2 2 2 2 2 5" xfId="13888" xr:uid="{00000000-0005-0000-0000-00004A360000}"/>
    <cellStyle name="Normal 2 2 2 2 38 2 2 2 2 2 6" xfId="13889" xr:uid="{00000000-0005-0000-0000-00004B360000}"/>
    <cellStyle name="Normal 2 2 2 2 38 2 2 2 2 3" xfId="13890" xr:uid="{00000000-0005-0000-0000-00004C360000}"/>
    <cellStyle name="Normal 2 2 2 2 38 2 2 2 2 4" xfId="13891" xr:uid="{00000000-0005-0000-0000-00004D360000}"/>
    <cellStyle name="Normal 2 2 2 2 38 2 2 2 2 5" xfId="13892" xr:uid="{00000000-0005-0000-0000-00004E360000}"/>
    <cellStyle name="Normal 2 2 2 2 38 2 2 2 2 6" xfId="13893" xr:uid="{00000000-0005-0000-0000-00004F360000}"/>
    <cellStyle name="Normal 2 2 2 2 38 2 2 2 2 7" xfId="13894" xr:uid="{00000000-0005-0000-0000-000050360000}"/>
    <cellStyle name="Normal 2 2 2 2 38 2 2 2 2 8" xfId="13895" xr:uid="{00000000-0005-0000-0000-000051360000}"/>
    <cellStyle name="Normal 2 2 2 2 38 2 2 2 2 8 2" xfId="13896" xr:uid="{00000000-0005-0000-0000-000052360000}"/>
    <cellStyle name="Normal 2 2 2 2 38 2 2 2 2 8 3" xfId="13897" xr:uid="{00000000-0005-0000-0000-000053360000}"/>
    <cellStyle name="Normal 2 2 2 2 38 2 2 2 2 8 4" xfId="13898" xr:uid="{00000000-0005-0000-0000-000054360000}"/>
    <cellStyle name="Normal 2 2 2 2 38 2 2 2 2 9" xfId="13899" xr:uid="{00000000-0005-0000-0000-000055360000}"/>
    <cellStyle name="Normal 2 2 2 2 38 2 2 2 3" xfId="13900" xr:uid="{00000000-0005-0000-0000-000056360000}"/>
    <cellStyle name="Normal 2 2 2 2 38 2 2 2 3 2" xfId="13901" xr:uid="{00000000-0005-0000-0000-000057360000}"/>
    <cellStyle name="Normal 2 2 2 2 38 2 2 2 3 2 2" xfId="13902" xr:uid="{00000000-0005-0000-0000-000058360000}"/>
    <cellStyle name="Normal 2 2 2 2 38 2 2 2 3 2 3" xfId="13903" xr:uid="{00000000-0005-0000-0000-000059360000}"/>
    <cellStyle name="Normal 2 2 2 2 38 2 2 2 3 2 4" xfId="13904" xr:uid="{00000000-0005-0000-0000-00005A360000}"/>
    <cellStyle name="Normal 2 2 2 2 38 2 2 2 3 3" xfId="13905" xr:uid="{00000000-0005-0000-0000-00005B360000}"/>
    <cellStyle name="Normal 2 2 2 2 38 2 2 2 3 4" xfId="13906" xr:uid="{00000000-0005-0000-0000-00005C360000}"/>
    <cellStyle name="Normal 2 2 2 2 38 2 2 2 3 5" xfId="13907" xr:uid="{00000000-0005-0000-0000-00005D360000}"/>
    <cellStyle name="Normal 2 2 2 2 38 2 2 2 3 6" xfId="13908" xr:uid="{00000000-0005-0000-0000-00005E360000}"/>
    <cellStyle name="Normal 2 2 2 2 38 2 2 2 4" xfId="13909" xr:uid="{00000000-0005-0000-0000-00005F360000}"/>
    <cellStyle name="Normal 2 2 2 2 38 2 2 2 5" xfId="13910" xr:uid="{00000000-0005-0000-0000-000060360000}"/>
    <cellStyle name="Normal 2 2 2 2 38 2 2 2 6" xfId="13911" xr:uid="{00000000-0005-0000-0000-000061360000}"/>
    <cellStyle name="Normal 2 2 2 2 38 2 2 2 7" xfId="13912" xr:uid="{00000000-0005-0000-0000-000062360000}"/>
    <cellStyle name="Normal 2 2 2 2 38 2 2 2 8" xfId="13913" xr:uid="{00000000-0005-0000-0000-000063360000}"/>
    <cellStyle name="Normal 2 2 2 2 38 2 2 2 8 2" xfId="13914" xr:uid="{00000000-0005-0000-0000-000064360000}"/>
    <cellStyle name="Normal 2 2 2 2 38 2 2 2 8 3" xfId="13915" xr:uid="{00000000-0005-0000-0000-000065360000}"/>
    <cellStyle name="Normal 2 2 2 2 38 2 2 2 8 4" xfId="13916" xr:uid="{00000000-0005-0000-0000-000066360000}"/>
    <cellStyle name="Normal 2 2 2 2 38 2 2 2 9" xfId="13917" xr:uid="{00000000-0005-0000-0000-000067360000}"/>
    <cellStyle name="Normal 2 2 2 2 38 2 2 3" xfId="13918" xr:uid="{00000000-0005-0000-0000-000068360000}"/>
    <cellStyle name="Normal 2 2 2 2 38 2 2 4" xfId="13919" xr:uid="{00000000-0005-0000-0000-000069360000}"/>
    <cellStyle name="Normal 2 2 2 2 38 2 2 5" xfId="13920" xr:uid="{00000000-0005-0000-0000-00006A360000}"/>
    <cellStyle name="Normal 2 2 2 2 38 2 2 5 2" xfId="13921" xr:uid="{00000000-0005-0000-0000-00006B360000}"/>
    <cellStyle name="Normal 2 2 2 2 38 2 2 5 2 2" xfId="13922" xr:uid="{00000000-0005-0000-0000-00006C360000}"/>
    <cellStyle name="Normal 2 2 2 2 38 2 2 5 2 3" xfId="13923" xr:uid="{00000000-0005-0000-0000-00006D360000}"/>
    <cellStyle name="Normal 2 2 2 2 38 2 2 5 2 4" xfId="13924" xr:uid="{00000000-0005-0000-0000-00006E360000}"/>
    <cellStyle name="Normal 2 2 2 2 38 2 2 5 3" xfId="13925" xr:uid="{00000000-0005-0000-0000-00006F360000}"/>
    <cellStyle name="Normal 2 2 2 2 38 2 2 5 4" xfId="13926" xr:uid="{00000000-0005-0000-0000-000070360000}"/>
    <cellStyle name="Normal 2 2 2 2 38 2 2 5 5" xfId="13927" xr:uid="{00000000-0005-0000-0000-000071360000}"/>
    <cellStyle name="Normal 2 2 2 2 38 2 2 5 6" xfId="13928" xr:uid="{00000000-0005-0000-0000-000072360000}"/>
    <cellStyle name="Normal 2 2 2 2 38 2 2 6" xfId="13929" xr:uid="{00000000-0005-0000-0000-000073360000}"/>
    <cellStyle name="Normal 2 2 2 2 38 2 2 7" xfId="13930" xr:uid="{00000000-0005-0000-0000-000074360000}"/>
    <cellStyle name="Normal 2 2 2 2 38 2 2 8" xfId="13931" xr:uid="{00000000-0005-0000-0000-000075360000}"/>
    <cellStyle name="Normal 2 2 2 2 38 2 2 9" xfId="13932" xr:uid="{00000000-0005-0000-0000-000076360000}"/>
    <cellStyle name="Normal 2 2 2 2 38 2 3" xfId="13933" xr:uid="{00000000-0005-0000-0000-000077360000}"/>
    <cellStyle name="Normal 2 2 2 2 38 2 4" xfId="13934" xr:uid="{00000000-0005-0000-0000-000078360000}"/>
    <cellStyle name="Normal 2 2 2 2 38 2 5" xfId="13935" xr:uid="{00000000-0005-0000-0000-000079360000}"/>
    <cellStyle name="Normal 2 2 2 2 38 2 5 10" xfId="13936" xr:uid="{00000000-0005-0000-0000-00007A360000}"/>
    <cellStyle name="Normal 2 2 2 2 38 2 5 11" xfId="13937" xr:uid="{00000000-0005-0000-0000-00007B360000}"/>
    <cellStyle name="Normal 2 2 2 2 38 2 5 2" xfId="13938" xr:uid="{00000000-0005-0000-0000-00007C360000}"/>
    <cellStyle name="Normal 2 2 2 2 38 2 5 2 10" xfId="13939" xr:uid="{00000000-0005-0000-0000-00007D360000}"/>
    <cellStyle name="Normal 2 2 2 2 38 2 5 2 11" xfId="13940" xr:uid="{00000000-0005-0000-0000-00007E360000}"/>
    <cellStyle name="Normal 2 2 2 2 38 2 5 2 2" xfId="13941" xr:uid="{00000000-0005-0000-0000-00007F360000}"/>
    <cellStyle name="Normal 2 2 2 2 38 2 5 2 2 2" xfId="13942" xr:uid="{00000000-0005-0000-0000-000080360000}"/>
    <cellStyle name="Normal 2 2 2 2 38 2 5 2 2 2 2" xfId="13943" xr:uid="{00000000-0005-0000-0000-000081360000}"/>
    <cellStyle name="Normal 2 2 2 2 38 2 5 2 2 2 3" xfId="13944" xr:uid="{00000000-0005-0000-0000-000082360000}"/>
    <cellStyle name="Normal 2 2 2 2 38 2 5 2 2 2 4" xfId="13945" xr:uid="{00000000-0005-0000-0000-000083360000}"/>
    <cellStyle name="Normal 2 2 2 2 38 2 5 2 2 3" xfId="13946" xr:uid="{00000000-0005-0000-0000-000084360000}"/>
    <cellStyle name="Normal 2 2 2 2 38 2 5 2 2 4" xfId="13947" xr:uid="{00000000-0005-0000-0000-000085360000}"/>
    <cellStyle name="Normal 2 2 2 2 38 2 5 2 2 5" xfId="13948" xr:uid="{00000000-0005-0000-0000-000086360000}"/>
    <cellStyle name="Normal 2 2 2 2 38 2 5 2 2 6" xfId="13949" xr:uid="{00000000-0005-0000-0000-000087360000}"/>
    <cellStyle name="Normal 2 2 2 2 38 2 5 2 3" xfId="13950" xr:uid="{00000000-0005-0000-0000-000088360000}"/>
    <cellStyle name="Normal 2 2 2 2 38 2 5 2 4" xfId="13951" xr:uid="{00000000-0005-0000-0000-000089360000}"/>
    <cellStyle name="Normal 2 2 2 2 38 2 5 2 5" xfId="13952" xr:uid="{00000000-0005-0000-0000-00008A360000}"/>
    <cellStyle name="Normal 2 2 2 2 38 2 5 2 6" xfId="13953" xr:uid="{00000000-0005-0000-0000-00008B360000}"/>
    <cellStyle name="Normal 2 2 2 2 38 2 5 2 7" xfId="13954" xr:uid="{00000000-0005-0000-0000-00008C360000}"/>
    <cellStyle name="Normal 2 2 2 2 38 2 5 2 8" xfId="13955" xr:uid="{00000000-0005-0000-0000-00008D360000}"/>
    <cellStyle name="Normal 2 2 2 2 38 2 5 2 8 2" xfId="13956" xr:uid="{00000000-0005-0000-0000-00008E360000}"/>
    <cellStyle name="Normal 2 2 2 2 38 2 5 2 8 3" xfId="13957" xr:uid="{00000000-0005-0000-0000-00008F360000}"/>
    <cellStyle name="Normal 2 2 2 2 38 2 5 2 8 4" xfId="13958" xr:uid="{00000000-0005-0000-0000-000090360000}"/>
    <cellStyle name="Normal 2 2 2 2 38 2 5 2 9" xfId="13959" xr:uid="{00000000-0005-0000-0000-000091360000}"/>
    <cellStyle name="Normal 2 2 2 2 38 2 5 3" xfId="13960" xr:uid="{00000000-0005-0000-0000-000092360000}"/>
    <cellStyle name="Normal 2 2 2 2 38 2 5 3 2" xfId="13961" xr:uid="{00000000-0005-0000-0000-000093360000}"/>
    <cellStyle name="Normal 2 2 2 2 38 2 5 3 2 2" xfId="13962" xr:uid="{00000000-0005-0000-0000-000094360000}"/>
    <cellStyle name="Normal 2 2 2 2 38 2 5 3 2 3" xfId="13963" xr:uid="{00000000-0005-0000-0000-000095360000}"/>
    <cellStyle name="Normal 2 2 2 2 38 2 5 3 2 4" xfId="13964" xr:uid="{00000000-0005-0000-0000-000096360000}"/>
    <cellStyle name="Normal 2 2 2 2 38 2 5 3 3" xfId="13965" xr:uid="{00000000-0005-0000-0000-000097360000}"/>
    <cellStyle name="Normal 2 2 2 2 38 2 5 3 4" xfId="13966" xr:uid="{00000000-0005-0000-0000-000098360000}"/>
    <cellStyle name="Normal 2 2 2 2 38 2 5 3 5" xfId="13967" xr:uid="{00000000-0005-0000-0000-000099360000}"/>
    <cellStyle name="Normal 2 2 2 2 38 2 5 3 6" xfId="13968" xr:uid="{00000000-0005-0000-0000-00009A360000}"/>
    <cellStyle name="Normal 2 2 2 2 38 2 5 4" xfId="13969" xr:uid="{00000000-0005-0000-0000-00009B360000}"/>
    <cellStyle name="Normal 2 2 2 2 38 2 5 5" xfId="13970" xr:uid="{00000000-0005-0000-0000-00009C360000}"/>
    <cellStyle name="Normal 2 2 2 2 38 2 5 6" xfId="13971" xr:uid="{00000000-0005-0000-0000-00009D360000}"/>
    <cellStyle name="Normal 2 2 2 2 38 2 5 7" xfId="13972" xr:uid="{00000000-0005-0000-0000-00009E360000}"/>
    <cellStyle name="Normal 2 2 2 2 38 2 5 8" xfId="13973" xr:uid="{00000000-0005-0000-0000-00009F360000}"/>
    <cellStyle name="Normal 2 2 2 2 38 2 5 8 2" xfId="13974" xr:uid="{00000000-0005-0000-0000-0000A0360000}"/>
    <cellStyle name="Normal 2 2 2 2 38 2 5 8 3" xfId="13975" xr:uid="{00000000-0005-0000-0000-0000A1360000}"/>
    <cellStyle name="Normal 2 2 2 2 38 2 5 8 4" xfId="13976" xr:uid="{00000000-0005-0000-0000-0000A2360000}"/>
    <cellStyle name="Normal 2 2 2 2 38 2 5 9" xfId="13977" xr:uid="{00000000-0005-0000-0000-0000A3360000}"/>
    <cellStyle name="Normal 2 2 2 2 38 2 6" xfId="13978" xr:uid="{00000000-0005-0000-0000-0000A4360000}"/>
    <cellStyle name="Normal 2 2 2 2 38 2 7" xfId="13979" xr:uid="{00000000-0005-0000-0000-0000A5360000}"/>
    <cellStyle name="Normal 2 2 2 2 38 2 7 2" xfId="13980" xr:uid="{00000000-0005-0000-0000-0000A6360000}"/>
    <cellStyle name="Normal 2 2 2 2 38 2 7 2 2" xfId="13981" xr:uid="{00000000-0005-0000-0000-0000A7360000}"/>
    <cellStyle name="Normal 2 2 2 2 38 2 7 2 3" xfId="13982" xr:uid="{00000000-0005-0000-0000-0000A8360000}"/>
    <cellStyle name="Normal 2 2 2 2 38 2 7 2 4" xfId="13983" xr:uid="{00000000-0005-0000-0000-0000A9360000}"/>
    <cellStyle name="Normal 2 2 2 2 38 2 7 3" xfId="13984" xr:uid="{00000000-0005-0000-0000-0000AA360000}"/>
    <cellStyle name="Normal 2 2 2 2 38 2 7 4" xfId="13985" xr:uid="{00000000-0005-0000-0000-0000AB360000}"/>
    <cellStyle name="Normal 2 2 2 2 38 2 7 5" xfId="13986" xr:uid="{00000000-0005-0000-0000-0000AC360000}"/>
    <cellStyle name="Normal 2 2 2 2 38 2 7 6" xfId="13987" xr:uid="{00000000-0005-0000-0000-0000AD360000}"/>
    <cellStyle name="Normal 2 2 2 2 38 2 8" xfId="13988" xr:uid="{00000000-0005-0000-0000-0000AE360000}"/>
    <cellStyle name="Normal 2 2 2 2 38 2 9" xfId="13989" xr:uid="{00000000-0005-0000-0000-0000AF360000}"/>
    <cellStyle name="Normal 2 2 2 2 38 20" xfId="13990" xr:uid="{00000000-0005-0000-0000-0000B0360000}"/>
    <cellStyle name="Normal 2 2 2 2 38 21" xfId="13991" xr:uid="{00000000-0005-0000-0000-0000B1360000}"/>
    <cellStyle name="Normal 2 2 2 2 38 21 2" xfId="13992" xr:uid="{00000000-0005-0000-0000-0000B2360000}"/>
    <cellStyle name="Normal 2 2 2 2 38 21 3" xfId="13993" xr:uid="{00000000-0005-0000-0000-0000B3360000}"/>
    <cellStyle name="Normal 2 2 2 2 38 21 4" xfId="13994" xr:uid="{00000000-0005-0000-0000-0000B4360000}"/>
    <cellStyle name="Normal 2 2 2 2 38 22" xfId="13995" xr:uid="{00000000-0005-0000-0000-0000B5360000}"/>
    <cellStyle name="Normal 2 2 2 2 38 23" xfId="13996" xr:uid="{00000000-0005-0000-0000-0000B6360000}"/>
    <cellStyle name="Normal 2 2 2 2 38 24" xfId="13997" xr:uid="{00000000-0005-0000-0000-0000B7360000}"/>
    <cellStyle name="Normal 2 2 2 2 38 3" xfId="13998" xr:uid="{00000000-0005-0000-0000-0000B8360000}"/>
    <cellStyle name="Normal 2 2 2 2 38 4" xfId="13999" xr:uid="{00000000-0005-0000-0000-0000B9360000}"/>
    <cellStyle name="Normal 2 2 2 2 38 5" xfId="14000" xr:uid="{00000000-0005-0000-0000-0000BA360000}"/>
    <cellStyle name="Normal 2 2 2 2 38 6" xfId="14001" xr:uid="{00000000-0005-0000-0000-0000BB360000}"/>
    <cellStyle name="Normal 2 2 2 2 38 7" xfId="14002" xr:uid="{00000000-0005-0000-0000-0000BC360000}"/>
    <cellStyle name="Normal 2 2 2 2 38 8" xfId="14003" xr:uid="{00000000-0005-0000-0000-0000BD360000}"/>
    <cellStyle name="Normal 2 2 2 2 38 9" xfId="14004" xr:uid="{00000000-0005-0000-0000-0000BE360000}"/>
    <cellStyle name="Normal 2 2 2 2 39" xfId="14005" xr:uid="{00000000-0005-0000-0000-0000BF360000}"/>
    <cellStyle name="Normal 2 2 2 2 39 10" xfId="14006" xr:uid="{00000000-0005-0000-0000-0000C0360000}"/>
    <cellStyle name="Normal 2 2 2 2 39 11" xfId="14007" xr:uid="{00000000-0005-0000-0000-0000C1360000}"/>
    <cellStyle name="Normal 2 2 2 2 39 12" xfId="14008" xr:uid="{00000000-0005-0000-0000-0000C2360000}"/>
    <cellStyle name="Normal 2 2 2 2 39 13" xfId="14009" xr:uid="{00000000-0005-0000-0000-0000C3360000}"/>
    <cellStyle name="Normal 2 2 2 2 39 13 2" xfId="14010" xr:uid="{00000000-0005-0000-0000-0000C4360000}"/>
    <cellStyle name="Normal 2 2 2 2 39 13 3" xfId="14011" xr:uid="{00000000-0005-0000-0000-0000C5360000}"/>
    <cellStyle name="Normal 2 2 2 2 39 13 4" xfId="14012" xr:uid="{00000000-0005-0000-0000-0000C6360000}"/>
    <cellStyle name="Normal 2 2 2 2 39 14" xfId="14013" xr:uid="{00000000-0005-0000-0000-0000C7360000}"/>
    <cellStyle name="Normal 2 2 2 2 39 15" xfId="14014" xr:uid="{00000000-0005-0000-0000-0000C8360000}"/>
    <cellStyle name="Normal 2 2 2 2 39 16" xfId="14015" xr:uid="{00000000-0005-0000-0000-0000C9360000}"/>
    <cellStyle name="Normal 2 2 2 2 39 2" xfId="14016" xr:uid="{00000000-0005-0000-0000-0000CA360000}"/>
    <cellStyle name="Normal 2 2 2 2 39 2 10" xfId="14017" xr:uid="{00000000-0005-0000-0000-0000CB360000}"/>
    <cellStyle name="Normal 2 2 2 2 39 2 11" xfId="14018" xr:uid="{00000000-0005-0000-0000-0000CC360000}"/>
    <cellStyle name="Normal 2 2 2 2 39 2 11 2" xfId="14019" xr:uid="{00000000-0005-0000-0000-0000CD360000}"/>
    <cellStyle name="Normal 2 2 2 2 39 2 11 3" xfId="14020" xr:uid="{00000000-0005-0000-0000-0000CE360000}"/>
    <cellStyle name="Normal 2 2 2 2 39 2 11 4" xfId="14021" xr:uid="{00000000-0005-0000-0000-0000CF360000}"/>
    <cellStyle name="Normal 2 2 2 2 39 2 12" xfId="14022" xr:uid="{00000000-0005-0000-0000-0000D0360000}"/>
    <cellStyle name="Normal 2 2 2 2 39 2 13" xfId="14023" xr:uid="{00000000-0005-0000-0000-0000D1360000}"/>
    <cellStyle name="Normal 2 2 2 2 39 2 14" xfId="14024" xr:uid="{00000000-0005-0000-0000-0000D2360000}"/>
    <cellStyle name="Normal 2 2 2 2 39 2 2" xfId="14025" xr:uid="{00000000-0005-0000-0000-0000D3360000}"/>
    <cellStyle name="Normal 2 2 2 2 39 2 2 10" xfId="14026" xr:uid="{00000000-0005-0000-0000-0000D4360000}"/>
    <cellStyle name="Normal 2 2 2 2 39 2 2 11" xfId="14027" xr:uid="{00000000-0005-0000-0000-0000D5360000}"/>
    <cellStyle name="Normal 2 2 2 2 39 2 2 2" xfId="14028" xr:uid="{00000000-0005-0000-0000-0000D6360000}"/>
    <cellStyle name="Normal 2 2 2 2 39 2 2 2 10" xfId="14029" xr:uid="{00000000-0005-0000-0000-0000D7360000}"/>
    <cellStyle name="Normal 2 2 2 2 39 2 2 2 11" xfId="14030" xr:uid="{00000000-0005-0000-0000-0000D8360000}"/>
    <cellStyle name="Normal 2 2 2 2 39 2 2 2 2" xfId="14031" xr:uid="{00000000-0005-0000-0000-0000D9360000}"/>
    <cellStyle name="Normal 2 2 2 2 39 2 2 2 2 2" xfId="14032" xr:uid="{00000000-0005-0000-0000-0000DA360000}"/>
    <cellStyle name="Normal 2 2 2 2 39 2 2 2 2 2 2" xfId="14033" xr:uid="{00000000-0005-0000-0000-0000DB360000}"/>
    <cellStyle name="Normal 2 2 2 2 39 2 2 2 2 2 3" xfId="14034" xr:uid="{00000000-0005-0000-0000-0000DC360000}"/>
    <cellStyle name="Normal 2 2 2 2 39 2 2 2 2 2 4" xfId="14035" xr:uid="{00000000-0005-0000-0000-0000DD360000}"/>
    <cellStyle name="Normal 2 2 2 2 39 2 2 2 2 3" xfId="14036" xr:uid="{00000000-0005-0000-0000-0000DE360000}"/>
    <cellStyle name="Normal 2 2 2 2 39 2 2 2 2 4" xfId="14037" xr:uid="{00000000-0005-0000-0000-0000DF360000}"/>
    <cellStyle name="Normal 2 2 2 2 39 2 2 2 2 5" xfId="14038" xr:uid="{00000000-0005-0000-0000-0000E0360000}"/>
    <cellStyle name="Normal 2 2 2 2 39 2 2 2 2 6" xfId="14039" xr:uid="{00000000-0005-0000-0000-0000E1360000}"/>
    <cellStyle name="Normal 2 2 2 2 39 2 2 2 3" xfId="14040" xr:uid="{00000000-0005-0000-0000-0000E2360000}"/>
    <cellStyle name="Normal 2 2 2 2 39 2 2 2 4" xfId="14041" xr:uid="{00000000-0005-0000-0000-0000E3360000}"/>
    <cellStyle name="Normal 2 2 2 2 39 2 2 2 5" xfId="14042" xr:uid="{00000000-0005-0000-0000-0000E4360000}"/>
    <cellStyle name="Normal 2 2 2 2 39 2 2 2 6" xfId="14043" xr:uid="{00000000-0005-0000-0000-0000E5360000}"/>
    <cellStyle name="Normal 2 2 2 2 39 2 2 2 7" xfId="14044" xr:uid="{00000000-0005-0000-0000-0000E6360000}"/>
    <cellStyle name="Normal 2 2 2 2 39 2 2 2 8" xfId="14045" xr:uid="{00000000-0005-0000-0000-0000E7360000}"/>
    <cellStyle name="Normal 2 2 2 2 39 2 2 2 8 2" xfId="14046" xr:uid="{00000000-0005-0000-0000-0000E8360000}"/>
    <cellStyle name="Normal 2 2 2 2 39 2 2 2 8 3" xfId="14047" xr:uid="{00000000-0005-0000-0000-0000E9360000}"/>
    <cellStyle name="Normal 2 2 2 2 39 2 2 2 8 4" xfId="14048" xr:uid="{00000000-0005-0000-0000-0000EA360000}"/>
    <cellStyle name="Normal 2 2 2 2 39 2 2 2 9" xfId="14049" xr:uid="{00000000-0005-0000-0000-0000EB360000}"/>
    <cellStyle name="Normal 2 2 2 2 39 2 2 3" xfId="14050" xr:uid="{00000000-0005-0000-0000-0000EC360000}"/>
    <cellStyle name="Normal 2 2 2 2 39 2 2 3 2" xfId="14051" xr:uid="{00000000-0005-0000-0000-0000ED360000}"/>
    <cellStyle name="Normal 2 2 2 2 39 2 2 3 2 2" xfId="14052" xr:uid="{00000000-0005-0000-0000-0000EE360000}"/>
    <cellStyle name="Normal 2 2 2 2 39 2 2 3 2 3" xfId="14053" xr:uid="{00000000-0005-0000-0000-0000EF360000}"/>
    <cellStyle name="Normal 2 2 2 2 39 2 2 3 2 4" xfId="14054" xr:uid="{00000000-0005-0000-0000-0000F0360000}"/>
    <cellStyle name="Normal 2 2 2 2 39 2 2 3 3" xfId="14055" xr:uid="{00000000-0005-0000-0000-0000F1360000}"/>
    <cellStyle name="Normal 2 2 2 2 39 2 2 3 4" xfId="14056" xr:uid="{00000000-0005-0000-0000-0000F2360000}"/>
    <cellStyle name="Normal 2 2 2 2 39 2 2 3 5" xfId="14057" xr:uid="{00000000-0005-0000-0000-0000F3360000}"/>
    <cellStyle name="Normal 2 2 2 2 39 2 2 3 6" xfId="14058" xr:uid="{00000000-0005-0000-0000-0000F4360000}"/>
    <cellStyle name="Normal 2 2 2 2 39 2 2 4" xfId="14059" xr:uid="{00000000-0005-0000-0000-0000F5360000}"/>
    <cellStyle name="Normal 2 2 2 2 39 2 2 5" xfId="14060" xr:uid="{00000000-0005-0000-0000-0000F6360000}"/>
    <cellStyle name="Normal 2 2 2 2 39 2 2 6" xfId="14061" xr:uid="{00000000-0005-0000-0000-0000F7360000}"/>
    <cellStyle name="Normal 2 2 2 2 39 2 2 7" xfId="14062" xr:uid="{00000000-0005-0000-0000-0000F8360000}"/>
    <cellStyle name="Normal 2 2 2 2 39 2 2 8" xfId="14063" xr:uid="{00000000-0005-0000-0000-0000F9360000}"/>
    <cellStyle name="Normal 2 2 2 2 39 2 2 8 2" xfId="14064" xr:uid="{00000000-0005-0000-0000-0000FA360000}"/>
    <cellStyle name="Normal 2 2 2 2 39 2 2 8 3" xfId="14065" xr:uid="{00000000-0005-0000-0000-0000FB360000}"/>
    <cellStyle name="Normal 2 2 2 2 39 2 2 8 4" xfId="14066" xr:uid="{00000000-0005-0000-0000-0000FC360000}"/>
    <cellStyle name="Normal 2 2 2 2 39 2 2 9" xfId="14067" xr:uid="{00000000-0005-0000-0000-0000FD360000}"/>
    <cellStyle name="Normal 2 2 2 2 39 2 3" xfId="14068" xr:uid="{00000000-0005-0000-0000-0000FE360000}"/>
    <cellStyle name="Normal 2 2 2 2 39 2 4" xfId="14069" xr:uid="{00000000-0005-0000-0000-0000FF360000}"/>
    <cellStyle name="Normal 2 2 2 2 39 2 5" xfId="14070" xr:uid="{00000000-0005-0000-0000-000000370000}"/>
    <cellStyle name="Normal 2 2 2 2 39 2 5 2" xfId="14071" xr:uid="{00000000-0005-0000-0000-000001370000}"/>
    <cellStyle name="Normal 2 2 2 2 39 2 5 2 2" xfId="14072" xr:uid="{00000000-0005-0000-0000-000002370000}"/>
    <cellStyle name="Normal 2 2 2 2 39 2 5 2 3" xfId="14073" xr:uid="{00000000-0005-0000-0000-000003370000}"/>
    <cellStyle name="Normal 2 2 2 2 39 2 5 2 4" xfId="14074" xr:uid="{00000000-0005-0000-0000-000004370000}"/>
    <cellStyle name="Normal 2 2 2 2 39 2 5 3" xfId="14075" xr:uid="{00000000-0005-0000-0000-000005370000}"/>
    <cellStyle name="Normal 2 2 2 2 39 2 5 4" xfId="14076" xr:uid="{00000000-0005-0000-0000-000006370000}"/>
    <cellStyle name="Normal 2 2 2 2 39 2 5 5" xfId="14077" xr:uid="{00000000-0005-0000-0000-000007370000}"/>
    <cellStyle name="Normal 2 2 2 2 39 2 5 6" xfId="14078" xr:uid="{00000000-0005-0000-0000-000008370000}"/>
    <cellStyle name="Normal 2 2 2 2 39 2 6" xfId="14079" xr:uid="{00000000-0005-0000-0000-000009370000}"/>
    <cellStyle name="Normal 2 2 2 2 39 2 7" xfId="14080" xr:uid="{00000000-0005-0000-0000-00000A370000}"/>
    <cellStyle name="Normal 2 2 2 2 39 2 8" xfId="14081" xr:uid="{00000000-0005-0000-0000-00000B370000}"/>
    <cellStyle name="Normal 2 2 2 2 39 2 9" xfId="14082" xr:uid="{00000000-0005-0000-0000-00000C370000}"/>
    <cellStyle name="Normal 2 2 2 2 39 3" xfId="14083" xr:uid="{00000000-0005-0000-0000-00000D370000}"/>
    <cellStyle name="Normal 2 2 2 2 39 4" xfId="14084" xr:uid="{00000000-0005-0000-0000-00000E370000}"/>
    <cellStyle name="Normal 2 2 2 2 39 5" xfId="14085" xr:uid="{00000000-0005-0000-0000-00000F370000}"/>
    <cellStyle name="Normal 2 2 2 2 39 5 10" xfId="14086" xr:uid="{00000000-0005-0000-0000-000010370000}"/>
    <cellStyle name="Normal 2 2 2 2 39 5 11" xfId="14087" xr:uid="{00000000-0005-0000-0000-000011370000}"/>
    <cellStyle name="Normal 2 2 2 2 39 5 2" xfId="14088" xr:uid="{00000000-0005-0000-0000-000012370000}"/>
    <cellStyle name="Normal 2 2 2 2 39 5 2 10" xfId="14089" xr:uid="{00000000-0005-0000-0000-000013370000}"/>
    <cellStyle name="Normal 2 2 2 2 39 5 2 11" xfId="14090" xr:uid="{00000000-0005-0000-0000-000014370000}"/>
    <cellStyle name="Normal 2 2 2 2 39 5 2 2" xfId="14091" xr:uid="{00000000-0005-0000-0000-000015370000}"/>
    <cellStyle name="Normal 2 2 2 2 39 5 2 2 2" xfId="14092" xr:uid="{00000000-0005-0000-0000-000016370000}"/>
    <cellStyle name="Normal 2 2 2 2 39 5 2 2 2 2" xfId="14093" xr:uid="{00000000-0005-0000-0000-000017370000}"/>
    <cellStyle name="Normal 2 2 2 2 39 5 2 2 2 3" xfId="14094" xr:uid="{00000000-0005-0000-0000-000018370000}"/>
    <cellStyle name="Normal 2 2 2 2 39 5 2 2 2 4" xfId="14095" xr:uid="{00000000-0005-0000-0000-000019370000}"/>
    <cellStyle name="Normal 2 2 2 2 39 5 2 2 3" xfId="14096" xr:uid="{00000000-0005-0000-0000-00001A370000}"/>
    <cellStyle name="Normal 2 2 2 2 39 5 2 2 4" xfId="14097" xr:uid="{00000000-0005-0000-0000-00001B370000}"/>
    <cellStyle name="Normal 2 2 2 2 39 5 2 2 5" xfId="14098" xr:uid="{00000000-0005-0000-0000-00001C370000}"/>
    <cellStyle name="Normal 2 2 2 2 39 5 2 2 6" xfId="14099" xr:uid="{00000000-0005-0000-0000-00001D370000}"/>
    <cellStyle name="Normal 2 2 2 2 39 5 2 3" xfId="14100" xr:uid="{00000000-0005-0000-0000-00001E370000}"/>
    <cellStyle name="Normal 2 2 2 2 39 5 2 4" xfId="14101" xr:uid="{00000000-0005-0000-0000-00001F370000}"/>
    <cellStyle name="Normal 2 2 2 2 39 5 2 5" xfId="14102" xr:uid="{00000000-0005-0000-0000-000020370000}"/>
    <cellStyle name="Normal 2 2 2 2 39 5 2 6" xfId="14103" xr:uid="{00000000-0005-0000-0000-000021370000}"/>
    <cellStyle name="Normal 2 2 2 2 39 5 2 7" xfId="14104" xr:uid="{00000000-0005-0000-0000-000022370000}"/>
    <cellStyle name="Normal 2 2 2 2 39 5 2 8" xfId="14105" xr:uid="{00000000-0005-0000-0000-000023370000}"/>
    <cellStyle name="Normal 2 2 2 2 39 5 2 8 2" xfId="14106" xr:uid="{00000000-0005-0000-0000-000024370000}"/>
    <cellStyle name="Normal 2 2 2 2 39 5 2 8 3" xfId="14107" xr:uid="{00000000-0005-0000-0000-000025370000}"/>
    <cellStyle name="Normal 2 2 2 2 39 5 2 8 4" xfId="14108" xr:uid="{00000000-0005-0000-0000-000026370000}"/>
    <cellStyle name="Normal 2 2 2 2 39 5 2 9" xfId="14109" xr:uid="{00000000-0005-0000-0000-000027370000}"/>
    <cellStyle name="Normal 2 2 2 2 39 5 3" xfId="14110" xr:uid="{00000000-0005-0000-0000-000028370000}"/>
    <cellStyle name="Normal 2 2 2 2 39 5 3 2" xfId="14111" xr:uid="{00000000-0005-0000-0000-000029370000}"/>
    <cellStyle name="Normal 2 2 2 2 39 5 3 2 2" xfId="14112" xr:uid="{00000000-0005-0000-0000-00002A370000}"/>
    <cellStyle name="Normal 2 2 2 2 39 5 3 2 3" xfId="14113" xr:uid="{00000000-0005-0000-0000-00002B370000}"/>
    <cellStyle name="Normal 2 2 2 2 39 5 3 2 4" xfId="14114" xr:uid="{00000000-0005-0000-0000-00002C370000}"/>
    <cellStyle name="Normal 2 2 2 2 39 5 3 3" xfId="14115" xr:uid="{00000000-0005-0000-0000-00002D370000}"/>
    <cellStyle name="Normal 2 2 2 2 39 5 3 4" xfId="14116" xr:uid="{00000000-0005-0000-0000-00002E370000}"/>
    <cellStyle name="Normal 2 2 2 2 39 5 3 5" xfId="14117" xr:uid="{00000000-0005-0000-0000-00002F370000}"/>
    <cellStyle name="Normal 2 2 2 2 39 5 3 6" xfId="14118" xr:uid="{00000000-0005-0000-0000-000030370000}"/>
    <cellStyle name="Normal 2 2 2 2 39 5 4" xfId="14119" xr:uid="{00000000-0005-0000-0000-000031370000}"/>
    <cellStyle name="Normal 2 2 2 2 39 5 5" xfId="14120" xr:uid="{00000000-0005-0000-0000-000032370000}"/>
    <cellStyle name="Normal 2 2 2 2 39 5 6" xfId="14121" xr:uid="{00000000-0005-0000-0000-000033370000}"/>
    <cellStyle name="Normal 2 2 2 2 39 5 7" xfId="14122" xr:uid="{00000000-0005-0000-0000-000034370000}"/>
    <cellStyle name="Normal 2 2 2 2 39 5 8" xfId="14123" xr:uid="{00000000-0005-0000-0000-000035370000}"/>
    <cellStyle name="Normal 2 2 2 2 39 5 8 2" xfId="14124" xr:uid="{00000000-0005-0000-0000-000036370000}"/>
    <cellStyle name="Normal 2 2 2 2 39 5 8 3" xfId="14125" xr:uid="{00000000-0005-0000-0000-000037370000}"/>
    <cellStyle name="Normal 2 2 2 2 39 5 8 4" xfId="14126" xr:uid="{00000000-0005-0000-0000-000038370000}"/>
    <cellStyle name="Normal 2 2 2 2 39 5 9" xfId="14127" xr:uid="{00000000-0005-0000-0000-000039370000}"/>
    <cellStyle name="Normal 2 2 2 2 39 6" xfId="14128" xr:uid="{00000000-0005-0000-0000-00003A370000}"/>
    <cellStyle name="Normal 2 2 2 2 39 7" xfId="14129" xr:uid="{00000000-0005-0000-0000-00003B370000}"/>
    <cellStyle name="Normal 2 2 2 2 39 7 2" xfId="14130" xr:uid="{00000000-0005-0000-0000-00003C370000}"/>
    <cellStyle name="Normal 2 2 2 2 39 7 2 2" xfId="14131" xr:uid="{00000000-0005-0000-0000-00003D370000}"/>
    <cellStyle name="Normal 2 2 2 2 39 7 2 3" xfId="14132" xr:uid="{00000000-0005-0000-0000-00003E370000}"/>
    <cellStyle name="Normal 2 2 2 2 39 7 2 4" xfId="14133" xr:uid="{00000000-0005-0000-0000-00003F370000}"/>
    <cellStyle name="Normal 2 2 2 2 39 7 3" xfId="14134" xr:uid="{00000000-0005-0000-0000-000040370000}"/>
    <cellStyle name="Normal 2 2 2 2 39 7 4" xfId="14135" xr:uid="{00000000-0005-0000-0000-000041370000}"/>
    <cellStyle name="Normal 2 2 2 2 39 7 5" xfId="14136" xr:uid="{00000000-0005-0000-0000-000042370000}"/>
    <cellStyle name="Normal 2 2 2 2 39 7 6" xfId="14137" xr:uid="{00000000-0005-0000-0000-000043370000}"/>
    <cellStyle name="Normal 2 2 2 2 39 8" xfId="14138" xr:uid="{00000000-0005-0000-0000-000044370000}"/>
    <cellStyle name="Normal 2 2 2 2 39 9" xfId="14139" xr:uid="{00000000-0005-0000-0000-000045370000}"/>
    <cellStyle name="Normal 2 2 2 2 4" xfId="14140" xr:uid="{00000000-0005-0000-0000-000046370000}"/>
    <cellStyle name="Normal 2 2 2 2 4 2" xfId="14141" xr:uid="{00000000-0005-0000-0000-000047370000}"/>
    <cellStyle name="Normal 2 2 2 2 40" xfId="14142" xr:uid="{00000000-0005-0000-0000-000048370000}"/>
    <cellStyle name="Normal 2 2 2 2 41" xfId="14143" xr:uid="{00000000-0005-0000-0000-000049370000}"/>
    <cellStyle name="Normal 2 2 2 2 42" xfId="14144" xr:uid="{00000000-0005-0000-0000-00004A370000}"/>
    <cellStyle name="Normal 2 2 2 2 43" xfId="14145" xr:uid="{00000000-0005-0000-0000-00004B370000}"/>
    <cellStyle name="Normal 2 2 2 2 44" xfId="14146" xr:uid="{00000000-0005-0000-0000-00004C370000}"/>
    <cellStyle name="Normal 2 2 2 2 45" xfId="14147" xr:uid="{00000000-0005-0000-0000-00004D370000}"/>
    <cellStyle name="Normal 2 2 2 2 46" xfId="14148" xr:uid="{00000000-0005-0000-0000-00004E370000}"/>
    <cellStyle name="Normal 2 2 2 2 47" xfId="14149" xr:uid="{00000000-0005-0000-0000-00004F370000}"/>
    <cellStyle name="Normal 2 2 2 2 47 10" xfId="14150" xr:uid="{00000000-0005-0000-0000-000050370000}"/>
    <cellStyle name="Normal 2 2 2 2 47 11" xfId="14151" xr:uid="{00000000-0005-0000-0000-000051370000}"/>
    <cellStyle name="Normal 2 2 2 2 47 11 2" xfId="14152" xr:uid="{00000000-0005-0000-0000-000052370000}"/>
    <cellStyle name="Normal 2 2 2 2 47 11 3" xfId="14153" xr:uid="{00000000-0005-0000-0000-000053370000}"/>
    <cellStyle name="Normal 2 2 2 2 47 11 4" xfId="14154" xr:uid="{00000000-0005-0000-0000-000054370000}"/>
    <cellStyle name="Normal 2 2 2 2 47 12" xfId="14155" xr:uid="{00000000-0005-0000-0000-000055370000}"/>
    <cellStyle name="Normal 2 2 2 2 47 13" xfId="14156" xr:uid="{00000000-0005-0000-0000-000056370000}"/>
    <cellStyle name="Normal 2 2 2 2 47 14" xfId="14157" xr:uid="{00000000-0005-0000-0000-000057370000}"/>
    <cellStyle name="Normal 2 2 2 2 47 2" xfId="14158" xr:uid="{00000000-0005-0000-0000-000058370000}"/>
    <cellStyle name="Normal 2 2 2 2 47 2 10" xfId="14159" xr:uid="{00000000-0005-0000-0000-000059370000}"/>
    <cellStyle name="Normal 2 2 2 2 47 2 11" xfId="14160" xr:uid="{00000000-0005-0000-0000-00005A370000}"/>
    <cellStyle name="Normal 2 2 2 2 47 2 2" xfId="14161" xr:uid="{00000000-0005-0000-0000-00005B370000}"/>
    <cellStyle name="Normal 2 2 2 2 47 2 2 10" xfId="14162" xr:uid="{00000000-0005-0000-0000-00005C370000}"/>
    <cellStyle name="Normal 2 2 2 2 47 2 2 11" xfId="14163" xr:uid="{00000000-0005-0000-0000-00005D370000}"/>
    <cellStyle name="Normal 2 2 2 2 47 2 2 2" xfId="14164" xr:uid="{00000000-0005-0000-0000-00005E370000}"/>
    <cellStyle name="Normal 2 2 2 2 47 2 2 2 2" xfId="14165" xr:uid="{00000000-0005-0000-0000-00005F370000}"/>
    <cellStyle name="Normal 2 2 2 2 47 2 2 2 2 2" xfId="14166" xr:uid="{00000000-0005-0000-0000-000060370000}"/>
    <cellStyle name="Normal 2 2 2 2 47 2 2 2 2 3" xfId="14167" xr:uid="{00000000-0005-0000-0000-000061370000}"/>
    <cellStyle name="Normal 2 2 2 2 47 2 2 2 2 4" xfId="14168" xr:uid="{00000000-0005-0000-0000-000062370000}"/>
    <cellStyle name="Normal 2 2 2 2 47 2 2 2 3" xfId="14169" xr:uid="{00000000-0005-0000-0000-000063370000}"/>
    <cellStyle name="Normal 2 2 2 2 47 2 2 2 4" xfId="14170" xr:uid="{00000000-0005-0000-0000-000064370000}"/>
    <cellStyle name="Normal 2 2 2 2 47 2 2 2 5" xfId="14171" xr:uid="{00000000-0005-0000-0000-000065370000}"/>
    <cellStyle name="Normal 2 2 2 2 47 2 2 2 6" xfId="14172" xr:uid="{00000000-0005-0000-0000-000066370000}"/>
    <cellStyle name="Normal 2 2 2 2 47 2 2 3" xfId="14173" xr:uid="{00000000-0005-0000-0000-000067370000}"/>
    <cellStyle name="Normal 2 2 2 2 47 2 2 4" xfId="14174" xr:uid="{00000000-0005-0000-0000-000068370000}"/>
    <cellStyle name="Normal 2 2 2 2 47 2 2 5" xfId="14175" xr:uid="{00000000-0005-0000-0000-000069370000}"/>
    <cellStyle name="Normal 2 2 2 2 47 2 2 6" xfId="14176" xr:uid="{00000000-0005-0000-0000-00006A370000}"/>
    <cellStyle name="Normal 2 2 2 2 47 2 2 7" xfId="14177" xr:uid="{00000000-0005-0000-0000-00006B370000}"/>
    <cellStyle name="Normal 2 2 2 2 47 2 2 8" xfId="14178" xr:uid="{00000000-0005-0000-0000-00006C370000}"/>
    <cellStyle name="Normal 2 2 2 2 47 2 2 8 2" xfId="14179" xr:uid="{00000000-0005-0000-0000-00006D370000}"/>
    <cellStyle name="Normal 2 2 2 2 47 2 2 8 3" xfId="14180" xr:uid="{00000000-0005-0000-0000-00006E370000}"/>
    <cellStyle name="Normal 2 2 2 2 47 2 2 8 4" xfId="14181" xr:uid="{00000000-0005-0000-0000-00006F370000}"/>
    <cellStyle name="Normal 2 2 2 2 47 2 2 9" xfId="14182" xr:uid="{00000000-0005-0000-0000-000070370000}"/>
    <cellStyle name="Normal 2 2 2 2 47 2 3" xfId="14183" xr:uid="{00000000-0005-0000-0000-000071370000}"/>
    <cellStyle name="Normal 2 2 2 2 47 2 3 2" xfId="14184" xr:uid="{00000000-0005-0000-0000-000072370000}"/>
    <cellStyle name="Normal 2 2 2 2 47 2 3 2 2" xfId="14185" xr:uid="{00000000-0005-0000-0000-000073370000}"/>
    <cellStyle name="Normal 2 2 2 2 47 2 3 2 3" xfId="14186" xr:uid="{00000000-0005-0000-0000-000074370000}"/>
    <cellStyle name="Normal 2 2 2 2 47 2 3 2 4" xfId="14187" xr:uid="{00000000-0005-0000-0000-000075370000}"/>
    <cellStyle name="Normal 2 2 2 2 47 2 3 3" xfId="14188" xr:uid="{00000000-0005-0000-0000-000076370000}"/>
    <cellStyle name="Normal 2 2 2 2 47 2 3 4" xfId="14189" xr:uid="{00000000-0005-0000-0000-000077370000}"/>
    <cellStyle name="Normal 2 2 2 2 47 2 3 5" xfId="14190" xr:uid="{00000000-0005-0000-0000-000078370000}"/>
    <cellStyle name="Normal 2 2 2 2 47 2 3 6" xfId="14191" xr:uid="{00000000-0005-0000-0000-000079370000}"/>
    <cellStyle name="Normal 2 2 2 2 47 2 4" xfId="14192" xr:uid="{00000000-0005-0000-0000-00007A370000}"/>
    <cellStyle name="Normal 2 2 2 2 47 2 5" xfId="14193" xr:uid="{00000000-0005-0000-0000-00007B370000}"/>
    <cellStyle name="Normal 2 2 2 2 47 2 6" xfId="14194" xr:uid="{00000000-0005-0000-0000-00007C370000}"/>
    <cellStyle name="Normal 2 2 2 2 47 2 7" xfId="14195" xr:uid="{00000000-0005-0000-0000-00007D370000}"/>
    <cellStyle name="Normal 2 2 2 2 47 2 8" xfId="14196" xr:uid="{00000000-0005-0000-0000-00007E370000}"/>
    <cellStyle name="Normal 2 2 2 2 47 2 8 2" xfId="14197" xr:uid="{00000000-0005-0000-0000-00007F370000}"/>
    <cellStyle name="Normal 2 2 2 2 47 2 8 3" xfId="14198" xr:uid="{00000000-0005-0000-0000-000080370000}"/>
    <cellStyle name="Normal 2 2 2 2 47 2 8 4" xfId="14199" xr:uid="{00000000-0005-0000-0000-000081370000}"/>
    <cellStyle name="Normal 2 2 2 2 47 2 9" xfId="14200" xr:uid="{00000000-0005-0000-0000-000082370000}"/>
    <cellStyle name="Normal 2 2 2 2 47 3" xfId="14201" xr:uid="{00000000-0005-0000-0000-000083370000}"/>
    <cellStyle name="Normal 2 2 2 2 47 4" xfId="14202" xr:uid="{00000000-0005-0000-0000-000084370000}"/>
    <cellStyle name="Normal 2 2 2 2 47 5" xfId="14203" xr:uid="{00000000-0005-0000-0000-000085370000}"/>
    <cellStyle name="Normal 2 2 2 2 47 5 2" xfId="14204" xr:uid="{00000000-0005-0000-0000-000086370000}"/>
    <cellStyle name="Normal 2 2 2 2 47 5 2 2" xfId="14205" xr:uid="{00000000-0005-0000-0000-000087370000}"/>
    <cellStyle name="Normal 2 2 2 2 47 5 2 3" xfId="14206" xr:uid="{00000000-0005-0000-0000-000088370000}"/>
    <cellStyle name="Normal 2 2 2 2 47 5 2 4" xfId="14207" xr:uid="{00000000-0005-0000-0000-000089370000}"/>
    <cellStyle name="Normal 2 2 2 2 47 5 3" xfId="14208" xr:uid="{00000000-0005-0000-0000-00008A370000}"/>
    <cellStyle name="Normal 2 2 2 2 47 5 4" xfId="14209" xr:uid="{00000000-0005-0000-0000-00008B370000}"/>
    <cellStyle name="Normal 2 2 2 2 47 5 5" xfId="14210" xr:uid="{00000000-0005-0000-0000-00008C370000}"/>
    <cellStyle name="Normal 2 2 2 2 47 5 6" xfId="14211" xr:uid="{00000000-0005-0000-0000-00008D370000}"/>
    <cellStyle name="Normal 2 2 2 2 47 6" xfId="14212" xr:uid="{00000000-0005-0000-0000-00008E370000}"/>
    <cellStyle name="Normal 2 2 2 2 47 7" xfId="14213" xr:uid="{00000000-0005-0000-0000-00008F370000}"/>
    <cellStyle name="Normal 2 2 2 2 47 8" xfId="14214" xr:uid="{00000000-0005-0000-0000-000090370000}"/>
    <cellStyle name="Normal 2 2 2 2 47 9" xfId="14215" xr:uid="{00000000-0005-0000-0000-000091370000}"/>
    <cellStyle name="Normal 2 2 2 2 48" xfId="14216" xr:uid="{00000000-0005-0000-0000-000092370000}"/>
    <cellStyle name="Normal 2 2 2 2 49" xfId="14217" xr:uid="{00000000-0005-0000-0000-000093370000}"/>
    <cellStyle name="Normal 2 2 2 2 49 10" xfId="14218" xr:uid="{00000000-0005-0000-0000-000094370000}"/>
    <cellStyle name="Normal 2 2 2 2 49 11" xfId="14219" xr:uid="{00000000-0005-0000-0000-000095370000}"/>
    <cellStyle name="Normal 2 2 2 2 49 2" xfId="14220" xr:uid="{00000000-0005-0000-0000-000096370000}"/>
    <cellStyle name="Normal 2 2 2 2 49 2 10" xfId="14221" xr:uid="{00000000-0005-0000-0000-000097370000}"/>
    <cellStyle name="Normal 2 2 2 2 49 2 11" xfId="14222" xr:uid="{00000000-0005-0000-0000-000098370000}"/>
    <cellStyle name="Normal 2 2 2 2 49 2 2" xfId="14223" xr:uid="{00000000-0005-0000-0000-000099370000}"/>
    <cellStyle name="Normal 2 2 2 2 49 2 2 2" xfId="14224" xr:uid="{00000000-0005-0000-0000-00009A370000}"/>
    <cellStyle name="Normal 2 2 2 2 49 2 2 2 2" xfId="14225" xr:uid="{00000000-0005-0000-0000-00009B370000}"/>
    <cellStyle name="Normal 2 2 2 2 49 2 2 2 3" xfId="14226" xr:uid="{00000000-0005-0000-0000-00009C370000}"/>
    <cellStyle name="Normal 2 2 2 2 49 2 2 2 4" xfId="14227" xr:uid="{00000000-0005-0000-0000-00009D370000}"/>
    <cellStyle name="Normal 2 2 2 2 49 2 2 3" xfId="14228" xr:uid="{00000000-0005-0000-0000-00009E370000}"/>
    <cellStyle name="Normal 2 2 2 2 49 2 2 4" xfId="14229" xr:uid="{00000000-0005-0000-0000-00009F370000}"/>
    <cellStyle name="Normal 2 2 2 2 49 2 2 5" xfId="14230" xr:uid="{00000000-0005-0000-0000-0000A0370000}"/>
    <cellStyle name="Normal 2 2 2 2 49 2 2 6" xfId="14231" xr:uid="{00000000-0005-0000-0000-0000A1370000}"/>
    <cellStyle name="Normal 2 2 2 2 49 2 3" xfId="14232" xr:uid="{00000000-0005-0000-0000-0000A2370000}"/>
    <cellStyle name="Normal 2 2 2 2 49 2 4" xfId="14233" xr:uid="{00000000-0005-0000-0000-0000A3370000}"/>
    <cellStyle name="Normal 2 2 2 2 49 2 5" xfId="14234" xr:uid="{00000000-0005-0000-0000-0000A4370000}"/>
    <cellStyle name="Normal 2 2 2 2 49 2 6" xfId="14235" xr:uid="{00000000-0005-0000-0000-0000A5370000}"/>
    <cellStyle name="Normal 2 2 2 2 49 2 7" xfId="14236" xr:uid="{00000000-0005-0000-0000-0000A6370000}"/>
    <cellStyle name="Normal 2 2 2 2 49 2 8" xfId="14237" xr:uid="{00000000-0005-0000-0000-0000A7370000}"/>
    <cellStyle name="Normal 2 2 2 2 49 2 8 2" xfId="14238" xr:uid="{00000000-0005-0000-0000-0000A8370000}"/>
    <cellStyle name="Normal 2 2 2 2 49 2 8 3" xfId="14239" xr:uid="{00000000-0005-0000-0000-0000A9370000}"/>
    <cellStyle name="Normal 2 2 2 2 49 2 8 4" xfId="14240" xr:uid="{00000000-0005-0000-0000-0000AA370000}"/>
    <cellStyle name="Normal 2 2 2 2 49 2 9" xfId="14241" xr:uid="{00000000-0005-0000-0000-0000AB370000}"/>
    <cellStyle name="Normal 2 2 2 2 49 3" xfId="14242" xr:uid="{00000000-0005-0000-0000-0000AC370000}"/>
    <cellStyle name="Normal 2 2 2 2 49 3 2" xfId="14243" xr:uid="{00000000-0005-0000-0000-0000AD370000}"/>
    <cellStyle name="Normal 2 2 2 2 49 3 2 2" xfId="14244" xr:uid="{00000000-0005-0000-0000-0000AE370000}"/>
    <cellStyle name="Normal 2 2 2 2 49 3 2 3" xfId="14245" xr:uid="{00000000-0005-0000-0000-0000AF370000}"/>
    <cellStyle name="Normal 2 2 2 2 49 3 2 4" xfId="14246" xr:uid="{00000000-0005-0000-0000-0000B0370000}"/>
    <cellStyle name="Normal 2 2 2 2 49 3 3" xfId="14247" xr:uid="{00000000-0005-0000-0000-0000B1370000}"/>
    <cellStyle name="Normal 2 2 2 2 49 3 4" xfId="14248" xr:uid="{00000000-0005-0000-0000-0000B2370000}"/>
    <cellStyle name="Normal 2 2 2 2 49 3 5" xfId="14249" xr:uid="{00000000-0005-0000-0000-0000B3370000}"/>
    <cellStyle name="Normal 2 2 2 2 49 3 6" xfId="14250" xr:uid="{00000000-0005-0000-0000-0000B4370000}"/>
    <cellStyle name="Normal 2 2 2 2 49 4" xfId="14251" xr:uid="{00000000-0005-0000-0000-0000B5370000}"/>
    <cellStyle name="Normal 2 2 2 2 49 5" xfId="14252" xr:uid="{00000000-0005-0000-0000-0000B6370000}"/>
    <cellStyle name="Normal 2 2 2 2 49 6" xfId="14253" xr:uid="{00000000-0005-0000-0000-0000B7370000}"/>
    <cellStyle name="Normal 2 2 2 2 49 7" xfId="14254" xr:uid="{00000000-0005-0000-0000-0000B8370000}"/>
    <cellStyle name="Normal 2 2 2 2 49 8" xfId="14255" xr:uid="{00000000-0005-0000-0000-0000B9370000}"/>
    <cellStyle name="Normal 2 2 2 2 49 8 2" xfId="14256" xr:uid="{00000000-0005-0000-0000-0000BA370000}"/>
    <cellStyle name="Normal 2 2 2 2 49 8 3" xfId="14257" xr:uid="{00000000-0005-0000-0000-0000BB370000}"/>
    <cellStyle name="Normal 2 2 2 2 49 8 4" xfId="14258" xr:uid="{00000000-0005-0000-0000-0000BC370000}"/>
    <cellStyle name="Normal 2 2 2 2 49 9" xfId="14259" xr:uid="{00000000-0005-0000-0000-0000BD370000}"/>
    <cellStyle name="Normal 2 2 2 2 5" xfId="14260" xr:uid="{00000000-0005-0000-0000-0000BE370000}"/>
    <cellStyle name="Normal 2 2 2 2 5 2" xfId="14261" xr:uid="{00000000-0005-0000-0000-0000BF370000}"/>
    <cellStyle name="Normal 2 2 2 2 50" xfId="14262" xr:uid="{00000000-0005-0000-0000-0000C0370000}"/>
    <cellStyle name="Normal 2 2 2 2 51" xfId="14263" xr:uid="{00000000-0005-0000-0000-0000C1370000}"/>
    <cellStyle name="Normal 2 2 2 2 51 2" xfId="14264" xr:uid="{00000000-0005-0000-0000-0000C2370000}"/>
    <cellStyle name="Normal 2 2 2 2 51 2 2" xfId="14265" xr:uid="{00000000-0005-0000-0000-0000C3370000}"/>
    <cellStyle name="Normal 2 2 2 2 51 2 3" xfId="14266" xr:uid="{00000000-0005-0000-0000-0000C4370000}"/>
    <cellStyle name="Normal 2 2 2 2 51 2 4" xfId="14267" xr:uid="{00000000-0005-0000-0000-0000C5370000}"/>
    <cellStyle name="Normal 2 2 2 2 51 3" xfId="14268" xr:uid="{00000000-0005-0000-0000-0000C6370000}"/>
    <cellStyle name="Normal 2 2 2 2 51 4" xfId="14269" xr:uid="{00000000-0005-0000-0000-0000C7370000}"/>
    <cellStyle name="Normal 2 2 2 2 51 5" xfId="14270" xr:uid="{00000000-0005-0000-0000-0000C8370000}"/>
    <cellStyle name="Normal 2 2 2 2 51 6" xfId="14271" xr:uid="{00000000-0005-0000-0000-0000C9370000}"/>
    <cellStyle name="Normal 2 2 2 2 52" xfId="14272" xr:uid="{00000000-0005-0000-0000-0000CA370000}"/>
    <cellStyle name="Normal 2 2 2 2 53" xfId="14273" xr:uid="{00000000-0005-0000-0000-0000CB370000}"/>
    <cellStyle name="Normal 2 2 2 2 54" xfId="14274" xr:uid="{00000000-0005-0000-0000-0000CC370000}"/>
    <cellStyle name="Normal 2 2 2 2 55" xfId="14275" xr:uid="{00000000-0005-0000-0000-0000CD370000}"/>
    <cellStyle name="Normal 2 2 2 2 56" xfId="14276" xr:uid="{00000000-0005-0000-0000-0000CE370000}"/>
    <cellStyle name="Normal 2 2 2 2 57" xfId="14277" xr:uid="{00000000-0005-0000-0000-0000CF370000}"/>
    <cellStyle name="Normal 2 2 2 2 57 2" xfId="14278" xr:uid="{00000000-0005-0000-0000-0000D0370000}"/>
    <cellStyle name="Normal 2 2 2 2 57 3" xfId="14279" xr:uid="{00000000-0005-0000-0000-0000D1370000}"/>
    <cellStyle name="Normal 2 2 2 2 57 4" xfId="14280" xr:uid="{00000000-0005-0000-0000-0000D2370000}"/>
    <cellStyle name="Normal 2 2 2 2 58" xfId="14281" xr:uid="{00000000-0005-0000-0000-0000D3370000}"/>
    <cellStyle name="Normal 2 2 2 2 59" xfId="14282" xr:uid="{00000000-0005-0000-0000-0000D4370000}"/>
    <cellStyle name="Normal 2 2 2 2 6" xfId="14283" xr:uid="{00000000-0005-0000-0000-0000D5370000}"/>
    <cellStyle name="Normal 2 2 2 2 6 2" xfId="14284" xr:uid="{00000000-0005-0000-0000-0000D6370000}"/>
    <cellStyle name="Normal 2 2 2 2 60" xfId="14285" xr:uid="{00000000-0005-0000-0000-0000D7370000}"/>
    <cellStyle name="Normal 2 2 2 2 61" xfId="14286" xr:uid="{00000000-0005-0000-0000-0000D8370000}"/>
    <cellStyle name="Normal 2 2 2 2 62" xfId="14287" xr:uid="{00000000-0005-0000-0000-0000D9370000}"/>
    <cellStyle name="Normal 2 2 2 2 63" xfId="14288" xr:uid="{00000000-0005-0000-0000-0000DA370000}"/>
    <cellStyle name="Normal 2 2 2 2 64" xfId="14289" xr:uid="{00000000-0005-0000-0000-0000DB370000}"/>
    <cellStyle name="Normal 2 2 2 2 65" xfId="14290" xr:uid="{00000000-0005-0000-0000-0000DC370000}"/>
    <cellStyle name="Normal 2 2 2 2 66" xfId="14291" xr:uid="{00000000-0005-0000-0000-0000DD370000}"/>
    <cellStyle name="Normal 2 2 2 2 67" xfId="14292" xr:uid="{00000000-0005-0000-0000-0000DE370000}"/>
    <cellStyle name="Normal 2 2 2 2 68" xfId="14293" xr:uid="{00000000-0005-0000-0000-0000DF370000}"/>
    <cellStyle name="Normal 2 2 2 2 69" xfId="14294" xr:uid="{00000000-0005-0000-0000-0000E0370000}"/>
    <cellStyle name="Normal 2 2 2 2 7" xfId="14295" xr:uid="{00000000-0005-0000-0000-0000E1370000}"/>
    <cellStyle name="Normal 2 2 2 2 7 2" xfId="14296" xr:uid="{00000000-0005-0000-0000-0000E2370000}"/>
    <cellStyle name="Normal 2 2 2 2 70" xfId="14297" xr:uid="{00000000-0005-0000-0000-0000E3370000}"/>
    <cellStyle name="Normal 2 2 2 2 71" xfId="14298" xr:uid="{00000000-0005-0000-0000-0000E4370000}"/>
    <cellStyle name="Normal 2 2 2 2 72" xfId="14299" xr:uid="{00000000-0005-0000-0000-0000E5370000}"/>
    <cellStyle name="Normal 2 2 2 2 72 2" xfId="14300" xr:uid="{00000000-0005-0000-0000-0000E6370000}"/>
    <cellStyle name="Normal 2 2 2 2 72 3" xfId="14301" xr:uid="{00000000-0005-0000-0000-0000E7370000}"/>
    <cellStyle name="Normal 2 2 2 2 72 4" xfId="14302" xr:uid="{00000000-0005-0000-0000-0000E8370000}"/>
    <cellStyle name="Normal 2 2 2 2 72 5" xfId="14303" xr:uid="{00000000-0005-0000-0000-0000E9370000}"/>
    <cellStyle name="Normal 2 2 2 2 72 6" xfId="14304" xr:uid="{00000000-0005-0000-0000-0000EA370000}"/>
    <cellStyle name="Normal 2 2 2 2 72 7" xfId="14305" xr:uid="{00000000-0005-0000-0000-0000EB370000}"/>
    <cellStyle name="Normal 2 2 2 2 73" xfId="14306" xr:uid="{00000000-0005-0000-0000-0000EC370000}"/>
    <cellStyle name="Normal 2 2 2 2 74" xfId="14307" xr:uid="{00000000-0005-0000-0000-0000ED370000}"/>
    <cellStyle name="Normal 2 2 2 2 75" xfId="14308" xr:uid="{00000000-0005-0000-0000-0000EE370000}"/>
    <cellStyle name="Normal 2 2 2 2 76" xfId="14309" xr:uid="{00000000-0005-0000-0000-0000EF370000}"/>
    <cellStyle name="Normal 2 2 2 2 77" xfId="14310" xr:uid="{00000000-0005-0000-0000-0000F0370000}"/>
    <cellStyle name="Normal 2 2 2 2 78" xfId="14311" xr:uid="{00000000-0005-0000-0000-0000F1370000}"/>
    <cellStyle name="Normal 2 2 2 2 79" xfId="14312" xr:uid="{00000000-0005-0000-0000-0000F2370000}"/>
    <cellStyle name="Normal 2 2 2 2 8" xfId="14313" xr:uid="{00000000-0005-0000-0000-0000F3370000}"/>
    <cellStyle name="Normal 2 2 2 2 8 2" xfId="14314" xr:uid="{00000000-0005-0000-0000-0000F4370000}"/>
    <cellStyle name="Normal 2 2 2 2 80" xfId="14315" xr:uid="{00000000-0005-0000-0000-0000F5370000}"/>
    <cellStyle name="Normal 2 2 2 2 81" xfId="14316" xr:uid="{00000000-0005-0000-0000-0000F6370000}"/>
    <cellStyle name="Normal 2 2 2 2 82" xfId="14317" xr:uid="{00000000-0005-0000-0000-0000F7370000}"/>
    <cellStyle name="Normal 2 2 2 2 83" xfId="14318" xr:uid="{00000000-0005-0000-0000-0000F8370000}"/>
    <cellStyle name="Normal 2 2 2 2 84" xfId="14319" xr:uid="{00000000-0005-0000-0000-0000F9370000}"/>
    <cellStyle name="Normal 2 2 2 2 85" xfId="14320" xr:uid="{00000000-0005-0000-0000-0000FA370000}"/>
    <cellStyle name="Normal 2 2 2 2 86" xfId="14321" xr:uid="{00000000-0005-0000-0000-0000FB370000}"/>
    <cellStyle name="Normal 2 2 2 2 87" xfId="14322" xr:uid="{00000000-0005-0000-0000-0000FC370000}"/>
    <cellStyle name="Normal 2 2 2 2 88" xfId="14323" xr:uid="{00000000-0005-0000-0000-0000FD370000}"/>
    <cellStyle name="Normal 2 2 2 2 89" xfId="14324" xr:uid="{00000000-0005-0000-0000-0000FE370000}"/>
    <cellStyle name="Normal 2 2 2 2 9" xfId="14325" xr:uid="{00000000-0005-0000-0000-0000FF370000}"/>
    <cellStyle name="Normal 2 2 2 2 9 2" xfId="14326" xr:uid="{00000000-0005-0000-0000-000000380000}"/>
    <cellStyle name="Normal 2 2 2 2 90" xfId="14327" xr:uid="{00000000-0005-0000-0000-000001380000}"/>
    <cellStyle name="Normal 2 2 2 2 91" xfId="14328" xr:uid="{00000000-0005-0000-0000-000002380000}"/>
    <cellStyle name="Normal 2 2 2 2 92" xfId="14329" xr:uid="{00000000-0005-0000-0000-000003380000}"/>
    <cellStyle name="Normal 2 2 2 2 93" xfId="14330" xr:uid="{00000000-0005-0000-0000-000004380000}"/>
    <cellStyle name="Normal 2 2 2 2 94" xfId="14331" xr:uid="{00000000-0005-0000-0000-000005380000}"/>
    <cellStyle name="Normal 2 2 2 2 95" xfId="14332" xr:uid="{00000000-0005-0000-0000-000006380000}"/>
    <cellStyle name="Normal 2 2 2 2 96" xfId="14333" xr:uid="{00000000-0005-0000-0000-000007380000}"/>
    <cellStyle name="Normal 2 2 2 2 97" xfId="14334" xr:uid="{00000000-0005-0000-0000-000008380000}"/>
    <cellStyle name="Normal 2 2 2 2 98" xfId="14335" xr:uid="{00000000-0005-0000-0000-000009380000}"/>
    <cellStyle name="Normal 2 2 2 2 99" xfId="14336" xr:uid="{00000000-0005-0000-0000-00000A380000}"/>
    <cellStyle name="Normal 2 2 2 20" xfId="14337" xr:uid="{00000000-0005-0000-0000-00000B380000}"/>
    <cellStyle name="Normal 2 2 2 20 2" xfId="14338" xr:uid="{00000000-0005-0000-0000-00000C380000}"/>
    <cellStyle name="Normal 2 2 2 21" xfId="14339" xr:uid="{00000000-0005-0000-0000-00000D380000}"/>
    <cellStyle name="Normal 2 2 2 21 2" xfId="14340" xr:uid="{00000000-0005-0000-0000-00000E380000}"/>
    <cellStyle name="Normal 2 2 2 22" xfId="14341" xr:uid="{00000000-0005-0000-0000-00000F380000}"/>
    <cellStyle name="Normal 2 2 2 22 2" xfId="14342" xr:uid="{00000000-0005-0000-0000-000010380000}"/>
    <cellStyle name="Normal 2 2 2 23" xfId="14343" xr:uid="{00000000-0005-0000-0000-000011380000}"/>
    <cellStyle name="Normal 2 2 2 23 2" xfId="14344" xr:uid="{00000000-0005-0000-0000-000012380000}"/>
    <cellStyle name="Normal 2 2 2 24" xfId="14345" xr:uid="{00000000-0005-0000-0000-000013380000}"/>
    <cellStyle name="Normal 2 2 2 24 2" xfId="14346" xr:uid="{00000000-0005-0000-0000-000014380000}"/>
    <cellStyle name="Normal 2 2 2 25" xfId="14347" xr:uid="{00000000-0005-0000-0000-000015380000}"/>
    <cellStyle name="Normal 2 2 2 25 2" xfId="14348" xr:uid="{00000000-0005-0000-0000-000016380000}"/>
    <cellStyle name="Normal 2 2 2 26" xfId="14349" xr:uid="{00000000-0005-0000-0000-000017380000}"/>
    <cellStyle name="Normal 2 2 2 26 2" xfId="14350" xr:uid="{00000000-0005-0000-0000-000018380000}"/>
    <cellStyle name="Normal 2 2 2 27" xfId="14351" xr:uid="{00000000-0005-0000-0000-000019380000}"/>
    <cellStyle name="Normal 2 2 2 27 2" xfId="14352" xr:uid="{00000000-0005-0000-0000-00001A380000}"/>
    <cellStyle name="Normal 2 2 2 28" xfId="14353" xr:uid="{00000000-0005-0000-0000-00001B380000}"/>
    <cellStyle name="Normal 2 2 2 28 2" xfId="14354" xr:uid="{00000000-0005-0000-0000-00001C380000}"/>
    <cellStyle name="Normal 2 2 2 28 2 2" xfId="14355" xr:uid="{00000000-0005-0000-0000-00001D380000}"/>
    <cellStyle name="Normal 2 2 2 28 2 2 2" xfId="14356" xr:uid="{00000000-0005-0000-0000-00001E380000}"/>
    <cellStyle name="Normal 2 2 2 28 3" xfId="14357" xr:uid="{00000000-0005-0000-0000-00001F380000}"/>
    <cellStyle name="Normal 2 2 2 28 4" xfId="14358" xr:uid="{00000000-0005-0000-0000-000020380000}"/>
    <cellStyle name="Normal 2 2 2 28 5" xfId="14359" xr:uid="{00000000-0005-0000-0000-000021380000}"/>
    <cellStyle name="Normal 2 2 2 28 6" xfId="14360" xr:uid="{00000000-0005-0000-0000-000022380000}"/>
    <cellStyle name="Normal 2 2 2 28 7" xfId="14361" xr:uid="{00000000-0005-0000-0000-000023380000}"/>
    <cellStyle name="Normal 2 2 2 29" xfId="14362" xr:uid="{00000000-0005-0000-0000-000024380000}"/>
    <cellStyle name="Normal 2 2 2 29 2" xfId="14363" xr:uid="{00000000-0005-0000-0000-000025380000}"/>
    <cellStyle name="Normal 2 2 2 29 2 2" xfId="14364" xr:uid="{00000000-0005-0000-0000-000026380000}"/>
    <cellStyle name="Normal 2 2 2 29 2 3" xfId="14365" xr:uid="{00000000-0005-0000-0000-000027380000}"/>
    <cellStyle name="Normal 2 2 2 29 3" xfId="14366" xr:uid="{00000000-0005-0000-0000-000028380000}"/>
    <cellStyle name="Normal 2 2 2 3" xfId="14367" xr:uid="{00000000-0005-0000-0000-000029380000}"/>
    <cellStyle name="Normal 2 2 2 3 10" xfId="14368" xr:uid="{00000000-0005-0000-0000-00002A380000}"/>
    <cellStyle name="Normal 2 2 2 3 11" xfId="14369" xr:uid="{00000000-0005-0000-0000-00002B380000}"/>
    <cellStyle name="Normal 2 2 2 3 12" xfId="14370" xr:uid="{00000000-0005-0000-0000-00002C380000}"/>
    <cellStyle name="Normal 2 2 2 3 13" xfId="14371" xr:uid="{00000000-0005-0000-0000-00002D380000}"/>
    <cellStyle name="Normal 2 2 2 3 14" xfId="14372" xr:uid="{00000000-0005-0000-0000-00002E380000}"/>
    <cellStyle name="Normal 2 2 2 3 15" xfId="14373" xr:uid="{00000000-0005-0000-0000-00002F380000}"/>
    <cellStyle name="Normal 2 2 2 3 16" xfId="14374" xr:uid="{00000000-0005-0000-0000-000030380000}"/>
    <cellStyle name="Normal 2 2 2 3 17" xfId="14375" xr:uid="{00000000-0005-0000-0000-000031380000}"/>
    <cellStyle name="Normal 2 2 2 3 18" xfId="14376" xr:uid="{00000000-0005-0000-0000-000032380000}"/>
    <cellStyle name="Normal 2 2 2 3 2" xfId="14377" xr:uid="{00000000-0005-0000-0000-000033380000}"/>
    <cellStyle name="Normal 2 2 2 3 2 10" xfId="14378" xr:uid="{00000000-0005-0000-0000-000034380000}"/>
    <cellStyle name="Normal 2 2 2 3 2 11" xfId="14379" xr:uid="{00000000-0005-0000-0000-000035380000}"/>
    <cellStyle name="Normal 2 2 2 3 2 12" xfId="14380" xr:uid="{00000000-0005-0000-0000-000036380000}"/>
    <cellStyle name="Normal 2 2 2 3 2 13" xfId="14381" xr:uid="{00000000-0005-0000-0000-000037380000}"/>
    <cellStyle name="Normal 2 2 2 3 2 14" xfId="14382" xr:uid="{00000000-0005-0000-0000-000038380000}"/>
    <cellStyle name="Normal 2 2 2 3 2 15" xfId="14383" xr:uid="{00000000-0005-0000-0000-000039380000}"/>
    <cellStyle name="Normal 2 2 2 3 2 16" xfId="14384" xr:uid="{00000000-0005-0000-0000-00003A380000}"/>
    <cellStyle name="Normal 2 2 2 3 2 17" xfId="14385" xr:uid="{00000000-0005-0000-0000-00003B380000}"/>
    <cellStyle name="Normal 2 2 2 3 2 2" xfId="14386" xr:uid="{00000000-0005-0000-0000-00003C380000}"/>
    <cellStyle name="Normal 2 2 2 3 2 2 2" xfId="14387" xr:uid="{00000000-0005-0000-0000-00003D380000}"/>
    <cellStyle name="Normal 2 2 2 3 2 2 2 2" xfId="14388" xr:uid="{00000000-0005-0000-0000-00003E380000}"/>
    <cellStyle name="Normal 2 2 2 3 2 2 2 3" xfId="14389" xr:uid="{00000000-0005-0000-0000-00003F380000}"/>
    <cellStyle name="Normal 2 2 2 3 2 2 2 4" xfId="14390" xr:uid="{00000000-0005-0000-0000-000040380000}"/>
    <cellStyle name="Normal 2 2 2 3 2 2 2 5" xfId="14391" xr:uid="{00000000-0005-0000-0000-000041380000}"/>
    <cellStyle name="Normal 2 2 2 3 2 2 2 6" xfId="14392" xr:uid="{00000000-0005-0000-0000-000042380000}"/>
    <cellStyle name="Normal 2 2 2 3 2 2 2 7" xfId="14393" xr:uid="{00000000-0005-0000-0000-000043380000}"/>
    <cellStyle name="Normal 2 2 2 3 2 2 2 8" xfId="14394" xr:uid="{00000000-0005-0000-0000-000044380000}"/>
    <cellStyle name="Normal 2 2 2 3 2 2 2 9" xfId="14395" xr:uid="{00000000-0005-0000-0000-000045380000}"/>
    <cellStyle name="Normal 2 2 2 3 2 2 3" xfId="14396" xr:uid="{00000000-0005-0000-0000-000046380000}"/>
    <cellStyle name="Normal 2 2 2 3 2 2 4" xfId="14397" xr:uid="{00000000-0005-0000-0000-000047380000}"/>
    <cellStyle name="Normal 2 2 2 3 2 2 5" xfId="14398" xr:uid="{00000000-0005-0000-0000-000048380000}"/>
    <cellStyle name="Normal 2 2 2 3 2 2 6" xfId="14399" xr:uid="{00000000-0005-0000-0000-000049380000}"/>
    <cellStyle name="Normal 2 2 2 3 2 2 7" xfId="14400" xr:uid="{00000000-0005-0000-0000-00004A380000}"/>
    <cellStyle name="Normal 2 2 2 3 2 2 8" xfId="14401" xr:uid="{00000000-0005-0000-0000-00004B380000}"/>
    <cellStyle name="Normal 2 2 2 3 2 2 9" xfId="14402" xr:uid="{00000000-0005-0000-0000-00004C380000}"/>
    <cellStyle name="Normal 2 2 2 3 2 3" xfId="14403" xr:uid="{00000000-0005-0000-0000-00004D380000}"/>
    <cellStyle name="Normal 2 2 2 3 2 4" xfId="14404" xr:uid="{00000000-0005-0000-0000-00004E380000}"/>
    <cellStyle name="Normal 2 2 2 3 2 5" xfId="14405" xr:uid="{00000000-0005-0000-0000-00004F380000}"/>
    <cellStyle name="Normal 2 2 2 3 2 6" xfId="14406" xr:uid="{00000000-0005-0000-0000-000050380000}"/>
    <cellStyle name="Normal 2 2 2 3 2 7" xfId="14407" xr:uid="{00000000-0005-0000-0000-000051380000}"/>
    <cellStyle name="Normal 2 2 2 3 2 8" xfId="14408" xr:uid="{00000000-0005-0000-0000-000052380000}"/>
    <cellStyle name="Normal 2 2 2 3 2 9" xfId="14409" xr:uid="{00000000-0005-0000-0000-000053380000}"/>
    <cellStyle name="Normal 2 2 2 3 3" xfId="14410" xr:uid="{00000000-0005-0000-0000-000054380000}"/>
    <cellStyle name="Normal 2 2 2 3 3 2" xfId="14411" xr:uid="{00000000-0005-0000-0000-000055380000}"/>
    <cellStyle name="Normal 2 2 2 3 3 2 2" xfId="14412" xr:uid="{00000000-0005-0000-0000-000056380000}"/>
    <cellStyle name="Normal 2 2 2 3 3 2 3" xfId="14413" xr:uid="{00000000-0005-0000-0000-000057380000}"/>
    <cellStyle name="Normal 2 2 2 3 3 2 4" xfId="14414" xr:uid="{00000000-0005-0000-0000-000058380000}"/>
    <cellStyle name="Normal 2 2 2 3 3 2 5" xfId="14415" xr:uid="{00000000-0005-0000-0000-000059380000}"/>
    <cellStyle name="Normal 2 2 2 3 3 2 6" xfId="14416" xr:uid="{00000000-0005-0000-0000-00005A380000}"/>
    <cellStyle name="Normal 2 2 2 3 3 2 7" xfId="14417" xr:uid="{00000000-0005-0000-0000-00005B380000}"/>
    <cellStyle name="Normal 2 2 2 3 3 2 8" xfId="14418" xr:uid="{00000000-0005-0000-0000-00005C380000}"/>
    <cellStyle name="Normal 2 2 2 3 3 2 9" xfId="14419" xr:uid="{00000000-0005-0000-0000-00005D380000}"/>
    <cellStyle name="Normal 2 2 2 3 3 3" xfId="14420" xr:uid="{00000000-0005-0000-0000-00005E380000}"/>
    <cellStyle name="Normal 2 2 2 3 3 4" xfId="14421" xr:uid="{00000000-0005-0000-0000-00005F380000}"/>
    <cellStyle name="Normal 2 2 2 3 3 5" xfId="14422" xr:uid="{00000000-0005-0000-0000-000060380000}"/>
    <cellStyle name="Normal 2 2 2 3 3 6" xfId="14423" xr:uid="{00000000-0005-0000-0000-000061380000}"/>
    <cellStyle name="Normal 2 2 2 3 3 7" xfId="14424" xr:uid="{00000000-0005-0000-0000-000062380000}"/>
    <cellStyle name="Normal 2 2 2 3 3 8" xfId="14425" xr:uid="{00000000-0005-0000-0000-000063380000}"/>
    <cellStyle name="Normal 2 2 2 3 3 9" xfId="14426" xr:uid="{00000000-0005-0000-0000-000064380000}"/>
    <cellStyle name="Normal 2 2 2 3 4" xfId="14427" xr:uid="{00000000-0005-0000-0000-000065380000}"/>
    <cellStyle name="Normal 2 2 2 3 5" xfId="14428" xr:uid="{00000000-0005-0000-0000-000066380000}"/>
    <cellStyle name="Normal 2 2 2 3 6" xfId="14429" xr:uid="{00000000-0005-0000-0000-000067380000}"/>
    <cellStyle name="Normal 2 2 2 3 7" xfId="14430" xr:uid="{00000000-0005-0000-0000-000068380000}"/>
    <cellStyle name="Normal 2 2 2 3 8" xfId="14431" xr:uid="{00000000-0005-0000-0000-000069380000}"/>
    <cellStyle name="Normal 2 2 2 3 9" xfId="14432" xr:uid="{00000000-0005-0000-0000-00006A380000}"/>
    <cellStyle name="Normal 2 2 2 30" xfId="14433" xr:uid="{00000000-0005-0000-0000-00006B380000}"/>
    <cellStyle name="Normal 2 2 2 30 2" xfId="14434" xr:uid="{00000000-0005-0000-0000-00006C380000}"/>
    <cellStyle name="Normal 2 2 2 31" xfId="14435" xr:uid="{00000000-0005-0000-0000-00006D380000}"/>
    <cellStyle name="Normal 2 2 2 31 2" xfId="14436" xr:uid="{00000000-0005-0000-0000-00006E380000}"/>
    <cellStyle name="Normal 2 2 2 32" xfId="14437" xr:uid="{00000000-0005-0000-0000-00006F380000}"/>
    <cellStyle name="Normal 2 2 2 32 2" xfId="14438" xr:uid="{00000000-0005-0000-0000-000070380000}"/>
    <cellStyle name="Normal 2 2 2 33" xfId="14439" xr:uid="{00000000-0005-0000-0000-000071380000}"/>
    <cellStyle name="Normal 2 2 2 34" xfId="14440" xr:uid="{00000000-0005-0000-0000-000072380000}"/>
    <cellStyle name="Normal 2 2 2 35" xfId="14441" xr:uid="{00000000-0005-0000-0000-000073380000}"/>
    <cellStyle name="Normal 2 2 2 36" xfId="14442" xr:uid="{00000000-0005-0000-0000-000074380000}"/>
    <cellStyle name="Normal 2 2 2 37" xfId="14443" xr:uid="{00000000-0005-0000-0000-000075380000}"/>
    <cellStyle name="Normal 2 2 2 38" xfId="14444" xr:uid="{00000000-0005-0000-0000-000076380000}"/>
    <cellStyle name="Normal 2 2 2 38 10" xfId="14445" xr:uid="{00000000-0005-0000-0000-000077380000}"/>
    <cellStyle name="Normal 2 2 2 38 11" xfId="14446" xr:uid="{00000000-0005-0000-0000-000078380000}"/>
    <cellStyle name="Normal 2 2 2 38 11 10" xfId="14447" xr:uid="{00000000-0005-0000-0000-000079380000}"/>
    <cellStyle name="Normal 2 2 2 38 11 11" xfId="14448" xr:uid="{00000000-0005-0000-0000-00007A380000}"/>
    <cellStyle name="Normal 2 2 2 38 11 11 2" xfId="14449" xr:uid="{00000000-0005-0000-0000-00007B380000}"/>
    <cellStyle name="Normal 2 2 2 38 11 11 3" xfId="14450" xr:uid="{00000000-0005-0000-0000-00007C380000}"/>
    <cellStyle name="Normal 2 2 2 38 11 11 4" xfId="14451" xr:uid="{00000000-0005-0000-0000-00007D380000}"/>
    <cellStyle name="Normal 2 2 2 38 11 12" xfId="14452" xr:uid="{00000000-0005-0000-0000-00007E380000}"/>
    <cellStyle name="Normal 2 2 2 38 11 13" xfId="14453" xr:uid="{00000000-0005-0000-0000-00007F380000}"/>
    <cellStyle name="Normal 2 2 2 38 11 14" xfId="14454" xr:uid="{00000000-0005-0000-0000-000080380000}"/>
    <cellStyle name="Normal 2 2 2 38 11 2" xfId="14455" xr:uid="{00000000-0005-0000-0000-000081380000}"/>
    <cellStyle name="Normal 2 2 2 38 11 2 10" xfId="14456" xr:uid="{00000000-0005-0000-0000-000082380000}"/>
    <cellStyle name="Normal 2 2 2 38 11 2 11" xfId="14457" xr:uid="{00000000-0005-0000-0000-000083380000}"/>
    <cellStyle name="Normal 2 2 2 38 11 2 2" xfId="14458" xr:uid="{00000000-0005-0000-0000-000084380000}"/>
    <cellStyle name="Normal 2 2 2 38 11 2 2 10" xfId="14459" xr:uid="{00000000-0005-0000-0000-000085380000}"/>
    <cellStyle name="Normal 2 2 2 38 11 2 2 11" xfId="14460" xr:uid="{00000000-0005-0000-0000-000086380000}"/>
    <cellStyle name="Normal 2 2 2 38 11 2 2 2" xfId="14461" xr:uid="{00000000-0005-0000-0000-000087380000}"/>
    <cellStyle name="Normal 2 2 2 38 11 2 2 2 2" xfId="14462" xr:uid="{00000000-0005-0000-0000-000088380000}"/>
    <cellStyle name="Normal 2 2 2 38 11 2 2 2 2 2" xfId="14463" xr:uid="{00000000-0005-0000-0000-000089380000}"/>
    <cellStyle name="Normal 2 2 2 38 11 2 2 2 2 3" xfId="14464" xr:uid="{00000000-0005-0000-0000-00008A380000}"/>
    <cellStyle name="Normal 2 2 2 38 11 2 2 2 2 4" xfId="14465" xr:uid="{00000000-0005-0000-0000-00008B380000}"/>
    <cellStyle name="Normal 2 2 2 38 11 2 2 2 3" xfId="14466" xr:uid="{00000000-0005-0000-0000-00008C380000}"/>
    <cellStyle name="Normal 2 2 2 38 11 2 2 2 4" xfId="14467" xr:uid="{00000000-0005-0000-0000-00008D380000}"/>
    <cellStyle name="Normal 2 2 2 38 11 2 2 2 5" xfId="14468" xr:uid="{00000000-0005-0000-0000-00008E380000}"/>
    <cellStyle name="Normal 2 2 2 38 11 2 2 2 6" xfId="14469" xr:uid="{00000000-0005-0000-0000-00008F380000}"/>
    <cellStyle name="Normal 2 2 2 38 11 2 2 3" xfId="14470" xr:uid="{00000000-0005-0000-0000-000090380000}"/>
    <cellStyle name="Normal 2 2 2 38 11 2 2 4" xfId="14471" xr:uid="{00000000-0005-0000-0000-000091380000}"/>
    <cellStyle name="Normal 2 2 2 38 11 2 2 5" xfId="14472" xr:uid="{00000000-0005-0000-0000-000092380000}"/>
    <cellStyle name="Normal 2 2 2 38 11 2 2 6" xfId="14473" xr:uid="{00000000-0005-0000-0000-000093380000}"/>
    <cellStyle name="Normal 2 2 2 38 11 2 2 7" xfId="14474" xr:uid="{00000000-0005-0000-0000-000094380000}"/>
    <cellStyle name="Normal 2 2 2 38 11 2 2 8" xfId="14475" xr:uid="{00000000-0005-0000-0000-000095380000}"/>
    <cellStyle name="Normal 2 2 2 38 11 2 2 8 2" xfId="14476" xr:uid="{00000000-0005-0000-0000-000096380000}"/>
    <cellStyle name="Normal 2 2 2 38 11 2 2 8 3" xfId="14477" xr:uid="{00000000-0005-0000-0000-000097380000}"/>
    <cellStyle name="Normal 2 2 2 38 11 2 2 8 4" xfId="14478" xr:uid="{00000000-0005-0000-0000-000098380000}"/>
    <cellStyle name="Normal 2 2 2 38 11 2 2 9" xfId="14479" xr:uid="{00000000-0005-0000-0000-000099380000}"/>
    <cellStyle name="Normal 2 2 2 38 11 2 3" xfId="14480" xr:uid="{00000000-0005-0000-0000-00009A380000}"/>
    <cellStyle name="Normal 2 2 2 38 11 2 3 2" xfId="14481" xr:uid="{00000000-0005-0000-0000-00009B380000}"/>
    <cellStyle name="Normal 2 2 2 38 11 2 3 2 2" xfId="14482" xr:uid="{00000000-0005-0000-0000-00009C380000}"/>
    <cellStyle name="Normal 2 2 2 38 11 2 3 2 3" xfId="14483" xr:uid="{00000000-0005-0000-0000-00009D380000}"/>
    <cellStyle name="Normal 2 2 2 38 11 2 3 2 4" xfId="14484" xr:uid="{00000000-0005-0000-0000-00009E380000}"/>
    <cellStyle name="Normal 2 2 2 38 11 2 3 3" xfId="14485" xr:uid="{00000000-0005-0000-0000-00009F380000}"/>
    <cellStyle name="Normal 2 2 2 38 11 2 3 4" xfId="14486" xr:uid="{00000000-0005-0000-0000-0000A0380000}"/>
    <cellStyle name="Normal 2 2 2 38 11 2 3 5" xfId="14487" xr:uid="{00000000-0005-0000-0000-0000A1380000}"/>
    <cellStyle name="Normal 2 2 2 38 11 2 3 6" xfId="14488" xr:uid="{00000000-0005-0000-0000-0000A2380000}"/>
    <cellStyle name="Normal 2 2 2 38 11 2 4" xfId="14489" xr:uid="{00000000-0005-0000-0000-0000A3380000}"/>
    <cellStyle name="Normal 2 2 2 38 11 2 5" xfId="14490" xr:uid="{00000000-0005-0000-0000-0000A4380000}"/>
    <cellStyle name="Normal 2 2 2 38 11 2 6" xfId="14491" xr:uid="{00000000-0005-0000-0000-0000A5380000}"/>
    <cellStyle name="Normal 2 2 2 38 11 2 7" xfId="14492" xr:uid="{00000000-0005-0000-0000-0000A6380000}"/>
    <cellStyle name="Normal 2 2 2 38 11 2 8" xfId="14493" xr:uid="{00000000-0005-0000-0000-0000A7380000}"/>
    <cellStyle name="Normal 2 2 2 38 11 2 8 2" xfId="14494" xr:uid="{00000000-0005-0000-0000-0000A8380000}"/>
    <cellStyle name="Normal 2 2 2 38 11 2 8 3" xfId="14495" xr:uid="{00000000-0005-0000-0000-0000A9380000}"/>
    <cellStyle name="Normal 2 2 2 38 11 2 8 4" xfId="14496" xr:uid="{00000000-0005-0000-0000-0000AA380000}"/>
    <cellStyle name="Normal 2 2 2 38 11 2 9" xfId="14497" xr:uid="{00000000-0005-0000-0000-0000AB380000}"/>
    <cellStyle name="Normal 2 2 2 38 11 3" xfId="14498" xr:uid="{00000000-0005-0000-0000-0000AC380000}"/>
    <cellStyle name="Normal 2 2 2 38 11 4" xfId="14499" xr:uid="{00000000-0005-0000-0000-0000AD380000}"/>
    <cellStyle name="Normal 2 2 2 38 11 5" xfId="14500" xr:uid="{00000000-0005-0000-0000-0000AE380000}"/>
    <cellStyle name="Normal 2 2 2 38 11 5 2" xfId="14501" xr:uid="{00000000-0005-0000-0000-0000AF380000}"/>
    <cellStyle name="Normal 2 2 2 38 11 5 2 2" xfId="14502" xr:uid="{00000000-0005-0000-0000-0000B0380000}"/>
    <cellStyle name="Normal 2 2 2 38 11 5 2 3" xfId="14503" xr:uid="{00000000-0005-0000-0000-0000B1380000}"/>
    <cellStyle name="Normal 2 2 2 38 11 5 2 4" xfId="14504" xr:uid="{00000000-0005-0000-0000-0000B2380000}"/>
    <cellStyle name="Normal 2 2 2 38 11 5 3" xfId="14505" xr:uid="{00000000-0005-0000-0000-0000B3380000}"/>
    <cellStyle name="Normal 2 2 2 38 11 5 4" xfId="14506" xr:uid="{00000000-0005-0000-0000-0000B4380000}"/>
    <cellStyle name="Normal 2 2 2 38 11 5 5" xfId="14507" xr:uid="{00000000-0005-0000-0000-0000B5380000}"/>
    <cellStyle name="Normal 2 2 2 38 11 5 6" xfId="14508" xr:uid="{00000000-0005-0000-0000-0000B6380000}"/>
    <cellStyle name="Normal 2 2 2 38 11 6" xfId="14509" xr:uid="{00000000-0005-0000-0000-0000B7380000}"/>
    <cellStyle name="Normal 2 2 2 38 11 7" xfId="14510" xr:uid="{00000000-0005-0000-0000-0000B8380000}"/>
    <cellStyle name="Normal 2 2 2 38 11 8" xfId="14511" xr:uid="{00000000-0005-0000-0000-0000B9380000}"/>
    <cellStyle name="Normal 2 2 2 38 11 9" xfId="14512" xr:uid="{00000000-0005-0000-0000-0000BA380000}"/>
    <cellStyle name="Normal 2 2 2 38 12" xfId="14513" xr:uid="{00000000-0005-0000-0000-0000BB380000}"/>
    <cellStyle name="Normal 2 2 2 38 13" xfId="14514" xr:uid="{00000000-0005-0000-0000-0000BC380000}"/>
    <cellStyle name="Normal 2 2 2 38 13 10" xfId="14515" xr:uid="{00000000-0005-0000-0000-0000BD380000}"/>
    <cellStyle name="Normal 2 2 2 38 13 11" xfId="14516" xr:uid="{00000000-0005-0000-0000-0000BE380000}"/>
    <cellStyle name="Normal 2 2 2 38 13 2" xfId="14517" xr:uid="{00000000-0005-0000-0000-0000BF380000}"/>
    <cellStyle name="Normal 2 2 2 38 13 2 10" xfId="14518" xr:uid="{00000000-0005-0000-0000-0000C0380000}"/>
    <cellStyle name="Normal 2 2 2 38 13 2 11" xfId="14519" xr:uid="{00000000-0005-0000-0000-0000C1380000}"/>
    <cellStyle name="Normal 2 2 2 38 13 2 2" xfId="14520" xr:uid="{00000000-0005-0000-0000-0000C2380000}"/>
    <cellStyle name="Normal 2 2 2 38 13 2 2 2" xfId="14521" xr:uid="{00000000-0005-0000-0000-0000C3380000}"/>
    <cellStyle name="Normal 2 2 2 38 13 2 2 2 2" xfId="14522" xr:uid="{00000000-0005-0000-0000-0000C4380000}"/>
    <cellStyle name="Normal 2 2 2 38 13 2 2 2 3" xfId="14523" xr:uid="{00000000-0005-0000-0000-0000C5380000}"/>
    <cellStyle name="Normal 2 2 2 38 13 2 2 2 4" xfId="14524" xr:uid="{00000000-0005-0000-0000-0000C6380000}"/>
    <cellStyle name="Normal 2 2 2 38 13 2 2 3" xfId="14525" xr:uid="{00000000-0005-0000-0000-0000C7380000}"/>
    <cellStyle name="Normal 2 2 2 38 13 2 2 4" xfId="14526" xr:uid="{00000000-0005-0000-0000-0000C8380000}"/>
    <cellStyle name="Normal 2 2 2 38 13 2 2 5" xfId="14527" xr:uid="{00000000-0005-0000-0000-0000C9380000}"/>
    <cellStyle name="Normal 2 2 2 38 13 2 2 6" xfId="14528" xr:uid="{00000000-0005-0000-0000-0000CA380000}"/>
    <cellStyle name="Normal 2 2 2 38 13 2 3" xfId="14529" xr:uid="{00000000-0005-0000-0000-0000CB380000}"/>
    <cellStyle name="Normal 2 2 2 38 13 2 4" xfId="14530" xr:uid="{00000000-0005-0000-0000-0000CC380000}"/>
    <cellStyle name="Normal 2 2 2 38 13 2 5" xfId="14531" xr:uid="{00000000-0005-0000-0000-0000CD380000}"/>
    <cellStyle name="Normal 2 2 2 38 13 2 6" xfId="14532" xr:uid="{00000000-0005-0000-0000-0000CE380000}"/>
    <cellStyle name="Normal 2 2 2 38 13 2 7" xfId="14533" xr:uid="{00000000-0005-0000-0000-0000CF380000}"/>
    <cellStyle name="Normal 2 2 2 38 13 2 8" xfId="14534" xr:uid="{00000000-0005-0000-0000-0000D0380000}"/>
    <cellStyle name="Normal 2 2 2 38 13 2 8 2" xfId="14535" xr:uid="{00000000-0005-0000-0000-0000D1380000}"/>
    <cellStyle name="Normal 2 2 2 38 13 2 8 3" xfId="14536" xr:uid="{00000000-0005-0000-0000-0000D2380000}"/>
    <cellStyle name="Normal 2 2 2 38 13 2 8 4" xfId="14537" xr:uid="{00000000-0005-0000-0000-0000D3380000}"/>
    <cellStyle name="Normal 2 2 2 38 13 2 9" xfId="14538" xr:uid="{00000000-0005-0000-0000-0000D4380000}"/>
    <cellStyle name="Normal 2 2 2 38 13 3" xfId="14539" xr:uid="{00000000-0005-0000-0000-0000D5380000}"/>
    <cellStyle name="Normal 2 2 2 38 13 3 2" xfId="14540" xr:uid="{00000000-0005-0000-0000-0000D6380000}"/>
    <cellStyle name="Normal 2 2 2 38 13 3 2 2" xfId="14541" xr:uid="{00000000-0005-0000-0000-0000D7380000}"/>
    <cellStyle name="Normal 2 2 2 38 13 3 2 3" xfId="14542" xr:uid="{00000000-0005-0000-0000-0000D8380000}"/>
    <cellStyle name="Normal 2 2 2 38 13 3 2 4" xfId="14543" xr:uid="{00000000-0005-0000-0000-0000D9380000}"/>
    <cellStyle name="Normal 2 2 2 38 13 3 3" xfId="14544" xr:uid="{00000000-0005-0000-0000-0000DA380000}"/>
    <cellStyle name="Normal 2 2 2 38 13 3 4" xfId="14545" xr:uid="{00000000-0005-0000-0000-0000DB380000}"/>
    <cellStyle name="Normal 2 2 2 38 13 3 5" xfId="14546" xr:uid="{00000000-0005-0000-0000-0000DC380000}"/>
    <cellStyle name="Normal 2 2 2 38 13 3 6" xfId="14547" xr:uid="{00000000-0005-0000-0000-0000DD380000}"/>
    <cellStyle name="Normal 2 2 2 38 13 4" xfId="14548" xr:uid="{00000000-0005-0000-0000-0000DE380000}"/>
    <cellStyle name="Normal 2 2 2 38 13 5" xfId="14549" xr:uid="{00000000-0005-0000-0000-0000DF380000}"/>
    <cellStyle name="Normal 2 2 2 38 13 6" xfId="14550" xr:uid="{00000000-0005-0000-0000-0000E0380000}"/>
    <cellStyle name="Normal 2 2 2 38 13 7" xfId="14551" xr:uid="{00000000-0005-0000-0000-0000E1380000}"/>
    <cellStyle name="Normal 2 2 2 38 13 8" xfId="14552" xr:uid="{00000000-0005-0000-0000-0000E2380000}"/>
    <cellStyle name="Normal 2 2 2 38 13 8 2" xfId="14553" xr:uid="{00000000-0005-0000-0000-0000E3380000}"/>
    <cellStyle name="Normal 2 2 2 38 13 8 3" xfId="14554" xr:uid="{00000000-0005-0000-0000-0000E4380000}"/>
    <cellStyle name="Normal 2 2 2 38 13 8 4" xfId="14555" xr:uid="{00000000-0005-0000-0000-0000E5380000}"/>
    <cellStyle name="Normal 2 2 2 38 13 9" xfId="14556" xr:uid="{00000000-0005-0000-0000-0000E6380000}"/>
    <cellStyle name="Normal 2 2 2 38 14" xfId="14557" xr:uid="{00000000-0005-0000-0000-0000E7380000}"/>
    <cellStyle name="Normal 2 2 2 38 15" xfId="14558" xr:uid="{00000000-0005-0000-0000-0000E8380000}"/>
    <cellStyle name="Normal 2 2 2 38 15 2" xfId="14559" xr:uid="{00000000-0005-0000-0000-0000E9380000}"/>
    <cellStyle name="Normal 2 2 2 38 15 2 2" xfId="14560" xr:uid="{00000000-0005-0000-0000-0000EA380000}"/>
    <cellStyle name="Normal 2 2 2 38 15 2 3" xfId="14561" xr:uid="{00000000-0005-0000-0000-0000EB380000}"/>
    <cellStyle name="Normal 2 2 2 38 15 2 4" xfId="14562" xr:uid="{00000000-0005-0000-0000-0000EC380000}"/>
    <cellStyle name="Normal 2 2 2 38 15 3" xfId="14563" xr:uid="{00000000-0005-0000-0000-0000ED380000}"/>
    <cellStyle name="Normal 2 2 2 38 15 4" xfId="14564" xr:uid="{00000000-0005-0000-0000-0000EE380000}"/>
    <cellStyle name="Normal 2 2 2 38 15 5" xfId="14565" xr:uid="{00000000-0005-0000-0000-0000EF380000}"/>
    <cellStyle name="Normal 2 2 2 38 15 6" xfId="14566" xr:uid="{00000000-0005-0000-0000-0000F0380000}"/>
    <cellStyle name="Normal 2 2 2 38 16" xfId="14567" xr:uid="{00000000-0005-0000-0000-0000F1380000}"/>
    <cellStyle name="Normal 2 2 2 38 17" xfId="14568" xr:uid="{00000000-0005-0000-0000-0000F2380000}"/>
    <cellStyle name="Normal 2 2 2 38 18" xfId="14569" xr:uid="{00000000-0005-0000-0000-0000F3380000}"/>
    <cellStyle name="Normal 2 2 2 38 19" xfId="14570" xr:uid="{00000000-0005-0000-0000-0000F4380000}"/>
    <cellStyle name="Normal 2 2 2 38 2" xfId="14571" xr:uid="{00000000-0005-0000-0000-0000F5380000}"/>
    <cellStyle name="Normal 2 2 2 38 2 10" xfId="14572" xr:uid="{00000000-0005-0000-0000-0000F6380000}"/>
    <cellStyle name="Normal 2 2 2 38 2 11" xfId="14573" xr:uid="{00000000-0005-0000-0000-0000F7380000}"/>
    <cellStyle name="Normal 2 2 2 38 2 12" xfId="14574" xr:uid="{00000000-0005-0000-0000-0000F8380000}"/>
    <cellStyle name="Normal 2 2 2 38 2 13" xfId="14575" xr:uid="{00000000-0005-0000-0000-0000F9380000}"/>
    <cellStyle name="Normal 2 2 2 38 2 13 2" xfId="14576" xr:uid="{00000000-0005-0000-0000-0000FA380000}"/>
    <cellStyle name="Normal 2 2 2 38 2 13 3" xfId="14577" xr:uid="{00000000-0005-0000-0000-0000FB380000}"/>
    <cellStyle name="Normal 2 2 2 38 2 13 4" xfId="14578" xr:uid="{00000000-0005-0000-0000-0000FC380000}"/>
    <cellStyle name="Normal 2 2 2 38 2 14" xfId="14579" xr:uid="{00000000-0005-0000-0000-0000FD380000}"/>
    <cellStyle name="Normal 2 2 2 38 2 15" xfId="14580" xr:uid="{00000000-0005-0000-0000-0000FE380000}"/>
    <cellStyle name="Normal 2 2 2 38 2 16" xfId="14581" xr:uid="{00000000-0005-0000-0000-0000FF380000}"/>
    <cellStyle name="Normal 2 2 2 38 2 2" xfId="14582" xr:uid="{00000000-0005-0000-0000-000000390000}"/>
    <cellStyle name="Normal 2 2 2 38 2 2 10" xfId="14583" xr:uid="{00000000-0005-0000-0000-000001390000}"/>
    <cellStyle name="Normal 2 2 2 38 2 2 11" xfId="14584" xr:uid="{00000000-0005-0000-0000-000002390000}"/>
    <cellStyle name="Normal 2 2 2 38 2 2 11 2" xfId="14585" xr:uid="{00000000-0005-0000-0000-000003390000}"/>
    <cellStyle name="Normal 2 2 2 38 2 2 11 3" xfId="14586" xr:uid="{00000000-0005-0000-0000-000004390000}"/>
    <cellStyle name="Normal 2 2 2 38 2 2 11 4" xfId="14587" xr:uid="{00000000-0005-0000-0000-000005390000}"/>
    <cellStyle name="Normal 2 2 2 38 2 2 12" xfId="14588" xr:uid="{00000000-0005-0000-0000-000006390000}"/>
    <cellStyle name="Normal 2 2 2 38 2 2 13" xfId="14589" xr:uid="{00000000-0005-0000-0000-000007390000}"/>
    <cellStyle name="Normal 2 2 2 38 2 2 14" xfId="14590" xr:uid="{00000000-0005-0000-0000-000008390000}"/>
    <cellStyle name="Normal 2 2 2 38 2 2 2" xfId="14591" xr:uid="{00000000-0005-0000-0000-000009390000}"/>
    <cellStyle name="Normal 2 2 2 38 2 2 2 10" xfId="14592" xr:uid="{00000000-0005-0000-0000-00000A390000}"/>
    <cellStyle name="Normal 2 2 2 38 2 2 2 11" xfId="14593" xr:uid="{00000000-0005-0000-0000-00000B390000}"/>
    <cellStyle name="Normal 2 2 2 38 2 2 2 2" xfId="14594" xr:uid="{00000000-0005-0000-0000-00000C390000}"/>
    <cellStyle name="Normal 2 2 2 38 2 2 2 2 10" xfId="14595" xr:uid="{00000000-0005-0000-0000-00000D390000}"/>
    <cellStyle name="Normal 2 2 2 38 2 2 2 2 11" xfId="14596" xr:uid="{00000000-0005-0000-0000-00000E390000}"/>
    <cellStyle name="Normal 2 2 2 38 2 2 2 2 2" xfId="14597" xr:uid="{00000000-0005-0000-0000-00000F390000}"/>
    <cellStyle name="Normal 2 2 2 38 2 2 2 2 2 2" xfId="14598" xr:uid="{00000000-0005-0000-0000-000010390000}"/>
    <cellStyle name="Normal 2 2 2 38 2 2 2 2 2 2 2" xfId="14599" xr:uid="{00000000-0005-0000-0000-000011390000}"/>
    <cellStyle name="Normal 2 2 2 38 2 2 2 2 2 2 3" xfId="14600" xr:uid="{00000000-0005-0000-0000-000012390000}"/>
    <cellStyle name="Normal 2 2 2 38 2 2 2 2 2 2 4" xfId="14601" xr:uid="{00000000-0005-0000-0000-000013390000}"/>
    <cellStyle name="Normal 2 2 2 38 2 2 2 2 2 3" xfId="14602" xr:uid="{00000000-0005-0000-0000-000014390000}"/>
    <cellStyle name="Normal 2 2 2 38 2 2 2 2 2 4" xfId="14603" xr:uid="{00000000-0005-0000-0000-000015390000}"/>
    <cellStyle name="Normal 2 2 2 38 2 2 2 2 2 5" xfId="14604" xr:uid="{00000000-0005-0000-0000-000016390000}"/>
    <cellStyle name="Normal 2 2 2 38 2 2 2 2 2 6" xfId="14605" xr:uid="{00000000-0005-0000-0000-000017390000}"/>
    <cellStyle name="Normal 2 2 2 38 2 2 2 2 3" xfId="14606" xr:uid="{00000000-0005-0000-0000-000018390000}"/>
    <cellStyle name="Normal 2 2 2 38 2 2 2 2 4" xfId="14607" xr:uid="{00000000-0005-0000-0000-000019390000}"/>
    <cellStyle name="Normal 2 2 2 38 2 2 2 2 5" xfId="14608" xr:uid="{00000000-0005-0000-0000-00001A390000}"/>
    <cellStyle name="Normal 2 2 2 38 2 2 2 2 6" xfId="14609" xr:uid="{00000000-0005-0000-0000-00001B390000}"/>
    <cellStyle name="Normal 2 2 2 38 2 2 2 2 7" xfId="14610" xr:uid="{00000000-0005-0000-0000-00001C390000}"/>
    <cellStyle name="Normal 2 2 2 38 2 2 2 2 8" xfId="14611" xr:uid="{00000000-0005-0000-0000-00001D390000}"/>
    <cellStyle name="Normal 2 2 2 38 2 2 2 2 8 2" xfId="14612" xr:uid="{00000000-0005-0000-0000-00001E390000}"/>
    <cellStyle name="Normal 2 2 2 38 2 2 2 2 8 3" xfId="14613" xr:uid="{00000000-0005-0000-0000-00001F390000}"/>
    <cellStyle name="Normal 2 2 2 38 2 2 2 2 8 4" xfId="14614" xr:uid="{00000000-0005-0000-0000-000020390000}"/>
    <cellStyle name="Normal 2 2 2 38 2 2 2 2 9" xfId="14615" xr:uid="{00000000-0005-0000-0000-000021390000}"/>
    <cellStyle name="Normal 2 2 2 38 2 2 2 3" xfId="14616" xr:uid="{00000000-0005-0000-0000-000022390000}"/>
    <cellStyle name="Normal 2 2 2 38 2 2 2 3 2" xfId="14617" xr:uid="{00000000-0005-0000-0000-000023390000}"/>
    <cellStyle name="Normal 2 2 2 38 2 2 2 3 2 2" xfId="14618" xr:uid="{00000000-0005-0000-0000-000024390000}"/>
    <cellStyle name="Normal 2 2 2 38 2 2 2 3 2 3" xfId="14619" xr:uid="{00000000-0005-0000-0000-000025390000}"/>
    <cellStyle name="Normal 2 2 2 38 2 2 2 3 2 4" xfId="14620" xr:uid="{00000000-0005-0000-0000-000026390000}"/>
    <cellStyle name="Normal 2 2 2 38 2 2 2 3 3" xfId="14621" xr:uid="{00000000-0005-0000-0000-000027390000}"/>
    <cellStyle name="Normal 2 2 2 38 2 2 2 3 4" xfId="14622" xr:uid="{00000000-0005-0000-0000-000028390000}"/>
    <cellStyle name="Normal 2 2 2 38 2 2 2 3 5" xfId="14623" xr:uid="{00000000-0005-0000-0000-000029390000}"/>
    <cellStyle name="Normal 2 2 2 38 2 2 2 3 6" xfId="14624" xr:uid="{00000000-0005-0000-0000-00002A390000}"/>
    <cellStyle name="Normal 2 2 2 38 2 2 2 4" xfId="14625" xr:uid="{00000000-0005-0000-0000-00002B390000}"/>
    <cellStyle name="Normal 2 2 2 38 2 2 2 5" xfId="14626" xr:uid="{00000000-0005-0000-0000-00002C390000}"/>
    <cellStyle name="Normal 2 2 2 38 2 2 2 6" xfId="14627" xr:uid="{00000000-0005-0000-0000-00002D390000}"/>
    <cellStyle name="Normal 2 2 2 38 2 2 2 7" xfId="14628" xr:uid="{00000000-0005-0000-0000-00002E390000}"/>
    <cellStyle name="Normal 2 2 2 38 2 2 2 8" xfId="14629" xr:uid="{00000000-0005-0000-0000-00002F390000}"/>
    <cellStyle name="Normal 2 2 2 38 2 2 2 8 2" xfId="14630" xr:uid="{00000000-0005-0000-0000-000030390000}"/>
    <cellStyle name="Normal 2 2 2 38 2 2 2 8 3" xfId="14631" xr:uid="{00000000-0005-0000-0000-000031390000}"/>
    <cellStyle name="Normal 2 2 2 38 2 2 2 8 4" xfId="14632" xr:uid="{00000000-0005-0000-0000-000032390000}"/>
    <cellStyle name="Normal 2 2 2 38 2 2 2 9" xfId="14633" xr:uid="{00000000-0005-0000-0000-000033390000}"/>
    <cellStyle name="Normal 2 2 2 38 2 2 3" xfId="14634" xr:uid="{00000000-0005-0000-0000-000034390000}"/>
    <cellStyle name="Normal 2 2 2 38 2 2 4" xfId="14635" xr:uid="{00000000-0005-0000-0000-000035390000}"/>
    <cellStyle name="Normal 2 2 2 38 2 2 5" xfId="14636" xr:uid="{00000000-0005-0000-0000-000036390000}"/>
    <cellStyle name="Normal 2 2 2 38 2 2 5 2" xfId="14637" xr:uid="{00000000-0005-0000-0000-000037390000}"/>
    <cellStyle name="Normal 2 2 2 38 2 2 5 2 2" xfId="14638" xr:uid="{00000000-0005-0000-0000-000038390000}"/>
    <cellStyle name="Normal 2 2 2 38 2 2 5 2 3" xfId="14639" xr:uid="{00000000-0005-0000-0000-000039390000}"/>
    <cellStyle name="Normal 2 2 2 38 2 2 5 2 4" xfId="14640" xr:uid="{00000000-0005-0000-0000-00003A390000}"/>
    <cellStyle name="Normal 2 2 2 38 2 2 5 3" xfId="14641" xr:uid="{00000000-0005-0000-0000-00003B390000}"/>
    <cellStyle name="Normal 2 2 2 38 2 2 5 4" xfId="14642" xr:uid="{00000000-0005-0000-0000-00003C390000}"/>
    <cellStyle name="Normal 2 2 2 38 2 2 5 5" xfId="14643" xr:uid="{00000000-0005-0000-0000-00003D390000}"/>
    <cellStyle name="Normal 2 2 2 38 2 2 5 6" xfId="14644" xr:uid="{00000000-0005-0000-0000-00003E390000}"/>
    <cellStyle name="Normal 2 2 2 38 2 2 6" xfId="14645" xr:uid="{00000000-0005-0000-0000-00003F390000}"/>
    <cellStyle name="Normal 2 2 2 38 2 2 7" xfId="14646" xr:uid="{00000000-0005-0000-0000-000040390000}"/>
    <cellStyle name="Normal 2 2 2 38 2 2 8" xfId="14647" xr:uid="{00000000-0005-0000-0000-000041390000}"/>
    <cellStyle name="Normal 2 2 2 38 2 2 9" xfId="14648" xr:uid="{00000000-0005-0000-0000-000042390000}"/>
    <cellStyle name="Normal 2 2 2 38 2 3" xfId="14649" xr:uid="{00000000-0005-0000-0000-000043390000}"/>
    <cellStyle name="Normal 2 2 2 38 2 4" xfId="14650" xr:uid="{00000000-0005-0000-0000-000044390000}"/>
    <cellStyle name="Normal 2 2 2 38 2 5" xfId="14651" xr:uid="{00000000-0005-0000-0000-000045390000}"/>
    <cellStyle name="Normal 2 2 2 38 2 5 10" xfId="14652" xr:uid="{00000000-0005-0000-0000-000046390000}"/>
    <cellStyle name="Normal 2 2 2 38 2 5 11" xfId="14653" xr:uid="{00000000-0005-0000-0000-000047390000}"/>
    <cellStyle name="Normal 2 2 2 38 2 5 2" xfId="14654" xr:uid="{00000000-0005-0000-0000-000048390000}"/>
    <cellStyle name="Normal 2 2 2 38 2 5 2 10" xfId="14655" xr:uid="{00000000-0005-0000-0000-000049390000}"/>
    <cellStyle name="Normal 2 2 2 38 2 5 2 11" xfId="14656" xr:uid="{00000000-0005-0000-0000-00004A390000}"/>
    <cellStyle name="Normal 2 2 2 38 2 5 2 2" xfId="14657" xr:uid="{00000000-0005-0000-0000-00004B390000}"/>
    <cellStyle name="Normal 2 2 2 38 2 5 2 2 2" xfId="14658" xr:uid="{00000000-0005-0000-0000-00004C390000}"/>
    <cellStyle name="Normal 2 2 2 38 2 5 2 2 2 2" xfId="14659" xr:uid="{00000000-0005-0000-0000-00004D390000}"/>
    <cellStyle name="Normal 2 2 2 38 2 5 2 2 2 3" xfId="14660" xr:uid="{00000000-0005-0000-0000-00004E390000}"/>
    <cellStyle name="Normal 2 2 2 38 2 5 2 2 2 4" xfId="14661" xr:uid="{00000000-0005-0000-0000-00004F390000}"/>
    <cellStyle name="Normal 2 2 2 38 2 5 2 2 3" xfId="14662" xr:uid="{00000000-0005-0000-0000-000050390000}"/>
    <cellStyle name="Normal 2 2 2 38 2 5 2 2 4" xfId="14663" xr:uid="{00000000-0005-0000-0000-000051390000}"/>
    <cellStyle name="Normal 2 2 2 38 2 5 2 2 5" xfId="14664" xr:uid="{00000000-0005-0000-0000-000052390000}"/>
    <cellStyle name="Normal 2 2 2 38 2 5 2 2 6" xfId="14665" xr:uid="{00000000-0005-0000-0000-000053390000}"/>
    <cellStyle name="Normal 2 2 2 38 2 5 2 3" xfId="14666" xr:uid="{00000000-0005-0000-0000-000054390000}"/>
    <cellStyle name="Normal 2 2 2 38 2 5 2 4" xfId="14667" xr:uid="{00000000-0005-0000-0000-000055390000}"/>
    <cellStyle name="Normal 2 2 2 38 2 5 2 5" xfId="14668" xr:uid="{00000000-0005-0000-0000-000056390000}"/>
    <cellStyle name="Normal 2 2 2 38 2 5 2 6" xfId="14669" xr:uid="{00000000-0005-0000-0000-000057390000}"/>
    <cellStyle name="Normal 2 2 2 38 2 5 2 7" xfId="14670" xr:uid="{00000000-0005-0000-0000-000058390000}"/>
    <cellStyle name="Normal 2 2 2 38 2 5 2 8" xfId="14671" xr:uid="{00000000-0005-0000-0000-000059390000}"/>
    <cellStyle name="Normal 2 2 2 38 2 5 2 8 2" xfId="14672" xr:uid="{00000000-0005-0000-0000-00005A390000}"/>
    <cellStyle name="Normal 2 2 2 38 2 5 2 8 3" xfId="14673" xr:uid="{00000000-0005-0000-0000-00005B390000}"/>
    <cellStyle name="Normal 2 2 2 38 2 5 2 8 4" xfId="14674" xr:uid="{00000000-0005-0000-0000-00005C390000}"/>
    <cellStyle name="Normal 2 2 2 38 2 5 2 9" xfId="14675" xr:uid="{00000000-0005-0000-0000-00005D390000}"/>
    <cellStyle name="Normal 2 2 2 38 2 5 3" xfId="14676" xr:uid="{00000000-0005-0000-0000-00005E390000}"/>
    <cellStyle name="Normal 2 2 2 38 2 5 3 2" xfId="14677" xr:uid="{00000000-0005-0000-0000-00005F390000}"/>
    <cellStyle name="Normal 2 2 2 38 2 5 3 2 2" xfId="14678" xr:uid="{00000000-0005-0000-0000-000060390000}"/>
    <cellStyle name="Normal 2 2 2 38 2 5 3 2 3" xfId="14679" xr:uid="{00000000-0005-0000-0000-000061390000}"/>
    <cellStyle name="Normal 2 2 2 38 2 5 3 2 4" xfId="14680" xr:uid="{00000000-0005-0000-0000-000062390000}"/>
    <cellStyle name="Normal 2 2 2 38 2 5 3 3" xfId="14681" xr:uid="{00000000-0005-0000-0000-000063390000}"/>
    <cellStyle name="Normal 2 2 2 38 2 5 3 4" xfId="14682" xr:uid="{00000000-0005-0000-0000-000064390000}"/>
    <cellStyle name="Normal 2 2 2 38 2 5 3 5" xfId="14683" xr:uid="{00000000-0005-0000-0000-000065390000}"/>
    <cellStyle name="Normal 2 2 2 38 2 5 3 6" xfId="14684" xr:uid="{00000000-0005-0000-0000-000066390000}"/>
    <cellStyle name="Normal 2 2 2 38 2 5 4" xfId="14685" xr:uid="{00000000-0005-0000-0000-000067390000}"/>
    <cellStyle name="Normal 2 2 2 38 2 5 5" xfId="14686" xr:uid="{00000000-0005-0000-0000-000068390000}"/>
    <cellStyle name="Normal 2 2 2 38 2 5 6" xfId="14687" xr:uid="{00000000-0005-0000-0000-000069390000}"/>
    <cellStyle name="Normal 2 2 2 38 2 5 7" xfId="14688" xr:uid="{00000000-0005-0000-0000-00006A390000}"/>
    <cellStyle name="Normal 2 2 2 38 2 5 8" xfId="14689" xr:uid="{00000000-0005-0000-0000-00006B390000}"/>
    <cellStyle name="Normal 2 2 2 38 2 5 8 2" xfId="14690" xr:uid="{00000000-0005-0000-0000-00006C390000}"/>
    <cellStyle name="Normal 2 2 2 38 2 5 8 3" xfId="14691" xr:uid="{00000000-0005-0000-0000-00006D390000}"/>
    <cellStyle name="Normal 2 2 2 38 2 5 8 4" xfId="14692" xr:uid="{00000000-0005-0000-0000-00006E390000}"/>
    <cellStyle name="Normal 2 2 2 38 2 5 9" xfId="14693" xr:uid="{00000000-0005-0000-0000-00006F390000}"/>
    <cellStyle name="Normal 2 2 2 38 2 6" xfId="14694" xr:uid="{00000000-0005-0000-0000-000070390000}"/>
    <cellStyle name="Normal 2 2 2 38 2 7" xfId="14695" xr:uid="{00000000-0005-0000-0000-000071390000}"/>
    <cellStyle name="Normal 2 2 2 38 2 7 2" xfId="14696" xr:uid="{00000000-0005-0000-0000-000072390000}"/>
    <cellStyle name="Normal 2 2 2 38 2 7 2 2" xfId="14697" xr:uid="{00000000-0005-0000-0000-000073390000}"/>
    <cellStyle name="Normal 2 2 2 38 2 7 2 3" xfId="14698" xr:uid="{00000000-0005-0000-0000-000074390000}"/>
    <cellStyle name="Normal 2 2 2 38 2 7 2 4" xfId="14699" xr:uid="{00000000-0005-0000-0000-000075390000}"/>
    <cellStyle name="Normal 2 2 2 38 2 7 3" xfId="14700" xr:uid="{00000000-0005-0000-0000-000076390000}"/>
    <cellStyle name="Normal 2 2 2 38 2 7 4" xfId="14701" xr:uid="{00000000-0005-0000-0000-000077390000}"/>
    <cellStyle name="Normal 2 2 2 38 2 7 5" xfId="14702" xr:uid="{00000000-0005-0000-0000-000078390000}"/>
    <cellStyle name="Normal 2 2 2 38 2 7 6" xfId="14703" xr:uid="{00000000-0005-0000-0000-000079390000}"/>
    <cellStyle name="Normal 2 2 2 38 2 8" xfId="14704" xr:uid="{00000000-0005-0000-0000-00007A390000}"/>
    <cellStyle name="Normal 2 2 2 38 2 9" xfId="14705" xr:uid="{00000000-0005-0000-0000-00007B390000}"/>
    <cellStyle name="Normal 2 2 2 38 20" xfId="14706" xr:uid="{00000000-0005-0000-0000-00007C390000}"/>
    <cellStyle name="Normal 2 2 2 38 21" xfId="14707" xr:uid="{00000000-0005-0000-0000-00007D390000}"/>
    <cellStyle name="Normal 2 2 2 38 21 2" xfId="14708" xr:uid="{00000000-0005-0000-0000-00007E390000}"/>
    <cellStyle name="Normal 2 2 2 38 21 3" xfId="14709" xr:uid="{00000000-0005-0000-0000-00007F390000}"/>
    <cellStyle name="Normal 2 2 2 38 21 4" xfId="14710" xr:uid="{00000000-0005-0000-0000-000080390000}"/>
    <cellStyle name="Normal 2 2 2 38 22" xfId="14711" xr:uid="{00000000-0005-0000-0000-000081390000}"/>
    <cellStyle name="Normal 2 2 2 38 23" xfId="14712" xr:uid="{00000000-0005-0000-0000-000082390000}"/>
    <cellStyle name="Normal 2 2 2 38 24" xfId="14713" xr:uid="{00000000-0005-0000-0000-000083390000}"/>
    <cellStyle name="Normal 2 2 2 38 3" xfId="14714" xr:uid="{00000000-0005-0000-0000-000084390000}"/>
    <cellStyle name="Normal 2 2 2 38 4" xfId="14715" xr:uid="{00000000-0005-0000-0000-000085390000}"/>
    <cellStyle name="Normal 2 2 2 38 5" xfId="14716" xr:uid="{00000000-0005-0000-0000-000086390000}"/>
    <cellStyle name="Normal 2 2 2 38 6" xfId="14717" xr:uid="{00000000-0005-0000-0000-000087390000}"/>
    <cellStyle name="Normal 2 2 2 38 7" xfId="14718" xr:uid="{00000000-0005-0000-0000-000088390000}"/>
    <cellStyle name="Normal 2 2 2 38 8" xfId="14719" xr:uid="{00000000-0005-0000-0000-000089390000}"/>
    <cellStyle name="Normal 2 2 2 38 9" xfId="14720" xr:uid="{00000000-0005-0000-0000-00008A390000}"/>
    <cellStyle name="Normal 2 2 2 39" xfId="14721" xr:uid="{00000000-0005-0000-0000-00008B390000}"/>
    <cellStyle name="Normal 2 2 2 39 10" xfId="14722" xr:uid="{00000000-0005-0000-0000-00008C390000}"/>
    <cellStyle name="Normal 2 2 2 39 11" xfId="14723" xr:uid="{00000000-0005-0000-0000-00008D390000}"/>
    <cellStyle name="Normal 2 2 2 39 12" xfId="14724" xr:uid="{00000000-0005-0000-0000-00008E390000}"/>
    <cellStyle name="Normal 2 2 2 39 13" xfId="14725" xr:uid="{00000000-0005-0000-0000-00008F390000}"/>
    <cellStyle name="Normal 2 2 2 39 13 2" xfId="14726" xr:uid="{00000000-0005-0000-0000-000090390000}"/>
    <cellStyle name="Normal 2 2 2 39 13 3" xfId="14727" xr:uid="{00000000-0005-0000-0000-000091390000}"/>
    <cellStyle name="Normal 2 2 2 39 13 4" xfId="14728" xr:uid="{00000000-0005-0000-0000-000092390000}"/>
    <cellStyle name="Normal 2 2 2 39 14" xfId="14729" xr:uid="{00000000-0005-0000-0000-000093390000}"/>
    <cellStyle name="Normal 2 2 2 39 15" xfId="14730" xr:uid="{00000000-0005-0000-0000-000094390000}"/>
    <cellStyle name="Normal 2 2 2 39 16" xfId="14731" xr:uid="{00000000-0005-0000-0000-000095390000}"/>
    <cellStyle name="Normal 2 2 2 39 2" xfId="14732" xr:uid="{00000000-0005-0000-0000-000096390000}"/>
    <cellStyle name="Normal 2 2 2 39 2 10" xfId="14733" xr:uid="{00000000-0005-0000-0000-000097390000}"/>
    <cellStyle name="Normal 2 2 2 39 2 11" xfId="14734" xr:uid="{00000000-0005-0000-0000-000098390000}"/>
    <cellStyle name="Normal 2 2 2 39 2 11 2" xfId="14735" xr:uid="{00000000-0005-0000-0000-000099390000}"/>
    <cellStyle name="Normal 2 2 2 39 2 11 3" xfId="14736" xr:uid="{00000000-0005-0000-0000-00009A390000}"/>
    <cellStyle name="Normal 2 2 2 39 2 11 4" xfId="14737" xr:uid="{00000000-0005-0000-0000-00009B390000}"/>
    <cellStyle name="Normal 2 2 2 39 2 12" xfId="14738" xr:uid="{00000000-0005-0000-0000-00009C390000}"/>
    <cellStyle name="Normal 2 2 2 39 2 13" xfId="14739" xr:uid="{00000000-0005-0000-0000-00009D390000}"/>
    <cellStyle name="Normal 2 2 2 39 2 14" xfId="14740" xr:uid="{00000000-0005-0000-0000-00009E390000}"/>
    <cellStyle name="Normal 2 2 2 39 2 2" xfId="14741" xr:uid="{00000000-0005-0000-0000-00009F390000}"/>
    <cellStyle name="Normal 2 2 2 39 2 2 10" xfId="14742" xr:uid="{00000000-0005-0000-0000-0000A0390000}"/>
    <cellStyle name="Normal 2 2 2 39 2 2 11" xfId="14743" xr:uid="{00000000-0005-0000-0000-0000A1390000}"/>
    <cellStyle name="Normal 2 2 2 39 2 2 2" xfId="14744" xr:uid="{00000000-0005-0000-0000-0000A2390000}"/>
    <cellStyle name="Normal 2 2 2 39 2 2 2 10" xfId="14745" xr:uid="{00000000-0005-0000-0000-0000A3390000}"/>
    <cellStyle name="Normal 2 2 2 39 2 2 2 11" xfId="14746" xr:uid="{00000000-0005-0000-0000-0000A4390000}"/>
    <cellStyle name="Normal 2 2 2 39 2 2 2 2" xfId="14747" xr:uid="{00000000-0005-0000-0000-0000A5390000}"/>
    <cellStyle name="Normal 2 2 2 39 2 2 2 2 2" xfId="14748" xr:uid="{00000000-0005-0000-0000-0000A6390000}"/>
    <cellStyle name="Normal 2 2 2 39 2 2 2 2 2 2" xfId="14749" xr:uid="{00000000-0005-0000-0000-0000A7390000}"/>
    <cellStyle name="Normal 2 2 2 39 2 2 2 2 2 3" xfId="14750" xr:uid="{00000000-0005-0000-0000-0000A8390000}"/>
    <cellStyle name="Normal 2 2 2 39 2 2 2 2 2 4" xfId="14751" xr:uid="{00000000-0005-0000-0000-0000A9390000}"/>
    <cellStyle name="Normal 2 2 2 39 2 2 2 2 3" xfId="14752" xr:uid="{00000000-0005-0000-0000-0000AA390000}"/>
    <cellStyle name="Normal 2 2 2 39 2 2 2 2 4" xfId="14753" xr:uid="{00000000-0005-0000-0000-0000AB390000}"/>
    <cellStyle name="Normal 2 2 2 39 2 2 2 2 5" xfId="14754" xr:uid="{00000000-0005-0000-0000-0000AC390000}"/>
    <cellStyle name="Normal 2 2 2 39 2 2 2 2 6" xfId="14755" xr:uid="{00000000-0005-0000-0000-0000AD390000}"/>
    <cellStyle name="Normal 2 2 2 39 2 2 2 3" xfId="14756" xr:uid="{00000000-0005-0000-0000-0000AE390000}"/>
    <cellStyle name="Normal 2 2 2 39 2 2 2 4" xfId="14757" xr:uid="{00000000-0005-0000-0000-0000AF390000}"/>
    <cellStyle name="Normal 2 2 2 39 2 2 2 5" xfId="14758" xr:uid="{00000000-0005-0000-0000-0000B0390000}"/>
    <cellStyle name="Normal 2 2 2 39 2 2 2 6" xfId="14759" xr:uid="{00000000-0005-0000-0000-0000B1390000}"/>
    <cellStyle name="Normal 2 2 2 39 2 2 2 7" xfId="14760" xr:uid="{00000000-0005-0000-0000-0000B2390000}"/>
    <cellStyle name="Normal 2 2 2 39 2 2 2 8" xfId="14761" xr:uid="{00000000-0005-0000-0000-0000B3390000}"/>
    <cellStyle name="Normal 2 2 2 39 2 2 2 8 2" xfId="14762" xr:uid="{00000000-0005-0000-0000-0000B4390000}"/>
    <cellStyle name="Normal 2 2 2 39 2 2 2 8 3" xfId="14763" xr:uid="{00000000-0005-0000-0000-0000B5390000}"/>
    <cellStyle name="Normal 2 2 2 39 2 2 2 8 4" xfId="14764" xr:uid="{00000000-0005-0000-0000-0000B6390000}"/>
    <cellStyle name="Normal 2 2 2 39 2 2 2 9" xfId="14765" xr:uid="{00000000-0005-0000-0000-0000B7390000}"/>
    <cellStyle name="Normal 2 2 2 39 2 2 3" xfId="14766" xr:uid="{00000000-0005-0000-0000-0000B8390000}"/>
    <cellStyle name="Normal 2 2 2 39 2 2 3 2" xfId="14767" xr:uid="{00000000-0005-0000-0000-0000B9390000}"/>
    <cellStyle name="Normal 2 2 2 39 2 2 3 2 2" xfId="14768" xr:uid="{00000000-0005-0000-0000-0000BA390000}"/>
    <cellStyle name="Normal 2 2 2 39 2 2 3 2 3" xfId="14769" xr:uid="{00000000-0005-0000-0000-0000BB390000}"/>
    <cellStyle name="Normal 2 2 2 39 2 2 3 2 4" xfId="14770" xr:uid="{00000000-0005-0000-0000-0000BC390000}"/>
    <cellStyle name="Normal 2 2 2 39 2 2 3 3" xfId="14771" xr:uid="{00000000-0005-0000-0000-0000BD390000}"/>
    <cellStyle name="Normal 2 2 2 39 2 2 3 4" xfId="14772" xr:uid="{00000000-0005-0000-0000-0000BE390000}"/>
    <cellStyle name="Normal 2 2 2 39 2 2 3 5" xfId="14773" xr:uid="{00000000-0005-0000-0000-0000BF390000}"/>
    <cellStyle name="Normal 2 2 2 39 2 2 3 6" xfId="14774" xr:uid="{00000000-0005-0000-0000-0000C0390000}"/>
    <cellStyle name="Normal 2 2 2 39 2 2 4" xfId="14775" xr:uid="{00000000-0005-0000-0000-0000C1390000}"/>
    <cellStyle name="Normal 2 2 2 39 2 2 5" xfId="14776" xr:uid="{00000000-0005-0000-0000-0000C2390000}"/>
    <cellStyle name="Normal 2 2 2 39 2 2 6" xfId="14777" xr:uid="{00000000-0005-0000-0000-0000C3390000}"/>
    <cellStyle name="Normal 2 2 2 39 2 2 7" xfId="14778" xr:uid="{00000000-0005-0000-0000-0000C4390000}"/>
    <cellStyle name="Normal 2 2 2 39 2 2 8" xfId="14779" xr:uid="{00000000-0005-0000-0000-0000C5390000}"/>
    <cellStyle name="Normal 2 2 2 39 2 2 8 2" xfId="14780" xr:uid="{00000000-0005-0000-0000-0000C6390000}"/>
    <cellStyle name="Normal 2 2 2 39 2 2 8 3" xfId="14781" xr:uid="{00000000-0005-0000-0000-0000C7390000}"/>
    <cellStyle name="Normal 2 2 2 39 2 2 8 4" xfId="14782" xr:uid="{00000000-0005-0000-0000-0000C8390000}"/>
    <cellStyle name="Normal 2 2 2 39 2 2 9" xfId="14783" xr:uid="{00000000-0005-0000-0000-0000C9390000}"/>
    <cellStyle name="Normal 2 2 2 39 2 3" xfId="14784" xr:uid="{00000000-0005-0000-0000-0000CA390000}"/>
    <cellStyle name="Normal 2 2 2 39 2 4" xfId="14785" xr:uid="{00000000-0005-0000-0000-0000CB390000}"/>
    <cellStyle name="Normal 2 2 2 39 2 5" xfId="14786" xr:uid="{00000000-0005-0000-0000-0000CC390000}"/>
    <cellStyle name="Normal 2 2 2 39 2 5 2" xfId="14787" xr:uid="{00000000-0005-0000-0000-0000CD390000}"/>
    <cellStyle name="Normal 2 2 2 39 2 5 2 2" xfId="14788" xr:uid="{00000000-0005-0000-0000-0000CE390000}"/>
    <cellStyle name="Normal 2 2 2 39 2 5 2 3" xfId="14789" xr:uid="{00000000-0005-0000-0000-0000CF390000}"/>
    <cellStyle name="Normal 2 2 2 39 2 5 2 4" xfId="14790" xr:uid="{00000000-0005-0000-0000-0000D0390000}"/>
    <cellStyle name="Normal 2 2 2 39 2 5 3" xfId="14791" xr:uid="{00000000-0005-0000-0000-0000D1390000}"/>
    <cellStyle name="Normal 2 2 2 39 2 5 4" xfId="14792" xr:uid="{00000000-0005-0000-0000-0000D2390000}"/>
    <cellStyle name="Normal 2 2 2 39 2 5 5" xfId="14793" xr:uid="{00000000-0005-0000-0000-0000D3390000}"/>
    <cellStyle name="Normal 2 2 2 39 2 5 6" xfId="14794" xr:uid="{00000000-0005-0000-0000-0000D4390000}"/>
    <cellStyle name="Normal 2 2 2 39 2 6" xfId="14795" xr:uid="{00000000-0005-0000-0000-0000D5390000}"/>
    <cellStyle name="Normal 2 2 2 39 2 7" xfId="14796" xr:uid="{00000000-0005-0000-0000-0000D6390000}"/>
    <cellStyle name="Normal 2 2 2 39 2 8" xfId="14797" xr:uid="{00000000-0005-0000-0000-0000D7390000}"/>
    <cellStyle name="Normal 2 2 2 39 2 9" xfId="14798" xr:uid="{00000000-0005-0000-0000-0000D8390000}"/>
    <cellStyle name="Normal 2 2 2 39 3" xfId="14799" xr:uid="{00000000-0005-0000-0000-0000D9390000}"/>
    <cellStyle name="Normal 2 2 2 39 4" xfId="14800" xr:uid="{00000000-0005-0000-0000-0000DA390000}"/>
    <cellStyle name="Normal 2 2 2 39 5" xfId="14801" xr:uid="{00000000-0005-0000-0000-0000DB390000}"/>
    <cellStyle name="Normal 2 2 2 39 5 10" xfId="14802" xr:uid="{00000000-0005-0000-0000-0000DC390000}"/>
    <cellStyle name="Normal 2 2 2 39 5 11" xfId="14803" xr:uid="{00000000-0005-0000-0000-0000DD390000}"/>
    <cellStyle name="Normal 2 2 2 39 5 2" xfId="14804" xr:uid="{00000000-0005-0000-0000-0000DE390000}"/>
    <cellStyle name="Normal 2 2 2 39 5 2 10" xfId="14805" xr:uid="{00000000-0005-0000-0000-0000DF390000}"/>
    <cellStyle name="Normal 2 2 2 39 5 2 11" xfId="14806" xr:uid="{00000000-0005-0000-0000-0000E0390000}"/>
    <cellStyle name="Normal 2 2 2 39 5 2 2" xfId="14807" xr:uid="{00000000-0005-0000-0000-0000E1390000}"/>
    <cellStyle name="Normal 2 2 2 39 5 2 2 2" xfId="14808" xr:uid="{00000000-0005-0000-0000-0000E2390000}"/>
    <cellStyle name="Normal 2 2 2 39 5 2 2 2 2" xfId="14809" xr:uid="{00000000-0005-0000-0000-0000E3390000}"/>
    <cellStyle name="Normal 2 2 2 39 5 2 2 2 3" xfId="14810" xr:uid="{00000000-0005-0000-0000-0000E4390000}"/>
    <cellStyle name="Normal 2 2 2 39 5 2 2 2 4" xfId="14811" xr:uid="{00000000-0005-0000-0000-0000E5390000}"/>
    <cellStyle name="Normal 2 2 2 39 5 2 2 3" xfId="14812" xr:uid="{00000000-0005-0000-0000-0000E6390000}"/>
    <cellStyle name="Normal 2 2 2 39 5 2 2 4" xfId="14813" xr:uid="{00000000-0005-0000-0000-0000E7390000}"/>
    <cellStyle name="Normal 2 2 2 39 5 2 2 5" xfId="14814" xr:uid="{00000000-0005-0000-0000-0000E8390000}"/>
    <cellStyle name="Normal 2 2 2 39 5 2 2 6" xfId="14815" xr:uid="{00000000-0005-0000-0000-0000E9390000}"/>
    <cellStyle name="Normal 2 2 2 39 5 2 3" xfId="14816" xr:uid="{00000000-0005-0000-0000-0000EA390000}"/>
    <cellStyle name="Normal 2 2 2 39 5 2 4" xfId="14817" xr:uid="{00000000-0005-0000-0000-0000EB390000}"/>
    <cellStyle name="Normal 2 2 2 39 5 2 5" xfId="14818" xr:uid="{00000000-0005-0000-0000-0000EC390000}"/>
    <cellStyle name="Normal 2 2 2 39 5 2 6" xfId="14819" xr:uid="{00000000-0005-0000-0000-0000ED390000}"/>
    <cellStyle name="Normal 2 2 2 39 5 2 7" xfId="14820" xr:uid="{00000000-0005-0000-0000-0000EE390000}"/>
    <cellStyle name="Normal 2 2 2 39 5 2 8" xfId="14821" xr:uid="{00000000-0005-0000-0000-0000EF390000}"/>
    <cellStyle name="Normal 2 2 2 39 5 2 8 2" xfId="14822" xr:uid="{00000000-0005-0000-0000-0000F0390000}"/>
    <cellStyle name="Normal 2 2 2 39 5 2 8 3" xfId="14823" xr:uid="{00000000-0005-0000-0000-0000F1390000}"/>
    <cellStyle name="Normal 2 2 2 39 5 2 8 4" xfId="14824" xr:uid="{00000000-0005-0000-0000-0000F2390000}"/>
    <cellStyle name="Normal 2 2 2 39 5 2 9" xfId="14825" xr:uid="{00000000-0005-0000-0000-0000F3390000}"/>
    <cellStyle name="Normal 2 2 2 39 5 3" xfId="14826" xr:uid="{00000000-0005-0000-0000-0000F4390000}"/>
    <cellStyle name="Normal 2 2 2 39 5 3 2" xfId="14827" xr:uid="{00000000-0005-0000-0000-0000F5390000}"/>
    <cellStyle name="Normal 2 2 2 39 5 3 2 2" xfId="14828" xr:uid="{00000000-0005-0000-0000-0000F6390000}"/>
    <cellStyle name="Normal 2 2 2 39 5 3 2 3" xfId="14829" xr:uid="{00000000-0005-0000-0000-0000F7390000}"/>
    <cellStyle name="Normal 2 2 2 39 5 3 2 4" xfId="14830" xr:uid="{00000000-0005-0000-0000-0000F8390000}"/>
    <cellStyle name="Normal 2 2 2 39 5 3 3" xfId="14831" xr:uid="{00000000-0005-0000-0000-0000F9390000}"/>
    <cellStyle name="Normal 2 2 2 39 5 3 4" xfId="14832" xr:uid="{00000000-0005-0000-0000-0000FA390000}"/>
    <cellStyle name="Normal 2 2 2 39 5 3 5" xfId="14833" xr:uid="{00000000-0005-0000-0000-0000FB390000}"/>
    <cellStyle name="Normal 2 2 2 39 5 3 6" xfId="14834" xr:uid="{00000000-0005-0000-0000-0000FC390000}"/>
    <cellStyle name="Normal 2 2 2 39 5 4" xfId="14835" xr:uid="{00000000-0005-0000-0000-0000FD390000}"/>
    <cellStyle name="Normal 2 2 2 39 5 5" xfId="14836" xr:uid="{00000000-0005-0000-0000-0000FE390000}"/>
    <cellStyle name="Normal 2 2 2 39 5 6" xfId="14837" xr:uid="{00000000-0005-0000-0000-0000FF390000}"/>
    <cellStyle name="Normal 2 2 2 39 5 7" xfId="14838" xr:uid="{00000000-0005-0000-0000-0000003A0000}"/>
    <cellStyle name="Normal 2 2 2 39 5 8" xfId="14839" xr:uid="{00000000-0005-0000-0000-0000013A0000}"/>
    <cellStyle name="Normal 2 2 2 39 5 8 2" xfId="14840" xr:uid="{00000000-0005-0000-0000-0000023A0000}"/>
    <cellStyle name="Normal 2 2 2 39 5 8 3" xfId="14841" xr:uid="{00000000-0005-0000-0000-0000033A0000}"/>
    <cellStyle name="Normal 2 2 2 39 5 8 4" xfId="14842" xr:uid="{00000000-0005-0000-0000-0000043A0000}"/>
    <cellStyle name="Normal 2 2 2 39 5 9" xfId="14843" xr:uid="{00000000-0005-0000-0000-0000053A0000}"/>
    <cellStyle name="Normal 2 2 2 39 6" xfId="14844" xr:uid="{00000000-0005-0000-0000-0000063A0000}"/>
    <cellStyle name="Normal 2 2 2 39 7" xfId="14845" xr:uid="{00000000-0005-0000-0000-0000073A0000}"/>
    <cellStyle name="Normal 2 2 2 39 7 2" xfId="14846" xr:uid="{00000000-0005-0000-0000-0000083A0000}"/>
    <cellStyle name="Normal 2 2 2 39 7 2 2" xfId="14847" xr:uid="{00000000-0005-0000-0000-0000093A0000}"/>
    <cellStyle name="Normal 2 2 2 39 7 2 3" xfId="14848" xr:uid="{00000000-0005-0000-0000-00000A3A0000}"/>
    <cellStyle name="Normal 2 2 2 39 7 2 4" xfId="14849" xr:uid="{00000000-0005-0000-0000-00000B3A0000}"/>
    <cellStyle name="Normal 2 2 2 39 7 3" xfId="14850" xr:uid="{00000000-0005-0000-0000-00000C3A0000}"/>
    <cellStyle name="Normal 2 2 2 39 7 4" xfId="14851" xr:uid="{00000000-0005-0000-0000-00000D3A0000}"/>
    <cellStyle name="Normal 2 2 2 39 7 5" xfId="14852" xr:uid="{00000000-0005-0000-0000-00000E3A0000}"/>
    <cellStyle name="Normal 2 2 2 39 7 6" xfId="14853" xr:uid="{00000000-0005-0000-0000-00000F3A0000}"/>
    <cellStyle name="Normal 2 2 2 39 8" xfId="14854" xr:uid="{00000000-0005-0000-0000-0000103A0000}"/>
    <cellStyle name="Normal 2 2 2 39 9" xfId="14855" xr:uid="{00000000-0005-0000-0000-0000113A0000}"/>
    <cellStyle name="Normal 2 2 2 4" xfId="14856" xr:uid="{00000000-0005-0000-0000-0000123A0000}"/>
    <cellStyle name="Normal 2 2 2 4 2" xfId="14857" xr:uid="{00000000-0005-0000-0000-0000133A0000}"/>
    <cellStyle name="Normal 2 2 2 4 2 2" xfId="14858" xr:uid="{00000000-0005-0000-0000-0000143A0000}"/>
    <cellStyle name="Normal 2 2 2 4 2 2 2" xfId="14859" xr:uid="{00000000-0005-0000-0000-0000153A0000}"/>
    <cellStyle name="Normal 2 2 2 4 3" xfId="14860" xr:uid="{00000000-0005-0000-0000-0000163A0000}"/>
    <cellStyle name="Normal 2 2 2 4 4" xfId="14861" xr:uid="{00000000-0005-0000-0000-0000173A0000}"/>
    <cellStyle name="Normal 2 2 2 40" xfId="14862" xr:uid="{00000000-0005-0000-0000-0000183A0000}"/>
    <cellStyle name="Normal 2 2 2 41" xfId="14863" xr:uid="{00000000-0005-0000-0000-0000193A0000}"/>
    <cellStyle name="Normal 2 2 2 42" xfId="14864" xr:uid="{00000000-0005-0000-0000-00001A3A0000}"/>
    <cellStyle name="Normal 2 2 2 43" xfId="14865" xr:uid="{00000000-0005-0000-0000-00001B3A0000}"/>
    <cellStyle name="Normal 2 2 2 44" xfId="14866" xr:uid="{00000000-0005-0000-0000-00001C3A0000}"/>
    <cellStyle name="Normal 2 2 2 45" xfId="14867" xr:uid="{00000000-0005-0000-0000-00001D3A0000}"/>
    <cellStyle name="Normal 2 2 2 46" xfId="14868" xr:uid="{00000000-0005-0000-0000-00001E3A0000}"/>
    <cellStyle name="Normal 2 2 2 47" xfId="14869" xr:uid="{00000000-0005-0000-0000-00001F3A0000}"/>
    <cellStyle name="Normal 2 2 2 47 10" xfId="14870" xr:uid="{00000000-0005-0000-0000-0000203A0000}"/>
    <cellStyle name="Normal 2 2 2 47 11" xfId="14871" xr:uid="{00000000-0005-0000-0000-0000213A0000}"/>
    <cellStyle name="Normal 2 2 2 47 11 2" xfId="14872" xr:uid="{00000000-0005-0000-0000-0000223A0000}"/>
    <cellStyle name="Normal 2 2 2 47 11 3" xfId="14873" xr:uid="{00000000-0005-0000-0000-0000233A0000}"/>
    <cellStyle name="Normal 2 2 2 47 11 4" xfId="14874" xr:uid="{00000000-0005-0000-0000-0000243A0000}"/>
    <cellStyle name="Normal 2 2 2 47 12" xfId="14875" xr:uid="{00000000-0005-0000-0000-0000253A0000}"/>
    <cellStyle name="Normal 2 2 2 47 13" xfId="14876" xr:uid="{00000000-0005-0000-0000-0000263A0000}"/>
    <cellStyle name="Normal 2 2 2 47 14" xfId="14877" xr:uid="{00000000-0005-0000-0000-0000273A0000}"/>
    <cellStyle name="Normal 2 2 2 47 2" xfId="14878" xr:uid="{00000000-0005-0000-0000-0000283A0000}"/>
    <cellStyle name="Normal 2 2 2 47 2 10" xfId="14879" xr:uid="{00000000-0005-0000-0000-0000293A0000}"/>
    <cellStyle name="Normal 2 2 2 47 2 11" xfId="14880" xr:uid="{00000000-0005-0000-0000-00002A3A0000}"/>
    <cellStyle name="Normal 2 2 2 47 2 2" xfId="14881" xr:uid="{00000000-0005-0000-0000-00002B3A0000}"/>
    <cellStyle name="Normal 2 2 2 47 2 2 10" xfId="14882" xr:uid="{00000000-0005-0000-0000-00002C3A0000}"/>
    <cellStyle name="Normal 2 2 2 47 2 2 11" xfId="14883" xr:uid="{00000000-0005-0000-0000-00002D3A0000}"/>
    <cellStyle name="Normal 2 2 2 47 2 2 2" xfId="14884" xr:uid="{00000000-0005-0000-0000-00002E3A0000}"/>
    <cellStyle name="Normal 2 2 2 47 2 2 2 2" xfId="14885" xr:uid="{00000000-0005-0000-0000-00002F3A0000}"/>
    <cellStyle name="Normal 2 2 2 47 2 2 2 2 2" xfId="14886" xr:uid="{00000000-0005-0000-0000-0000303A0000}"/>
    <cellStyle name="Normal 2 2 2 47 2 2 2 2 3" xfId="14887" xr:uid="{00000000-0005-0000-0000-0000313A0000}"/>
    <cellStyle name="Normal 2 2 2 47 2 2 2 2 4" xfId="14888" xr:uid="{00000000-0005-0000-0000-0000323A0000}"/>
    <cellStyle name="Normal 2 2 2 47 2 2 2 3" xfId="14889" xr:uid="{00000000-0005-0000-0000-0000333A0000}"/>
    <cellStyle name="Normal 2 2 2 47 2 2 2 4" xfId="14890" xr:uid="{00000000-0005-0000-0000-0000343A0000}"/>
    <cellStyle name="Normal 2 2 2 47 2 2 2 5" xfId="14891" xr:uid="{00000000-0005-0000-0000-0000353A0000}"/>
    <cellStyle name="Normal 2 2 2 47 2 2 2 6" xfId="14892" xr:uid="{00000000-0005-0000-0000-0000363A0000}"/>
    <cellStyle name="Normal 2 2 2 47 2 2 3" xfId="14893" xr:uid="{00000000-0005-0000-0000-0000373A0000}"/>
    <cellStyle name="Normal 2 2 2 47 2 2 4" xfId="14894" xr:uid="{00000000-0005-0000-0000-0000383A0000}"/>
    <cellStyle name="Normal 2 2 2 47 2 2 5" xfId="14895" xr:uid="{00000000-0005-0000-0000-0000393A0000}"/>
    <cellStyle name="Normal 2 2 2 47 2 2 6" xfId="14896" xr:uid="{00000000-0005-0000-0000-00003A3A0000}"/>
    <cellStyle name="Normal 2 2 2 47 2 2 7" xfId="14897" xr:uid="{00000000-0005-0000-0000-00003B3A0000}"/>
    <cellStyle name="Normal 2 2 2 47 2 2 8" xfId="14898" xr:uid="{00000000-0005-0000-0000-00003C3A0000}"/>
    <cellStyle name="Normal 2 2 2 47 2 2 8 2" xfId="14899" xr:uid="{00000000-0005-0000-0000-00003D3A0000}"/>
    <cellStyle name="Normal 2 2 2 47 2 2 8 3" xfId="14900" xr:uid="{00000000-0005-0000-0000-00003E3A0000}"/>
    <cellStyle name="Normal 2 2 2 47 2 2 8 4" xfId="14901" xr:uid="{00000000-0005-0000-0000-00003F3A0000}"/>
    <cellStyle name="Normal 2 2 2 47 2 2 9" xfId="14902" xr:uid="{00000000-0005-0000-0000-0000403A0000}"/>
    <cellStyle name="Normal 2 2 2 47 2 3" xfId="14903" xr:uid="{00000000-0005-0000-0000-0000413A0000}"/>
    <cellStyle name="Normal 2 2 2 47 2 3 2" xfId="14904" xr:uid="{00000000-0005-0000-0000-0000423A0000}"/>
    <cellStyle name="Normal 2 2 2 47 2 3 2 2" xfId="14905" xr:uid="{00000000-0005-0000-0000-0000433A0000}"/>
    <cellStyle name="Normal 2 2 2 47 2 3 2 3" xfId="14906" xr:uid="{00000000-0005-0000-0000-0000443A0000}"/>
    <cellStyle name="Normal 2 2 2 47 2 3 2 4" xfId="14907" xr:uid="{00000000-0005-0000-0000-0000453A0000}"/>
    <cellStyle name="Normal 2 2 2 47 2 3 3" xfId="14908" xr:uid="{00000000-0005-0000-0000-0000463A0000}"/>
    <cellStyle name="Normal 2 2 2 47 2 3 4" xfId="14909" xr:uid="{00000000-0005-0000-0000-0000473A0000}"/>
    <cellStyle name="Normal 2 2 2 47 2 3 5" xfId="14910" xr:uid="{00000000-0005-0000-0000-0000483A0000}"/>
    <cellStyle name="Normal 2 2 2 47 2 3 6" xfId="14911" xr:uid="{00000000-0005-0000-0000-0000493A0000}"/>
    <cellStyle name="Normal 2 2 2 47 2 4" xfId="14912" xr:uid="{00000000-0005-0000-0000-00004A3A0000}"/>
    <cellStyle name="Normal 2 2 2 47 2 5" xfId="14913" xr:uid="{00000000-0005-0000-0000-00004B3A0000}"/>
    <cellStyle name="Normal 2 2 2 47 2 6" xfId="14914" xr:uid="{00000000-0005-0000-0000-00004C3A0000}"/>
    <cellStyle name="Normal 2 2 2 47 2 7" xfId="14915" xr:uid="{00000000-0005-0000-0000-00004D3A0000}"/>
    <cellStyle name="Normal 2 2 2 47 2 8" xfId="14916" xr:uid="{00000000-0005-0000-0000-00004E3A0000}"/>
    <cellStyle name="Normal 2 2 2 47 2 8 2" xfId="14917" xr:uid="{00000000-0005-0000-0000-00004F3A0000}"/>
    <cellStyle name="Normal 2 2 2 47 2 8 3" xfId="14918" xr:uid="{00000000-0005-0000-0000-0000503A0000}"/>
    <cellStyle name="Normal 2 2 2 47 2 8 4" xfId="14919" xr:uid="{00000000-0005-0000-0000-0000513A0000}"/>
    <cellStyle name="Normal 2 2 2 47 2 9" xfId="14920" xr:uid="{00000000-0005-0000-0000-0000523A0000}"/>
    <cellStyle name="Normal 2 2 2 47 3" xfId="14921" xr:uid="{00000000-0005-0000-0000-0000533A0000}"/>
    <cellStyle name="Normal 2 2 2 47 4" xfId="14922" xr:uid="{00000000-0005-0000-0000-0000543A0000}"/>
    <cellStyle name="Normal 2 2 2 47 5" xfId="14923" xr:uid="{00000000-0005-0000-0000-0000553A0000}"/>
    <cellStyle name="Normal 2 2 2 47 5 2" xfId="14924" xr:uid="{00000000-0005-0000-0000-0000563A0000}"/>
    <cellStyle name="Normal 2 2 2 47 5 2 2" xfId="14925" xr:uid="{00000000-0005-0000-0000-0000573A0000}"/>
    <cellStyle name="Normal 2 2 2 47 5 2 3" xfId="14926" xr:uid="{00000000-0005-0000-0000-0000583A0000}"/>
    <cellStyle name="Normal 2 2 2 47 5 2 4" xfId="14927" xr:uid="{00000000-0005-0000-0000-0000593A0000}"/>
    <cellStyle name="Normal 2 2 2 47 5 3" xfId="14928" xr:uid="{00000000-0005-0000-0000-00005A3A0000}"/>
    <cellStyle name="Normal 2 2 2 47 5 4" xfId="14929" xr:uid="{00000000-0005-0000-0000-00005B3A0000}"/>
    <cellStyle name="Normal 2 2 2 47 5 5" xfId="14930" xr:uid="{00000000-0005-0000-0000-00005C3A0000}"/>
    <cellStyle name="Normal 2 2 2 47 5 6" xfId="14931" xr:uid="{00000000-0005-0000-0000-00005D3A0000}"/>
    <cellStyle name="Normal 2 2 2 47 6" xfId="14932" xr:uid="{00000000-0005-0000-0000-00005E3A0000}"/>
    <cellStyle name="Normal 2 2 2 47 7" xfId="14933" xr:uid="{00000000-0005-0000-0000-00005F3A0000}"/>
    <cellStyle name="Normal 2 2 2 47 8" xfId="14934" xr:uid="{00000000-0005-0000-0000-0000603A0000}"/>
    <cellStyle name="Normal 2 2 2 47 9" xfId="14935" xr:uid="{00000000-0005-0000-0000-0000613A0000}"/>
    <cellStyle name="Normal 2 2 2 48" xfId="14936" xr:uid="{00000000-0005-0000-0000-0000623A0000}"/>
    <cellStyle name="Normal 2 2 2 49" xfId="14937" xr:uid="{00000000-0005-0000-0000-0000633A0000}"/>
    <cellStyle name="Normal 2 2 2 49 10" xfId="14938" xr:uid="{00000000-0005-0000-0000-0000643A0000}"/>
    <cellStyle name="Normal 2 2 2 49 11" xfId="14939" xr:uid="{00000000-0005-0000-0000-0000653A0000}"/>
    <cellStyle name="Normal 2 2 2 49 2" xfId="14940" xr:uid="{00000000-0005-0000-0000-0000663A0000}"/>
    <cellStyle name="Normal 2 2 2 49 2 10" xfId="14941" xr:uid="{00000000-0005-0000-0000-0000673A0000}"/>
    <cellStyle name="Normal 2 2 2 49 2 11" xfId="14942" xr:uid="{00000000-0005-0000-0000-0000683A0000}"/>
    <cellStyle name="Normal 2 2 2 49 2 2" xfId="14943" xr:uid="{00000000-0005-0000-0000-0000693A0000}"/>
    <cellStyle name="Normal 2 2 2 49 2 2 2" xfId="14944" xr:uid="{00000000-0005-0000-0000-00006A3A0000}"/>
    <cellStyle name="Normal 2 2 2 49 2 2 2 2" xfId="14945" xr:uid="{00000000-0005-0000-0000-00006B3A0000}"/>
    <cellStyle name="Normal 2 2 2 49 2 2 2 3" xfId="14946" xr:uid="{00000000-0005-0000-0000-00006C3A0000}"/>
    <cellStyle name="Normal 2 2 2 49 2 2 2 4" xfId="14947" xr:uid="{00000000-0005-0000-0000-00006D3A0000}"/>
    <cellStyle name="Normal 2 2 2 49 2 2 3" xfId="14948" xr:uid="{00000000-0005-0000-0000-00006E3A0000}"/>
    <cellStyle name="Normal 2 2 2 49 2 2 4" xfId="14949" xr:uid="{00000000-0005-0000-0000-00006F3A0000}"/>
    <cellStyle name="Normal 2 2 2 49 2 2 5" xfId="14950" xr:uid="{00000000-0005-0000-0000-0000703A0000}"/>
    <cellStyle name="Normal 2 2 2 49 2 2 6" xfId="14951" xr:uid="{00000000-0005-0000-0000-0000713A0000}"/>
    <cellStyle name="Normal 2 2 2 49 2 3" xfId="14952" xr:uid="{00000000-0005-0000-0000-0000723A0000}"/>
    <cellStyle name="Normal 2 2 2 49 2 4" xfId="14953" xr:uid="{00000000-0005-0000-0000-0000733A0000}"/>
    <cellStyle name="Normal 2 2 2 49 2 5" xfId="14954" xr:uid="{00000000-0005-0000-0000-0000743A0000}"/>
    <cellStyle name="Normal 2 2 2 49 2 6" xfId="14955" xr:uid="{00000000-0005-0000-0000-0000753A0000}"/>
    <cellStyle name="Normal 2 2 2 49 2 7" xfId="14956" xr:uid="{00000000-0005-0000-0000-0000763A0000}"/>
    <cellStyle name="Normal 2 2 2 49 2 8" xfId="14957" xr:uid="{00000000-0005-0000-0000-0000773A0000}"/>
    <cellStyle name="Normal 2 2 2 49 2 8 2" xfId="14958" xr:uid="{00000000-0005-0000-0000-0000783A0000}"/>
    <cellStyle name="Normal 2 2 2 49 2 8 3" xfId="14959" xr:uid="{00000000-0005-0000-0000-0000793A0000}"/>
    <cellStyle name="Normal 2 2 2 49 2 8 4" xfId="14960" xr:uid="{00000000-0005-0000-0000-00007A3A0000}"/>
    <cellStyle name="Normal 2 2 2 49 2 9" xfId="14961" xr:uid="{00000000-0005-0000-0000-00007B3A0000}"/>
    <cellStyle name="Normal 2 2 2 49 3" xfId="14962" xr:uid="{00000000-0005-0000-0000-00007C3A0000}"/>
    <cellStyle name="Normal 2 2 2 49 3 2" xfId="14963" xr:uid="{00000000-0005-0000-0000-00007D3A0000}"/>
    <cellStyle name="Normal 2 2 2 49 3 2 2" xfId="14964" xr:uid="{00000000-0005-0000-0000-00007E3A0000}"/>
    <cellStyle name="Normal 2 2 2 49 3 2 3" xfId="14965" xr:uid="{00000000-0005-0000-0000-00007F3A0000}"/>
    <cellStyle name="Normal 2 2 2 49 3 2 4" xfId="14966" xr:uid="{00000000-0005-0000-0000-0000803A0000}"/>
    <cellStyle name="Normal 2 2 2 49 3 3" xfId="14967" xr:uid="{00000000-0005-0000-0000-0000813A0000}"/>
    <cellStyle name="Normal 2 2 2 49 3 4" xfId="14968" xr:uid="{00000000-0005-0000-0000-0000823A0000}"/>
    <cellStyle name="Normal 2 2 2 49 3 5" xfId="14969" xr:uid="{00000000-0005-0000-0000-0000833A0000}"/>
    <cellStyle name="Normal 2 2 2 49 3 6" xfId="14970" xr:uid="{00000000-0005-0000-0000-0000843A0000}"/>
    <cellStyle name="Normal 2 2 2 49 4" xfId="14971" xr:uid="{00000000-0005-0000-0000-0000853A0000}"/>
    <cellStyle name="Normal 2 2 2 49 5" xfId="14972" xr:uid="{00000000-0005-0000-0000-0000863A0000}"/>
    <cellStyle name="Normal 2 2 2 49 6" xfId="14973" xr:uid="{00000000-0005-0000-0000-0000873A0000}"/>
    <cellStyle name="Normal 2 2 2 49 7" xfId="14974" xr:uid="{00000000-0005-0000-0000-0000883A0000}"/>
    <cellStyle name="Normal 2 2 2 49 8" xfId="14975" xr:uid="{00000000-0005-0000-0000-0000893A0000}"/>
    <cellStyle name="Normal 2 2 2 49 8 2" xfId="14976" xr:uid="{00000000-0005-0000-0000-00008A3A0000}"/>
    <cellStyle name="Normal 2 2 2 49 8 3" xfId="14977" xr:uid="{00000000-0005-0000-0000-00008B3A0000}"/>
    <cellStyle name="Normal 2 2 2 49 8 4" xfId="14978" xr:uid="{00000000-0005-0000-0000-00008C3A0000}"/>
    <cellStyle name="Normal 2 2 2 49 9" xfId="14979" xr:uid="{00000000-0005-0000-0000-00008D3A0000}"/>
    <cellStyle name="Normal 2 2 2 5" xfId="14980" xr:uid="{00000000-0005-0000-0000-00008E3A0000}"/>
    <cellStyle name="Normal 2 2 2 5 2" xfId="14981" xr:uid="{00000000-0005-0000-0000-00008F3A0000}"/>
    <cellStyle name="Normal 2 2 2 50" xfId="14982" xr:uid="{00000000-0005-0000-0000-0000903A0000}"/>
    <cellStyle name="Normal 2 2 2 51" xfId="14983" xr:uid="{00000000-0005-0000-0000-0000913A0000}"/>
    <cellStyle name="Normal 2 2 2 51 2" xfId="14984" xr:uid="{00000000-0005-0000-0000-0000923A0000}"/>
    <cellStyle name="Normal 2 2 2 51 2 2" xfId="14985" xr:uid="{00000000-0005-0000-0000-0000933A0000}"/>
    <cellStyle name="Normal 2 2 2 51 2 3" xfId="14986" xr:uid="{00000000-0005-0000-0000-0000943A0000}"/>
    <cellStyle name="Normal 2 2 2 51 2 4" xfId="14987" xr:uid="{00000000-0005-0000-0000-0000953A0000}"/>
    <cellStyle name="Normal 2 2 2 51 3" xfId="14988" xr:uid="{00000000-0005-0000-0000-0000963A0000}"/>
    <cellStyle name="Normal 2 2 2 51 4" xfId="14989" xr:uid="{00000000-0005-0000-0000-0000973A0000}"/>
    <cellStyle name="Normal 2 2 2 51 5" xfId="14990" xr:uid="{00000000-0005-0000-0000-0000983A0000}"/>
    <cellStyle name="Normal 2 2 2 51 6" xfId="14991" xr:uid="{00000000-0005-0000-0000-0000993A0000}"/>
    <cellStyle name="Normal 2 2 2 52" xfId="14992" xr:uid="{00000000-0005-0000-0000-00009A3A0000}"/>
    <cellStyle name="Normal 2 2 2 53" xfId="14993" xr:uid="{00000000-0005-0000-0000-00009B3A0000}"/>
    <cellStyle name="Normal 2 2 2 54" xfId="14994" xr:uid="{00000000-0005-0000-0000-00009C3A0000}"/>
    <cellStyle name="Normal 2 2 2 55" xfId="14995" xr:uid="{00000000-0005-0000-0000-00009D3A0000}"/>
    <cellStyle name="Normal 2 2 2 56" xfId="14996" xr:uid="{00000000-0005-0000-0000-00009E3A0000}"/>
    <cellStyle name="Normal 2 2 2 57" xfId="14997" xr:uid="{00000000-0005-0000-0000-00009F3A0000}"/>
    <cellStyle name="Normal 2 2 2 57 2" xfId="14998" xr:uid="{00000000-0005-0000-0000-0000A03A0000}"/>
    <cellStyle name="Normal 2 2 2 57 3" xfId="14999" xr:uid="{00000000-0005-0000-0000-0000A13A0000}"/>
    <cellStyle name="Normal 2 2 2 57 4" xfId="15000" xr:uid="{00000000-0005-0000-0000-0000A23A0000}"/>
    <cellStyle name="Normal 2 2 2 58" xfId="15001" xr:uid="{00000000-0005-0000-0000-0000A33A0000}"/>
    <cellStyle name="Normal 2 2 2 59" xfId="15002" xr:uid="{00000000-0005-0000-0000-0000A43A0000}"/>
    <cellStyle name="Normal 2 2 2 6" xfId="15003" xr:uid="{00000000-0005-0000-0000-0000A53A0000}"/>
    <cellStyle name="Normal 2 2 2 6 2" xfId="15004" xr:uid="{00000000-0005-0000-0000-0000A63A0000}"/>
    <cellStyle name="Normal 2 2 2 60" xfId="15005" xr:uid="{00000000-0005-0000-0000-0000A73A0000}"/>
    <cellStyle name="Normal 2 2 2 61" xfId="15006" xr:uid="{00000000-0005-0000-0000-0000A83A0000}"/>
    <cellStyle name="Normal 2 2 2 62" xfId="15007" xr:uid="{00000000-0005-0000-0000-0000A93A0000}"/>
    <cellStyle name="Normal 2 2 2 63" xfId="15008" xr:uid="{00000000-0005-0000-0000-0000AA3A0000}"/>
    <cellStyle name="Normal 2 2 2 64" xfId="15009" xr:uid="{00000000-0005-0000-0000-0000AB3A0000}"/>
    <cellStyle name="Normal 2 2 2 65" xfId="15010" xr:uid="{00000000-0005-0000-0000-0000AC3A0000}"/>
    <cellStyle name="Normal 2 2 2 66" xfId="15011" xr:uid="{00000000-0005-0000-0000-0000AD3A0000}"/>
    <cellStyle name="Normal 2 2 2 67" xfId="15012" xr:uid="{00000000-0005-0000-0000-0000AE3A0000}"/>
    <cellStyle name="Normal 2 2 2 68" xfId="15013" xr:uid="{00000000-0005-0000-0000-0000AF3A0000}"/>
    <cellStyle name="Normal 2 2 2 69" xfId="15014" xr:uid="{00000000-0005-0000-0000-0000B03A0000}"/>
    <cellStyle name="Normal 2 2 2 7" xfId="15015" xr:uid="{00000000-0005-0000-0000-0000B13A0000}"/>
    <cellStyle name="Normal 2 2 2 7 2" xfId="15016" xr:uid="{00000000-0005-0000-0000-0000B23A0000}"/>
    <cellStyle name="Normal 2 2 2 70" xfId="15017" xr:uid="{00000000-0005-0000-0000-0000B33A0000}"/>
    <cellStyle name="Normal 2 2 2 71" xfId="15018" xr:uid="{00000000-0005-0000-0000-0000B43A0000}"/>
    <cellStyle name="Normal 2 2 2 72" xfId="15019" xr:uid="{00000000-0005-0000-0000-0000B53A0000}"/>
    <cellStyle name="Normal 2 2 2 72 2" xfId="15020" xr:uid="{00000000-0005-0000-0000-0000B63A0000}"/>
    <cellStyle name="Normal 2 2 2 72 3" xfId="15021" xr:uid="{00000000-0005-0000-0000-0000B73A0000}"/>
    <cellStyle name="Normal 2 2 2 72 4" xfId="15022" xr:uid="{00000000-0005-0000-0000-0000B83A0000}"/>
    <cellStyle name="Normal 2 2 2 72 5" xfId="15023" xr:uid="{00000000-0005-0000-0000-0000B93A0000}"/>
    <cellStyle name="Normal 2 2 2 72 6" xfId="15024" xr:uid="{00000000-0005-0000-0000-0000BA3A0000}"/>
    <cellStyle name="Normal 2 2 2 72 7" xfId="15025" xr:uid="{00000000-0005-0000-0000-0000BB3A0000}"/>
    <cellStyle name="Normal 2 2 2 73" xfId="15026" xr:uid="{00000000-0005-0000-0000-0000BC3A0000}"/>
    <cellStyle name="Normal 2 2 2 74" xfId="15027" xr:uid="{00000000-0005-0000-0000-0000BD3A0000}"/>
    <cellStyle name="Normal 2 2 2 75" xfId="15028" xr:uid="{00000000-0005-0000-0000-0000BE3A0000}"/>
    <cellStyle name="Normal 2 2 2 76" xfId="15029" xr:uid="{00000000-0005-0000-0000-0000BF3A0000}"/>
    <cellStyle name="Normal 2 2 2 77" xfId="15030" xr:uid="{00000000-0005-0000-0000-0000C03A0000}"/>
    <cellStyle name="Normal 2 2 2 78" xfId="15031" xr:uid="{00000000-0005-0000-0000-0000C13A0000}"/>
    <cellStyle name="Normal 2 2 2 79" xfId="15032" xr:uid="{00000000-0005-0000-0000-0000C23A0000}"/>
    <cellStyle name="Normal 2 2 2 8" xfId="15033" xr:uid="{00000000-0005-0000-0000-0000C33A0000}"/>
    <cellStyle name="Normal 2 2 2 8 2" xfId="15034" xr:uid="{00000000-0005-0000-0000-0000C43A0000}"/>
    <cellStyle name="Normal 2 2 2 80" xfId="15035" xr:uid="{00000000-0005-0000-0000-0000C53A0000}"/>
    <cellStyle name="Normal 2 2 2 81" xfId="15036" xr:uid="{00000000-0005-0000-0000-0000C63A0000}"/>
    <cellStyle name="Normal 2 2 2 82" xfId="15037" xr:uid="{00000000-0005-0000-0000-0000C73A0000}"/>
    <cellStyle name="Normal 2 2 2 83" xfId="15038" xr:uid="{00000000-0005-0000-0000-0000C83A0000}"/>
    <cellStyle name="Normal 2 2 2 84" xfId="15039" xr:uid="{00000000-0005-0000-0000-0000C93A0000}"/>
    <cellStyle name="Normal 2 2 2 85" xfId="15040" xr:uid="{00000000-0005-0000-0000-0000CA3A0000}"/>
    <cellStyle name="Normal 2 2 2 86" xfId="15041" xr:uid="{00000000-0005-0000-0000-0000CB3A0000}"/>
    <cellStyle name="Normal 2 2 2 87" xfId="15042" xr:uid="{00000000-0005-0000-0000-0000CC3A0000}"/>
    <cellStyle name="Normal 2 2 2 88" xfId="15043" xr:uid="{00000000-0005-0000-0000-0000CD3A0000}"/>
    <cellStyle name="Normal 2 2 2 89" xfId="15044" xr:uid="{00000000-0005-0000-0000-0000CE3A0000}"/>
    <cellStyle name="Normal 2 2 2 9" xfId="15045" xr:uid="{00000000-0005-0000-0000-0000CF3A0000}"/>
    <cellStyle name="Normal 2 2 2 9 2" xfId="15046" xr:uid="{00000000-0005-0000-0000-0000D03A0000}"/>
    <cellStyle name="Normal 2 2 2 90" xfId="15047" xr:uid="{00000000-0005-0000-0000-0000D13A0000}"/>
    <cellStyle name="Normal 2 2 2 91" xfId="15048" xr:uid="{00000000-0005-0000-0000-0000D23A0000}"/>
    <cellStyle name="Normal 2 2 2 92" xfId="15049" xr:uid="{00000000-0005-0000-0000-0000D33A0000}"/>
    <cellStyle name="Normal 2 2 2 93" xfId="15050" xr:uid="{00000000-0005-0000-0000-0000D43A0000}"/>
    <cellStyle name="Normal 2 2 2 94" xfId="15051" xr:uid="{00000000-0005-0000-0000-0000D53A0000}"/>
    <cellStyle name="Normal 2 2 2 95" xfId="15052" xr:uid="{00000000-0005-0000-0000-0000D63A0000}"/>
    <cellStyle name="Normal 2 2 2 96" xfId="15053" xr:uid="{00000000-0005-0000-0000-0000D73A0000}"/>
    <cellStyle name="Normal 2 2 2 97" xfId="15054" xr:uid="{00000000-0005-0000-0000-0000D83A0000}"/>
    <cellStyle name="Normal 2 2 2 98" xfId="15055" xr:uid="{00000000-0005-0000-0000-0000D93A0000}"/>
    <cellStyle name="Normal 2 2 2 99" xfId="15056" xr:uid="{00000000-0005-0000-0000-0000DA3A0000}"/>
    <cellStyle name="Normal 2 2 20" xfId="15057" xr:uid="{00000000-0005-0000-0000-0000DB3A0000}"/>
    <cellStyle name="Normal 2 2 20 2" xfId="15058" xr:uid="{00000000-0005-0000-0000-0000DC3A0000}"/>
    <cellStyle name="Normal 2 2 200" xfId="15059" xr:uid="{00000000-0005-0000-0000-0000DD3A0000}"/>
    <cellStyle name="Normal 2 2 201" xfId="15060" xr:uid="{00000000-0005-0000-0000-0000DE3A0000}"/>
    <cellStyle name="Normal 2 2 202" xfId="15061" xr:uid="{00000000-0005-0000-0000-0000DF3A0000}"/>
    <cellStyle name="Normal 2 2 203" xfId="15062" xr:uid="{00000000-0005-0000-0000-0000E03A0000}"/>
    <cellStyle name="Normal 2 2 204" xfId="15063" xr:uid="{00000000-0005-0000-0000-0000E13A0000}"/>
    <cellStyle name="Normal 2 2 205" xfId="15064" xr:uid="{00000000-0005-0000-0000-0000E23A0000}"/>
    <cellStyle name="Normal 2 2 206" xfId="15065" xr:uid="{00000000-0005-0000-0000-0000E33A0000}"/>
    <cellStyle name="Normal 2 2 207" xfId="15066" xr:uid="{00000000-0005-0000-0000-0000E43A0000}"/>
    <cellStyle name="Normal 2 2 208" xfId="15067" xr:uid="{00000000-0005-0000-0000-0000E53A0000}"/>
    <cellStyle name="Normal 2 2 209" xfId="15068" xr:uid="{00000000-0005-0000-0000-0000E63A0000}"/>
    <cellStyle name="Normal 2 2 21" xfId="15069" xr:uid="{00000000-0005-0000-0000-0000E73A0000}"/>
    <cellStyle name="Normal 2 2 21 2" xfId="15070" xr:uid="{00000000-0005-0000-0000-0000E83A0000}"/>
    <cellStyle name="Normal 2 2 210" xfId="15071" xr:uid="{00000000-0005-0000-0000-0000E93A0000}"/>
    <cellStyle name="Normal 2 2 211" xfId="15072" xr:uid="{00000000-0005-0000-0000-0000EA3A0000}"/>
    <cellStyle name="Normal 2 2 212" xfId="15073" xr:uid="{00000000-0005-0000-0000-0000EB3A0000}"/>
    <cellStyle name="Normal 2 2 213" xfId="15074" xr:uid="{00000000-0005-0000-0000-0000EC3A0000}"/>
    <cellStyle name="Normal 2 2 214" xfId="15075" xr:uid="{00000000-0005-0000-0000-0000ED3A0000}"/>
    <cellStyle name="Normal 2 2 215" xfId="15076" xr:uid="{00000000-0005-0000-0000-0000EE3A0000}"/>
    <cellStyle name="Normal 2 2 22" xfId="15077" xr:uid="{00000000-0005-0000-0000-0000EF3A0000}"/>
    <cellStyle name="Normal 2 2 22 2" xfId="15078" xr:uid="{00000000-0005-0000-0000-0000F03A0000}"/>
    <cellStyle name="Normal 2 2 23" xfId="15079" xr:uid="{00000000-0005-0000-0000-0000F13A0000}"/>
    <cellStyle name="Normal 2 2 23 2" xfId="15080" xr:uid="{00000000-0005-0000-0000-0000F23A0000}"/>
    <cellStyle name="Normal 2 2 24" xfId="15081" xr:uid="{00000000-0005-0000-0000-0000F33A0000}"/>
    <cellStyle name="Normal 2 2 24 2" xfId="15082" xr:uid="{00000000-0005-0000-0000-0000F43A0000}"/>
    <cellStyle name="Normal 2 2 25" xfId="15083" xr:uid="{00000000-0005-0000-0000-0000F53A0000}"/>
    <cellStyle name="Normal 2 2 25 2" xfId="15084" xr:uid="{00000000-0005-0000-0000-0000F63A0000}"/>
    <cellStyle name="Normal 2 2 26" xfId="15085" xr:uid="{00000000-0005-0000-0000-0000F73A0000}"/>
    <cellStyle name="Normal 2 2 26 2" xfId="15086" xr:uid="{00000000-0005-0000-0000-0000F83A0000}"/>
    <cellStyle name="Normal 2 2 27" xfId="15087" xr:uid="{00000000-0005-0000-0000-0000F93A0000}"/>
    <cellStyle name="Normal 2 2 27 2" xfId="15088" xr:uid="{00000000-0005-0000-0000-0000FA3A0000}"/>
    <cellStyle name="Normal 2 2 28" xfId="15089" xr:uid="{00000000-0005-0000-0000-0000FB3A0000}"/>
    <cellStyle name="Normal 2 2 28 2" xfId="15090" xr:uid="{00000000-0005-0000-0000-0000FC3A0000}"/>
    <cellStyle name="Normal 2 2 29" xfId="15091" xr:uid="{00000000-0005-0000-0000-0000FD3A0000}"/>
    <cellStyle name="Normal 2 2 29 2" xfId="15092" xr:uid="{00000000-0005-0000-0000-0000FE3A0000}"/>
    <cellStyle name="Normal 2 2 3" xfId="15093" xr:uid="{00000000-0005-0000-0000-0000FF3A0000}"/>
    <cellStyle name="Normal 2 2 3 2" xfId="15094" xr:uid="{00000000-0005-0000-0000-0000003B0000}"/>
    <cellStyle name="Normal 2 2 3 3" xfId="15095" xr:uid="{00000000-0005-0000-0000-0000013B0000}"/>
    <cellStyle name="Normal 2 2 3 4" xfId="15096" xr:uid="{00000000-0005-0000-0000-0000023B0000}"/>
    <cellStyle name="Normal 2 2 30" xfId="15097" xr:uid="{00000000-0005-0000-0000-0000033B0000}"/>
    <cellStyle name="Normal 2 2 30 2" xfId="15098" xr:uid="{00000000-0005-0000-0000-0000043B0000}"/>
    <cellStyle name="Normal 2 2 31" xfId="15099" xr:uid="{00000000-0005-0000-0000-0000053B0000}"/>
    <cellStyle name="Normal 2 2 31 2" xfId="15100" xr:uid="{00000000-0005-0000-0000-0000063B0000}"/>
    <cellStyle name="Normal 2 2 32" xfId="15101" xr:uid="{00000000-0005-0000-0000-0000073B0000}"/>
    <cellStyle name="Normal 2 2 32 2" xfId="15102" xr:uid="{00000000-0005-0000-0000-0000083B0000}"/>
    <cellStyle name="Normal 2 2 33" xfId="15103" xr:uid="{00000000-0005-0000-0000-0000093B0000}"/>
    <cellStyle name="Normal 2 2 33 2" xfId="15104" xr:uid="{00000000-0005-0000-0000-00000A3B0000}"/>
    <cellStyle name="Normal 2 2 34" xfId="15105" xr:uid="{00000000-0005-0000-0000-00000B3B0000}"/>
    <cellStyle name="Normal 2 2 34 2" xfId="15106" xr:uid="{00000000-0005-0000-0000-00000C3B0000}"/>
    <cellStyle name="Normal 2 2 35" xfId="15107" xr:uid="{00000000-0005-0000-0000-00000D3B0000}"/>
    <cellStyle name="Normal 2 2 35 2" xfId="15108" xr:uid="{00000000-0005-0000-0000-00000E3B0000}"/>
    <cellStyle name="Normal 2 2 36" xfId="15109" xr:uid="{00000000-0005-0000-0000-00000F3B0000}"/>
    <cellStyle name="Normal 2 2 36 2" xfId="15110" xr:uid="{00000000-0005-0000-0000-0000103B0000}"/>
    <cellStyle name="Normal 2 2 37" xfId="15111" xr:uid="{00000000-0005-0000-0000-0000113B0000}"/>
    <cellStyle name="Normal 2 2 37 2" xfId="15112" xr:uid="{00000000-0005-0000-0000-0000123B0000}"/>
    <cellStyle name="Normal 2 2 37 2 2" xfId="15113" xr:uid="{00000000-0005-0000-0000-0000133B0000}"/>
    <cellStyle name="Normal 2 2 37 2 2 2" xfId="15114" xr:uid="{00000000-0005-0000-0000-0000143B0000}"/>
    <cellStyle name="Normal 2 2 37 3" xfId="15115" xr:uid="{00000000-0005-0000-0000-0000153B0000}"/>
    <cellStyle name="Normal 2 2 37 4" xfId="15116" xr:uid="{00000000-0005-0000-0000-0000163B0000}"/>
    <cellStyle name="Normal 2 2 38" xfId="15117" xr:uid="{00000000-0005-0000-0000-0000173B0000}"/>
    <cellStyle name="Normal 2 2 38 2" xfId="15118" xr:uid="{00000000-0005-0000-0000-0000183B0000}"/>
    <cellStyle name="Normal 2 2 39" xfId="15119" xr:uid="{00000000-0005-0000-0000-0000193B0000}"/>
    <cellStyle name="Normal 2 2 39 10" xfId="15120" xr:uid="{00000000-0005-0000-0000-00001A3B0000}"/>
    <cellStyle name="Normal 2 2 39 11" xfId="15121" xr:uid="{00000000-0005-0000-0000-00001B3B0000}"/>
    <cellStyle name="Normal 2 2 39 12" xfId="15122" xr:uid="{00000000-0005-0000-0000-00001C3B0000}"/>
    <cellStyle name="Normal 2 2 39 13" xfId="15123" xr:uid="{00000000-0005-0000-0000-00001D3B0000}"/>
    <cellStyle name="Normal 2 2 39 14" xfId="15124" xr:uid="{00000000-0005-0000-0000-00001E3B0000}"/>
    <cellStyle name="Normal 2 2 39 15" xfId="15125" xr:uid="{00000000-0005-0000-0000-00001F3B0000}"/>
    <cellStyle name="Normal 2 2 39 16" xfId="15126" xr:uid="{00000000-0005-0000-0000-0000203B0000}"/>
    <cellStyle name="Normal 2 2 39 17" xfId="15127" xr:uid="{00000000-0005-0000-0000-0000213B0000}"/>
    <cellStyle name="Normal 2 2 39 18" xfId="15128" xr:uid="{00000000-0005-0000-0000-0000223B0000}"/>
    <cellStyle name="Normal 2 2 39 2" xfId="15129" xr:uid="{00000000-0005-0000-0000-0000233B0000}"/>
    <cellStyle name="Normal 2 2 39 2 10" xfId="15130" xr:uid="{00000000-0005-0000-0000-0000243B0000}"/>
    <cellStyle name="Normal 2 2 39 2 11" xfId="15131" xr:uid="{00000000-0005-0000-0000-0000253B0000}"/>
    <cellStyle name="Normal 2 2 39 2 12" xfId="15132" xr:uid="{00000000-0005-0000-0000-0000263B0000}"/>
    <cellStyle name="Normal 2 2 39 2 13" xfId="15133" xr:uid="{00000000-0005-0000-0000-0000273B0000}"/>
    <cellStyle name="Normal 2 2 39 2 14" xfId="15134" xr:uid="{00000000-0005-0000-0000-0000283B0000}"/>
    <cellStyle name="Normal 2 2 39 2 15" xfId="15135" xr:uid="{00000000-0005-0000-0000-0000293B0000}"/>
    <cellStyle name="Normal 2 2 39 2 16" xfId="15136" xr:uid="{00000000-0005-0000-0000-00002A3B0000}"/>
    <cellStyle name="Normal 2 2 39 2 17" xfId="15137" xr:uid="{00000000-0005-0000-0000-00002B3B0000}"/>
    <cellStyle name="Normal 2 2 39 2 2" xfId="15138" xr:uid="{00000000-0005-0000-0000-00002C3B0000}"/>
    <cellStyle name="Normal 2 2 39 2 2 2" xfId="15139" xr:uid="{00000000-0005-0000-0000-00002D3B0000}"/>
    <cellStyle name="Normal 2 2 39 2 2 2 2" xfId="15140" xr:uid="{00000000-0005-0000-0000-00002E3B0000}"/>
    <cellStyle name="Normal 2 2 39 2 2 2 3" xfId="15141" xr:uid="{00000000-0005-0000-0000-00002F3B0000}"/>
    <cellStyle name="Normal 2 2 39 2 2 2 4" xfId="15142" xr:uid="{00000000-0005-0000-0000-0000303B0000}"/>
    <cellStyle name="Normal 2 2 39 2 2 2 5" xfId="15143" xr:uid="{00000000-0005-0000-0000-0000313B0000}"/>
    <cellStyle name="Normal 2 2 39 2 2 2 6" xfId="15144" xr:uid="{00000000-0005-0000-0000-0000323B0000}"/>
    <cellStyle name="Normal 2 2 39 2 2 2 7" xfId="15145" xr:uid="{00000000-0005-0000-0000-0000333B0000}"/>
    <cellStyle name="Normal 2 2 39 2 2 2 8" xfId="15146" xr:uid="{00000000-0005-0000-0000-0000343B0000}"/>
    <cellStyle name="Normal 2 2 39 2 2 2 9" xfId="15147" xr:uid="{00000000-0005-0000-0000-0000353B0000}"/>
    <cellStyle name="Normal 2 2 39 2 2 3" xfId="15148" xr:uid="{00000000-0005-0000-0000-0000363B0000}"/>
    <cellStyle name="Normal 2 2 39 2 2 4" xfId="15149" xr:uid="{00000000-0005-0000-0000-0000373B0000}"/>
    <cellStyle name="Normal 2 2 39 2 2 5" xfId="15150" xr:uid="{00000000-0005-0000-0000-0000383B0000}"/>
    <cellStyle name="Normal 2 2 39 2 2 6" xfId="15151" xr:uid="{00000000-0005-0000-0000-0000393B0000}"/>
    <cellStyle name="Normal 2 2 39 2 2 7" xfId="15152" xr:uid="{00000000-0005-0000-0000-00003A3B0000}"/>
    <cellStyle name="Normal 2 2 39 2 2 8" xfId="15153" xr:uid="{00000000-0005-0000-0000-00003B3B0000}"/>
    <cellStyle name="Normal 2 2 39 2 2 9" xfId="15154" xr:uid="{00000000-0005-0000-0000-00003C3B0000}"/>
    <cellStyle name="Normal 2 2 39 2 3" xfId="15155" xr:uid="{00000000-0005-0000-0000-00003D3B0000}"/>
    <cellStyle name="Normal 2 2 39 2 4" xfId="15156" xr:uid="{00000000-0005-0000-0000-00003E3B0000}"/>
    <cellStyle name="Normal 2 2 39 2 5" xfId="15157" xr:uid="{00000000-0005-0000-0000-00003F3B0000}"/>
    <cellStyle name="Normal 2 2 39 2 6" xfId="15158" xr:uid="{00000000-0005-0000-0000-0000403B0000}"/>
    <cellStyle name="Normal 2 2 39 2 7" xfId="15159" xr:uid="{00000000-0005-0000-0000-0000413B0000}"/>
    <cellStyle name="Normal 2 2 39 2 8" xfId="15160" xr:uid="{00000000-0005-0000-0000-0000423B0000}"/>
    <cellStyle name="Normal 2 2 39 2 9" xfId="15161" xr:uid="{00000000-0005-0000-0000-0000433B0000}"/>
    <cellStyle name="Normal 2 2 39 3" xfId="15162" xr:uid="{00000000-0005-0000-0000-0000443B0000}"/>
    <cellStyle name="Normal 2 2 39 3 2" xfId="15163" xr:uid="{00000000-0005-0000-0000-0000453B0000}"/>
    <cellStyle name="Normal 2 2 39 3 2 2" xfId="15164" xr:uid="{00000000-0005-0000-0000-0000463B0000}"/>
    <cellStyle name="Normal 2 2 39 3 2 3" xfId="15165" xr:uid="{00000000-0005-0000-0000-0000473B0000}"/>
    <cellStyle name="Normal 2 2 39 3 2 4" xfId="15166" xr:uid="{00000000-0005-0000-0000-0000483B0000}"/>
    <cellStyle name="Normal 2 2 39 3 2 5" xfId="15167" xr:uid="{00000000-0005-0000-0000-0000493B0000}"/>
    <cellStyle name="Normal 2 2 39 3 2 6" xfId="15168" xr:uid="{00000000-0005-0000-0000-00004A3B0000}"/>
    <cellStyle name="Normal 2 2 39 3 2 7" xfId="15169" xr:uid="{00000000-0005-0000-0000-00004B3B0000}"/>
    <cellStyle name="Normal 2 2 39 3 2 8" xfId="15170" xr:uid="{00000000-0005-0000-0000-00004C3B0000}"/>
    <cellStyle name="Normal 2 2 39 3 2 9" xfId="15171" xr:uid="{00000000-0005-0000-0000-00004D3B0000}"/>
    <cellStyle name="Normal 2 2 39 3 3" xfId="15172" xr:uid="{00000000-0005-0000-0000-00004E3B0000}"/>
    <cellStyle name="Normal 2 2 39 3 4" xfId="15173" xr:uid="{00000000-0005-0000-0000-00004F3B0000}"/>
    <cellStyle name="Normal 2 2 39 3 5" xfId="15174" xr:uid="{00000000-0005-0000-0000-0000503B0000}"/>
    <cellStyle name="Normal 2 2 39 3 6" xfId="15175" xr:uid="{00000000-0005-0000-0000-0000513B0000}"/>
    <cellStyle name="Normal 2 2 39 3 7" xfId="15176" xr:uid="{00000000-0005-0000-0000-0000523B0000}"/>
    <cellStyle name="Normal 2 2 39 3 8" xfId="15177" xr:uid="{00000000-0005-0000-0000-0000533B0000}"/>
    <cellStyle name="Normal 2 2 39 3 9" xfId="15178" xr:uid="{00000000-0005-0000-0000-0000543B0000}"/>
    <cellStyle name="Normal 2 2 39 4" xfId="15179" xr:uid="{00000000-0005-0000-0000-0000553B0000}"/>
    <cellStyle name="Normal 2 2 39 5" xfId="15180" xr:uid="{00000000-0005-0000-0000-0000563B0000}"/>
    <cellStyle name="Normal 2 2 39 6" xfId="15181" xr:uid="{00000000-0005-0000-0000-0000573B0000}"/>
    <cellStyle name="Normal 2 2 39 7" xfId="15182" xr:uid="{00000000-0005-0000-0000-0000583B0000}"/>
    <cellStyle name="Normal 2 2 39 8" xfId="15183" xr:uid="{00000000-0005-0000-0000-0000593B0000}"/>
    <cellStyle name="Normal 2 2 39 9" xfId="15184" xr:uid="{00000000-0005-0000-0000-00005A3B0000}"/>
    <cellStyle name="Normal 2 2 4" xfId="15185" xr:uid="{00000000-0005-0000-0000-00005B3B0000}"/>
    <cellStyle name="Normal 2 2 4 2" xfId="15186" xr:uid="{00000000-0005-0000-0000-00005C3B0000}"/>
    <cellStyle name="Normal 2 2 40" xfId="15187" xr:uid="{00000000-0005-0000-0000-00005D3B0000}"/>
    <cellStyle name="Normal 2 2 40 2" xfId="15188" xr:uid="{00000000-0005-0000-0000-00005E3B0000}"/>
    <cellStyle name="Normal 2 2 41" xfId="15189" xr:uid="{00000000-0005-0000-0000-00005F3B0000}"/>
    <cellStyle name="Normal 2 2 41 2" xfId="15190" xr:uid="{00000000-0005-0000-0000-0000603B0000}"/>
    <cellStyle name="Normal 2 2 42" xfId="15191" xr:uid="{00000000-0005-0000-0000-0000613B0000}"/>
    <cellStyle name="Normal 2 2 42 2" xfId="15192" xr:uid="{00000000-0005-0000-0000-0000623B0000}"/>
    <cellStyle name="Normal 2 2 43" xfId="15193" xr:uid="{00000000-0005-0000-0000-0000633B0000}"/>
    <cellStyle name="Normal 2 2 43 2" xfId="15194" xr:uid="{00000000-0005-0000-0000-0000643B0000}"/>
    <cellStyle name="Normal 2 2 44" xfId="15195" xr:uid="{00000000-0005-0000-0000-0000653B0000}"/>
    <cellStyle name="Normal 2 2 44 2" xfId="15196" xr:uid="{00000000-0005-0000-0000-0000663B0000}"/>
    <cellStyle name="Normal 2 2 45" xfId="15197" xr:uid="{00000000-0005-0000-0000-0000673B0000}"/>
    <cellStyle name="Normal 2 2 45 2" xfId="15198" xr:uid="{00000000-0005-0000-0000-0000683B0000}"/>
    <cellStyle name="Normal 2 2 46" xfId="15199" xr:uid="{00000000-0005-0000-0000-0000693B0000}"/>
    <cellStyle name="Normal 2 2 46 2" xfId="15200" xr:uid="{00000000-0005-0000-0000-00006A3B0000}"/>
    <cellStyle name="Normal 2 2 47" xfId="15201" xr:uid="{00000000-0005-0000-0000-00006B3B0000}"/>
    <cellStyle name="Normal 2 2 47 2" xfId="15202" xr:uid="{00000000-0005-0000-0000-00006C3B0000}"/>
    <cellStyle name="Normal 2 2 48" xfId="15203" xr:uid="{00000000-0005-0000-0000-00006D3B0000}"/>
    <cellStyle name="Normal 2 2 48 2" xfId="15204" xr:uid="{00000000-0005-0000-0000-00006E3B0000}"/>
    <cellStyle name="Normal 2 2 49" xfId="15205" xr:uid="{00000000-0005-0000-0000-00006F3B0000}"/>
    <cellStyle name="Normal 2 2 49 10" xfId="15206" xr:uid="{00000000-0005-0000-0000-0000703B0000}"/>
    <cellStyle name="Normal 2 2 49 2" xfId="15207" xr:uid="{00000000-0005-0000-0000-0000713B0000}"/>
    <cellStyle name="Normal 2 2 49 2 2" xfId="15208" xr:uid="{00000000-0005-0000-0000-0000723B0000}"/>
    <cellStyle name="Normal 2 2 49 2 3" xfId="15209" xr:uid="{00000000-0005-0000-0000-0000733B0000}"/>
    <cellStyle name="Normal 2 2 49 2 4" xfId="15210" xr:uid="{00000000-0005-0000-0000-0000743B0000}"/>
    <cellStyle name="Normal 2 2 49 2 5" xfId="15211" xr:uid="{00000000-0005-0000-0000-0000753B0000}"/>
    <cellStyle name="Normal 2 2 49 2 6" xfId="15212" xr:uid="{00000000-0005-0000-0000-0000763B0000}"/>
    <cellStyle name="Normal 2 2 49 2 7" xfId="15213" xr:uid="{00000000-0005-0000-0000-0000773B0000}"/>
    <cellStyle name="Normal 2 2 49 2 8" xfId="15214" xr:uid="{00000000-0005-0000-0000-0000783B0000}"/>
    <cellStyle name="Normal 2 2 49 2 9" xfId="15215" xr:uid="{00000000-0005-0000-0000-0000793B0000}"/>
    <cellStyle name="Normal 2 2 49 3" xfId="15216" xr:uid="{00000000-0005-0000-0000-00007A3B0000}"/>
    <cellStyle name="Normal 2 2 49 4" xfId="15217" xr:uid="{00000000-0005-0000-0000-00007B3B0000}"/>
    <cellStyle name="Normal 2 2 49 5" xfId="15218" xr:uid="{00000000-0005-0000-0000-00007C3B0000}"/>
    <cellStyle name="Normal 2 2 49 6" xfId="15219" xr:uid="{00000000-0005-0000-0000-00007D3B0000}"/>
    <cellStyle name="Normal 2 2 49 7" xfId="15220" xr:uid="{00000000-0005-0000-0000-00007E3B0000}"/>
    <cellStyle name="Normal 2 2 49 8" xfId="15221" xr:uid="{00000000-0005-0000-0000-00007F3B0000}"/>
    <cellStyle name="Normal 2 2 49 9" xfId="15222" xr:uid="{00000000-0005-0000-0000-0000803B0000}"/>
    <cellStyle name="Normal 2 2 5" xfId="15223" xr:uid="{00000000-0005-0000-0000-0000813B0000}"/>
    <cellStyle name="Normal 2 2 5 2" xfId="15224" xr:uid="{00000000-0005-0000-0000-0000823B0000}"/>
    <cellStyle name="Normal 2 2 50" xfId="15225" xr:uid="{00000000-0005-0000-0000-0000833B0000}"/>
    <cellStyle name="Normal 2 2 50 2" xfId="15226" xr:uid="{00000000-0005-0000-0000-0000843B0000}"/>
    <cellStyle name="Normal 2 2 51" xfId="15227" xr:uid="{00000000-0005-0000-0000-0000853B0000}"/>
    <cellStyle name="Normal 2 2 51 2" xfId="15228" xr:uid="{00000000-0005-0000-0000-0000863B0000}"/>
    <cellStyle name="Normal 2 2 52" xfId="15229" xr:uid="{00000000-0005-0000-0000-0000873B0000}"/>
    <cellStyle name="Normal 2 2 52 2" xfId="15230" xr:uid="{00000000-0005-0000-0000-0000883B0000}"/>
    <cellStyle name="Normal 2 2 53" xfId="15231" xr:uid="{00000000-0005-0000-0000-0000893B0000}"/>
    <cellStyle name="Normal 2 2 53 2" xfId="15232" xr:uid="{00000000-0005-0000-0000-00008A3B0000}"/>
    <cellStyle name="Normal 2 2 54" xfId="15233" xr:uid="{00000000-0005-0000-0000-00008B3B0000}"/>
    <cellStyle name="Normal 2 2 54 2" xfId="15234" xr:uid="{00000000-0005-0000-0000-00008C3B0000}"/>
    <cellStyle name="Normal 2 2 55" xfId="15235" xr:uid="{00000000-0005-0000-0000-00008D3B0000}"/>
    <cellStyle name="Normal 2 2 55 2" xfId="15236" xr:uid="{00000000-0005-0000-0000-00008E3B0000}"/>
    <cellStyle name="Normal 2 2 56" xfId="15237" xr:uid="{00000000-0005-0000-0000-00008F3B0000}"/>
    <cellStyle name="Normal 2 2 56 2" xfId="15238" xr:uid="{00000000-0005-0000-0000-0000903B0000}"/>
    <cellStyle name="Normal 2 2 57" xfId="15239" xr:uid="{00000000-0005-0000-0000-0000913B0000}"/>
    <cellStyle name="Normal 2 2 57 2" xfId="15240" xr:uid="{00000000-0005-0000-0000-0000923B0000}"/>
    <cellStyle name="Normal 2 2 58" xfId="15241" xr:uid="{00000000-0005-0000-0000-0000933B0000}"/>
    <cellStyle name="Normal 2 2 58 2" xfId="15242" xr:uid="{00000000-0005-0000-0000-0000943B0000}"/>
    <cellStyle name="Normal 2 2 59" xfId="15243" xr:uid="{00000000-0005-0000-0000-0000953B0000}"/>
    <cellStyle name="Normal 2 2 59 2" xfId="15244" xr:uid="{00000000-0005-0000-0000-0000963B0000}"/>
    <cellStyle name="Normal 2 2 6" xfId="15245" xr:uid="{00000000-0005-0000-0000-0000973B0000}"/>
    <cellStyle name="Normal 2 2 6 2" xfId="15246" xr:uid="{00000000-0005-0000-0000-0000983B0000}"/>
    <cellStyle name="Normal 2 2 60" xfId="15247" xr:uid="{00000000-0005-0000-0000-0000993B0000}"/>
    <cellStyle name="Normal 2 2 60 2" xfId="15248" xr:uid="{00000000-0005-0000-0000-00009A3B0000}"/>
    <cellStyle name="Normal 2 2 61" xfId="15249" xr:uid="{00000000-0005-0000-0000-00009B3B0000}"/>
    <cellStyle name="Normal 2 2 61 2" xfId="15250" xr:uid="{00000000-0005-0000-0000-00009C3B0000}"/>
    <cellStyle name="Normal 2 2 62" xfId="15251" xr:uid="{00000000-0005-0000-0000-00009D3B0000}"/>
    <cellStyle name="Normal 2 2 62 2" xfId="15252" xr:uid="{00000000-0005-0000-0000-00009E3B0000}"/>
    <cellStyle name="Normal 2 2 62 3" xfId="15253" xr:uid="{00000000-0005-0000-0000-00009F3B0000}"/>
    <cellStyle name="Normal 2 2 63" xfId="15254" xr:uid="{00000000-0005-0000-0000-0000A03B0000}"/>
    <cellStyle name="Normal 2 2 63 2" xfId="15255" xr:uid="{00000000-0005-0000-0000-0000A13B0000}"/>
    <cellStyle name="Normal 2 2 64" xfId="15256" xr:uid="{00000000-0005-0000-0000-0000A23B0000}"/>
    <cellStyle name="Normal 2 2 64 2" xfId="15257" xr:uid="{00000000-0005-0000-0000-0000A33B0000}"/>
    <cellStyle name="Normal 2 2 65" xfId="15258" xr:uid="{00000000-0005-0000-0000-0000A43B0000}"/>
    <cellStyle name="Normal 2 2 65 2" xfId="15259" xr:uid="{00000000-0005-0000-0000-0000A53B0000}"/>
    <cellStyle name="Normal 2 2 65 2 2" xfId="15260" xr:uid="{00000000-0005-0000-0000-0000A63B0000}"/>
    <cellStyle name="Normal 2 2 65 2 2 2" xfId="15261" xr:uid="{00000000-0005-0000-0000-0000A73B0000}"/>
    <cellStyle name="Normal 2 2 65 3" xfId="15262" xr:uid="{00000000-0005-0000-0000-0000A83B0000}"/>
    <cellStyle name="Normal 2 2 65 4" xfId="15263" xr:uid="{00000000-0005-0000-0000-0000A93B0000}"/>
    <cellStyle name="Normal 2 2 65 5" xfId="15264" xr:uid="{00000000-0005-0000-0000-0000AA3B0000}"/>
    <cellStyle name="Normal 2 2 65 6" xfId="15265" xr:uid="{00000000-0005-0000-0000-0000AB3B0000}"/>
    <cellStyle name="Normal 2 2 66" xfId="15266" xr:uid="{00000000-0005-0000-0000-0000AC3B0000}"/>
    <cellStyle name="Normal 2 2 66 2" xfId="15267" xr:uid="{00000000-0005-0000-0000-0000AD3B0000}"/>
    <cellStyle name="Normal 2 2 66 2 2" xfId="15268" xr:uid="{00000000-0005-0000-0000-0000AE3B0000}"/>
    <cellStyle name="Normal 2 2 67" xfId="15269" xr:uid="{00000000-0005-0000-0000-0000AF3B0000}"/>
    <cellStyle name="Normal 2 2 68" xfId="15270" xr:uid="{00000000-0005-0000-0000-0000B03B0000}"/>
    <cellStyle name="Normal 2 2 69" xfId="15271" xr:uid="{00000000-0005-0000-0000-0000B13B0000}"/>
    <cellStyle name="Normal 2 2 7" xfId="15272" xr:uid="{00000000-0005-0000-0000-0000B23B0000}"/>
    <cellStyle name="Normal 2 2 7 2" xfId="15273" xr:uid="{00000000-0005-0000-0000-0000B33B0000}"/>
    <cellStyle name="Normal 2 2 70" xfId="15274" xr:uid="{00000000-0005-0000-0000-0000B43B0000}"/>
    <cellStyle name="Normal 2 2 71" xfId="15275" xr:uid="{00000000-0005-0000-0000-0000B53B0000}"/>
    <cellStyle name="Normal 2 2 72" xfId="15276" xr:uid="{00000000-0005-0000-0000-0000B63B0000}"/>
    <cellStyle name="Normal 2 2 73" xfId="15277" xr:uid="{00000000-0005-0000-0000-0000B73B0000}"/>
    <cellStyle name="Normal 2 2 74" xfId="15278" xr:uid="{00000000-0005-0000-0000-0000B83B0000}"/>
    <cellStyle name="Normal 2 2 75" xfId="15279" xr:uid="{00000000-0005-0000-0000-0000B93B0000}"/>
    <cellStyle name="Normal 2 2 76" xfId="15280" xr:uid="{00000000-0005-0000-0000-0000BA3B0000}"/>
    <cellStyle name="Normal 2 2 77" xfId="15281" xr:uid="{00000000-0005-0000-0000-0000BB3B0000}"/>
    <cellStyle name="Normal 2 2 77 10" xfId="15282" xr:uid="{00000000-0005-0000-0000-0000BC3B0000}"/>
    <cellStyle name="Normal 2 2 77 11" xfId="15283" xr:uid="{00000000-0005-0000-0000-0000BD3B0000}"/>
    <cellStyle name="Normal 2 2 77 11 10" xfId="15284" xr:uid="{00000000-0005-0000-0000-0000BE3B0000}"/>
    <cellStyle name="Normal 2 2 77 11 11" xfId="15285" xr:uid="{00000000-0005-0000-0000-0000BF3B0000}"/>
    <cellStyle name="Normal 2 2 77 11 11 2" xfId="15286" xr:uid="{00000000-0005-0000-0000-0000C03B0000}"/>
    <cellStyle name="Normal 2 2 77 11 11 3" xfId="15287" xr:uid="{00000000-0005-0000-0000-0000C13B0000}"/>
    <cellStyle name="Normal 2 2 77 11 11 4" xfId="15288" xr:uid="{00000000-0005-0000-0000-0000C23B0000}"/>
    <cellStyle name="Normal 2 2 77 11 12" xfId="15289" xr:uid="{00000000-0005-0000-0000-0000C33B0000}"/>
    <cellStyle name="Normal 2 2 77 11 13" xfId="15290" xr:uid="{00000000-0005-0000-0000-0000C43B0000}"/>
    <cellStyle name="Normal 2 2 77 11 14" xfId="15291" xr:uid="{00000000-0005-0000-0000-0000C53B0000}"/>
    <cellStyle name="Normal 2 2 77 11 2" xfId="15292" xr:uid="{00000000-0005-0000-0000-0000C63B0000}"/>
    <cellStyle name="Normal 2 2 77 11 2 10" xfId="15293" xr:uid="{00000000-0005-0000-0000-0000C73B0000}"/>
    <cellStyle name="Normal 2 2 77 11 2 11" xfId="15294" xr:uid="{00000000-0005-0000-0000-0000C83B0000}"/>
    <cellStyle name="Normal 2 2 77 11 2 2" xfId="15295" xr:uid="{00000000-0005-0000-0000-0000C93B0000}"/>
    <cellStyle name="Normal 2 2 77 11 2 2 10" xfId="15296" xr:uid="{00000000-0005-0000-0000-0000CA3B0000}"/>
    <cellStyle name="Normal 2 2 77 11 2 2 11" xfId="15297" xr:uid="{00000000-0005-0000-0000-0000CB3B0000}"/>
    <cellStyle name="Normal 2 2 77 11 2 2 2" xfId="15298" xr:uid="{00000000-0005-0000-0000-0000CC3B0000}"/>
    <cellStyle name="Normal 2 2 77 11 2 2 2 2" xfId="15299" xr:uid="{00000000-0005-0000-0000-0000CD3B0000}"/>
    <cellStyle name="Normal 2 2 77 11 2 2 2 2 2" xfId="15300" xr:uid="{00000000-0005-0000-0000-0000CE3B0000}"/>
    <cellStyle name="Normal 2 2 77 11 2 2 2 2 3" xfId="15301" xr:uid="{00000000-0005-0000-0000-0000CF3B0000}"/>
    <cellStyle name="Normal 2 2 77 11 2 2 2 2 4" xfId="15302" xr:uid="{00000000-0005-0000-0000-0000D03B0000}"/>
    <cellStyle name="Normal 2 2 77 11 2 2 2 3" xfId="15303" xr:uid="{00000000-0005-0000-0000-0000D13B0000}"/>
    <cellStyle name="Normal 2 2 77 11 2 2 2 4" xfId="15304" xr:uid="{00000000-0005-0000-0000-0000D23B0000}"/>
    <cellStyle name="Normal 2 2 77 11 2 2 2 5" xfId="15305" xr:uid="{00000000-0005-0000-0000-0000D33B0000}"/>
    <cellStyle name="Normal 2 2 77 11 2 2 2 6" xfId="15306" xr:uid="{00000000-0005-0000-0000-0000D43B0000}"/>
    <cellStyle name="Normal 2 2 77 11 2 2 3" xfId="15307" xr:uid="{00000000-0005-0000-0000-0000D53B0000}"/>
    <cellStyle name="Normal 2 2 77 11 2 2 4" xfId="15308" xr:uid="{00000000-0005-0000-0000-0000D63B0000}"/>
    <cellStyle name="Normal 2 2 77 11 2 2 5" xfId="15309" xr:uid="{00000000-0005-0000-0000-0000D73B0000}"/>
    <cellStyle name="Normal 2 2 77 11 2 2 6" xfId="15310" xr:uid="{00000000-0005-0000-0000-0000D83B0000}"/>
    <cellStyle name="Normal 2 2 77 11 2 2 7" xfId="15311" xr:uid="{00000000-0005-0000-0000-0000D93B0000}"/>
    <cellStyle name="Normal 2 2 77 11 2 2 8" xfId="15312" xr:uid="{00000000-0005-0000-0000-0000DA3B0000}"/>
    <cellStyle name="Normal 2 2 77 11 2 2 8 2" xfId="15313" xr:uid="{00000000-0005-0000-0000-0000DB3B0000}"/>
    <cellStyle name="Normal 2 2 77 11 2 2 8 3" xfId="15314" xr:uid="{00000000-0005-0000-0000-0000DC3B0000}"/>
    <cellStyle name="Normal 2 2 77 11 2 2 8 4" xfId="15315" xr:uid="{00000000-0005-0000-0000-0000DD3B0000}"/>
    <cellStyle name="Normal 2 2 77 11 2 2 9" xfId="15316" xr:uid="{00000000-0005-0000-0000-0000DE3B0000}"/>
    <cellStyle name="Normal 2 2 77 11 2 3" xfId="15317" xr:uid="{00000000-0005-0000-0000-0000DF3B0000}"/>
    <cellStyle name="Normal 2 2 77 11 2 3 2" xfId="15318" xr:uid="{00000000-0005-0000-0000-0000E03B0000}"/>
    <cellStyle name="Normal 2 2 77 11 2 3 2 2" xfId="15319" xr:uid="{00000000-0005-0000-0000-0000E13B0000}"/>
    <cellStyle name="Normal 2 2 77 11 2 3 2 3" xfId="15320" xr:uid="{00000000-0005-0000-0000-0000E23B0000}"/>
    <cellStyle name="Normal 2 2 77 11 2 3 2 4" xfId="15321" xr:uid="{00000000-0005-0000-0000-0000E33B0000}"/>
    <cellStyle name="Normal 2 2 77 11 2 3 3" xfId="15322" xr:uid="{00000000-0005-0000-0000-0000E43B0000}"/>
    <cellStyle name="Normal 2 2 77 11 2 3 4" xfId="15323" xr:uid="{00000000-0005-0000-0000-0000E53B0000}"/>
    <cellStyle name="Normal 2 2 77 11 2 3 5" xfId="15324" xr:uid="{00000000-0005-0000-0000-0000E63B0000}"/>
    <cellStyle name="Normal 2 2 77 11 2 3 6" xfId="15325" xr:uid="{00000000-0005-0000-0000-0000E73B0000}"/>
    <cellStyle name="Normal 2 2 77 11 2 4" xfId="15326" xr:uid="{00000000-0005-0000-0000-0000E83B0000}"/>
    <cellStyle name="Normal 2 2 77 11 2 5" xfId="15327" xr:uid="{00000000-0005-0000-0000-0000E93B0000}"/>
    <cellStyle name="Normal 2 2 77 11 2 6" xfId="15328" xr:uid="{00000000-0005-0000-0000-0000EA3B0000}"/>
    <cellStyle name="Normal 2 2 77 11 2 7" xfId="15329" xr:uid="{00000000-0005-0000-0000-0000EB3B0000}"/>
    <cellStyle name="Normal 2 2 77 11 2 8" xfId="15330" xr:uid="{00000000-0005-0000-0000-0000EC3B0000}"/>
    <cellStyle name="Normal 2 2 77 11 2 8 2" xfId="15331" xr:uid="{00000000-0005-0000-0000-0000ED3B0000}"/>
    <cellStyle name="Normal 2 2 77 11 2 8 3" xfId="15332" xr:uid="{00000000-0005-0000-0000-0000EE3B0000}"/>
    <cellStyle name="Normal 2 2 77 11 2 8 4" xfId="15333" xr:uid="{00000000-0005-0000-0000-0000EF3B0000}"/>
    <cellStyle name="Normal 2 2 77 11 2 9" xfId="15334" xr:uid="{00000000-0005-0000-0000-0000F03B0000}"/>
    <cellStyle name="Normal 2 2 77 11 3" xfId="15335" xr:uid="{00000000-0005-0000-0000-0000F13B0000}"/>
    <cellStyle name="Normal 2 2 77 11 4" xfId="15336" xr:uid="{00000000-0005-0000-0000-0000F23B0000}"/>
    <cellStyle name="Normal 2 2 77 11 5" xfId="15337" xr:uid="{00000000-0005-0000-0000-0000F33B0000}"/>
    <cellStyle name="Normal 2 2 77 11 5 2" xfId="15338" xr:uid="{00000000-0005-0000-0000-0000F43B0000}"/>
    <cellStyle name="Normal 2 2 77 11 5 2 2" xfId="15339" xr:uid="{00000000-0005-0000-0000-0000F53B0000}"/>
    <cellStyle name="Normal 2 2 77 11 5 2 3" xfId="15340" xr:uid="{00000000-0005-0000-0000-0000F63B0000}"/>
    <cellStyle name="Normal 2 2 77 11 5 2 4" xfId="15341" xr:uid="{00000000-0005-0000-0000-0000F73B0000}"/>
    <cellStyle name="Normal 2 2 77 11 5 3" xfId="15342" xr:uid="{00000000-0005-0000-0000-0000F83B0000}"/>
    <cellStyle name="Normal 2 2 77 11 5 4" xfId="15343" xr:uid="{00000000-0005-0000-0000-0000F93B0000}"/>
    <cellStyle name="Normal 2 2 77 11 5 5" xfId="15344" xr:uid="{00000000-0005-0000-0000-0000FA3B0000}"/>
    <cellStyle name="Normal 2 2 77 11 5 6" xfId="15345" xr:uid="{00000000-0005-0000-0000-0000FB3B0000}"/>
    <cellStyle name="Normal 2 2 77 11 6" xfId="15346" xr:uid="{00000000-0005-0000-0000-0000FC3B0000}"/>
    <cellStyle name="Normal 2 2 77 11 7" xfId="15347" xr:uid="{00000000-0005-0000-0000-0000FD3B0000}"/>
    <cellStyle name="Normal 2 2 77 11 8" xfId="15348" xr:uid="{00000000-0005-0000-0000-0000FE3B0000}"/>
    <cellStyle name="Normal 2 2 77 11 9" xfId="15349" xr:uid="{00000000-0005-0000-0000-0000FF3B0000}"/>
    <cellStyle name="Normal 2 2 77 12" xfId="15350" xr:uid="{00000000-0005-0000-0000-0000003C0000}"/>
    <cellStyle name="Normal 2 2 77 13" xfId="15351" xr:uid="{00000000-0005-0000-0000-0000013C0000}"/>
    <cellStyle name="Normal 2 2 77 13 10" xfId="15352" xr:uid="{00000000-0005-0000-0000-0000023C0000}"/>
    <cellStyle name="Normal 2 2 77 13 11" xfId="15353" xr:uid="{00000000-0005-0000-0000-0000033C0000}"/>
    <cellStyle name="Normal 2 2 77 13 2" xfId="15354" xr:uid="{00000000-0005-0000-0000-0000043C0000}"/>
    <cellStyle name="Normal 2 2 77 13 2 10" xfId="15355" xr:uid="{00000000-0005-0000-0000-0000053C0000}"/>
    <cellStyle name="Normal 2 2 77 13 2 11" xfId="15356" xr:uid="{00000000-0005-0000-0000-0000063C0000}"/>
    <cellStyle name="Normal 2 2 77 13 2 2" xfId="15357" xr:uid="{00000000-0005-0000-0000-0000073C0000}"/>
    <cellStyle name="Normal 2 2 77 13 2 2 2" xfId="15358" xr:uid="{00000000-0005-0000-0000-0000083C0000}"/>
    <cellStyle name="Normal 2 2 77 13 2 2 2 2" xfId="15359" xr:uid="{00000000-0005-0000-0000-0000093C0000}"/>
    <cellStyle name="Normal 2 2 77 13 2 2 2 3" xfId="15360" xr:uid="{00000000-0005-0000-0000-00000A3C0000}"/>
    <cellStyle name="Normal 2 2 77 13 2 2 2 4" xfId="15361" xr:uid="{00000000-0005-0000-0000-00000B3C0000}"/>
    <cellStyle name="Normal 2 2 77 13 2 2 3" xfId="15362" xr:uid="{00000000-0005-0000-0000-00000C3C0000}"/>
    <cellStyle name="Normal 2 2 77 13 2 2 4" xfId="15363" xr:uid="{00000000-0005-0000-0000-00000D3C0000}"/>
    <cellStyle name="Normal 2 2 77 13 2 2 5" xfId="15364" xr:uid="{00000000-0005-0000-0000-00000E3C0000}"/>
    <cellStyle name="Normal 2 2 77 13 2 2 6" xfId="15365" xr:uid="{00000000-0005-0000-0000-00000F3C0000}"/>
    <cellStyle name="Normal 2 2 77 13 2 3" xfId="15366" xr:uid="{00000000-0005-0000-0000-0000103C0000}"/>
    <cellStyle name="Normal 2 2 77 13 2 4" xfId="15367" xr:uid="{00000000-0005-0000-0000-0000113C0000}"/>
    <cellStyle name="Normal 2 2 77 13 2 5" xfId="15368" xr:uid="{00000000-0005-0000-0000-0000123C0000}"/>
    <cellStyle name="Normal 2 2 77 13 2 6" xfId="15369" xr:uid="{00000000-0005-0000-0000-0000133C0000}"/>
    <cellStyle name="Normal 2 2 77 13 2 7" xfId="15370" xr:uid="{00000000-0005-0000-0000-0000143C0000}"/>
    <cellStyle name="Normal 2 2 77 13 2 8" xfId="15371" xr:uid="{00000000-0005-0000-0000-0000153C0000}"/>
    <cellStyle name="Normal 2 2 77 13 2 8 2" xfId="15372" xr:uid="{00000000-0005-0000-0000-0000163C0000}"/>
    <cellStyle name="Normal 2 2 77 13 2 8 3" xfId="15373" xr:uid="{00000000-0005-0000-0000-0000173C0000}"/>
    <cellStyle name="Normal 2 2 77 13 2 8 4" xfId="15374" xr:uid="{00000000-0005-0000-0000-0000183C0000}"/>
    <cellStyle name="Normal 2 2 77 13 2 9" xfId="15375" xr:uid="{00000000-0005-0000-0000-0000193C0000}"/>
    <cellStyle name="Normal 2 2 77 13 3" xfId="15376" xr:uid="{00000000-0005-0000-0000-00001A3C0000}"/>
    <cellStyle name="Normal 2 2 77 13 3 2" xfId="15377" xr:uid="{00000000-0005-0000-0000-00001B3C0000}"/>
    <cellStyle name="Normal 2 2 77 13 3 2 2" xfId="15378" xr:uid="{00000000-0005-0000-0000-00001C3C0000}"/>
    <cellStyle name="Normal 2 2 77 13 3 2 3" xfId="15379" xr:uid="{00000000-0005-0000-0000-00001D3C0000}"/>
    <cellStyle name="Normal 2 2 77 13 3 2 4" xfId="15380" xr:uid="{00000000-0005-0000-0000-00001E3C0000}"/>
    <cellStyle name="Normal 2 2 77 13 3 3" xfId="15381" xr:uid="{00000000-0005-0000-0000-00001F3C0000}"/>
    <cellStyle name="Normal 2 2 77 13 3 4" xfId="15382" xr:uid="{00000000-0005-0000-0000-0000203C0000}"/>
    <cellStyle name="Normal 2 2 77 13 3 5" xfId="15383" xr:uid="{00000000-0005-0000-0000-0000213C0000}"/>
    <cellStyle name="Normal 2 2 77 13 3 6" xfId="15384" xr:uid="{00000000-0005-0000-0000-0000223C0000}"/>
    <cellStyle name="Normal 2 2 77 13 4" xfId="15385" xr:uid="{00000000-0005-0000-0000-0000233C0000}"/>
    <cellStyle name="Normal 2 2 77 13 5" xfId="15386" xr:uid="{00000000-0005-0000-0000-0000243C0000}"/>
    <cellStyle name="Normal 2 2 77 13 6" xfId="15387" xr:uid="{00000000-0005-0000-0000-0000253C0000}"/>
    <cellStyle name="Normal 2 2 77 13 7" xfId="15388" xr:uid="{00000000-0005-0000-0000-0000263C0000}"/>
    <cellStyle name="Normal 2 2 77 13 8" xfId="15389" xr:uid="{00000000-0005-0000-0000-0000273C0000}"/>
    <cellStyle name="Normal 2 2 77 13 8 2" xfId="15390" xr:uid="{00000000-0005-0000-0000-0000283C0000}"/>
    <cellStyle name="Normal 2 2 77 13 8 3" xfId="15391" xr:uid="{00000000-0005-0000-0000-0000293C0000}"/>
    <cellStyle name="Normal 2 2 77 13 8 4" xfId="15392" xr:uid="{00000000-0005-0000-0000-00002A3C0000}"/>
    <cellStyle name="Normal 2 2 77 13 9" xfId="15393" xr:uid="{00000000-0005-0000-0000-00002B3C0000}"/>
    <cellStyle name="Normal 2 2 77 14" xfId="15394" xr:uid="{00000000-0005-0000-0000-00002C3C0000}"/>
    <cellStyle name="Normal 2 2 77 15" xfId="15395" xr:uid="{00000000-0005-0000-0000-00002D3C0000}"/>
    <cellStyle name="Normal 2 2 77 15 2" xfId="15396" xr:uid="{00000000-0005-0000-0000-00002E3C0000}"/>
    <cellStyle name="Normal 2 2 77 15 2 2" xfId="15397" xr:uid="{00000000-0005-0000-0000-00002F3C0000}"/>
    <cellStyle name="Normal 2 2 77 15 2 3" xfId="15398" xr:uid="{00000000-0005-0000-0000-0000303C0000}"/>
    <cellStyle name="Normal 2 2 77 15 2 4" xfId="15399" xr:uid="{00000000-0005-0000-0000-0000313C0000}"/>
    <cellStyle name="Normal 2 2 77 15 3" xfId="15400" xr:uid="{00000000-0005-0000-0000-0000323C0000}"/>
    <cellStyle name="Normal 2 2 77 15 4" xfId="15401" xr:uid="{00000000-0005-0000-0000-0000333C0000}"/>
    <cellStyle name="Normal 2 2 77 15 5" xfId="15402" xr:uid="{00000000-0005-0000-0000-0000343C0000}"/>
    <cellStyle name="Normal 2 2 77 15 6" xfId="15403" xr:uid="{00000000-0005-0000-0000-0000353C0000}"/>
    <cellStyle name="Normal 2 2 77 16" xfId="15404" xr:uid="{00000000-0005-0000-0000-0000363C0000}"/>
    <cellStyle name="Normal 2 2 77 17" xfId="15405" xr:uid="{00000000-0005-0000-0000-0000373C0000}"/>
    <cellStyle name="Normal 2 2 77 18" xfId="15406" xr:uid="{00000000-0005-0000-0000-0000383C0000}"/>
    <cellStyle name="Normal 2 2 77 19" xfId="15407" xr:uid="{00000000-0005-0000-0000-0000393C0000}"/>
    <cellStyle name="Normal 2 2 77 2" xfId="15408" xr:uid="{00000000-0005-0000-0000-00003A3C0000}"/>
    <cellStyle name="Normal 2 2 77 2 10" xfId="15409" xr:uid="{00000000-0005-0000-0000-00003B3C0000}"/>
    <cellStyle name="Normal 2 2 77 2 11" xfId="15410" xr:uid="{00000000-0005-0000-0000-00003C3C0000}"/>
    <cellStyle name="Normal 2 2 77 2 12" xfId="15411" xr:uid="{00000000-0005-0000-0000-00003D3C0000}"/>
    <cellStyle name="Normal 2 2 77 2 13" xfId="15412" xr:uid="{00000000-0005-0000-0000-00003E3C0000}"/>
    <cellStyle name="Normal 2 2 77 2 13 2" xfId="15413" xr:uid="{00000000-0005-0000-0000-00003F3C0000}"/>
    <cellStyle name="Normal 2 2 77 2 13 3" xfId="15414" xr:uid="{00000000-0005-0000-0000-0000403C0000}"/>
    <cellStyle name="Normal 2 2 77 2 13 4" xfId="15415" xr:uid="{00000000-0005-0000-0000-0000413C0000}"/>
    <cellStyle name="Normal 2 2 77 2 14" xfId="15416" xr:uid="{00000000-0005-0000-0000-0000423C0000}"/>
    <cellStyle name="Normal 2 2 77 2 15" xfId="15417" xr:uid="{00000000-0005-0000-0000-0000433C0000}"/>
    <cellStyle name="Normal 2 2 77 2 16" xfId="15418" xr:uid="{00000000-0005-0000-0000-0000443C0000}"/>
    <cellStyle name="Normal 2 2 77 2 2" xfId="15419" xr:uid="{00000000-0005-0000-0000-0000453C0000}"/>
    <cellStyle name="Normal 2 2 77 2 2 10" xfId="15420" xr:uid="{00000000-0005-0000-0000-0000463C0000}"/>
    <cellStyle name="Normal 2 2 77 2 2 11" xfId="15421" xr:uid="{00000000-0005-0000-0000-0000473C0000}"/>
    <cellStyle name="Normal 2 2 77 2 2 11 2" xfId="15422" xr:uid="{00000000-0005-0000-0000-0000483C0000}"/>
    <cellStyle name="Normal 2 2 77 2 2 11 3" xfId="15423" xr:uid="{00000000-0005-0000-0000-0000493C0000}"/>
    <cellStyle name="Normal 2 2 77 2 2 11 4" xfId="15424" xr:uid="{00000000-0005-0000-0000-00004A3C0000}"/>
    <cellStyle name="Normal 2 2 77 2 2 12" xfId="15425" xr:uid="{00000000-0005-0000-0000-00004B3C0000}"/>
    <cellStyle name="Normal 2 2 77 2 2 13" xfId="15426" xr:uid="{00000000-0005-0000-0000-00004C3C0000}"/>
    <cellStyle name="Normal 2 2 77 2 2 14" xfId="15427" xr:uid="{00000000-0005-0000-0000-00004D3C0000}"/>
    <cellStyle name="Normal 2 2 77 2 2 2" xfId="15428" xr:uid="{00000000-0005-0000-0000-00004E3C0000}"/>
    <cellStyle name="Normal 2 2 77 2 2 2 10" xfId="15429" xr:uid="{00000000-0005-0000-0000-00004F3C0000}"/>
    <cellStyle name="Normal 2 2 77 2 2 2 11" xfId="15430" xr:uid="{00000000-0005-0000-0000-0000503C0000}"/>
    <cellStyle name="Normal 2 2 77 2 2 2 2" xfId="15431" xr:uid="{00000000-0005-0000-0000-0000513C0000}"/>
    <cellStyle name="Normal 2 2 77 2 2 2 2 10" xfId="15432" xr:uid="{00000000-0005-0000-0000-0000523C0000}"/>
    <cellStyle name="Normal 2 2 77 2 2 2 2 11" xfId="15433" xr:uid="{00000000-0005-0000-0000-0000533C0000}"/>
    <cellStyle name="Normal 2 2 77 2 2 2 2 2" xfId="15434" xr:uid="{00000000-0005-0000-0000-0000543C0000}"/>
    <cellStyle name="Normal 2 2 77 2 2 2 2 2 2" xfId="15435" xr:uid="{00000000-0005-0000-0000-0000553C0000}"/>
    <cellStyle name="Normal 2 2 77 2 2 2 2 2 2 2" xfId="15436" xr:uid="{00000000-0005-0000-0000-0000563C0000}"/>
    <cellStyle name="Normal 2 2 77 2 2 2 2 2 2 3" xfId="15437" xr:uid="{00000000-0005-0000-0000-0000573C0000}"/>
    <cellStyle name="Normal 2 2 77 2 2 2 2 2 2 4" xfId="15438" xr:uid="{00000000-0005-0000-0000-0000583C0000}"/>
    <cellStyle name="Normal 2 2 77 2 2 2 2 2 3" xfId="15439" xr:uid="{00000000-0005-0000-0000-0000593C0000}"/>
    <cellStyle name="Normal 2 2 77 2 2 2 2 2 4" xfId="15440" xr:uid="{00000000-0005-0000-0000-00005A3C0000}"/>
    <cellStyle name="Normal 2 2 77 2 2 2 2 2 5" xfId="15441" xr:uid="{00000000-0005-0000-0000-00005B3C0000}"/>
    <cellStyle name="Normal 2 2 77 2 2 2 2 2 6" xfId="15442" xr:uid="{00000000-0005-0000-0000-00005C3C0000}"/>
    <cellStyle name="Normal 2 2 77 2 2 2 2 3" xfId="15443" xr:uid="{00000000-0005-0000-0000-00005D3C0000}"/>
    <cellStyle name="Normal 2 2 77 2 2 2 2 4" xfId="15444" xr:uid="{00000000-0005-0000-0000-00005E3C0000}"/>
    <cellStyle name="Normal 2 2 77 2 2 2 2 5" xfId="15445" xr:uid="{00000000-0005-0000-0000-00005F3C0000}"/>
    <cellStyle name="Normal 2 2 77 2 2 2 2 6" xfId="15446" xr:uid="{00000000-0005-0000-0000-0000603C0000}"/>
    <cellStyle name="Normal 2 2 77 2 2 2 2 7" xfId="15447" xr:uid="{00000000-0005-0000-0000-0000613C0000}"/>
    <cellStyle name="Normal 2 2 77 2 2 2 2 8" xfId="15448" xr:uid="{00000000-0005-0000-0000-0000623C0000}"/>
    <cellStyle name="Normal 2 2 77 2 2 2 2 8 2" xfId="15449" xr:uid="{00000000-0005-0000-0000-0000633C0000}"/>
    <cellStyle name="Normal 2 2 77 2 2 2 2 8 3" xfId="15450" xr:uid="{00000000-0005-0000-0000-0000643C0000}"/>
    <cellStyle name="Normal 2 2 77 2 2 2 2 8 4" xfId="15451" xr:uid="{00000000-0005-0000-0000-0000653C0000}"/>
    <cellStyle name="Normal 2 2 77 2 2 2 2 9" xfId="15452" xr:uid="{00000000-0005-0000-0000-0000663C0000}"/>
    <cellStyle name="Normal 2 2 77 2 2 2 3" xfId="15453" xr:uid="{00000000-0005-0000-0000-0000673C0000}"/>
    <cellStyle name="Normal 2 2 77 2 2 2 3 2" xfId="15454" xr:uid="{00000000-0005-0000-0000-0000683C0000}"/>
    <cellStyle name="Normal 2 2 77 2 2 2 3 2 2" xfId="15455" xr:uid="{00000000-0005-0000-0000-0000693C0000}"/>
    <cellStyle name="Normal 2 2 77 2 2 2 3 2 3" xfId="15456" xr:uid="{00000000-0005-0000-0000-00006A3C0000}"/>
    <cellStyle name="Normal 2 2 77 2 2 2 3 2 4" xfId="15457" xr:uid="{00000000-0005-0000-0000-00006B3C0000}"/>
    <cellStyle name="Normal 2 2 77 2 2 2 3 3" xfId="15458" xr:uid="{00000000-0005-0000-0000-00006C3C0000}"/>
    <cellStyle name="Normal 2 2 77 2 2 2 3 4" xfId="15459" xr:uid="{00000000-0005-0000-0000-00006D3C0000}"/>
    <cellStyle name="Normal 2 2 77 2 2 2 3 5" xfId="15460" xr:uid="{00000000-0005-0000-0000-00006E3C0000}"/>
    <cellStyle name="Normal 2 2 77 2 2 2 3 6" xfId="15461" xr:uid="{00000000-0005-0000-0000-00006F3C0000}"/>
    <cellStyle name="Normal 2 2 77 2 2 2 4" xfId="15462" xr:uid="{00000000-0005-0000-0000-0000703C0000}"/>
    <cellStyle name="Normal 2 2 77 2 2 2 5" xfId="15463" xr:uid="{00000000-0005-0000-0000-0000713C0000}"/>
    <cellStyle name="Normal 2 2 77 2 2 2 6" xfId="15464" xr:uid="{00000000-0005-0000-0000-0000723C0000}"/>
    <cellStyle name="Normal 2 2 77 2 2 2 7" xfId="15465" xr:uid="{00000000-0005-0000-0000-0000733C0000}"/>
    <cellStyle name="Normal 2 2 77 2 2 2 8" xfId="15466" xr:uid="{00000000-0005-0000-0000-0000743C0000}"/>
    <cellStyle name="Normal 2 2 77 2 2 2 8 2" xfId="15467" xr:uid="{00000000-0005-0000-0000-0000753C0000}"/>
    <cellStyle name="Normal 2 2 77 2 2 2 8 3" xfId="15468" xr:uid="{00000000-0005-0000-0000-0000763C0000}"/>
    <cellStyle name="Normal 2 2 77 2 2 2 8 4" xfId="15469" xr:uid="{00000000-0005-0000-0000-0000773C0000}"/>
    <cellStyle name="Normal 2 2 77 2 2 2 9" xfId="15470" xr:uid="{00000000-0005-0000-0000-0000783C0000}"/>
    <cellStyle name="Normal 2 2 77 2 2 3" xfId="15471" xr:uid="{00000000-0005-0000-0000-0000793C0000}"/>
    <cellStyle name="Normal 2 2 77 2 2 4" xfId="15472" xr:uid="{00000000-0005-0000-0000-00007A3C0000}"/>
    <cellStyle name="Normal 2 2 77 2 2 5" xfId="15473" xr:uid="{00000000-0005-0000-0000-00007B3C0000}"/>
    <cellStyle name="Normal 2 2 77 2 2 5 2" xfId="15474" xr:uid="{00000000-0005-0000-0000-00007C3C0000}"/>
    <cellStyle name="Normal 2 2 77 2 2 5 2 2" xfId="15475" xr:uid="{00000000-0005-0000-0000-00007D3C0000}"/>
    <cellStyle name="Normal 2 2 77 2 2 5 2 3" xfId="15476" xr:uid="{00000000-0005-0000-0000-00007E3C0000}"/>
    <cellStyle name="Normal 2 2 77 2 2 5 2 4" xfId="15477" xr:uid="{00000000-0005-0000-0000-00007F3C0000}"/>
    <cellStyle name="Normal 2 2 77 2 2 5 3" xfId="15478" xr:uid="{00000000-0005-0000-0000-0000803C0000}"/>
    <cellStyle name="Normal 2 2 77 2 2 5 4" xfId="15479" xr:uid="{00000000-0005-0000-0000-0000813C0000}"/>
    <cellStyle name="Normal 2 2 77 2 2 5 5" xfId="15480" xr:uid="{00000000-0005-0000-0000-0000823C0000}"/>
    <cellStyle name="Normal 2 2 77 2 2 5 6" xfId="15481" xr:uid="{00000000-0005-0000-0000-0000833C0000}"/>
    <cellStyle name="Normal 2 2 77 2 2 6" xfId="15482" xr:uid="{00000000-0005-0000-0000-0000843C0000}"/>
    <cellStyle name="Normal 2 2 77 2 2 7" xfId="15483" xr:uid="{00000000-0005-0000-0000-0000853C0000}"/>
    <cellStyle name="Normal 2 2 77 2 2 8" xfId="15484" xr:uid="{00000000-0005-0000-0000-0000863C0000}"/>
    <cellStyle name="Normal 2 2 77 2 2 9" xfId="15485" xr:uid="{00000000-0005-0000-0000-0000873C0000}"/>
    <cellStyle name="Normal 2 2 77 2 3" xfId="15486" xr:uid="{00000000-0005-0000-0000-0000883C0000}"/>
    <cellStyle name="Normal 2 2 77 2 4" xfId="15487" xr:uid="{00000000-0005-0000-0000-0000893C0000}"/>
    <cellStyle name="Normal 2 2 77 2 5" xfId="15488" xr:uid="{00000000-0005-0000-0000-00008A3C0000}"/>
    <cellStyle name="Normal 2 2 77 2 5 10" xfId="15489" xr:uid="{00000000-0005-0000-0000-00008B3C0000}"/>
    <cellStyle name="Normal 2 2 77 2 5 11" xfId="15490" xr:uid="{00000000-0005-0000-0000-00008C3C0000}"/>
    <cellStyle name="Normal 2 2 77 2 5 2" xfId="15491" xr:uid="{00000000-0005-0000-0000-00008D3C0000}"/>
    <cellStyle name="Normal 2 2 77 2 5 2 10" xfId="15492" xr:uid="{00000000-0005-0000-0000-00008E3C0000}"/>
    <cellStyle name="Normal 2 2 77 2 5 2 11" xfId="15493" xr:uid="{00000000-0005-0000-0000-00008F3C0000}"/>
    <cellStyle name="Normal 2 2 77 2 5 2 2" xfId="15494" xr:uid="{00000000-0005-0000-0000-0000903C0000}"/>
    <cellStyle name="Normal 2 2 77 2 5 2 2 2" xfId="15495" xr:uid="{00000000-0005-0000-0000-0000913C0000}"/>
    <cellStyle name="Normal 2 2 77 2 5 2 2 2 2" xfId="15496" xr:uid="{00000000-0005-0000-0000-0000923C0000}"/>
    <cellStyle name="Normal 2 2 77 2 5 2 2 2 3" xfId="15497" xr:uid="{00000000-0005-0000-0000-0000933C0000}"/>
    <cellStyle name="Normal 2 2 77 2 5 2 2 2 4" xfId="15498" xr:uid="{00000000-0005-0000-0000-0000943C0000}"/>
    <cellStyle name="Normal 2 2 77 2 5 2 2 3" xfId="15499" xr:uid="{00000000-0005-0000-0000-0000953C0000}"/>
    <cellStyle name="Normal 2 2 77 2 5 2 2 4" xfId="15500" xr:uid="{00000000-0005-0000-0000-0000963C0000}"/>
    <cellStyle name="Normal 2 2 77 2 5 2 2 5" xfId="15501" xr:uid="{00000000-0005-0000-0000-0000973C0000}"/>
    <cellStyle name="Normal 2 2 77 2 5 2 2 6" xfId="15502" xr:uid="{00000000-0005-0000-0000-0000983C0000}"/>
    <cellStyle name="Normal 2 2 77 2 5 2 3" xfId="15503" xr:uid="{00000000-0005-0000-0000-0000993C0000}"/>
    <cellStyle name="Normal 2 2 77 2 5 2 4" xfId="15504" xr:uid="{00000000-0005-0000-0000-00009A3C0000}"/>
    <cellStyle name="Normal 2 2 77 2 5 2 5" xfId="15505" xr:uid="{00000000-0005-0000-0000-00009B3C0000}"/>
    <cellStyle name="Normal 2 2 77 2 5 2 6" xfId="15506" xr:uid="{00000000-0005-0000-0000-00009C3C0000}"/>
    <cellStyle name="Normal 2 2 77 2 5 2 7" xfId="15507" xr:uid="{00000000-0005-0000-0000-00009D3C0000}"/>
    <cellStyle name="Normal 2 2 77 2 5 2 8" xfId="15508" xr:uid="{00000000-0005-0000-0000-00009E3C0000}"/>
    <cellStyle name="Normal 2 2 77 2 5 2 8 2" xfId="15509" xr:uid="{00000000-0005-0000-0000-00009F3C0000}"/>
    <cellStyle name="Normal 2 2 77 2 5 2 8 3" xfId="15510" xr:uid="{00000000-0005-0000-0000-0000A03C0000}"/>
    <cellStyle name="Normal 2 2 77 2 5 2 8 4" xfId="15511" xr:uid="{00000000-0005-0000-0000-0000A13C0000}"/>
    <cellStyle name="Normal 2 2 77 2 5 2 9" xfId="15512" xr:uid="{00000000-0005-0000-0000-0000A23C0000}"/>
    <cellStyle name="Normal 2 2 77 2 5 3" xfId="15513" xr:uid="{00000000-0005-0000-0000-0000A33C0000}"/>
    <cellStyle name="Normal 2 2 77 2 5 3 2" xfId="15514" xr:uid="{00000000-0005-0000-0000-0000A43C0000}"/>
    <cellStyle name="Normal 2 2 77 2 5 3 2 2" xfId="15515" xr:uid="{00000000-0005-0000-0000-0000A53C0000}"/>
    <cellStyle name="Normal 2 2 77 2 5 3 2 3" xfId="15516" xr:uid="{00000000-0005-0000-0000-0000A63C0000}"/>
    <cellStyle name="Normal 2 2 77 2 5 3 2 4" xfId="15517" xr:uid="{00000000-0005-0000-0000-0000A73C0000}"/>
    <cellStyle name="Normal 2 2 77 2 5 3 3" xfId="15518" xr:uid="{00000000-0005-0000-0000-0000A83C0000}"/>
    <cellStyle name="Normal 2 2 77 2 5 3 4" xfId="15519" xr:uid="{00000000-0005-0000-0000-0000A93C0000}"/>
    <cellStyle name="Normal 2 2 77 2 5 3 5" xfId="15520" xr:uid="{00000000-0005-0000-0000-0000AA3C0000}"/>
    <cellStyle name="Normal 2 2 77 2 5 3 6" xfId="15521" xr:uid="{00000000-0005-0000-0000-0000AB3C0000}"/>
    <cellStyle name="Normal 2 2 77 2 5 4" xfId="15522" xr:uid="{00000000-0005-0000-0000-0000AC3C0000}"/>
    <cellStyle name="Normal 2 2 77 2 5 5" xfId="15523" xr:uid="{00000000-0005-0000-0000-0000AD3C0000}"/>
    <cellStyle name="Normal 2 2 77 2 5 6" xfId="15524" xr:uid="{00000000-0005-0000-0000-0000AE3C0000}"/>
    <cellStyle name="Normal 2 2 77 2 5 7" xfId="15525" xr:uid="{00000000-0005-0000-0000-0000AF3C0000}"/>
    <cellStyle name="Normal 2 2 77 2 5 8" xfId="15526" xr:uid="{00000000-0005-0000-0000-0000B03C0000}"/>
    <cellStyle name="Normal 2 2 77 2 5 8 2" xfId="15527" xr:uid="{00000000-0005-0000-0000-0000B13C0000}"/>
    <cellStyle name="Normal 2 2 77 2 5 8 3" xfId="15528" xr:uid="{00000000-0005-0000-0000-0000B23C0000}"/>
    <cellStyle name="Normal 2 2 77 2 5 8 4" xfId="15529" xr:uid="{00000000-0005-0000-0000-0000B33C0000}"/>
    <cellStyle name="Normal 2 2 77 2 5 9" xfId="15530" xr:uid="{00000000-0005-0000-0000-0000B43C0000}"/>
    <cellStyle name="Normal 2 2 77 2 6" xfId="15531" xr:uid="{00000000-0005-0000-0000-0000B53C0000}"/>
    <cellStyle name="Normal 2 2 77 2 7" xfId="15532" xr:uid="{00000000-0005-0000-0000-0000B63C0000}"/>
    <cellStyle name="Normal 2 2 77 2 7 2" xfId="15533" xr:uid="{00000000-0005-0000-0000-0000B73C0000}"/>
    <cellStyle name="Normal 2 2 77 2 7 2 2" xfId="15534" xr:uid="{00000000-0005-0000-0000-0000B83C0000}"/>
    <cellStyle name="Normal 2 2 77 2 7 2 3" xfId="15535" xr:uid="{00000000-0005-0000-0000-0000B93C0000}"/>
    <cellStyle name="Normal 2 2 77 2 7 2 4" xfId="15536" xr:uid="{00000000-0005-0000-0000-0000BA3C0000}"/>
    <cellStyle name="Normal 2 2 77 2 7 3" xfId="15537" xr:uid="{00000000-0005-0000-0000-0000BB3C0000}"/>
    <cellStyle name="Normal 2 2 77 2 7 4" xfId="15538" xr:uid="{00000000-0005-0000-0000-0000BC3C0000}"/>
    <cellStyle name="Normal 2 2 77 2 7 5" xfId="15539" xr:uid="{00000000-0005-0000-0000-0000BD3C0000}"/>
    <cellStyle name="Normal 2 2 77 2 7 6" xfId="15540" xr:uid="{00000000-0005-0000-0000-0000BE3C0000}"/>
    <cellStyle name="Normal 2 2 77 2 8" xfId="15541" xr:uid="{00000000-0005-0000-0000-0000BF3C0000}"/>
    <cellStyle name="Normal 2 2 77 2 9" xfId="15542" xr:uid="{00000000-0005-0000-0000-0000C03C0000}"/>
    <cellStyle name="Normal 2 2 77 20" xfId="15543" xr:uid="{00000000-0005-0000-0000-0000C13C0000}"/>
    <cellStyle name="Normal 2 2 77 21" xfId="15544" xr:uid="{00000000-0005-0000-0000-0000C23C0000}"/>
    <cellStyle name="Normal 2 2 77 21 2" xfId="15545" xr:uid="{00000000-0005-0000-0000-0000C33C0000}"/>
    <cellStyle name="Normal 2 2 77 21 3" xfId="15546" xr:uid="{00000000-0005-0000-0000-0000C43C0000}"/>
    <cellStyle name="Normal 2 2 77 21 4" xfId="15547" xr:uid="{00000000-0005-0000-0000-0000C53C0000}"/>
    <cellStyle name="Normal 2 2 77 22" xfId="15548" xr:uid="{00000000-0005-0000-0000-0000C63C0000}"/>
    <cellStyle name="Normal 2 2 77 23" xfId="15549" xr:uid="{00000000-0005-0000-0000-0000C73C0000}"/>
    <cellStyle name="Normal 2 2 77 24" xfId="15550" xr:uid="{00000000-0005-0000-0000-0000C83C0000}"/>
    <cellStyle name="Normal 2 2 77 3" xfId="15551" xr:uid="{00000000-0005-0000-0000-0000C93C0000}"/>
    <cellStyle name="Normal 2 2 77 4" xfId="15552" xr:uid="{00000000-0005-0000-0000-0000CA3C0000}"/>
    <cellStyle name="Normal 2 2 77 5" xfId="15553" xr:uid="{00000000-0005-0000-0000-0000CB3C0000}"/>
    <cellStyle name="Normal 2 2 77 6" xfId="15554" xr:uid="{00000000-0005-0000-0000-0000CC3C0000}"/>
    <cellStyle name="Normal 2 2 77 7" xfId="15555" xr:uid="{00000000-0005-0000-0000-0000CD3C0000}"/>
    <cellStyle name="Normal 2 2 77 8" xfId="15556" xr:uid="{00000000-0005-0000-0000-0000CE3C0000}"/>
    <cellStyle name="Normal 2 2 77 9" xfId="15557" xr:uid="{00000000-0005-0000-0000-0000CF3C0000}"/>
    <cellStyle name="Normal 2 2 78" xfId="15558" xr:uid="{00000000-0005-0000-0000-0000D03C0000}"/>
    <cellStyle name="Normal 2 2 78 10" xfId="15559" xr:uid="{00000000-0005-0000-0000-0000D13C0000}"/>
    <cellStyle name="Normal 2 2 78 11" xfId="15560" xr:uid="{00000000-0005-0000-0000-0000D23C0000}"/>
    <cellStyle name="Normal 2 2 78 12" xfId="15561" xr:uid="{00000000-0005-0000-0000-0000D33C0000}"/>
    <cellStyle name="Normal 2 2 78 13" xfId="15562" xr:uid="{00000000-0005-0000-0000-0000D43C0000}"/>
    <cellStyle name="Normal 2 2 78 13 2" xfId="15563" xr:uid="{00000000-0005-0000-0000-0000D53C0000}"/>
    <cellStyle name="Normal 2 2 78 13 3" xfId="15564" xr:uid="{00000000-0005-0000-0000-0000D63C0000}"/>
    <cellStyle name="Normal 2 2 78 13 4" xfId="15565" xr:uid="{00000000-0005-0000-0000-0000D73C0000}"/>
    <cellStyle name="Normal 2 2 78 14" xfId="15566" xr:uid="{00000000-0005-0000-0000-0000D83C0000}"/>
    <cellStyle name="Normal 2 2 78 15" xfId="15567" xr:uid="{00000000-0005-0000-0000-0000D93C0000}"/>
    <cellStyle name="Normal 2 2 78 16" xfId="15568" xr:uid="{00000000-0005-0000-0000-0000DA3C0000}"/>
    <cellStyle name="Normal 2 2 78 2" xfId="15569" xr:uid="{00000000-0005-0000-0000-0000DB3C0000}"/>
    <cellStyle name="Normal 2 2 78 2 10" xfId="15570" xr:uid="{00000000-0005-0000-0000-0000DC3C0000}"/>
    <cellStyle name="Normal 2 2 78 2 11" xfId="15571" xr:uid="{00000000-0005-0000-0000-0000DD3C0000}"/>
    <cellStyle name="Normal 2 2 78 2 11 2" xfId="15572" xr:uid="{00000000-0005-0000-0000-0000DE3C0000}"/>
    <cellStyle name="Normal 2 2 78 2 11 3" xfId="15573" xr:uid="{00000000-0005-0000-0000-0000DF3C0000}"/>
    <cellStyle name="Normal 2 2 78 2 11 4" xfId="15574" xr:uid="{00000000-0005-0000-0000-0000E03C0000}"/>
    <cellStyle name="Normal 2 2 78 2 12" xfId="15575" xr:uid="{00000000-0005-0000-0000-0000E13C0000}"/>
    <cellStyle name="Normal 2 2 78 2 13" xfId="15576" xr:uid="{00000000-0005-0000-0000-0000E23C0000}"/>
    <cellStyle name="Normal 2 2 78 2 14" xfId="15577" xr:uid="{00000000-0005-0000-0000-0000E33C0000}"/>
    <cellStyle name="Normal 2 2 78 2 2" xfId="15578" xr:uid="{00000000-0005-0000-0000-0000E43C0000}"/>
    <cellStyle name="Normal 2 2 78 2 2 10" xfId="15579" xr:uid="{00000000-0005-0000-0000-0000E53C0000}"/>
    <cellStyle name="Normal 2 2 78 2 2 11" xfId="15580" xr:uid="{00000000-0005-0000-0000-0000E63C0000}"/>
    <cellStyle name="Normal 2 2 78 2 2 2" xfId="15581" xr:uid="{00000000-0005-0000-0000-0000E73C0000}"/>
    <cellStyle name="Normal 2 2 78 2 2 2 10" xfId="15582" xr:uid="{00000000-0005-0000-0000-0000E83C0000}"/>
    <cellStyle name="Normal 2 2 78 2 2 2 11" xfId="15583" xr:uid="{00000000-0005-0000-0000-0000E93C0000}"/>
    <cellStyle name="Normal 2 2 78 2 2 2 2" xfId="15584" xr:uid="{00000000-0005-0000-0000-0000EA3C0000}"/>
    <cellStyle name="Normal 2 2 78 2 2 2 2 2" xfId="15585" xr:uid="{00000000-0005-0000-0000-0000EB3C0000}"/>
    <cellStyle name="Normal 2 2 78 2 2 2 2 2 2" xfId="15586" xr:uid="{00000000-0005-0000-0000-0000EC3C0000}"/>
    <cellStyle name="Normal 2 2 78 2 2 2 2 2 3" xfId="15587" xr:uid="{00000000-0005-0000-0000-0000ED3C0000}"/>
    <cellStyle name="Normal 2 2 78 2 2 2 2 2 4" xfId="15588" xr:uid="{00000000-0005-0000-0000-0000EE3C0000}"/>
    <cellStyle name="Normal 2 2 78 2 2 2 2 3" xfId="15589" xr:uid="{00000000-0005-0000-0000-0000EF3C0000}"/>
    <cellStyle name="Normal 2 2 78 2 2 2 2 4" xfId="15590" xr:uid="{00000000-0005-0000-0000-0000F03C0000}"/>
    <cellStyle name="Normal 2 2 78 2 2 2 2 5" xfId="15591" xr:uid="{00000000-0005-0000-0000-0000F13C0000}"/>
    <cellStyle name="Normal 2 2 78 2 2 2 2 6" xfId="15592" xr:uid="{00000000-0005-0000-0000-0000F23C0000}"/>
    <cellStyle name="Normal 2 2 78 2 2 2 3" xfId="15593" xr:uid="{00000000-0005-0000-0000-0000F33C0000}"/>
    <cellStyle name="Normal 2 2 78 2 2 2 4" xfId="15594" xr:uid="{00000000-0005-0000-0000-0000F43C0000}"/>
    <cellStyle name="Normal 2 2 78 2 2 2 5" xfId="15595" xr:uid="{00000000-0005-0000-0000-0000F53C0000}"/>
    <cellStyle name="Normal 2 2 78 2 2 2 6" xfId="15596" xr:uid="{00000000-0005-0000-0000-0000F63C0000}"/>
    <cellStyle name="Normal 2 2 78 2 2 2 7" xfId="15597" xr:uid="{00000000-0005-0000-0000-0000F73C0000}"/>
    <cellStyle name="Normal 2 2 78 2 2 2 8" xfId="15598" xr:uid="{00000000-0005-0000-0000-0000F83C0000}"/>
    <cellStyle name="Normal 2 2 78 2 2 2 8 2" xfId="15599" xr:uid="{00000000-0005-0000-0000-0000F93C0000}"/>
    <cellStyle name="Normal 2 2 78 2 2 2 8 3" xfId="15600" xr:uid="{00000000-0005-0000-0000-0000FA3C0000}"/>
    <cellStyle name="Normal 2 2 78 2 2 2 8 4" xfId="15601" xr:uid="{00000000-0005-0000-0000-0000FB3C0000}"/>
    <cellStyle name="Normal 2 2 78 2 2 2 9" xfId="15602" xr:uid="{00000000-0005-0000-0000-0000FC3C0000}"/>
    <cellStyle name="Normal 2 2 78 2 2 3" xfId="15603" xr:uid="{00000000-0005-0000-0000-0000FD3C0000}"/>
    <cellStyle name="Normal 2 2 78 2 2 3 2" xfId="15604" xr:uid="{00000000-0005-0000-0000-0000FE3C0000}"/>
    <cellStyle name="Normal 2 2 78 2 2 3 2 2" xfId="15605" xr:uid="{00000000-0005-0000-0000-0000FF3C0000}"/>
    <cellStyle name="Normal 2 2 78 2 2 3 2 3" xfId="15606" xr:uid="{00000000-0005-0000-0000-0000003D0000}"/>
    <cellStyle name="Normal 2 2 78 2 2 3 2 4" xfId="15607" xr:uid="{00000000-0005-0000-0000-0000013D0000}"/>
    <cellStyle name="Normal 2 2 78 2 2 3 3" xfId="15608" xr:uid="{00000000-0005-0000-0000-0000023D0000}"/>
    <cellStyle name="Normal 2 2 78 2 2 3 4" xfId="15609" xr:uid="{00000000-0005-0000-0000-0000033D0000}"/>
    <cellStyle name="Normal 2 2 78 2 2 3 5" xfId="15610" xr:uid="{00000000-0005-0000-0000-0000043D0000}"/>
    <cellStyle name="Normal 2 2 78 2 2 3 6" xfId="15611" xr:uid="{00000000-0005-0000-0000-0000053D0000}"/>
    <cellStyle name="Normal 2 2 78 2 2 4" xfId="15612" xr:uid="{00000000-0005-0000-0000-0000063D0000}"/>
    <cellStyle name="Normal 2 2 78 2 2 5" xfId="15613" xr:uid="{00000000-0005-0000-0000-0000073D0000}"/>
    <cellStyle name="Normal 2 2 78 2 2 6" xfId="15614" xr:uid="{00000000-0005-0000-0000-0000083D0000}"/>
    <cellStyle name="Normal 2 2 78 2 2 7" xfId="15615" xr:uid="{00000000-0005-0000-0000-0000093D0000}"/>
    <cellStyle name="Normal 2 2 78 2 2 8" xfId="15616" xr:uid="{00000000-0005-0000-0000-00000A3D0000}"/>
    <cellStyle name="Normal 2 2 78 2 2 8 2" xfId="15617" xr:uid="{00000000-0005-0000-0000-00000B3D0000}"/>
    <cellStyle name="Normal 2 2 78 2 2 8 3" xfId="15618" xr:uid="{00000000-0005-0000-0000-00000C3D0000}"/>
    <cellStyle name="Normal 2 2 78 2 2 8 4" xfId="15619" xr:uid="{00000000-0005-0000-0000-00000D3D0000}"/>
    <cellStyle name="Normal 2 2 78 2 2 9" xfId="15620" xr:uid="{00000000-0005-0000-0000-00000E3D0000}"/>
    <cellStyle name="Normal 2 2 78 2 3" xfId="15621" xr:uid="{00000000-0005-0000-0000-00000F3D0000}"/>
    <cellStyle name="Normal 2 2 78 2 4" xfId="15622" xr:uid="{00000000-0005-0000-0000-0000103D0000}"/>
    <cellStyle name="Normal 2 2 78 2 5" xfId="15623" xr:uid="{00000000-0005-0000-0000-0000113D0000}"/>
    <cellStyle name="Normal 2 2 78 2 5 2" xfId="15624" xr:uid="{00000000-0005-0000-0000-0000123D0000}"/>
    <cellStyle name="Normal 2 2 78 2 5 2 2" xfId="15625" xr:uid="{00000000-0005-0000-0000-0000133D0000}"/>
    <cellStyle name="Normal 2 2 78 2 5 2 3" xfId="15626" xr:uid="{00000000-0005-0000-0000-0000143D0000}"/>
    <cellStyle name="Normal 2 2 78 2 5 2 4" xfId="15627" xr:uid="{00000000-0005-0000-0000-0000153D0000}"/>
    <cellStyle name="Normal 2 2 78 2 5 3" xfId="15628" xr:uid="{00000000-0005-0000-0000-0000163D0000}"/>
    <cellStyle name="Normal 2 2 78 2 5 4" xfId="15629" xr:uid="{00000000-0005-0000-0000-0000173D0000}"/>
    <cellStyle name="Normal 2 2 78 2 5 5" xfId="15630" xr:uid="{00000000-0005-0000-0000-0000183D0000}"/>
    <cellStyle name="Normal 2 2 78 2 5 6" xfId="15631" xr:uid="{00000000-0005-0000-0000-0000193D0000}"/>
    <cellStyle name="Normal 2 2 78 2 6" xfId="15632" xr:uid="{00000000-0005-0000-0000-00001A3D0000}"/>
    <cellStyle name="Normal 2 2 78 2 7" xfId="15633" xr:uid="{00000000-0005-0000-0000-00001B3D0000}"/>
    <cellStyle name="Normal 2 2 78 2 8" xfId="15634" xr:uid="{00000000-0005-0000-0000-00001C3D0000}"/>
    <cellStyle name="Normal 2 2 78 2 9" xfId="15635" xr:uid="{00000000-0005-0000-0000-00001D3D0000}"/>
    <cellStyle name="Normal 2 2 78 3" xfId="15636" xr:uid="{00000000-0005-0000-0000-00001E3D0000}"/>
    <cellStyle name="Normal 2 2 78 4" xfId="15637" xr:uid="{00000000-0005-0000-0000-00001F3D0000}"/>
    <cellStyle name="Normal 2 2 78 5" xfId="15638" xr:uid="{00000000-0005-0000-0000-0000203D0000}"/>
    <cellStyle name="Normal 2 2 78 5 10" xfId="15639" xr:uid="{00000000-0005-0000-0000-0000213D0000}"/>
    <cellStyle name="Normal 2 2 78 5 11" xfId="15640" xr:uid="{00000000-0005-0000-0000-0000223D0000}"/>
    <cellStyle name="Normal 2 2 78 5 2" xfId="15641" xr:uid="{00000000-0005-0000-0000-0000233D0000}"/>
    <cellStyle name="Normal 2 2 78 5 2 10" xfId="15642" xr:uid="{00000000-0005-0000-0000-0000243D0000}"/>
    <cellStyle name="Normal 2 2 78 5 2 11" xfId="15643" xr:uid="{00000000-0005-0000-0000-0000253D0000}"/>
    <cellStyle name="Normal 2 2 78 5 2 2" xfId="15644" xr:uid="{00000000-0005-0000-0000-0000263D0000}"/>
    <cellStyle name="Normal 2 2 78 5 2 2 2" xfId="15645" xr:uid="{00000000-0005-0000-0000-0000273D0000}"/>
    <cellStyle name="Normal 2 2 78 5 2 2 2 2" xfId="15646" xr:uid="{00000000-0005-0000-0000-0000283D0000}"/>
    <cellStyle name="Normal 2 2 78 5 2 2 2 3" xfId="15647" xr:uid="{00000000-0005-0000-0000-0000293D0000}"/>
    <cellStyle name="Normal 2 2 78 5 2 2 2 4" xfId="15648" xr:uid="{00000000-0005-0000-0000-00002A3D0000}"/>
    <cellStyle name="Normal 2 2 78 5 2 2 3" xfId="15649" xr:uid="{00000000-0005-0000-0000-00002B3D0000}"/>
    <cellStyle name="Normal 2 2 78 5 2 2 4" xfId="15650" xr:uid="{00000000-0005-0000-0000-00002C3D0000}"/>
    <cellStyle name="Normal 2 2 78 5 2 2 5" xfId="15651" xr:uid="{00000000-0005-0000-0000-00002D3D0000}"/>
    <cellStyle name="Normal 2 2 78 5 2 2 6" xfId="15652" xr:uid="{00000000-0005-0000-0000-00002E3D0000}"/>
    <cellStyle name="Normal 2 2 78 5 2 3" xfId="15653" xr:uid="{00000000-0005-0000-0000-00002F3D0000}"/>
    <cellStyle name="Normal 2 2 78 5 2 4" xfId="15654" xr:uid="{00000000-0005-0000-0000-0000303D0000}"/>
    <cellStyle name="Normal 2 2 78 5 2 5" xfId="15655" xr:uid="{00000000-0005-0000-0000-0000313D0000}"/>
    <cellStyle name="Normal 2 2 78 5 2 6" xfId="15656" xr:uid="{00000000-0005-0000-0000-0000323D0000}"/>
    <cellStyle name="Normal 2 2 78 5 2 7" xfId="15657" xr:uid="{00000000-0005-0000-0000-0000333D0000}"/>
    <cellStyle name="Normal 2 2 78 5 2 8" xfId="15658" xr:uid="{00000000-0005-0000-0000-0000343D0000}"/>
    <cellStyle name="Normal 2 2 78 5 2 8 2" xfId="15659" xr:uid="{00000000-0005-0000-0000-0000353D0000}"/>
    <cellStyle name="Normal 2 2 78 5 2 8 3" xfId="15660" xr:uid="{00000000-0005-0000-0000-0000363D0000}"/>
    <cellStyle name="Normal 2 2 78 5 2 8 4" xfId="15661" xr:uid="{00000000-0005-0000-0000-0000373D0000}"/>
    <cellStyle name="Normal 2 2 78 5 2 9" xfId="15662" xr:uid="{00000000-0005-0000-0000-0000383D0000}"/>
    <cellStyle name="Normal 2 2 78 5 3" xfId="15663" xr:uid="{00000000-0005-0000-0000-0000393D0000}"/>
    <cellStyle name="Normal 2 2 78 5 3 2" xfId="15664" xr:uid="{00000000-0005-0000-0000-00003A3D0000}"/>
    <cellStyle name="Normal 2 2 78 5 3 2 2" xfId="15665" xr:uid="{00000000-0005-0000-0000-00003B3D0000}"/>
    <cellStyle name="Normal 2 2 78 5 3 2 3" xfId="15666" xr:uid="{00000000-0005-0000-0000-00003C3D0000}"/>
    <cellStyle name="Normal 2 2 78 5 3 2 4" xfId="15667" xr:uid="{00000000-0005-0000-0000-00003D3D0000}"/>
    <cellStyle name="Normal 2 2 78 5 3 3" xfId="15668" xr:uid="{00000000-0005-0000-0000-00003E3D0000}"/>
    <cellStyle name="Normal 2 2 78 5 3 4" xfId="15669" xr:uid="{00000000-0005-0000-0000-00003F3D0000}"/>
    <cellStyle name="Normal 2 2 78 5 3 5" xfId="15670" xr:uid="{00000000-0005-0000-0000-0000403D0000}"/>
    <cellStyle name="Normal 2 2 78 5 3 6" xfId="15671" xr:uid="{00000000-0005-0000-0000-0000413D0000}"/>
    <cellStyle name="Normal 2 2 78 5 4" xfId="15672" xr:uid="{00000000-0005-0000-0000-0000423D0000}"/>
    <cellStyle name="Normal 2 2 78 5 5" xfId="15673" xr:uid="{00000000-0005-0000-0000-0000433D0000}"/>
    <cellStyle name="Normal 2 2 78 5 6" xfId="15674" xr:uid="{00000000-0005-0000-0000-0000443D0000}"/>
    <cellStyle name="Normal 2 2 78 5 7" xfId="15675" xr:uid="{00000000-0005-0000-0000-0000453D0000}"/>
    <cellStyle name="Normal 2 2 78 5 8" xfId="15676" xr:uid="{00000000-0005-0000-0000-0000463D0000}"/>
    <cellStyle name="Normal 2 2 78 5 8 2" xfId="15677" xr:uid="{00000000-0005-0000-0000-0000473D0000}"/>
    <cellStyle name="Normal 2 2 78 5 8 3" xfId="15678" xr:uid="{00000000-0005-0000-0000-0000483D0000}"/>
    <cellStyle name="Normal 2 2 78 5 8 4" xfId="15679" xr:uid="{00000000-0005-0000-0000-0000493D0000}"/>
    <cellStyle name="Normal 2 2 78 5 9" xfId="15680" xr:uid="{00000000-0005-0000-0000-00004A3D0000}"/>
    <cellStyle name="Normal 2 2 78 6" xfId="15681" xr:uid="{00000000-0005-0000-0000-00004B3D0000}"/>
    <cellStyle name="Normal 2 2 78 7" xfId="15682" xr:uid="{00000000-0005-0000-0000-00004C3D0000}"/>
    <cellStyle name="Normal 2 2 78 7 2" xfId="15683" xr:uid="{00000000-0005-0000-0000-00004D3D0000}"/>
    <cellStyle name="Normal 2 2 78 7 2 2" xfId="15684" xr:uid="{00000000-0005-0000-0000-00004E3D0000}"/>
    <cellStyle name="Normal 2 2 78 7 2 3" xfId="15685" xr:uid="{00000000-0005-0000-0000-00004F3D0000}"/>
    <cellStyle name="Normal 2 2 78 7 2 4" xfId="15686" xr:uid="{00000000-0005-0000-0000-0000503D0000}"/>
    <cellStyle name="Normal 2 2 78 7 3" xfId="15687" xr:uid="{00000000-0005-0000-0000-0000513D0000}"/>
    <cellStyle name="Normal 2 2 78 7 4" xfId="15688" xr:uid="{00000000-0005-0000-0000-0000523D0000}"/>
    <cellStyle name="Normal 2 2 78 7 5" xfId="15689" xr:uid="{00000000-0005-0000-0000-0000533D0000}"/>
    <cellStyle name="Normal 2 2 78 7 6" xfId="15690" xr:uid="{00000000-0005-0000-0000-0000543D0000}"/>
    <cellStyle name="Normal 2 2 78 8" xfId="15691" xr:uid="{00000000-0005-0000-0000-0000553D0000}"/>
    <cellStyle name="Normal 2 2 78 9" xfId="15692" xr:uid="{00000000-0005-0000-0000-0000563D0000}"/>
    <cellStyle name="Normal 2 2 79" xfId="15693" xr:uid="{00000000-0005-0000-0000-0000573D0000}"/>
    <cellStyle name="Normal 2 2 8" xfId="15694" xr:uid="{00000000-0005-0000-0000-0000583D0000}"/>
    <cellStyle name="Normal 2 2 8 2" xfId="15695" xr:uid="{00000000-0005-0000-0000-0000593D0000}"/>
    <cellStyle name="Normal 2 2 80" xfId="15696" xr:uid="{00000000-0005-0000-0000-00005A3D0000}"/>
    <cellStyle name="Normal 2 2 81" xfId="15697" xr:uid="{00000000-0005-0000-0000-00005B3D0000}"/>
    <cellStyle name="Normal 2 2 82" xfId="15698" xr:uid="{00000000-0005-0000-0000-00005C3D0000}"/>
    <cellStyle name="Normal 2 2 83" xfId="15699" xr:uid="{00000000-0005-0000-0000-00005D3D0000}"/>
    <cellStyle name="Normal 2 2 84" xfId="15700" xr:uid="{00000000-0005-0000-0000-00005E3D0000}"/>
    <cellStyle name="Normal 2 2 85" xfId="15701" xr:uid="{00000000-0005-0000-0000-00005F3D0000}"/>
    <cellStyle name="Normal 2 2 86" xfId="15702" xr:uid="{00000000-0005-0000-0000-0000603D0000}"/>
    <cellStyle name="Normal 2 2 86 10" xfId="15703" xr:uid="{00000000-0005-0000-0000-0000613D0000}"/>
    <cellStyle name="Normal 2 2 86 11" xfId="15704" xr:uid="{00000000-0005-0000-0000-0000623D0000}"/>
    <cellStyle name="Normal 2 2 86 11 2" xfId="15705" xr:uid="{00000000-0005-0000-0000-0000633D0000}"/>
    <cellStyle name="Normal 2 2 86 11 3" xfId="15706" xr:uid="{00000000-0005-0000-0000-0000643D0000}"/>
    <cellStyle name="Normal 2 2 86 11 4" xfId="15707" xr:uid="{00000000-0005-0000-0000-0000653D0000}"/>
    <cellStyle name="Normal 2 2 86 12" xfId="15708" xr:uid="{00000000-0005-0000-0000-0000663D0000}"/>
    <cellStyle name="Normal 2 2 86 13" xfId="15709" xr:uid="{00000000-0005-0000-0000-0000673D0000}"/>
    <cellStyle name="Normal 2 2 86 14" xfId="15710" xr:uid="{00000000-0005-0000-0000-0000683D0000}"/>
    <cellStyle name="Normal 2 2 86 2" xfId="15711" xr:uid="{00000000-0005-0000-0000-0000693D0000}"/>
    <cellStyle name="Normal 2 2 86 2 10" xfId="15712" xr:uid="{00000000-0005-0000-0000-00006A3D0000}"/>
    <cellStyle name="Normal 2 2 86 2 11" xfId="15713" xr:uid="{00000000-0005-0000-0000-00006B3D0000}"/>
    <cellStyle name="Normal 2 2 86 2 2" xfId="15714" xr:uid="{00000000-0005-0000-0000-00006C3D0000}"/>
    <cellStyle name="Normal 2 2 86 2 2 10" xfId="15715" xr:uid="{00000000-0005-0000-0000-00006D3D0000}"/>
    <cellStyle name="Normal 2 2 86 2 2 11" xfId="15716" xr:uid="{00000000-0005-0000-0000-00006E3D0000}"/>
    <cellStyle name="Normal 2 2 86 2 2 2" xfId="15717" xr:uid="{00000000-0005-0000-0000-00006F3D0000}"/>
    <cellStyle name="Normal 2 2 86 2 2 2 2" xfId="15718" xr:uid="{00000000-0005-0000-0000-0000703D0000}"/>
    <cellStyle name="Normal 2 2 86 2 2 2 2 2" xfId="15719" xr:uid="{00000000-0005-0000-0000-0000713D0000}"/>
    <cellStyle name="Normal 2 2 86 2 2 2 2 3" xfId="15720" xr:uid="{00000000-0005-0000-0000-0000723D0000}"/>
    <cellStyle name="Normal 2 2 86 2 2 2 2 4" xfId="15721" xr:uid="{00000000-0005-0000-0000-0000733D0000}"/>
    <cellStyle name="Normal 2 2 86 2 2 2 3" xfId="15722" xr:uid="{00000000-0005-0000-0000-0000743D0000}"/>
    <cellStyle name="Normal 2 2 86 2 2 2 4" xfId="15723" xr:uid="{00000000-0005-0000-0000-0000753D0000}"/>
    <cellStyle name="Normal 2 2 86 2 2 2 5" xfId="15724" xr:uid="{00000000-0005-0000-0000-0000763D0000}"/>
    <cellStyle name="Normal 2 2 86 2 2 2 6" xfId="15725" xr:uid="{00000000-0005-0000-0000-0000773D0000}"/>
    <cellStyle name="Normal 2 2 86 2 2 3" xfId="15726" xr:uid="{00000000-0005-0000-0000-0000783D0000}"/>
    <cellStyle name="Normal 2 2 86 2 2 4" xfId="15727" xr:uid="{00000000-0005-0000-0000-0000793D0000}"/>
    <cellStyle name="Normal 2 2 86 2 2 5" xfId="15728" xr:uid="{00000000-0005-0000-0000-00007A3D0000}"/>
    <cellStyle name="Normal 2 2 86 2 2 6" xfId="15729" xr:uid="{00000000-0005-0000-0000-00007B3D0000}"/>
    <cellStyle name="Normal 2 2 86 2 2 7" xfId="15730" xr:uid="{00000000-0005-0000-0000-00007C3D0000}"/>
    <cellStyle name="Normal 2 2 86 2 2 8" xfId="15731" xr:uid="{00000000-0005-0000-0000-00007D3D0000}"/>
    <cellStyle name="Normal 2 2 86 2 2 8 2" xfId="15732" xr:uid="{00000000-0005-0000-0000-00007E3D0000}"/>
    <cellStyle name="Normal 2 2 86 2 2 8 3" xfId="15733" xr:uid="{00000000-0005-0000-0000-00007F3D0000}"/>
    <cellStyle name="Normal 2 2 86 2 2 8 4" xfId="15734" xr:uid="{00000000-0005-0000-0000-0000803D0000}"/>
    <cellStyle name="Normal 2 2 86 2 2 9" xfId="15735" xr:uid="{00000000-0005-0000-0000-0000813D0000}"/>
    <cellStyle name="Normal 2 2 86 2 3" xfId="15736" xr:uid="{00000000-0005-0000-0000-0000823D0000}"/>
    <cellStyle name="Normal 2 2 86 2 3 2" xfId="15737" xr:uid="{00000000-0005-0000-0000-0000833D0000}"/>
    <cellStyle name="Normal 2 2 86 2 3 2 2" xfId="15738" xr:uid="{00000000-0005-0000-0000-0000843D0000}"/>
    <cellStyle name="Normal 2 2 86 2 3 2 3" xfId="15739" xr:uid="{00000000-0005-0000-0000-0000853D0000}"/>
    <cellStyle name="Normal 2 2 86 2 3 2 4" xfId="15740" xr:uid="{00000000-0005-0000-0000-0000863D0000}"/>
    <cellStyle name="Normal 2 2 86 2 3 3" xfId="15741" xr:uid="{00000000-0005-0000-0000-0000873D0000}"/>
    <cellStyle name="Normal 2 2 86 2 3 4" xfId="15742" xr:uid="{00000000-0005-0000-0000-0000883D0000}"/>
    <cellStyle name="Normal 2 2 86 2 3 5" xfId="15743" xr:uid="{00000000-0005-0000-0000-0000893D0000}"/>
    <cellStyle name="Normal 2 2 86 2 3 6" xfId="15744" xr:uid="{00000000-0005-0000-0000-00008A3D0000}"/>
    <cellStyle name="Normal 2 2 86 2 4" xfId="15745" xr:uid="{00000000-0005-0000-0000-00008B3D0000}"/>
    <cellStyle name="Normal 2 2 86 2 5" xfId="15746" xr:uid="{00000000-0005-0000-0000-00008C3D0000}"/>
    <cellStyle name="Normal 2 2 86 2 6" xfId="15747" xr:uid="{00000000-0005-0000-0000-00008D3D0000}"/>
    <cellStyle name="Normal 2 2 86 2 7" xfId="15748" xr:uid="{00000000-0005-0000-0000-00008E3D0000}"/>
    <cellStyle name="Normal 2 2 86 2 8" xfId="15749" xr:uid="{00000000-0005-0000-0000-00008F3D0000}"/>
    <cellStyle name="Normal 2 2 86 2 8 2" xfId="15750" xr:uid="{00000000-0005-0000-0000-0000903D0000}"/>
    <cellStyle name="Normal 2 2 86 2 8 3" xfId="15751" xr:uid="{00000000-0005-0000-0000-0000913D0000}"/>
    <cellStyle name="Normal 2 2 86 2 8 4" xfId="15752" xr:uid="{00000000-0005-0000-0000-0000923D0000}"/>
    <cellStyle name="Normal 2 2 86 2 9" xfId="15753" xr:uid="{00000000-0005-0000-0000-0000933D0000}"/>
    <cellStyle name="Normal 2 2 86 3" xfId="15754" xr:uid="{00000000-0005-0000-0000-0000943D0000}"/>
    <cellStyle name="Normal 2 2 86 4" xfId="15755" xr:uid="{00000000-0005-0000-0000-0000953D0000}"/>
    <cellStyle name="Normal 2 2 86 5" xfId="15756" xr:uid="{00000000-0005-0000-0000-0000963D0000}"/>
    <cellStyle name="Normal 2 2 86 5 2" xfId="15757" xr:uid="{00000000-0005-0000-0000-0000973D0000}"/>
    <cellStyle name="Normal 2 2 86 5 2 2" xfId="15758" xr:uid="{00000000-0005-0000-0000-0000983D0000}"/>
    <cellStyle name="Normal 2 2 86 5 2 3" xfId="15759" xr:uid="{00000000-0005-0000-0000-0000993D0000}"/>
    <cellStyle name="Normal 2 2 86 5 2 4" xfId="15760" xr:uid="{00000000-0005-0000-0000-00009A3D0000}"/>
    <cellStyle name="Normal 2 2 86 5 3" xfId="15761" xr:uid="{00000000-0005-0000-0000-00009B3D0000}"/>
    <cellStyle name="Normal 2 2 86 5 4" xfId="15762" xr:uid="{00000000-0005-0000-0000-00009C3D0000}"/>
    <cellStyle name="Normal 2 2 86 5 5" xfId="15763" xr:uid="{00000000-0005-0000-0000-00009D3D0000}"/>
    <cellStyle name="Normal 2 2 86 5 6" xfId="15764" xr:uid="{00000000-0005-0000-0000-00009E3D0000}"/>
    <cellStyle name="Normal 2 2 86 6" xfId="15765" xr:uid="{00000000-0005-0000-0000-00009F3D0000}"/>
    <cellStyle name="Normal 2 2 86 7" xfId="15766" xr:uid="{00000000-0005-0000-0000-0000A03D0000}"/>
    <cellStyle name="Normal 2 2 86 8" xfId="15767" xr:uid="{00000000-0005-0000-0000-0000A13D0000}"/>
    <cellStyle name="Normal 2 2 86 9" xfId="15768" xr:uid="{00000000-0005-0000-0000-0000A23D0000}"/>
    <cellStyle name="Normal 2 2 87" xfId="15769" xr:uid="{00000000-0005-0000-0000-0000A33D0000}"/>
    <cellStyle name="Normal 2 2 88" xfId="15770" xr:uid="{00000000-0005-0000-0000-0000A43D0000}"/>
    <cellStyle name="Normal 2 2 88 10" xfId="15771" xr:uid="{00000000-0005-0000-0000-0000A53D0000}"/>
    <cellStyle name="Normal 2 2 88 11" xfId="15772" xr:uid="{00000000-0005-0000-0000-0000A63D0000}"/>
    <cellStyle name="Normal 2 2 88 2" xfId="15773" xr:uid="{00000000-0005-0000-0000-0000A73D0000}"/>
    <cellStyle name="Normal 2 2 88 2 10" xfId="15774" xr:uid="{00000000-0005-0000-0000-0000A83D0000}"/>
    <cellStyle name="Normal 2 2 88 2 11" xfId="15775" xr:uid="{00000000-0005-0000-0000-0000A93D0000}"/>
    <cellStyle name="Normal 2 2 88 2 2" xfId="15776" xr:uid="{00000000-0005-0000-0000-0000AA3D0000}"/>
    <cellStyle name="Normal 2 2 88 2 2 2" xfId="15777" xr:uid="{00000000-0005-0000-0000-0000AB3D0000}"/>
    <cellStyle name="Normal 2 2 88 2 2 2 2" xfId="15778" xr:uid="{00000000-0005-0000-0000-0000AC3D0000}"/>
    <cellStyle name="Normal 2 2 88 2 2 2 3" xfId="15779" xr:uid="{00000000-0005-0000-0000-0000AD3D0000}"/>
    <cellStyle name="Normal 2 2 88 2 2 2 4" xfId="15780" xr:uid="{00000000-0005-0000-0000-0000AE3D0000}"/>
    <cellStyle name="Normal 2 2 88 2 2 3" xfId="15781" xr:uid="{00000000-0005-0000-0000-0000AF3D0000}"/>
    <cellStyle name="Normal 2 2 88 2 2 4" xfId="15782" xr:uid="{00000000-0005-0000-0000-0000B03D0000}"/>
    <cellStyle name="Normal 2 2 88 2 2 5" xfId="15783" xr:uid="{00000000-0005-0000-0000-0000B13D0000}"/>
    <cellStyle name="Normal 2 2 88 2 2 6" xfId="15784" xr:uid="{00000000-0005-0000-0000-0000B23D0000}"/>
    <cellStyle name="Normal 2 2 88 2 3" xfId="15785" xr:uid="{00000000-0005-0000-0000-0000B33D0000}"/>
    <cellStyle name="Normal 2 2 88 2 4" xfId="15786" xr:uid="{00000000-0005-0000-0000-0000B43D0000}"/>
    <cellStyle name="Normal 2 2 88 2 5" xfId="15787" xr:uid="{00000000-0005-0000-0000-0000B53D0000}"/>
    <cellStyle name="Normal 2 2 88 2 6" xfId="15788" xr:uid="{00000000-0005-0000-0000-0000B63D0000}"/>
    <cellStyle name="Normal 2 2 88 2 7" xfId="15789" xr:uid="{00000000-0005-0000-0000-0000B73D0000}"/>
    <cellStyle name="Normal 2 2 88 2 8" xfId="15790" xr:uid="{00000000-0005-0000-0000-0000B83D0000}"/>
    <cellStyle name="Normal 2 2 88 2 8 2" xfId="15791" xr:uid="{00000000-0005-0000-0000-0000B93D0000}"/>
    <cellStyle name="Normal 2 2 88 2 8 3" xfId="15792" xr:uid="{00000000-0005-0000-0000-0000BA3D0000}"/>
    <cellStyle name="Normal 2 2 88 2 8 4" xfId="15793" xr:uid="{00000000-0005-0000-0000-0000BB3D0000}"/>
    <cellStyle name="Normal 2 2 88 2 9" xfId="15794" xr:uid="{00000000-0005-0000-0000-0000BC3D0000}"/>
    <cellStyle name="Normal 2 2 88 3" xfId="15795" xr:uid="{00000000-0005-0000-0000-0000BD3D0000}"/>
    <cellStyle name="Normal 2 2 88 3 2" xfId="15796" xr:uid="{00000000-0005-0000-0000-0000BE3D0000}"/>
    <cellStyle name="Normal 2 2 88 3 2 2" xfId="15797" xr:uid="{00000000-0005-0000-0000-0000BF3D0000}"/>
    <cellStyle name="Normal 2 2 88 3 2 3" xfId="15798" xr:uid="{00000000-0005-0000-0000-0000C03D0000}"/>
    <cellStyle name="Normal 2 2 88 3 2 4" xfId="15799" xr:uid="{00000000-0005-0000-0000-0000C13D0000}"/>
    <cellStyle name="Normal 2 2 88 3 3" xfId="15800" xr:uid="{00000000-0005-0000-0000-0000C23D0000}"/>
    <cellStyle name="Normal 2 2 88 3 4" xfId="15801" xr:uid="{00000000-0005-0000-0000-0000C33D0000}"/>
    <cellStyle name="Normal 2 2 88 3 5" xfId="15802" xr:uid="{00000000-0005-0000-0000-0000C43D0000}"/>
    <cellStyle name="Normal 2 2 88 3 6" xfId="15803" xr:uid="{00000000-0005-0000-0000-0000C53D0000}"/>
    <cellStyle name="Normal 2 2 88 4" xfId="15804" xr:uid="{00000000-0005-0000-0000-0000C63D0000}"/>
    <cellStyle name="Normal 2 2 88 5" xfId="15805" xr:uid="{00000000-0005-0000-0000-0000C73D0000}"/>
    <cellStyle name="Normal 2 2 88 6" xfId="15806" xr:uid="{00000000-0005-0000-0000-0000C83D0000}"/>
    <cellStyle name="Normal 2 2 88 7" xfId="15807" xr:uid="{00000000-0005-0000-0000-0000C93D0000}"/>
    <cellStyle name="Normal 2 2 88 8" xfId="15808" xr:uid="{00000000-0005-0000-0000-0000CA3D0000}"/>
    <cellStyle name="Normal 2 2 88 8 2" xfId="15809" xr:uid="{00000000-0005-0000-0000-0000CB3D0000}"/>
    <cellStyle name="Normal 2 2 88 8 3" xfId="15810" xr:uid="{00000000-0005-0000-0000-0000CC3D0000}"/>
    <cellStyle name="Normal 2 2 88 8 4" xfId="15811" xr:uid="{00000000-0005-0000-0000-0000CD3D0000}"/>
    <cellStyle name="Normal 2 2 88 9" xfId="15812" xr:uid="{00000000-0005-0000-0000-0000CE3D0000}"/>
    <cellStyle name="Normal 2 2 89" xfId="15813" xr:uid="{00000000-0005-0000-0000-0000CF3D0000}"/>
    <cellStyle name="Normal 2 2 9" xfId="15814" xr:uid="{00000000-0005-0000-0000-0000D03D0000}"/>
    <cellStyle name="Normal 2 2 9 2" xfId="15815" xr:uid="{00000000-0005-0000-0000-0000D13D0000}"/>
    <cellStyle name="Normal 2 2 90" xfId="15816" xr:uid="{00000000-0005-0000-0000-0000D23D0000}"/>
    <cellStyle name="Normal 2 2 90 2" xfId="15817" xr:uid="{00000000-0005-0000-0000-0000D33D0000}"/>
    <cellStyle name="Normal 2 2 90 2 2" xfId="15818" xr:uid="{00000000-0005-0000-0000-0000D43D0000}"/>
    <cellStyle name="Normal 2 2 90 2 3" xfId="15819" xr:uid="{00000000-0005-0000-0000-0000D53D0000}"/>
    <cellStyle name="Normal 2 2 90 2 4" xfId="15820" xr:uid="{00000000-0005-0000-0000-0000D63D0000}"/>
    <cellStyle name="Normal 2 2 90 3" xfId="15821" xr:uid="{00000000-0005-0000-0000-0000D73D0000}"/>
    <cellStyle name="Normal 2 2 90 4" xfId="15822" xr:uid="{00000000-0005-0000-0000-0000D83D0000}"/>
    <cellStyle name="Normal 2 2 90 5" xfId="15823" xr:uid="{00000000-0005-0000-0000-0000D93D0000}"/>
    <cellStyle name="Normal 2 2 90 6" xfId="15824" xr:uid="{00000000-0005-0000-0000-0000DA3D0000}"/>
    <cellStyle name="Normal 2 2 91" xfId="15825" xr:uid="{00000000-0005-0000-0000-0000DB3D0000}"/>
    <cellStyle name="Normal 2 2 92" xfId="15826" xr:uid="{00000000-0005-0000-0000-0000DC3D0000}"/>
    <cellStyle name="Normal 2 2 93" xfId="15827" xr:uid="{00000000-0005-0000-0000-0000DD3D0000}"/>
    <cellStyle name="Normal 2 2 94" xfId="15828" xr:uid="{00000000-0005-0000-0000-0000DE3D0000}"/>
    <cellStyle name="Normal 2 2 95" xfId="15829" xr:uid="{00000000-0005-0000-0000-0000DF3D0000}"/>
    <cellStyle name="Normal 2 2 96" xfId="15830" xr:uid="{00000000-0005-0000-0000-0000E03D0000}"/>
    <cellStyle name="Normal 2 2 96 2" xfId="15831" xr:uid="{00000000-0005-0000-0000-0000E13D0000}"/>
    <cellStyle name="Normal 2 2 96 3" xfId="15832" xr:uid="{00000000-0005-0000-0000-0000E23D0000}"/>
    <cellStyle name="Normal 2 2 96 4" xfId="15833" xr:uid="{00000000-0005-0000-0000-0000E33D0000}"/>
    <cellStyle name="Normal 2 2 97" xfId="15834" xr:uid="{00000000-0005-0000-0000-0000E43D0000}"/>
    <cellStyle name="Normal 2 2 98" xfId="15835" xr:uid="{00000000-0005-0000-0000-0000E53D0000}"/>
    <cellStyle name="Normal 2 2 99" xfId="15836" xr:uid="{00000000-0005-0000-0000-0000E63D0000}"/>
    <cellStyle name="Normal 2 2_Ch4 v2" xfId="15837" xr:uid="{00000000-0005-0000-0000-0000E73D0000}"/>
    <cellStyle name="Normal 2 20" xfId="15838" xr:uid="{00000000-0005-0000-0000-0000E83D0000}"/>
    <cellStyle name="Normal 2 20 2" xfId="15839" xr:uid="{00000000-0005-0000-0000-0000E93D0000}"/>
    <cellStyle name="Normal 2 20 3" xfId="15840" xr:uid="{00000000-0005-0000-0000-0000EA3D0000}"/>
    <cellStyle name="Normal 2 20 4" xfId="15841" xr:uid="{00000000-0005-0000-0000-0000EB3D0000}"/>
    <cellStyle name="Normal 2 200" xfId="15842" xr:uid="{00000000-0005-0000-0000-0000EC3D0000}"/>
    <cellStyle name="Normal 2 201" xfId="15843" xr:uid="{00000000-0005-0000-0000-0000ED3D0000}"/>
    <cellStyle name="Normal 2 202" xfId="15844" xr:uid="{00000000-0005-0000-0000-0000EE3D0000}"/>
    <cellStyle name="Normal 2 203" xfId="15845" xr:uid="{00000000-0005-0000-0000-0000EF3D0000}"/>
    <cellStyle name="Normal 2 204" xfId="15846" xr:uid="{00000000-0005-0000-0000-0000F03D0000}"/>
    <cellStyle name="Normal 2 205" xfId="15847" xr:uid="{00000000-0005-0000-0000-0000F13D0000}"/>
    <cellStyle name="Normal 2 206" xfId="15848" xr:uid="{00000000-0005-0000-0000-0000F23D0000}"/>
    <cellStyle name="Normal 2 207" xfId="15849" xr:uid="{00000000-0005-0000-0000-0000F33D0000}"/>
    <cellStyle name="Normal 2 208" xfId="15850" xr:uid="{00000000-0005-0000-0000-0000F43D0000}"/>
    <cellStyle name="Normal 2 209" xfId="15851" xr:uid="{00000000-0005-0000-0000-0000F53D0000}"/>
    <cellStyle name="Normal 2 21" xfId="15852" xr:uid="{00000000-0005-0000-0000-0000F63D0000}"/>
    <cellStyle name="Normal 2 21 2" xfId="15853" xr:uid="{00000000-0005-0000-0000-0000F73D0000}"/>
    <cellStyle name="Normal 2 21 3" xfId="15854" xr:uid="{00000000-0005-0000-0000-0000F83D0000}"/>
    <cellStyle name="Normal 2 21 4" xfId="15855" xr:uid="{00000000-0005-0000-0000-0000F93D0000}"/>
    <cellStyle name="Normal 2 210" xfId="15856" xr:uid="{00000000-0005-0000-0000-0000FA3D0000}"/>
    <cellStyle name="Normal 2 211" xfId="15857" xr:uid="{00000000-0005-0000-0000-0000FB3D0000}"/>
    <cellStyle name="Normal 2 212" xfId="15858" xr:uid="{00000000-0005-0000-0000-0000FC3D0000}"/>
    <cellStyle name="Normal 2 213" xfId="15859" xr:uid="{00000000-0005-0000-0000-0000FD3D0000}"/>
    <cellStyle name="Normal 2 214" xfId="15860" xr:uid="{00000000-0005-0000-0000-0000FE3D0000}"/>
    <cellStyle name="Normal 2 215" xfId="15861" xr:uid="{00000000-0005-0000-0000-0000FF3D0000}"/>
    <cellStyle name="Normal 2 216" xfId="15862" xr:uid="{00000000-0005-0000-0000-0000003E0000}"/>
    <cellStyle name="Normal 2 217" xfId="15863" xr:uid="{00000000-0005-0000-0000-0000013E0000}"/>
    <cellStyle name="Normal 2 218" xfId="15864" xr:uid="{00000000-0005-0000-0000-0000023E0000}"/>
    <cellStyle name="Normal 2 219" xfId="15865" xr:uid="{00000000-0005-0000-0000-0000033E0000}"/>
    <cellStyle name="Normal 2 22" xfId="15866" xr:uid="{00000000-0005-0000-0000-0000043E0000}"/>
    <cellStyle name="Normal 2 22 2" xfId="15867" xr:uid="{00000000-0005-0000-0000-0000053E0000}"/>
    <cellStyle name="Normal 2 22 3" xfId="15868" xr:uid="{00000000-0005-0000-0000-0000063E0000}"/>
    <cellStyle name="Normal 2 22 4" xfId="15869" xr:uid="{00000000-0005-0000-0000-0000073E0000}"/>
    <cellStyle name="Normal 2 220" xfId="15870" xr:uid="{00000000-0005-0000-0000-0000083E0000}"/>
    <cellStyle name="Normal 2 221" xfId="15871" xr:uid="{00000000-0005-0000-0000-0000093E0000}"/>
    <cellStyle name="Normal 2 222" xfId="15872" xr:uid="{00000000-0005-0000-0000-00000A3E0000}"/>
    <cellStyle name="Normal 2 223" xfId="15873" xr:uid="{00000000-0005-0000-0000-00000B3E0000}"/>
    <cellStyle name="Normal 2 224" xfId="15874" xr:uid="{00000000-0005-0000-0000-00000C3E0000}"/>
    <cellStyle name="Normal 2 225" xfId="15875" xr:uid="{00000000-0005-0000-0000-00000D3E0000}"/>
    <cellStyle name="Normal 2 226" xfId="15876" xr:uid="{00000000-0005-0000-0000-00000E3E0000}"/>
    <cellStyle name="Normal 2 227" xfId="15877" xr:uid="{00000000-0005-0000-0000-00000F3E0000}"/>
    <cellStyle name="Normal 2 228" xfId="15878" xr:uid="{00000000-0005-0000-0000-0000103E0000}"/>
    <cellStyle name="Normal 2 229" xfId="15879" xr:uid="{00000000-0005-0000-0000-0000113E0000}"/>
    <cellStyle name="Normal 2 23" xfId="15880" xr:uid="{00000000-0005-0000-0000-0000123E0000}"/>
    <cellStyle name="Normal 2 23 2" xfId="15881" xr:uid="{00000000-0005-0000-0000-0000133E0000}"/>
    <cellStyle name="Normal 2 23 3" xfId="15882" xr:uid="{00000000-0005-0000-0000-0000143E0000}"/>
    <cellStyle name="Normal 2 23 4" xfId="15883" xr:uid="{00000000-0005-0000-0000-0000153E0000}"/>
    <cellStyle name="Normal 2 230" xfId="15884" xr:uid="{00000000-0005-0000-0000-0000163E0000}"/>
    <cellStyle name="Normal 2 231" xfId="15885" xr:uid="{00000000-0005-0000-0000-0000173E0000}"/>
    <cellStyle name="Normal 2 232" xfId="15886" xr:uid="{00000000-0005-0000-0000-0000183E0000}"/>
    <cellStyle name="Normal 2 233" xfId="15887" xr:uid="{00000000-0005-0000-0000-0000193E0000}"/>
    <cellStyle name="Normal 2 234" xfId="15888" xr:uid="{00000000-0005-0000-0000-00001A3E0000}"/>
    <cellStyle name="Normal 2 235" xfId="15889" xr:uid="{00000000-0005-0000-0000-00001B3E0000}"/>
    <cellStyle name="Normal 2 236" xfId="15890" xr:uid="{00000000-0005-0000-0000-00001C3E0000}"/>
    <cellStyle name="Normal 2 237" xfId="15891" xr:uid="{00000000-0005-0000-0000-00001D3E0000}"/>
    <cellStyle name="Normal 2 238" xfId="15892" xr:uid="{00000000-0005-0000-0000-00001E3E0000}"/>
    <cellStyle name="Normal 2 239" xfId="15893" xr:uid="{00000000-0005-0000-0000-00001F3E0000}"/>
    <cellStyle name="Normal 2 24" xfId="15894" xr:uid="{00000000-0005-0000-0000-0000203E0000}"/>
    <cellStyle name="Normal 2 24 2" xfId="15895" xr:uid="{00000000-0005-0000-0000-0000213E0000}"/>
    <cellStyle name="Normal 2 24 3" xfId="15896" xr:uid="{00000000-0005-0000-0000-0000223E0000}"/>
    <cellStyle name="Normal 2 240" xfId="15897" xr:uid="{00000000-0005-0000-0000-0000233E0000}"/>
    <cellStyle name="Normal 2 241" xfId="15898" xr:uid="{00000000-0005-0000-0000-0000243E0000}"/>
    <cellStyle name="Normal 2 242" xfId="15899" xr:uid="{00000000-0005-0000-0000-0000253E0000}"/>
    <cellStyle name="Normal 2 243" xfId="15900" xr:uid="{00000000-0005-0000-0000-0000263E0000}"/>
    <cellStyle name="Normal 2 244" xfId="15901" xr:uid="{00000000-0005-0000-0000-0000273E0000}"/>
    <cellStyle name="Normal 2 245" xfId="15902" xr:uid="{00000000-0005-0000-0000-0000283E0000}"/>
    <cellStyle name="Normal 2 246" xfId="5180" xr:uid="{00000000-0005-0000-0000-0000293E0000}"/>
    <cellStyle name="Normal 2 247" xfId="22" xr:uid="{00000000-0005-0000-0000-00002A3E0000}"/>
    <cellStyle name="Normal 2 25" xfId="15903" xr:uid="{00000000-0005-0000-0000-00002B3E0000}"/>
    <cellStyle name="Normal 2 25 2" xfId="15904" xr:uid="{00000000-0005-0000-0000-00002C3E0000}"/>
    <cellStyle name="Normal 2 25 3" xfId="15905" xr:uid="{00000000-0005-0000-0000-00002D3E0000}"/>
    <cellStyle name="Normal 2 26" xfId="15906" xr:uid="{00000000-0005-0000-0000-00002E3E0000}"/>
    <cellStyle name="Normal 2 26 2" xfId="15907" xr:uid="{00000000-0005-0000-0000-00002F3E0000}"/>
    <cellStyle name="Normal 2 26 3" xfId="15908" xr:uid="{00000000-0005-0000-0000-0000303E0000}"/>
    <cellStyle name="Normal 2 27" xfId="15909" xr:uid="{00000000-0005-0000-0000-0000313E0000}"/>
    <cellStyle name="Normal 2 27 2" xfId="15910" xr:uid="{00000000-0005-0000-0000-0000323E0000}"/>
    <cellStyle name="Normal 2 27 3" xfId="15911" xr:uid="{00000000-0005-0000-0000-0000333E0000}"/>
    <cellStyle name="Normal 2 27 4" xfId="15912" xr:uid="{00000000-0005-0000-0000-0000343E0000}"/>
    <cellStyle name="Normal 2 28" xfId="15913" xr:uid="{00000000-0005-0000-0000-0000353E0000}"/>
    <cellStyle name="Normal 2 28 2" xfId="15914" xr:uid="{00000000-0005-0000-0000-0000363E0000}"/>
    <cellStyle name="Normal 2 28 3" xfId="15915" xr:uid="{00000000-0005-0000-0000-0000373E0000}"/>
    <cellStyle name="Normal 2 28 4" xfId="15916" xr:uid="{00000000-0005-0000-0000-0000383E0000}"/>
    <cellStyle name="Normal 2 29" xfId="15917" xr:uid="{00000000-0005-0000-0000-0000393E0000}"/>
    <cellStyle name="Normal 2 29 2" xfId="15918" xr:uid="{00000000-0005-0000-0000-00003A3E0000}"/>
    <cellStyle name="Normal 2 29 3" xfId="15919" xr:uid="{00000000-0005-0000-0000-00003B3E0000}"/>
    <cellStyle name="Normal 2 29 4" xfId="15920" xr:uid="{00000000-0005-0000-0000-00003C3E0000}"/>
    <cellStyle name="Normal 2 3" xfId="15921" xr:uid="{00000000-0005-0000-0000-00003D3E0000}"/>
    <cellStyle name="Normal 2 3 10" xfId="15922" xr:uid="{00000000-0005-0000-0000-00003E3E0000}"/>
    <cellStyle name="Normal 2 3 10 2" xfId="15923" xr:uid="{00000000-0005-0000-0000-00003F3E0000}"/>
    <cellStyle name="Normal 2 3 10 3" xfId="15924" xr:uid="{00000000-0005-0000-0000-0000403E0000}"/>
    <cellStyle name="Normal 2 3 10 3 2" xfId="15925" xr:uid="{00000000-0005-0000-0000-0000413E0000}"/>
    <cellStyle name="Normal 2 3 10 4" xfId="15926" xr:uid="{00000000-0005-0000-0000-0000423E0000}"/>
    <cellStyle name="Normal 2 3 10 5" xfId="15927" xr:uid="{00000000-0005-0000-0000-0000433E0000}"/>
    <cellStyle name="Normal 2 3 10 6" xfId="15928" xr:uid="{00000000-0005-0000-0000-0000443E0000}"/>
    <cellStyle name="Normal 2 3 11" xfId="15929" xr:uid="{00000000-0005-0000-0000-0000453E0000}"/>
    <cellStyle name="Normal 2 3 11 10" xfId="15930" xr:uid="{00000000-0005-0000-0000-0000463E0000}"/>
    <cellStyle name="Normal 2 3 11 11" xfId="15931" xr:uid="{00000000-0005-0000-0000-0000473E0000}"/>
    <cellStyle name="Normal 2 3 11 12" xfId="15932" xr:uid="{00000000-0005-0000-0000-0000483E0000}"/>
    <cellStyle name="Normal 2 3 11 13" xfId="15933" xr:uid="{00000000-0005-0000-0000-0000493E0000}"/>
    <cellStyle name="Normal 2 3 11 14" xfId="15934" xr:uid="{00000000-0005-0000-0000-00004A3E0000}"/>
    <cellStyle name="Normal 2 3 11 2" xfId="15935" xr:uid="{00000000-0005-0000-0000-00004B3E0000}"/>
    <cellStyle name="Normal 2 3 11 2 2" xfId="15936" xr:uid="{00000000-0005-0000-0000-00004C3E0000}"/>
    <cellStyle name="Normal 2 3 11 2 2 2" xfId="15937" xr:uid="{00000000-0005-0000-0000-00004D3E0000}"/>
    <cellStyle name="Normal 2 3 11 2 2 2 2" xfId="15938" xr:uid="{00000000-0005-0000-0000-00004E3E0000}"/>
    <cellStyle name="Normal 2 3 11 2 2 2 3" xfId="15939" xr:uid="{00000000-0005-0000-0000-00004F3E0000}"/>
    <cellStyle name="Normal 2 3 11 2 2 2 4" xfId="15940" xr:uid="{00000000-0005-0000-0000-0000503E0000}"/>
    <cellStyle name="Normal 2 3 11 2 2 2 5" xfId="15941" xr:uid="{00000000-0005-0000-0000-0000513E0000}"/>
    <cellStyle name="Normal 2 3 11 2 2 2 6" xfId="15942" xr:uid="{00000000-0005-0000-0000-0000523E0000}"/>
    <cellStyle name="Normal 2 3 11 2 2 3" xfId="15943" xr:uid="{00000000-0005-0000-0000-0000533E0000}"/>
    <cellStyle name="Normal 2 3 11 2 2 4" xfId="15944" xr:uid="{00000000-0005-0000-0000-0000543E0000}"/>
    <cellStyle name="Normal 2 3 11 2 2 5" xfId="15945" xr:uid="{00000000-0005-0000-0000-0000553E0000}"/>
    <cellStyle name="Normal 2 3 11 2 2 6" xfId="15946" xr:uid="{00000000-0005-0000-0000-0000563E0000}"/>
    <cellStyle name="Normal 2 3 11 2 3" xfId="15947" xr:uid="{00000000-0005-0000-0000-0000573E0000}"/>
    <cellStyle name="Normal 2 3 11 2 4" xfId="15948" xr:uid="{00000000-0005-0000-0000-0000583E0000}"/>
    <cellStyle name="Normal 2 3 11 2 5" xfId="15949" xr:uid="{00000000-0005-0000-0000-0000593E0000}"/>
    <cellStyle name="Normal 2 3 11 2 6" xfId="15950" xr:uid="{00000000-0005-0000-0000-00005A3E0000}"/>
    <cellStyle name="Normal 2 3 11 2 7" xfId="15951" xr:uid="{00000000-0005-0000-0000-00005B3E0000}"/>
    <cellStyle name="Normal 2 3 11 2 8" xfId="15952" xr:uid="{00000000-0005-0000-0000-00005C3E0000}"/>
    <cellStyle name="Normal 2 3 11 2 9" xfId="15953" xr:uid="{00000000-0005-0000-0000-00005D3E0000}"/>
    <cellStyle name="Normal 2 3 11 3" xfId="15954" xr:uid="{00000000-0005-0000-0000-00005E3E0000}"/>
    <cellStyle name="Normal 2 3 11 3 2" xfId="15955" xr:uid="{00000000-0005-0000-0000-00005F3E0000}"/>
    <cellStyle name="Normal 2 3 11 3 2 2" xfId="15956" xr:uid="{00000000-0005-0000-0000-0000603E0000}"/>
    <cellStyle name="Normal 2 3 11 3 2 3" xfId="15957" xr:uid="{00000000-0005-0000-0000-0000613E0000}"/>
    <cellStyle name="Normal 2 3 11 3 2 4" xfId="15958" xr:uid="{00000000-0005-0000-0000-0000623E0000}"/>
    <cellStyle name="Normal 2 3 11 3 2 5" xfId="15959" xr:uid="{00000000-0005-0000-0000-0000633E0000}"/>
    <cellStyle name="Normal 2 3 11 3 2 6" xfId="15960" xr:uid="{00000000-0005-0000-0000-0000643E0000}"/>
    <cellStyle name="Normal 2 3 11 3 3" xfId="15961" xr:uid="{00000000-0005-0000-0000-0000653E0000}"/>
    <cellStyle name="Normal 2 3 11 3 4" xfId="15962" xr:uid="{00000000-0005-0000-0000-0000663E0000}"/>
    <cellStyle name="Normal 2 3 11 3 5" xfId="15963" xr:uid="{00000000-0005-0000-0000-0000673E0000}"/>
    <cellStyle name="Normal 2 3 11 3 6" xfId="15964" xr:uid="{00000000-0005-0000-0000-0000683E0000}"/>
    <cellStyle name="Normal 2 3 11 4" xfId="15965" xr:uid="{00000000-0005-0000-0000-0000693E0000}"/>
    <cellStyle name="Normal 2 3 11 5" xfId="15966" xr:uid="{00000000-0005-0000-0000-00006A3E0000}"/>
    <cellStyle name="Normal 2 3 11 6" xfId="15967" xr:uid="{00000000-0005-0000-0000-00006B3E0000}"/>
    <cellStyle name="Normal 2 3 11 7" xfId="15968" xr:uid="{00000000-0005-0000-0000-00006C3E0000}"/>
    <cellStyle name="Normal 2 3 11 8" xfId="15969" xr:uid="{00000000-0005-0000-0000-00006D3E0000}"/>
    <cellStyle name="Normal 2 3 11 9" xfId="15970" xr:uid="{00000000-0005-0000-0000-00006E3E0000}"/>
    <cellStyle name="Normal 2 3 12" xfId="15971" xr:uid="{00000000-0005-0000-0000-00006F3E0000}"/>
    <cellStyle name="Normal 2 3 12 10" xfId="15972" xr:uid="{00000000-0005-0000-0000-0000703E0000}"/>
    <cellStyle name="Normal 2 3 12 11" xfId="15973" xr:uid="{00000000-0005-0000-0000-0000713E0000}"/>
    <cellStyle name="Normal 2 3 12 12" xfId="15974" xr:uid="{00000000-0005-0000-0000-0000723E0000}"/>
    <cellStyle name="Normal 2 3 12 13" xfId="15975" xr:uid="{00000000-0005-0000-0000-0000733E0000}"/>
    <cellStyle name="Normal 2 3 12 2" xfId="15976" xr:uid="{00000000-0005-0000-0000-0000743E0000}"/>
    <cellStyle name="Normal 2 3 12 2 2" xfId="15977" xr:uid="{00000000-0005-0000-0000-0000753E0000}"/>
    <cellStyle name="Normal 2 3 12 2 3" xfId="15978" xr:uid="{00000000-0005-0000-0000-0000763E0000}"/>
    <cellStyle name="Normal 2 3 12 2 4" xfId="15979" xr:uid="{00000000-0005-0000-0000-0000773E0000}"/>
    <cellStyle name="Normal 2 3 12 2 5" xfId="15980" xr:uid="{00000000-0005-0000-0000-0000783E0000}"/>
    <cellStyle name="Normal 2 3 12 3" xfId="15981" xr:uid="{00000000-0005-0000-0000-0000793E0000}"/>
    <cellStyle name="Normal 2 3 12 3 2" xfId="15982" xr:uid="{00000000-0005-0000-0000-00007A3E0000}"/>
    <cellStyle name="Normal 2 3 12 3 3" xfId="15983" xr:uid="{00000000-0005-0000-0000-00007B3E0000}"/>
    <cellStyle name="Normal 2 3 12 3 4" xfId="15984" xr:uid="{00000000-0005-0000-0000-00007C3E0000}"/>
    <cellStyle name="Normal 2 3 12 3 5" xfId="15985" xr:uid="{00000000-0005-0000-0000-00007D3E0000}"/>
    <cellStyle name="Normal 2 3 12 4" xfId="15986" xr:uid="{00000000-0005-0000-0000-00007E3E0000}"/>
    <cellStyle name="Normal 2 3 12 5" xfId="15987" xr:uid="{00000000-0005-0000-0000-00007F3E0000}"/>
    <cellStyle name="Normal 2 3 12 6" xfId="15988" xr:uid="{00000000-0005-0000-0000-0000803E0000}"/>
    <cellStyle name="Normal 2 3 12 7" xfId="15989" xr:uid="{00000000-0005-0000-0000-0000813E0000}"/>
    <cellStyle name="Normal 2 3 12 8" xfId="15990" xr:uid="{00000000-0005-0000-0000-0000823E0000}"/>
    <cellStyle name="Normal 2 3 12 9" xfId="15991" xr:uid="{00000000-0005-0000-0000-0000833E0000}"/>
    <cellStyle name="Normal 2 3 13" xfId="15992" xr:uid="{00000000-0005-0000-0000-0000843E0000}"/>
    <cellStyle name="Normal 2 3 13 2" xfId="15993" xr:uid="{00000000-0005-0000-0000-0000853E0000}"/>
    <cellStyle name="Normal 2 3 13 3" xfId="15994" xr:uid="{00000000-0005-0000-0000-0000863E0000}"/>
    <cellStyle name="Normal 2 3 13 4" xfId="15995" xr:uid="{00000000-0005-0000-0000-0000873E0000}"/>
    <cellStyle name="Normal 2 3 13 5" xfId="15996" xr:uid="{00000000-0005-0000-0000-0000883E0000}"/>
    <cellStyle name="Normal 2 3 13 6" xfId="15997" xr:uid="{00000000-0005-0000-0000-0000893E0000}"/>
    <cellStyle name="Normal 2 3 14" xfId="15998" xr:uid="{00000000-0005-0000-0000-00008A3E0000}"/>
    <cellStyle name="Normal 2 3 14 10" xfId="15999" xr:uid="{00000000-0005-0000-0000-00008B3E0000}"/>
    <cellStyle name="Normal 2 3 14 11" xfId="16000" xr:uid="{00000000-0005-0000-0000-00008C3E0000}"/>
    <cellStyle name="Normal 2 3 14 2" xfId="16001" xr:uid="{00000000-0005-0000-0000-00008D3E0000}"/>
    <cellStyle name="Normal 2 3 14 2 2" xfId="16002" xr:uid="{00000000-0005-0000-0000-00008E3E0000}"/>
    <cellStyle name="Normal 2 3 14 2 3" xfId="16003" xr:uid="{00000000-0005-0000-0000-00008F3E0000}"/>
    <cellStyle name="Normal 2 3 14 2 4" xfId="16004" xr:uid="{00000000-0005-0000-0000-0000903E0000}"/>
    <cellStyle name="Normal 2 3 14 2 5" xfId="16005" xr:uid="{00000000-0005-0000-0000-0000913E0000}"/>
    <cellStyle name="Normal 2 3 14 2 6" xfId="16006" xr:uid="{00000000-0005-0000-0000-0000923E0000}"/>
    <cellStyle name="Normal 2 3 14 3" xfId="16007" xr:uid="{00000000-0005-0000-0000-0000933E0000}"/>
    <cellStyle name="Normal 2 3 14 4" xfId="16008" xr:uid="{00000000-0005-0000-0000-0000943E0000}"/>
    <cellStyle name="Normal 2 3 14 5" xfId="16009" xr:uid="{00000000-0005-0000-0000-0000953E0000}"/>
    <cellStyle name="Normal 2 3 14 6" xfId="16010" xr:uid="{00000000-0005-0000-0000-0000963E0000}"/>
    <cellStyle name="Normal 2 3 14 7" xfId="16011" xr:uid="{00000000-0005-0000-0000-0000973E0000}"/>
    <cellStyle name="Normal 2 3 14 8" xfId="16012" xr:uid="{00000000-0005-0000-0000-0000983E0000}"/>
    <cellStyle name="Normal 2 3 14 9" xfId="16013" xr:uid="{00000000-0005-0000-0000-0000993E0000}"/>
    <cellStyle name="Normal 2 3 15" xfId="16014" xr:uid="{00000000-0005-0000-0000-00009A3E0000}"/>
    <cellStyle name="Normal 2 3 15 2" xfId="16015" xr:uid="{00000000-0005-0000-0000-00009B3E0000}"/>
    <cellStyle name="Normal 2 3 15 3" xfId="16016" xr:uid="{00000000-0005-0000-0000-00009C3E0000}"/>
    <cellStyle name="Normal 2 3 15 4" xfId="16017" xr:uid="{00000000-0005-0000-0000-00009D3E0000}"/>
    <cellStyle name="Normal 2 3 15 5" xfId="16018" xr:uid="{00000000-0005-0000-0000-00009E3E0000}"/>
    <cellStyle name="Normal 2 3 15 6" xfId="16019" xr:uid="{00000000-0005-0000-0000-00009F3E0000}"/>
    <cellStyle name="Normal 2 3 16" xfId="16020" xr:uid="{00000000-0005-0000-0000-0000A03E0000}"/>
    <cellStyle name="Normal 2 3 16 2" xfId="16021" xr:uid="{00000000-0005-0000-0000-0000A13E0000}"/>
    <cellStyle name="Normal 2 3 16 3" xfId="16022" xr:uid="{00000000-0005-0000-0000-0000A23E0000}"/>
    <cellStyle name="Normal 2 3 16 4" xfId="16023" xr:uid="{00000000-0005-0000-0000-0000A33E0000}"/>
    <cellStyle name="Normal 2 3 16 5" xfId="16024" xr:uid="{00000000-0005-0000-0000-0000A43E0000}"/>
    <cellStyle name="Normal 2 3 16 6" xfId="16025" xr:uid="{00000000-0005-0000-0000-0000A53E0000}"/>
    <cellStyle name="Normal 2 3 17" xfId="16026" xr:uid="{00000000-0005-0000-0000-0000A63E0000}"/>
    <cellStyle name="Normal 2 3 17 2" xfId="16027" xr:uid="{00000000-0005-0000-0000-0000A73E0000}"/>
    <cellStyle name="Normal 2 3 17 3" xfId="16028" xr:uid="{00000000-0005-0000-0000-0000A83E0000}"/>
    <cellStyle name="Normal 2 3 17 4" xfId="16029" xr:uid="{00000000-0005-0000-0000-0000A93E0000}"/>
    <cellStyle name="Normal 2 3 17 5" xfId="16030" xr:uid="{00000000-0005-0000-0000-0000AA3E0000}"/>
    <cellStyle name="Normal 2 3 17 6" xfId="16031" xr:uid="{00000000-0005-0000-0000-0000AB3E0000}"/>
    <cellStyle name="Normal 2 3 18" xfId="16032" xr:uid="{00000000-0005-0000-0000-0000AC3E0000}"/>
    <cellStyle name="Normal 2 3 18 2" xfId="16033" xr:uid="{00000000-0005-0000-0000-0000AD3E0000}"/>
    <cellStyle name="Normal 2 3 18 3" xfId="16034" xr:uid="{00000000-0005-0000-0000-0000AE3E0000}"/>
    <cellStyle name="Normal 2 3 18 4" xfId="16035" xr:uid="{00000000-0005-0000-0000-0000AF3E0000}"/>
    <cellStyle name="Normal 2 3 18 5" xfId="16036" xr:uid="{00000000-0005-0000-0000-0000B03E0000}"/>
    <cellStyle name="Normal 2 3 18 6" xfId="16037" xr:uid="{00000000-0005-0000-0000-0000B13E0000}"/>
    <cellStyle name="Normal 2 3 19" xfId="16038" xr:uid="{00000000-0005-0000-0000-0000B23E0000}"/>
    <cellStyle name="Normal 2 3 19 2" xfId="16039" xr:uid="{00000000-0005-0000-0000-0000B33E0000}"/>
    <cellStyle name="Normal 2 3 19 3" xfId="16040" xr:uid="{00000000-0005-0000-0000-0000B43E0000}"/>
    <cellStyle name="Normal 2 3 19 4" xfId="16041" xr:uid="{00000000-0005-0000-0000-0000B53E0000}"/>
    <cellStyle name="Normal 2 3 19 5" xfId="16042" xr:uid="{00000000-0005-0000-0000-0000B63E0000}"/>
    <cellStyle name="Normal 2 3 19 6" xfId="16043" xr:uid="{00000000-0005-0000-0000-0000B73E0000}"/>
    <cellStyle name="Normal 2 3 2" xfId="16044" xr:uid="{00000000-0005-0000-0000-0000B83E0000}"/>
    <cellStyle name="Normal 2 3 2 10" xfId="16045" xr:uid="{00000000-0005-0000-0000-0000B93E0000}"/>
    <cellStyle name="Normal 2 3 2 10 2" xfId="16046" xr:uid="{00000000-0005-0000-0000-0000BA3E0000}"/>
    <cellStyle name="Normal 2 3 2 10 3" xfId="16047" xr:uid="{00000000-0005-0000-0000-0000BB3E0000}"/>
    <cellStyle name="Normal 2 3 2 10 4" xfId="16048" xr:uid="{00000000-0005-0000-0000-0000BC3E0000}"/>
    <cellStyle name="Normal 2 3 2 10 5" xfId="16049" xr:uid="{00000000-0005-0000-0000-0000BD3E0000}"/>
    <cellStyle name="Normal 2 3 2 10 6" xfId="16050" xr:uid="{00000000-0005-0000-0000-0000BE3E0000}"/>
    <cellStyle name="Normal 2 3 2 11" xfId="16051" xr:uid="{00000000-0005-0000-0000-0000BF3E0000}"/>
    <cellStyle name="Normal 2 3 2 11 10" xfId="16052" xr:uid="{00000000-0005-0000-0000-0000C03E0000}"/>
    <cellStyle name="Normal 2 3 2 11 11" xfId="16053" xr:uid="{00000000-0005-0000-0000-0000C13E0000}"/>
    <cellStyle name="Normal 2 3 2 11 12" xfId="16054" xr:uid="{00000000-0005-0000-0000-0000C23E0000}"/>
    <cellStyle name="Normal 2 3 2 11 13" xfId="16055" xr:uid="{00000000-0005-0000-0000-0000C33E0000}"/>
    <cellStyle name="Normal 2 3 2 11 14" xfId="16056" xr:uid="{00000000-0005-0000-0000-0000C43E0000}"/>
    <cellStyle name="Normal 2 3 2 11 2" xfId="16057" xr:uid="{00000000-0005-0000-0000-0000C53E0000}"/>
    <cellStyle name="Normal 2 3 2 11 2 2" xfId="16058" xr:uid="{00000000-0005-0000-0000-0000C63E0000}"/>
    <cellStyle name="Normal 2 3 2 11 2 2 2" xfId="16059" xr:uid="{00000000-0005-0000-0000-0000C73E0000}"/>
    <cellStyle name="Normal 2 3 2 11 2 2 2 2" xfId="16060" xr:uid="{00000000-0005-0000-0000-0000C83E0000}"/>
    <cellStyle name="Normal 2 3 2 11 2 2 2 3" xfId="16061" xr:uid="{00000000-0005-0000-0000-0000C93E0000}"/>
    <cellStyle name="Normal 2 3 2 11 2 2 2 4" xfId="16062" xr:uid="{00000000-0005-0000-0000-0000CA3E0000}"/>
    <cellStyle name="Normal 2 3 2 11 2 2 2 5" xfId="16063" xr:uid="{00000000-0005-0000-0000-0000CB3E0000}"/>
    <cellStyle name="Normal 2 3 2 11 2 2 2 6" xfId="16064" xr:uid="{00000000-0005-0000-0000-0000CC3E0000}"/>
    <cellStyle name="Normal 2 3 2 11 2 2 3" xfId="16065" xr:uid="{00000000-0005-0000-0000-0000CD3E0000}"/>
    <cellStyle name="Normal 2 3 2 11 2 2 4" xfId="16066" xr:uid="{00000000-0005-0000-0000-0000CE3E0000}"/>
    <cellStyle name="Normal 2 3 2 11 2 2 5" xfId="16067" xr:uid="{00000000-0005-0000-0000-0000CF3E0000}"/>
    <cellStyle name="Normal 2 3 2 11 2 2 6" xfId="16068" xr:uid="{00000000-0005-0000-0000-0000D03E0000}"/>
    <cellStyle name="Normal 2 3 2 11 2 3" xfId="16069" xr:uid="{00000000-0005-0000-0000-0000D13E0000}"/>
    <cellStyle name="Normal 2 3 2 11 2 4" xfId="16070" xr:uid="{00000000-0005-0000-0000-0000D23E0000}"/>
    <cellStyle name="Normal 2 3 2 11 2 5" xfId="16071" xr:uid="{00000000-0005-0000-0000-0000D33E0000}"/>
    <cellStyle name="Normal 2 3 2 11 2 6" xfId="16072" xr:uid="{00000000-0005-0000-0000-0000D43E0000}"/>
    <cellStyle name="Normal 2 3 2 11 2 7" xfId="16073" xr:uid="{00000000-0005-0000-0000-0000D53E0000}"/>
    <cellStyle name="Normal 2 3 2 11 2 8" xfId="16074" xr:uid="{00000000-0005-0000-0000-0000D63E0000}"/>
    <cellStyle name="Normal 2 3 2 11 2 9" xfId="16075" xr:uid="{00000000-0005-0000-0000-0000D73E0000}"/>
    <cellStyle name="Normal 2 3 2 11 3" xfId="16076" xr:uid="{00000000-0005-0000-0000-0000D83E0000}"/>
    <cellStyle name="Normal 2 3 2 11 3 2" xfId="16077" xr:uid="{00000000-0005-0000-0000-0000D93E0000}"/>
    <cellStyle name="Normal 2 3 2 11 3 2 2" xfId="16078" xr:uid="{00000000-0005-0000-0000-0000DA3E0000}"/>
    <cellStyle name="Normal 2 3 2 11 3 2 3" xfId="16079" xr:uid="{00000000-0005-0000-0000-0000DB3E0000}"/>
    <cellStyle name="Normal 2 3 2 11 3 2 4" xfId="16080" xr:uid="{00000000-0005-0000-0000-0000DC3E0000}"/>
    <cellStyle name="Normal 2 3 2 11 3 2 5" xfId="16081" xr:uid="{00000000-0005-0000-0000-0000DD3E0000}"/>
    <cellStyle name="Normal 2 3 2 11 3 2 6" xfId="16082" xr:uid="{00000000-0005-0000-0000-0000DE3E0000}"/>
    <cellStyle name="Normal 2 3 2 11 3 3" xfId="16083" xr:uid="{00000000-0005-0000-0000-0000DF3E0000}"/>
    <cellStyle name="Normal 2 3 2 11 3 4" xfId="16084" xr:uid="{00000000-0005-0000-0000-0000E03E0000}"/>
    <cellStyle name="Normal 2 3 2 11 3 5" xfId="16085" xr:uid="{00000000-0005-0000-0000-0000E13E0000}"/>
    <cellStyle name="Normal 2 3 2 11 3 6" xfId="16086" xr:uid="{00000000-0005-0000-0000-0000E23E0000}"/>
    <cellStyle name="Normal 2 3 2 11 4" xfId="16087" xr:uid="{00000000-0005-0000-0000-0000E33E0000}"/>
    <cellStyle name="Normal 2 3 2 11 5" xfId="16088" xr:uid="{00000000-0005-0000-0000-0000E43E0000}"/>
    <cellStyle name="Normal 2 3 2 11 6" xfId="16089" xr:uid="{00000000-0005-0000-0000-0000E53E0000}"/>
    <cellStyle name="Normal 2 3 2 11 7" xfId="16090" xr:uid="{00000000-0005-0000-0000-0000E63E0000}"/>
    <cellStyle name="Normal 2 3 2 11 8" xfId="16091" xr:uid="{00000000-0005-0000-0000-0000E73E0000}"/>
    <cellStyle name="Normal 2 3 2 11 9" xfId="16092" xr:uid="{00000000-0005-0000-0000-0000E83E0000}"/>
    <cellStyle name="Normal 2 3 2 12" xfId="16093" xr:uid="{00000000-0005-0000-0000-0000E93E0000}"/>
    <cellStyle name="Normal 2 3 2 12 10" xfId="16094" xr:uid="{00000000-0005-0000-0000-0000EA3E0000}"/>
    <cellStyle name="Normal 2 3 2 12 11" xfId="16095" xr:uid="{00000000-0005-0000-0000-0000EB3E0000}"/>
    <cellStyle name="Normal 2 3 2 12 12" xfId="16096" xr:uid="{00000000-0005-0000-0000-0000EC3E0000}"/>
    <cellStyle name="Normal 2 3 2 12 13" xfId="16097" xr:uid="{00000000-0005-0000-0000-0000ED3E0000}"/>
    <cellStyle name="Normal 2 3 2 12 14" xfId="16098" xr:uid="{00000000-0005-0000-0000-0000EE3E0000}"/>
    <cellStyle name="Normal 2 3 2 12 2" xfId="16099" xr:uid="{00000000-0005-0000-0000-0000EF3E0000}"/>
    <cellStyle name="Normal 2 3 2 12 2 10" xfId="16100" xr:uid="{00000000-0005-0000-0000-0000F03E0000}"/>
    <cellStyle name="Normal 2 3 2 12 2 11" xfId="16101" xr:uid="{00000000-0005-0000-0000-0000F13E0000}"/>
    <cellStyle name="Normal 2 3 2 12 2 12" xfId="16102" xr:uid="{00000000-0005-0000-0000-0000F23E0000}"/>
    <cellStyle name="Normal 2 3 2 12 2 13" xfId="16103" xr:uid="{00000000-0005-0000-0000-0000F33E0000}"/>
    <cellStyle name="Normal 2 3 2 12 2 2" xfId="16104" xr:uid="{00000000-0005-0000-0000-0000F43E0000}"/>
    <cellStyle name="Normal 2 3 2 12 2 3" xfId="16105" xr:uid="{00000000-0005-0000-0000-0000F53E0000}"/>
    <cellStyle name="Normal 2 3 2 12 2 4" xfId="16106" xr:uid="{00000000-0005-0000-0000-0000F63E0000}"/>
    <cellStyle name="Normal 2 3 2 12 2 5" xfId="16107" xr:uid="{00000000-0005-0000-0000-0000F73E0000}"/>
    <cellStyle name="Normal 2 3 2 12 2 6" xfId="16108" xr:uid="{00000000-0005-0000-0000-0000F83E0000}"/>
    <cellStyle name="Normal 2 3 2 12 2 7" xfId="16109" xr:uid="{00000000-0005-0000-0000-0000F93E0000}"/>
    <cellStyle name="Normal 2 3 2 12 2 8" xfId="16110" xr:uid="{00000000-0005-0000-0000-0000FA3E0000}"/>
    <cellStyle name="Normal 2 3 2 12 2 9" xfId="16111" xr:uid="{00000000-0005-0000-0000-0000FB3E0000}"/>
    <cellStyle name="Normal 2 3 2 12 3" xfId="16112" xr:uid="{00000000-0005-0000-0000-0000FC3E0000}"/>
    <cellStyle name="Normal 2 3 2 12 3 2" xfId="16113" xr:uid="{00000000-0005-0000-0000-0000FD3E0000}"/>
    <cellStyle name="Normal 2 3 2 12 3 3" xfId="16114" xr:uid="{00000000-0005-0000-0000-0000FE3E0000}"/>
    <cellStyle name="Normal 2 3 2 12 3 4" xfId="16115" xr:uid="{00000000-0005-0000-0000-0000FF3E0000}"/>
    <cellStyle name="Normal 2 3 2 12 3 5" xfId="16116" xr:uid="{00000000-0005-0000-0000-0000003F0000}"/>
    <cellStyle name="Normal 2 3 2 12 4" xfId="16117" xr:uid="{00000000-0005-0000-0000-0000013F0000}"/>
    <cellStyle name="Normal 2 3 2 12 4 2" xfId="16118" xr:uid="{00000000-0005-0000-0000-0000023F0000}"/>
    <cellStyle name="Normal 2 3 2 12 4 3" xfId="16119" xr:uid="{00000000-0005-0000-0000-0000033F0000}"/>
    <cellStyle name="Normal 2 3 2 12 4 4" xfId="16120" xr:uid="{00000000-0005-0000-0000-0000043F0000}"/>
    <cellStyle name="Normal 2 3 2 12 4 5" xfId="16121" xr:uid="{00000000-0005-0000-0000-0000053F0000}"/>
    <cellStyle name="Normal 2 3 2 12 5" xfId="16122" xr:uid="{00000000-0005-0000-0000-0000063F0000}"/>
    <cellStyle name="Normal 2 3 2 12 5 2" xfId="16123" xr:uid="{00000000-0005-0000-0000-0000073F0000}"/>
    <cellStyle name="Normal 2 3 2 12 5 3" xfId="16124" xr:uid="{00000000-0005-0000-0000-0000083F0000}"/>
    <cellStyle name="Normal 2 3 2 12 5 4" xfId="16125" xr:uid="{00000000-0005-0000-0000-0000093F0000}"/>
    <cellStyle name="Normal 2 3 2 12 5 5" xfId="16126" xr:uid="{00000000-0005-0000-0000-00000A3F0000}"/>
    <cellStyle name="Normal 2 3 2 12 6" xfId="16127" xr:uid="{00000000-0005-0000-0000-00000B3F0000}"/>
    <cellStyle name="Normal 2 3 2 12 6 2" xfId="16128" xr:uid="{00000000-0005-0000-0000-00000C3F0000}"/>
    <cellStyle name="Normal 2 3 2 12 6 3" xfId="16129" xr:uid="{00000000-0005-0000-0000-00000D3F0000}"/>
    <cellStyle name="Normal 2 3 2 12 6 4" xfId="16130" xr:uid="{00000000-0005-0000-0000-00000E3F0000}"/>
    <cellStyle name="Normal 2 3 2 12 6 5" xfId="16131" xr:uid="{00000000-0005-0000-0000-00000F3F0000}"/>
    <cellStyle name="Normal 2 3 2 12 7" xfId="16132" xr:uid="{00000000-0005-0000-0000-0000103F0000}"/>
    <cellStyle name="Normal 2 3 2 12 7 2" xfId="16133" xr:uid="{00000000-0005-0000-0000-0000113F0000}"/>
    <cellStyle name="Normal 2 3 2 12 7 3" xfId="16134" xr:uid="{00000000-0005-0000-0000-0000123F0000}"/>
    <cellStyle name="Normal 2 3 2 12 7 4" xfId="16135" xr:uid="{00000000-0005-0000-0000-0000133F0000}"/>
    <cellStyle name="Normal 2 3 2 12 7 5" xfId="16136" xr:uid="{00000000-0005-0000-0000-0000143F0000}"/>
    <cellStyle name="Normal 2 3 2 12 8" xfId="16137" xr:uid="{00000000-0005-0000-0000-0000153F0000}"/>
    <cellStyle name="Normal 2 3 2 12 8 2" xfId="16138" xr:uid="{00000000-0005-0000-0000-0000163F0000}"/>
    <cellStyle name="Normal 2 3 2 12 8 3" xfId="16139" xr:uid="{00000000-0005-0000-0000-0000173F0000}"/>
    <cellStyle name="Normal 2 3 2 12 8 4" xfId="16140" xr:uid="{00000000-0005-0000-0000-0000183F0000}"/>
    <cellStyle name="Normal 2 3 2 12 8 5" xfId="16141" xr:uid="{00000000-0005-0000-0000-0000193F0000}"/>
    <cellStyle name="Normal 2 3 2 12 9" xfId="16142" xr:uid="{00000000-0005-0000-0000-00001A3F0000}"/>
    <cellStyle name="Normal 2 3 2 12 9 2" xfId="16143" xr:uid="{00000000-0005-0000-0000-00001B3F0000}"/>
    <cellStyle name="Normal 2 3 2 12 9 3" xfId="16144" xr:uid="{00000000-0005-0000-0000-00001C3F0000}"/>
    <cellStyle name="Normal 2 3 2 12 9 4" xfId="16145" xr:uid="{00000000-0005-0000-0000-00001D3F0000}"/>
    <cellStyle name="Normal 2 3 2 12 9 5" xfId="16146" xr:uid="{00000000-0005-0000-0000-00001E3F0000}"/>
    <cellStyle name="Normal 2 3 2 13" xfId="16147" xr:uid="{00000000-0005-0000-0000-00001F3F0000}"/>
    <cellStyle name="Normal 2 3 2 13 2" xfId="16148" xr:uid="{00000000-0005-0000-0000-0000203F0000}"/>
    <cellStyle name="Normal 2 3 2 13 3" xfId="16149" xr:uid="{00000000-0005-0000-0000-0000213F0000}"/>
    <cellStyle name="Normal 2 3 2 13 4" xfId="16150" xr:uid="{00000000-0005-0000-0000-0000223F0000}"/>
    <cellStyle name="Normal 2 3 2 13 5" xfId="16151" xr:uid="{00000000-0005-0000-0000-0000233F0000}"/>
    <cellStyle name="Normal 2 3 2 13 6" xfId="16152" xr:uid="{00000000-0005-0000-0000-0000243F0000}"/>
    <cellStyle name="Normal 2 3 2 14" xfId="16153" xr:uid="{00000000-0005-0000-0000-0000253F0000}"/>
    <cellStyle name="Normal 2 3 2 14 10" xfId="16154" xr:uid="{00000000-0005-0000-0000-0000263F0000}"/>
    <cellStyle name="Normal 2 3 2 14 11" xfId="16155" xr:uid="{00000000-0005-0000-0000-0000273F0000}"/>
    <cellStyle name="Normal 2 3 2 14 2" xfId="16156" xr:uid="{00000000-0005-0000-0000-0000283F0000}"/>
    <cellStyle name="Normal 2 3 2 14 2 2" xfId="16157" xr:uid="{00000000-0005-0000-0000-0000293F0000}"/>
    <cellStyle name="Normal 2 3 2 14 2 3" xfId="16158" xr:uid="{00000000-0005-0000-0000-00002A3F0000}"/>
    <cellStyle name="Normal 2 3 2 14 2 4" xfId="16159" xr:uid="{00000000-0005-0000-0000-00002B3F0000}"/>
    <cellStyle name="Normal 2 3 2 14 2 5" xfId="16160" xr:uid="{00000000-0005-0000-0000-00002C3F0000}"/>
    <cellStyle name="Normal 2 3 2 14 2 6" xfId="16161" xr:uid="{00000000-0005-0000-0000-00002D3F0000}"/>
    <cellStyle name="Normal 2 3 2 14 3" xfId="16162" xr:uid="{00000000-0005-0000-0000-00002E3F0000}"/>
    <cellStyle name="Normal 2 3 2 14 4" xfId="16163" xr:uid="{00000000-0005-0000-0000-00002F3F0000}"/>
    <cellStyle name="Normal 2 3 2 14 5" xfId="16164" xr:uid="{00000000-0005-0000-0000-0000303F0000}"/>
    <cellStyle name="Normal 2 3 2 14 6" xfId="16165" xr:uid="{00000000-0005-0000-0000-0000313F0000}"/>
    <cellStyle name="Normal 2 3 2 14 7" xfId="16166" xr:uid="{00000000-0005-0000-0000-0000323F0000}"/>
    <cellStyle name="Normal 2 3 2 14 8" xfId="16167" xr:uid="{00000000-0005-0000-0000-0000333F0000}"/>
    <cellStyle name="Normal 2 3 2 14 9" xfId="16168" xr:uid="{00000000-0005-0000-0000-0000343F0000}"/>
    <cellStyle name="Normal 2 3 2 15" xfId="16169" xr:uid="{00000000-0005-0000-0000-0000353F0000}"/>
    <cellStyle name="Normal 2 3 2 15 2" xfId="16170" xr:uid="{00000000-0005-0000-0000-0000363F0000}"/>
    <cellStyle name="Normal 2 3 2 15 3" xfId="16171" xr:uid="{00000000-0005-0000-0000-0000373F0000}"/>
    <cellStyle name="Normal 2 3 2 15 4" xfId="16172" xr:uid="{00000000-0005-0000-0000-0000383F0000}"/>
    <cellStyle name="Normal 2 3 2 15 5" xfId="16173" xr:uid="{00000000-0005-0000-0000-0000393F0000}"/>
    <cellStyle name="Normal 2 3 2 15 6" xfId="16174" xr:uid="{00000000-0005-0000-0000-00003A3F0000}"/>
    <cellStyle name="Normal 2 3 2 16" xfId="16175" xr:uid="{00000000-0005-0000-0000-00003B3F0000}"/>
    <cellStyle name="Normal 2 3 2 16 2" xfId="16176" xr:uid="{00000000-0005-0000-0000-00003C3F0000}"/>
    <cellStyle name="Normal 2 3 2 16 3" xfId="16177" xr:uid="{00000000-0005-0000-0000-00003D3F0000}"/>
    <cellStyle name="Normal 2 3 2 16 4" xfId="16178" xr:uid="{00000000-0005-0000-0000-00003E3F0000}"/>
    <cellStyle name="Normal 2 3 2 16 5" xfId="16179" xr:uid="{00000000-0005-0000-0000-00003F3F0000}"/>
    <cellStyle name="Normal 2 3 2 16 6" xfId="16180" xr:uid="{00000000-0005-0000-0000-0000403F0000}"/>
    <cellStyle name="Normal 2 3 2 17" xfId="16181" xr:uid="{00000000-0005-0000-0000-0000413F0000}"/>
    <cellStyle name="Normal 2 3 2 17 2" xfId="16182" xr:uid="{00000000-0005-0000-0000-0000423F0000}"/>
    <cellStyle name="Normal 2 3 2 17 3" xfId="16183" xr:uid="{00000000-0005-0000-0000-0000433F0000}"/>
    <cellStyle name="Normal 2 3 2 17 4" xfId="16184" xr:uid="{00000000-0005-0000-0000-0000443F0000}"/>
    <cellStyle name="Normal 2 3 2 17 5" xfId="16185" xr:uid="{00000000-0005-0000-0000-0000453F0000}"/>
    <cellStyle name="Normal 2 3 2 17 6" xfId="16186" xr:uid="{00000000-0005-0000-0000-0000463F0000}"/>
    <cellStyle name="Normal 2 3 2 18" xfId="16187" xr:uid="{00000000-0005-0000-0000-0000473F0000}"/>
    <cellStyle name="Normal 2 3 2 18 2" xfId="16188" xr:uid="{00000000-0005-0000-0000-0000483F0000}"/>
    <cellStyle name="Normal 2 3 2 18 3" xfId="16189" xr:uid="{00000000-0005-0000-0000-0000493F0000}"/>
    <cellStyle name="Normal 2 3 2 18 4" xfId="16190" xr:uid="{00000000-0005-0000-0000-00004A3F0000}"/>
    <cellStyle name="Normal 2 3 2 18 5" xfId="16191" xr:uid="{00000000-0005-0000-0000-00004B3F0000}"/>
    <cellStyle name="Normal 2 3 2 18 6" xfId="16192" xr:uid="{00000000-0005-0000-0000-00004C3F0000}"/>
    <cellStyle name="Normal 2 3 2 19" xfId="16193" xr:uid="{00000000-0005-0000-0000-00004D3F0000}"/>
    <cellStyle name="Normal 2 3 2 19 2" xfId="16194" xr:uid="{00000000-0005-0000-0000-00004E3F0000}"/>
    <cellStyle name="Normal 2 3 2 19 3" xfId="16195" xr:uid="{00000000-0005-0000-0000-00004F3F0000}"/>
    <cellStyle name="Normal 2 3 2 19 4" xfId="16196" xr:uid="{00000000-0005-0000-0000-0000503F0000}"/>
    <cellStyle name="Normal 2 3 2 19 5" xfId="16197" xr:uid="{00000000-0005-0000-0000-0000513F0000}"/>
    <cellStyle name="Normal 2 3 2 19 6" xfId="16198" xr:uid="{00000000-0005-0000-0000-0000523F0000}"/>
    <cellStyle name="Normal 2 3 2 2" xfId="16199" xr:uid="{00000000-0005-0000-0000-0000533F0000}"/>
    <cellStyle name="Normal 2 3 2 2 10" xfId="16200" xr:uid="{00000000-0005-0000-0000-0000543F0000}"/>
    <cellStyle name="Normal 2 3 2 2 10 2" xfId="16201" xr:uid="{00000000-0005-0000-0000-0000553F0000}"/>
    <cellStyle name="Normal 2 3 2 2 10 3" xfId="16202" xr:uid="{00000000-0005-0000-0000-0000563F0000}"/>
    <cellStyle name="Normal 2 3 2 2 10 4" xfId="16203" xr:uid="{00000000-0005-0000-0000-0000573F0000}"/>
    <cellStyle name="Normal 2 3 2 2 10 5" xfId="16204" xr:uid="{00000000-0005-0000-0000-0000583F0000}"/>
    <cellStyle name="Normal 2 3 2 2 10 6" xfId="16205" xr:uid="{00000000-0005-0000-0000-0000593F0000}"/>
    <cellStyle name="Normal 2 3 2 2 11" xfId="16206" xr:uid="{00000000-0005-0000-0000-00005A3F0000}"/>
    <cellStyle name="Normal 2 3 2 2 11 2" xfId="16207" xr:uid="{00000000-0005-0000-0000-00005B3F0000}"/>
    <cellStyle name="Normal 2 3 2 2 11 2 2" xfId="16208" xr:uid="{00000000-0005-0000-0000-00005C3F0000}"/>
    <cellStyle name="Normal 2 3 2 2 11 2 3" xfId="16209" xr:uid="{00000000-0005-0000-0000-00005D3F0000}"/>
    <cellStyle name="Normal 2 3 2 2 11 2 4" xfId="16210" xr:uid="{00000000-0005-0000-0000-00005E3F0000}"/>
    <cellStyle name="Normal 2 3 2 2 11 2 5" xfId="16211" xr:uid="{00000000-0005-0000-0000-00005F3F0000}"/>
    <cellStyle name="Normal 2 3 2 2 11 2 6" xfId="16212" xr:uid="{00000000-0005-0000-0000-0000603F0000}"/>
    <cellStyle name="Normal 2 3 2 2 11 3" xfId="16213" xr:uid="{00000000-0005-0000-0000-0000613F0000}"/>
    <cellStyle name="Normal 2 3 2 2 11 4" xfId="16214" xr:uid="{00000000-0005-0000-0000-0000623F0000}"/>
    <cellStyle name="Normal 2 3 2 2 11 5" xfId="16215" xr:uid="{00000000-0005-0000-0000-0000633F0000}"/>
    <cellStyle name="Normal 2 3 2 2 11 6" xfId="16216" xr:uid="{00000000-0005-0000-0000-0000643F0000}"/>
    <cellStyle name="Normal 2 3 2 2 11 7" xfId="16217" xr:uid="{00000000-0005-0000-0000-0000653F0000}"/>
    <cellStyle name="Normal 2 3 2 2 12" xfId="16218" xr:uid="{00000000-0005-0000-0000-0000663F0000}"/>
    <cellStyle name="Normal 2 3 2 2 12 10" xfId="16219" xr:uid="{00000000-0005-0000-0000-0000673F0000}"/>
    <cellStyle name="Normal 2 3 2 2 12 2" xfId="16220" xr:uid="{00000000-0005-0000-0000-0000683F0000}"/>
    <cellStyle name="Normal 2 3 2 2 12 2 2" xfId="16221" xr:uid="{00000000-0005-0000-0000-0000693F0000}"/>
    <cellStyle name="Normal 2 3 2 2 12 2 3" xfId="16222" xr:uid="{00000000-0005-0000-0000-00006A3F0000}"/>
    <cellStyle name="Normal 2 3 2 2 12 2 4" xfId="16223" xr:uid="{00000000-0005-0000-0000-00006B3F0000}"/>
    <cellStyle name="Normal 2 3 2 2 12 2 5" xfId="16224" xr:uid="{00000000-0005-0000-0000-00006C3F0000}"/>
    <cellStyle name="Normal 2 3 2 2 12 2 6" xfId="16225" xr:uid="{00000000-0005-0000-0000-00006D3F0000}"/>
    <cellStyle name="Normal 2 3 2 2 12 2 7" xfId="16226" xr:uid="{00000000-0005-0000-0000-00006E3F0000}"/>
    <cellStyle name="Normal 2 3 2 2 12 2 8" xfId="16227" xr:uid="{00000000-0005-0000-0000-00006F3F0000}"/>
    <cellStyle name="Normal 2 3 2 2 12 2 9" xfId="16228" xr:uid="{00000000-0005-0000-0000-0000703F0000}"/>
    <cellStyle name="Normal 2 3 2 2 12 3" xfId="16229" xr:uid="{00000000-0005-0000-0000-0000713F0000}"/>
    <cellStyle name="Normal 2 3 2 2 12 4" xfId="16230" xr:uid="{00000000-0005-0000-0000-0000723F0000}"/>
    <cellStyle name="Normal 2 3 2 2 12 5" xfId="16231" xr:uid="{00000000-0005-0000-0000-0000733F0000}"/>
    <cellStyle name="Normal 2 3 2 2 12 6" xfId="16232" xr:uid="{00000000-0005-0000-0000-0000743F0000}"/>
    <cellStyle name="Normal 2 3 2 2 12 7" xfId="16233" xr:uid="{00000000-0005-0000-0000-0000753F0000}"/>
    <cellStyle name="Normal 2 3 2 2 12 8" xfId="16234" xr:uid="{00000000-0005-0000-0000-0000763F0000}"/>
    <cellStyle name="Normal 2 3 2 2 12 9" xfId="16235" xr:uid="{00000000-0005-0000-0000-0000773F0000}"/>
    <cellStyle name="Normal 2 3 2 2 13" xfId="16236" xr:uid="{00000000-0005-0000-0000-0000783F0000}"/>
    <cellStyle name="Normal 2 3 2 2 13 2" xfId="16237" xr:uid="{00000000-0005-0000-0000-0000793F0000}"/>
    <cellStyle name="Normal 2 3 2 2 14" xfId="16238" xr:uid="{00000000-0005-0000-0000-00007A3F0000}"/>
    <cellStyle name="Normal 2 3 2 2 14 2" xfId="16239" xr:uid="{00000000-0005-0000-0000-00007B3F0000}"/>
    <cellStyle name="Normal 2 3 2 2 15" xfId="16240" xr:uid="{00000000-0005-0000-0000-00007C3F0000}"/>
    <cellStyle name="Normal 2 3 2 2 15 2" xfId="16241" xr:uid="{00000000-0005-0000-0000-00007D3F0000}"/>
    <cellStyle name="Normal 2 3 2 2 16" xfId="16242" xr:uid="{00000000-0005-0000-0000-00007E3F0000}"/>
    <cellStyle name="Normal 2 3 2 2 16 2" xfId="16243" xr:uid="{00000000-0005-0000-0000-00007F3F0000}"/>
    <cellStyle name="Normal 2 3 2 2 17" xfId="16244" xr:uid="{00000000-0005-0000-0000-0000803F0000}"/>
    <cellStyle name="Normal 2 3 2 2 17 2" xfId="16245" xr:uid="{00000000-0005-0000-0000-0000813F0000}"/>
    <cellStyle name="Normal 2 3 2 2 18" xfId="16246" xr:uid="{00000000-0005-0000-0000-0000823F0000}"/>
    <cellStyle name="Normal 2 3 2 2 18 2" xfId="16247" xr:uid="{00000000-0005-0000-0000-0000833F0000}"/>
    <cellStyle name="Normal 2 3 2 2 19" xfId="16248" xr:uid="{00000000-0005-0000-0000-0000843F0000}"/>
    <cellStyle name="Normal 2 3 2 2 2" xfId="16249" xr:uid="{00000000-0005-0000-0000-0000853F0000}"/>
    <cellStyle name="Normal 2 3 2 2 2 10" xfId="16250" xr:uid="{00000000-0005-0000-0000-0000863F0000}"/>
    <cellStyle name="Normal 2 3 2 2 2 10 2" xfId="16251" xr:uid="{00000000-0005-0000-0000-0000873F0000}"/>
    <cellStyle name="Normal 2 3 2 2 2 11" xfId="16252" xr:uid="{00000000-0005-0000-0000-0000883F0000}"/>
    <cellStyle name="Normal 2 3 2 2 2 11 2" xfId="16253" xr:uid="{00000000-0005-0000-0000-0000893F0000}"/>
    <cellStyle name="Normal 2 3 2 2 2 11 2 2" xfId="16254" xr:uid="{00000000-0005-0000-0000-00008A3F0000}"/>
    <cellStyle name="Normal 2 3 2 2 2 11 2 3" xfId="16255" xr:uid="{00000000-0005-0000-0000-00008B3F0000}"/>
    <cellStyle name="Normal 2 3 2 2 2 11 2 4" xfId="16256" xr:uid="{00000000-0005-0000-0000-00008C3F0000}"/>
    <cellStyle name="Normal 2 3 2 2 2 11 2 5" xfId="16257" xr:uid="{00000000-0005-0000-0000-00008D3F0000}"/>
    <cellStyle name="Normal 2 3 2 2 2 11 2 6" xfId="16258" xr:uid="{00000000-0005-0000-0000-00008E3F0000}"/>
    <cellStyle name="Normal 2 3 2 2 2 11 3" xfId="16259" xr:uid="{00000000-0005-0000-0000-00008F3F0000}"/>
    <cellStyle name="Normal 2 3 2 2 2 11 4" xfId="16260" xr:uid="{00000000-0005-0000-0000-0000903F0000}"/>
    <cellStyle name="Normal 2 3 2 2 2 11 5" xfId="16261" xr:uid="{00000000-0005-0000-0000-0000913F0000}"/>
    <cellStyle name="Normal 2 3 2 2 2 11 6" xfId="16262" xr:uid="{00000000-0005-0000-0000-0000923F0000}"/>
    <cellStyle name="Normal 2 3 2 2 2 11 7" xfId="16263" xr:uid="{00000000-0005-0000-0000-0000933F0000}"/>
    <cellStyle name="Normal 2 3 2 2 2 12" xfId="16264" xr:uid="{00000000-0005-0000-0000-0000943F0000}"/>
    <cellStyle name="Normal 2 3 2 2 2 12 2" xfId="16265" xr:uid="{00000000-0005-0000-0000-0000953F0000}"/>
    <cellStyle name="Normal 2 3 2 2 2 13" xfId="16266" xr:uid="{00000000-0005-0000-0000-0000963F0000}"/>
    <cellStyle name="Normal 2 3 2 2 2 13 2" xfId="16267" xr:uid="{00000000-0005-0000-0000-0000973F0000}"/>
    <cellStyle name="Normal 2 3 2 2 2 14" xfId="16268" xr:uid="{00000000-0005-0000-0000-0000983F0000}"/>
    <cellStyle name="Normal 2 3 2 2 2 14 2" xfId="16269" xr:uid="{00000000-0005-0000-0000-0000993F0000}"/>
    <cellStyle name="Normal 2 3 2 2 2 15" xfId="16270" xr:uid="{00000000-0005-0000-0000-00009A3F0000}"/>
    <cellStyle name="Normal 2 3 2 2 2 15 2" xfId="16271" xr:uid="{00000000-0005-0000-0000-00009B3F0000}"/>
    <cellStyle name="Normal 2 3 2 2 2 16" xfId="16272" xr:uid="{00000000-0005-0000-0000-00009C3F0000}"/>
    <cellStyle name="Normal 2 3 2 2 2 16 2" xfId="16273" xr:uid="{00000000-0005-0000-0000-00009D3F0000}"/>
    <cellStyle name="Normal 2 3 2 2 2 17" xfId="16274" xr:uid="{00000000-0005-0000-0000-00009E3F0000}"/>
    <cellStyle name="Normal 2 3 2 2 2 17 2" xfId="16275" xr:uid="{00000000-0005-0000-0000-00009F3F0000}"/>
    <cellStyle name="Normal 2 3 2 2 2 18" xfId="16276" xr:uid="{00000000-0005-0000-0000-0000A03F0000}"/>
    <cellStyle name="Normal 2 3 2 2 2 18 2" xfId="16277" xr:uid="{00000000-0005-0000-0000-0000A13F0000}"/>
    <cellStyle name="Normal 2 3 2 2 2 18 2 2" xfId="16278" xr:uid="{00000000-0005-0000-0000-0000A23F0000}"/>
    <cellStyle name="Normal 2 3 2 2 2 18 2 2 2" xfId="16279" xr:uid="{00000000-0005-0000-0000-0000A33F0000}"/>
    <cellStyle name="Normal 2 3 2 2 2 18 3" xfId="16280" xr:uid="{00000000-0005-0000-0000-0000A43F0000}"/>
    <cellStyle name="Normal 2 3 2 2 2 18 4" xfId="16281" xr:uid="{00000000-0005-0000-0000-0000A53F0000}"/>
    <cellStyle name="Normal 2 3 2 2 2 18 5" xfId="16282" xr:uid="{00000000-0005-0000-0000-0000A63F0000}"/>
    <cellStyle name="Normal 2 3 2 2 2 18 6" xfId="16283" xr:uid="{00000000-0005-0000-0000-0000A73F0000}"/>
    <cellStyle name="Normal 2 3 2 2 2 18 7" xfId="16284" xr:uid="{00000000-0005-0000-0000-0000A83F0000}"/>
    <cellStyle name="Normal 2 3 2 2 2 19" xfId="16285" xr:uid="{00000000-0005-0000-0000-0000A93F0000}"/>
    <cellStyle name="Normal 2 3 2 2 2 19 2" xfId="16286" xr:uid="{00000000-0005-0000-0000-0000AA3F0000}"/>
    <cellStyle name="Normal 2 3 2 2 2 19 2 2" xfId="16287" xr:uid="{00000000-0005-0000-0000-0000AB3F0000}"/>
    <cellStyle name="Normal 2 3 2 2 2 2" xfId="16288" xr:uid="{00000000-0005-0000-0000-0000AC3F0000}"/>
    <cellStyle name="Normal 2 3 2 2 2 2 10" xfId="16289" xr:uid="{00000000-0005-0000-0000-0000AD3F0000}"/>
    <cellStyle name="Normal 2 3 2 2 2 2 10 2" xfId="16290" xr:uid="{00000000-0005-0000-0000-0000AE3F0000}"/>
    <cellStyle name="Normal 2 3 2 2 2 2 11" xfId="16291" xr:uid="{00000000-0005-0000-0000-0000AF3F0000}"/>
    <cellStyle name="Normal 2 3 2 2 2 2 11 2" xfId="16292" xr:uid="{00000000-0005-0000-0000-0000B03F0000}"/>
    <cellStyle name="Normal 2 3 2 2 2 2 12" xfId="16293" xr:uid="{00000000-0005-0000-0000-0000B13F0000}"/>
    <cellStyle name="Normal 2 3 2 2 2 2 12 2" xfId="16294" xr:uid="{00000000-0005-0000-0000-0000B23F0000}"/>
    <cellStyle name="Normal 2 3 2 2 2 2 13" xfId="16295" xr:uid="{00000000-0005-0000-0000-0000B33F0000}"/>
    <cellStyle name="Normal 2 3 2 2 2 2 13 2" xfId="16296" xr:uid="{00000000-0005-0000-0000-0000B43F0000}"/>
    <cellStyle name="Normal 2 3 2 2 2 2 14" xfId="16297" xr:uid="{00000000-0005-0000-0000-0000B53F0000}"/>
    <cellStyle name="Normal 2 3 2 2 2 2 14 2" xfId="16298" xr:uid="{00000000-0005-0000-0000-0000B63F0000}"/>
    <cellStyle name="Normal 2 3 2 2 2 2 15" xfId="16299" xr:uid="{00000000-0005-0000-0000-0000B73F0000}"/>
    <cellStyle name="Normal 2 3 2 2 2 2 15 2" xfId="16300" xr:uid="{00000000-0005-0000-0000-0000B83F0000}"/>
    <cellStyle name="Normal 2 3 2 2 2 2 16" xfId="16301" xr:uid="{00000000-0005-0000-0000-0000B93F0000}"/>
    <cellStyle name="Normal 2 3 2 2 2 2 17" xfId="16302" xr:uid="{00000000-0005-0000-0000-0000BA3F0000}"/>
    <cellStyle name="Normal 2 3 2 2 2 2 18" xfId="16303" xr:uid="{00000000-0005-0000-0000-0000BB3F0000}"/>
    <cellStyle name="Normal 2 3 2 2 2 2 18 2" xfId="16304" xr:uid="{00000000-0005-0000-0000-0000BC3F0000}"/>
    <cellStyle name="Normal 2 3 2 2 2 2 18 2 2" xfId="16305" xr:uid="{00000000-0005-0000-0000-0000BD3F0000}"/>
    <cellStyle name="Normal 2 3 2 2 2 2 18 2 2 2" xfId="16306" xr:uid="{00000000-0005-0000-0000-0000BE3F0000}"/>
    <cellStyle name="Normal 2 3 2 2 2 2 18 3" xfId="16307" xr:uid="{00000000-0005-0000-0000-0000BF3F0000}"/>
    <cellStyle name="Normal 2 3 2 2 2 2 18 4" xfId="16308" xr:uid="{00000000-0005-0000-0000-0000C03F0000}"/>
    <cellStyle name="Normal 2 3 2 2 2 2 18 5" xfId="16309" xr:uid="{00000000-0005-0000-0000-0000C13F0000}"/>
    <cellStyle name="Normal 2 3 2 2 2 2 18 6" xfId="16310" xr:uid="{00000000-0005-0000-0000-0000C23F0000}"/>
    <cellStyle name="Normal 2 3 2 2 2 2 19" xfId="16311" xr:uid="{00000000-0005-0000-0000-0000C33F0000}"/>
    <cellStyle name="Normal 2 3 2 2 2 2 19 2" xfId="16312" xr:uid="{00000000-0005-0000-0000-0000C43F0000}"/>
    <cellStyle name="Normal 2 3 2 2 2 2 19 2 2" xfId="16313" xr:uid="{00000000-0005-0000-0000-0000C53F0000}"/>
    <cellStyle name="Normal 2 3 2 2 2 2 2" xfId="16314" xr:uid="{00000000-0005-0000-0000-0000C63F0000}"/>
    <cellStyle name="Normal 2 3 2 2 2 2 2 10" xfId="16315" xr:uid="{00000000-0005-0000-0000-0000C73F0000}"/>
    <cellStyle name="Normal 2 3 2 2 2 2 2 10 2" xfId="16316" xr:uid="{00000000-0005-0000-0000-0000C83F0000}"/>
    <cellStyle name="Normal 2 3 2 2 2 2 2 10 2 2" xfId="16317" xr:uid="{00000000-0005-0000-0000-0000C93F0000}"/>
    <cellStyle name="Normal 2 3 2 2 2 2 2 10 2 2 2" xfId="16318" xr:uid="{00000000-0005-0000-0000-0000CA3F0000}"/>
    <cellStyle name="Normal 2 3 2 2 2 2 2 10 3" xfId="16319" xr:uid="{00000000-0005-0000-0000-0000CB3F0000}"/>
    <cellStyle name="Normal 2 3 2 2 2 2 2 10 4" xfId="16320" xr:uid="{00000000-0005-0000-0000-0000CC3F0000}"/>
    <cellStyle name="Normal 2 3 2 2 2 2 2 10 5" xfId="16321" xr:uid="{00000000-0005-0000-0000-0000CD3F0000}"/>
    <cellStyle name="Normal 2 3 2 2 2 2 2 10 6" xfId="16322" xr:uid="{00000000-0005-0000-0000-0000CE3F0000}"/>
    <cellStyle name="Normal 2 3 2 2 2 2 2 10 7" xfId="16323" xr:uid="{00000000-0005-0000-0000-0000CF3F0000}"/>
    <cellStyle name="Normal 2 3 2 2 2 2 2 11" xfId="16324" xr:uid="{00000000-0005-0000-0000-0000D03F0000}"/>
    <cellStyle name="Normal 2 3 2 2 2 2 2 11 2" xfId="16325" xr:uid="{00000000-0005-0000-0000-0000D13F0000}"/>
    <cellStyle name="Normal 2 3 2 2 2 2 2 11 2 2" xfId="16326" xr:uid="{00000000-0005-0000-0000-0000D23F0000}"/>
    <cellStyle name="Normal 2 3 2 2 2 2 2 11 3" xfId="16327" xr:uid="{00000000-0005-0000-0000-0000D33F0000}"/>
    <cellStyle name="Normal 2 3 2 2 2 2 2 12" xfId="16328" xr:uid="{00000000-0005-0000-0000-0000D43F0000}"/>
    <cellStyle name="Normal 2 3 2 2 2 2 2 12 2" xfId="16329" xr:uid="{00000000-0005-0000-0000-0000D53F0000}"/>
    <cellStyle name="Normal 2 3 2 2 2 2 2 13" xfId="16330" xr:uid="{00000000-0005-0000-0000-0000D63F0000}"/>
    <cellStyle name="Normal 2 3 2 2 2 2 2 13 2" xfId="16331" xr:uid="{00000000-0005-0000-0000-0000D73F0000}"/>
    <cellStyle name="Normal 2 3 2 2 2 2 2 14" xfId="16332" xr:uid="{00000000-0005-0000-0000-0000D83F0000}"/>
    <cellStyle name="Normal 2 3 2 2 2 2 2 14 2" xfId="16333" xr:uid="{00000000-0005-0000-0000-0000D93F0000}"/>
    <cellStyle name="Normal 2 3 2 2 2 2 2 15" xfId="16334" xr:uid="{00000000-0005-0000-0000-0000DA3F0000}"/>
    <cellStyle name="Normal 2 3 2 2 2 2 2 15 2" xfId="16335" xr:uid="{00000000-0005-0000-0000-0000DB3F0000}"/>
    <cellStyle name="Normal 2 3 2 2 2 2 2 16" xfId="16336" xr:uid="{00000000-0005-0000-0000-0000DC3F0000}"/>
    <cellStyle name="Normal 2 3 2 2 2 2 2 17" xfId="16337" xr:uid="{00000000-0005-0000-0000-0000DD3F0000}"/>
    <cellStyle name="Normal 2 3 2 2 2 2 2 18" xfId="16338" xr:uid="{00000000-0005-0000-0000-0000DE3F0000}"/>
    <cellStyle name="Normal 2 3 2 2 2 2 2 19" xfId="16339" xr:uid="{00000000-0005-0000-0000-0000DF3F0000}"/>
    <cellStyle name="Normal 2 3 2 2 2 2 2 2" xfId="16340" xr:uid="{00000000-0005-0000-0000-0000E03F0000}"/>
    <cellStyle name="Normal 2 3 2 2 2 2 2 2 10" xfId="16341" xr:uid="{00000000-0005-0000-0000-0000E13F0000}"/>
    <cellStyle name="Normal 2 3 2 2 2 2 2 2 10 2" xfId="16342" xr:uid="{00000000-0005-0000-0000-0000E23F0000}"/>
    <cellStyle name="Normal 2 3 2 2 2 2 2 2 10 2 2" xfId="16343" xr:uid="{00000000-0005-0000-0000-0000E33F0000}"/>
    <cellStyle name="Normal 2 3 2 2 2 2 2 2 10 2 2 2" xfId="16344" xr:uid="{00000000-0005-0000-0000-0000E43F0000}"/>
    <cellStyle name="Normal 2 3 2 2 2 2 2 2 10 3" xfId="16345" xr:uid="{00000000-0005-0000-0000-0000E53F0000}"/>
    <cellStyle name="Normal 2 3 2 2 2 2 2 2 10 4" xfId="16346" xr:uid="{00000000-0005-0000-0000-0000E63F0000}"/>
    <cellStyle name="Normal 2 3 2 2 2 2 2 2 10 5" xfId="16347" xr:uid="{00000000-0005-0000-0000-0000E73F0000}"/>
    <cellStyle name="Normal 2 3 2 2 2 2 2 2 10 6" xfId="16348" xr:uid="{00000000-0005-0000-0000-0000E83F0000}"/>
    <cellStyle name="Normal 2 3 2 2 2 2 2 2 10 7" xfId="16349" xr:uid="{00000000-0005-0000-0000-0000E93F0000}"/>
    <cellStyle name="Normal 2 3 2 2 2 2 2 2 11" xfId="16350" xr:uid="{00000000-0005-0000-0000-0000EA3F0000}"/>
    <cellStyle name="Normal 2 3 2 2 2 2 2 2 11 2" xfId="16351" xr:uid="{00000000-0005-0000-0000-0000EB3F0000}"/>
    <cellStyle name="Normal 2 3 2 2 2 2 2 2 11 2 2" xfId="16352" xr:uid="{00000000-0005-0000-0000-0000EC3F0000}"/>
    <cellStyle name="Normal 2 3 2 2 2 2 2 2 11 3" xfId="16353" xr:uid="{00000000-0005-0000-0000-0000ED3F0000}"/>
    <cellStyle name="Normal 2 3 2 2 2 2 2 2 12" xfId="16354" xr:uid="{00000000-0005-0000-0000-0000EE3F0000}"/>
    <cellStyle name="Normal 2 3 2 2 2 2 2 2 12 2" xfId="16355" xr:uid="{00000000-0005-0000-0000-0000EF3F0000}"/>
    <cellStyle name="Normal 2 3 2 2 2 2 2 2 13" xfId="16356" xr:uid="{00000000-0005-0000-0000-0000F03F0000}"/>
    <cellStyle name="Normal 2 3 2 2 2 2 2 2 14" xfId="16357" xr:uid="{00000000-0005-0000-0000-0000F13F0000}"/>
    <cellStyle name="Normal 2 3 2 2 2 2 2 2 15" xfId="16358" xr:uid="{00000000-0005-0000-0000-0000F23F0000}"/>
    <cellStyle name="Normal 2 3 2 2 2 2 2 2 16" xfId="16359" xr:uid="{00000000-0005-0000-0000-0000F33F0000}"/>
    <cellStyle name="Normal 2 3 2 2 2 2 2 2 17" xfId="16360" xr:uid="{00000000-0005-0000-0000-0000F43F0000}"/>
    <cellStyle name="Normal 2 3 2 2 2 2 2 2 18" xfId="16361" xr:uid="{00000000-0005-0000-0000-0000F53F0000}"/>
    <cellStyle name="Normal 2 3 2 2 2 2 2 2 19" xfId="16362" xr:uid="{00000000-0005-0000-0000-0000F63F0000}"/>
    <cellStyle name="Normal 2 3 2 2 2 2 2 2 2" xfId="16363" xr:uid="{00000000-0005-0000-0000-0000F73F0000}"/>
    <cellStyle name="Normal 2 3 2 2 2 2 2 2 2 10" xfId="16364" xr:uid="{00000000-0005-0000-0000-0000F83F0000}"/>
    <cellStyle name="Normal 2 3 2 2 2 2 2 2 2 10 2" xfId="16365" xr:uid="{00000000-0005-0000-0000-0000F93F0000}"/>
    <cellStyle name="Normal 2 3 2 2 2 2 2 2 2 11" xfId="16366" xr:uid="{00000000-0005-0000-0000-0000FA3F0000}"/>
    <cellStyle name="Normal 2 3 2 2 2 2 2 2 2 11 2" xfId="16367" xr:uid="{00000000-0005-0000-0000-0000FB3F0000}"/>
    <cellStyle name="Normal 2 3 2 2 2 2 2 2 2 12" xfId="16368" xr:uid="{00000000-0005-0000-0000-0000FC3F0000}"/>
    <cellStyle name="Normal 2 3 2 2 2 2 2 2 2 12 2" xfId="16369" xr:uid="{00000000-0005-0000-0000-0000FD3F0000}"/>
    <cellStyle name="Normal 2 3 2 2 2 2 2 2 2 13" xfId="16370" xr:uid="{00000000-0005-0000-0000-0000FE3F0000}"/>
    <cellStyle name="Normal 2 3 2 2 2 2 2 2 2 13 10" xfId="16371" xr:uid="{00000000-0005-0000-0000-0000FF3F0000}"/>
    <cellStyle name="Normal 2 3 2 2 2 2 2 2 2 13 11" xfId="16372" xr:uid="{00000000-0005-0000-0000-000000400000}"/>
    <cellStyle name="Normal 2 3 2 2 2 2 2 2 2 13 12" xfId="16373" xr:uid="{00000000-0005-0000-0000-000001400000}"/>
    <cellStyle name="Normal 2 3 2 2 2 2 2 2 2 13 13" xfId="16374" xr:uid="{00000000-0005-0000-0000-000002400000}"/>
    <cellStyle name="Normal 2 3 2 2 2 2 2 2 2 13 14" xfId="16375" xr:uid="{00000000-0005-0000-0000-000003400000}"/>
    <cellStyle name="Normal 2 3 2 2 2 2 2 2 2 13 15" xfId="16376" xr:uid="{00000000-0005-0000-0000-000004400000}"/>
    <cellStyle name="Normal 2 3 2 2 2 2 2 2 2 13 16" xfId="16377" xr:uid="{00000000-0005-0000-0000-000005400000}"/>
    <cellStyle name="Normal 2 3 2 2 2 2 2 2 2 13 2" xfId="16378" xr:uid="{00000000-0005-0000-0000-000006400000}"/>
    <cellStyle name="Normal 2 3 2 2 2 2 2 2 2 13 3" xfId="16379" xr:uid="{00000000-0005-0000-0000-000007400000}"/>
    <cellStyle name="Normal 2 3 2 2 2 2 2 2 2 13 4" xfId="16380" xr:uid="{00000000-0005-0000-0000-000008400000}"/>
    <cellStyle name="Normal 2 3 2 2 2 2 2 2 2 13 5" xfId="16381" xr:uid="{00000000-0005-0000-0000-000009400000}"/>
    <cellStyle name="Normal 2 3 2 2 2 2 2 2 2 13 6" xfId="16382" xr:uid="{00000000-0005-0000-0000-00000A400000}"/>
    <cellStyle name="Normal 2 3 2 2 2 2 2 2 2 13 7" xfId="16383" xr:uid="{00000000-0005-0000-0000-00000B400000}"/>
    <cellStyle name="Normal 2 3 2 2 2 2 2 2 2 13 8" xfId="16384" xr:uid="{00000000-0005-0000-0000-00000C400000}"/>
    <cellStyle name="Normal 2 3 2 2 2 2 2 2 2 13 9" xfId="16385" xr:uid="{00000000-0005-0000-0000-00000D400000}"/>
    <cellStyle name="Normal 2 3 2 2 2 2 2 2 2 14" xfId="16386" xr:uid="{00000000-0005-0000-0000-00000E400000}"/>
    <cellStyle name="Normal 2 3 2 2 2 2 2 2 2 15" xfId="16387" xr:uid="{00000000-0005-0000-0000-00000F400000}"/>
    <cellStyle name="Normal 2 3 2 2 2 2 2 2 2 16" xfId="16388" xr:uid="{00000000-0005-0000-0000-000010400000}"/>
    <cellStyle name="Normal 2 3 2 2 2 2 2 2 2 17" xfId="16389" xr:uid="{00000000-0005-0000-0000-000011400000}"/>
    <cellStyle name="Normal 2 3 2 2 2 2 2 2 2 18" xfId="16390" xr:uid="{00000000-0005-0000-0000-000012400000}"/>
    <cellStyle name="Normal 2 3 2 2 2 2 2 2 2 19" xfId="16391" xr:uid="{00000000-0005-0000-0000-000013400000}"/>
    <cellStyle name="Normal 2 3 2 2 2 2 2 2 2 2" xfId="16392" xr:uid="{00000000-0005-0000-0000-000014400000}"/>
    <cellStyle name="Normal 2 3 2 2 2 2 2 2 2 2 10" xfId="16393" xr:uid="{00000000-0005-0000-0000-000015400000}"/>
    <cellStyle name="Normal 2 3 2 2 2 2 2 2 2 2 11" xfId="16394" xr:uid="{00000000-0005-0000-0000-000016400000}"/>
    <cellStyle name="Normal 2 3 2 2 2 2 2 2 2 2 12" xfId="16395" xr:uid="{00000000-0005-0000-0000-000017400000}"/>
    <cellStyle name="Normal 2 3 2 2 2 2 2 2 2 2 12 10" xfId="16396" xr:uid="{00000000-0005-0000-0000-000018400000}"/>
    <cellStyle name="Normal 2 3 2 2 2 2 2 2 2 2 12 11" xfId="16397" xr:uid="{00000000-0005-0000-0000-000019400000}"/>
    <cellStyle name="Normal 2 3 2 2 2 2 2 2 2 2 12 12" xfId="16398" xr:uid="{00000000-0005-0000-0000-00001A400000}"/>
    <cellStyle name="Normal 2 3 2 2 2 2 2 2 2 2 12 13" xfId="16399" xr:uid="{00000000-0005-0000-0000-00001B400000}"/>
    <cellStyle name="Normal 2 3 2 2 2 2 2 2 2 2 12 14" xfId="16400" xr:uid="{00000000-0005-0000-0000-00001C400000}"/>
    <cellStyle name="Normal 2 3 2 2 2 2 2 2 2 2 12 15" xfId="16401" xr:uid="{00000000-0005-0000-0000-00001D400000}"/>
    <cellStyle name="Normal 2 3 2 2 2 2 2 2 2 2 12 16" xfId="16402" xr:uid="{00000000-0005-0000-0000-00001E400000}"/>
    <cellStyle name="Normal 2 3 2 2 2 2 2 2 2 2 12 2" xfId="16403" xr:uid="{00000000-0005-0000-0000-00001F400000}"/>
    <cellStyle name="Normal 2 3 2 2 2 2 2 2 2 2 12 3" xfId="16404" xr:uid="{00000000-0005-0000-0000-000020400000}"/>
    <cellStyle name="Normal 2 3 2 2 2 2 2 2 2 2 12 4" xfId="16405" xr:uid="{00000000-0005-0000-0000-000021400000}"/>
    <cellStyle name="Normal 2 3 2 2 2 2 2 2 2 2 12 5" xfId="16406" xr:uid="{00000000-0005-0000-0000-000022400000}"/>
    <cellStyle name="Normal 2 3 2 2 2 2 2 2 2 2 12 6" xfId="16407" xr:uid="{00000000-0005-0000-0000-000023400000}"/>
    <cellStyle name="Normal 2 3 2 2 2 2 2 2 2 2 12 7" xfId="16408" xr:uid="{00000000-0005-0000-0000-000024400000}"/>
    <cellStyle name="Normal 2 3 2 2 2 2 2 2 2 2 12 8" xfId="16409" xr:uid="{00000000-0005-0000-0000-000025400000}"/>
    <cellStyle name="Normal 2 3 2 2 2 2 2 2 2 2 12 9" xfId="16410" xr:uid="{00000000-0005-0000-0000-000026400000}"/>
    <cellStyle name="Normal 2 3 2 2 2 2 2 2 2 2 13" xfId="16411" xr:uid="{00000000-0005-0000-0000-000027400000}"/>
    <cellStyle name="Normal 2 3 2 2 2 2 2 2 2 2 14" xfId="16412" xr:uid="{00000000-0005-0000-0000-000028400000}"/>
    <cellStyle name="Normal 2 3 2 2 2 2 2 2 2 2 15" xfId="16413" xr:uid="{00000000-0005-0000-0000-000029400000}"/>
    <cellStyle name="Normal 2 3 2 2 2 2 2 2 2 2 16" xfId="16414" xr:uid="{00000000-0005-0000-0000-00002A400000}"/>
    <cellStyle name="Normal 2 3 2 2 2 2 2 2 2 2 17" xfId="16415" xr:uid="{00000000-0005-0000-0000-00002B400000}"/>
    <cellStyle name="Normal 2 3 2 2 2 2 2 2 2 2 18" xfId="16416" xr:uid="{00000000-0005-0000-0000-00002C400000}"/>
    <cellStyle name="Normal 2 3 2 2 2 2 2 2 2 2 19" xfId="16417" xr:uid="{00000000-0005-0000-0000-00002D400000}"/>
    <cellStyle name="Normal 2 3 2 2 2 2 2 2 2 2 2" xfId="16418" xr:uid="{00000000-0005-0000-0000-00002E400000}"/>
    <cellStyle name="Normal 2 3 2 2 2 2 2 2 2 2 2 10" xfId="16419" xr:uid="{00000000-0005-0000-0000-00002F400000}"/>
    <cellStyle name="Normal 2 3 2 2 2 2 2 2 2 2 2 10 10" xfId="16420" xr:uid="{00000000-0005-0000-0000-000030400000}"/>
    <cellStyle name="Normal 2 3 2 2 2 2 2 2 2 2 2 10 11" xfId="16421" xr:uid="{00000000-0005-0000-0000-000031400000}"/>
    <cellStyle name="Normal 2 3 2 2 2 2 2 2 2 2 2 10 12" xfId="16422" xr:uid="{00000000-0005-0000-0000-000032400000}"/>
    <cellStyle name="Normal 2 3 2 2 2 2 2 2 2 2 2 10 13" xfId="16423" xr:uid="{00000000-0005-0000-0000-000033400000}"/>
    <cellStyle name="Normal 2 3 2 2 2 2 2 2 2 2 2 10 14" xfId="16424" xr:uid="{00000000-0005-0000-0000-000034400000}"/>
    <cellStyle name="Normal 2 3 2 2 2 2 2 2 2 2 2 10 15" xfId="16425" xr:uid="{00000000-0005-0000-0000-000035400000}"/>
    <cellStyle name="Normal 2 3 2 2 2 2 2 2 2 2 2 10 16" xfId="16426" xr:uid="{00000000-0005-0000-0000-000036400000}"/>
    <cellStyle name="Normal 2 3 2 2 2 2 2 2 2 2 2 10 2" xfId="16427" xr:uid="{00000000-0005-0000-0000-000037400000}"/>
    <cellStyle name="Normal 2 3 2 2 2 2 2 2 2 2 2 10 3" xfId="16428" xr:uid="{00000000-0005-0000-0000-000038400000}"/>
    <cellStyle name="Normal 2 3 2 2 2 2 2 2 2 2 2 10 4" xfId="16429" xr:uid="{00000000-0005-0000-0000-000039400000}"/>
    <cellStyle name="Normal 2 3 2 2 2 2 2 2 2 2 2 10 5" xfId="16430" xr:uid="{00000000-0005-0000-0000-00003A400000}"/>
    <cellStyle name="Normal 2 3 2 2 2 2 2 2 2 2 2 10 6" xfId="16431" xr:uid="{00000000-0005-0000-0000-00003B400000}"/>
    <cellStyle name="Normal 2 3 2 2 2 2 2 2 2 2 2 10 7" xfId="16432" xr:uid="{00000000-0005-0000-0000-00003C400000}"/>
    <cellStyle name="Normal 2 3 2 2 2 2 2 2 2 2 2 10 8" xfId="16433" xr:uid="{00000000-0005-0000-0000-00003D400000}"/>
    <cellStyle name="Normal 2 3 2 2 2 2 2 2 2 2 2 10 9" xfId="16434" xr:uid="{00000000-0005-0000-0000-00003E400000}"/>
    <cellStyle name="Normal 2 3 2 2 2 2 2 2 2 2 2 11" xfId="16435" xr:uid="{00000000-0005-0000-0000-00003F400000}"/>
    <cellStyle name="Normal 2 3 2 2 2 2 2 2 2 2 2 12" xfId="16436" xr:uid="{00000000-0005-0000-0000-000040400000}"/>
    <cellStyle name="Normal 2 3 2 2 2 2 2 2 2 2 2 13" xfId="16437" xr:uid="{00000000-0005-0000-0000-000041400000}"/>
    <cellStyle name="Normal 2 3 2 2 2 2 2 2 2 2 2 14" xfId="16438" xr:uid="{00000000-0005-0000-0000-000042400000}"/>
    <cellStyle name="Normal 2 3 2 2 2 2 2 2 2 2 2 15" xfId="16439" xr:uid="{00000000-0005-0000-0000-000043400000}"/>
    <cellStyle name="Normal 2 3 2 2 2 2 2 2 2 2 2 16" xfId="16440" xr:uid="{00000000-0005-0000-0000-000044400000}"/>
    <cellStyle name="Normal 2 3 2 2 2 2 2 2 2 2 2 17" xfId="16441" xr:uid="{00000000-0005-0000-0000-000045400000}"/>
    <cellStyle name="Normal 2 3 2 2 2 2 2 2 2 2 2 17 2" xfId="16442" xr:uid="{00000000-0005-0000-0000-000046400000}"/>
    <cellStyle name="Normal 2 3 2 2 2 2 2 2 2 2 2 17 3" xfId="16443" xr:uid="{00000000-0005-0000-0000-000047400000}"/>
    <cellStyle name="Normal 2 3 2 2 2 2 2 2 2 2 2 17 4" xfId="16444" xr:uid="{00000000-0005-0000-0000-000048400000}"/>
    <cellStyle name="Normal 2 3 2 2 2 2 2 2 2 2 2 17 5" xfId="16445" xr:uid="{00000000-0005-0000-0000-000049400000}"/>
    <cellStyle name="Normal 2 3 2 2 2 2 2 2 2 2 2 18" xfId="16446" xr:uid="{00000000-0005-0000-0000-00004A400000}"/>
    <cellStyle name="Normal 2 3 2 2 2 2 2 2 2 2 2 19" xfId="16447" xr:uid="{00000000-0005-0000-0000-00004B400000}"/>
    <cellStyle name="Normal 2 3 2 2 2 2 2 2 2 2 2 2" xfId="16448" xr:uid="{00000000-0005-0000-0000-00004C400000}"/>
    <cellStyle name="Normal 2 3 2 2 2 2 2 2 2 2 2 2 10" xfId="16449" xr:uid="{00000000-0005-0000-0000-00004D400000}"/>
    <cellStyle name="Normal 2 3 2 2 2 2 2 2 2 2 2 2 11" xfId="16450" xr:uid="{00000000-0005-0000-0000-00004E400000}"/>
    <cellStyle name="Normal 2 3 2 2 2 2 2 2 2 2 2 2 12" xfId="16451" xr:uid="{00000000-0005-0000-0000-00004F400000}"/>
    <cellStyle name="Normal 2 3 2 2 2 2 2 2 2 2 2 2 13" xfId="16452" xr:uid="{00000000-0005-0000-0000-000050400000}"/>
    <cellStyle name="Normal 2 3 2 2 2 2 2 2 2 2 2 2 14" xfId="16453" xr:uid="{00000000-0005-0000-0000-000051400000}"/>
    <cellStyle name="Normal 2 3 2 2 2 2 2 2 2 2 2 2 15" xfId="16454" xr:uid="{00000000-0005-0000-0000-000052400000}"/>
    <cellStyle name="Normal 2 3 2 2 2 2 2 2 2 2 2 2 16" xfId="16455" xr:uid="{00000000-0005-0000-0000-000053400000}"/>
    <cellStyle name="Normal 2 3 2 2 2 2 2 2 2 2 2 2 17" xfId="16456" xr:uid="{00000000-0005-0000-0000-000054400000}"/>
    <cellStyle name="Normal 2 3 2 2 2 2 2 2 2 2 2 2 18" xfId="16457" xr:uid="{00000000-0005-0000-0000-000055400000}"/>
    <cellStyle name="Normal 2 3 2 2 2 2 2 2 2 2 2 2 19" xfId="16458" xr:uid="{00000000-0005-0000-0000-000056400000}"/>
    <cellStyle name="Normal 2 3 2 2 2 2 2 2 2 2 2 2 2" xfId="16459" xr:uid="{00000000-0005-0000-0000-000057400000}"/>
    <cellStyle name="Normal 2 3 2 2 2 2 2 2 2 2 2 2 2 10" xfId="16460" xr:uid="{00000000-0005-0000-0000-000058400000}"/>
    <cellStyle name="Normal 2 3 2 2 2 2 2 2 2 2 2 2 2 11" xfId="16461" xr:uid="{00000000-0005-0000-0000-000059400000}"/>
    <cellStyle name="Normal 2 3 2 2 2 2 2 2 2 2 2 2 2 12" xfId="16462" xr:uid="{00000000-0005-0000-0000-00005A400000}"/>
    <cellStyle name="Normal 2 3 2 2 2 2 2 2 2 2 2 2 2 13" xfId="16463" xr:uid="{00000000-0005-0000-0000-00005B400000}"/>
    <cellStyle name="Normal 2 3 2 2 2 2 2 2 2 2 2 2 2 14" xfId="16464" xr:uid="{00000000-0005-0000-0000-00005C400000}"/>
    <cellStyle name="Normal 2 3 2 2 2 2 2 2 2 2 2 2 2 14 2" xfId="16465" xr:uid="{00000000-0005-0000-0000-00005D400000}"/>
    <cellStyle name="Normal 2 3 2 2 2 2 2 2 2 2 2 2 2 14 3" xfId="16466" xr:uid="{00000000-0005-0000-0000-00005E400000}"/>
    <cellStyle name="Normal 2 3 2 2 2 2 2 2 2 2 2 2 2 14 4" xfId="16467" xr:uid="{00000000-0005-0000-0000-00005F400000}"/>
    <cellStyle name="Normal 2 3 2 2 2 2 2 2 2 2 2 2 2 14 5" xfId="16468" xr:uid="{00000000-0005-0000-0000-000060400000}"/>
    <cellStyle name="Normal 2 3 2 2 2 2 2 2 2 2 2 2 2 15" xfId="16469" xr:uid="{00000000-0005-0000-0000-000061400000}"/>
    <cellStyle name="Normal 2 3 2 2 2 2 2 2 2 2 2 2 2 16" xfId="16470" xr:uid="{00000000-0005-0000-0000-000062400000}"/>
    <cellStyle name="Normal 2 3 2 2 2 2 2 2 2 2 2 2 2 17" xfId="16471" xr:uid="{00000000-0005-0000-0000-000063400000}"/>
    <cellStyle name="Normal 2 3 2 2 2 2 2 2 2 2 2 2 2 18" xfId="16472" xr:uid="{00000000-0005-0000-0000-000064400000}"/>
    <cellStyle name="Normal 2 3 2 2 2 2 2 2 2 2 2 2 2 19" xfId="16473" xr:uid="{00000000-0005-0000-0000-000065400000}"/>
    <cellStyle name="Normal 2 3 2 2 2 2 2 2 2 2 2 2 2 2" xfId="16474" xr:uid="{00000000-0005-0000-0000-000066400000}"/>
    <cellStyle name="Normal 2 3 2 2 2 2 2 2 2 2 2 2 2 2 10" xfId="16475" xr:uid="{00000000-0005-0000-0000-000067400000}"/>
    <cellStyle name="Normal 2 3 2 2 2 2 2 2 2 2 2 2 2 2 11" xfId="16476" xr:uid="{00000000-0005-0000-0000-000068400000}"/>
    <cellStyle name="Normal 2 3 2 2 2 2 2 2 2 2 2 2 2 2 12" xfId="16477" xr:uid="{00000000-0005-0000-0000-000069400000}"/>
    <cellStyle name="Normal 2 3 2 2 2 2 2 2 2 2 2 2 2 2 13" xfId="16478" xr:uid="{00000000-0005-0000-0000-00006A400000}"/>
    <cellStyle name="Normal 2 3 2 2 2 2 2 2 2 2 2 2 2 2 14" xfId="16479" xr:uid="{00000000-0005-0000-0000-00006B400000}"/>
    <cellStyle name="Normal 2 3 2 2 2 2 2 2 2 2 2 2 2 2 15" xfId="16480" xr:uid="{00000000-0005-0000-0000-00006C400000}"/>
    <cellStyle name="Normal 2 3 2 2 2 2 2 2 2 2 2 2 2 2 16" xfId="16481" xr:uid="{00000000-0005-0000-0000-00006D400000}"/>
    <cellStyle name="Normal 2 3 2 2 2 2 2 2 2 2 2 2 2 2 17" xfId="16482" xr:uid="{00000000-0005-0000-0000-00006E400000}"/>
    <cellStyle name="Normal 2 3 2 2 2 2 2 2 2 2 2 2 2 2 18" xfId="16483" xr:uid="{00000000-0005-0000-0000-00006F400000}"/>
    <cellStyle name="Normal 2 3 2 2 2 2 2 2 2 2 2 2 2 2 19" xfId="16484" xr:uid="{00000000-0005-0000-0000-000070400000}"/>
    <cellStyle name="Normal 2 3 2 2 2 2 2 2 2 2 2 2 2 2 2" xfId="16485" xr:uid="{00000000-0005-0000-0000-000071400000}"/>
    <cellStyle name="Normal 2 3 2 2 2 2 2 2 2 2 2 2 2 2 2 10" xfId="16486" xr:uid="{00000000-0005-0000-0000-000072400000}"/>
    <cellStyle name="Normal 2 3 2 2 2 2 2 2 2 2 2 2 2 2 2 11" xfId="16487" xr:uid="{00000000-0005-0000-0000-000073400000}"/>
    <cellStyle name="Normal 2 3 2 2 2 2 2 2 2 2 2 2 2 2 2 12" xfId="16488" xr:uid="{00000000-0005-0000-0000-000074400000}"/>
    <cellStyle name="Normal 2 3 2 2 2 2 2 2 2 2 2 2 2 2 2 13" xfId="16489" xr:uid="{00000000-0005-0000-0000-000075400000}"/>
    <cellStyle name="Normal 2 3 2 2 2 2 2 2 2 2 2 2 2 2 2 14" xfId="16490" xr:uid="{00000000-0005-0000-0000-000076400000}"/>
    <cellStyle name="Normal 2 3 2 2 2 2 2 2 2 2 2 2 2 2 2 15" xfId="16491" xr:uid="{00000000-0005-0000-0000-000077400000}"/>
    <cellStyle name="Normal 2 3 2 2 2 2 2 2 2 2 2 2 2 2 2 16" xfId="16492" xr:uid="{00000000-0005-0000-0000-000078400000}"/>
    <cellStyle name="Normal 2 3 2 2 2 2 2 2 2 2 2 2 2 2 2 17" xfId="16493" xr:uid="{00000000-0005-0000-0000-000079400000}"/>
    <cellStyle name="Normal 2 3 2 2 2 2 2 2 2 2 2 2 2 2 2 18" xfId="16494" xr:uid="{00000000-0005-0000-0000-00007A400000}"/>
    <cellStyle name="Normal 2 3 2 2 2 2 2 2 2 2 2 2 2 2 2 19" xfId="16495" xr:uid="{00000000-0005-0000-0000-00007B400000}"/>
    <cellStyle name="Normal 2 3 2 2 2 2 2 2 2 2 2 2 2 2 2 2" xfId="16496" xr:uid="{00000000-0005-0000-0000-00007C400000}"/>
    <cellStyle name="Normal 2 3 2 2 2 2 2 2 2 2 2 2 2 2 2 2 10" xfId="16497" xr:uid="{00000000-0005-0000-0000-00007D400000}"/>
    <cellStyle name="Normal 2 3 2 2 2 2 2 2 2 2 2 2 2 2 2 2 11" xfId="16498" xr:uid="{00000000-0005-0000-0000-00007E400000}"/>
    <cellStyle name="Normal 2 3 2 2 2 2 2 2 2 2 2 2 2 2 2 2 12" xfId="16499" xr:uid="{00000000-0005-0000-0000-00007F400000}"/>
    <cellStyle name="Normal 2 3 2 2 2 2 2 2 2 2 2 2 2 2 2 2 13" xfId="16500" xr:uid="{00000000-0005-0000-0000-000080400000}"/>
    <cellStyle name="Normal 2 3 2 2 2 2 2 2 2 2 2 2 2 2 2 2 14" xfId="16501" xr:uid="{00000000-0005-0000-0000-000081400000}"/>
    <cellStyle name="Normal 2 3 2 2 2 2 2 2 2 2 2 2 2 2 2 2 15" xfId="16502" xr:uid="{00000000-0005-0000-0000-000082400000}"/>
    <cellStyle name="Normal 2 3 2 2 2 2 2 2 2 2 2 2 2 2 2 2 16" xfId="16503" xr:uid="{00000000-0005-0000-0000-000083400000}"/>
    <cellStyle name="Normal 2 3 2 2 2 2 2 2 2 2 2 2 2 2 2 2 2" xfId="16504" xr:uid="{00000000-0005-0000-0000-000084400000}"/>
    <cellStyle name="Normal 2 3 2 2 2 2 2 2 2 2 2 2 2 2 2 2 2 2" xfId="16505" xr:uid="{00000000-0005-0000-0000-000085400000}"/>
    <cellStyle name="Normal 2 3 2 2 2 2 2 2 2 2 2 2 2 2 2 2 3" xfId="16506" xr:uid="{00000000-0005-0000-0000-000086400000}"/>
    <cellStyle name="Normal 2 3 2 2 2 2 2 2 2 2 2 2 2 2 2 2 4" xfId="16507" xr:uid="{00000000-0005-0000-0000-000087400000}"/>
    <cellStyle name="Normal 2 3 2 2 2 2 2 2 2 2 2 2 2 2 2 2 5" xfId="16508" xr:uid="{00000000-0005-0000-0000-000088400000}"/>
    <cellStyle name="Normal 2 3 2 2 2 2 2 2 2 2 2 2 2 2 2 2 6" xfId="16509" xr:uid="{00000000-0005-0000-0000-000089400000}"/>
    <cellStyle name="Normal 2 3 2 2 2 2 2 2 2 2 2 2 2 2 2 2 7" xfId="16510" xr:uid="{00000000-0005-0000-0000-00008A400000}"/>
    <cellStyle name="Normal 2 3 2 2 2 2 2 2 2 2 2 2 2 2 2 2 8" xfId="16511" xr:uid="{00000000-0005-0000-0000-00008B400000}"/>
    <cellStyle name="Normal 2 3 2 2 2 2 2 2 2 2 2 2 2 2 2 2 9" xfId="16512" xr:uid="{00000000-0005-0000-0000-00008C400000}"/>
    <cellStyle name="Normal 2 3 2 2 2 2 2 2 2 2 2 2 2 2 2 20" xfId="16513" xr:uid="{00000000-0005-0000-0000-00008D400000}"/>
    <cellStyle name="Normal 2 3 2 2 2 2 2 2 2 2 2 2 2 2 2 21" xfId="16514" xr:uid="{00000000-0005-0000-0000-00008E400000}"/>
    <cellStyle name="Normal 2 3 2 2 2 2 2 2 2 2 2 2 2 2 2 22" xfId="16515" xr:uid="{00000000-0005-0000-0000-00008F400000}"/>
    <cellStyle name="Normal 2 3 2 2 2 2 2 2 2 2 2 2 2 2 2 23" xfId="16516" xr:uid="{00000000-0005-0000-0000-000090400000}"/>
    <cellStyle name="Normal 2 3 2 2 2 2 2 2 2 2 2 2 2 2 2 3" xfId="16517" xr:uid="{00000000-0005-0000-0000-000091400000}"/>
    <cellStyle name="Normal 2 3 2 2 2 2 2 2 2 2 2 2 2 2 2 4" xfId="16518" xr:uid="{00000000-0005-0000-0000-000092400000}"/>
    <cellStyle name="Normal 2 3 2 2 2 2 2 2 2 2 2 2 2 2 2 5" xfId="16519" xr:uid="{00000000-0005-0000-0000-000093400000}"/>
    <cellStyle name="Normal 2 3 2 2 2 2 2 2 2 2 2 2 2 2 2 6" xfId="16520" xr:uid="{00000000-0005-0000-0000-000094400000}"/>
    <cellStyle name="Normal 2 3 2 2 2 2 2 2 2 2 2 2 2 2 2 7" xfId="16521" xr:uid="{00000000-0005-0000-0000-000095400000}"/>
    <cellStyle name="Normal 2 3 2 2 2 2 2 2 2 2 2 2 2 2 2 8" xfId="16522" xr:uid="{00000000-0005-0000-0000-000096400000}"/>
    <cellStyle name="Normal 2 3 2 2 2 2 2 2 2 2 2 2 2 2 2 9" xfId="16523" xr:uid="{00000000-0005-0000-0000-000097400000}"/>
    <cellStyle name="Normal 2 3 2 2 2 2 2 2 2 2 2 2 2 2 20" xfId="16524" xr:uid="{00000000-0005-0000-0000-000098400000}"/>
    <cellStyle name="Normal 2 3 2 2 2 2 2 2 2 2 2 2 2 2 21" xfId="16525" xr:uid="{00000000-0005-0000-0000-000099400000}"/>
    <cellStyle name="Normal 2 3 2 2 2 2 2 2 2 2 2 2 2 2 22" xfId="16526" xr:uid="{00000000-0005-0000-0000-00009A400000}"/>
    <cellStyle name="Normal 2 3 2 2 2 2 2 2 2 2 2 2 2 2 23" xfId="16527" xr:uid="{00000000-0005-0000-0000-00009B400000}"/>
    <cellStyle name="Normal 2 3 2 2 2 2 2 2 2 2 2 2 2 2 24" xfId="16528" xr:uid="{00000000-0005-0000-0000-00009C400000}"/>
    <cellStyle name="Normal 2 3 2 2 2 2 2 2 2 2 2 2 2 2 25" xfId="16529" xr:uid="{00000000-0005-0000-0000-00009D400000}"/>
    <cellStyle name="Normal 2 3 2 2 2 2 2 2 2 2 2 2 2 2 26" xfId="16530" xr:uid="{00000000-0005-0000-0000-00009E400000}"/>
    <cellStyle name="Normal 2 3 2 2 2 2 2 2 2 2 2 2 2 2 27" xfId="16531" xr:uid="{00000000-0005-0000-0000-00009F400000}"/>
    <cellStyle name="Normal 2 3 2 2 2 2 2 2 2 2 2 2 2 2 3" xfId="16532" xr:uid="{00000000-0005-0000-0000-0000A0400000}"/>
    <cellStyle name="Normal 2 3 2 2 2 2 2 2 2 2 2 2 2 2 4" xfId="16533" xr:uid="{00000000-0005-0000-0000-0000A1400000}"/>
    <cellStyle name="Normal 2 3 2 2 2 2 2 2 2 2 2 2 2 2 5" xfId="16534" xr:uid="{00000000-0005-0000-0000-0000A2400000}"/>
    <cellStyle name="Normal 2 3 2 2 2 2 2 2 2 2 2 2 2 2 6" xfId="16535" xr:uid="{00000000-0005-0000-0000-0000A3400000}"/>
    <cellStyle name="Normal 2 3 2 2 2 2 2 2 2 2 2 2 2 2 7" xfId="16536" xr:uid="{00000000-0005-0000-0000-0000A4400000}"/>
    <cellStyle name="Normal 2 3 2 2 2 2 2 2 2 2 2 2 2 2 7 10" xfId="16537" xr:uid="{00000000-0005-0000-0000-0000A5400000}"/>
    <cellStyle name="Normal 2 3 2 2 2 2 2 2 2 2 2 2 2 2 7 11" xfId="16538" xr:uid="{00000000-0005-0000-0000-0000A6400000}"/>
    <cellStyle name="Normal 2 3 2 2 2 2 2 2 2 2 2 2 2 2 7 12" xfId="16539" xr:uid="{00000000-0005-0000-0000-0000A7400000}"/>
    <cellStyle name="Normal 2 3 2 2 2 2 2 2 2 2 2 2 2 2 7 13" xfId="16540" xr:uid="{00000000-0005-0000-0000-0000A8400000}"/>
    <cellStyle name="Normal 2 3 2 2 2 2 2 2 2 2 2 2 2 2 7 14" xfId="16541" xr:uid="{00000000-0005-0000-0000-0000A9400000}"/>
    <cellStyle name="Normal 2 3 2 2 2 2 2 2 2 2 2 2 2 2 7 15" xfId="16542" xr:uid="{00000000-0005-0000-0000-0000AA400000}"/>
    <cellStyle name="Normal 2 3 2 2 2 2 2 2 2 2 2 2 2 2 7 16" xfId="16543" xr:uid="{00000000-0005-0000-0000-0000AB400000}"/>
    <cellStyle name="Normal 2 3 2 2 2 2 2 2 2 2 2 2 2 2 7 2" xfId="16544" xr:uid="{00000000-0005-0000-0000-0000AC400000}"/>
    <cellStyle name="Normal 2 3 2 2 2 2 2 2 2 2 2 2 2 2 7 3" xfId="16545" xr:uid="{00000000-0005-0000-0000-0000AD400000}"/>
    <cellStyle name="Normal 2 3 2 2 2 2 2 2 2 2 2 2 2 2 7 4" xfId="16546" xr:uid="{00000000-0005-0000-0000-0000AE400000}"/>
    <cellStyle name="Normal 2 3 2 2 2 2 2 2 2 2 2 2 2 2 7 5" xfId="16547" xr:uid="{00000000-0005-0000-0000-0000AF400000}"/>
    <cellStyle name="Normal 2 3 2 2 2 2 2 2 2 2 2 2 2 2 7 6" xfId="16548" xr:uid="{00000000-0005-0000-0000-0000B0400000}"/>
    <cellStyle name="Normal 2 3 2 2 2 2 2 2 2 2 2 2 2 2 7 7" xfId="16549" xr:uid="{00000000-0005-0000-0000-0000B1400000}"/>
    <cellStyle name="Normal 2 3 2 2 2 2 2 2 2 2 2 2 2 2 7 8" xfId="16550" xr:uid="{00000000-0005-0000-0000-0000B2400000}"/>
    <cellStyle name="Normal 2 3 2 2 2 2 2 2 2 2 2 2 2 2 7 9" xfId="16551" xr:uid="{00000000-0005-0000-0000-0000B3400000}"/>
    <cellStyle name="Normal 2 3 2 2 2 2 2 2 2 2 2 2 2 2 8" xfId="16552" xr:uid="{00000000-0005-0000-0000-0000B4400000}"/>
    <cellStyle name="Normal 2 3 2 2 2 2 2 2 2 2 2 2 2 2 9" xfId="16553" xr:uid="{00000000-0005-0000-0000-0000B5400000}"/>
    <cellStyle name="Normal 2 3 2 2 2 2 2 2 2 2 2 2 2 20" xfId="16554" xr:uid="{00000000-0005-0000-0000-0000B6400000}"/>
    <cellStyle name="Normal 2 3 2 2 2 2 2 2 2 2 2 2 2 21" xfId="16555" xr:uid="{00000000-0005-0000-0000-0000B7400000}"/>
    <cellStyle name="Normal 2 3 2 2 2 2 2 2 2 2 2 2 2 22" xfId="16556" xr:uid="{00000000-0005-0000-0000-0000B8400000}"/>
    <cellStyle name="Normal 2 3 2 2 2 2 2 2 2 2 2 2 2 23" xfId="16557" xr:uid="{00000000-0005-0000-0000-0000B9400000}"/>
    <cellStyle name="Normal 2 3 2 2 2 2 2 2 2 2 2 2 2 24" xfId="16558" xr:uid="{00000000-0005-0000-0000-0000BA400000}"/>
    <cellStyle name="Normal 2 3 2 2 2 2 2 2 2 2 2 2 2 25" xfId="16559" xr:uid="{00000000-0005-0000-0000-0000BB400000}"/>
    <cellStyle name="Normal 2 3 2 2 2 2 2 2 2 2 2 2 2 26" xfId="16560" xr:uid="{00000000-0005-0000-0000-0000BC400000}"/>
    <cellStyle name="Normal 2 3 2 2 2 2 2 2 2 2 2 2 2 27" xfId="16561" xr:uid="{00000000-0005-0000-0000-0000BD400000}"/>
    <cellStyle name="Normal 2 3 2 2 2 2 2 2 2 2 2 2 2 3" xfId="16562" xr:uid="{00000000-0005-0000-0000-0000BE400000}"/>
    <cellStyle name="Normal 2 3 2 2 2 2 2 2 2 2 2 2 2 3 2" xfId="16563" xr:uid="{00000000-0005-0000-0000-0000BF400000}"/>
    <cellStyle name="Normal 2 3 2 2 2 2 2 2 2 2 2 2 2 4" xfId="16564" xr:uid="{00000000-0005-0000-0000-0000C0400000}"/>
    <cellStyle name="Normal 2 3 2 2 2 2 2 2 2 2 2 2 2 4 2" xfId="16565" xr:uid="{00000000-0005-0000-0000-0000C1400000}"/>
    <cellStyle name="Normal 2 3 2 2 2 2 2 2 2 2 2 2 2 5" xfId="16566" xr:uid="{00000000-0005-0000-0000-0000C2400000}"/>
    <cellStyle name="Normal 2 3 2 2 2 2 2 2 2 2 2 2 2 5 2" xfId="16567" xr:uid="{00000000-0005-0000-0000-0000C3400000}"/>
    <cellStyle name="Normal 2 3 2 2 2 2 2 2 2 2 2 2 2 6" xfId="16568" xr:uid="{00000000-0005-0000-0000-0000C4400000}"/>
    <cellStyle name="Normal 2 3 2 2 2 2 2 2 2 2 2 2 2 6 2" xfId="16569" xr:uid="{00000000-0005-0000-0000-0000C5400000}"/>
    <cellStyle name="Normal 2 3 2 2 2 2 2 2 2 2 2 2 2 7" xfId="16570" xr:uid="{00000000-0005-0000-0000-0000C6400000}"/>
    <cellStyle name="Normal 2 3 2 2 2 2 2 2 2 2 2 2 2 7 10" xfId="16571" xr:uid="{00000000-0005-0000-0000-0000C7400000}"/>
    <cellStyle name="Normal 2 3 2 2 2 2 2 2 2 2 2 2 2 7 11" xfId="16572" xr:uid="{00000000-0005-0000-0000-0000C8400000}"/>
    <cellStyle name="Normal 2 3 2 2 2 2 2 2 2 2 2 2 2 7 12" xfId="16573" xr:uid="{00000000-0005-0000-0000-0000C9400000}"/>
    <cellStyle name="Normal 2 3 2 2 2 2 2 2 2 2 2 2 2 7 13" xfId="16574" xr:uid="{00000000-0005-0000-0000-0000CA400000}"/>
    <cellStyle name="Normal 2 3 2 2 2 2 2 2 2 2 2 2 2 7 14" xfId="16575" xr:uid="{00000000-0005-0000-0000-0000CB400000}"/>
    <cellStyle name="Normal 2 3 2 2 2 2 2 2 2 2 2 2 2 7 15" xfId="16576" xr:uid="{00000000-0005-0000-0000-0000CC400000}"/>
    <cellStyle name="Normal 2 3 2 2 2 2 2 2 2 2 2 2 2 7 16" xfId="16577" xr:uid="{00000000-0005-0000-0000-0000CD400000}"/>
    <cellStyle name="Normal 2 3 2 2 2 2 2 2 2 2 2 2 2 7 2" xfId="16578" xr:uid="{00000000-0005-0000-0000-0000CE400000}"/>
    <cellStyle name="Normal 2 3 2 2 2 2 2 2 2 2 2 2 2 7 3" xfId="16579" xr:uid="{00000000-0005-0000-0000-0000CF400000}"/>
    <cellStyle name="Normal 2 3 2 2 2 2 2 2 2 2 2 2 2 7 4" xfId="16580" xr:uid="{00000000-0005-0000-0000-0000D0400000}"/>
    <cellStyle name="Normal 2 3 2 2 2 2 2 2 2 2 2 2 2 7 5" xfId="16581" xr:uid="{00000000-0005-0000-0000-0000D1400000}"/>
    <cellStyle name="Normal 2 3 2 2 2 2 2 2 2 2 2 2 2 7 6" xfId="16582" xr:uid="{00000000-0005-0000-0000-0000D2400000}"/>
    <cellStyle name="Normal 2 3 2 2 2 2 2 2 2 2 2 2 2 7 7" xfId="16583" xr:uid="{00000000-0005-0000-0000-0000D3400000}"/>
    <cellStyle name="Normal 2 3 2 2 2 2 2 2 2 2 2 2 2 7 8" xfId="16584" xr:uid="{00000000-0005-0000-0000-0000D4400000}"/>
    <cellStyle name="Normal 2 3 2 2 2 2 2 2 2 2 2 2 2 7 9" xfId="16585" xr:uid="{00000000-0005-0000-0000-0000D5400000}"/>
    <cellStyle name="Normal 2 3 2 2 2 2 2 2 2 2 2 2 2 8" xfId="16586" xr:uid="{00000000-0005-0000-0000-0000D6400000}"/>
    <cellStyle name="Normal 2 3 2 2 2 2 2 2 2 2 2 2 2 9" xfId="16587" xr:uid="{00000000-0005-0000-0000-0000D7400000}"/>
    <cellStyle name="Normal 2 3 2 2 2 2 2 2 2 2 2 2 20" xfId="16588" xr:uid="{00000000-0005-0000-0000-0000D8400000}"/>
    <cellStyle name="Normal 2 3 2 2 2 2 2 2 2 2 2 2 21" xfId="16589" xr:uid="{00000000-0005-0000-0000-0000D9400000}"/>
    <cellStyle name="Normal 2 3 2 2 2 2 2 2 2 2 2 2 22" xfId="16590" xr:uid="{00000000-0005-0000-0000-0000DA400000}"/>
    <cellStyle name="Normal 2 3 2 2 2 2 2 2 2 2 2 2 23" xfId="16591" xr:uid="{00000000-0005-0000-0000-0000DB400000}"/>
    <cellStyle name="Normal 2 3 2 2 2 2 2 2 2 2 2 2 24" xfId="16592" xr:uid="{00000000-0005-0000-0000-0000DC400000}"/>
    <cellStyle name="Normal 2 3 2 2 2 2 2 2 2 2 2 2 25" xfId="16593" xr:uid="{00000000-0005-0000-0000-0000DD400000}"/>
    <cellStyle name="Normal 2 3 2 2 2 2 2 2 2 2 2 2 26" xfId="16594" xr:uid="{00000000-0005-0000-0000-0000DE400000}"/>
    <cellStyle name="Normal 2 3 2 2 2 2 2 2 2 2 2 2 27" xfId="16595" xr:uid="{00000000-0005-0000-0000-0000DF400000}"/>
    <cellStyle name="Normal 2 3 2 2 2 2 2 2 2 2 2 2 28" xfId="16596" xr:uid="{00000000-0005-0000-0000-0000E0400000}"/>
    <cellStyle name="Normal 2 3 2 2 2 2 2 2 2 2 2 2 3" xfId="16597" xr:uid="{00000000-0005-0000-0000-0000E1400000}"/>
    <cellStyle name="Normal 2 3 2 2 2 2 2 2 2 2 2 2 3 2" xfId="16598" xr:uid="{00000000-0005-0000-0000-0000E2400000}"/>
    <cellStyle name="Normal 2 3 2 2 2 2 2 2 2 2 2 2 4" xfId="16599" xr:uid="{00000000-0005-0000-0000-0000E3400000}"/>
    <cellStyle name="Normal 2 3 2 2 2 2 2 2 2 2 2 2 4 2" xfId="16600" xr:uid="{00000000-0005-0000-0000-0000E4400000}"/>
    <cellStyle name="Normal 2 3 2 2 2 2 2 2 2 2 2 2 5" xfId="16601" xr:uid="{00000000-0005-0000-0000-0000E5400000}"/>
    <cellStyle name="Normal 2 3 2 2 2 2 2 2 2 2 2 2 5 2" xfId="16602" xr:uid="{00000000-0005-0000-0000-0000E6400000}"/>
    <cellStyle name="Normal 2 3 2 2 2 2 2 2 2 2 2 2 6" xfId="16603" xr:uid="{00000000-0005-0000-0000-0000E7400000}"/>
    <cellStyle name="Normal 2 3 2 2 2 2 2 2 2 2 2 2 6 2" xfId="16604" xr:uid="{00000000-0005-0000-0000-0000E8400000}"/>
    <cellStyle name="Normal 2 3 2 2 2 2 2 2 2 2 2 2 7" xfId="16605" xr:uid="{00000000-0005-0000-0000-0000E9400000}"/>
    <cellStyle name="Normal 2 3 2 2 2 2 2 2 2 2 2 2 8" xfId="16606" xr:uid="{00000000-0005-0000-0000-0000EA400000}"/>
    <cellStyle name="Normal 2 3 2 2 2 2 2 2 2 2 2 2 8 10" xfId="16607" xr:uid="{00000000-0005-0000-0000-0000EB400000}"/>
    <cellStyle name="Normal 2 3 2 2 2 2 2 2 2 2 2 2 8 11" xfId="16608" xr:uid="{00000000-0005-0000-0000-0000EC400000}"/>
    <cellStyle name="Normal 2 3 2 2 2 2 2 2 2 2 2 2 8 12" xfId="16609" xr:uid="{00000000-0005-0000-0000-0000ED400000}"/>
    <cellStyle name="Normal 2 3 2 2 2 2 2 2 2 2 2 2 8 13" xfId="16610" xr:uid="{00000000-0005-0000-0000-0000EE400000}"/>
    <cellStyle name="Normal 2 3 2 2 2 2 2 2 2 2 2 2 8 14" xfId="16611" xr:uid="{00000000-0005-0000-0000-0000EF400000}"/>
    <cellStyle name="Normal 2 3 2 2 2 2 2 2 2 2 2 2 8 15" xfId="16612" xr:uid="{00000000-0005-0000-0000-0000F0400000}"/>
    <cellStyle name="Normal 2 3 2 2 2 2 2 2 2 2 2 2 8 16" xfId="16613" xr:uid="{00000000-0005-0000-0000-0000F1400000}"/>
    <cellStyle name="Normal 2 3 2 2 2 2 2 2 2 2 2 2 8 2" xfId="16614" xr:uid="{00000000-0005-0000-0000-0000F2400000}"/>
    <cellStyle name="Normal 2 3 2 2 2 2 2 2 2 2 2 2 8 3" xfId="16615" xr:uid="{00000000-0005-0000-0000-0000F3400000}"/>
    <cellStyle name="Normal 2 3 2 2 2 2 2 2 2 2 2 2 8 4" xfId="16616" xr:uid="{00000000-0005-0000-0000-0000F4400000}"/>
    <cellStyle name="Normal 2 3 2 2 2 2 2 2 2 2 2 2 8 5" xfId="16617" xr:uid="{00000000-0005-0000-0000-0000F5400000}"/>
    <cellStyle name="Normal 2 3 2 2 2 2 2 2 2 2 2 2 8 6" xfId="16618" xr:uid="{00000000-0005-0000-0000-0000F6400000}"/>
    <cellStyle name="Normal 2 3 2 2 2 2 2 2 2 2 2 2 8 7" xfId="16619" xr:uid="{00000000-0005-0000-0000-0000F7400000}"/>
    <cellStyle name="Normal 2 3 2 2 2 2 2 2 2 2 2 2 8 8" xfId="16620" xr:uid="{00000000-0005-0000-0000-0000F8400000}"/>
    <cellStyle name="Normal 2 3 2 2 2 2 2 2 2 2 2 2 8 9" xfId="16621" xr:uid="{00000000-0005-0000-0000-0000F9400000}"/>
    <cellStyle name="Normal 2 3 2 2 2 2 2 2 2 2 2 2 9" xfId="16622" xr:uid="{00000000-0005-0000-0000-0000FA400000}"/>
    <cellStyle name="Normal 2 3 2 2 2 2 2 2 2 2 2 20" xfId="16623" xr:uid="{00000000-0005-0000-0000-0000FB400000}"/>
    <cellStyle name="Normal 2 3 2 2 2 2 2 2 2 2 2 21" xfId="16624" xr:uid="{00000000-0005-0000-0000-0000FC400000}"/>
    <cellStyle name="Normal 2 3 2 2 2 2 2 2 2 2 2 22" xfId="16625" xr:uid="{00000000-0005-0000-0000-0000FD400000}"/>
    <cellStyle name="Normal 2 3 2 2 2 2 2 2 2 2 2 23" xfId="16626" xr:uid="{00000000-0005-0000-0000-0000FE400000}"/>
    <cellStyle name="Normal 2 3 2 2 2 2 2 2 2 2 2 24" xfId="16627" xr:uid="{00000000-0005-0000-0000-0000FF400000}"/>
    <cellStyle name="Normal 2 3 2 2 2 2 2 2 2 2 2 25" xfId="16628" xr:uid="{00000000-0005-0000-0000-000000410000}"/>
    <cellStyle name="Normal 2 3 2 2 2 2 2 2 2 2 2 26" xfId="16629" xr:uid="{00000000-0005-0000-0000-000001410000}"/>
    <cellStyle name="Normal 2 3 2 2 2 2 2 2 2 2 2 27" xfId="16630" xr:uid="{00000000-0005-0000-0000-000002410000}"/>
    <cellStyle name="Normal 2 3 2 2 2 2 2 2 2 2 2 28" xfId="16631" xr:uid="{00000000-0005-0000-0000-000003410000}"/>
    <cellStyle name="Normal 2 3 2 2 2 2 2 2 2 2 2 29" xfId="16632" xr:uid="{00000000-0005-0000-0000-000004410000}"/>
    <cellStyle name="Normal 2 3 2 2 2 2 2 2 2 2 2 3" xfId="16633" xr:uid="{00000000-0005-0000-0000-000005410000}"/>
    <cellStyle name="Normal 2 3 2 2 2 2 2 2 2 2 2 3 2" xfId="16634" xr:uid="{00000000-0005-0000-0000-000006410000}"/>
    <cellStyle name="Normal 2 3 2 2 2 2 2 2 2 2 2 30" xfId="16635" xr:uid="{00000000-0005-0000-0000-000007410000}"/>
    <cellStyle name="Normal 2 3 2 2 2 2 2 2 2 2 2 4" xfId="16636" xr:uid="{00000000-0005-0000-0000-000008410000}"/>
    <cellStyle name="Normal 2 3 2 2 2 2 2 2 2 2 2 4 2" xfId="16637" xr:uid="{00000000-0005-0000-0000-000009410000}"/>
    <cellStyle name="Normal 2 3 2 2 2 2 2 2 2 2 2 5" xfId="16638" xr:uid="{00000000-0005-0000-0000-00000A410000}"/>
    <cellStyle name="Normal 2 3 2 2 2 2 2 2 2 2 2 5 2" xfId="16639" xr:uid="{00000000-0005-0000-0000-00000B410000}"/>
    <cellStyle name="Normal 2 3 2 2 2 2 2 2 2 2 2 6" xfId="16640" xr:uid="{00000000-0005-0000-0000-00000C410000}"/>
    <cellStyle name="Normal 2 3 2 2 2 2 2 2 2 2 2 6 2" xfId="16641" xr:uid="{00000000-0005-0000-0000-00000D410000}"/>
    <cellStyle name="Normal 2 3 2 2 2 2 2 2 2 2 2 7" xfId="16642" xr:uid="{00000000-0005-0000-0000-00000E410000}"/>
    <cellStyle name="Normal 2 3 2 2 2 2 2 2 2 2 2 7 2" xfId="16643" xr:uid="{00000000-0005-0000-0000-00000F410000}"/>
    <cellStyle name="Normal 2 3 2 2 2 2 2 2 2 2 2 8" xfId="16644" xr:uid="{00000000-0005-0000-0000-000010410000}"/>
    <cellStyle name="Normal 2 3 2 2 2 2 2 2 2 2 2 9" xfId="16645" xr:uid="{00000000-0005-0000-0000-000011410000}"/>
    <cellStyle name="Normal 2 3 2 2 2 2 2 2 2 2 20" xfId="16646" xr:uid="{00000000-0005-0000-0000-000012410000}"/>
    <cellStyle name="Normal 2 3 2 2 2 2 2 2 2 2 21" xfId="16647" xr:uid="{00000000-0005-0000-0000-000013410000}"/>
    <cellStyle name="Normal 2 3 2 2 2 2 2 2 2 2 22" xfId="16648" xr:uid="{00000000-0005-0000-0000-000014410000}"/>
    <cellStyle name="Normal 2 3 2 2 2 2 2 2 2 2 23" xfId="16649" xr:uid="{00000000-0005-0000-0000-000015410000}"/>
    <cellStyle name="Normal 2 3 2 2 2 2 2 2 2 2 24" xfId="16650" xr:uid="{00000000-0005-0000-0000-000016410000}"/>
    <cellStyle name="Normal 2 3 2 2 2 2 2 2 2 2 25" xfId="16651" xr:uid="{00000000-0005-0000-0000-000017410000}"/>
    <cellStyle name="Normal 2 3 2 2 2 2 2 2 2 2 26" xfId="16652" xr:uid="{00000000-0005-0000-0000-000018410000}"/>
    <cellStyle name="Normal 2 3 2 2 2 2 2 2 2 2 27" xfId="16653" xr:uid="{00000000-0005-0000-0000-000019410000}"/>
    <cellStyle name="Normal 2 3 2 2 2 2 2 2 2 2 28" xfId="16654" xr:uid="{00000000-0005-0000-0000-00001A410000}"/>
    <cellStyle name="Normal 2 3 2 2 2 2 2 2 2 2 29" xfId="16655" xr:uid="{00000000-0005-0000-0000-00001B410000}"/>
    <cellStyle name="Normal 2 3 2 2 2 2 2 2 2 2 3" xfId="16656" xr:uid="{00000000-0005-0000-0000-00001C410000}"/>
    <cellStyle name="Normal 2 3 2 2 2 2 2 2 2 2 3 2" xfId="16657" xr:uid="{00000000-0005-0000-0000-00001D410000}"/>
    <cellStyle name="Normal 2 3 2 2 2 2 2 2 2 2 3 2 2" xfId="16658" xr:uid="{00000000-0005-0000-0000-00001E410000}"/>
    <cellStyle name="Normal 2 3 2 2 2 2 2 2 2 2 3 2 3" xfId="16659" xr:uid="{00000000-0005-0000-0000-00001F410000}"/>
    <cellStyle name="Normal 2 3 2 2 2 2 2 2 2 2 3 2 4" xfId="16660" xr:uid="{00000000-0005-0000-0000-000020410000}"/>
    <cellStyle name="Normal 2 3 2 2 2 2 2 2 2 2 3 2 5" xfId="16661" xr:uid="{00000000-0005-0000-0000-000021410000}"/>
    <cellStyle name="Normal 2 3 2 2 2 2 2 2 2 2 3 2 6" xfId="16662" xr:uid="{00000000-0005-0000-0000-000022410000}"/>
    <cellStyle name="Normal 2 3 2 2 2 2 2 2 2 2 3 3" xfId="16663" xr:uid="{00000000-0005-0000-0000-000023410000}"/>
    <cellStyle name="Normal 2 3 2 2 2 2 2 2 2 2 3 4" xfId="16664" xr:uid="{00000000-0005-0000-0000-000024410000}"/>
    <cellStyle name="Normal 2 3 2 2 2 2 2 2 2 2 3 5" xfId="16665" xr:uid="{00000000-0005-0000-0000-000025410000}"/>
    <cellStyle name="Normal 2 3 2 2 2 2 2 2 2 2 3 6" xfId="16666" xr:uid="{00000000-0005-0000-0000-000026410000}"/>
    <cellStyle name="Normal 2 3 2 2 2 2 2 2 2 2 3 7" xfId="16667" xr:uid="{00000000-0005-0000-0000-000027410000}"/>
    <cellStyle name="Normal 2 3 2 2 2 2 2 2 2 2 30" xfId="16668" xr:uid="{00000000-0005-0000-0000-000028410000}"/>
    <cellStyle name="Normal 2 3 2 2 2 2 2 2 2 2 31" xfId="16669" xr:uid="{00000000-0005-0000-0000-000029410000}"/>
    <cellStyle name="Normal 2 3 2 2 2 2 2 2 2 2 32" xfId="16670" xr:uid="{00000000-0005-0000-0000-00002A410000}"/>
    <cellStyle name="Normal 2 3 2 2 2 2 2 2 2 2 4" xfId="16671" xr:uid="{00000000-0005-0000-0000-00002B410000}"/>
    <cellStyle name="Normal 2 3 2 2 2 2 2 2 2 2 4 2" xfId="16672" xr:uid="{00000000-0005-0000-0000-00002C410000}"/>
    <cellStyle name="Normal 2 3 2 2 2 2 2 2 2 2 5" xfId="16673" xr:uid="{00000000-0005-0000-0000-00002D410000}"/>
    <cellStyle name="Normal 2 3 2 2 2 2 2 2 2 2 5 2" xfId="16674" xr:uid="{00000000-0005-0000-0000-00002E410000}"/>
    <cellStyle name="Normal 2 3 2 2 2 2 2 2 2 2 6" xfId="16675" xr:uid="{00000000-0005-0000-0000-00002F410000}"/>
    <cellStyle name="Normal 2 3 2 2 2 2 2 2 2 2 6 2" xfId="16676" xr:uid="{00000000-0005-0000-0000-000030410000}"/>
    <cellStyle name="Normal 2 3 2 2 2 2 2 2 2 2 7" xfId="16677" xr:uid="{00000000-0005-0000-0000-000031410000}"/>
    <cellStyle name="Normal 2 3 2 2 2 2 2 2 2 2 7 2" xfId="16678" xr:uid="{00000000-0005-0000-0000-000032410000}"/>
    <cellStyle name="Normal 2 3 2 2 2 2 2 2 2 2 8" xfId="16679" xr:uid="{00000000-0005-0000-0000-000033410000}"/>
    <cellStyle name="Normal 2 3 2 2 2 2 2 2 2 2 8 2" xfId="16680" xr:uid="{00000000-0005-0000-0000-000034410000}"/>
    <cellStyle name="Normal 2 3 2 2 2 2 2 2 2 2 9" xfId="16681" xr:uid="{00000000-0005-0000-0000-000035410000}"/>
    <cellStyle name="Normal 2 3 2 2 2 2 2 2 2 2 9 2" xfId="16682" xr:uid="{00000000-0005-0000-0000-000036410000}"/>
    <cellStyle name="Normal 2 3 2 2 2 2 2 2 2 20" xfId="16683" xr:uid="{00000000-0005-0000-0000-000037410000}"/>
    <cellStyle name="Normal 2 3 2 2 2 2 2 2 2 20 2" xfId="16684" xr:uid="{00000000-0005-0000-0000-000038410000}"/>
    <cellStyle name="Normal 2 3 2 2 2 2 2 2 2 20 3" xfId="16685" xr:uid="{00000000-0005-0000-0000-000039410000}"/>
    <cellStyle name="Normal 2 3 2 2 2 2 2 2 2 20 4" xfId="16686" xr:uid="{00000000-0005-0000-0000-00003A410000}"/>
    <cellStyle name="Normal 2 3 2 2 2 2 2 2 2 20 5" xfId="16687" xr:uid="{00000000-0005-0000-0000-00003B410000}"/>
    <cellStyle name="Normal 2 3 2 2 2 2 2 2 2 21" xfId="16688" xr:uid="{00000000-0005-0000-0000-00003C410000}"/>
    <cellStyle name="Normal 2 3 2 2 2 2 2 2 2 22" xfId="16689" xr:uid="{00000000-0005-0000-0000-00003D410000}"/>
    <cellStyle name="Normal 2 3 2 2 2 2 2 2 2 23" xfId="16690" xr:uid="{00000000-0005-0000-0000-00003E410000}"/>
    <cellStyle name="Normal 2 3 2 2 2 2 2 2 2 24" xfId="16691" xr:uid="{00000000-0005-0000-0000-00003F410000}"/>
    <cellStyle name="Normal 2 3 2 2 2 2 2 2 2 25" xfId="16692" xr:uid="{00000000-0005-0000-0000-000040410000}"/>
    <cellStyle name="Normal 2 3 2 2 2 2 2 2 2 26" xfId="16693" xr:uid="{00000000-0005-0000-0000-000041410000}"/>
    <cellStyle name="Normal 2 3 2 2 2 2 2 2 2 27" xfId="16694" xr:uid="{00000000-0005-0000-0000-000042410000}"/>
    <cellStyle name="Normal 2 3 2 2 2 2 2 2 2 28" xfId="16695" xr:uid="{00000000-0005-0000-0000-000043410000}"/>
    <cellStyle name="Normal 2 3 2 2 2 2 2 2 2 29" xfId="16696" xr:uid="{00000000-0005-0000-0000-000044410000}"/>
    <cellStyle name="Normal 2 3 2 2 2 2 2 2 2 3" xfId="16697" xr:uid="{00000000-0005-0000-0000-000045410000}"/>
    <cellStyle name="Normal 2 3 2 2 2 2 2 2 2 30" xfId="16698" xr:uid="{00000000-0005-0000-0000-000046410000}"/>
    <cellStyle name="Normal 2 3 2 2 2 2 2 2 2 31" xfId="16699" xr:uid="{00000000-0005-0000-0000-000047410000}"/>
    <cellStyle name="Normal 2 3 2 2 2 2 2 2 2 32" xfId="16700" xr:uid="{00000000-0005-0000-0000-000048410000}"/>
    <cellStyle name="Normal 2 3 2 2 2 2 2 2 2 33" xfId="16701" xr:uid="{00000000-0005-0000-0000-000049410000}"/>
    <cellStyle name="Normal 2 3 2 2 2 2 2 2 2 4" xfId="16702" xr:uid="{00000000-0005-0000-0000-00004A410000}"/>
    <cellStyle name="Normal 2 3 2 2 2 2 2 2 2 4 2" xfId="16703" xr:uid="{00000000-0005-0000-0000-00004B410000}"/>
    <cellStyle name="Normal 2 3 2 2 2 2 2 2 2 4 2 2" xfId="16704" xr:uid="{00000000-0005-0000-0000-00004C410000}"/>
    <cellStyle name="Normal 2 3 2 2 2 2 2 2 2 4 3" xfId="16705" xr:uid="{00000000-0005-0000-0000-00004D410000}"/>
    <cellStyle name="Normal 2 3 2 2 2 2 2 2 2 5" xfId="16706" xr:uid="{00000000-0005-0000-0000-00004E410000}"/>
    <cellStyle name="Normal 2 3 2 2 2 2 2 2 2 5 2" xfId="16707" xr:uid="{00000000-0005-0000-0000-00004F410000}"/>
    <cellStyle name="Normal 2 3 2 2 2 2 2 2 2 5 2 2" xfId="16708" xr:uid="{00000000-0005-0000-0000-000050410000}"/>
    <cellStyle name="Normal 2 3 2 2 2 2 2 2 2 5 2 3" xfId="16709" xr:uid="{00000000-0005-0000-0000-000051410000}"/>
    <cellStyle name="Normal 2 3 2 2 2 2 2 2 2 5 2 4" xfId="16710" xr:uid="{00000000-0005-0000-0000-000052410000}"/>
    <cellStyle name="Normal 2 3 2 2 2 2 2 2 2 5 2 5" xfId="16711" xr:uid="{00000000-0005-0000-0000-000053410000}"/>
    <cellStyle name="Normal 2 3 2 2 2 2 2 2 2 5 2 6" xfId="16712" xr:uid="{00000000-0005-0000-0000-000054410000}"/>
    <cellStyle name="Normal 2 3 2 2 2 2 2 2 2 5 3" xfId="16713" xr:uid="{00000000-0005-0000-0000-000055410000}"/>
    <cellStyle name="Normal 2 3 2 2 2 2 2 2 2 5 4" xfId="16714" xr:uid="{00000000-0005-0000-0000-000056410000}"/>
    <cellStyle name="Normal 2 3 2 2 2 2 2 2 2 5 5" xfId="16715" xr:uid="{00000000-0005-0000-0000-000057410000}"/>
    <cellStyle name="Normal 2 3 2 2 2 2 2 2 2 5 6" xfId="16716" xr:uid="{00000000-0005-0000-0000-000058410000}"/>
    <cellStyle name="Normal 2 3 2 2 2 2 2 2 2 5 7" xfId="16717" xr:uid="{00000000-0005-0000-0000-000059410000}"/>
    <cellStyle name="Normal 2 3 2 2 2 2 2 2 2 6" xfId="16718" xr:uid="{00000000-0005-0000-0000-00005A410000}"/>
    <cellStyle name="Normal 2 3 2 2 2 2 2 2 2 6 2" xfId="16719" xr:uid="{00000000-0005-0000-0000-00005B410000}"/>
    <cellStyle name="Normal 2 3 2 2 2 2 2 2 2 7" xfId="16720" xr:uid="{00000000-0005-0000-0000-00005C410000}"/>
    <cellStyle name="Normal 2 3 2 2 2 2 2 2 2 7 2" xfId="16721" xr:uid="{00000000-0005-0000-0000-00005D410000}"/>
    <cellStyle name="Normal 2 3 2 2 2 2 2 2 2 8" xfId="16722" xr:uid="{00000000-0005-0000-0000-00005E410000}"/>
    <cellStyle name="Normal 2 3 2 2 2 2 2 2 2 8 2" xfId="16723" xr:uid="{00000000-0005-0000-0000-00005F410000}"/>
    <cellStyle name="Normal 2 3 2 2 2 2 2 2 2 9" xfId="16724" xr:uid="{00000000-0005-0000-0000-000060410000}"/>
    <cellStyle name="Normal 2 3 2 2 2 2 2 2 2 9 2" xfId="16725" xr:uid="{00000000-0005-0000-0000-000061410000}"/>
    <cellStyle name="Normal 2 3 2 2 2 2 2 2 20" xfId="16726" xr:uid="{00000000-0005-0000-0000-000062410000}"/>
    <cellStyle name="Normal 2 3 2 2 2 2 2 2 20 10" xfId="16727" xr:uid="{00000000-0005-0000-0000-000063410000}"/>
    <cellStyle name="Normal 2 3 2 2 2 2 2 2 20 11" xfId="16728" xr:uid="{00000000-0005-0000-0000-000064410000}"/>
    <cellStyle name="Normal 2 3 2 2 2 2 2 2 20 12" xfId="16729" xr:uid="{00000000-0005-0000-0000-000065410000}"/>
    <cellStyle name="Normal 2 3 2 2 2 2 2 2 20 13" xfId="16730" xr:uid="{00000000-0005-0000-0000-000066410000}"/>
    <cellStyle name="Normal 2 3 2 2 2 2 2 2 20 14" xfId="16731" xr:uid="{00000000-0005-0000-0000-000067410000}"/>
    <cellStyle name="Normal 2 3 2 2 2 2 2 2 20 15" xfId="16732" xr:uid="{00000000-0005-0000-0000-000068410000}"/>
    <cellStyle name="Normal 2 3 2 2 2 2 2 2 20 16" xfId="16733" xr:uid="{00000000-0005-0000-0000-000069410000}"/>
    <cellStyle name="Normal 2 3 2 2 2 2 2 2 20 2" xfId="16734" xr:uid="{00000000-0005-0000-0000-00006A410000}"/>
    <cellStyle name="Normal 2 3 2 2 2 2 2 2 20 3" xfId="16735" xr:uid="{00000000-0005-0000-0000-00006B410000}"/>
    <cellStyle name="Normal 2 3 2 2 2 2 2 2 20 4" xfId="16736" xr:uid="{00000000-0005-0000-0000-00006C410000}"/>
    <cellStyle name="Normal 2 3 2 2 2 2 2 2 20 5" xfId="16737" xr:uid="{00000000-0005-0000-0000-00006D410000}"/>
    <cellStyle name="Normal 2 3 2 2 2 2 2 2 20 6" xfId="16738" xr:uid="{00000000-0005-0000-0000-00006E410000}"/>
    <cellStyle name="Normal 2 3 2 2 2 2 2 2 20 7" xfId="16739" xr:uid="{00000000-0005-0000-0000-00006F410000}"/>
    <cellStyle name="Normal 2 3 2 2 2 2 2 2 20 8" xfId="16740" xr:uid="{00000000-0005-0000-0000-000070410000}"/>
    <cellStyle name="Normal 2 3 2 2 2 2 2 2 20 9" xfId="16741" xr:uid="{00000000-0005-0000-0000-000071410000}"/>
    <cellStyle name="Normal 2 3 2 2 2 2 2 2 21" xfId="16742" xr:uid="{00000000-0005-0000-0000-000072410000}"/>
    <cellStyle name="Normal 2 3 2 2 2 2 2 2 22" xfId="16743" xr:uid="{00000000-0005-0000-0000-000073410000}"/>
    <cellStyle name="Normal 2 3 2 2 2 2 2 2 23" xfId="16744" xr:uid="{00000000-0005-0000-0000-000074410000}"/>
    <cellStyle name="Normal 2 3 2 2 2 2 2 2 24" xfId="16745" xr:uid="{00000000-0005-0000-0000-000075410000}"/>
    <cellStyle name="Normal 2 3 2 2 2 2 2 2 25" xfId="16746" xr:uid="{00000000-0005-0000-0000-000076410000}"/>
    <cellStyle name="Normal 2 3 2 2 2 2 2 2 26" xfId="16747" xr:uid="{00000000-0005-0000-0000-000077410000}"/>
    <cellStyle name="Normal 2 3 2 2 2 2 2 2 27" xfId="16748" xr:uid="{00000000-0005-0000-0000-000078410000}"/>
    <cellStyle name="Normal 2 3 2 2 2 2 2 2 28" xfId="16749" xr:uid="{00000000-0005-0000-0000-000079410000}"/>
    <cellStyle name="Normal 2 3 2 2 2 2 2 2 29" xfId="16750" xr:uid="{00000000-0005-0000-0000-00007A410000}"/>
    <cellStyle name="Normal 2 3 2 2 2 2 2 2 3" xfId="16751" xr:uid="{00000000-0005-0000-0000-00007B410000}"/>
    <cellStyle name="Normal 2 3 2 2 2 2 2 2 3 10" xfId="16752" xr:uid="{00000000-0005-0000-0000-00007C410000}"/>
    <cellStyle name="Normal 2 3 2 2 2 2 2 2 3 2" xfId="16753" xr:uid="{00000000-0005-0000-0000-00007D410000}"/>
    <cellStyle name="Normal 2 3 2 2 2 2 2 2 3 2 2" xfId="16754" xr:uid="{00000000-0005-0000-0000-00007E410000}"/>
    <cellStyle name="Normal 2 3 2 2 2 2 2 2 3 2 2 2" xfId="16755" xr:uid="{00000000-0005-0000-0000-00007F410000}"/>
    <cellStyle name="Normal 2 3 2 2 2 2 2 2 3 2 2 2 2" xfId="16756" xr:uid="{00000000-0005-0000-0000-000080410000}"/>
    <cellStyle name="Normal 2 3 2 2 2 2 2 2 3 2 2 2 3" xfId="16757" xr:uid="{00000000-0005-0000-0000-000081410000}"/>
    <cellStyle name="Normal 2 3 2 2 2 2 2 2 3 2 2 2 4" xfId="16758" xr:uid="{00000000-0005-0000-0000-000082410000}"/>
    <cellStyle name="Normal 2 3 2 2 2 2 2 2 3 2 2 2 5" xfId="16759" xr:uid="{00000000-0005-0000-0000-000083410000}"/>
    <cellStyle name="Normal 2 3 2 2 2 2 2 2 3 2 2 2 6" xfId="16760" xr:uid="{00000000-0005-0000-0000-000084410000}"/>
    <cellStyle name="Normal 2 3 2 2 2 2 2 2 3 2 2 3" xfId="16761" xr:uid="{00000000-0005-0000-0000-000085410000}"/>
    <cellStyle name="Normal 2 3 2 2 2 2 2 2 3 2 2 4" xfId="16762" xr:uid="{00000000-0005-0000-0000-000086410000}"/>
    <cellStyle name="Normal 2 3 2 2 2 2 2 2 3 2 2 5" xfId="16763" xr:uid="{00000000-0005-0000-0000-000087410000}"/>
    <cellStyle name="Normal 2 3 2 2 2 2 2 2 3 2 2 6" xfId="16764" xr:uid="{00000000-0005-0000-0000-000088410000}"/>
    <cellStyle name="Normal 2 3 2 2 2 2 2 2 3 2 3" xfId="16765" xr:uid="{00000000-0005-0000-0000-000089410000}"/>
    <cellStyle name="Normal 2 3 2 2 2 2 2 2 3 2 4" xfId="16766" xr:uid="{00000000-0005-0000-0000-00008A410000}"/>
    <cellStyle name="Normal 2 3 2 2 2 2 2 2 3 2 5" xfId="16767" xr:uid="{00000000-0005-0000-0000-00008B410000}"/>
    <cellStyle name="Normal 2 3 2 2 2 2 2 2 3 2 6" xfId="16768" xr:uid="{00000000-0005-0000-0000-00008C410000}"/>
    <cellStyle name="Normal 2 3 2 2 2 2 2 2 3 2 7" xfId="16769" xr:uid="{00000000-0005-0000-0000-00008D410000}"/>
    <cellStyle name="Normal 2 3 2 2 2 2 2 2 3 2 8" xfId="16770" xr:uid="{00000000-0005-0000-0000-00008E410000}"/>
    <cellStyle name="Normal 2 3 2 2 2 2 2 2 3 2 9" xfId="16771" xr:uid="{00000000-0005-0000-0000-00008F410000}"/>
    <cellStyle name="Normal 2 3 2 2 2 2 2 2 3 3" xfId="16772" xr:uid="{00000000-0005-0000-0000-000090410000}"/>
    <cellStyle name="Normal 2 3 2 2 2 2 2 2 3 3 2" xfId="16773" xr:uid="{00000000-0005-0000-0000-000091410000}"/>
    <cellStyle name="Normal 2 3 2 2 2 2 2 2 3 3 2 2" xfId="16774" xr:uid="{00000000-0005-0000-0000-000092410000}"/>
    <cellStyle name="Normal 2 3 2 2 2 2 2 2 3 3 2 3" xfId="16775" xr:uid="{00000000-0005-0000-0000-000093410000}"/>
    <cellStyle name="Normal 2 3 2 2 2 2 2 2 3 3 2 4" xfId="16776" xr:uid="{00000000-0005-0000-0000-000094410000}"/>
    <cellStyle name="Normal 2 3 2 2 2 2 2 2 3 3 2 5" xfId="16777" xr:uid="{00000000-0005-0000-0000-000095410000}"/>
    <cellStyle name="Normal 2 3 2 2 2 2 2 2 3 3 2 6" xfId="16778" xr:uid="{00000000-0005-0000-0000-000096410000}"/>
    <cellStyle name="Normal 2 3 2 2 2 2 2 2 3 3 3" xfId="16779" xr:uid="{00000000-0005-0000-0000-000097410000}"/>
    <cellStyle name="Normal 2 3 2 2 2 2 2 2 3 3 4" xfId="16780" xr:uid="{00000000-0005-0000-0000-000098410000}"/>
    <cellStyle name="Normal 2 3 2 2 2 2 2 2 3 3 5" xfId="16781" xr:uid="{00000000-0005-0000-0000-000099410000}"/>
    <cellStyle name="Normal 2 3 2 2 2 2 2 2 3 3 6" xfId="16782" xr:uid="{00000000-0005-0000-0000-00009A410000}"/>
    <cellStyle name="Normal 2 3 2 2 2 2 2 2 3 4" xfId="16783" xr:uid="{00000000-0005-0000-0000-00009B410000}"/>
    <cellStyle name="Normal 2 3 2 2 2 2 2 2 3 5" xfId="16784" xr:uid="{00000000-0005-0000-0000-00009C410000}"/>
    <cellStyle name="Normal 2 3 2 2 2 2 2 2 3 6" xfId="16785" xr:uid="{00000000-0005-0000-0000-00009D410000}"/>
    <cellStyle name="Normal 2 3 2 2 2 2 2 2 3 7" xfId="16786" xr:uid="{00000000-0005-0000-0000-00009E410000}"/>
    <cellStyle name="Normal 2 3 2 2 2 2 2 2 3 8" xfId="16787" xr:uid="{00000000-0005-0000-0000-00009F410000}"/>
    <cellStyle name="Normal 2 3 2 2 2 2 2 2 3 9" xfId="16788" xr:uid="{00000000-0005-0000-0000-0000A0410000}"/>
    <cellStyle name="Normal 2 3 2 2 2 2 2 2 30" xfId="16789" xr:uid="{00000000-0005-0000-0000-0000A1410000}"/>
    <cellStyle name="Normal 2 3 2 2 2 2 2 2 31" xfId="16790" xr:uid="{00000000-0005-0000-0000-0000A2410000}"/>
    <cellStyle name="Normal 2 3 2 2 2 2 2 2 32" xfId="16791" xr:uid="{00000000-0005-0000-0000-0000A3410000}"/>
    <cellStyle name="Normal 2 3 2 2 2 2 2 2 33" xfId="16792" xr:uid="{00000000-0005-0000-0000-0000A4410000}"/>
    <cellStyle name="Normal 2 3 2 2 2 2 2 2 34" xfId="16793" xr:uid="{00000000-0005-0000-0000-0000A5410000}"/>
    <cellStyle name="Normal 2 3 2 2 2 2 2 2 35" xfId="16794" xr:uid="{00000000-0005-0000-0000-0000A6410000}"/>
    <cellStyle name="Normal 2 3 2 2 2 2 2 2 36" xfId="16795" xr:uid="{00000000-0005-0000-0000-0000A7410000}"/>
    <cellStyle name="Normal 2 3 2 2 2 2 2 2 37" xfId="16796" xr:uid="{00000000-0005-0000-0000-0000A8410000}"/>
    <cellStyle name="Normal 2 3 2 2 2 2 2 2 38" xfId="16797" xr:uid="{00000000-0005-0000-0000-0000A9410000}"/>
    <cellStyle name="Normal 2 3 2 2 2 2 2 2 39" xfId="16798" xr:uid="{00000000-0005-0000-0000-0000AA410000}"/>
    <cellStyle name="Normal 2 3 2 2 2 2 2 2 4" xfId="16799" xr:uid="{00000000-0005-0000-0000-0000AB410000}"/>
    <cellStyle name="Normal 2 3 2 2 2 2 2 2 4 2" xfId="16800" xr:uid="{00000000-0005-0000-0000-0000AC410000}"/>
    <cellStyle name="Normal 2 3 2 2 2 2 2 2 40" xfId="16801" xr:uid="{00000000-0005-0000-0000-0000AD410000}"/>
    <cellStyle name="Normal 2 3 2 2 2 2 2 2 5" xfId="16802" xr:uid="{00000000-0005-0000-0000-0000AE410000}"/>
    <cellStyle name="Normal 2 3 2 2 2 2 2 2 5 2" xfId="16803" xr:uid="{00000000-0005-0000-0000-0000AF410000}"/>
    <cellStyle name="Normal 2 3 2 2 2 2 2 2 5 2 2" xfId="16804" xr:uid="{00000000-0005-0000-0000-0000B0410000}"/>
    <cellStyle name="Normal 2 3 2 2 2 2 2 2 5 2 3" xfId="16805" xr:uid="{00000000-0005-0000-0000-0000B1410000}"/>
    <cellStyle name="Normal 2 3 2 2 2 2 2 2 5 2 4" xfId="16806" xr:uid="{00000000-0005-0000-0000-0000B2410000}"/>
    <cellStyle name="Normal 2 3 2 2 2 2 2 2 5 2 5" xfId="16807" xr:uid="{00000000-0005-0000-0000-0000B3410000}"/>
    <cellStyle name="Normal 2 3 2 2 2 2 2 2 5 2 6" xfId="16808" xr:uid="{00000000-0005-0000-0000-0000B4410000}"/>
    <cellStyle name="Normal 2 3 2 2 2 2 2 2 5 3" xfId="16809" xr:uid="{00000000-0005-0000-0000-0000B5410000}"/>
    <cellStyle name="Normal 2 3 2 2 2 2 2 2 5 4" xfId="16810" xr:uid="{00000000-0005-0000-0000-0000B6410000}"/>
    <cellStyle name="Normal 2 3 2 2 2 2 2 2 5 5" xfId="16811" xr:uid="{00000000-0005-0000-0000-0000B7410000}"/>
    <cellStyle name="Normal 2 3 2 2 2 2 2 2 5 6" xfId="16812" xr:uid="{00000000-0005-0000-0000-0000B8410000}"/>
    <cellStyle name="Normal 2 3 2 2 2 2 2 2 5 7" xfId="16813" xr:uid="{00000000-0005-0000-0000-0000B9410000}"/>
    <cellStyle name="Normal 2 3 2 2 2 2 2 2 6" xfId="16814" xr:uid="{00000000-0005-0000-0000-0000BA410000}"/>
    <cellStyle name="Normal 2 3 2 2 2 2 2 2 6 2" xfId="16815" xr:uid="{00000000-0005-0000-0000-0000BB410000}"/>
    <cellStyle name="Normal 2 3 2 2 2 2 2 2 7" xfId="16816" xr:uid="{00000000-0005-0000-0000-0000BC410000}"/>
    <cellStyle name="Normal 2 3 2 2 2 2 2 2 7 2" xfId="16817" xr:uid="{00000000-0005-0000-0000-0000BD410000}"/>
    <cellStyle name="Normal 2 3 2 2 2 2 2 2 8" xfId="16818" xr:uid="{00000000-0005-0000-0000-0000BE410000}"/>
    <cellStyle name="Normal 2 3 2 2 2 2 2 2 8 2" xfId="16819" xr:uid="{00000000-0005-0000-0000-0000BF410000}"/>
    <cellStyle name="Normal 2 3 2 2 2 2 2 2 9" xfId="16820" xr:uid="{00000000-0005-0000-0000-0000C0410000}"/>
    <cellStyle name="Normal 2 3 2 2 2 2 2 2 9 2" xfId="16821" xr:uid="{00000000-0005-0000-0000-0000C1410000}"/>
    <cellStyle name="Normal 2 3 2 2 2 2 2 20" xfId="16822" xr:uid="{00000000-0005-0000-0000-0000C2410000}"/>
    <cellStyle name="Normal 2 3 2 2 2 2 2 20 10" xfId="16823" xr:uid="{00000000-0005-0000-0000-0000C3410000}"/>
    <cellStyle name="Normal 2 3 2 2 2 2 2 20 11" xfId="16824" xr:uid="{00000000-0005-0000-0000-0000C4410000}"/>
    <cellStyle name="Normal 2 3 2 2 2 2 2 20 12" xfId="16825" xr:uid="{00000000-0005-0000-0000-0000C5410000}"/>
    <cellStyle name="Normal 2 3 2 2 2 2 2 20 13" xfId="16826" xr:uid="{00000000-0005-0000-0000-0000C6410000}"/>
    <cellStyle name="Normal 2 3 2 2 2 2 2 20 14" xfId="16827" xr:uid="{00000000-0005-0000-0000-0000C7410000}"/>
    <cellStyle name="Normal 2 3 2 2 2 2 2 20 15" xfId="16828" xr:uid="{00000000-0005-0000-0000-0000C8410000}"/>
    <cellStyle name="Normal 2 3 2 2 2 2 2 20 16" xfId="16829" xr:uid="{00000000-0005-0000-0000-0000C9410000}"/>
    <cellStyle name="Normal 2 3 2 2 2 2 2 20 2" xfId="16830" xr:uid="{00000000-0005-0000-0000-0000CA410000}"/>
    <cellStyle name="Normal 2 3 2 2 2 2 2 20 3" xfId="16831" xr:uid="{00000000-0005-0000-0000-0000CB410000}"/>
    <cellStyle name="Normal 2 3 2 2 2 2 2 20 4" xfId="16832" xr:uid="{00000000-0005-0000-0000-0000CC410000}"/>
    <cellStyle name="Normal 2 3 2 2 2 2 2 20 5" xfId="16833" xr:uid="{00000000-0005-0000-0000-0000CD410000}"/>
    <cellStyle name="Normal 2 3 2 2 2 2 2 20 6" xfId="16834" xr:uid="{00000000-0005-0000-0000-0000CE410000}"/>
    <cellStyle name="Normal 2 3 2 2 2 2 2 20 7" xfId="16835" xr:uid="{00000000-0005-0000-0000-0000CF410000}"/>
    <cellStyle name="Normal 2 3 2 2 2 2 2 20 8" xfId="16836" xr:uid="{00000000-0005-0000-0000-0000D0410000}"/>
    <cellStyle name="Normal 2 3 2 2 2 2 2 20 9" xfId="16837" xr:uid="{00000000-0005-0000-0000-0000D1410000}"/>
    <cellStyle name="Normal 2 3 2 2 2 2 2 21" xfId="16838" xr:uid="{00000000-0005-0000-0000-0000D2410000}"/>
    <cellStyle name="Normal 2 3 2 2 2 2 2 22" xfId="16839" xr:uid="{00000000-0005-0000-0000-0000D3410000}"/>
    <cellStyle name="Normal 2 3 2 2 2 2 2 23" xfId="16840" xr:uid="{00000000-0005-0000-0000-0000D4410000}"/>
    <cellStyle name="Normal 2 3 2 2 2 2 2 24" xfId="16841" xr:uid="{00000000-0005-0000-0000-0000D5410000}"/>
    <cellStyle name="Normal 2 3 2 2 2 2 2 25" xfId="16842" xr:uid="{00000000-0005-0000-0000-0000D6410000}"/>
    <cellStyle name="Normal 2 3 2 2 2 2 2 26" xfId="16843" xr:uid="{00000000-0005-0000-0000-0000D7410000}"/>
    <cellStyle name="Normal 2 3 2 2 2 2 2 27" xfId="16844" xr:uid="{00000000-0005-0000-0000-0000D8410000}"/>
    <cellStyle name="Normal 2 3 2 2 2 2 2 27 2" xfId="16845" xr:uid="{00000000-0005-0000-0000-0000D9410000}"/>
    <cellStyle name="Normal 2 3 2 2 2 2 2 27 3" xfId="16846" xr:uid="{00000000-0005-0000-0000-0000DA410000}"/>
    <cellStyle name="Normal 2 3 2 2 2 2 2 27 4" xfId="16847" xr:uid="{00000000-0005-0000-0000-0000DB410000}"/>
    <cellStyle name="Normal 2 3 2 2 2 2 2 27 5" xfId="16848" xr:uid="{00000000-0005-0000-0000-0000DC410000}"/>
    <cellStyle name="Normal 2 3 2 2 2 2 2 28" xfId="16849" xr:uid="{00000000-0005-0000-0000-0000DD410000}"/>
    <cellStyle name="Normal 2 3 2 2 2 2 2 29" xfId="16850" xr:uid="{00000000-0005-0000-0000-0000DE410000}"/>
    <cellStyle name="Normal 2 3 2 2 2 2 2 3" xfId="16851" xr:uid="{00000000-0005-0000-0000-0000DF410000}"/>
    <cellStyle name="Normal 2 3 2 2 2 2 2 3 2" xfId="16852" xr:uid="{00000000-0005-0000-0000-0000E0410000}"/>
    <cellStyle name="Normal 2 3 2 2 2 2 2 30" xfId="16853" xr:uid="{00000000-0005-0000-0000-0000E1410000}"/>
    <cellStyle name="Normal 2 3 2 2 2 2 2 31" xfId="16854" xr:uid="{00000000-0005-0000-0000-0000E2410000}"/>
    <cellStyle name="Normal 2 3 2 2 2 2 2 32" xfId="16855" xr:uid="{00000000-0005-0000-0000-0000E3410000}"/>
    <cellStyle name="Normal 2 3 2 2 2 2 2 33" xfId="16856" xr:uid="{00000000-0005-0000-0000-0000E4410000}"/>
    <cellStyle name="Normal 2 3 2 2 2 2 2 34" xfId="16857" xr:uid="{00000000-0005-0000-0000-0000E5410000}"/>
    <cellStyle name="Normal 2 3 2 2 2 2 2 35" xfId="16858" xr:uid="{00000000-0005-0000-0000-0000E6410000}"/>
    <cellStyle name="Normal 2 3 2 2 2 2 2 36" xfId="16859" xr:uid="{00000000-0005-0000-0000-0000E7410000}"/>
    <cellStyle name="Normal 2 3 2 2 2 2 2 37" xfId="16860" xr:uid="{00000000-0005-0000-0000-0000E8410000}"/>
    <cellStyle name="Normal 2 3 2 2 2 2 2 38" xfId="16861" xr:uid="{00000000-0005-0000-0000-0000E9410000}"/>
    <cellStyle name="Normal 2 3 2 2 2 2 2 39" xfId="16862" xr:uid="{00000000-0005-0000-0000-0000EA410000}"/>
    <cellStyle name="Normal 2 3 2 2 2 2 2 4" xfId="16863" xr:uid="{00000000-0005-0000-0000-0000EB410000}"/>
    <cellStyle name="Normal 2 3 2 2 2 2 2 4 2" xfId="16864" xr:uid="{00000000-0005-0000-0000-0000EC410000}"/>
    <cellStyle name="Normal 2 3 2 2 2 2 2 40" xfId="16865" xr:uid="{00000000-0005-0000-0000-0000ED410000}"/>
    <cellStyle name="Normal 2 3 2 2 2 2 2 5" xfId="16866" xr:uid="{00000000-0005-0000-0000-0000EE410000}"/>
    <cellStyle name="Normal 2 3 2 2 2 2 2 5 10" xfId="16867" xr:uid="{00000000-0005-0000-0000-0000EF410000}"/>
    <cellStyle name="Normal 2 3 2 2 2 2 2 5 2" xfId="16868" xr:uid="{00000000-0005-0000-0000-0000F0410000}"/>
    <cellStyle name="Normal 2 3 2 2 2 2 2 5 2 2" xfId="16869" xr:uid="{00000000-0005-0000-0000-0000F1410000}"/>
    <cellStyle name="Normal 2 3 2 2 2 2 2 5 2 2 2" xfId="16870" xr:uid="{00000000-0005-0000-0000-0000F2410000}"/>
    <cellStyle name="Normal 2 3 2 2 2 2 2 5 2 2 2 2" xfId="16871" xr:uid="{00000000-0005-0000-0000-0000F3410000}"/>
    <cellStyle name="Normal 2 3 2 2 2 2 2 5 2 2 2 3" xfId="16872" xr:uid="{00000000-0005-0000-0000-0000F4410000}"/>
    <cellStyle name="Normal 2 3 2 2 2 2 2 5 2 2 2 4" xfId="16873" xr:uid="{00000000-0005-0000-0000-0000F5410000}"/>
    <cellStyle name="Normal 2 3 2 2 2 2 2 5 2 2 2 5" xfId="16874" xr:uid="{00000000-0005-0000-0000-0000F6410000}"/>
    <cellStyle name="Normal 2 3 2 2 2 2 2 5 2 2 2 6" xfId="16875" xr:uid="{00000000-0005-0000-0000-0000F7410000}"/>
    <cellStyle name="Normal 2 3 2 2 2 2 2 5 2 2 3" xfId="16876" xr:uid="{00000000-0005-0000-0000-0000F8410000}"/>
    <cellStyle name="Normal 2 3 2 2 2 2 2 5 2 2 4" xfId="16877" xr:uid="{00000000-0005-0000-0000-0000F9410000}"/>
    <cellStyle name="Normal 2 3 2 2 2 2 2 5 2 2 5" xfId="16878" xr:uid="{00000000-0005-0000-0000-0000FA410000}"/>
    <cellStyle name="Normal 2 3 2 2 2 2 2 5 2 2 6" xfId="16879" xr:uid="{00000000-0005-0000-0000-0000FB410000}"/>
    <cellStyle name="Normal 2 3 2 2 2 2 2 5 2 3" xfId="16880" xr:uid="{00000000-0005-0000-0000-0000FC410000}"/>
    <cellStyle name="Normal 2 3 2 2 2 2 2 5 2 4" xfId="16881" xr:uid="{00000000-0005-0000-0000-0000FD410000}"/>
    <cellStyle name="Normal 2 3 2 2 2 2 2 5 2 5" xfId="16882" xr:uid="{00000000-0005-0000-0000-0000FE410000}"/>
    <cellStyle name="Normal 2 3 2 2 2 2 2 5 2 6" xfId="16883" xr:uid="{00000000-0005-0000-0000-0000FF410000}"/>
    <cellStyle name="Normal 2 3 2 2 2 2 2 5 2 7" xfId="16884" xr:uid="{00000000-0005-0000-0000-000000420000}"/>
    <cellStyle name="Normal 2 3 2 2 2 2 2 5 2 8" xfId="16885" xr:uid="{00000000-0005-0000-0000-000001420000}"/>
    <cellStyle name="Normal 2 3 2 2 2 2 2 5 2 9" xfId="16886" xr:uid="{00000000-0005-0000-0000-000002420000}"/>
    <cellStyle name="Normal 2 3 2 2 2 2 2 5 3" xfId="16887" xr:uid="{00000000-0005-0000-0000-000003420000}"/>
    <cellStyle name="Normal 2 3 2 2 2 2 2 5 3 2" xfId="16888" xr:uid="{00000000-0005-0000-0000-000004420000}"/>
    <cellStyle name="Normal 2 3 2 2 2 2 2 5 3 2 2" xfId="16889" xr:uid="{00000000-0005-0000-0000-000005420000}"/>
    <cellStyle name="Normal 2 3 2 2 2 2 2 5 3 2 3" xfId="16890" xr:uid="{00000000-0005-0000-0000-000006420000}"/>
    <cellStyle name="Normal 2 3 2 2 2 2 2 5 3 2 4" xfId="16891" xr:uid="{00000000-0005-0000-0000-000007420000}"/>
    <cellStyle name="Normal 2 3 2 2 2 2 2 5 3 2 5" xfId="16892" xr:uid="{00000000-0005-0000-0000-000008420000}"/>
    <cellStyle name="Normal 2 3 2 2 2 2 2 5 3 2 6" xfId="16893" xr:uid="{00000000-0005-0000-0000-000009420000}"/>
    <cellStyle name="Normal 2 3 2 2 2 2 2 5 3 3" xfId="16894" xr:uid="{00000000-0005-0000-0000-00000A420000}"/>
    <cellStyle name="Normal 2 3 2 2 2 2 2 5 3 4" xfId="16895" xr:uid="{00000000-0005-0000-0000-00000B420000}"/>
    <cellStyle name="Normal 2 3 2 2 2 2 2 5 3 5" xfId="16896" xr:uid="{00000000-0005-0000-0000-00000C420000}"/>
    <cellStyle name="Normal 2 3 2 2 2 2 2 5 3 6" xfId="16897" xr:uid="{00000000-0005-0000-0000-00000D420000}"/>
    <cellStyle name="Normal 2 3 2 2 2 2 2 5 4" xfId="16898" xr:uid="{00000000-0005-0000-0000-00000E420000}"/>
    <cellStyle name="Normal 2 3 2 2 2 2 2 5 5" xfId="16899" xr:uid="{00000000-0005-0000-0000-00000F420000}"/>
    <cellStyle name="Normal 2 3 2 2 2 2 2 5 6" xfId="16900" xr:uid="{00000000-0005-0000-0000-000010420000}"/>
    <cellStyle name="Normal 2 3 2 2 2 2 2 5 7" xfId="16901" xr:uid="{00000000-0005-0000-0000-000011420000}"/>
    <cellStyle name="Normal 2 3 2 2 2 2 2 5 8" xfId="16902" xr:uid="{00000000-0005-0000-0000-000012420000}"/>
    <cellStyle name="Normal 2 3 2 2 2 2 2 5 9" xfId="16903" xr:uid="{00000000-0005-0000-0000-000013420000}"/>
    <cellStyle name="Normal 2 3 2 2 2 2 2 6" xfId="16904" xr:uid="{00000000-0005-0000-0000-000014420000}"/>
    <cellStyle name="Normal 2 3 2 2 2 2 2 6 2" xfId="16905" xr:uid="{00000000-0005-0000-0000-000015420000}"/>
    <cellStyle name="Normal 2 3 2 2 2 2 2 7" xfId="16906" xr:uid="{00000000-0005-0000-0000-000016420000}"/>
    <cellStyle name="Normal 2 3 2 2 2 2 2 7 2" xfId="16907" xr:uid="{00000000-0005-0000-0000-000017420000}"/>
    <cellStyle name="Normal 2 3 2 2 2 2 2 8" xfId="16908" xr:uid="{00000000-0005-0000-0000-000018420000}"/>
    <cellStyle name="Normal 2 3 2 2 2 2 2 8 2" xfId="16909" xr:uid="{00000000-0005-0000-0000-000019420000}"/>
    <cellStyle name="Normal 2 3 2 2 2 2 2 8 2 2" xfId="16910" xr:uid="{00000000-0005-0000-0000-00001A420000}"/>
    <cellStyle name="Normal 2 3 2 2 2 2 2 8 2 3" xfId="16911" xr:uid="{00000000-0005-0000-0000-00001B420000}"/>
    <cellStyle name="Normal 2 3 2 2 2 2 2 8 2 4" xfId="16912" xr:uid="{00000000-0005-0000-0000-00001C420000}"/>
    <cellStyle name="Normal 2 3 2 2 2 2 2 8 2 5" xfId="16913" xr:uid="{00000000-0005-0000-0000-00001D420000}"/>
    <cellStyle name="Normal 2 3 2 2 2 2 2 8 2 6" xfId="16914" xr:uid="{00000000-0005-0000-0000-00001E420000}"/>
    <cellStyle name="Normal 2 3 2 2 2 2 2 8 3" xfId="16915" xr:uid="{00000000-0005-0000-0000-00001F420000}"/>
    <cellStyle name="Normal 2 3 2 2 2 2 2 8 4" xfId="16916" xr:uid="{00000000-0005-0000-0000-000020420000}"/>
    <cellStyle name="Normal 2 3 2 2 2 2 2 8 5" xfId="16917" xr:uid="{00000000-0005-0000-0000-000021420000}"/>
    <cellStyle name="Normal 2 3 2 2 2 2 2 8 6" xfId="16918" xr:uid="{00000000-0005-0000-0000-000022420000}"/>
    <cellStyle name="Normal 2 3 2 2 2 2 2 8 7" xfId="16919" xr:uid="{00000000-0005-0000-0000-000023420000}"/>
    <cellStyle name="Normal 2 3 2 2 2 2 2 9" xfId="16920" xr:uid="{00000000-0005-0000-0000-000024420000}"/>
    <cellStyle name="Normal 2 3 2 2 2 2 2 9 2" xfId="16921" xr:uid="{00000000-0005-0000-0000-000025420000}"/>
    <cellStyle name="Normal 2 3 2 2 2 2 20" xfId="16922" xr:uid="{00000000-0005-0000-0000-000026420000}"/>
    <cellStyle name="Normal 2 3 2 2 2 2 21" xfId="16923" xr:uid="{00000000-0005-0000-0000-000027420000}"/>
    <cellStyle name="Normal 2 3 2 2 2 2 22" xfId="16924" xr:uid="{00000000-0005-0000-0000-000028420000}"/>
    <cellStyle name="Normal 2 3 2 2 2 2 23" xfId="16925" xr:uid="{00000000-0005-0000-0000-000029420000}"/>
    <cellStyle name="Normal 2 3 2 2 2 2 24" xfId="16926" xr:uid="{00000000-0005-0000-0000-00002A420000}"/>
    <cellStyle name="Normal 2 3 2 2 2 2 25" xfId="16927" xr:uid="{00000000-0005-0000-0000-00002B420000}"/>
    <cellStyle name="Normal 2 3 2 2 2 2 26" xfId="16928" xr:uid="{00000000-0005-0000-0000-00002C420000}"/>
    <cellStyle name="Normal 2 3 2 2 2 2 27" xfId="16929" xr:uid="{00000000-0005-0000-0000-00002D420000}"/>
    <cellStyle name="Normal 2 3 2 2 2 2 28" xfId="16930" xr:uid="{00000000-0005-0000-0000-00002E420000}"/>
    <cellStyle name="Normal 2 3 2 2 2 2 28 10" xfId="16931" xr:uid="{00000000-0005-0000-0000-00002F420000}"/>
    <cellStyle name="Normal 2 3 2 2 2 2 28 11" xfId="16932" xr:uid="{00000000-0005-0000-0000-000030420000}"/>
    <cellStyle name="Normal 2 3 2 2 2 2 28 12" xfId="16933" xr:uid="{00000000-0005-0000-0000-000031420000}"/>
    <cellStyle name="Normal 2 3 2 2 2 2 28 13" xfId="16934" xr:uid="{00000000-0005-0000-0000-000032420000}"/>
    <cellStyle name="Normal 2 3 2 2 2 2 28 14" xfId="16935" xr:uid="{00000000-0005-0000-0000-000033420000}"/>
    <cellStyle name="Normal 2 3 2 2 2 2 28 15" xfId="16936" xr:uid="{00000000-0005-0000-0000-000034420000}"/>
    <cellStyle name="Normal 2 3 2 2 2 2 28 16" xfId="16937" xr:uid="{00000000-0005-0000-0000-000035420000}"/>
    <cellStyle name="Normal 2 3 2 2 2 2 28 2" xfId="16938" xr:uid="{00000000-0005-0000-0000-000036420000}"/>
    <cellStyle name="Normal 2 3 2 2 2 2 28 3" xfId="16939" xr:uid="{00000000-0005-0000-0000-000037420000}"/>
    <cellStyle name="Normal 2 3 2 2 2 2 28 4" xfId="16940" xr:uid="{00000000-0005-0000-0000-000038420000}"/>
    <cellStyle name="Normal 2 3 2 2 2 2 28 5" xfId="16941" xr:uid="{00000000-0005-0000-0000-000039420000}"/>
    <cellStyle name="Normal 2 3 2 2 2 2 28 6" xfId="16942" xr:uid="{00000000-0005-0000-0000-00003A420000}"/>
    <cellStyle name="Normal 2 3 2 2 2 2 28 7" xfId="16943" xr:uid="{00000000-0005-0000-0000-00003B420000}"/>
    <cellStyle name="Normal 2 3 2 2 2 2 28 8" xfId="16944" xr:uid="{00000000-0005-0000-0000-00003C420000}"/>
    <cellStyle name="Normal 2 3 2 2 2 2 28 9" xfId="16945" xr:uid="{00000000-0005-0000-0000-00003D420000}"/>
    <cellStyle name="Normal 2 3 2 2 2 2 29" xfId="16946" xr:uid="{00000000-0005-0000-0000-00003E420000}"/>
    <cellStyle name="Normal 2 3 2 2 2 2 3" xfId="16947" xr:uid="{00000000-0005-0000-0000-00003F420000}"/>
    <cellStyle name="Normal 2 3 2 2 2 2 3 10" xfId="16948" xr:uid="{00000000-0005-0000-0000-000040420000}"/>
    <cellStyle name="Normal 2 3 2 2 2 2 3 11" xfId="16949" xr:uid="{00000000-0005-0000-0000-000041420000}"/>
    <cellStyle name="Normal 2 3 2 2 2 2 3 12" xfId="16950" xr:uid="{00000000-0005-0000-0000-000042420000}"/>
    <cellStyle name="Normal 2 3 2 2 2 2 3 13" xfId="16951" xr:uid="{00000000-0005-0000-0000-000043420000}"/>
    <cellStyle name="Normal 2 3 2 2 2 2 3 2" xfId="16952" xr:uid="{00000000-0005-0000-0000-000044420000}"/>
    <cellStyle name="Normal 2 3 2 2 2 2 3 2 10" xfId="16953" xr:uid="{00000000-0005-0000-0000-000045420000}"/>
    <cellStyle name="Normal 2 3 2 2 2 2 3 2 11" xfId="16954" xr:uid="{00000000-0005-0000-0000-000046420000}"/>
    <cellStyle name="Normal 2 3 2 2 2 2 3 2 12" xfId="16955" xr:uid="{00000000-0005-0000-0000-000047420000}"/>
    <cellStyle name="Normal 2 3 2 2 2 2 3 2 2" xfId="16956" xr:uid="{00000000-0005-0000-0000-000048420000}"/>
    <cellStyle name="Normal 2 3 2 2 2 2 3 2 2 2" xfId="16957" xr:uid="{00000000-0005-0000-0000-000049420000}"/>
    <cellStyle name="Normal 2 3 2 2 2 2 3 2 2 2 2" xfId="16958" xr:uid="{00000000-0005-0000-0000-00004A420000}"/>
    <cellStyle name="Normal 2 3 2 2 2 2 3 2 2 2 2 2" xfId="16959" xr:uid="{00000000-0005-0000-0000-00004B420000}"/>
    <cellStyle name="Normal 2 3 2 2 2 2 3 2 2 2 2 2 2" xfId="16960" xr:uid="{00000000-0005-0000-0000-00004C420000}"/>
    <cellStyle name="Normal 2 3 2 2 2 2 3 2 2 2 2 2 3" xfId="16961" xr:uid="{00000000-0005-0000-0000-00004D420000}"/>
    <cellStyle name="Normal 2 3 2 2 2 2 3 2 2 2 2 2 4" xfId="16962" xr:uid="{00000000-0005-0000-0000-00004E420000}"/>
    <cellStyle name="Normal 2 3 2 2 2 2 3 2 2 2 2 2 5" xfId="16963" xr:uid="{00000000-0005-0000-0000-00004F420000}"/>
    <cellStyle name="Normal 2 3 2 2 2 2 3 2 2 2 2 2 6" xfId="16964" xr:uid="{00000000-0005-0000-0000-000050420000}"/>
    <cellStyle name="Normal 2 3 2 2 2 2 3 2 2 2 2 3" xfId="16965" xr:uid="{00000000-0005-0000-0000-000051420000}"/>
    <cellStyle name="Normal 2 3 2 2 2 2 3 2 2 2 2 4" xfId="16966" xr:uid="{00000000-0005-0000-0000-000052420000}"/>
    <cellStyle name="Normal 2 3 2 2 2 2 3 2 2 2 2 5" xfId="16967" xr:uid="{00000000-0005-0000-0000-000053420000}"/>
    <cellStyle name="Normal 2 3 2 2 2 2 3 2 2 2 2 6" xfId="16968" xr:uid="{00000000-0005-0000-0000-000054420000}"/>
    <cellStyle name="Normal 2 3 2 2 2 2 3 2 2 2 3" xfId="16969" xr:uid="{00000000-0005-0000-0000-000055420000}"/>
    <cellStyle name="Normal 2 3 2 2 2 2 3 2 2 2 4" xfId="16970" xr:uid="{00000000-0005-0000-0000-000056420000}"/>
    <cellStyle name="Normal 2 3 2 2 2 2 3 2 2 2 5" xfId="16971" xr:uid="{00000000-0005-0000-0000-000057420000}"/>
    <cellStyle name="Normal 2 3 2 2 2 2 3 2 2 2 6" xfId="16972" xr:uid="{00000000-0005-0000-0000-000058420000}"/>
    <cellStyle name="Normal 2 3 2 2 2 2 3 2 2 2 7" xfId="16973" xr:uid="{00000000-0005-0000-0000-000059420000}"/>
    <cellStyle name="Normal 2 3 2 2 2 2 3 2 2 2 8" xfId="16974" xr:uid="{00000000-0005-0000-0000-00005A420000}"/>
    <cellStyle name="Normal 2 3 2 2 2 2 3 2 2 2 9" xfId="16975" xr:uid="{00000000-0005-0000-0000-00005B420000}"/>
    <cellStyle name="Normal 2 3 2 2 2 2 3 2 2 3" xfId="16976" xr:uid="{00000000-0005-0000-0000-00005C420000}"/>
    <cellStyle name="Normal 2 3 2 2 2 2 3 2 2 3 2" xfId="16977" xr:uid="{00000000-0005-0000-0000-00005D420000}"/>
    <cellStyle name="Normal 2 3 2 2 2 2 3 2 2 3 2 2" xfId="16978" xr:uid="{00000000-0005-0000-0000-00005E420000}"/>
    <cellStyle name="Normal 2 3 2 2 2 2 3 2 2 3 2 3" xfId="16979" xr:uid="{00000000-0005-0000-0000-00005F420000}"/>
    <cellStyle name="Normal 2 3 2 2 2 2 3 2 2 3 2 4" xfId="16980" xr:uid="{00000000-0005-0000-0000-000060420000}"/>
    <cellStyle name="Normal 2 3 2 2 2 2 3 2 2 3 2 5" xfId="16981" xr:uid="{00000000-0005-0000-0000-000061420000}"/>
    <cellStyle name="Normal 2 3 2 2 2 2 3 2 2 3 2 6" xfId="16982" xr:uid="{00000000-0005-0000-0000-000062420000}"/>
    <cellStyle name="Normal 2 3 2 2 2 2 3 2 2 3 3" xfId="16983" xr:uid="{00000000-0005-0000-0000-000063420000}"/>
    <cellStyle name="Normal 2 3 2 2 2 2 3 2 2 3 4" xfId="16984" xr:uid="{00000000-0005-0000-0000-000064420000}"/>
    <cellStyle name="Normal 2 3 2 2 2 2 3 2 2 3 5" xfId="16985" xr:uid="{00000000-0005-0000-0000-000065420000}"/>
    <cellStyle name="Normal 2 3 2 2 2 2 3 2 2 3 6" xfId="16986" xr:uid="{00000000-0005-0000-0000-000066420000}"/>
    <cellStyle name="Normal 2 3 2 2 2 2 3 2 2 4" xfId="16987" xr:uid="{00000000-0005-0000-0000-000067420000}"/>
    <cellStyle name="Normal 2 3 2 2 2 2 3 2 2 5" xfId="16988" xr:uid="{00000000-0005-0000-0000-000068420000}"/>
    <cellStyle name="Normal 2 3 2 2 2 2 3 2 2 6" xfId="16989" xr:uid="{00000000-0005-0000-0000-000069420000}"/>
    <cellStyle name="Normal 2 3 2 2 2 2 3 2 2 7" xfId="16990" xr:uid="{00000000-0005-0000-0000-00006A420000}"/>
    <cellStyle name="Normal 2 3 2 2 2 2 3 2 2 8" xfId="16991" xr:uid="{00000000-0005-0000-0000-00006B420000}"/>
    <cellStyle name="Normal 2 3 2 2 2 2 3 2 2 9" xfId="16992" xr:uid="{00000000-0005-0000-0000-00006C420000}"/>
    <cellStyle name="Normal 2 3 2 2 2 2 3 2 3" xfId="16993" xr:uid="{00000000-0005-0000-0000-00006D420000}"/>
    <cellStyle name="Normal 2 3 2 2 2 2 3 2 4" xfId="16994" xr:uid="{00000000-0005-0000-0000-00006E420000}"/>
    <cellStyle name="Normal 2 3 2 2 2 2 3 2 5" xfId="16995" xr:uid="{00000000-0005-0000-0000-00006F420000}"/>
    <cellStyle name="Normal 2 3 2 2 2 2 3 2 5 2" xfId="16996" xr:uid="{00000000-0005-0000-0000-000070420000}"/>
    <cellStyle name="Normal 2 3 2 2 2 2 3 2 5 2 2" xfId="16997" xr:uid="{00000000-0005-0000-0000-000071420000}"/>
    <cellStyle name="Normal 2 3 2 2 2 2 3 2 5 2 3" xfId="16998" xr:uid="{00000000-0005-0000-0000-000072420000}"/>
    <cellStyle name="Normal 2 3 2 2 2 2 3 2 5 2 4" xfId="16999" xr:uid="{00000000-0005-0000-0000-000073420000}"/>
    <cellStyle name="Normal 2 3 2 2 2 2 3 2 5 2 5" xfId="17000" xr:uid="{00000000-0005-0000-0000-000074420000}"/>
    <cellStyle name="Normal 2 3 2 2 2 2 3 2 5 2 6" xfId="17001" xr:uid="{00000000-0005-0000-0000-000075420000}"/>
    <cellStyle name="Normal 2 3 2 2 2 2 3 2 5 3" xfId="17002" xr:uid="{00000000-0005-0000-0000-000076420000}"/>
    <cellStyle name="Normal 2 3 2 2 2 2 3 2 5 4" xfId="17003" xr:uid="{00000000-0005-0000-0000-000077420000}"/>
    <cellStyle name="Normal 2 3 2 2 2 2 3 2 5 5" xfId="17004" xr:uid="{00000000-0005-0000-0000-000078420000}"/>
    <cellStyle name="Normal 2 3 2 2 2 2 3 2 5 6" xfId="17005" xr:uid="{00000000-0005-0000-0000-000079420000}"/>
    <cellStyle name="Normal 2 3 2 2 2 2 3 2 6" xfId="17006" xr:uid="{00000000-0005-0000-0000-00007A420000}"/>
    <cellStyle name="Normal 2 3 2 2 2 2 3 2 7" xfId="17007" xr:uid="{00000000-0005-0000-0000-00007B420000}"/>
    <cellStyle name="Normal 2 3 2 2 2 2 3 2 8" xfId="17008" xr:uid="{00000000-0005-0000-0000-00007C420000}"/>
    <cellStyle name="Normal 2 3 2 2 2 2 3 2 9" xfId="17009" xr:uid="{00000000-0005-0000-0000-00007D420000}"/>
    <cellStyle name="Normal 2 3 2 2 2 2 3 3" xfId="17010" xr:uid="{00000000-0005-0000-0000-00007E420000}"/>
    <cellStyle name="Normal 2 3 2 2 2 2 3 3 2" xfId="17011" xr:uid="{00000000-0005-0000-0000-00007F420000}"/>
    <cellStyle name="Normal 2 3 2 2 2 2 3 3 2 2" xfId="17012" xr:uid="{00000000-0005-0000-0000-000080420000}"/>
    <cellStyle name="Normal 2 3 2 2 2 2 3 3 2 2 2" xfId="17013" xr:uid="{00000000-0005-0000-0000-000081420000}"/>
    <cellStyle name="Normal 2 3 2 2 2 2 3 3 2 2 2 2" xfId="17014" xr:uid="{00000000-0005-0000-0000-000082420000}"/>
    <cellStyle name="Normal 2 3 2 2 2 2 3 3 2 2 2 3" xfId="17015" xr:uid="{00000000-0005-0000-0000-000083420000}"/>
    <cellStyle name="Normal 2 3 2 2 2 2 3 3 2 2 2 4" xfId="17016" xr:uid="{00000000-0005-0000-0000-000084420000}"/>
    <cellStyle name="Normal 2 3 2 2 2 2 3 3 2 2 2 5" xfId="17017" xr:uid="{00000000-0005-0000-0000-000085420000}"/>
    <cellStyle name="Normal 2 3 2 2 2 2 3 3 2 2 2 6" xfId="17018" xr:uid="{00000000-0005-0000-0000-000086420000}"/>
    <cellStyle name="Normal 2 3 2 2 2 2 3 3 2 2 3" xfId="17019" xr:uid="{00000000-0005-0000-0000-000087420000}"/>
    <cellStyle name="Normal 2 3 2 2 2 2 3 3 2 2 4" xfId="17020" xr:uid="{00000000-0005-0000-0000-000088420000}"/>
    <cellStyle name="Normal 2 3 2 2 2 2 3 3 2 2 5" xfId="17021" xr:uid="{00000000-0005-0000-0000-000089420000}"/>
    <cellStyle name="Normal 2 3 2 2 2 2 3 3 2 2 6" xfId="17022" xr:uid="{00000000-0005-0000-0000-00008A420000}"/>
    <cellStyle name="Normal 2 3 2 2 2 2 3 3 2 3" xfId="17023" xr:uid="{00000000-0005-0000-0000-00008B420000}"/>
    <cellStyle name="Normal 2 3 2 2 2 2 3 3 2 4" xfId="17024" xr:uid="{00000000-0005-0000-0000-00008C420000}"/>
    <cellStyle name="Normal 2 3 2 2 2 2 3 3 2 5" xfId="17025" xr:uid="{00000000-0005-0000-0000-00008D420000}"/>
    <cellStyle name="Normal 2 3 2 2 2 2 3 3 2 6" xfId="17026" xr:uid="{00000000-0005-0000-0000-00008E420000}"/>
    <cellStyle name="Normal 2 3 2 2 2 2 3 3 2 7" xfId="17027" xr:uid="{00000000-0005-0000-0000-00008F420000}"/>
    <cellStyle name="Normal 2 3 2 2 2 2 3 3 2 8" xfId="17028" xr:uid="{00000000-0005-0000-0000-000090420000}"/>
    <cellStyle name="Normal 2 3 2 2 2 2 3 3 2 9" xfId="17029" xr:uid="{00000000-0005-0000-0000-000091420000}"/>
    <cellStyle name="Normal 2 3 2 2 2 2 3 3 3" xfId="17030" xr:uid="{00000000-0005-0000-0000-000092420000}"/>
    <cellStyle name="Normal 2 3 2 2 2 2 3 3 3 2" xfId="17031" xr:uid="{00000000-0005-0000-0000-000093420000}"/>
    <cellStyle name="Normal 2 3 2 2 2 2 3 3 3 2 2" xfId="17032" xr:uid="{00000000-0005-0000-0000-000094420000}"/>
    <cellStyle name="Normal 2 3 2 2 2 2 3 3 3 2 3" xfId="17033" xr:uid="{00000000-0005-0000-0000-000095420000}"/>
    <cellStyle name="Normal 2 3 2 2 2 2 3 3 3 2 4" xfId="17034" xr:uid="{00000000-0005-0000-0000-000096420000}"/>
    <cellStyle name="Normal 2 3 2 2 2 2 3 3 3 2 5" xfId="17035" xr:uid="{00000000-0005-0000-0000-000097420000}"/>
    <cellStyle name="Normal 2 3 2 2 2 2 3 3 3 2 6" xfId="17036" xr:uid="{00000000-0005-0000-0000-000098420000}"/>
    <cellStyle name="Normal 2 3 2 2 2 2 3 3 3 3" xfId="17037" xr:uid="{00000000-0005-0000-0000-000099420000}"/>
    <cellStyle name="Normal 2 3 2 2 2 2 3 3 3 4" xfId="17038" xr:uid="{00000000-0005-0000-0000-00009A420000}"/>
    <cellStyle name="Normal 2 3 2 2 2 2 3 3 3 5" xfId="17039" xr:uid="{00000000-0005-0000-0000-00009B420000}"/>
    <cellStyle name="Normal 2 3 2 2 2 2 3 3 3 6" xfId="17040" xr:uid="{00000000-0005-0000-0000-00009C420000}"/>
    <cellStyle name="Normal 2 3 2 2 2 2 3 3 4" xfId="17041" xr:uid="{00000000-0005-0000-0000-00009D420000}"/>
    <cellStyle name="Normal 2 3 2 2 2 2 3 3 5" xfId="17042" xr:uid="{00000000-0005-0000-0000-00009E420000}"/>
    <cellStyle name="Normal 2 3 2 2 2 2 3 3 6" xfId="17043" xr:uid="{00000000-0005-0000-0000-00009F420000}"/>
    <cellStyle name="Normal 2 3 2 2 2 2 3 3 7" xfId="17044" xr:uid="{00000000-0005-0000-0000-0000A0420000}"/>
    <cellStyle name="Normal 2 3 2 2 2 2 3 3 8" xfId="17045" xr:uid="{00000000-0005-0000-0000-0000A1420000}"/>
    <cellStyle name="Normal 2 3 2 2 2 2 3 3 9" xfId="17046" xr:uid="{00000000-0005-0000-0000-0000A2420000}"/>
    <cellStyle name="Normal 2 3 2 2 2 2 3 4" xfId="17047" xr:uid="{00000000-0005-0000-0000-0000A3420000}"/>
    <cellStyle name="Normal 2 3 2 2 2 2 3 5" xfId="17048" xr:uid="{00000000-0005-0000-0000-0000A4420000}"/>
    <cellStyle name="Normal 2 3 2 2 2 2 3 5 2" xfId="17049" xr:uid="{00000000-0005-0000-0000-0000A5420000}"/>
    <cellStyle name="Normal 2 3 2 2 2 2 3 5 2 2" xfId="17050" xr:uid="{00000000-0005-0000-0000-0000A6420000}"/>
    <cellStyle name="Normal 2 3 2 2 2 2 3 5 2 3" xfId="17051" xr:uid="{00000000-0005-0000-0000-0000A7420000}"/>
    <cellStyle name="Normal 2 3 2 2 2 2 3 5 2 4" xfId="17052" xr:uid="{00000000-0005-0000-0000-0000A8420000}"/>
    <cellStyle name="Normal 2 3 2 2 2 2 3 5 2 5" xfId="17053" xr:uid="{00000000-0005-0000-0000-0000A9420000}"/>
    <cellStyle name="Normal 2 3 2 2 2 2 3 5 2 6" xfId="17054" xr:uid="{00000000-0005-0000-0000-0000AA420000}"/>
    <cellStyle name="Normal 2 3 2 2 2 2 3 5 3" xfId="17055" xr:uid="{00000000-0005-0000-0000-0000AB420000}"/>
    <cellStyle name="Normal 2 3 2 2 2 2 3 5 4" xfId="17056" xr:uid="{00000000-0005-0000-0000-0000AC420000}"/>
    <cellStyle name="Normal 2 3 2 2 2 2 3 5 5" xfId="17057" xr:uid="{00000000-0005-0000-0000-0000AD420000}"/>
    <cellStyle name="Normal 2 3 2 2 2 2 3 5 6" xfId="17058" xr:uid="{00000000-0005-0000-0000-0000AE420000}"/>
    <cellStyle name="Normal 2 3 2 2 2 2 3 6" xfId="17059" xr:uid="{00000000-0005-0000-0000-0000AF420000}"/>
    <cellStyle name="Normal 2 3 2 2 2 2 3 7" xfId="17060" xr:uid="{00000000-0005-0000-0000-0000B0420000}"/>
    <cellStyle name="Normal 2 3 2 2 2 2 3 8" xfId="17061" xr:uid="{00000000-0005-0000-0000-0000B1420000}"/>
    <cellStyle name="Normal 2 3 2 2 2 2 3 9" xfId="17062" xr:uid="{00000000-0005-0000-0000-0000B2420000}"/>
    <cellStyle name="Normal 2 3 2 2 2 2 30" xfId="17063" xr:uid="{00000000-0005-0000-0000-0000B3420000}"/>
    <cellStyle name="Normal 2 3 2 2 2 2 31" xfId="17064" xr:uid="{00000000-0005-0000-0000-0000B4420000}"/>
    <cellStyle name="Normal 2 3 2 2 2 2 32" xfId="17065" xr:uid="{00000000-0005-0000-0000-0000B5420000}"/>
    <cellStyle name="Normal 2 3 2 2 2 2 33" xfId="17066" xr:uid="{00000000-0005-0000-0000-0000B6420000}"/>
    <cellStyle name="Normal 2 3 2 2 2 2 34" xfId="17067" xr:uid="{00000000-0005-0000-0000-0000B7420000}"/>
    <cellStyle name="Normal 2 3 2 2 2 2 35" xfId="17068" xr:uid="{00000000-0005-0000-0000-0000B8420000}"/>
    <cellStyle name="Normal 2 3 2 2 2 2 36" xfId="17069" xr:uid="{00000000-0005-0000-0000-0000B9420000}"/>
    <cellStyle name="Normal 2 3 2 2 2 2 37" xfId="17070" xr:uid="{00000000-0005-0000-0000-0000BA420000}"/>
    <cellStyle name="Normal 2 3 2 2 2 2 38" xfId="17071" xr:uid="{00000000-0005-0000-0000-0000BB420000}"/>
    <cellStyle name="Normal 2 3 2 2 2 2 39" xfId="17072" xr:uid="{00000000-0005-0000-0000-0000BC420000}"/>
    <cellStyle name="Normal 2 3 2 2 2 2 4" xfId="17073" xr:uid="{00000000-0005-0000-0000-0000BD420000}"/>
    <cellStyle name="Normal 2 3 2 2 2 2 4 2" xfId="17074" xr:uid="{00000000-0005-0000-0000-0000BE420000}"/>
    <cellStyle name="Normal 2 3 2 2 2 2 40" xfId="17075" xr:uid="{00000000-0005-0000-0000-0000BF420000}"/>
    <cellStyle name="Normal 2 3 2 2 2 2 41" xfId="17076" xr:uid="{00000000-0005-0000-0000-0000C0420000}"/>
    <cellStyle name="Normal 2 3 2 2 2 2 42" xfId="17077" xr:uid="{00000000-0005-0000-0000-0000C1420000}"/>
    <cellStyle name="Normal 2 3 2 2 2 2 43" xfId="17078" xr:uid="{00000000-0005-0000-0000-0000C2420000}"/>
    <cellStyle name="Normal 2 3 2 2 2 2 44" xfId="17079" xr:uid="{00000000-0005-0000-0000-0000C3420000}"/>
    <cellStyle name="Normal 2 3 2 2 2 2 45" xfId="17080" xr:uid="{00000000-0005-0000-0000-0000C4420000}"/>
    <cellStyle name="Normal 2 3 2 2 2 2 46" xfId="17081" xr:uid="{00000000-0005-0000-0000-0000C5420000}"/>
    <cellStyle name="Normal 2 3 2 2 2 2 47" xfId="17082" xr:uid="{00000000-0005-0000-0000-0000C6420000}"/>
    <cellStyle name="Normal 2 3 2 2 2 2 48" xfId="17083" xr:uid="{00000000-0005-0000-0000-0000C7420000}"/>
    <cellStyle name="Normal 2 3 2 2 2 2 49" xfId="17084" xr:uid="{00000000-0005-0000-0000-0000C8420000}"/>
    <cellStyle name="Normal 2 3 2 2 2 2 5" xfId="17085" xr:uid="{00000000-0005-0000-0000-0000C9420000}"/>
    <cellStyle name="Normal 2 3 2 2 2 2 5 10" xfId="17086" xr:uid="{00000000-0005-0000-0000-0000CA420000}"/>
    <cellStyle name="Normal 2 3 2 2 2 2 5 2" xfId="17087" xr:uid="{00000000-0005-0000-0000-0000CB420000}"/>
    <cellStyle name="Normal 2 3 2 2 2 2 5 2 2" xfId="17088" xr:uid="{00000000-0005-0000-0000-0000CC420000}"/>
    <cellStyle name="Normal 2 3 2 2 2 2 5 2 2 2" xfId="17089" xr:uid="{00000000-0005-0000-0000-0000CD420000}"/>
    <cellStyle name="Normal 2 3 2 2 2 2 5 2 2 2 2" xfId="17090" xr:uid="{00000000-0005-0000-0000-0000CE420000}"/>
    <cellStyle name="Normal 2 3 2 2 2 2 5 2 2 2 3" xfId="17091" xr:uid="{00000000-0005-0000-0000-0000CF420000}"/>
    <cellStyle name="Normal 2 3 2 2 2 2 5 2 2 2 4" xfId="17092" xr:uid="{00000000-0005-0000-0000-0000D0420000}"/>
    <cellStyle name="Normal 2 3 2 2 2 2 5 2 2 2 5" xfId="17093" xr:uid="{00000000-0005-0000-0000-0000D1420000}"/>
    <cellStyle name="Normal 2 3 2 2 2 2 5 2 2 2 6" xfId="17094" xr:uid="{00000000-0005-0000-0000-0000D2420000}"/>
    <cellStyle name="Normal 2 3 2 2 2 2 5 2 2 3" xfId="17095" xr:uid="{00000000-0005-0000-0000-0000D3420000}"/>
    <cellStyle name="Normal 2 3 2 2 2 2 5 2 2 4" xfId="17096" xr:uid="{00000000-0005-0000-0000-0000D4420000}"/>
    <cellStyle name="Normal 2 3 2 2 2 2 5 2 2 5" xfId="17097" xr:uid="{00000000-0005-0000-0000-0000D5420000}"/>
    <cellStyle name="Normal 2 3 2 2 2 2 5 2 2 6" xfId="17098" xr:uid="{00000000-0005-0000-0000-0000D6420000}"/>
    <cellStyle name="Normal 2 3 2 2 2 2 5 2 3" xfId="17099" xr:uid="{00000000-0005-0000-0000-0000D7420000}"/>
    <cellStyle name="Normal 2 3 2 2 2 2 5 2 4" xfId="17100" xr:uid="{00000000-0005-0000-0000-0000D8420000}"/>
    <cellStyle name="Normal 2 3 2 2 2 2 5 2 5" xfId="17101" xr:uid="{00000000-0005-0000-0000-0000D9420000}"/>
    <cellStyle name="Normal 2 3 2 2 2 2 5 2 6" xfId="17102" xr:uid="{00000000-0005-0000-0000-0000DA420000}"/>
    <cellStyle name="Normal 2 3 2 2 2 2 5 2 7" xfId="17103" xr:uid="{00000000-0005-0000-0000-0000DB420000}"/>
    <cellStyle name="Normal 2 3 2 2 2 2 5 2 8" xfId="17104" xr:uid="{00000000-0005-0000-0000-0000DC420000}"/>
    <cellStyle name="Normal 2 3 2 2 2 2 5 2 9" xfId="17105" xr:uid="{00000000-0005-0000-0000-0000DD420000}"/>
    <cellStyle name="Normal 2 3 2 2 2 2 5 3" xfId="17106" xr:uid="{00000000-0005-0000-0000-0000DE420000}"/>
    <cellStyle name="Normal 2 3 2 2 2 2 5 3 2" xfId="17107" xr:uid="{00000000-0005-0000-0000-0000DF420000}"/>
    <cellStyle name="Normal 2 3 2 2 2 2 5 3 2 2" xfId="17108" xr:uid="{00000000-0005-0000-0000-0000E0420000}"/>
    <cellStyle name="Normal 2 3 2 2 2 2 5 3 2 3" xfId="17109" xr:uid="{00000000-0005-0000-0000-0000E1420000}"/>
    <cellStyle name="Normal 2 3 2 2 2 2 5 3 2 4" xfId="17110" xr:uid="{00000000-0005-0000-0000-0000E2420000}"/>
    <cellStyle name="Normal 2 3 2 2 2 2 5 3 2 5" xfId="17111" xr:uid="{00000000-0005-0000-0000-0000E3420000}"/>
    <cellStyle name="Normal 2 3 2 2 2 2 5 3 2 6" xfId="17112" xr:uid="{00000000-0005-0000-0000-0000E4420000}"/>
    <cellStyle name="Normal 2 3 2 2 2 2 5 3 3" xfId="17113" xr:uid="{00000000-0005-0000-0000-0000E5420000}"/>
    <cellStyle name="Normal 2 3 2 2 2 2 5 3 4" xfId="17114" xr:uid="{00000000-0005-0000-0000-0000E6420000}"/>
    <cellStyle name="Normal 2 3 2 2 2 2 5 3 5" xfId="17115" xr:uid="{00000000-0005-0000-0000-0000E7420000}"/>
    <cellStyle name="Normal 2 3 2 2 2 2 5 3 6" xfId="17116" xr:uid="{00000000-0005-0000-0000-0000E8420000}"/>
    <cellStyle name="Normal 2 3 2 2 2 2 5 4" xfId="17117" xr:uid="{00000000-0005-0000-0000-0000E9420000}"/>
    <cellStyle name="Normal 2 3 2 2 2 2 5 5" xfId="17118" xr:uid="{00000000-0005-0000-0000-0000EA420000}"/>
    <cellStyle name="Normal 2 3 2 2 2 2 5 6" xfId="17119" xr:uid="{00000000-0005-0000-0000-0000EB420000}"/>
    <cellStyle name="Normal 2 3 2 2 2 2 5 7" xfId="17120" xr:uid="{00000000-0005-0000-0000-0000EC420000}"/>
    <cellStyle name="Normal 2 3 2 2 2 2 5 8" xfId="17121" xr:uid="{00000000-0005-0000-0000-0000ED420000}"/>
    <cellStyle name="Normal 2 3 2 2 2 2 5 9" xfId="17122" xr:uid="{00000000-0005-0000-0000-0000EE420000}"/>
    <cellStyle name="Normal 2 3 2 2 2 2 50" xfId="17123" xr:uid="{00000000-0005-0000-0000-0000EF420000}"/>
    <cellStyle name="Normal 2 3 2 2 2 2 51" xfId="17124" xr:uid="{00000000-0005-0000-0000-0000F0420000}"/>
    <cellStyle name="Normal 2 3 2 2 2 2 52" xfId="17125" xr:uid="{00000000-0005-0000-0000-0000F1420000}"/>
    <cellStyle name="Normal 2 3 2 2 2 2 6" xfId="17126" xr:uid="{00000000-0005-0000-0000-0000F2420000}"/>
    <cellStyle name="Normal 2 3 2 2 2 2 6 2" xfId="17127" xr:uid="{00000000-0005-0000-0000-0000F3420000}"/>
    <cellStyle name="Normal 2 3 2 2 2 2 7" xfId="17128" xr:uid="{00000000-0005-0000-0000-0000F4420000}"/>
    <cellStyle name="Normal 2 3 2 2 2 2 7 2" xfId="17129" xr:uid="{00000000-0005-0000-0000-0000F5420000}"/>
    <cellStyle name="Normal 2 3 2 2 2 2 8" xfId="17130" xr:uid="{00000000-0005-0000-0000-0000F6420000}"/>
    <cellStyle name="Normal 2 3 2 2 2 2 8 2" xfId="17131" xr:uid="{00000000-0005-0000-0000-0000F7420000}"/>
    <cellStyle name="Normal 2 3 2 2 2 2 8 2 2" xfId="17132" xr:uid="{00000000-0005-0000-0000-0000F8420000}"/>
    <cellStyle name="Normal 2 3 2 2 2 2 8 2 3" xfId="17133" xr:uid="{00000000-0005-0000-0000-0000F9420000}"/>
    <cellStyle name="Normal 2 3 2 2 2 2 8 2 4" xfId="17134" xr:uid="{00000000-0005-0000-0000-0000FA420000}"/>
    <cellStyle name="Normal 2 3 2 2 2 2 8 2 5" xfId="17135" xr:uid="{00000000-0005-0000-0000-0000FB420000}"/>
    <cellStyle name="Normal 2 3 2 2 2 2 8 2 6" xfId="17136" xr:uid="{00000000-0005-0000-0000-0000FC420000}"/>
    <cellStyle name="Normal 2 3 2 2 2 2 8 3" xfId="17137" xr:uid="{00000000-0005-0000-0000-0000FD420000}"/>
    <cellStyle name="Normal 2 3 2 2 2 2 8 4" xfId="17138" xr:uid="{00000000-0005-0000-0000-0000FE420000}"/>
    <cellStyle name="Normal 2 3 2 2 2 2 8 5" xfId="17139" xr:uid="{00000000-0005-0000-0000-0000FF420000}"/>
    <cellStyle name="Normal 2 3 2 2 2 2 8 6" xfId="17140" xr:uid="{00000000-0005-0000-0000-000000430000}"/>
    <cellStyle name="Normal 2 3 2 2 2 2 8 7" xfId="17141" xr:uid="{00000000-0005-0000-0000-000001430000}"/>
    <cellStyle name="Normal 2 3 2 2 2 2 9" xfId="17142" xr:uid="{00000000-0005-0000-0000-000002430000}"/>
    <cellStyle name="Normal 2 3 2 2 2 2 9 2" xfId="17143" xr:uid="{00000000-0005-0000-0000-000003430000}"/>
    <cellStyle name="Normal 2 3 2 2 2 20" xfId="17144" xr:uid="{00000000-0005-0000-0000-000004430000}"/>
    <cellStyle name="Normal 2 3 2 2 2 21" xfId="17145" xr:uid="{00000000-0005-0000-0000-000005430000}"/>
    <cellStyle name="Normal 2 3 2 2 2 22" xfId="17146" xr:uid="{00000000-0005-0000-0000-000006430000}"/>
    <cellStyle name="Normal 2 3 2 2 2 23" xfId="17147" xr:uid="{00000000-0005-0000-0000-000007430000}"/>
    <cellStyle name="Normal 2 3 2 2 2 24" xfId="17148" xr:uid="{00000000-0005-0000-0000-000008430000}"/>
    <cellStyle name="Normal 2 3 2 2 2 25" xfId="17149" xr:uid="{00000000-0005-0000-0000-000009430000}"/>
    <cellStyle name="Normal 2 3 2 2 2 26" xfId="17150" xr:uid="{00000000-0005-0000-0000-00000A430000}"/>
    <cellStyle name="Normal 2 3 2 2 2 27" xfId="17151" xr:uid="{00000000-0005-0000-0000-00000B430000}"/>
    <cellStyle name="Normal 2 3 2 2 2 28" xfId="17152" xr:uid="{00000000-0005-0000-0000-00000C430000}"/>
    <cellStyle name="Normal 2 3 2 2 2 28 10" xfId="17153" xr:uid="{00000000-0005-0000-0000-00000D430000}"/>
    <cellStyle name="Normal 2 3 2 2 2 28 11" xfId="17154" xr:uid="{00000000-0005-0000-0000-00000E430000}"/>
    <cellStyle name="Normal 2 3 2 2 2 28 12" xfId="17155" xr:uid="{00000000-0005-0000-0000-00000F430000}"/>
    <cellStyle name="Normal 2 3 2 2 2 28 13" xfId="17156" xr:uid="{00000000-0005-0000-0000-000010430000}"/>
    <cellStyle name="Normal 2 3 2 2 2 28 14" xfId="17157" xr:uid="{00000000-0005-0000-0000-000011430000}"/>
    <cellStyle name="Normal 2 3 2 2 2 28 15" xfId="17158" xr:uid="{00000000-0005-0000-0000-000012430000}"/>
    <cellStyle name="Normal 2 3 2 2 2 28 16" xfId="17159" xr:uid="{00000000-0005-0000-0000-000013430000}"/>
    <cellStyle name="Normal 2 3 2 2 2 28 2" xfId="17160" xr:uid="{00000000-0005-0000-0000-000014430000}"/>
    <cellStyle name="Normal 2 3 2 2 2 28 3" xfId="17161" xr:uid="{00000000-0005-0000-0000-000015430000}"/>
    <cellStyle name="Normal 2 3 2 2 2 28 4" xfId="17162" xr:uid="{00000000-0005-0000-0000-000016430000}"/>
    <cellStyle name="Normal 2 3 2 2 2 28 5" xfId="17163" xr:uid="{00000000-0005-0000-0000-000017430000}"/>
    <cellStyle name="Normal 2 3 2 2 2 28 6" xfId="17164" xr:uid="{00000000-0005-0000-0000-000018430000}"/>
    <cellStyle name="Normal 2 3 2 2 2 28 7" xfId="17165" xr:uid="{00000000-0005-0000-0000-000019430000}"/>
    <cellStyle name="Normal 2 3 2 2 2 28 8" xfId="17166" xr:uid="{00000000-0005-0000-0000-00001A430000}"/>
    <cellStyle name="Normal 2 3 2 2 2 28 9" xfId="17167" xr:uid="{00000000-0005-0000-0000-00001B430000}"/>
    <cellStyle name="Normal 2 3 2 2 2 29" xfId="17168" xr:uid="{00000000-0005-0000-0000-00001C430000}"/>
    <cellStyle name="Normal 2 3 2 2 2 3" xfId="17169" xr:uid="{00000000-0005-0000-0000-00001D430000}"/>
    <cellStyle name="Normal 2 3 2 2 2 3 10" xfId="17170" xr:uid="{00000000-0005-0000-0000-00001E430000}"/>
    <cellStyle name="Normal 2 3 2 2 2 3 11" xfId="17171" xr:uid="{00000000-0005-0000-0000-00001F430000}"/>
    <cellStyle name="Normal 2 3 2 2 2 3 12" xfId="17172" xr:uid="{00000000-0005-0000-0000-000020430000}"/>
    <cellStyle name="Normal 2 3 2 2 2 3 13" xfId="17173" xr:uid="{00000000-0005-0000-0000-000021430000}"/>
    <cellStyle name="Normal 2 3 2 2 2 3 14" xfId="17174" xr:uid="{00000000-0005-0000-0000-000022430000}"/>
    <cellStyle name="Normal 2 3 2 2 2 3 2" xfId="17175" xr:uid="{00000000-0005-0000-0000-000023430000}"/>
    <cellStyle name="Normal 2 3 2 2 2 3 2 2" xfId="17176" xr:uid="{00000000-0005-0000-0000-000024430000}"/>
    <cellStyle name="Normal 2 3 2 2 2 3 2 3" xfId="17177" xr:uid="{00000000-0005-0000-0000-000025430000}"/>
    <cellStyle name="Normal 2 3 2 2 2 3 2 4" xfId="17178" xr:uid="{00000000-0005-0000-0000-000026430000}"/>
    <cellStyle name="Normal 2 3 2 2 2 3 2 5" xfId="17179" xr:uid="{00000000-0005-0000-0000-000027430000}"/>
    <cellStyle name="Normal 2 3 2 2 2 3 2 6" xfId="17180" xr:uid="{00000000-0005-0000-0000-000028430000}"/>
    <cellStyle name="Normal 2 3 2 2 2 3 2 7" xfId="17181" xr:uid="{00000000-0005-0000-0000-000029430000}"/>
    <cellStyle name="Normal 2 3 2 2 2 3 2 8" xfId="17182" xr:uid="{00000000-0005-0000-0000-00002A430000}"/>
    <cellStyle name="Normal 2 3 2 2 2 3 2 9" xfId="17183" xr:uid="{00000000-0005-0000-0000-00002B430000}"/>
    <cellStyle name="Normal 2 3 2 2 2 3 3" xfId="17184" xr:uid="{00000000-0005-0000-0000-00002C430000}"/>
    <cellStyle name="Normal 2 3 2 2 2 3 4" xfId="17185" xr:uid="{00000000-0005-0000-0000-00002D430000}"/>
    <cellStyle name="Normal 2 3 2 2 2 3 5" xfId="17186" xr:uid="{00000000-0005-0000-0000-00002E430000}"/>
    <cellStyle name="Normal 2 3 2 2 2 3 6" xfId="17187" xr:uid="{00000000-0005-0000-0000-00002F430000}"/>
    <cellStyle name="Normal 2 3 2 2 2 3 7" xfId="17188" xr:uid="{00000000-0005-0000-0000-000030430000}"/>
    <cellStyle name="Normal 2 3 2 2 2 3 8" xfId="17189" xr:uid="{00000000-0005-0000-0000-000031430000}"/>
    <cellStyle name="Normal 2 3 2 2 2 3 9" xfId="17190" xr:uid="{00000000-0005-0000-0000-000032430000}"/>
    <cellStyle name="Normal 2 3 2 2 2 30" xfId="17191" xr:uid="{00000000-0005-0000-0000-000033430000}"/>
    <cellStyle name="Normal 2 3 2 2 2 31" xfId="17192" xr:uid="{00000000-0005-0000-0000-000034430000}"/>
    <cellStyle name="Normal 2 3 2 2 2 32" xfId="17193" xr:uid="{00000000-0005-0000-0000-000035430000}"/>
    <cellStyle name="Normal 2 3 2 2 2 33" xfId="17194" xr:uid="{00000000-0005-0000-0000-000036430000}"/>
    <cellStyle name="Normal 2 3 2 2 2 34" xfId="17195" xr:uid="{00000000-0005-0000-0000-000037430000}"/>
    <cellStyle name="Normal 2 3 2 2 2 35" xfId="17196" xr:uid="{00000000-0005-0000-0000-000038430000}"/>
    <cellStyle name="Normal 2 3 2 2 2 35 2" xfId="17197" xr:uid="{00000000-0005-0000-0000-000039430000}"/>
    <cellStyle name="Normal 2 3 2 2 2 35 3" xfId="17198" xr:uid="{00000000-0005-0000-0000-00003A430000}"/>
    <cellStyle name="Normal 2 3 2 2 2 35 4" xfId="17199" xr:uid="{00000000-0005-0000-0000-00003B430000}"/>
    <cellStyle name="Normal 2 3 2 2 2 35 5" xfId="17200" xr:uid="{00000000-0005-0000-0000-00003C430000}"/>
    <cellStyle name="Normal 2 3 2 2 2 36" xfId="17201" xr:uid="{00000000-0005-0000-0000-00003D430000}"/>
    <cellStyle name="Normal 2 3 2 2 2 37" xfId="17202" xr:uid="{00000000-0005-0000-0000-00003E430000}"/>
    <cellStyle name="Normal 2 3 2 2 2 38" xfId="17203" xr:uid="{00000000-0005-0000-0000-00003F430000}"/>
    <cellStyle name="Normal 2 3 2 2 2 39" xfId="17204" xr:uid="{00000000-0005-0000-0000-000040430000}"/>
    <cellStyle name="Normal 2 3 2 2 2 4" xfId="17205" xr:uid="{00000000-0005-0000-0000-000041430000}"/>
    <cellStyle name="Normal 2 3 2 2 2 4 2" xfId="17206" xr:uid="{00000000-0005-0000-0000-000042430000}"/>
    <cellStyle name="Normal 2 3 2 2 2 4 3" xfId="17207" xr:uid="{00000000-0005-0000-0000-000043430000}"/>
    <cellStyle name="Normal 2 3 2 2 2 4 4" xfId="17208" xr:uid="{00000000-0005-0000-0000-000044430000}"/>
    <cellStyle name="Normal 2 3 2 2 2 4 5" xfId="17209" xr:uid="{00000000-0005-0000-0000-000045430000}"/>
    <cellStyle name="Normal 2 3 2 2 2 4 6" xfId="17210" xr:uid="{00000000-0005-0000-0000-000046430000}"/>
    <cellStyle name="Normal 2 3 2 2 2 40" xfId="17211" xr:uid="{00000000-0005-0000-0000-000047430000}"/>
    <cellStyle name="Normal 2 3 2 2 2 41" xfId="17212" xr:uid="{00000000-0005-0000-0000-000048430000}"/>
    <cellStyle name="Normal 2 3 2 2 2 42" xfId="17213" xr:uid="{00000000-0005-0000-0000-000049430000}"/>
    <cellStyle name="Normal 2 3 2 2 2 43" xfId="17214" xr:uid="{00000000-0005-0000-0000-00004A430000}"/>
    <cellStyle name="Normal 2 3 2 2 2 44" xfId="17215" xr:uid="{00000000-0005-0000-0000-00004B430000}"/>
    <cellStyle name="Normal 2 3 2 2 2 45" xfId="17216" xr:uid="{00000000-0005-0000-0000-00004C430000}"/>
    <cellStyle name="Normal 2 3 2 2 2 46" xfId="17217" xr:uid="{00000000-0005-0000-0000-00004D430000}"/>
    <cellStyle name="Normal 2 3 2 2 2 47" xfId="17218" xr:uid="{00000000-0005-0000-0000-00004E430000}"/>
    <cellStyle name="Normal 2 3 2 2 2 48" xfId="17219" xr:uid="{00000000-0005-0000-0000-00004F430000}"/>
    <cellStyle name="Normal 2 3 2 2 2 49" xfId="17220" xr:uid="{00000000-0005-0000-0000-000050430000}"/>
    <cellStyle name="Normal 2 3 2 2 2 5" xfId="17221" xr:uid="{00000000-0005-0000-0000-000051430000}"/>
    <cellStyle name="Normal 2 3 2 2 2 5 10" xfId="17222" xr:uid="{00000000-0005-0000-0000-000052430000}"/>
    <cellStyle name="Normal 2 3 2 2 2 5 11" xfId="17223" xr:uid="{00000000-0005-0000-0000-000053430000}"/>
    <cellStyle name="Normal 2 3 2 2 2 5 12" xfId="17224" xr:uid="{00000000-0005-0000-0000-000054430000}"/>
    <cellStyle name="Normal 2 3 2 2 2 5 13" xfId="17225" xr:uid="{00000000-0005-0000-0000-000055430000}"/>
    <cellStyle name="Normal 2 3 2 2 2 5 14" xfId="17226" xr:uid="{00000000-0005-0000-0000-000056430000}"/>
    <cellStyle name="Normal 2 3 2 2 2 5 15" xfId="17227" xr:uid="{00000000-0005-0000-0000-000057430000}"/>
    <cellStyle name="Normal 2 3 2 2 2 5 16" xfId="17228" xr:uid="{00000000-0005-0000-0000-000058430000}"/>
    <cellStyle name="Normal 2 3 2 2 2 5 17" xfId="17229" xr:uid="{00000000-0005-0000-0000-000059430000}"/>
    <cellStyle name="Normal 2 3 2 2 2 5 2" xfId="17230" xr:uid="{00000000-0005-0000-0000-00005A430000}"/>
    <cellStyle name="Normal 2 3 2 2 2 5 2 10" xfId="17231" xr:uid="{00000000-0005-0000-0000-00005B430000}"/>
    <cellStyle name="Normal 2 3 2 2 2 5 2 11" xfId="17232" xr:uid="{00000000-0005-0000-0000-00005C430000}"/>
    <cellStyle name="Normal 2 3 2 2 2 5 2 12" xfId="17233" xr:uid="{00000000-0005-0000-0000-00005D430000}"/>
    <cellStyle name="Normal 2 3 2 2 2 5 2 2" xfId="17234" xr:uid="{00000000-0005-0000-0000-00005E430000}"/>
    <cellStyle name="Normal 2 3 2 2 2 5 2 2 2" xfId="17235" xr:uid="{00000000-0005-0000-0000-00005F430000}"/>
    <cellStyle name="Normal 2 3 2 2 2 5 2 2 2 2" xfId="17236" xr:uid="{00000000-0005-0000-0000-000060430000}"/>
    <cellStyle name="Normal 2 3 2 2 2 5 2 2 2 2 2" xfId="17237" xr:uid="{00000000-0005-0000-0000-000061430000}"/>
    <cellStyle name="Normal 2 3 2 2 2 5 2 2 2 2 2 2" xfId="17238" xr:uid="{00000000-0005-0000-0000-000062430000}"/>
    <cellStyle name="Normal 2 3 2 2 2 5 2 2 2 2 2 3" xfId="17239" xr:uid="{00000000-0005-0000-0000-000063430000}"/>
    <cellStyle name="Normal 2 3 2 2 2 5 2 2 2 2 2 4" xfId="17240" xr:uid="{00000000-0005-0000-0000-000064430000}"/>
    <cellStyle name="Normal 2 3 2 2 2 5 2 2 2 2 2 5" xfId="17241" xr:uid="{00000000-0005-0000-0000-000065430000}"/>
    <cellStyle name="Normal 2 3 2 2 2 5 2 2 2 2 2 6" xfId="17242" xr:uid="{00000000-0005-0000-0000-000066430000}"/>
    <cellStyle name="Normal 2 3 2 2 2 5 2 2 2 2 3" xfId="17243" xr:uid="{00000000-0005-0000-0000-000067430000}"/>
    <cellStyle name="Normal 2 3 2 2 2 5 2 2 2 2 4" xfId="17244" xr:uid="{00000000-0005-0000-0000-000068430000}"/>
    <cellStyle name="Normal 2 3 2 2 2 5 2 2 2 2 5" xfId="17245" xr:uid="{00000000-0005-0000-0000-000069430000}"/>
    <cellStyle name="Normal 2 3 2 2 2 5 2 2 2 2 6" xfId="17246" xr:uid="{00000000-0005-0000-0000-00006A430000}"/>
    <cellStyle name="Normal 2 3 2 2 2 5 2 2 2 3" xfId="17247" xr:uid="{00000000-0005-0000-0000-00006B430000}"/>
    <cellStyle name="Normal 2 3 2 2 2 5 2 2 2 4" xfId="17248" xr:uid="{00000000-0005-0000-0000-00006C430000}"/>
    <cellStyle name="Normal 2 3 2 2 2 5 2 2 2 5" xfId="17249" xr:uid="{00000000-0005-0000-0000-00006D430000}"/>
    <cellStyle name="Normal 2 3 2 2 2 5 2 2 2 6" xfId="17250" xr:uid="{00000000-0005-0000-0000-00006E430000}"/>
    <cellStyle name="Normal 2 3 2 2 2 5 2 2 2 7" xfId="17251" xr:uid="{00000000-0005-0000-0000-00006F430000}"/>
    <cellStyle name="Normal 2 3 2 2 2 5 2 2 2 8" xfId="17252" xr:uid="{00000000-0005-0000-0000-000070430000}"/>
    <cellStyle name="Normal 2 3 2 2 2 5 2 2 2 9" xfId="17253" xr:uid="{00000000-0005-0000-0000-000071430000}"/>
    <cellStyle name="Normal 2 3 2 2 2 5 2 2 3" xfId="17254" xr:uid="{00000000-0005-0000-0000-000072430000}"/>
    <cellStyle name="Normal 2 3 2 2 2 5 2 2 3 2" xfId="17255" xr:uid="{00000000-0005-0000-0000-000073430000}"/>
    <cellStyle name="Normal 2 3 2 2 2 5 2 2 3 2 2" xfId="17256" xr:uid="{00000000-0005-0000-0000-000074430000}"/>
    <cellStyle name="Normal 2 3 2 2 2 5 2 2 3 2 3" xfId="17257" xr:uid="{00000000-0005-0000-0000-000075430000}"/>
    <cellStyle name="Normal 2 3 2 2 2 5 2 2 3 2 4" xfId="17258" xr:uid="{00000000-0005-0000-0000-000076430000}"/>
    <cellStyle name="Normal 2 3 2 2 2 5 2 2 3 2 5" xfId="17259" xr:uid="{00000000-0005-0000-0000-000077430000}"/>
    <cellStyle name="Normal 2 3 2 2 2 5 2 2 3 2 6" xfId="17260" xr:uid="{00000000-0005-0000-0000-000078430000}"/>
    <cellStyle name="Normal 2 3 2 2 2 5 2 2 3 3" xfId="17261" xr:uid="{00000000-0005-0000-0000-000079430000}"/>
    <cellStyle name="Normal 2 3 2 2 2 5 2 2 3 4" xfId="17262" xr:uid="{00000000-0005-0000-0000-00007A430000}"/>
    <cellStyle name="Normal 2 3 2 2 2 5 2 2 3 5" xfId="17263" xr:uid="{00000000-0005-0000-0000-00007B430000}"/>
    <cellStyle name="Normal 2 3 2 2 2 5 2 2 3 6" xfId="17264" xr:uid="{00000000-0005-0000-0000-00007C430000}"/>
    <cellStyle name="Normal 2 3 2 2 2 5 2 2 4" xfId="17265" xr:uid="{00000000-0005-0000-0000-00007D430000}"/>
    <cellStyle name="Normal 2 3 2 2 2 5 2 2 5" xfId="17266" xr:uid="{00000000-0005-0000-0000-00007E430000}"/>
    <cellStyle name="Normal 2 3 2 2 2 5 2 2 6" xfId="17267" xr:uid="{00000000-0005-0000-0000-00007F430000}"/>
    <cellStyle name="Normal 2 3 2 2 2 5 2 2 7" xfId="17268" xr:uid="{00000000-0005-0000-0000-000080430000}"/>
    <cellStyle name="Normal 2 3 2 2 2 5 2 2 8" xfId="17269" xr:uid="{00000000-0005-0000-0000-000081430000}"/>
    <cellStyle name="Normal 2 3 2 2 2 5 2 2 9" xfId="17270" xr:uid="{00000000-0005-0000-0000-000082430000}"/>
    <cellStyle name="Normal 2 3 2 2 2 5 2 3" xfId="17271" xr:uid="{00000000-0005-0000-0000-000083430000}"/>
    <cellStyle name="Normal 2 3 2 2 2 5 2 4" xfId="17272" xr:uid="{00000000-0005-0000-0000-000084430000}"/>
    <cellStyle name="Normal 2 3 2 2 2 5 2 5" xfId="17273" xr:uid="{00000000-0005-0000-0000-000085430000}"/>
    <cellStyle name="Normal 2 3 2 2 2 5 2 5 2" xfId="17274" xr:uid="{00000000-0005-0000-0000-000086430000}"/>
    <cellStyle name="Normal 2 3 2 2 2 5 2 5 2 2" xfId="17275" xr:uid="{00000000-0005-0000-0000-000087430000}"/>
    <cellStyle name="Normal 2 3 2 2 2 5 2 5 2 3" xfId="17276" xr:uid="{00000000-0005-0000-0000-000088430000}"/>
    <cellStyle name="Normal 2 3 2 2 2 5 2 5 2 4" xfId="17277" xr:uid="{00000000-0005-0000-0000-000089430000}"/>
    <cellStyle name="Normal 2 3 2 2 2 5 2 5 2 5" xfId="17278" xr:uid="{00000000-0005-0000-0000-00008A430000}"/>
    <cellStyle name="Normal 2 3 2 2 2 5 2 5 2 6" xfId="17279" xr:uid="{00000000-0005-0000-0000-00008B430000}"/>
    <cellStyle name="Normal 2 3 2 2 2 5 2 5 3" xfId="17280" xr:uid="{00000000-0005-0000-0000-00008C430000}"/>
    <cellStyle name="Normal 2 3 2 2 2 5 2 5 4" xfId="17281" xr:uid="{00000000-0005-0000-0000-00008D430000}"/>
    <cellStyle name="Normal 2 3 2 2 2 5 2 5 5" xfId="17282" xr:uid="{00000000-0005-0000-0000-00008E430000}"/>
    <cellStyle name="Normal 2 3 2 2 2 5 2 5 6" xfId="17283" xr:uid="{00000000-0005-0000-0000-00008F430000}"/>
    <cellStyle name="Normal 2 3 2 2 2 5 2 6" xfId="17284" xr:uid="{00000000-0005-0000-0000-000090430000}"/>
    <cellStyle name="Normal 2 3 2 2 2 5 2 7" xfId="17285" xr:uid="{00000000-0005-0000-0000-000091430000}"/>
    <cellStyle name="Normal 2 3 2 2 2 5 2 8" xfId="17286" xr:uid="{00000000-0005-0000-0000-000092430000}"/>
    <cellStyle name="Normal 2 3 2 2 2 5 2 9" xfId="17287" xr:uid="{00000000-0005-0000-0000-000093430000}"/>
    <cellStyle name="Normal 2 3 2 2 2 5 3" xfId="17288" xr:uid="{00000000-0005-0000-0000-000094430000}"/>
    <cellStyle name="Normal 2 3 2 2 2 5 3 2" xfId="17289" xr:uid="{00000000-0005-0000-0000-000095430000}"/>
    <cellStyle name="Normal 2 3 2 2 2 5 3 2 2" xfId="17290" xr:uid="{00000000-0005-0000-0000-000096430000}"/>
    <cellStyle name="Normal 2 3 2 2 2 5 3 2 2 2" xfId="17291" xr:uid="{00000000-0005-0000-0000-000097430000}"/>
    <cellStyle name="Normal 2 3 2 2 2 5 3 2 2 2 2" xfId="17292" xr:uid="{00000000-0005-0000-0000-000098430000}"/>
    <cellStyle name="Normal 2 3 2 2 2 5 3 2 2 2 3" xfId="17293" xr:uid="{00000000-0005-0000-0000-000099430000}"/>
    <cellStyle name="Normal 2 3 2 2 2 5 3 2 2 2 4" xfId="17294" xr:uid="{00000000-0005-0000-0000-00009A430000}"/>
    <cellStyle name="Normal 2 3 2 2 2 5 3 2 2 2 5" xfId="17295" xr:uid="{00000000-0005-0000-0000-00009B430000}"/>
    <cellStyle name="Normal 2 3 2 2 2 5 3 2 2 2 6" xfId="17296" xr:uid="{00000000-0005-0000-0000-00009C430000}"/>
    <cellStyle name="Normal 2 3 2 2 2 5 3 2 2 3" xfId="17297" xr:uid="{00000000-0005-0000-0000-00009D430000}"/>
    <cellStyle name="Normal 2 3 2 2 2 5 3 2 2 4" xfId="17298" xr:uid="{00000000-0005-0000-0000-00009E430000}"/>
    <cellStyle name="Normal 2 3 2 2 2 5 3 2 2 5" xfId="17299" xr:uid="{00000000-0005-0000-0000-00009F430000}"/>
    <cellStyle name="Normal 2 3 2 2 2 5 3 2 2 6" xfId="17300" xr:uid="{00000000-0005-0000-0000-0000A0430000}"/>
    <cellStyle name="Normal 2 3 2 2 2 5 3 2 3" xfId="17301" xr:uid="{00000000-0005-0000-0000-0000A1430000}"/>
    <cellStyle name="Normal 2 3 2 2 2 5 3 2 4" xfId="17302" xr:uid="{00000000-0005-0000-0000-0000A2430000}"/>
    <cellStyle name="Normal 2 3 2 2 2 5 3 2 5" xfId="17303" xr:uid="{00000000-0005-0000-0000-0000A3430000}"/>
    <cellStyle name="Normal 2 3 2 2 2 5 3 2 6" xfId="17304" xr:uid="{00000000-0005-0000-0000-0000A4430000}"/>
    <cellStyle name="Normal 2 3 2 2 2 5 3 2 7" xfId="17305" xr:uid="{00000000-0005-0000-0000-0000A5430000}"/>
    <cellStyle name="Normal 2 3 2 2 2 5 3 2 8" xfId="17306" xr:uid="{00000000-0005-0000-0000-0000A6430000}"/>
    <cellStyle name="Normal 2 3 2 2 2 5 3 2 9" xfId="17307" xr:uid="{00000000-0005-0000-0000-0000A7430000}"/>
    <cellStyle name="Normal 2 3 2 2 2 5 3 3" xfId="17308" xr:uid="{00000000-0005-0000-0000-0000A8430000}"/>
    <cellStyle name="Normal 2 3 2 2 2 5 3 3 2" xfId="17309" xr:uid="{00000000-0005-0000-0000-0000A9430000}"/>
    <cellStyle name="Normal 2 3 2 2 2 5 3 3 2 2" xfId="17310" xr:uid="{00000000-0005-0000-0000-0000AA430000}"/>
    <cellStyle name="Normal 2 3 2 2 2 5 3 3 2 3" xfId="17311" xr:uid="{00000000-0005-0000-0000-0000AB430000}"/>
    <cellStyle name="Normal 2 3 2 2 2 5 3 3 2 4" xfId="17312" xr:uid="{00000000-0005-0000-0000-0000AC430000}"/>
    <cellStyle name="Normal 2 3 2 2 2 5 3 3 2 5" xfId="17313" xr:uid="{00000000-0005-0000-0000-0000AD430000}"/>
    <cellStyle name="Normal 2 3 2 2 2 5 3 3 2 6" xfId="17314" xr:uid="{00000000-0005-0000-0000-0000AE430000}"/>
    <cellStyle name="Normal 2 3 2 2 2 5 3 3 3" xfId="17315" xr:uid="{00000000-0005-0000-0000-0000AF430000}"/>
    <cellStyle name="Normal 2 3 2 2 2 5 3 3 4" xfId="17316" xr:uid="{00000000-0005-0000-0000-0000B0430000}"/>
    <cellStyle name="Normal 2 3 2 2 2 5 3 3 5" xfId="17317" xr:uid="{00000000-0005-0000-0000-0000B1430000}"/>
    <cellStyle name="Normal 2 3 2 2 2 5 3 3 6" xfId="17318" xr:uid="{00000000-0005-0000-0000-0000B2430000}"/>
    <cellStyle name="Normal 2 3 2 2 2 5 3 4" xfId="17319" xr:uid="{00000000-0005-0000-0000-0000B3430000}"/>
    <cellStyle name="Normal 2 3 2 2 2 5 3 5" xfId="17320" xr:uid="{00000000-0005-0000-0000-0000B4430000}"/>
    <cellStyle name="Normal 2 3 2 2 2 5 3 6" xfId="17321" xr:uid="{00000000-0005-0000-0000-0000B5430000}"/>
    <cellStyle name="Normal 2 3 2 2 2 5 3 7" xfId="17322" xr:uid="{00000000-0005-0000-0000-0000B6430000}"/>
    <cellStyle name="Normal 2 3 2 2 2 5 3 8" xfId="17323" xr:uid="{00000000-0005-0000-0000-0000B7430000}"/>
    <cellStyle name="Normal 2 3 2 2 2 5 3 9" xfId="17324" xr:uid="{00000000-0005-0000-0000-0000B8430000}"/>
    <cellStyle name="Normal 2 3 2 2 2 5 4" xfId="17325" xr:uid="{00000000-0005-0000-0000-0000B9430000}"/>
    <cellStyle name="Normal 2 3 2 2 2 5 5" xfId="17326" xr:uid="{00000000-0005-0000-0000-0000BA430000}"/>
    <cellStyle name="Normal 2 3 2 2 2 5 5 2" xfId="17327" xr:uid="{00000000-0005-0000-0000-0000BB430000}"/>
    <cellStyle name="Normal 2 3 2 2 2 5 5 2 2" xfId="17328" xr:uid="{00000000-0005-0000-0000-0000BC430000}"/>
    <cellStyle name="Normal 2 3 2 2 2 5 5 2 3" xfId="17329" xr:uid="{00000000-0005-0000-0000-0000BD430000}"/>
    <cellStyle name="Normal 2 3 2 2 2 5 5 2 4" xfId="17330" xr:uid="{00000000-0005-0000-0000-0000BE430000}"/>
    <cellStyle name="Normal 2 3 2 2 2 5 5 2 5" xfId="17331" xr:uid="{00000000-0005-0000-0000-0000BF430000}"/>
    <cellStyle name="Normal 2 3 2 2 2 5 5 2 6" xfId="17332" xr:uid="{00000000-0005-0000-0000-0000C0430000}"/>
    <cellStyle name="Normal 2 3 2 2 2 5 5 3" xfId="17333" xr:uid="{00000000-0005-0000-0000-0000C1430000}"/>
    <cellStyle name="Normal 2 3 2 2 2 5 5 4" xfId="17334" xr:uid="{00000000-0005-0000-0000-0000C2430000}"/>
    <cellStyle name="Normal 2 3 2 2 2 5 5 5" xfId="17335" xr:uid="{00000000-0005-0000-0000-0000C3430000}"/>
    <cellStyle name="Normal 2 3 2 2 2 5 5 6" xfId="17336" xr:uid="{00000000-0005-0000-0000-0000C4430000}"/>
    <cellStyle name="Normal 2 3 2 2 2 5 6" xfId="17337" xr:uid="{00000000-0005-0000-0000-0000C5430000}"/>
    <cellStyle name="Normal 2 3 2 2 2 5 7" xfId="17338" xr:uid="{00000000-0005-0000-0000-0000C6430000}"/>
    <cellStyle name="Normal 2 3 2 2 2 5 8" xfId="17339" xr:uid="{00000000-0005-0000-0000-0000C7430000}"/>
    <cellStyle name="Normal 2 3 2 2 2 5 9" xfId="17340" xr:uid="{00000000-0005-0000-0000-0000C8430000}"/>
    <cellStyle name="Normal 2 3 2 2 2 50" xfId="17341" xr:uid="{00000000-0005-0000-0000-0000C9430000}"/>
    <cellStyle name="Normal 2 3 2 2 2 51" xfId="17342" xr:uid="{00000000-0005-0000-0000-0000CA430000}"/>
    <cellStyle name="Normal 2 3 2 2 2 52" xfId="17343" xr:uid="{00000000-0005-0000-0000-0000CB430000}"/>
    <cellStyle name="Normal 2 3 2 2 2 6" xfId="17344" xr:uid="{00000000-0005-0000-0000-0000CC430000}"/>
    <cellStyle name="Normal 2 3 2 2 2 6 2" xfId="17345" xr:uid="{00000000-0005-0000-0000-0000CD430000}"/>
    <cellStyle name="Normal 2 3 2 2 2 6 3" xfId="17346" xr:uid="{00000000-0005-0000-0000-0000CE430000}"/>
    <cellStyle name="Normal 2 3 2 2 2 6 4" xfId="17347" xr:uid="{00000000-0005-0000-0000-0000CF430000}"/>
    <cellStyle name="Normal 2 3 2 2 2 6 5" xfId="17348" xr:uid="{00000000-0005-0000-0000-0000D0430000}"/>
    <cellStyle name="Normal 2 3 2 2 2 6 6" xfId="17349" xr:uid="{00000000-0005-0000-0000-0000D1430000}"/>
    <cellStyle name="Normal 2 3 2 2 2 7" xfId="17350" xr:uid="{00000000-0005-0000-0000-0000D2430000}"/>
    <cellStyle name="Normal 2 3 2 2 2 7 2" xfId="17351" xr:uid="{00000000-0005-0000-0000-0000D3430000}"/>
    <cellStyle name="Normal 2 3 2 2 2 7 3" xfId="17352" xr:uid="{00000000-0005-0000-0000-0000D4430000}"/>
    <cellStyle name="Normal 2 3 2 2 2 7 4" xfId="17353" xr:uid="{00000000-0005-0000-0000-0000D5430000}"/>
    <cellStyle name="Normal 2 3 2 2 2 7 5" xfId="17354" xr:uid="{00000000-0005-0000-0000-0000D6430000}"/>
    <cellStyle name="Normal 2 3 2 2 2 7 6" xfId="17355" xr:uid="{00000000-0005-0000-0000-0000D7430000}"/>
    <cellStyle name="Normal 2 3 2 2 2 8" xfId="17356" xr:uid="{00000000-0005-0000-0000-0000D8430000}"/>
    <cellStyle name="Normal 2 3 2 2 2 8 10" xfId="17357" xr:uid="{00000000-0005-0000-0000-0000D9430000}"/>
    <cellStyle name="Normal 2 3 2 2 2 8 11" xfId="17358" xr:uid="{00000000-0005-0000-0000-0000DA430000}"/>
    <cellStyle name="Normal 2 3 2 2 2 8 12" xfId="17359" xr:uid="{00000000-0005-0000-0000-0000DB430000}"/>
    <cellStyle name="Normal 2 3 2 2 2 8 13" xfId="17360" xr:uid="{00000000-0005-0000-0000-0000DC430000}"/>
    <cellStyle name="Normal 2 3 2 2 2 8 14" xfId="17361" xr:uid="{00000000-0005-0000-0000-0000DD430000}"/>
    <cellStyle name="Normal 2 3 2 2 2 8 2" xfId="17362" xr:uid="{00000000-0005-0000-0000-0000DE430000}"/>
    <cellStyle name="Normal 2 3 2 2 2 8 2 2" xfId="17363" xr:uid="{00000000-0005-0000-0000-0000DF430000}"/>
    <cellStyle name="Normal 2 3 2 2 2 8 2 2 2" xfId="17364" xr:uid="{00000000-0005-0000-0000-0000E0430000}"/>
    <cellStyle name="Normal 2 3 2 2 2 8 2 2 2 2" xfId="17365" xr:uid="{00000000-0005-0000-0000-0000E1430000}"/>
    <cellStyle name="Normal 2 3 2 2 2 8 2 2 2 3" xfId="17366" xr:uid="{00000000-0005-0000-0000-0000E2430000}"/>
    <cellStyle name="Normal 2 3 2 2 2 8 2 2 2 4" xfId="17367" xr:uid="{00000000-0005-0000-0000-0000E3430000}"/>
    <cellStyle name="Normal 2 3 2 2 2 8 2 2 2 5" xfId="17368" xr:uid="{00000000-0005-0000-0000-0000E4430000}"/>
    <cellStyle name="Normal 2 3 2 2 2 8 2 2 2 6" xfId="17369" xr:uid="{00000000-0005-0000-0000-0000E5430000}"/>
    <cellStyle name="Normal 2 3 2 2 2 8 2 2 3" xfId="17370" xr:uid="{00000000-0005-0000-0000-0000E6430000}"/>
    <cellStyle name="Normal 2 3 2 2 2 8 2 2 4" xfId="17371" xr:uid="{00000000-0005-0000-0000-0000E7430000}"/>
    <cellStyle name="Normal 2 3 2 2 2 8 2 2 5" xfId="17372" xr:uid="{00000000-0005-0000-0000-0000E8430000}"/>
    <cellStyle name="Normal 2 3 2 2 2 8 2 2 6" xfId="17373" xr:uid="{00000000-0005-0000-0000-0000E9430000}"/>
    <cellStyle name="Normal 2 3 2 2 2 8 2 3" xfId="17374" xr:uid="{00000000-0005-0000-0000-0000EA430000}"/>
    <cellStyle name="Normal 2 3 2 2 2 8 2 4" xfId="17375" xr:uid="{00000000-0005-0000-0000-0000EB430000}"/>
    <cellStyle name="Normal 2 3 2 2 2 8 2 5" xfId="17376" xr:uid="{00000000-0005-0000-0000-0000EC430000}"/>
    <cellStyle name="Normal 2 3 2 2 2 8 2 6" xfId="17377" xr:uid="{00000000-0005-0000-0000-0000ED430000}"/>
    <cellStyle name="Normal 2 3 2 2 2 8 2 7" xfId="17378" xr:uid="{00000000-0005-0000-0000-0000EE430000}"/>
    <cellStyle name="Normal 2 3 2 2 2 8 2 8" xfId="17379" xr:uid="{00000000-0005-0000-0000-0000EF430000}"/>
    <cellStyle name="Normal 2 3 2 2 2 8 2 9" xfId="17380" xr:uid="{00000000-0005-0000-0000-0000F0430000}"/>
    <cellStyle name="Normal 2 3 2 2 2 8 3" xfId="17381" xr:uid="{00000000-0005-0000-0000-0000F1430000}"/>
    <cellStyle name="Normal 2 3 2 2 2 8 3 2" xfId="17382" xr:uid="{00000000-0005-0000-0000-0000F2430000}"/>
    <cellStyle name="Normal 2 3 2 2 2 8 3 2 2" xfId="17383" xr:uid="{00000000-0005-0000-0000-0000F3430000}"/>
    <cellStyle name="Normal 2 3 2 2 2 8 3 2 3" xfId="17384" xr:uid="{00000000-0005-0000-0000-0000F4430000}"/>
    <cellStyle name="Normal 2 3 2 2 2 8 3 2 4" xfId="17385" xr:uid="{00000000-0005-0000-0000-0000F5430000}"/>
    <cellStyle name="Normal 2 3 2 2 2 8 3 2 5" xfId="17386" xr:uid="{00000000-0005-0000-0000-0000F6430000}"/>
    <cellStyle name="Normal 2 3 2 2 2 8 3 2 6" xfId="17387" xr:uid="{00000000-0005-0000-0000-0000F7430000}"/>
    <cellStyle name="Normal 2 3 2 2 2 8 3 3" xfId="17388" xr:uid="{00000000-0005-0000-0000-0000F8430000}"/>
    <cellStyle name="Normal 2 3 2 2 2 8 3 4" xfId="17389" xr:uid="{00000000-0005-0000-0000-0000F9430000}"/>
    <cellStyle name="Normal 2 3 2 2 2 8 3 5" xfId="17390" xr:uid="{00000000-0005-0000-0000-0000FA430000}"/>
    <cellStyle name="Normal 2 3 2 2 2 8 3 6" xfId="17391" xr:uid="{00000000-0005-0000-0000-0000FB430000}"/>
    <cellStyle name="Normal 2 3 2 2 2 8 4" xfId="17392" xr:uid="{00000000-0005-0000-0000-0000FC430000}"/>
    <cellStyle name="Normal 2 3 2 2 2 8 5" xfId="17393" xr:uid="{00000000-0005-0000-0000-0000FD430000}"/>
    <cellStyle name="Normal 2 3 2 2 2 8 6" xfId="17394" xr:uid="{00000000-0005-0000-0000-0000FE430000}"/>
    <cellStyle name="Normal 2 3 2 2 2 8 7" xfId="17395" xr:uid="{00000000-0005-0000-0000-0000FF430000}"/>
    <cellStyle name="Normal 2 3 2 2 2 8 8" xfId="17396" xr:uid="{00000000-0005-0000-0000-000000440000}"/>
    <cellStyle name="Normal 2 3 2 2 2 8 9" xfId="17397" xr:uid="{00000000-0005-0000-0000-000001440000}"/>
    <cellStyle name="Normal 2 3 2 2 2 9" xfId="17398" xr:uid="{00000000-0005-0000-0000-000002440000}"/>
    <cellStyle name="Normal 2 3 2 2 2 9 2" xfId="17399" xr:uid="{00000000-0005-0000-0000-000003440000}"/>
    <cellStyle name="Normal 2 3 2 2 2 9 3" xfId="17400" xr:uid="{00000000-0005-0000-0000-000004440000}"/>
    <cellStyle name="Normal 2 3 2 2 2 9 4" xfId="17401" xr:uid="{00000000-0005-0000-0000-000005440000}"/>
    <cellStyle name="Normal 2 3 2 2 2 9 5" xfId="17402" xr:uid="{00000000-0005-0000-0000-000006440000}"/>
    <cellStyle name="Normal 2 3 2 2 2 9 6" xfId="17403" xr:uid="{00000000-0005-0000-0000-000007440000}"/>
    <cellStyle name="Normal 2 3 2 2 20" xfId="17404" xr:uid="{00000000-0005-0000-0000-000008440000}"/>
    <cellStyle name="Normal 2 3 2 2 21" xfId="17405" xr:uid="{00000000-0005-0000-0000-000009440000}"/>
    <cellStyle name="Normal 2 3 2 2 22" xfId="17406" xr:uid="{00000000-0005-0000-0000-00000A440000}"/>
    <cellStyle name="Normal 2 3 2 2 23" xfId="17407" xr:uid="{00000000-0005-0000-0000-00000B440000}"/>
    <cellStyle name="Normal 2 3 2 2 24" xfId="17408" xr:uid="{00000000-0005-0000-0000-00000C440000}"/>
    <cellStyle name="Normal 2 3 2 2 25" xfId="17409" xr:uid="{00000000-0005-0000-0000-00000D440000}"/>
    <cellStyle name="Normal 2 3 2 2 26" xfId="17410" xr:uid="{00000000-0005-0000-0000-00000E440000}"/>
    <cellStyle name="Normal 2 3 2 2 27" xfId="17411" xr:uid="{00000000-0005-0000-0000-00000F440000}"/>
    <cellStyle name="Normal 2 3 2 2 28" xfId="17412" xr:uid="{00000000-0005-0000-0000-000010440000}"/>
    <cellStyle name="Normal 2 3 2 2 28 2" xfId="17413" xr:uid="{00000000-0005-0000-0000-000011440000}"/>
    <cellStyle name="Normal 2 3 2 2 28 2 2" xfId="17414" xr:uid="{00000000-0005-0000-0000-000012440000}"/>
    <cellStyle name="Normal 2 3 2 2 28 2 2 2" xfId="17415" xr:uid="{00000000-0005-0000-0000-000013440000}"/>
    <cellStyle name="Normal 2 3 2 2 28 3" xfId="17416" xr:uid="{00000000-0005-0000-0000-000014440000}"/>
    <cellStyle name="Normal 2 3 2 2 28 4" xfId="17417" xr:uid="{00000000-0005-0000-0000-000015440000}"/>
    <cellStyle name="Normal 2 3 2 2 28 5" xfId="17418" xr:uid="{00000000-0005-0000-0000-000016440000}"/>
    <cellStyle name="Normal 2 3 2 2 28 6" xfId="17419" xr:uid="{00000000-0005-0000-0000-000017440000}"/>
    <cellStyle name="Normal 2 3 2 2 29" xfId="17420" xr:uid="{00000000-0005-0000-0000-000018440000}"/>
    <cellStyle name="Normal 2 3 2 2 29 2" xfId="17421" xr:uid="{00000000-0005-0000-0000-000019440000}"/>
    <cellStyle name="Normal 2 3 2 2 29 2 2" xfId="17422" xr:uid="{00000000-0005-0000-0000-00001A440000}"/>
    <cellStyle name="Normal 2 3 2 2 3" xfId="17423" xr:uid="{00000000-0005-0000-0000-00001B440000}"/>
    <cellStyle name="Normal 2 3 2 2 3 10" xfId="17424" xr:uid="{00000000-0005-0000-0000-00001C440000}"/>
    <cellStyle name="Normal 2 3 2 2 3 11" xfId="17425" xr:uid="{00000000-0005-0000-0000-00001D440000}"/>
    <cellStyle name="Normal 2 3 2 2 3 12" xfId="17426" xr:uid="{00000000-0005-0000-0000-00001E440000}"/>
    <cellStyle name="Normal 2 3 2 2 3 13" xfId="17427" xr:uid="{00000000-0005-0000-0000-00001F440000}"/>
    <cellStyle name="Normal 2 3 2 2 3 14" xfId="17428" xr:uid="{00000000-0005-0000-0000-000020440000}"/>
    <cellStyle name="Normal 2 3 2 2 3 15" xfId="17429" xr:uid="{00000000-0005-0000-0000-000021440000}"/>
    <cellStyle name="Normal 2 3 2 2 3 16" xfId="17430" xr:uid="{00000000-0005-0000-0000-000022440000}"/>
    <cellStyle name="Normal 2 3 2 2 3 2" xfId="17431" xr:uid="{00000000-0005-0000-0000-000023440000}"/>
    <cellStyle name="Normal 2 3 2 2 3 2 10" xfId="17432" xr:uid="{00000000-0005-0000-0000-000024440000}"/>
    <cellStyle name="Normal 2 3 2 2 3 2 11" xfId="17433" xr:uid="{00000000-0005-0000-0000-000025440000}"/>
    <cellStyle name="Normal 2 3 2 2 3 2 12" xfId="17434" xr:uid="{00000000-0005-0000-0000-000026440000}"/>
    <cellStyle name="Normal 2 3 2 2 3 2 13" xfId="17435" xr:uid="{00000000-0005-0000-0000-000027440000}"/>
    <cellStyle name="Normal 2 3 2 2 3 2 14" xfId="17436" xr:uid="{00000000-0005-0000-0000-000028440000}"/>
    <cellStyle name="Normal 2 3 2 2 3 2 15" xfId="17437" xr:uid="{00000000-0005-0000-0000-000029440000}"/>
    <cellStyle name="Normal 2 3 2 2 3 2 2" xfId="17438" xr:uid="{00000000-0005-0000-0000-00002A440000}"/>
    <cellStyle name="Normal 2 3 2 2 3 2 2 10" xfId="17439" xr:uid="{00000000-0005-0000-0000-00002B440000}"/>
    <cellStyle name="Normal 2 3 2 2 3 2 2 11" xfId="17440" xr:uid="{00000000-0005-0000-0000-00002C440000}"/>
    <cellStyle name="Normal 2 3 2 2 3 2 2 12" xfId="17441" xr:uid="{00000000-0005-0000-0000-00002D440000}"/>
    <cellStyle name="Normal 2 3 2 2 3 2 2 2" xfId="17442" xr:uid="{00000000-0005-0000-0000-00002E440000}"/>
    <cellStyle name="Normal 2 3 2 2 3 2 2 2 10" xfId="17443" xr:uid="{00000000-0005-0000-0000-00002F440000}"/>
    <cellStyle name="Normal 2 3 2 2 3 2 2 2 11" xfId="17444" xr:uid="{00000000-0005-0000-0000-000030440000}"/>
    <cellStyle name="Normal 2 3 2 2 3 2 2 2 12" xfId="17445" xr:uid="{00000000-0005-0000-0000-000031440000}"/>
    <cellStyle name="Normal 2 3 2 2 3 2 2 2 2" xfId="17446" xr:uid="{00000000-0005-0000-0000-000032440000}"/>
    <cellStyle name="Normal 2 3 2 2 3 2 2 2 2 2" xfId="17447" xr:uid="{00000000-0005-0000-0000-000033440000}"/>
    <cellStyle name="Normal 2 3 2 2 3 2 2 2 2 2 2" xfId="17448" xr:uid="{00000000-0005-0000-0000-000034440000}"/>
    <cellStyle name="Normal 2 3 2 2 3 2 2 2 2 2 2 2" xfId="17449" xr:uid="{00000000-0005-0000-0000-000035440000}"/>
    <cellStyle name="Normal 2 3 2 2 3 2 2 2 2 2 2 2 2" xfId="17450" xr:uid="{00000000-0005-0000-0000-000036440000}"/>
    <cellStyle name="Normal 2 3 2 2 3 2 2 2 2 2 2 2 3" xfId="17451" xr:uid="{00000000-0005-0000-0000-000037440000}"/>
    <cellStyle name="Normal 2 3 2 2 3 2 2 2 2 2 2 2 4" xfId="17452" xr:uid="{00000000-0005-0000-0000-000038440000}"/>
    <cellStyle name="Normal 2 3 2 2 3 2 2 2 2 2 2 2 5" xfId="17453" xr:uid="{00000000-0005-0000-0000-000039440000}"/>
    <cellStyle name="Normal 2 3 2 2 3 2 2 2 2 2 2 2 6" xfId="17454" xr:uid="{00000000-0005-0000-0000-00003A440000}"/>
    <cellStyle name="Normal 2 3 2 2 3 2 2 2 2 2 2 3" xfId="17455" xr:uid="{00000000-0005-0000-0000-00003B440000}"/>
    <cellStyle name="Normal 2 3 2 2 3 2 2 2 2 2 2 4" xfId="17456" xr:uid="{00000000-0005-0000-0000-00003C440000}"/>
    <cellStyle name="Normal 2 3 2 2 3 2 2 2 2 2 2 5" xfId="17457" xr:uid="{00000000-0005-0000-0000-00003D440000}"/>
    <cellStyle name="Normal 2 3 2 2 3 2 2 2 2 2 2 6" xfId="17458" xr:uid="{00000000-0005-0000-0000-00003E440000}"/>
    <cellStyle name="Normal 2 3 2 2 3 2 2 2 2 2 3" xfId="17459" xr:uid="{00000000-0005-0000-0000-00003F440000}"/>
    <cellStyle name="Normal 2 3 2 2 3 2 2 2 2 2 4" xfId="17460" xr:uid="{00000000-0005-0000-0000-000040440000}"/>
    <cellStyle name="Normal 2 3 2 2 3 2 2 2 2 2 5" xfId="17461" xr:uid="{00000000-0005-0000-0000-000041440000}"/>
    <cellStyle name="Normal 2 3 2 2 3 2 2 2 2 2 6" xfId="17462" xr:uid="{00000000-0005-0000-0000-000042440000}"/>
    <cellStyle name="Normal 2 3 2 2 3 2 2 2 2 2 7" xfId="17463" xr:uid="{00000000-0005-0000-0000-000043440000}"/>
    <cellStyle name="Normal 2 3 2 2 3 2 2 2 2 2 8" xfId="17464" xr:uid="{00000000-0005-0000-0000-000044440000}"/>
    <cellStyle name="Normal 2 3 2 2 3 2 2 2 2 2 9" xfId="17465" xr:uid="{00000000-0005-0000-0000-000045440000}"/>
    <cellStyle name="Normal 2 3 2 2 3 2 2 2 2 3" xfId="17466" xr:uid="{00000000-0005-0000-0000-000046440000}"/>
    <cellStyle name="Normal 2 3 2 2 3 2 2 2 2 3 2" xfId="17467" xr:uid="{00000000-0005-0000-0000-000047440000}"/>
    <cellStyle name="Normal 2 3 2 2 3 2 2 2 2 3 2 2" xfId="17468" xr:uid="{00000000-0005-0000-0000-000048440000}"/>
    <cellStyle name="Normal 2 3 2 2 3 2 2 2 2 3 2 3" xfId="17469" xr:uid="{00000000-0005-0000-0000-000049440000}"/>
    <cellStyle name="Normal 2 3 2 2 3 2 2 2 2 3 2 4" xfId="17470" xr:uid="{00000000-0005-0000-0000-00004A440000}"/>
    <cellStyle name="Normal 2 3 2 2 3 2 2 2 2 3 2 5" xfId="17471" xr:uid="{00000000-0005-0000-0000-00004B440000}"/>
    <cellStyle name="Normal 2 3 2 2 3 2 2 2 2 3 2 6" xfId="17472" xr:uid="{00000000-0005-0000-0000-00004C440000}"/>
    <cellStyle name="Normal 2 3 2 2 3 2 2 2 2 3 3" xfId="17473" xr:uid="{00000000-0005-0000-0000-00004D440000}"/>
    <cellStyle name="Normal 2 3 2 2 3 2 2 2 2 3 4" xfId="17474" xr:uid="{00000000-0005-0000-0000-00004E440000}"/>
    <cellStyle name="Normal 2 3 2 2 3 2 2 2 2 3 5" xfId="17475" xr:uid="{00000000-0005-0000-0000-00004F440000}"/>
    <cellStyle name="Normal 2 3 2 2 3 2 2 2 2 3 6" xfId="17476" xr:uid="{00000000-0005-0000-0000-000050440000}"/>
    <cellStyle name="Normal 2 3 2 2 3 2 2 2 2 4" xfId="17477" xr:uid="{00000000-0005-0000-0000-000051440000}"/>
    <cellStyle name="Normal 2 3 2 2 3 2 2 2 2 5" xfId="17478" xr:uid="{00000000-0005-0000-0000-000052440000}"/>
    <cellStyle name="Normal 2 3 2 2 3 2 2 2 2 6" xfId="17479" xr:uid="{00000000-0005-0000-0000-000053440000}"/>
    <cellStyle name="Normal 2 3 2 2 3 2 2 2 2 7" xfId="17480" xr:uid="{00000000-0005-0000-0000-000054440000}"/>
    <cellStyle name="Normal 2 3 2 2 3 2 2 2 2 8" xfId="17481" xr:uid="{00000000-0005-0000-0000-000055440000}"/>
    <cellStyle name="Normal 2 3 2 2 3 2 2 2 2 9" xfId="17482" xr:uid="{00000000-0005-0000-0000-000056440000}"/>
    <cellStyle name="Normal 2 3 2 2 3 2 2 2 3" xfId="17483" xr:uid="{00000000-0005-0000-0000-000057440000}"/>
    <cellStyle name="Normal 2 3 2 2 3 2 2 2 4" xfId="17484" xr:uid="{00000000-0005-0000-0000-000058440000}"/>
    <cellStyle name="Normal 2 3 2 2 3 2 2 2 5" xfId="17485" xr:uid="{00000000-0005-0000-0000-000059440000}"/>
    <cellStyle name="Normal 2 3 2 2 3 2 2 2 5 2" xfId="17486" xr:uid="{00000000-0005-0000-0000-00005A440000}"/>
    <cellStyle name="Normal 2 3 2 2 3 2 2 2 5 2 2" xfId="17487" xr:uid="{00000000-0005-0000-0000-00005B440000}"/>
    <cellStyle name="Normal 2 3 2 2 3 2 2 2 5 2 3" xfId="17488" xr:uid="{00000000-0005-0000-0000-00005C440000}"/>
    <cellStyle name="Normal 2 3 2 2 3 2 2 2 5 2 4" xfId="17489" xr:uid="{00000000-0005-0000-0000-00005D440000}"/>
    <cellStyle name="Normal 2 3 2 2 3 2 2 2 5 2 5" xfId="17490" xr:uid="{00000000-0005-0000-0000-00005E440000}"/>
    <cellStyle name="Normal 2 3 2 2 3 2 2 2 5 2 6" xfId="17491" xr:uid="{00000000-0005-0000-0000-00005F440000}"/>
    <cellStyle name="Normal 2 3 2 2 3 2 2 2 5 3" xfId="17492" xr:uid="{00000000-0005-0000-0000-000060440000}"/>
    <cellStyle name="Normal 2 3 2 2 3 2 2 2 5 4" xfId="17493" xr:uid="{00000000-0005-0000-0000-000061440000}"/>
    <cellStyle name="Normal 2 3 2 2 3 2 2 2 5 5" xfId="17494" xr:uid="{00000000-0005-0000-0000-000062440000}"/>
    <cellStyle name="Normal 2 3 2 2 3 2 2 2 5 6" xfId="17495" xr:uid="{00000000-0005-0000-0000-000063440000}"/>
    <cellStyle name="Normal 2 3 2 2 3 2 2 2 6" xfId="17496" xr:uid="{00000000-0005-0000-0000-000064440000}"/>
    <cellStyle name="Normal 2 3 2 2 3 2 2 2 7" xfId="17497" xr:uid="{00000000-0005-0000-0000-000065440000}"/>
    <cellStyle name="Normal 2 3 2 2 3 2 2 2 8" xfId="17498" xr:uid="{00000000-0005-0000-0000-000066440000}"/>
    <cellStyle name="Normal 2 3 2 2 3 2 2 2 9" xfId="17499" xr:uid="{00000000-0005-0000-0000-000067440000}"/>
    <cellStyle name="Normal 2 3 2 2 3 2 2 3" xfId="17500" xr:uid="{00000000-0005-0000-0000-000068440000}"/>
    <cellStyle name="Normal 2 3 2 2 3 2 2 3 2" xfId="17501" xr:uid="{00000000-0005-0000-0000-000069440000}"/>
    <cellStyle name="Normal 2 3 2 2 3 2 2 3 2 2" xfId="17502" xr:uid="{00000000-0005-0000-0000-00006A440000}"/>
    <cellStyle name="Normal 2 3 2 2 3 2 2 3 2 2 2" xfId="17503" xr:uid="{00000000-0005-0000-0000-00006B440000}"/>
    <cellStyle name="Normal 2 3 2 2 3 2 2 3 2 2 2 2" xfId="17504" xr:uid="{00000000-0005-0000-0000-00006C440000}"/>
    <cellStyle name="Normal 2 3 2 2 3 2 2 3 2 2 2 3" xfId="17505" xr:uid="{00000000-0005-0000-0000-00006D440000}"/>
    <cellStyle name="Normal 2 3 2 2 3 2 2 3 2 2 2 4" xfId="17506" xr:uid="{00000000-0005-0000-0000-00006E440000}"/>
    <cellStyle name="Normal 2 3 2 2 3 2 2 3 2 2 2 5" xfId="17507" xr:uid="{00000000-0005-0000-0000-00006F440000}"/>
    <cellStyle name="Normal 2 3 2 2 3 2 2 3 2 2 2 6" xfId="17508" xr:uid="{00000000-0005-0000-0000-000070440000}"/>
    <cellStyle name="Normal 2 3 2 2 3 2 2 3 2 2 3" xfId="17509" xr:uid="{00000000-0005-0000-0000-000071440000}"/>
    <cellStyle name="Normal 2 3 2 2 3 2 2 3 2 2 4" xfId="17510" xr:uid="{00000000-0005-0000-0000-000072440000}"/>
    <cellStyle name="Normal 2 3 2 2 3 2 2 3 2 2 5" xfId="17511" xr:uid="{00000000-0005-0000-0000-000073440000}"/>
    <cellStyle name="Normal 2 3 2 2 3 2 2 3 2 2 6" xfId="17512" xr:uid="{00000000-0005-0000-0000-000074440000}"/>
    <cellStyle name="Normal 2 3 2 2 3 2 2 3 2 3" xfId="17513" xr:uid="{00000000-0005-0000-0000-000075440000}"/>
    <cellStyle name="Normal 2 3 2 2 3 2 2 3 2 4" xfId="17514" xr:uid="{00000000-0005-0000-0000-000076440000}"/>
    <cellStyle name="Normal 2 3 2 2 3 2 2 3 2 5" xfId="17515" xr:uid="{00000000-0005-0000-0000-000077440000}"/>
    <cellStyle name="Normal 2 3 2 2 3 2 2 3 2 6" xfId="17516" xr:uid="{00000000-0005-0000-0000-000078440000}"/>
    <cellStyle name="Normal 2 3 2 2 3 2 2 3 2 7" xfId="17517" xr:uid="{00000000-0005-0000-0000-000079440000}"/>
    <cellStyle name="Normal 2 3 2 2 3 2 2 3 2 8" xfId="17518" xr:uid="{00000000-0005-0000-0000-00007A440000}"/>
    <cellStyle name="Normal 2 3 2 2 3 2 2 3 2 9" xfId="17519" xr:uid="{00000000-0005-0000-0000-00007B440000}"/>
    <cellStyle name="Normal 2 3 2 2 3 2 2 3 3" xfId="17520" xr:uid="{00000000-0005-0000-0000-00007C440000}"/>
    <cellStyle name="Normal 2 3 2 2 3 2 2 3 3 2" xfId="17521" xr:uid="{00000000-0005-0000-0000-00007D440000}"/>
    <cellStyle name="Normal 2 3 2 2 3 2 2 3 3 2 2" xfId="17522" xr:uid="{00000000-0005-0000-0000-00007E440000}"/>
    <cellStyle name="Normal 2 3 2 2 3 2 2 3 3 2 3" xfId="17523" xr:uid="{00000000-0005-0000-0000-00007F440000}"/>
    <cellStyle name="Normal 2 3 2 2 3 2 2 3 3 2 4" xfId="17524" xr:uid="{00000000-0005-0000-0000-000080440000}"/>
    <cellStyle name="Normal 2 3 2 2 3 2 2 3 3 2 5" xfId="17525" xr:uid="{00000000-0005-0000-0000-000081440000}"/>
    <cellStyle name="Normal 2 3 2 2 3 2 2 3 3 2 6" xfId="17526" xr:uid="{00000000-0005-0000-0000-000082440000}"/>
    <cellStyle name="Normal 2 3 2 2 3 2 2 3 3 3" xfId="17527" xr:uid="{00000000-0005-0000-0000-000083440000}"/>
    <cellStyle name="Normal 2 3 2 2 3 2 2 3 3 4" xfId="17528" xr:uid="{00000000-0005-0000-0000-000084440000}"/>
    <cellStyle name="Normal 2 3 2 2 3 2 2 3 3 5" xfId="17529" xr:uid="{00000000-0005-0000-0000-000085440000}"/>
    <cellStyle name="Normal 2 3 2 2 3 2 2 3 3 6" xfId="17530" xr:uid="{00000000-0005-0000-0000-000086440000}"/>
    <cellStyle name="Normal 2 3 2 2 3 2 2 3 4" xfId="17531" xr:uid="{00000000-0005-0000-0000-000087440000}"/>
    <cellStyle name="Normal 2 3 2 2 3 2 2 3 5" xfId="17532" xr:uid="{00000000-0005-0000-0000-000088440000}"/>
    <cellStyle name="Normal 2 3 2 2 3 2 2 3 6" xfId="17533" xr:uid="{00000000-0005-0000-0000-000089440000}"/>
    <cellStyle name="Normal 2 3 2 2 3 2 2 3 7" xfId="17534" xr:uid="{00000000-0005-0000-0000-00008A440000}"/>
    <cellStyle name="Normal 2 3 2 2 3 2 2 3 8" xfId="17535" xr:uid="{00000000-0005-0000-0000-00008B440000}"/>
    <cellStyle name="Normal 2 3 2 2 3 2 2 3 9" xfId="17536" xr:uid="{00000000-0005-0000-0000-00008C440000}"/>
    <cellStyle name="Normal 2 3 2 2 3 2 2 4" xfId="17537" xr:uid="{00000000-0005-0000-0000-00008D440000}"/>
    <cellStyle name="Normal 2 3 2 2 3 2 2 5" xfId="17538" xr:uid="{00000000-0005-0000-0000-00008E440000}"/>
    <cellStyle name="Normal 2 3 2 2 3 2 2 5 2" xfId="17539" xr:uid="{00000000-0005-0000-0000-00008F440000}"/>
    <cellStyle name="Normal 2 3 2 2 3 2 2 5 2 2" xfId="17540" xr:uid="{00000000-0005-0000-0000-000090440000}"/>
    <cellStyle name="Normal 2 3 2 2 3 2 2 5 2 3" xfId="17541" xr:uid="{00000000-0005-0000-0000-000091440000}"/>
    <cellStyle name="Normal 2 3 2 2 3 2 2 5 2 4" xfId="17542" xr:uid="{00000000-0005-0000-0000-000092440000}"/>
    <cellStyle name="Normal 2 3 2 2 3 2 2 5 2 5" xfId="17543" xr:uid="{00000000-0005-0000-0000-000093440000}"/>
    <cellStyle name="Normal 2 3 2 2 3 2 2 5 2 6" xfId="17544" xr:uid="{00000000-0005-0000-0000-000094440000}"/>
    <cellStyle name="Normal 2 3 2 2 3 2 2 5 3" xfId="17545" xr:uid="{00000000-0005-0000-0000-000095440000}"/>
    <cellStyle name="Normal 2 3 2 2 3 2 2 5 4" xfId="17546" xr:uid="{00000000-0005-0000-0000-000096440000}"/>
    <cellStyle name="Normal 2 3 2 2 3 2 2 5 5" xfId="17547" xr:uid="{00000000-0005-0000-0000-000097440000}"/>
    <cellStyle name="Normal 2 3 2 2 3 2 2 5 6" xfId="17548" xr:uid="{00000000-0005-0000-0000-000098440000}"/>
    <cellStyle name="Normal 2 3 2 2 3 2 2 6" xfId="17549" xr:uid="{00000000-0005-0000-0000-000099440000}"/>
    <cellStyle name="Normal 2 3 2 2 3 2 2 7" xfId="17550" xr:uid="{00000000-0005-0000-0000-00009A440000}"/>
    <cellStyle name="Normal 2 3 2 2 3 2 2 8" xfId="17551" xr:uid="{00000000-0005-0000-0000-00009B440000}"/>
    <cellStyle name="Normal 2 3 2 2 3 2 2 9" xfId="17552" xr:uid="{00000000-0005-0000-0000-00009C440000}"/>
    <cellStyle name="Normal 2 3 2 2 3 2 3" xfId="17553" xr:uid="{00000000-0005-0000-0000-00009D440000}"/>
    <cellStyle name="Normal 2 3 2 2 3 2 4" xfId="17554" xr:uid="{00000000-0005-0000-0000-00009E440000}"/>
    <cellStyle name="Normal 2 3 2 2 3 2 5" xfId="17555" xr:uid="{00000000-0005-0000-0000-00009F440000}"/>
    <cellStyle name="Normal 2 3 2 2 3 2 5 2" xfId="17556" xr:uid="{00000000-0005-0000-0000-0000A0440000}"/>
    <cellStyle name="Normal 2 3 2 2 3 2 5 2 2" xfId="17557" xr:uid="{00000000-0005-0000-0000-0000A1440000}"/>
    <cellStyle name="Normal 2 3 2 2 3 2 5 2 2 2" xfId="17558" xr:uid="{00000000-0005-0000-0000-0000A2440000}"/>
    <cellStyle name="Normal 2 3 2 2 3 2 5 2 2 2 2" xfId="17559" xr:uid="{00000000-0005-0000-0000-0000A3440000}"/>
    <cellStyle name="Normal 2 3 2 2 3 2 5 2 2 2 3" xfId="17560" xr:uid="{00000000-0005-0000-0000-0000A4440000}"/>
    <cellStyle name="Normal 2 3 2 2 3 2 5 2 2 2 4" xfId="17561" xr:uid="{00000000-0005-0000-0000-0000A5440000}"/>
    <cellStyle name="Normal 2 3 2 2 3 2 5 2 2 2 5" xfId="17562" xr:uid="{00000000-0005-0000-0000-0000A6440000}"/>
    <cellStyle name="Normal 2 3 2 2 3 2 5 2 2 2 6" xfId="17563" xr:uid="{00000000-0005-0000-0000-0000A7440000}"/>
    <cellStyle name="Normal 2 3 2 2 3 2 5 2 2 3" xfId="17564" xr:uid="{00000000-0005-0000-0000-0000A8440000}"/>
    <cellStyle name="Normal 2 3 2 2 3 2 5 2 2 4" xfId="17565" xr:uid="{00000000-0005-0000-0000-0000A9440000}"/>
    <cellStyle name="Normal 2 3 2 2 3 2 5 2 2 5" xfId="17566" xr:uid="{00000000-0005-0000-0000-0000AA440000}"/>
    <cellStyle name="Normal 2 3 2 2 3 2 5 2 2 6" xfId="17567" xr:uid="{00000000-0005-0000-0000-0000AB440000}"/>
    <cellStyle name="Normal 2 3 2 2 3 2 5 2 3" xfId="17568" xr:uid="{00000000-0005-0000-0000-0000AC440000}"/>
    <cellStyle name="Normal 2 3 2 2 3 2 5 2 4" xfId="17569" xr:uid="{00000000-0005-0000-0000-0000AD440000}"/>
    <cellStyle name="Normal 2 3 2 2 3 2 5 2 5" xfId="17570" xr:uid="{00000000-0005-0000-0000-0000AE440000}"/>
    <cellStyle name="Normal 2 3 2 2 3 2 5 2 6" xfId="17571" xr:uid="{00000000-0005-0000-0000-0000AF440000}"/>
    <cellStyle name="Normal 2 3 2 2 3 2 5 2 7" xfId="17572" xr:uid="{00000000-0005-0000-0000-0000B0440000}"/>
    <cellStyle name="Normal 2 3 2 2 3 2 5 2 8" xfId="17573" xr:uid="{00000000-0005-0000-0000-0000B1440000}"/>
    <cellStyle name="Normal 2 3 2 2 3 2 5 2 9" xfId="17574" xr:uid="{00000000-0005-0000-0000-0000B2440000}"/>
    <cellStyle name="Normal 2 3 2 2 3 2 5 3" xfId="17575" xr:uid="{00000000-0005-0000-0000-0000B3440000}"/>
    <cellStyle name="Normal 2 3 2 2 3 2 5 3 2" xfId="17576" xr:uid="{00000000-0005-0000-0000-0000B4440000}"/>
    <cellStyle name="Normal 2 3 2 2 3 2 5 3 2 2" xfId="17577" xr:uid="{00000000-0005-0000-0000-0000B5440000}"/>
    <cellStyle name="Normal 2 3 2 2 3 2 5 3 2 3" xfId="17578" xr:uid="{00000000-0005-0000-0000-0000B6440000}"/>
    <cellStyle name="Normal 2 3 2 2 3 2 5 3 2 4" xfId="17579" xr:uid="{00000000-0005-0000-0000-0000B7440000}"/>
    <cellStyle name="Normal 2 3 2 2 3 2 5 3 2 5" xfId="17580" xr:uid="{00000000-0005-0000-0000-0000B8440000}"/>
    <cellStyle name="Normal 2 3 2 2 3 2 5 3 2 6" xfId="17581" xr:uid="{00000000-0005-0000-0000-0000B9440000}"/>
    <cellStyle name="Normal 2 3 2 2 3 2 5 3 3" xfId="17582" xr:uid="{00000000-0005-0000-0000-0000BA440000}"/>
    <cellStyle name="Normal 2 3 2 2 3 2 5 3 4" xfId="17583" xr:uid="{00000000-0005-0000-0000-0000BB440000}"/>
    <cellStyle name="Normal 2 3 2 2 3 2 5 3 5" xfId="17584" xr:uid="{00000000-0005-0000-0000-0000BC440000}"/>
    <cellStyle name="Normal 2 3 2 2 3 2 5 3 6" xfId="17585" xr:uid="{00000000-0005-0000-0000-0000BD440000}"/>
    <cellStyle name="Normal 2 3 2 2 3 2 5 4" xfId="17586" xr:uid="{00000000-0005-0000-0000-0000BE440000}"/>
    <cellStyle name="Normal 2 3 2 2 3 2 5 5" xfId="17587" xr:uid="{00000000-0005-0000-0000-0000BF440000}"/>
    <cellStyle name="Normal 2 3 2 2 3 2 5 6" xfId="17588" xr:uid="{00000000-0005-0000-0000-0000C0440000}"/>
    <cellStyle name="Normal 2 3 2 2 3 2 5 7" xfId="17589" xr:uid="{00000000-0005-0000-0000-0000C1440000}"/>
    <cellStyle name="Normal 2 3 2 2 3 2 5 8" xfId="17590" xr:uid="{00000000-0005-0000-0000-0000C2440000}"/>
    <cellStyle name="Normal 2 3 2 2 3 2 5 9" xfId="17591" xr:uid="{00000000-0005-0000-0000-0000C3440000}"/>
    <cellStyle name="Normal 2 3 2 2 3 2 6" xfId="17592" xr:uid="{00000000-0005-0000-0000-0000C4440000}"/>
    <cellStyle name="Normal 2 3 2 2 3 2 7" xfId="17593" xr:uid="{00000000-0005-0000-0000-0000C5440000}"/>
    <cellStyle name="Normal 2 3 2 2 3 2 8" xfId="17594" xr:uid="{00000000-0005-0000-0000-0000C6440000}"/>
    <cellStyle name="Normal 2 3 2 2 3 2 8 2" xfId="17595" xr:uid="{00000000-0005-0000-0000-0000C7440000}"/>
    <cellStyle name="Normal 2 3 2 2 3 2 8 2 2" xfId="17596" xr:uid="{00000000-0005-0000-0000-0000C8440000}"/>
    <cellStyle name="Normal 2 3 2 2 3 2 8 2 3" xfId="17597" xr:uid="{00000000-0005-0000-0000-0000C9440000}"/>
    <cellStyle name="Normal 2 3 2 2 3 2 8 2 4" xfId="17598" xr:uid="{00000000-0005-0000-0000-0000CA440000}"/>
    <cellStyle name="Normal 2 3 2 2 3 2 8 2 5" xfId="17599" xr:uid="{00000000-0005-0000-0000-0000CB440000}"/>
    <cellStyle name="Normal 2 3 2 2 3 2 8 2 6" xfId="17600" xr:uid="{00000000-0005-0000-0000-0000CC440000}"/>
    <cellStyle name="Normal 2 3 2 2 3 2 8 3" xfId="17601" xr:uid="{00000000-0005-0000-0000-0000CD440000}"/>
    <cellStyle name="Normal 2 3 2 2 3 2 8 4" xfId="17602" xr:uid="{00000000-0005-0000-0000-0000CE440000}"/>
    <cellStyle name="Normal 2 3 2 2 3 2 8 5" xfId="17603" xr:uid="{00000000-0005-0000-0000-0000CF440000}"/>
    <cellStyle name="Normal 2 3 2 2 3 2 8 6" xfId="17604" xr:uid="{00000000-0005-0000-0000-0000D0440000}"/>
    <cellStyle name="Normal 2 3 2 2 3 2 9" xfId="17605" xr:uid="{00000000-0005-0000-0000-0000D1440000}"/>
    <cellStyle name="Normal 2 3 2 2 3 3" xfId="17606" xr:uid="{00000000-0005-0000-0000-0000D2440000}"/>
    <cellStyle name="Normal 2 3 2 2 3 3 10" xfId="17607" xr:uid="{00000000-0005-0000-0000-0000D3440000}"/>
    <cellStyle name="Normal 2 3 2 2 3 3 11" xfId="17608" xr:uid="{00000000-0005-0000-0000-0000D4440000}"/>
    <cellStyle name="Normal 2 3 2 2 3 3 12" xfId="17609" xr:uid="{00000000-0005-0000-0000-0000D5440000}"/>
    <cellStyle name="Normal 2 3 2 2 3 3 2" xfId="17610" xr:uid="{00000000-0005-0000-0000-0000D6440000}"/>
    <cellStyle name="Normal 2 3 2 2 3 3 2 10" xfId="17611" xr:uid="{00000000-0005-0000-0000-0000D7440000}"/>
    <cellStyle name="Normal 2 3 2 2 3 3 2 11" xfId="17612" xr:uid="{00000000-0005-0000-0000-0000D8440000}"/>
    <cellStyle name="Normal 2 3 2 2 3 3 2 12" xfId="17613" xr:uid="{00000000-0005-0000-0000-0000D9440000}"/>
    <cellStyle name="Normal 2 3 2 2 3 3 2 2" xfId="17614" xr:uid="{00000000-0005-0000-0000-0000DA440000}"/>
    <cellStyle name="Normal 2 3 2 2 3 3 2 2 2" xfId="17615" xr:uid="{00000000-0005-0000-0000-0000DB440000}"/>
    <cellStyle name="Normal 2 3 2 2 3 3 2 2 2 2" xfId="17616" xr:uid="{00000000-0005-0000-0000-0000DC440000}"/>
    <cellStyle name="Normal 2 3 2 2 3 3 2 2 2 2 2" xfId="17617" xr:uid="{00000000-0005-0000-0000-0000DD440000}"/>
    <cellStyle name="Normal 2 3 2 2 3 3 2 2 2 2 2 2" xfId="17618" xr:uid="{00000000-0005-0000-0000-0000DE440000}"/>
    <cellStyle name="Normal 2 3 2 2 3 3 2 2 2 2 2 3" xfId="17619" xr:uid="{00000000-0005-0000-0000-0000DF440000}"/>
    <cellStyle name="Normal 2 3 2 2 3 3 2 2 2 2 2 4" xfId="17620" xr:uid="{00000000-0005-0000-0000-0000E0440000}"/>
    <cellStyle name="Normal 2 3 2 2 3 3 2 2 2 2 2 5" xfId="17621" xr:uid="{00000000-0005-0000-0000-0000E1440000}"/>
    <cellStyle name="Normal 2 3 2 2 3 3 2 2 2 2 2 6" xfId="17622" xr:uid="{00000000-0005-0000-0000-0000E2440000}"/>
    <cellStyle name="Normal 2 3 2 2 3 3 2 2 2 2 3" xfId="17623" xr:uid="{00000000-0005-0000-0000-0000E3440000}"/>
    <cellStyle name="Normal 2 3 2 2 3 3 2 2 2 2 4" xfId="17624" xr:uid="{00000000-0005-0000-0000-0000E4440000}"/>
    <cellStyle name="Normal 2 3 2 2 3 3 2 2 2 2 5" xfId="17625" xr:uid="{00000000-0005-0000-0000-0000E5440000}"/>
    <cellStyle name="Normal 2 3 2 2 3 3 2 2 2 2 6" xfId="17626" xr:uid="{00000000-0005-0000-0000-0000E6440000}"/>
    <cellStyle name="Normal 2 3 2 2 3 3 2 2 2 3" xfId="17627" xr:uid="{00000000-0005-0000-0000-0000E7440000}"/>
    <cellStyle name="Normal 2 3 2 2 3 3 2 2 2 4" xfId="17628" xr:uid="{00000000-0005-0000-0000-0000E8440000}"/>
    <cellStyle name="Normal 2 3 2 2 3 3 2 2 2 5" xfId="17629" xr:uid="{00000000-0005-0000-0000-0000E9440000}"/>
    <cellStyle name="Normal 2 3 2 2 3 3 2 2 2 6" xfId="17630" xr:uid="{00000000-0005-0000-0000-0000EA440000}"/>
    <cellStyle name="Normal 2 3 2 2 3 3 2 2 2 7" xfId="17631" xr:uid="{00000000-0005-0000-0000-0000EB440000}"/>
    <cellStyle name="Normal 2 3 2 2 3 3 2 2 2 8" xfId="17632" xr:uid="{00000000-0005-0000-0000-0000EC440000}"/>
    <cellStyle name="Normal 2 3 2 2 3 3 2 2 2 9" xfId="17633" xr:uid="{00000000-0005-0000-0000-0000ED440000}"/>
    <cellStyle name="Normal 2 3 2 2 3 3 2 2 3" xfId="17634" xr:uid="{00000000-0005-0000-0000-0000EE440000}"/>
    <cellStyle name="Normal 2 3 2 2 3 3 2 2 3 2" xfId="17635" xr:uid="{00000000-0005-0000-0000-0000EF440000}"/>
    <cellStyle name="Normal 2 3 2 2 3 3 2 2 3 2 2" xfId="17636" xr:uid="{00000000-0005-0000-0000-0000F0440000}"/>
    <cellStyle name="Normal 2 3 2 2 3 3 2 2 3 2 3" xfId="17637" xr:uid="{00000000-0005-0000-0000-0000F1440000}"/>
    <cellStyle name="Normal 2 3 2 2 3 3 2 2 3 2 4" xfId="17638" xr:uid="{00000000-0005-0000-0000-0000F2440000}"/>
    <cellStyle name="Normal 2 3 2 2 3 3 2 2 3 2 5" xfId="17639" xr:uid="{00000000-0005-0000-0000-0000F3440000}"/>
    <cellStyle name="Normal 2 3 2 2 3 3 2 2 3 2 6" xfId="17640" xr:uid="{00000000-0005-0000-0000-0000F4440000}"/>
    <cellStyle name="Normal 2 3 2 2 3 3 2 2 3 3" xfId="17641" xr:uid="{00000000-0005-0000-0000-0000F5440000}"/>
    <cellStyle name="Normal 2 3 2 2 3 3 2 2 3 4" xfId="17642" xr:uid="{00000000-0005-0000-0000-0000F6440000}"/>
    <cellStyle name="Normal 2 3 2 2 3 3 2 2 3 5" xfId="17643" xr:uid="{00000000-0005-0000-0000-0000F7440000}"/>
    <cellStyle name="Normal 2 3 2 2 3 3 2 2 3 6" xfId="17644" xr:uid="{00000000-0005-0000-0000-0000F8440000}"/>
    <cellStyle name="Normal 2 3 2 2 3 3 2 2 4" xfId="17645" xr:uid="{00000000-0005-0000-0000-0000F9440000}"/>
    <cellStyle name="Normal 2 3 2 2 3 3 2 2 5" xfId="17646" xr:uid="{00000000-0005-0000-0000-0000FA440000}"/>
    <cellStyle name="Normal 2 3 2 2 3 3 2 2 6" xfId="17647" xr:uid="{00000000-0005-0000-0000-0000FB440000}"/>
    <cellStyle name="Normal 2 3 2 2 3 3 2 2 7" xfId="17648" xr:uid="{00000000-0005-0000-0000-0000FC440000}"/>
    <cellStyle name="Normal 2 3 2 2 3 3 2 2 8" xfId="17649" xr:uid="{00000000-0005-0000-0000-0000FD440000}"/>
    <cellStyle name="Normal 2 3 2 2 3 3 2 2 9" xfId="17650" xr:uid="{00000000-0005-0000-0000-0000FE440000}"/>
    <cellStyle name="Normal 2 3 2 2 3 3 2 3" xfId="17651" xr:uid="{00000000-0005-0000-0000-0000FF440000}"/>
    <cellStyle name="Normal 2 3 2 2 3 3 2 4" xfId="17652" xr:uid="{00000000-0005-0000-0000-000000450000}"/>
    <cellStyle name="Normal 2 3 2 2 3 3 2 5" xfId="17653" xr:uid="{00000000-0005-0000-0000-000001450000}"/>
    <cellStyle name="Normal 2 3 2 2 3 3 2 5 2" xfId="17654" xr:uid="{00000000-0005-0000-0000-000002450000}"/>
    <cellStyle name="Normal 2 3 2 2 3 3 2 5 2 2" xfId="17655" xr:uid="{00000000-0005-0000-0000-000003450000}"/>
    <cellStyle name="Normal 2 3 2 2 3 3 2 5 2 3" xfId="17656" xr:uid="{00000000-0005-0000-0000-000004450000}"/>
    <cellStyle name="Normal 2 3 2 2 3 3 2 5 2 4" xfId="17657" xr:uid="{00000000-0005-0000-0000-000005450000}"/>
    <cellStyle name="Normal 2 3 2 2 3 3 2 5 2 5" xfId="17658" xr:uid="{00000000-0005-0000-0000-000006450000}"/>
    <cellStyle name="Normal 2 3 2 2 3 3 2 5 2 6" xfId="17659" xr:uid="{00000000-0005-0000-0000-000007450000}"/>
    <cellStyle name="Normal 2 3 2 2 3 3 2 5 3" xfId="17660" xr:uid="{00000000-0005-0000-0000-000008450000}"/>
    <cellStyle name="Normal 2 3 2 2 3 3 2 5 4" xfId="17661" xr:uid="{00000000-0005-0000-0000-000009450000}"/>
    <cellStyle name="Normal 2 3 2 2 3 3 2 5 5" xfId="17662" xr:uid="{00000000-0005-0000-0000-00000A450000}"/>
    <cellStyle name="Normal 2 3 2 2 3 3 2 5 6" xfId="17663" xr:uid="{00000000-0005-0000-0000-00000B450000}"/>
    <cellStyle name="Normal 2 3 2 2 3 3 2 6" xfId="17664" xr:uid="{00000000-0005-0000-0000-00000C450000}"/>
    <cellStyle name="Normal 2 3 2 2 3 3 2 7" xfId="17665" xr:uid="{00000000-0005-0000-0000-00000D450000}"/>
    <cellStyle name="Normal 2 3 2 2 3 3 2 8" xfId="17666" xr:uid="{00000000-0005-0000-0000-00000E450000}"/>
    <cellStyle name="Normal 2 3 2 2 3 3 2 9" xfId="17667" xr:uid="{00000000-0005-0000-0000-00000F450000}"/>
    <cellStyle name="Normal 2 3 2 2 3 3 3" xfId="17668" xr:uid="{00000000-0005-0000-0000-000010450000}"/>
    <cellStyle name="Normal 2 3 2 2 3 3 3 2" xfId="17669" xr:uid="{00000000-0005-0000-0000-000011450000}"/>
    <cellStyle name="Normal 2 3 2 2 3 3 3 2 2" xfId="17670" xr:uid="{00000000-0005-0000-0000-000012450000}"/>
    <cellStyle name="Normal 2 3 2 2 3 3 3 2 2 2" xfId="17671" xr:uid="{00000000-0005-0000-0000-000013450000}"/>
    <cellStyle name="Normal 2 3 2 2 3 3 3 2 2 2 2" xfId="17672" xr:uid="{00000000-0005-0000-0000-000014450000}"/>
    <cellStyle name="Normal 2 3 2 2 3 3 3 2 2 2 3" xfId="17673" xr:uid="{00000000-0005-0000-0000-000015450000}"/>
    <cellStyle name="Normal 2 3 2 2 3 3 3 2 2 2 4" xfId="17674" xr:uid="{00000000-0005-0000-0000-000016450000}"/>
    <cellStyle name="Normal 2 3 2 2 3 3 3 2 2 2 5" xfId="17675" xr:uid="{00000000-0005-0000-0000-000017450000}"/>
    <cellStyle name="Normal 2 3 2 2 3 3 3 2 2 2 6" xfId="17676" xr:uid="{00000000-0005-0000-0000-000018450000}"/>
    <cellStyle name="Normal 2 3 2 2 3 3 3 2 2 3" xfId="17677" xr:uid="{00000000-0005-0000-0000-000019450000}"/>
    <cellStyle name="Normal 2 3 2 2 3 3 3 2 2 4" xfId="17678" xr:uid="{00000000-0005-0000-0000-00001A450000}"/>
    <cellStyle name="Normal 2 3 2 2 3 3 3 2 2 5" xfId="17679" xr:uid="{00000000-0005-0000-0000-00001B450000}"/>
    <cellStyle name="Normal 2 3 2 2 3 3 3 2 2 6" xfId="17680" xr:uid="{00000000-0005-0000-0000-00001C450000}"/>
    <cellStyle name="Normal 2 3 2 2 3 3 3 2 3" xfId="17681" xr:uid="{00000000-0005-0000-0000-00001D450000}"/>
    <cellStyle name="Normal 2 3 2 2 3 3 3 2 4" xfId="17682" xr:uid="{00000000-0005-0000-0000-00001E450000}"/>
    <cellStyle name="Normal 2 3 2 2 3 3 3 2 5" xfId="17683" xr:uid="{00000000-0005-0000-0000-00001F450000}"/>
    <cellStyle name="Normal 2 3 2 2 3 3 3 2 6" xfId="17684" xr:uid="{00000000-0005-0000-0000-000020450000}"/>
    <cellStyle name="Normal 2 3 2 2 3 3 3 2 7" xfId="17685" xr:uid="{00000000-0005-0000-0000-000021450000}"/>
    <cellStyle name="Normal 2 3 2 2 3 3 3 2 8" xfId="17686" xr:uid="{00000000-0005-0000-0000-000022450000}"/>
    <cellStyle name="Normal 2 3 2 2 3 3 3 2 9" xfId="17687" xr:uid="{00000000-0005-0000-0000-000023450000}"/>
    <cellStyle name="Normal 2 3 2 2 3 3 3 3" xfId="17688" xr:uid="{00000000-0005-0000-0000-000024450000}"/>
    <cellStyle name="Normal 2 3 2 2 3 3 3 3 2" xfId="17689" xr:uid="{00000000-0005-0000-0000-000025450000}"/>
    <cellStyle name="Normal 2 3 2 2 3 3 3 3 2 2" xfId="17690" xr:uid="{00000000-0005-0000-0000-000026450000}"/>
    <cellStyle name="Normal 2 3 2 2 3 3 3 3 2 3" xfId="17691" xr:uid="{00000000-0005-0000-0000-000027450000}"/>
    <cellStyle name="Normal 2 3 2 2 3 3 3 3 2 4" xfId="17692" xr:uid="{00000000-0005-0000-0000-000028450000}"/>
    <cellStyle name="Normal 2 3 2 2 3 3 3 3 2 5" xfId="17693" xr:uid="{00000000-0005-0000-0000-000029450000}"/>
    <cellStyle name="Normal 2 3 2 2 3 3 3 3 2 6" xfId="17694" xr:uid="{00000000-0005-0000-0000-00002A450000}"/>
    <cellStyle name="Normal 2 3 2 2 3 3 3 3 3" xfId="17695" xr:uid="{00000000-0005-0000-0000-00002B450000}"/>
    <cellStyle name="Normal 2 3 2 2 3 3 3 3 4" xfId="17696" xr:uid="{00000000-0005-0000-0000-00002C450000}"/>
    <cellStyle name="Normal 2 3 2 2 3 3 3 3 5" xfId="17697" xr:uid="{00000000-0005-0000-0000-00002D450000}"/>
    <cellStyle name="Normal 2 3 2 2 3 3 3 3 6" xfId="17698" xr:uid="{00000000-0005-0000-0000-00002E450000}"/>
    <cellStyle name="Normal 2 3 2 2 3 3 3 4" xfId="17699" xr:uid="{00000000-0005-0000-0000-00002F450000}"/>
    <cellStyle name="Normal 2 3 2 2 3 3 3 5" xfId="17700" xr:uid="{00000000-0005-0000-0000-000030450000}"/>
    <cellStyle name="Normal 2 3 2 2 3 3 3 6" xfId="17701" xr:uid="{00000000-0005-0000-0000-000031450000}"/>
    <cellStyle name="Normal 2 3 2 2 3 3 3 7" xfId="17702" xr:uid="{00000000-0005-0000-0000-000032450000}"/>
    <cellStyle name="Normal 2 3 2 2 3 3 3 8" xfId="17703" xr:uid="{00000000-0005-0000-0000-000033450000}"/>
    <cellStyle name="Normal 2 3 2 2 3 3 3 9" xfId="17704" xr:uid="{00000000-0005-0000-0000-000034450000}"/>
    <cellStyle name="Normal 2 3 2 2 3 3 4" xfId="17705" xr:uid="{00000000-0005-0000-0000-000035450000}"/>
    <cellStyle name="Normal 2 3 2 2 3 3 5" xfId="17706" xr:uid="{00000000-0005-0000-0000-000036450000}"/>
    <cellStyle name="Normal 2 3 2 2 3 3 5 2" xfId="17707" xr:uid="{00000000-0005-0000-0000-000037450000}"/>
    <cellStyle name="Normal 2 3 2 2 3 3 5 2 2" xfId="17708" xr:uid="{00000000-0005-0000-0000-000038450000}"/>
    <cellStyle name="Normal 2 3 2 2 3 3 5 2 3" xfId="17709" xr:uid="{00000000-0005-0000-0000-000039450000}"/>
    <cellStyle name="Normal 2 3 2 2 3 3 5 2 4" xfId="17710" xr:uid="{00000000-0005-0000-0000-00003A450000}"/>
    <cellStyle name="Normal 2 3 2 2 3 3 5 2 5" xfId="17711" xr:uid="{00000000-0005-0000-0000-00003B450000}"/>
    <cellStyle name="Normal 2 3 2 2 3 3 5 2 6" xfId="17712" xr:uid="{00000000-0005-0000-0000-00003C450000}"/>
    <cellStyle name="Normal 2 3 2 2 3 3 5 3" xfId="17713" xr:uid="{00000000-0005-0000-0000-00003D450000}"/>
    <cellStyle name="Normal 2 3 2 2 3 3 5 4" xfId="17714" xr:uid="{00000000-0005-0000-0000-00003E450000}"/>
    <cellStyle name="Normal 2 3 2 2 3 3 5 5" xfId="17715" xr:uid="{00000000-0005-0000-0000-00003F450000}"/>
    <cellStyle name="Normal 2 3 2 2 3 3 5 6" xfId="17716" xr:uid="{00000000-0005-0000-0000-000040450000}"/>
    <cellStyle name="Normal 2 3 2 2 3 3 6" xfId="17717" xr:uid="{00000000-0005-0000-0000-000041450000}"/>
    <cellStyle name="Normal 2 3 2 2 3 3 7" xfId="17718" xr:uid="{00000000-0005-0000-0000-000042450000}"/>
    <cellStyle name="Normal 2 3 2 2 3 3 8" xfId="17719" xr:uid="{00000000-0005-0000-0000-000043450000}"/>
    <cellStyle name="Normal 2 3 2 2 3 3 9" xfId="17720" xr:uid="{00000000-0005-0000-0000-000044450000}"/>
    <cellStyle name="Normal 2 3 2 2 3 4" xfId="17721" xr:uid="{00000000-0005-0000-0000-000045450000}"/>
    <cellStyle name="Normal 2 3 2 2 3 5" xfId="17722" xr:uid="{00000000-0005-0000-0000-000046450000}"/>
    <cellStyle name="Normal 2 3 2 2 3 5 2" xfId="17723" xr:uid="{00000000-0005-0000-0000-000047450000}"/>
    <cellStyle name="Normal 2 3 2 2 3 5 2 2" xfId="17724" xr:uid="{00000000-0005-0000-0000-000048450000}"/>
    <cellStyle name="Normal 2 3 2 2 3 5 2 2 2" xfId="17725" xr:uid="{00000000-0005-0000-0000-000049450000}"/>
    <cellStyle name="Normal 2 3 2 2 3 5 2 2 2 2" xfId="17726" xr:uid="{00000000-0005-0000-0000-00004A450000}"/>
    <cellStyle name="Normal 2 3 2 2 3 5 2 2 2 3" xfId="17727" xr:uid="{00000000-0005-0000-0000-00004B450000}"/>
    <cellStyle name="Normal 2 3 2 2 3 5 2 2 2 4" xfId="17728" xr:uid="{00000000-0005-0000-0000-00004C450000}"/>
    <cellStyle name="Normal 2 3 2 2 3 5 2 2 2 5" xfId="17729" xr:uid="{00000000-0005-0000-0000-00004D450000}"/>
    <cellStyle name="Normal 2 3 2 2 3 5 2 2 2 6" xfId="17730" xr:uid="{00000000-0005-0000-0000-00004E450000}"/>
    <cellStyle name="Normal 2 3 2 2 3 5 2 2 3" xfId="17731" xr:uid="{00000000-0005-0000-0000-00004F450000}"/>
    <cellStyle name="Normal 2 3 2 2 3 5 2 2 4" xfId="17732" xr:uid="{00000000-0005-0000-0000-000050450000}"/>
    <cellStyle name="Normal 2 3 2 2 3 5 2 2 5" xfId="17733" xr:uid="{00000000-0005-0000-0000-000051450000}"/>
    <cellStyle name="Normal 2 3 2 2 3 5 2 2 6" xfId="17734" xr:uid="{00000000-0005-0000-0000-000052450000}"/>
    <cellStyle name="Normal 2 3 2 2 3 5 2 3" xfId="17735" xr:uid="{00000000-0005-0000-0000-000053450000}"/>
    <cellStyle name="Normal 2 3 2 2 3 5 2 4" xfId="17736" xr:uid="{00000000-0005-0000-0000-000054450000}"/>
    <cellStyle name="Normal 2 3 2 2 3 5 2 5" xfId="17737" xr:uid="{00000000-0005-0000-0000-000055450000}"/>
    <cellStyle name="Normal 2 3 2 2 3 5 2 6" xfId="17738" xr:uid="{00000000-0005-0000-0000-000056450000}"/>
    <cellStyle name="Normal 2 3 2 2 3 5 2 7" xfId="17739" xr:uid="{00000000-0005-0000-0000-000057450000}"/>
    <cellStyle name="Normal 2 3 2 2 3 5 2 8" xfId="17740" xr:uid="{00000000-0005-0000-0000-000058450000}"/>
    <cellStyle name="Normal 2 3 2 2 3 5 2 9" xfId="17741" xr:uid="{00000000-0005-0000-0000-000059450000}"/>
    <cellStyle name="Normal 2 3 2 2 3 5 3" xfId="17742" xr:uid="{00000000-0005-0000-0000-00005A450000}"/>
    <cellStyle name="Normal 2 3 2 2 3 5 3 2" xfId="17743" xr:uid="{00000000-0005-0000-0000-00005B450000}"/>
    <cellStyle name="Normal 2 3 2 2 3 5 3 2 2" xfId="17744" xr:uid="{00000000-0005-0000-0000-00005C450000}"/>
    <cellStyle name="Normal 2 3 2 2 3 5 3 2 3" xfId="17745" xr:uid="{00000000-0005-0000-0000-00005D450000}"/>
    <cellStyle name="Normal 2 3 2 2 3 5 3 2 4" xfId="17746" xr:uid="{00000000-0005-0000-0000-00005E450000}"/>
    <cellStyle name="Normal 2 3 2 2 3 5 3 2 5" xfId="17747" xr:uid="{00000000-0005-0000-0000-00005F450000}"/>
    <cellStyle name="Normal 2 3 2 2 3 5 3 2 6" xfId="17748" xr:uid="{00000000-0005-0000-0000-000060450000}"/>
    <cellStyle name="Normal 2 3 2 2 3 5 3 3" xfId="17749" xr:uid="{00000000-0005-0000-0000-000061450000}"/>
    <cellStyle name="Normal 2 3 2 2 3 5 3 4" xfId="17750" xr:uid="{00000000-0005-0000-0000-000062450000}"/>
    <cellStyle name="Normal 2 3 2 2 3 5 3 5" xfId="17751" xr:uid="{00000000-0005-0000-0000-000063450000}"/>
    <cellStyle name="Normal 2 3 2 2 3 5 3 6" xfId="17752" xr:uid="{00000000-0005-0000-0000-000064450000}"/>
    <cellStyle name="Normal 2 3 2 2 3 5 4" xfId="17753" xr:uid="{00000000-0005-0000-0000-000065450000}"/>
    <cellStyle name="Normal 2 3 2 2 3 5 5" xfId="17754" xr:uid="{00000000-0005-0000-0000-000066450000}"/>
    <cellStyle name="Normal 2 3 2 2 3 5 6" xfId="17755" xr:uid="{00000000-0005-0000-0000-000067450000}"/>
    <cellStyle name="Normal 2 3 2 2 3 5 7" xfId="17756" xr:uid="{00000000-0005-0000-0000-000068450000}"/>
    <cellStyle name="Normal 2 3 2 2 3 5 8" xfId="17757" xr:uid="{00000000-0005-0000-0000-000069450000}"/>
    <cellStyle name="Normal 2 3 2 2 3 5 9" xfId="17758" xr:uid="{00000000-0005-0000-0000-00006A450000}"/>
    <cellStyle name="Normal 2 3 2 2 3 6" xfId="17759" xr:uid="{00000000-0005-0000-0000-00006B450000}"/>
    <cellStyle name="Normal 2 3 2 2 3 7" xfId="17760" xr:uid="{00000000-0005-0000-0000-00006C450000}"/>
    <cellStyle name="Normal 2 3 2 2 3 8" xfId="17761" xr:uid="{00000000-0005-0000-0000-00006D450000}"/>
    <cellStyle name="Normal 2 3 2 2 3 8 2" xfId="17762" xr:uid="{00000000-0005-0000-0000-00006E450000}"/>
    <cellStyle name="Normal 2 3 2 2 3 8 2 2" xfId="17763" xr:uid="{00000000-0005-0000-0000-00006F450000}"/>
    <cellStyle name="Normal 2 3 2 2 3 8 2 3" xfId="17764" xr:uid="{00000000-0005-0000-0000-000070450000}"/>
    <cellStyle name="Normal 2 3 2 2 3 8 2 4" xfId="17765" xr:uid="{00000000-0005-0000-0000-000071450000}"/>
    <cellStyle name="Normal 2 3 2 2 3 8 2 5" xfId="17766" xr:uid="{00000000-0005-0000-0000-000072450000}"/>
    <cellStyle name="Normal 2 3 2 2 3 8 2 6" xfId="17767" xr:uid="{00000000-0005-0000-0000-000073450000}"/>
    <cellStyle name="Normal 2 3 2 2 3 8 3" xfId="17768" xr:uid="{00000000-0005-0000-0000-000074450000}"/>
    <cellStyle name="Normal 2 3 2 2 3 8 4" xfId="17769" xr:uid="{00000000-0005-0000-0000-000075450000}"/>
    <cellStyle name="Normal 2 3 2 2 3 8 5" xfId="17770" xr:uid="{00000000-0005-0000-0000-000076450000}"/>
    <cellStyle name="Normal 2 3 2 2 3 8 6" xfId="17771" xr:uid="{00000000-0005-0000-0000-000077450000}"/>
    <cellStyle name="Normal 2 3 2 2 3 9" xfId="17772" xr:uid="{00000000-0005-0000-0000-000078450000}"/>
    <cellStyle name="Normal 2 3 2 2 30" xfId="17773" xr:uid="{00000000-0005-0000-0000-000079450000}"/>
    <cellStyle name="Normal 2 3 2 2 31" xfId="17774" xr:uid="{00000000-0005-0000-0000-00007A450000}"/>
    <cellStyle name="Normal 2 3 2 2 32" xfId="17775" xr:uid="{00000000-0005-0000-0000-00007B450000}"/>
    <cellStyle name="Normal 2 3 2 2 33" xfId="17776" xr:uid="{00000000-0005-0000-0000-00007C450000}"/>
    <cellStyle name="Normal 2 3 2 2 34" xfId="17777" xr:uid="{00000000-0005-0000-0000-00007D450000}"/>
    <cellStyle name="Normal 2 3 2 2 35" xfId="17778" xr:uid="{00000000-0005-0000-0000-00007E450000}"/>
    <cellStyle name="Normal 2 3 2 2 36" xfId="17779" xr:uid="{00000000-0005-0000-0000-00007F450000}"/>
    <cellStyle name="Normal 2 3 2 2 37" xfId="17780" xr:uid="{00000000-0005-0000-0000-000080450000}"/>
    <cellStyle name="Normal 2 3 2 2 38" xfId="17781" xr:uid="{00000000-0005-0000-0000-000081450000}"/>
    <cellStyle name="Normal 2 3 2 2 38 10" xfId="17782" xr:uid="{00000000-0005-0000-0000-000082450000}"/>
    <cellStyle name="Normal 2 3 2 2 38 11" xfId="17783" xr:uid="{00000000-0005-0000-0000-000083450000}"/>
    <cellStyle name="Normal 2 3 2 2 38 12" xfId="17784" xr:uid="{00000000-0005-0000-0000-000084450000}"/>
    <cellStyle name="Normal 2 3 2 2 38 13" xfId="17785" xr:uid="{00000000-0005-0000-0000-000085450000}"/>
    <cellStyle name="Normal 2 3 2 2 38 14" xfId="17786" xr:uid="{00000000-0005-0000-0000-000086450000}"/>
    <cellStyle name="Normal 2 3 2 2 38 15" xfId="17787" xr:uid="{00000000-0005-0000-0000-000087450000}"/>
    <cellStyle name="Normal 2 3 2 2 38 16" xfId="17788" xr:uid="{00000000-0005-0000-0000-000088450000}"/>
    <cellStyle name="Normal 2 3 2 2 38 2" xfId="17789" xr:uid="{00000000-0005-0000-0000-000089450000}"/>
    <cellStyle name="Normal 2 3 2 2 38 3" xfId="17790" xr:uid="{00000000-0005-0000-0000-00008A450000}"/>
    <cellStyle name="Normal 2 3 2 2 38 4" xfId="17791" xr:uid="{00000000-0005-0000-0000-00008B450000}"/>
    <cellStyle name="Normal 2 3 2 2 38 5" xfId="17792" xr:uid="{00000000-0005-0000-0000-00008C450000}"/>
    <cellStyle name="Normal 2 3 2 2 38 6" xfId="17793" xr:uid="{00000000-0005-0000-0000-00008D450000}"/>
    <cellStyle name="Normal 2 3 2 2 38 7" xfId="17794" xr:uid="{00000000-0005-0000-0000-00008E450000}"/>
    <cellStyle name="Normal 2 3 2 2 38 8" xfId="17795" xr:uid="{00000000-0005-0000-0000-00008F450000}"/>
    <cellStyle name="Normal 2 3 2 2 38 9" xfId="17796" xr:uid="{00000000-0005-0000-0000-000090450000}"/>
    <cellStyle name="Normal 2 3 2 2 39" xfId="17797" xr:uid="{00000000-0005-0000-0000-000091450000}"/>
    <cellStyle name="Normal 2 3 2 2 4" xfId="17798" xr:uid="{00000000-0005-0000-0000-000092450000}"/>
    <cellStyle name="Normal 2 3 2 2 4 2" xfId="17799" xr:uid="{00000000-0005-0000-0000-000093450000}"/>
    <cellStyle name="Normal 2 3 2 2 4 3" xfId="17800" xr:uid="{00000000-0005-0000-0000-000094450000}"/>
    <cellStyle name="Normal 2 3 2 2 4 4" xfId="17801" xr:uid="{00000000-0005-0000-0000-000095450000}"/>
    <cellStyle name="Normal 2 3 2 2 4 5" xfId="17802" xr:uid="{00000000-0005-0000-0000-000096450000}"/>
    <cellStyle name="Normal 2 3 2 2 4 6" xfId="17803" xr:uid="{00000000-0005-0000-0000-000097450000}"/>
    <cellStyle name="Normal 2 3 2 2 40" xfId="17804" xr:uid="{00000000-0005-0000-0000-000098450000}"/>
    <cellStyle name="Normal 2 3 2 2 41" xfId="17805" xr:uid="{00000000-0005-0000-0000-000099450000}"/>
    <cellStyle name="Normal 2 3 2 2 42" xfId="17806" xr:uid="{00000000-0005-0000-0000-00009A450000}"/>
    <cellStyle name="Normal 2 3 2 2 43" xfId="17807" xr:uid="{00000000-0005-0000-0000-00009B450000}"/>
    <cellStyle name="Normal 2 3 2 2 44" xfId="17808" xr:uid="{00000000-0005-0000-0000-00009C450000}"/>
    <cellStyle name="Normal 2 3 2 2 45" xfId="17809" xr:uid="{00000000-0005-0000-0000-00009D450000}"/>
    <cellStyle name="Normal 2 3 2 2 46" xfId="17810" xr:uid="{00000000-0005-0000-0000-00009E450000}"/>
    <cellStyle name="Normal 2 3 2 2 47" xfId="17811" xr:uid="{00000000-0005-0000-0000-00009F450000}"/>
    <cellStyle name="Normal 2 3 2 2 48" xfId="17812" xr:uid="{00000000-0005-0000-0000-0000A0450000}"/>
    <cellStyle name="Normal 2 3 2 2 49" xfId="17813" xr:uid="{00000000-0005-0000-0000-0000A1450000}"/>
    <cellStyle name="Normal 2 3 2 2 5" xfId="17814" xr:uid="{00000000-0005-0000-0000-0000A2450000}"/>
    <cellStyle name="Normal 2 3 2 2 5 10" xfId="17815" xr:uid="{00000000-0005-0000-0000-0000A3450000}"/>
    <cellStyle name="Normal 2 3 2 2 5 11" xfId="17816" xr:uid="{00000000-0005-0000-0000-0000A4450000}"/>
    <cellStyle name="Normal 2 3 2 2 5 12" xfId="17817" xr:uid="{00000000-0005-0000-0000-0000A5450000}"/>
    <cellStyle name="Normal 2 3 2 2 5 13" xfId="17818" xr:uid="{00000000-0005-0000-0000-0000A6450000}"/>
    <cellStyle name="Normal 2 3 2 2 5 14" xfId="17819" xr:uid="{00000000-0005-0000-0000-0000A7450000}"/>
    <cellStyle name="Normal 2 3 2 2 5 15" xfId="17820" xr:uid="{00000000-0005-0000-0000-0000A8450000}"/>
    <cellStyle name="Normal 2 3 2 2 5 16" xfId="17821" xr:uid="{00000000-0005-0000-0000-0000A9450000}"/>
    <cellStyle name="Normal 2 3 2 2 5 17" xfId="17822" xr:uid="{00000000-0005-0000-0000-0000AA450000}"/>
    <cellStyle name="Normal 2 3 2 2 5 2" xfId="17823" xr:uid="{00000000-0005-0000-0000-0000AB450000}"/>
    <cellStyle name="Normal 2 3 2 2 5 2 10" xfId="17824" xr:uid="{00000000-0005-0000-0000-0000AC450000}"/>
    <cellStyle name="Normal 2 3 2 2 5 2 11" xfId="17825" xr:uid="{00000000-0005-0000-0000-0000AD450000}"/>
    <cellStyle name="Normal 2 3 2 2 5 2 12" xfId="17826" xr:uid="{00000000-0005-0000-0000-0000AE450000}"/>
    <cellStyle name="Normal 2 3 2 2 5 2 2" xfId="17827" xr:uid="{00000000-0005-0000-0000-0000AF450000}"/>
    <cellStyle name="Normal 2 3 2 2 5 2 2 2" xfId="17828" xr:uid="{00000000-0005-0000-0000-0000B0450000}"/>
    <cellStyle name="Normal 2 3 2 2 5 2 2 2 2" xfId="17829" xr:uid="{00000000-0005-0000-0000-0000B1450000}"/>
    <cellStyle name="Normal 2 3 2 2 5 2 2 2 2 2" xfId="17830" xr:uid="{00000000-0005-0000-0000-0000B2450000}"/>
    <cellStyle name="Normal 2 3 2 2 5 2 2 2 2 2 2" xfId="17831" xr:uid="{00000000-0005-0000-0000-0000B3450000}"/>
    <cellStyle name="Normal 2 3 2 2 5 2 2 2 2 2 3" xfId="17832" xr:uid="{00000000-0005-0000-0000-0000B4450000}"/>
    <cellStyle name="Normal 2 3 2 2 5 2 2 2 2 2 4" xfId="17833" xr:uid="{00000000-0005-0000-0000-0000B5450000}"/>
    <cellStyle name="Normal 2 3 2 2 5 2 2 2 2 2 5" xfId="17834" xr:uid="{00000000-0005-0000-0000-0000B6450000}"/>
    <cellStyle name="Normal 2 3 2 2 5 2 2 2 2 2 6" xfId="17835" xr:uid="{00000000-0005-0000-0000-0000B7450000}"/>
    <cellStyle name="Normal 2 3 2 2 5 2 2 2 2 3" xfId="17836" xr:uid="{00000000-0005-0000-0000-0000B8450000}"/>
    <cellStyle name="Normal 2 3 2 2 5 2 2 2 2 4" xfId="17837" xr:uid="{00000000-0005-0000-0000-0000B9450000}"/>
    <cellStyle name="Normal 2 3 2 2 5 2 2 2 2 5" xfId="17838" xr:uid="{00000000-0005-0000-0000-0000BA450000}"/>
    <cellStyle name="Normal 2 3 2 2 5 2 2 2 2 6" xfId="17839" xr:uid="{00000000-0005-0000-0000-0000BB450000}"/>
    <cellStyle name="Normal 2 3 2 2 5 2 2 2 3" xfId="17840" xr:uid="{00000000-0005-0000-0000-0000BC450000}"/>
    <cellStyle name="Normal 2 3 2 2 5 2 2 2 4" xfId="17841" xr:uid="{00000000-0005-0000-0000-0000BD450000}"/>
    <cellStyle name="Normal 2 3 2 2 5 2 2 2 5" xfId="17842" xr:uid="{00000000-0005-0000-0000-0000BE450000}"/>
    <cellStyle name="Normal 2 3 2 2 5 2 2 2 6" xfId="17843" xr:uid="{00000000-0005-0000-0000-0000BF450000}"/>
    <cellStyle name="Normal 2 3 2 2 5 2 2 2 7" xfId="17844" xr:uid="{00000000-0005-0000-0000-0000C0450000}"/>
    <cellStyle name="Normal 2 3 2 2 5 2 2 2 8" xfId="17845" xr:uid="{00000000-0005-0000-0000-0000C1450000}"/>
    <cellStyle name="Normal 2 3 2 2 5 2 2 2 9" xfId="17846" xr:uid="{00000000-0005-0000-0000-0000C2450000}"/>
    <cellStyle name="Normal 2 3 2 2 5 2 2 3" xfId="17847" xr:uid="{00000000-0005-0000-0000-0000C3450000}"/>
    <cellStyle name="Normal 2 3 2 2 5 2 2 3 2" xfId="17848" xr:uid="{00000000-0005-0000-0000-0000C4450000}"/>
    <cellStyle name="Normal 2 3 2 2 5 2 2 3 2 2" xfId="17849" xr:uid="{00000000-0005-0000-0000-0000C5450000}"/>
    <cellStyle name="Normal 2 3 2 2 5 2 2 3 2 3" xfId="17850" xr:uid="{00000000-0005-0000-0000-0000C6450000}"/>
    <cellStyle name="Normal 2 3 2 2 5 2 2 3 2 4" xfId="17851" xr:uid="{00000000-0005-0000-0000-0000C7450000}"/>
    <cellStyle name="Normal 2 3 2 2 5 2 2 3 2 5" xfId="17852" xr:uid="{00000000-0005-0000-0000-0000C8450000}"/>
    <cellStyle name="Normal 2 3 2 2 5 2 2 3 2 6" xfId="17853" xr:uid="{00000000-0005-0000-0000-0000C9450000}"/>
    <cellStyle name="Normal 2 3 2 2 5 2 2 3 3" xfId="17854" xr:uid="{00000000-0005-0000-0000-0000CA450000}"/>
    <cellStyle name="Normal 2 3 2 2 5 2 2 3 4" xfId="17855" xr:uid="{00000000-0005-0000-0000-0000CB450000}"/>
    <cellStyle name="Normal 2 3 2 2 5 2 2 3 5" xfId="17856" xr:uid="{00000000-0005-0000-0000-0000CC450000}"/>
    <cellStyle name="Normal 2 3 2 2 5 2 2 3 6" xfId="17857" xr:uid="{00000000-0005-0000-0000-0000CD450000}"/>
    <cellStyle name="Normal 2 3 2 2 5 2 2 4" xfId="17858" xr:uid="{00000000-0005-0000-0000-0000CE450000}"/>
    <cellStyle name="Normal 2 3 2 2 5 2 2 5" xfId="17859" xr:uid="{00000000-0005-0000-0000-0000CF450000}"/>
    <cellStyle name="Normal 2 3 2 2 5 2 2 6" xfId="17860" xr:uid="{00000000-0005-0000-0000-0000D0450000}"/>
    <cellStyle name="Normal 2 3 2 2 5 2 2 7" xfId="17861" xr:uid="{00000000-0005-0000-0000-0000D1450000}"/>
    <cellStyle name="Normal 2 3 2 2 5 2 2 8" xfId="17862" xr:uid="{00000000-0005-0000-0000-0000D2450000}"/>
    <cellStyle name="Normal 2 3 2 2 5 2 2 9" xfId="17863" xr:uid="{00000000-0005-0000-0000-0000D3450000}"/>
    <cellStyle name="Normal 2 3 2 2 5 2 3" xfId="17864" xr:uid="{00000000-0005-0000-0000-0000D4450000}"/>
    <cellStyle name="Normal 2 3 2 2 5 2 4" xfId="17865" xr:uid="{00000000-0005-0000-0000-0000D5450000}"/>
    <cellStyle name="Normal 2 3 2 2 5 2 5" xfId="17866" xr:uid="{00000000-0005-0000-0000-0000D6450000}"/>
    <cellStyle name="Normal 2 3 2 2 5 2 5 2" xfId="17867" xr:uid="{00000000-0005-0000-0000-0000D7450000}"/>
    <cellStyle name="Normal 2 3 2 2 5 2 5 2 2" xfId="17868" xr:uid="{00000000-0005-0000-0000-0000D8450000}"/>
    <cellStyle name="Normal 2 3 2 2 5 2 5 2 3" xfId="17869" xr:uid="{00000000-0005-0000-0000-0000D9450000}"/>
    <cellStyle name="Normal 2 3 2 2 5 2 5 2 4" xfId="17870" xr:uid="{00000000-0005-0000-0000-0000DA450000}"/>
    <cellStyle name="Normal 2 3 2 2 5 2 5 2 5" xfId="17871" xr:uid="{00000000-0005-0000-0000-0000DB450000}"/>
    <cellStyle name="Normal 2 3 2 2 5 2 5 2 6" xfId="17872" xr:uid="{00000000-0005-0000-0000-0000DC450000}"/>
    <cellStyle name="Normal 2 3 2 2 5 2 5 3" xfId="17873" xr:uid="{00000000-0005-0000-0000-0000DD450000}"/>
    <cellStyle name="Normal 2 3 2 2 5 2 5 4" xfId="17874" xr:uid="{00000000-0005-0000-0000-0000DE450000}"/>
    <cellStyle name="Normal 2 3 2 2 5 2 5 5" xfId="17875" xr:uid="{00000000-0005-0000-0000-0000DF450000}"/>
    <cellStyle name="Normal 2 3 2 2 5 2 5 6" xfId="17876" xr:uid="{00000000-0005-0000-0000-0000E0450000}"/>
    <cellStyle name="Normal 2 3 2 2 5 2 6" xfId="17877" xr:uid="{00000000-0005-0000-0000-0000E1450000}"/>
    <cellStyle name="Normal 2 3 2 2 5 2 7" xfId="17878" xr:uid="{00000000-0005-0000-0000-0000E2450000}"/>
    <cellStyle name="Normal 2 3 2 2 5 2 8" xfId="17879" xr:uid="{00000000-0005-0000-0000-0000E3450000}"/>
    <cellStyle name="Normal 2 3 2 2 5 2 9" xfId="17880" xr:uid="{00000000-0005-0000-0000-0000E4450000}"/>
    <cellStyle name="Normal 2 3 2 2 5 3" xfId="17881" xr:uid="{00000000-0005-0000-0000-0000E5450000}"/>
    <cellStyle name="Normal 2 3 2 2 5 3 2" xfId="17882" xr:uid="{00000000-0005-0000-0000-0000E6450000}"/>
    <cellStyle name="Normal 2 3 2 2 5 3 2 2" xfId="17883" xr:uid="{00000000-0005-0000-0000-0000E7450000}"/>
    <cellStyle name="Normal 2 3 2 2 5 3 2 2 2" xfId="17884" xr:uid="{00000000-0005-0000-0000-0000E8450000}"/>
    <cellStyle name="Normal 2 3 2 2 5 3 2 2 2 2" xfId="17885" xr:uid="{00000000-0005-0000-0000-0000E9450000}"/>
    <cellStyle name="Normal 2 3 2 2 5 3 2 2 2 3" xfId="17886" xr:uid="{00000000-0005-0000-0000-0000EA450000}"/>
    <cellStyle name="Normal 2 3 2 2 5 3 2 2 2 4" xfId="17887" xr:uid="{00000000-0005-0000-0000-0000EB450000}"/>
    <cellStyle name="Normal 2 3 2 2 5 3 2 2 2 5" xfId="17888" xr:uid="{00000000-0005-0000-0000-0000EC450000}"/>
    <cellStyle name="Normal 2 3 2 2 5 3 2 2 2 6" xfId="17889" xr:uid="{00000000-0005-0000-0000-0000ED450000}"/>
    <cellStyle name="Normal 2 3 2 2 5 3 2 2 3" xfId="17890" xr:uid="{00000000-0005-0000-0000-0000EE450000}"/>
    <cellStyle name="Normal 2 3 2 2 5 3 2 2 4" xfId="17891" xr:uid="{00000000-0005-0000-0000-0000EF450000}"/>
    <cellStyle name="Normal 2 3 2 2 5 3 2 2 5" xfId="17892" xr:uid="{00000000-0005-0000-0000-0000F0450000}"/>
    <cellStyle name="Normal 2 3 2 2 5 3 2 2 6" xfId="17893" xr:uid="{00000000-0005-0000-0000-0000F1450000}"/>
    <cellStyle name="Normal 2 3 2 2 5 3 2 3" xfId="17894" xr:uid="{00000000-0005-0000-0000-0000F2450000}"/>
    <cellStyle name="Normal 2 3 2 2 5 3 2 4" xfId="17895" xr:uid="{00000000-0005-0000-0000-0000F3450000}"/>
    <cellStyle name="Normal 2 3 2 2 5 3 2 5" xfId="17896" xr:uid="{00000000-0005-0000-0000-0000F4450000}"/>
    <cellStyle name="Normal 2 3 2 2 5 3 2 6" xfId="17897" xr:uid="{00000000-0005-0000-0000-0000F5450000}"/>
    <cellStyle name="Normal 2 3 2 2 5 3 2 7" xfId="17898" xr:uid="{00000000-0005-0000-0000-0000F6450000}"/>
    <cellStyle name="Normal 2 3 2 2 5 3 2 8" xfId="17899" xr:uid="{00000000-0005-0000-0000-0000F7450000}"/>
    <cellStyle name="Normal 2 3 2 2 5 3 2 9" xfId="17900" xr:uid="{00000000-0005-0000-0000-0000F8450000}"/>
    <cellStyle name="Normal 2 3 2 2 5 3 3" xfId="17901" xr:uid="{00000000-0005-0000-0000-0000F9450000}"/>
    <cellStyle name="Normal 2 3 2 2 5 3 3 2" xfId="17902" xr:uid="{00000000-0005-0000-0000-0000FA450000}"/>
    <cellStyle name="Normal 2 3 2 2 5 3 3 2 2" xfId="17903" xr:uid="{00000000-0005-0000-0000-0000FB450000}"/>
    <cellStyle name="Normal 2 3 2 2 5 3 3 2 3" xfId="17904" xr:uid="{00000000-0005-0000-0000-0000FC450000}"/>
    <cellStyle name="Normal 2 3 2 2 5 3 3 2 4" xfId="17905" xr:uid="{00000000-0005-0000-0000-0000FD450000}"/>
    <cellStyle name="Normal 2 3 2 2 5 3 3 2 5" xfId="17906" xr:uid="{00000000-0005-0000-0000-0000FE450000}"/>
    <cellStyle name="Normal 2 3 2 2 5 3 3 2 6" xfId="17907" xr:uid="{00000000-0005-0000-0000-0000FF450000}"/>
    <cellStyle name="Normal 2 3 2 2 5 3 3 3" xfId="17908" xr:uid="{00000000-0005-0000-0000-000000460000}"/>
    <cellStyle name="Normal 2 3 2 2 5 3 3 4" xfId="17909" xr:uid="{00000000-0005-0000-0000-000001460000}"/>
    <cellStyle name="Normal 2 3 2 2 5 3 3 5" xfId="17910" xr:uid="{00000000-0005-0000-0000-000002460000}"/>
    <cellStyle name="Normal 2 3 2 2 5 3 3 6" xfId="17911" xr:uid="{00000000-0005-0000-0000-000003460000}"/>
    <cellStyle name="Normal 2 3 2 2 5 3 4" xfId="17912" xr:uid="{00000000-0005-0000-0000-000004460000}"/>
    <cellStyle name="Normal 2 3 2 2 5 3 5" xfId="17913" xr:uid="{00000000-0005-0000-0000-000005460000}"/>
    <cellStyle name="Normal 2 3 2 2 5 3 6" xfId="17914" xr:uid="{00000000-0005-0000-0000-000006460000}"/>
    <cellStyle name="Normal 2 3 2 2 5 3 7" xfId="17915" xr:uid="{00000000-0005-0000-0000-000007460000}"/>
    <cellStyle name="Normal 2 3 2 2 5 3 8" xfId="17916" xr:uid="{00000000-0005-0000-0000-000008460000}"/>
    <cellStyle name="Normal 2 3 2 2 5 3 9" xfId="17917" xr:uid="{00000000-0005-0000-0000-000009460000}"/>
    <cellStyle name="Normal 2 3 2 2 5 4" xfId="17918" xr:uid="{00000000-0005-0000-0000-00000A460000}"/>
    <cellStyle name="Normal 2 3 2 2 5 5" xfId="17919" xr:uid="{00000000-0005-0000-0000-00000B460000}"/>
    <cellStyle name="Normal 2 3 2 2 5 5 2" xfId="17920" xr:uid="{00000000-0005-0000-0000-00000C460000}"/>
    <cellStyle name="Normal 2 3 2 2 5 5 2 2" xfId="17921" xr:uid="{00000000-0005-0000-0000-00000D460000}"/>
    <cellStyle name="Normal 2 3 2 2 5 5 2 3" xfId="17922" xr:uid="{00000000-0005-0000-0000-00000E460000}"/>
    <cellStyle name="Normal 2 3 2 2 5 5 2 4" xfId="17923" xr:uid="{00000000-0005-0000-0000-00000F460000}"/>
    <cellStyle name="Normal 2 3 2 2 5 5 2 5" xfId="17924" xr:uid="{00000000-0005-0000-0000-000010460000}"/>
    <cellStyle name="Normal 2 3 2 2 5 5 2 6" xfId="17925" xr:uid="{00000000-0005-0000-0000-000011460000}"/>
    <cellStyle name="Normal 2 3 2 2 5 5 3" xfId="17926" xr:uid="{00000000-0005-0000-0000-000012460000}"/>
    <cellStyle name="Normal 2 3 2 2 5 5 4" xfId="17927" xr:uid="{00000000-0005-0000-0000-000013460000}"/>
    <cellStyle name="Normal 2 3 2 2 5 5 5" xfId="17928" xr:uid="{00000000-0005-0000-0000-000014460000}"/>
    <cellStyle name="Normal 2 3 2 2 5 5 6" xfId="17929" xr:uid="{00000000-0005-0000-0000-000015460000}"/>
    <cellStyle name="Normal 2 3 2 2 5 6" xfId="17930" xr:uid="{00000000-0005-0000-0000-000016460000}"/>
    <cellStyle name="Normal 2 3 2 2 5 7" xfId="17931" xr:uid="{00000000-0005-0000-0000-000017460000}"/>
    <cellStyle name="Normal 2 3 2 2 5 8" xfId="17932" xr:uid="{00000000-0005-0000-0000-000018460000}"/>
    <cellStyle name="Normal 2 3 2 2 5 9" xfId="17933" xr:uid="{00000000-0005-0000-0000-000019460000}"/>
    <cellStyle name="Normal 2 3 2 2 50" xfId="17934" xr:uid="{00000000-0005-0000-0000-00001A460000}"/>
    <cellStyle name="Normal 2 3 2 2 51" xfId="17935" xr:uid="{00000000-0005-0000-0000-00001B460000}"/>
    <cellStyle name="Normal 2 3 2 2 52" xfId="17936" xr:uid="{00000000-0005-0000-0000-00001C460000}"/>
    <cellStyle name="Normal 2 3 2 2 53" xfId="17937" xr:uid="{00000000-0005-0000-0000-00001D460000}"/>
    <cellStyle name="Normal 2 3 2 2 54" xfId="17938" xr:uid="{00000000-0005-0000-0000-00001E460000}"/>
    <cellStyle name="Normal 2 3 2 2 55" xfId="17939" xr:uid="{00000000-0005-0000-0000-00001F460000}"/>
    <cellStyle name="Normal 2 3 2 2 56" xfId="17940" xr:uid="{00000000-0005-0000-0000-000020460000}"/>
    <cellStyle name="Normal 2 3 2 2 57" xfId="17941" xr:uid="{00000000-0005-0000-0000-000021460000}"/>
    <cellStyle name="Normal 2 3 2 2 58" xfId="17942" xr:uid="{00000000-0005-0000-0000-000022460000}"/>
    <cellStyle name="Normal 2 3 2 2 59" xfId="17943" xr:uid="{00000000-0005-0000-0000-000023460000}"/>
    <cellStyle name="Normal 2 3 2 2 6" xfId="17944" xr:uid="{00000000-0005-0000-0000-000024460000}"/>
    <cellStyle name="Normal 2 3 2 2 6 2" xfId="17945" xr:uid="{00000000-0005-0000-0000-000025460000}"/>
    <cellStyle name="Normal 2 3 2 2 6 3" xfId="17946" xr:uid="{00000000-0005-0000-0000-000026460000}"/>
    <cellStyle name="Normal 2 3 2 2 6 4" xfId="17947" xr:uid="{00000000-0005-0000-0000-000027460000}"/>
    <cellStyle name="Normal 2 3 2 2 6 5" xfId="17948" xr:uid="{00000000-0005-0000-0000-000028460000}"/>
    <cellStyle name="Normal 2 3 2 2 6 6" xfId="17949" xr:uid="{00000000-0005-0000-0000-000029460000}"/>
    <cellStyle name="Normal 2 3 2 2 60" xfId="17950" xr:uid="{00000000-0005-0000-0000-00002A460000}"/>
    <cellStyle name="Normal 2 3 2 2 61" xfId="17951" xr:uid="{00000000-0005-0000-0000-00002B460000}"/>
    <cellStyle name="Normal 2 3 2 2 62" xfId="17952" xr:uid="{00000000-0005-0000-0000-00002C460000}"/>
    <cellStyle name="Normal 2 3 2 2 7" xfId="17953" xr:uid="{00000000-0005-0000-0000-00002D460000}"/>
    <cellStyle name="Normal 2 3 2 2 7 2" xfId="17954" xr:uid="{00000000-0005-0000-0000-00002E460000}"/>
    <cellStyle name="Normal 2 3 2 2 7 3" xfId="17955" xr:uid="{00000000-0005-0000-0000-00002F460000}"/>
    <cellStyle name="Normal 2 3 2 2 7 4" xfId="17956" xr:uid="{00000000-0005-0000-0000-000030460000}"/>
    <cellStyle name="Normal 2 3 2 2 7 5" xfId="17957" xr:uid="{00000000-0005-0000-0000-000031460000}"/>
    <cellStyle name="Normal 2 3 2 2 7 6" xfId="17958" xr:uid="{00000000-0005-0000-0000-000032460000}"/>
    <cellStyle name="Normal 2 3 2 2 8" xfId="17959" xr:uid="{00000000-0005-0000-0000-000033460000}"/>
    <cellStyle name="Normal 2 3 2 2 8 10" xfId="17960" xr:uid="{00000000-0005-0000-0000-000034460000}"/>
    <cellStyle name="Normal 2 3 2 2 8 11" xfId="17961" xr:uid="{00000000-0005-0000-0000-000035460000}"/>
    <cellStyle name="Normal 2 3 2 2 8 12" xfId="17962" xr:uid="{00000000-0005-0000-0000-000036460000}"/>
    <cellStyle name="Normal 2 3 2 2 8 13" xfId="17963" xr:uid="{00000000-0005-0000-0000-000037460000}"/>
    <cellStyle name="Normal 2 3 2 2 8 14" xfId="17964" xr:uid="{00000000-0005-0000-0000-000038460000}"/>
    <cellStyle name="Normal 2 3 2 2 8 2" xfId="17965" xr:uid="{00000000-0005-0000-0000-000039460000}"/>
    <cellStyle name="Normal 2 3 2 2 8 2 2" xfId="17966" xr:uid="{00000000-0005-0000-0000-00003A460000}"/>
    <cellStyle name="Normal 2 3 2 2 8 2 2 2" xfId="17967" xr:uid="{00000000-0005-0000-0000-00003B460000}"/>
    <cellStyle name="Normal 2 3 2 2 8 2 2 2 2" xfId="17968" xr:uid="{00000000-0005-0000-0000-00003C460000}"/>
    <cellStyle name="Normal 2 3 2 2 8 2 2 2 3" xfId="17969" xr:uid="{00000000-0005-0000-0000-00003D460000}"/>
    <cellStyle name="Normal 2 3 2 2 8 2 2 2 4" xfId="17970" xr:uid="{00000000-0005-0000-0000-00003E460000}"/>
    <cellStyle name="Normal 2 3 2 2 8 2 2 2 5" xfId="17971" xr:uid="{00000000-0005-0000-0000-00003F460000}"/>
    <cellStyle name="Normal 2 3 2 2 8 2 2 2 6" xfId="17972" xr:uid="{00000000-0005-0000-0000-000040460000}"/>
    <cellStyle name="Normal 2 3 2 2 8 2 2 3" xfId="17973" xr:uid="{00000000-0005-0000-0000-000041460000}"/>
    <cellStyle name="Normal 2 3 2 2 8 2 2 4" xfId="17974" xr:uid="{00000000-0005-0000-0000-000042460000}"/>
    <cellStyle name="Normal 2 3 2 2 8 2 2 5" xfId="17975" xr:uid="{00000000-0005-0000-0000-000043460000}"/>
    <cellStyle name="Normal 2 3 2 2 8 2 2 6" xfId="17976" xr:uid="{00000000-0005-0000-0000-000044460000}"/>
    <cellStyle name="Normal 2 3 2 2 8 2 3" xfId="17977" xr:uid="{00000000-0005-0000-0000-000045460000}"/>
    <cellStyle name="Normal 2 3 2 2 8 2 4" xfId="17978" xr:uid="{00000000-0005-0000-0000-000046460000}"/>
    <cellStyle name="Normal 2 3 2 2 8 2 5" xfId="17979" xr:uid="{00000000-0005-0000-0000-000047460000}"/>
    <cellStyle name="Normal 2 3 2 2 8 2 6" xfId="17980" xr:uid="{00000000-0005-0000-0000-000048460000}"/>
    <cellStyle name="Normal 2 3 2 2 8 2 7" xfId="17981" xr:uid="{00000000-0005-0000-0000-000049460000}"/>
    <cellStyle name="Normal 2 3 2 2 8 2 8" xfId="17982" xr:uid="{00000000-0005-0000-0000-00004A460000}"/>
    <cellStyle name="Normal 2 3 2 2 8 2 9" xfId="17983" xr:uid="{00000000-0005-0000-0000-00004B460000}"/>
    <cellStyle name="Normal 2 3 2 2 8 3" xfId="17984" xr:uid="{00000000-0005-0000-0000-00004C460000}"/>
    <cellStyle name="Normal 2 3 2 2 8 3 2" xfId="17985" xr:uid="{00000000-0005-0000-0000-00004D460000}"/>
    <cellStyle name="Normal 2 3 2 2 8 3 2 2" xfId="17986" xr:uid="{00000000-0005-0000-0000-00004E460000}"/>
    <cellStyle name="Normal 2 3 2 2 8 3 2 3" xfId="17987" xr:uid="{00000000-0005-0000-0000-00004F460000}"/>
    <cellStyle name="Normal 2 3 2 2 8 3 2 4" xfId="17988" xr:uid="{00000000-0005-0000-0000-000050460000}"/>
    <cellStyle name="Normal 2 3 2 2 8 3 2 5" xfId="17989" xr:uid="{00000000-0005-0000-0000-000051460000}"/>
    <cellStyle name="Normal 2 3 2 2 8 3 2 6" xfId="17990" xr:uid="{00000000-0005-0000-0000-000052460000}"/>
    <cellStyle name="Normal 2 3 2 2 8 3 3" xfId="17991" xr:uid="{00000000-0005-0000-0000-000053460000}"/>
    <cellStyle name="Normal 2 3 2 2 8 3 4" xfId="17992" xr:uid="{00000000-0005-0000-0000-000054460000}"/>
    <cellStyle name="Normal 2 3 2 2 8 3 5" xfId="17993" xr:uid="{00000000-0005-0000-0000-000055460000}"/>
    <cellStyle name="Normal 2 3 2 2 8 3 6" xfId="17994" xr:uid="{00000000-0005-0000-0000-000056460000}"/>
    <cellStyle name="Normal 2 3 2 2 8 4" xfId="17995" xr:uid="{00000000-0005-0000-0000-000057460000}"/>
    <cellStyle name="Normal 2 3 2 2 8 5" xfId="17996" xr:uid="{00000000-0005-0000-0000-000058460000}"/>
    <cellStyle name="Normal 2 3 2 2 8 6" xfId="17997" xr:uid="{00000000-0005-0000-0000-000059460000}"/>
    <cellStyle name="Normal 2 3 2 2 8 7" xfId="17998" xr:uid="{00000000-0005-0000-0000-00005A460000}"/>
    <cellStyle name="Normal 2 3 2 2 8 8" xfId="17999" xr:uid="{00000000-0005-0000-0000-00005B460000}"/>
    <cellStyle name="Normal 2 3 2 2 8 9" xfId="18000" xr:uid="{00000000-0005-0000-0000-00005C460000}"/>
    <cellStyle name="Normal 2 3 2 2 9" xfId="18001" xr:uid="{00000000-0005-0000-0000-00005D460000}"/>
    <cellStyle name="Normal 2 3 2 2 9 2" xfId="18002" xr:uid="{00000000-0005-0000-0000-00005E460000}"/>
    <cellStyle name="Normal 2 3 2 2 9 3" xfId="18003" xr:uid="{00000000-0005-0000-0000-00005F460000}"/>
    <cellStyle name="Normal 2 3 2 2 9 4" xfId="18004" xr:uid="{00000000-0005-0000-0000-000060460000}"/>
    <cellStyle name="Normal 2 3 2 2 9 5" xfId="18005" xr:uid="{00000000-0005-0000-0000-000061460000}"/>
    <cellStyle name="Normal 2 3 2 2 9 6" xfId="18006" xr:uid="{00000000-0005-0000-0000-000062460000}"/>
    <cellStyle name="Normal 2 3 2 20" xfId="18007" xr:uid="{00000000-0005-0000-0000-000063460000}"/>
    <cellStyle name="Normal 2 3 2 20 2" xfId="18008" xr:uid="{00000000-0005-0000-0000-000064460000}"/>
    <cellStyle name="Normal 2 3 2 21" xfId="18009" xr:uid="{00000000-0005-0000-0000-000065460000}"/>
    <cellStyle name="Normal 2 3 2 21 2" xfId="18010" xr:uid="{00000000-0005-0000-0000-000066460000}"/>
    <cellStyle name="Normal 2 3 2 22" xfId="18011" xr:uid="{00000000-0005-0000-0000-000067460000}"/>
    <cellStyle name="Normal 2 3 2 23" xfId="18012" xr:uid="{00000000-0005-0000-0000-000068460000}"/>
    <cellStyle name="Normal 2 3 2 24" xfId="18013" xr:uid="{00000000-0005-0000-0000-000069460000}"/>
    <cellStyle name="Normal 2 3 2 25" xfId="18014" xr:uid="{00000000-0005-0000-0000-00006A460000}"/>
    <cellStyle name="Normal 2 3 2 26" xfId="18015" xr:uid="{00000000-0005-0000-0000-00006B460000}"/>
    <cellStyle name="Normal 2 3 2 27" xfId="18016" xr:uid="{00000000-0005-0000-0000-00006C460000}"/>
    <cellStyle name="Normal 2 3 2 28" xfId="18017" xr:uid="{00000000-0005-0000-0000-00006D460000}"/>
    <cellStyle name="Normal 2 3 2 28 2" xfId="18018" xr:uid="{00000000-0005-0000-0000-00006E460000}"/>
    <cellStyle name="Normal 2 3 2 28 2 2" xfId="18019" xr:uid="{00000000-0005-0000-0000-00006F460000}"/>
    <cellStyle name="Normal 2 3 2 28 2 2 2" xfId="18020" xr:uid="{00000000-0005-0000-0000-000070460000}"/>
    <cellStyle name="Normal 2 3 2 28 3" xfId="18021" xr:uid="{00000000-0005-0000-0000-000071460000}"/>
    <cellStyle name="Normal 2 3 2 28 4" xfId="18022" xr:uid="{00000000-0005-0000-0000-000072460000}"/>
    <cellStyle name="Normal 2 3 2 28 5" xfId="18023" xr:uid="{00000000-0005-0000-0000-000073460000}"/>
    <cellStyle name="Normal 2 3 2 28 6" xfId="18024" xr:uid="{00000000-0005-0000-0000-000074460000}"/>
    <cellStyle name="Normal 2 3 2 29" xfId="18025" xr:uid="{00000000-0005-0000-0000-000075460000}"/>
    <cellStyle name="Normal 2 3 2 29 2" xfId="18026" xr:uid="{00000000-0005-0000-0000-000076460000}"/>
    <cellStyle name="Normal 2 3 2 29 2 2" xfId="18027" xr:uid="{00000000-0005-0000-0000-000077460000}"/>
    <cellStyle name="Normal 2 3 2 3" xfId="18028" xr:uid="{00000000-0005-0000-0000-000078460000}"/>
    <cellStyle name="Normal 2 3 2 3 10" xfId="18029" xr:uid="{00000000-0005-0000-0000-000079460000}"/>
    <cellStyle name="Normal 2 3 2 3 11" xfId="18030" xr:uid="{00000000-0005-0000-0000-00007A460000}"/>
    <cellStyle name="Normal 2 3 2 3 12" xfId="18031" xr:uid="{00000000-0005-0000-0000-00007B460000}"/>
    <cellStyle name="Normal 2 3 2 3 13" xfId="18032" xr:uid="{00000000-0005-0000-0000-00007C460000}"/>
    <cellStyle name="Normal 2 3 2 3 14" xfId="18033" xr:uid="{00000000-0005-0000-0000-00007D460000}"/>
    <cellStyle name="Normal 2 3 2 3 15" xfId="18034" xr:uid="{00000000-0005-0000-0000-00007E460000}"/>
    <cellStyle name="Normal 2 3 2 3 16" xfId="18035" xr:uid="{00000000-0005-0000-0000-00007F460000}"/>
    <cellStyle name="Normal 2 3 2 3 17" xfId="18036" xr:uid="{00000000-0005-0000-0000-000080460000}"/>
    <cellStyle name="Normal 2 3 2 3 18" xfId="18037" xr:uid="{00000000-0005-0000-0000-000081460000}"/>
    <cellStyle name="Normal 2 3 2 3 19" xfId="18038" xr:uid="{00000000-0005-0000-0000-000082460000}"/>
    <cellStyle name="Normal 2 3 2 3 2" xfId="18039" xr:uid="{00000000-0005-0000-0000-000083460000}"/>
    <cellStyle name="Normal 2 3 2 3 2 10" xfId="18040" xr:uid="{00000000-0005-0000-0000-000084460000}"/>
    <cellStyle name="Normal 2 3 2 3 2 11" xfId="18041" xr:uid="{00000000-0005-0000-0000-000085460000}"/>
    <cellStyle name="Normal 2 3 2 3 2 12" xfId="18042" xr:uid="{00000000-0005-0000-0000-000086460000}"/>
    <cellStyle name="Normal 2 3 2 3 2 13" xfId="18043" xr:uid="{00000000-0005-0000-0000-000087460000}"/>
    <cellStyle name="Normal 2 3 2 3 2 14" xfId="18044" xr:uid="{00000000-0005-0000-0000-000088460000}"/>
    <cellStyle name="Normal 2 3 2 3 2 15" xfId="18045" xr:uid="{00000000-0005-0000-0000-000089460000}"/>
    <cellStyle name="Normal 2 3 2 3 2 16" xfId="18046" xr:uid="{00000000-0005-0000-0000-00008A460000}"/>
    <cellStyle name="Normal 2 3 2 3 2 17" xfId="18047" xr:uid="{00000000-0005-0000-0000-00008B460000}"/>
    <cellStyle name="Normal 2 3 2 3 2 2" xfId="18048" xr:uid="{00000000-0005-0000-0000-00008C460000}"/>
    <cellStyle name="Normal 2 3 2 3 2 2 2" xfId="18049" xr:uid="{00000000-0005-0000-0000-00008D460000}"/>
    <cellStyle name="Normal 2 3 2 3 2 2 2 2" xfId="18050" xr:uid="{00000000-0005-0000-0000-00008E460000}"/>
    <cellStyle name="Normal 2 3 2 3 2 2 2 3" xfId="18051" xr:uid="{00000000-0005-0000-0000-00008F460000}"/>
    <cellStyle name="Normal 2 3 2 3 2 2 2 4" xfId="18052" xr:uid="{00000000-0005-0000-0000-000090460000}"/>
    <cellStyle name="Normal 2 3 2 3 2 2 2 5" xfId="18053" xr:uid="{00000000-0005-0000-0000-000091460000}"/>
    <cellStyle name="Normal 2 3 2 3 2 2 2 6" xfId="18054" xr:uid="{00000000-0005-0000-0000-000092460000}"/>
    <cellStyle name="Normal 2 3 2 3 2 2 2 7" xfId="18055" xr:uid="{00000000-0005-0000-0000-000093460000}"/>
    <cellStyle name="Normal 2 3 2 3 2 2 2 8" xfId="18056" xr:uid="{00000000-0005-0000-0000-000094460000}"/>
    <cellStyle name="Normal 2 3 2 3 2 2 2 9" xfId="18057" xr:uid="{00000000-0005-0000-0000-000095460000}"/>
    <cellStyle name="Normal 2 3 2 3 2 2 3" xfId="18058" xr:uid="{00000000-0005-0000-0000-000096460000}"/>
    <cellStyle name="Normal 2 3 2 3 2 2 4" xfId="18059" xr:uid="{00000000-0005-0000-0000-000097460000}"/>
    <cellStyle name="Normal 2 3 2 3 2 2 5" xfId="18060" xr:uid="{00000000-0005-0000-0000-000098460000}"/>
    <cellStyle name="Normal 2 3 2 3 2 2 6" xfId="18061" xr:uid="{00000000-0005-0000-0000-000099460000}"/>
    <cellStyle name="Normal 2 3 2 3 2 2 7" xfId="18062" xr:uid="{00000000-0005-0000-0000-00009A460000}"/>
    <cellStyle name="Normal 2 3 2 3 2 2 8" xfId="18063" xr:uid="{00000000-0005-0000-0000-00009B460000}"/>
    <cellStyle name="Normal 2 3 2 3 2 2 9" xfId="18064" xr:uid="{00000000-0005-0000-0000-00009C460000}"/>
    <cellStyle name="Normal 2 3 2 3 2 3" xfId="18065" xr:uid="{00000000-0005-0000-0000-00009D460000}"/>
    <cellStyle name="Normal 2 3 2 3 2 4" xfId="18066" xr:uid="{00000000-0005-0000-0000-00009E460000}"/>
    <cellStyle name="Normal 2 3 2 3 2 5" xfId="18067" xr:uid="{00000000-0005-0000-0000-00009F460000}"/>
    <cellStyle name="Normal 2 3 2 3 2 6" xfId="18068" xr:uid="{00000000-0005-0000-0000-0000A0460000}"/>
    <cellStyle name="Normal 2 3 2 3 2 7" xfId="18069" xr:uid="{00000000-0005-0000-0000-0000A1460000}"/>
    <cellStyle name="Normal 2 3 2 3 2 8" xfId="18070" xr:uid="{00000000-0005-0000-0000-0000A2460000}"/>
    <cellStyle name="Normal 2 3 2 3 2 9" xfId="18071" xr:uid="{00000000-0005-0000-0000-0000A3460000}"/>
    <cellStyle name="Normal 2 3 2 3 20" xfId="18072" xr:uid="{00000000-0005-0000-0000-0000A4460000}"/>
    <cellStyle name="Normal 2 3 2 3 21" xfId="18073" xr:uid="{00000000-0005-0000-0000-0000A5460000}"/>
    <cellStyle name="Normal 2 3 2 3 22" xfId="18074" xr:uid="{00000000-0005-0000-0000-0000A6460000}"/>
    <cellStyle name="Normal 2 3 2 3 3" xfId="18075" xr:uid="{00000000-0005-0000-0000-0000A7460000}"/>
    <cellStyle name="Normal 2 3 2 3 3 2" xfId="18076" xr:uid="{00000000-0005-0000-0000-0000A8460000}"/>
    <cellStyle name="Normal 2 3 2 3 3 2 2" xfId="18077" xr:uid="{00000000-0005-0000-0000-0000A9460000}"/>
    <cellStyle name="Normal 2 3 2 3 3 2 3" xfId="18078" xr:uid="{00000000-0005-0000-0000-0000AA460000}"/>
    <cellStyle name="Normal 2 3 2 3 3 2 4" xfId="18079" xr:uid="{00000000-0005-0000-0000-0000AB460000}"/>
    <cellStyle name="Normal 2 3 2 3 3 2 5" xfId="18080" xr:uid="{00000000-0005-0000-0000-0000AC460000}"/>
    <cellStyle name="Normal 2 3 2 3 3 2 6" xfId="18081" xr:uid="{00000000-0005-0000-0000-0000AD460000}"/>
    <cellStyle name="Normal 2 3 2 3 3 2 7" xfId="18082" xr:uid="{00000000-0005-0000-0000-0000AE460000}"/>
    <cellStyle name="Normal 2 3 2 3 3 2 8" xfId="18083" xr:uid="{00000000-0005-0000-0000-0000AF460000}"/>
    <cellStyle name="Normal 2 3 2 3 3 2 9" xfId="18084" xr:uid="{00000000-0005-0000-0000-0000B0460000}"/>
    <cellStyle name="Normal 2 3 2 3 3 3" xfId="18085" xr:uid="{00000000-0005-0000-0000-0000B1460000}"/>
    <cellStyle name="Normal 2 3 2 3 3 4" xfId="18086" xr:uid="{00000000-0005-0000-0000-0000B2460000}"/>
    <cellStyle name="Normal 2 3 2 3 3 5" xfId="18087" xr:uid="{00000000-0005-0000-0000-0000B3460000}"/>
    <cellStyle name="Normal 2 3 2 3 3 6" xfId="18088" xr:uid="{00000000-0005-0000-0000-0000B4460000}"/>
    <cellStyle name="Normal 2 3 2 3 3 7" xfId="18089" xr:uid="{00000000-0005-0000-0000-0000B5460000}"/>
    <cellStyle name="Normal 2 3 2 3 3 8" xfId="18090" xr:uid="{00000000-0005-0000-0000-0000B6460000}"/>
    <cellStyle name="Normal 2 3 2 3 3 9" xfId="18091" xr:uid="{00000000-0005-0000-0000-0000B7460000}"/>
    <cellStyle name="Normal 2 3 2 3 4" xfId="18092" xr:uid="{00000000-0005-0000-0000-0000B8460000}"/>
    <cellStyle name="Normal 2 3 2 3 5" xfId="18093" xr:uid="{00000000-0005-0000-0000-0000B9460000}"/>
    <cellStyle name="Normal 2 3 2 3 6" xfId="18094" xr:uid="{00000000-0005-0000-0000-0000BA460000}"/>
    <cellStyle name="Normal 2 3 2 3 7" xfId="18095" xr:uid="{00000000-0005-0000-0000-0000BB460000}"/>
    <cellStyle name="Normal 2 3 2 3 8" xfId="18096" xr:uid="{00000000-0005-0000-0000-0000BC460000}"/>
    <cellStyle name="Normal 2 3 2 3 9" xfId="18097" xr:uid="{00000000-0005-0000-0000-0000BD460000}"/>
    <cellStyle name="Normal 2 3 2 30" xfId="18098" xr:uid="{00000000-0005-0000-0000-0000BE460000}"/>
    <cellStyle name="Normal 2 3 2 31" xfId="18099" xr:uid="{00000000-0005-0000-0000-0000BF460000}"/>
    <cellStyle name="Normal 2 3 2 32" xfId="18100" xr:uid="{00000000-0005-0000-0000-0000C0460000}"/>
    <cellStyle name="Normal 2 3 2 33" xfId="18101" xr:uid="{00000000-0005-0000-0000-0000C1460000}"/>
    <cellStyle name="Normal 2 3 2 34" xfId="18102" xr:uid="{00000000-0005-0000-0000-0000C2460000}"/>
    <cellStyle name="Normal 2 3 2 35" xfId="18103" xr:uid="{00000000-0005-0000-0000-0000C3460000}"/>
    <cellStyle name="Normal 2 3 2 36" xfId="18104" xr:uid="{00000000-0005-0000-0000-0000C4460000}"/>
    <cellStyle name="Normal 2 3 2 37" xfId="18105" xr:uid="{00000000-0005-0000-0000-0000C5460000}"/>
    <cellStyle name="Normal 2 3 2 38" xfId="18106" xr:uid="{00000000-0005-0000-0000-0000C6460000}"/>
    <cellStyle name="Normal 2 3 2 38 10" xfId="18107" xr:uid="{00000000-0005-0000-0000-0000C7460000}"/>
    <cellStyle name="Normal 2 3 2 38 11" xfId="18108" xr:uid="{00000000-0005-0000-0000-0000C8460000}"/>
    <cellStyle name="Normal 2 3 2 38 12" xfId="18109" xr:uid="{00000000-0005-0000-0000-0000C9460000}"/>
    <cellStyle name="Normal 2 3 2 38 13" xfId="18110" xr:uid="{00000000-0005-0000-0000-0000CA460000}"/>
    <cellStyle name="Normal 2 3 2 38 14" xfId="18111" xr:uid="{00000000-0005-0000-0000-0000CB460000}"/>
    <cellStyle name="Normal 2 3 2 38 15" xfId="18112" xr:uid="{00000000-0005-0000-0000-0000CC460000}"/>
    <cellStyle name="Normal 2 3 2 38 16" xfId="18113" xr:uid="{00000000-0005-0000-0000-0000CD460000}"/>
    <cellStyle name="Normal 2 3 2 38 2" xfId="18114" xr:uid="{00000000-0005-0000-0000-0000CE460000}"/>
    <cellStyle name="Normal 2 3 2 38 3" xfId="18115" xr:uid="{00000000-0005-0000-0000-0000CF460000}"/>
    <cellStyle name="Normal 2 3 2 38 4" xfId="18116" xr:uid="{00000000-0005-0000-0000-0000D0460000}"/>
    <cellStyle name="Normal 2 3 2 38 5" xfId="18117" xr:uid="{00000000-0005-0000-0000-0000D1460000}"/>
    <cellStyle name="Normal 2 3 2 38 6" xfId="18118" xr:uid="{00000000-0005-0000-0000-0000D2460000}"/>
    <cellStyle name="Normal 2 3 2 38 7" xfId="18119" xr:uid="{00000000-0005-0000-0000-0000D3460000}"/>
    <cellStyle name="Normal 2 3 2 38 8" xfId="18120" xr:uid="{00000000-0005-0000-0000-0000D4460000}"/>
    <cellStyle name="Normal 2 3 2 38 9" xfId="18121" xr:uid="{00000000-0005-0000-0000-0000D5460000}"/>
    <cellStyle name="Normal 2 3 2 39" xfId="18122" xr:uid="{00000000-0005-0000-0000-0000D6460000}"/>
    <cellStyle name="Normal 2 3 2 4" xfId="18123" xr:uid="{00000000-0005-0000-0000-0000D7460000}"/>
    <cellStyle name="Normal 2 3 2 4 2" xfId="18124" xr:uid="{00000000-0005-0000-0000-0000D8460000}"/>
    <cellStyle name="Normal 2 3 2 4 3" xfId="18125" xr:uid="{00000000-0005-0000-0000-0000D9460000}"/>
    <cellStyle name="Normal 2 3 2 4 4" xfId="18126" xr:uid="{00000000-0005-0000-0000-0000DA460000}"/>
    <cellStyle name="Normal 2 3 2 4 5" xfId="18127" xr:uid="{00000000-0005-0000-0000-0000DB460000}"/>
    <cellStyle name="Normal 2 3 2 4 6" xfId="18128" xr:uid="{00000000-0005-0000-0000-0000DC460000}"/>
    <cellStyle name="Normal 2 3 2 40" xfId="18129" xr:uid="{00000000-0005-0000-0000-0000DD460000}"/>
    <cellStyle name="Normal 2 3 2 41" xfId="18130" xr:uid="{00000000-0005-0000-0000-0000DE460000}"/>
    <cellStyle name="Normal 2 3 2 42" xfId="18131" xr:uid="{00000000-0005-0000-0000-0000DF460000}"/>
    <cellStyle name="Normal 2 3 2 43" xfId="18132" xr:uid="{00000000-0005-0000-0000-0000E0460000}"/>
    <cellStyle name="Normal 2 3 2 44" xfId="18133" xr:uid="{00000000-0005-0000-0000-0000E1460000}"/>
    <cellStyle name="Normal 2 3 2 45" xfId="18134" xr:uid="{00000000-0005-0000-0000-0000E2460000}"/>
    <cellStyle name="Normal 2 3 2 45 2" xfId="18135" xr:uid="{00000000-0005-0000-0000-0000E3460000}"/>
    <cellStyle name="Normal 2 3 2 45 3" xfId="18136" xr:uid="{00000000-0005-0000-0000-0000E4460000}"/>
    <cellStyle name="Normal 2 3 2 45 4" xfId="18137" xr:uid="{00000000-0005-0000-0000-0000E5460000}"/>
    <cellStyle name="Normal 2 3 2 45 5" xfId="18138" xr:uid="{00000000-0005-0000-0000-0000E6460000}"/>
    <cellStyle name="Normal 2 3 2 46" xfId="18139" xr:uid="{00000000-0005-0000-0000-0000E7460000}"/>
    <cellStyle name="Normal 2 3 2 47" xfId="18140" xr:uid="{00000000-0005-0000-0000-0000E8460000}"/>
    <cellStyle name="Normal 2 3 2 48" xfId="18141" xr:uid="{00000000-0005-0000-0000-0000E9460000}"/>
    <cellStyle name="Normal 2 3 2 49" xfId="18142" xr:uid="{00000000-0005-0000-0000-0000EA460000}"/>
    <cellStyle name="Normal 2 3 2 5" xfId="18143" xr:uid="{00000000-0005-0000-0000-0000EB460000}"/>
    <cellStyle name="Normal 2 3 2 5 10" xfId="18144" xr:uid="{00000000-0005-0000-0000-0000EC460000}"/>
    <cellStyle name="Normal 2 3 2 5 11" xfId="18145" xr:uid="{00000000-0005-0000-0000-0000ED460000}"/>
    <cellStyle name="Normal 2 3 2 5 12" xfId="18146" xr:uid="{00000000-0005-0000-0000-0000EE460000}"/>
    <cellStyle name="Normal 2 3 2 5 13" xfId="18147" xr:uid="{00000000-0005-0000-0000-0000EF460000}"/>
    <cellStyle name="Normal 2 3 2 5 14" xfId="18148" xr:uid="{00000000-0005-0000-0000-0000F0460000}"/>
    <cellStyle name="Normal 2 3 2 5 15" xfId="18149" xr:uid="{00000000-0005-0000-0000-0000F1460000}"/>
    <cellStyle name="Normal 2 3 2 5 16" xfId="18150" xr:uid="{00000000-0005-0000-0000-0000F2460000}"/>
    <cellStyle name="Normal 2 3 2 5 17" xfId="18151" xr:uid="{00000000-0005-0000-0000-0000F3460000}"/>
    <cellStyle name="Normal 2 3 2 5 18" xfId="18152" xr:uid="{00000000-0005-0000-0000-0000F4460000}"/>
    <cellStyle name="Normal 2 3 2 5 19" xfId="18153" xr:uid="{00000000-0005-0000-0000-0000F5460000}"/>
    <cellStyle name="Normal 2 3 2 5 2" xfId="18154" xr:uid="{00000000-0005-0000-0000-0000F6460000}"/>
    <cellStyle name="Normal 2 3 2 5 2 10" xfId="18155" xr:uid="{00000000-0005-0000-0000-0000F7460000}"/>
    <cellStyle name="Normal 2 3 2 5 2 11" xfId="18156" xr:uid="{00000000-0005-0000-0000-0000F8460000}"/>
    <cellStyle name="Normal 2 3 2 5 2 12" xfId="18157" xr:uid="{00000000-0005-0000-0000-0000F9460000}"/>
    <cellStyle name="Normal 2 3 2 5 2 13" xfId="18158" xr:uid="{00000000-0005-0000-0000-0000FA460000}"/>
    <cellStyle name="Normal 2 3 2 5 2 14" xfId="18159" xr:uid="{00000000-0005-0000-0000-0000FB460000}"/>
    <cellStyle name="Normal 2 3 2 5 2 15" xfId="18160" xr:uid="{00000000-0005-0000-0000-0000FC460000}"/>
    <cellStyle name="Normal 2 3 2 5 2 2" xfId="18161" xr:uid="{00000000-0005-0000-0000-0000FD460000}"/>
    <cellStyle name="Normal 2 3 2 5 2 2 10" xfId="18162" xr:uid="{00000000-0005-0000-0000-0000FE460000}"/>
    <cellStyle name="Normal 2 3 2 5 2 2 11" xfId="18163" xr:uid="{00000000-0005-0000-0000-0000FF460000}"/>
    <cellStyle name="Normal 2 3 2 5 2 2 12" xfId="18164" xr:uid="{00000000-0005-0000-0000-000000470000}"/>
    <cellStyle name="Normal 2 3 2 5 2 2 2" xfId="18165" xr:uid="{00000000-0005-0000-0000-000001470000}"/>
    <cellStyle name="Normal 2 3 2 5 2 2 2 10" xfId="18166" xr:uid="{00000000-0005-0000-0000-000002470000}"/>
    <cellStyle name="Normal 2 3 2 5 2 2 2 11" xfId="18167" xr:uid="{00000000-0005-0000-0000-000003470000}"/>
    <cellStyle name="Normal 2 3 2 5 2 2 2 12" xfId="18168" xr:uid="{00000000-0005-0000-0000-000004470000}"/>
    <cellStyle name="Normal 2 3 2 5 2 2 2 2" xfId="18169" xr:uid="{00000000-0005-0000-0000-000005470000}"/>
    <cellStyle name="Normal 2 3 2 5 2 2 2 2 2" xfId="18170" xr:uid="{00000000-0005-0000-0000-000006470000}"/>
    <cellStyle name="Normal 2 3 2 5 2 2 2 2 2 2" xfId="18171" xr:uid="{00000000-0005-0000-0000-000007470000}"/>
    <cellStyle name="Normal 2 3 2 5 2 2 2 2 2 2 2" xfId="18172" xr:uid="{00000000-0005-0000-0000-000008470000}"/>
    <cellStyle name="Normal 2 3 2 5 2 2 2 2 2 2 2 2" xfId="18173" xr:uid="{00000000-0005-0000-0000-000009470000}"/>
    <cellStyle name="Normal 2 3 2 5 2 2 2 2 2 2 2 3" xfId="18174" xr:uid="{00000000-0005-0000-0000-00000A470000}"/>
    <cellStyle name="Normal 2 3 2 5 2 2 2 2 2 2 2 4" xfId="18175" xr:uid="{00000000-0005-0000-0000-00000B470000}"/>
    <cellStyle name="Normal 2 3 2 5 2 2 2 2 2 2 2 5" xfId="18176" xr:uid="{00000000-0005-0000-0000-00000C470000}"/>
    <cellStyle name="Normal 2 3 2 5 2 2 2 2 2 2 2 6" xfId="18177" xr:uid="{00000000-0005-0000-0000-00000D470000}"/>
    <cellStyle name="Normal 2 3 2 5 2 2 2 2 2 2 3" xfId="18178" xr:uid="{00000000-0005-0000-0000-00000E470000}"/>
    <cellStyle name="Normal 2 3 2 5 2 2 2 2 2 2 4" xfId="18179" xr:uid="{00000000-0005-0000-0000-00000F470000}"/>
    <cellStyle name="Normal 2 3 2 5 2 2 2 2 2 2 5" xfId="18180" xr:uid="{00000000-0005-0000-0000-000010470000}"/>
    <cellStyle name="Normal 2 3 2 5 2 2 2 2 2 2 6" xfId="18181" xr:uid="{00000000-0005-0000-0000-000011470000}"/>
    <cellStyle name="Normal 2 3 2 5 2 2 2 2 2 3" xfId="18182" xr:uid="{00000000-0005-0000-0000-000012470000}"/>
    <cellStyle name="Normal 2 3 2 5 2 2 2 2 2 4" xfId="18183" xr:uid="{00000000-0005-0000-0000-000013470000}"/>
    <cellStyle name="Normal 2 3 2 5 2 2 2 2 2 5" xfId="18184" xr:uid="{00000000-0005-0000-0000-000014470000}"/>
    <cellStyle name="Normal 2 3 2 5 2 2 2 2 2 6" xfId="18185" xr:uid="{00000000-0005-0000-0000-000015470000}"/>
    <cellStyle name="Normal 2 3 2 5 2 2 2 2 2 7" xfId="18186" xr:uid="{00000000-0005-0000-0000-000016470000}"/>
    <cellStyle name="Normal 2 3 2 5 2 2 2 2 2 8" xfId="18187" xr:uid="{00000000-0005-0000-0000-000017470000}"/>
    <cellStyle name="Normal 2 3 2 5 2 2 2 2 2 9" xfId="18188" xr:uid="{00000000-0005-0000-0000-000018470000}"/>
    <cellStyle name="Normal 2 3 2 5 2 2 2 2 3" xfId="18189" xr:uid="{00000000-0005-0000-0000-000019470000}"/>
    <cellStyle name="Normal 2 3 2 5 2 2 2 2 3 2" xfId="18190" xr:uid="{00000000-0005-0000-0000-00001A470000}"/>
    <cellStyle name="Normal 2 3 2 5 2 2 2 2 3 2 2" xfId="18191" xr:uid="{00000000-0005-0000-0000-00001B470000}"/>
    <cellStyle name="Normal 2 3 2 5 2 2 2 2 3 2 3" xfId="18192" xr:uid="{00000000-0005-0000-0000-00001C470000}"/>
    <cellStyle name="Normal 2 3 2 5 2 2 2 2 3 2 4" xfId="18193" xr:uid="{00000000-0005-0000-0000-00001D470000}"/>
    <cellStyle name="Normal 2 3 2 5 2 2 2 2 3 2 5" xfId="18194" xr:uid="{00000000-0005-0000-0000-00001E470000}"/>
    <cellStyle name="Normal 2 3 2 5 2 2 2 2 3 2 6" xfId="18195" xr:uid="{00000000-0005-0000-0000-00001F470000}"/>
    <cellStyle name="Normal 2 3 2 5 2 2 2 2 3 3" xfId="18196" xr:uid="{00000000-0005-0000-0000-000020470000}"/>
    <cellStyle name="Normal 2 3 2 5 2 2 2 2 3 4" xfId="18197" xr:uid="{00000000-0005-0000-0000-000021470000}"/>
    <cellStyle name="Normal 2 3 2 5 2 2 2 2 3 5" xfId="18198" xr:uid="{00000000-0005-0000-0000-000022470000}"/>
    <cellStyle name="Normal 2 3 2 5 2 2 2 2 3 6" xfId="18199" xr:uid="{00000000-0005-0000-0000-000023470000}"/>
    <cellStyle name="Normal 2 3 2 5 2 2 2 2 4" xfId="18200" xr:uid="{00000000-0005-0000-0000-000024470000}"/>
    <cellStyle name="Normal 2 3 2 5 2 2 2 2 5" xfId="18201" xr:uid="{00000000-0005-0000-0000-000025470000}"/>
    <cellStyle name="Normal 2 3 2 5 2 2 2 2 6" xfId="18202" xr:uid="{00000000-0005-0000-0000-000026470000}"/>
    <cellStyle name="Normal 2 3 2 5 2 2 2 2 7" xfId="18203" xr:uid="{00000000-0005-0000-0000-000027470000}"/>
    <cellStyle name="Normal 2 3 2 5 2 2 2 2 8" xfId="18204" xr:uid="{00000000-0005-0000-0000-000028470000}"/>
    <cellStyle name="Normal 2 3 2 5 2 2 2 2 9" xfId="18205" xr:uid="{00000000-0005-0000-0000-000029470000}"/>
    <cellStyle name="Normal 2 3 2 5 2 2 2 3" xfId="18206" xr:uid="{00000000-0005-0000-0000-00002A470000}"/>
    <cellStyle name="Normal 2 3 2 5 2 2 2 4" xfId="18207" xr:uid="{00000000-0005-0000-0000-00002B470000}"/>
    <cellStyle name="Normal 2 3 2 5 2 2 2 5" xfId="18208" xr:uid="{00000000-0005-0000-0000-00002C470000}"/>
    <cellStyle name="Normal 2 3 2 5 2 2 2 5 2" xfId="18209" xr:uid="{00000000-0005-0000-0000-00002D470000}"/>
    <cellStyle name="Normal 2 3 2 5 2 2 2 5 2 2" xfId="18210" xr:uid="{00000000-0005-0000-0000-00002E470000}"/>
    <cellStyle name="Normal 2 3 2 5 2 2 2 5 2 3" xfId="18211" xr:uid="{00000000-0005-0000-0000-00002F470000}"/>
    <cellStyle name="Normal 2 3 2 5 2 2 2 5 2 4" xfId="18212" xr:uid="{00000000-0005-0000-0000-000030470000}"/>
    <cellStyle name="Normal 2 3 2 5 2 2 2 5 2 5" xfId="18213" xr:uid="{00000000-0005-0000-0000-000031470000}"/>
    <cellStyle name="Normal 2 3 2 5 2 2 2 5 2 6" xfId="18214" xr:uid="{00000000-0005-0000-0000-000032470000}"/>
    <cellStyle name="Normal 2 3 2 5 2 2 2 5 3" xfId="18215" xr:uid="{00000000-0005-0000-0000-000033470000}"/>
    <cellStyle name="Normal 2 3 2 5 2 2 2 5 4" xfId="18216" xr:uid="{00000000-0005-0000-0000-000034470000}"/>
    <cellStyle name="Normal 2 3 2 5 2 2 2 5 5" xfId="18217" xr:uid="{00000000-0005-0000-0000-000035470000}"/>
    <cellStyle name="Normal 2 3 2 5 2 2 2 5 6" xfId="18218" xr:uid="{00000000-0005-0000-0000-000036470000}"/>
    <cellStyle name="Normal 2 3 2 5 2 2 2 6" xfId="18219" xr:uid="{00000000-0005-0000-0000-000037470000}"/>
    <cellStyle name="Normal 2 3 2 5 2 2 2 7" xfId="18220" xr:uid="{00000000-0005-0000-0000-000038470000}"/>
    <cellStyle name="Normal 2 3 2 5 2 2 2 8" xfId="18221" xr:uid="{00000000-0005-0000-0000-000039470000}"/>
    <cellStyle name="Normal 2 3 2 5 2 2 2 9" xfId="18222" xr:uid="{00000000-0005-0000-0000-00003A470000}"/>
    <cellStyle name="Normal 2 3 2 5 2 2 3" xfId="18223" xr:uid="{00000000-0005-0000-0000-00003B470000}"/>
    <cellStyle name="Normal 2 3 2 5 2 2 3 2" xfId="18224" xr:uid="{00000000-0005-0000-0000-00003C470000}"/>
    <cellStyle name="Normal 2 3 2 5 2 2 3 2 2" xfId="18225" xr:uid="{00000000-0005-0000-0000-00003D470000}"/>
    <cellStyle name="Normal 2 3 2 5 2 2 3 2 2 2" xfId="18226" xr:uid="{00000000-0005-0000-0000-00003E470000}"/>
    <cellStyle name="Normal 2 3 2 5 2 2 3 2 2 2 2" xfId="18227" xr:uid="{00000000-0005-0000-0000-00003F470000}"/>
    <cellStyle name="Normal 2 3 2 5 2 2 3 2 2 2 3" xfId="18228" xr:uid="{00000000-0005-0000-0000-000040470000}"/>
    <cellStyle name="Normal 2 3 2 5 2 2 3 2 2 2 4" xfId="18229" xr:uid="{00000000-0005-0000-0000-000041470000}"/>
    <cellStyle name="Normal 2 3 2 5 2 2 3 2 2 2 5" xfId="18230" xr:uid="{00000000-0005-0000-0000-000042470000}"/>
    <cellStyle name="Normal 2 3 2 5 2 2 3 2 2 2 6" xfId="18231" xr:uid="{00000000-0005-0000-0000-000043470000}"/>
    <cellStyle name="Normal 2 3 2 5 2 2 3 2 2 3" xfId="18232" xr:uid="{00000000-0005-0000-0000-000044470000}"/>
    <cellStyle name="Normal 2 3 2 5 2 2 3 2 2 4" xfId="18233" xr:uid="{00000000-0005-0000-0000-000045470000}"/>
    <cellStyle name="Normal 2 3 2 5 2 2 3 2 2 5" xfId="18234" xr:uid="{00000000-0005-0000-0000-000046470000}"/>
    <cellStyle name="Normal 2 3 2 5 2 2 3 2 2 6" xfId="18235" xr:uid="{00000000-0005-0000-0000-000047470000}"/>
    <cellStyle name="Normal 2 3 2 5 2 2 3 2 3" xfId="18236" xr:uid="{00000000-0005-0000-0000-000048470000}"/>
    <cellStyle name="Normal 2 3 2 5 2 2 3 2 4" xfId="18237" xr:uid="{00000000-0005-0000-0000-000049470000}"/>
    <cellStyle name="Normal 2 3 2 5 2 2 3 2 5" xfId="18238" xr:uid="{00000000-0005-0000-0000-00004A470000}"/>
    <cellStyle name="Normal 2 3 2 5 2 2 3 2 6" xfId="18239" xr:uid="{00000000-0005-0000-0000-00004B470000}"/>
    <cellStyle name="Normal 2 3 2 5 2 2 3 2 7" xfId="18240" xr:uid="{00000000-0005-0000-0000-00004C470000}"/>
    <cellStyle name="Normal 2 3 2 5 2 2 3 2 8" xfId="18241" xr:uid="{00000000-0005-0000-0000-00004D470000}"/>
    <cellStyle name="Normal 2 3 2 5 2 2 3 2 9" xfId="18242" xr:uid="{00000000-0005-0000-0000-00004E470000}"/>
    <cellStyle name="Normal 2 3 2 5 2 2 3 3" xfId="18243" xr:uid="{00000000-0005-0000-0000-00004F470000}"/>
    <cellStyle name="Normal 2 3 2 5 2 2 3 3 2" xfId="18244" xr:uid="{00000000-0005-0000-0000-000050470000}"/>
    <cellStyle name="Normal 2 3 2 5 2 2 3 3 2 2" xfId="18245" xr:uid="{00000000-0005-0000-0000-000051470000}"/>
    <cellStyle name="Normal 2 3 2 5 2 2 3 3 2 3" xfId="18246" xr:uid="{00000000-0005-0000-0000-000052470000}"/>
    <cellStyle name="Normal 2 3 2 5 2 2 3 3 2 4" xfId="18247" xr:uid="{00000000-0005-0000-0000-000053470000}"/>
    <cellStyle name="Normal 2 3 2 5 2 2 3 3 2 5" xfId="18248" xr:uid="{00000000-0005-0000-0000-000054470000}"/>
    <cellStyle name="Normal 2 3 2 5 2 2 3 3 2 6" xfId="18249" xr:uid="{00000000-0005-0000-0000-000055470000}"/>
    <cellStyle name="Normal 2 3 2 5 2 2 3 3 3" xfId="18250" xr:uid="{00000000-0005-0000-0000-000056470000}"/>
    <cellStyle name="Normal 2 3 2 5 2 2 3 3 4" xfId="18251" xr:uid="{00000000-0005-0000-0000-000057470000}"/>
    <cellStyle name="Normal 2 3 2 5 2 2 3 3 5" xfId="18252" xr:uid="{00000000-0005-0000-0000-000058470000}"/>
    <cellStyle name="Normal 2 3 2 5 2 2 3 3 6" xfId="18253" xr:uid="{00000000-0005-0000-0000-000059470000}"/>
    <cellStyle name="Normal 2 3 2 5 2 2 3 4" xfId="18254" xr:uid="{00000000-0005-0000-0000-00005A470000}"/>
    <cellStyle name="Normal 2 3 2 5 2 2 3 5" xfId="18255" xr:uid="{00000000-0005-0000-0000-00005B470000}"/>
    <cellStyle name="Normal 2 3 2 5 2 2 3 6" xfId="18256" xr:uid="{00000000-0005-0000-0000-00005C470000}"/>
    <cellStyle name="Normal 2 3 2 5 2 2 3 7" xfId="18257" xr:uid="{00000000-0005-0000-0000-00005D470000}"/>
    <cellStyle name="Normal 2 3 2 5 2 2 3 8" xfId="18258" xr:uid="{00000000-0005-0000-0000-00005E470000}"/>
    <cellStyle name="Normal 2 3 2 5 2 2 3 9" xfId="18259" xr:uid="{00000000-0005-0000-0000-00005F470000}"/>
    <cellStyle name="Normal 2 3 2 5 2 2 4" xfId="18260" xr:uid="{00000000-0005-0000-0000-000060470000}"/>
    <cellStyle name="Normal 2 3 2 5 2 2 5" xfId="18261" xr:uid="{00000000-0005-0000-0000-000061470000}"/>
    <cellStyle name="Normal 2 3 2 5 2 2 5 2" xfId="18262" xr:uid="{00000000-0005-0000-0000-000062470000}"/>
    <cellStyle name="Normal 2 3 2 5 2 2 5 2 2" xfId="18263" xr:uid="{00000000-0005-0000-0000-000063470000}"/>
    <cellStyle name="Normal 2 3 2 5 2 2 5 2 3" xfId="18264" xr:uid="{00000000-0005-0000-0000-000064470000}"/>
    <cellStyle name="Normal 2 3 2 5 2 2 5 2 4" xfId="18265" xr:uid="{00000000-0005-0000-0000-000065470000}"/>
    <cellStyle name="Normal 2 3 2 5 2 2 5 2 5" xfId="18266" xr:uid="{00000000-0005-0000-0000-000066470000}"/>
    <cellStyle name="Normal 2 3 2 5 2 2 5 2 6" xfId="18267" xr:uid="{00000000-0005-0000-0000-000067470000}"/>
    <cellStyle name="Normal 2 3 2 5 2 2 5 3" xfId="18268" xr:uid="{00000000-0005-0000-0000-000068470000}"/>
    <cellStyle name="Normal 2 3 2 5 2 2 5 4" xfId="18269" xr:uid="{00000000-0005-0000-0000-000069470000}"/>
    <cellStyle name="Normal 2 3 2 5 2 2 5 5" xfId="18270" xr:uid="{00000000-0005-0000-0000-00006A470000}"/>
    <cellStyle name="Normal 2 3 2 5 2 2 5 6" xfId="18271" xr:uid="{00000000-0005-0000-0000-00006B470000}"/>
    <cellStyle name="Normal 2 3 2 5 2 2 6" xfId="18272" xr:uid="{00000000-0005-0000-0000-00006C470000}"/>
    <cellStyle name="Normal 2 3 2 5 2 2 7" xfId="18273" xr:uid="{00000000-0005-0000-0000-00006D470000}"/>
    <cellStyle name="Normal 2 3 2 5 2 2 8" xfId="18274" xr:uid="{00000000-0005-0000-0000-00006E470000}"/>
    <cellStyle name="Normal 2 3 2 5 2 2 9" xfId="18275" xr:uid="{00000000-0005-0000-0000-00006F470000}"/>
    <cellStyle name="Normal 2 3 2 5 2 3" xfId="18276" xr:uid="{00000000-0005-0000-0000-000070470000}"/>
    <cellStyle name="Normal 2 3 2 5 2 4" xfId="18277" xr:uid="{00000000-0005-0000-0000-000071470000}"/>
    <cellStyle name="Normal 2 3 2 5 2 5" xfId="18278" xr:uid="{00000000-0005-0000-0000-000072470000}"/>
    <cellStyle name="Normal 2 3 2 5 2 5 2" xfId="18279" xr:uid="{00000000-0005-0000-0000-000073470000}"/>
    <cellStyle name="Normal 2 3 2 5 2 5 2 2" xfId="18280" xr:uid="{00000000-0005-0000-0000-000074470000}"/>
    <cellStyle name="Normal 2 3 2 5 2 5 2 2 2" xfId="18281" xr:uid="{00000000-0005-0000-0000-000075470000}"/>
    <cellStyle name="Normal 2 3 2 5 2 5 2 2 2 2" xfId="18282" xr:uid="{00000000-0005-0000-0000-000076470000}"/>
    <cellStyle name="Normal 2 3 2 5 2 5 2 2 2 3" xfId="18283" xr:uid="{00000000-0005-0000-0000-000077470000}"/>
    <cellStyle name="Normal 2 3 2 5 2 5 2 2 2 4" xfId="18284" xr:uid="{00000000-0005-0000-0000-000078470000}"/>
    <cellStyle name="Normal 2 3 2 5 2 5 2 2 2 5" xfId="18285" xr:uid="{00000000-0005-0000-0000-000079470000}"/>
    <cellStyle name="Normal 2 3 2 5 2 5 2 2 2 6" xfId="18286" xr:uid="{00000000-0005-0000-0000-00007A470000}"/>
    <cellStyle name="Normal 2 3 2 5 2 5 2 2 3" xfId="18287" xr:uid="{00000000-0005-0000-0000-00007B470000}"/>
    <cellStyle name="Normal 2 3 2 5 2 5 2 2 4" xfId="18288" xr:uid="{00000000-0005-0000-0000-00007C470000}"/>
    <cellStyle name="Normal 2 3 2 5 2 5 2 2 5" xfId="18289" xr:uid="{00000000-0005-0000-0000-00007D470000}"/>
    <cellStyle name="Normal 2 3 2 5 2 5 2 2 6" xfId="18290" xr:uid="{00000000-0005-0000-0000-00007E470000}"/>
    <cellStyle name="Normal 2 3 2 5 2 5 2 3" xfId="18291" xr:uid="{00000000-0005-0000-0000-00007F470000}"/>
    <cellStyle name="Normal 2 3 2 5 2 5 2 4" xfId="18292" xr:uid="{00000000-0005-0000-0000-000080470000}"/>
    <cellStyle name="Normal 2 3 2 5 2 5 2 5" xfId="18293" xr:uid="{00000000-0005-0000-0000-000081470000}"/>
    <cellStyle name="Normal 2 3 2 5 2 5 2 6" xfId="18294" xr:uid="{00000000-0005-0000-0000-000082470000}"/>
    <cellStyle name="Normal 2 3 2 5 2 5 2 7" xfId="18295" xr:uid="{00000000-0005-0000-0000-000083470000}"/>
    <cellStyle name="Normal 2 3 2 5 2 5 2 8" xfId="18296" xr:uid="{00000000-0005-0000-0000-000084470000}"/>
    <cellStyle name="Normal 2 3 2 5 2 5 2 9" xfId="18297" xr:uid="{00000000-0005-0000-0000-000085470000}"/>
    <cellStyle name="Normal 2 3 2 5 2 5 3" xfId="18298" xr:uid="{00000000-0005-0000-0000-000086470000}"/>
    <cellStyle name="Normal 2 3 2 5 2 5 3 2" xfId="18299" xr:uid="{00000000-0005-0000-0000-000087470000}"/>
    <cellStyle name="Normal 2 3 2 5 2 5 3 2 2" xfId="18300" xr:uid="{00000000-0005-0000-0000-000088470000}"/>
    <cellStyle name="Normal 2 3 2 5 2 5 3 2 3" xfId="18301" xr:uid="{00000000-0005-0000-0000-000089470000}"/>
    <cellStyle name="Normal 2 3 2 5 2 5 3 2 4" xfId="18302" xr:uid="{00000000-0005-0000-0000-00008A470000}"/>
    <cellStyle name="Normal 2 3 2 5 2 5 3 2 5" xfId="18303" xr:uid="{00000000-0005-0000-0000-00008B470000}"/>
    <cellStyle name="Normal 2 3 2 5 2 5 3 2 6" xfId="18304" xr:uid="{00000000-0005-0000-0000-00008C470000}"/>
    <cellStyle name="Normal 2 3 2 5 2 5 3 3" xfId="18305" xr:uid="{00000000-0005-0000-0000-00008D470000}"/>
    <cellStyle name="Normal 2 3 2 5 2 5 3 4" xfId="18306" xr:uid="{00000000-0005-0000-0000-00008E470000}"/>
    <cellStyle name="Normal 2 3 2 5 2 5 3 5" xfId="18307" xr:uid="{00000000-0005-0000-0000-00008F470000}"/>
    <cellStyle name="Normal 2 3 2 5 2 5 3 6" xfId="18308" xr:uid="{00000000-0005-0000-0000-000090470000}"/>
    <cellStyle name="Normal 2 3 2 5 2 5 4" xfId="18309" xr:uid="{00000000-0005-0000-0000-000091470000}"/>
    <cellStyle name="Normal 2 3 2 5 2 5 5" xfId="18310" xr:uid="{00000000-0005-0000-0000-000092470000}"/>
    <cellStyle name="Normal 2 3 2 5 2 5 6" xfId="18311" xr:uid="{00000000-0005-0000-0000-000093470000}"/>
    <cellStyle name="Normal 2 3 2 5 2 5 7" xfId="18312" xr:uid="{00000000-0005-0000-0000-000094470000}"/>
    <cellStyle name="Normal 2 3 2 5 2 5 8" xfId="18313" xr:uid="{00000000-0005-0000-0000-000095470000}"/>
    <cellStyle name="Normal 2 3 2 5 2 5 9" xfId="18314" xr:uid="{00000000-0005-0000-0000-000096470000}"/>
    <cellStyle name="Normal 2 3 2 5 2 6" xfId="18315" xr:uid="{00000000-0005-0000-0000-000097470000}"/>
    <cellStyle name="Normal 2 3 2 5 2 7" xfId="18316" xr:uid="{00000000-0005-0000-0000-000098470000}"/>
    <cellStyle name="Normal 2 3 2 5 2 8" xfId="18317" xr:uid="{00000000-0005-0000-0000-000099470000}"/>
    <cellStyle name="Normal 2 3 2 5 2 8 2" xfId="18318" xr:uid="{00000000-0005-0000-0000-00009A470000}"/>
    <cellStyle name="Normal 2 3 2 5 2 8 2 2" xfId="18319" xr:uid="{00000000-0005-0000-0000-00009B470000}"/>
    <cellStyle name="Normal 2 3 2 5 2 8 2 3" xfId="18320" xr:uid="{00000000-0005-0000-0000-00009C470000}"/>
    <cellStyle name="Normal 2 3 2 5 2 8 2 4" xfId="18321" xr:uid="{00000000-0005-0000-0000-00009D470000}"/>
    <cellStyle name="Normal 2 3 2 5 2 8 2 5" xfId="18322" xr:uid="{00000000-0005-0000-0000-00009E470000}"/>
    <cellStyle name="Normal 2 3 2 5 2 8 2 6" xfId="18323" xr:uid="{00000000-0005-0000-0000-00009F470000}"/>
    <cellStyle name="Normal 2 3 2 5 2 8 3" xfId="18324" xr:uid="{00000000-0005-0000-0000-0000A0470000}"/>
    <cellStyle name="Normal 2 3 2 5 2 8 4" xfId="18325" xr:uid="{00000000-0005-0000-0000-0000A1470000}"/>
    <cellStyle name="Normal 2 3 2 5 2 8 5" xfId="18326" xr:uid="{00000000-0005-0000-0000-0000A2470000}"/>
    <cellStyle name="Normal 2 3 2 5 2 8 6" xfId="18327" xr:uid="{00000000-0005-0000-0000-0000A3470000}"/>
    <cellStyle name="Normal 2 3 2 5 2 9" xfId="18328" xr:uid="{00000000-0005-0000-0000-0000A4470000}"/>
    <cellStyle name="Normal 2 3 2 5 20" xfId="18329" xr:uid="{00000000-0005-0000-0000-0000A5470000}"/>
    <cellStyle name="Normal 2 3 2 5 3" xfId="18330" xr:uid="{00000000-0005-0000-0000-0000A6470000}"/>
    <cellStyle name="Normal 2 3 2 5 3 10" xfId="18331" xr:uid="{00000000-0005-0000-0000-0000A7470000}"/>
    <cellStyle name="Normal 2 3 2 5 3 11" xfId="18332" xr:uid="{00000000-0005-0000-0000-0000A8470000}"/>
    <cellStyle name="Normal 2 3 2 5 3 12" xfId="18333" xr:uid="{00000000-0005-0000-0000-0000A9470000}"/>
    <cellStyle name="Normal 2 3 2 5 3 2" xfId="18334" xr:uid="{00000000-0005-0000-0000-0000AA470000}"/>
    <cellStyle name="Normal 2 3 2 5 3 2 10" xfId="18335" xr:uid="{00000000-0005-0000-0000-0000AB470000}"/>
    <cellStyle name="Normal 2 3 2 5 3 2 11" xfId="18336" xr:uid="{00000000-0005-0000-0000-0000AC470000}"/>
    <cellStyle name="Normal 2 3 2 5 3 2 12" xfId="18337" xr:uid="{00000000-0005-0000-0000-0000AD470000}"/>
    <cellStyle name="Normal 2 3 2 5 3 2 2" xfId="18338" xr:uid="{00000000-0005-0000-0000-0000AE470000}"/>
    <cellStyle name="Normal 2 3 2 5 3 2 2 2" xfId="18339" xr:uid="{00000000-0005-0000-0000-0000AF470000}"/>
    <cellStyle name="Normal 2 3 2 5 3 2 2 2 2" xfId="18340" xr:uid="{00000000-0005-0000-0000-0000B0470000}"/>
    <cellStyle name="Normal 2 3 2 5 3 2 2 2 2 2" xfId="18341" xr:uid="{00000000-0005-0000-0000-0000B1470000}"/>
    <cellStyle name="Normal 2 3 2 5 3 2 2 2 2 2 2" xfId="18342" xr:uid="{00000000-0005-0000-0000-0000B2470000}"/>
    <cellStyle name="Normal 2 3 2 5 3 2 2 2 2 2 3" xfId="18343" xr:uid="{00000000-0005-0000-0000-0000B3470000}"/>
    <cellStyle name="Normal 2 3 2 5 3 2 2 2 2 2 4" xfId="18344" xr:uid="{00000000-0005-0000-0000-0000B4470000}"/>
    <cellStyle name="Normal 2 3 2 5 3 2 2 2 2 2 5" xfId="18345" xr:uid="{00000000-0005-0000-0000-0000B5470000}"/>
    <cellStyle name="Normal 2 3 2 5 3 2 2 2 2 2 6" xfId="18346" xr:uid="{00000000-0005-0000-0000-0000B6470000}"/>
    <cellStyle name="Normal 2 3 2 5 3 2 2 2 2 3" xfId="18347" xr:uid="{00000000-0005-0000-0000-0000B7470000}"/>
    <cellStyle name="Normal 2 3 2 5 3 2 2 2 2 4" xfId="18348" xr:uid="{00000000-0005-0000-0000-0000B8470000}"/>
    <cellStyle name="Normal 2 3 2 5 3 2 2 2 2 5" xfId="18349" xr:uid="{00000000-0005-0000-0000-0000B9470000}"/>
    <cellStyle name="Normal 2 3 2 5 3 2 2 2 2 6" xfId="18350" xr:uid="{00000000-0005-0000-0000-0000BA470000}"/>
    <cellStyle name="Normal 2 3 2 5 3 2 2 2 3" xfId="18351" xr:uid="{00000000-0005-0000-0000-0000BB470000}"/>
    <cellStyle name="Normal 2 3 2 5 3 2 2 2 4" xfId="18352" xr:uid="{00000000-0005-0000-0000-0000BC470000}"/>
    <cellStyle name="Normal 2 3 2 5 3 2 2 2 5" xfId="18353" xr:uid="{00000000-0005-0000-0000-0000BD470000}"/>
    <cellStyle name="Normal 2 3 2 5 3 2 2 2 6" xfId="18354" xr:uid="{00000000-0005-0000-0000-0000BE470000}"/>
    <cellStyle name="Normal 2 3 2 5 3 2 2 2 7" xfId="18355" xr:uid="{00000000-0005-0000-0000-0000BF470000}"/>
    <cellStyle name="Normal 2 3 2 5 3 2 2 2 8" xfId="18356" xr:uid="{00000000-0005-0000-0000-0000C0470000}"/>
    <cellStyle name="Normal 2 3 2 5 3 2 2 2 9" xfId="18357" xr:uid="{00000000-0005-0000-0000-0000C1470000}"/>
    <cellStyle name="Normal 2 3 2 5 3 2 2 3" xfId="18358" xr:uid="{00000000-0005-0000-0000-0000C2470000}"/>
    <cellStyle name="Normal 2 3 2 5 3 2 2 3 2" xfId="18359" xr:uid="{00000000-0005-0000-0000-0000C3470000}"/>
    <cellStyle name="Normal 2 3 2 5 3 2 2 3 2 2" xfId="18360" xr:uid="{00000000-0005-0000-0000-0000C4470000}"/>
    <cellStyle name="Normal 2 3 2 5 3 2 2 3 2 3" xfId="18361" xr:uid="{00000000-0005-0000-0000-0000C5470000}"/>
    <cellStyle name="Normal 2 3 2 5 3 2 2 3 2 4" xfId="18362" xr:uid="{00000000-0005-0000-0000-0000C6470000}"/>
    <cellStyle name="Normal 2 3 2 5 3 2 2 3 2 5" xfId="18363" xr:uid="{00000000-0005-0000-0000-0000C7470000}"/>
    <cellStyle name="Normal 2 3 2 5 3 2 2 3 2 6" xfId="18364" xr:uid="{00000000-0005-0000-0000-0000C8470000}"/>
    <cellStyle name="Normal 2 3 2 5 3 2 2 3 3" xfId="18365" xr:uid="{00000000-0005-0000-0000-0000C9470000}"/>
    <cellStyle name="Normal 2 3 2 5 3 2 2 3 4" xfId="18366" xr:uid="{00000000-0005-0000-0000-0000CA470000}"/>
    <cellStyle name="Normal 2 3 2 5 3 2 2 3 5" xfId="18367" xr:uid="{00000000-0005-0000-0000-0000CB470000}"/>
    <cellStyle name="Normal 2 3 2 5 3 2 2 3 6" xfId="18368" xr:uid="{00000000-0005-0000-0000-0000CC470000}"/>
    <cellStyle name="Normal 2 3 2 5 3 2 2 4" xfId="18369" xr:uid="{00000000-0005-0000-0000-0000CD470000}"/>
    <cellStyle name="Normal 2 3 2 5 3 2 2 5" xfId="18370" xr:uid="{00000000-0005-0000-0000-0000CE470000}"/>
    <cellStyle name="Normal 2 3 2 5 3 2 2 6" xfId="18371" xr:uid="{00000000-0005-0000-0000-0000CF470000}"/>
    <cellStyle name="Normal 2 3 2 5 3 2 2 7" xfId="18372" xr:uid="{00000000-0005-0000-0000-0000D0470000}"/>
    <cellStyle name="Normal 2 3 2 5 3 2 2 8" xfId="18373" xr:uid="{00000000-0005-0000-0000-0000D1470000}"/>
    <cellStyle name="Normal 2 3 2 5 3 2 2 9" xfId="18374" xr:uid="{00000000-0005-0000-0000-0000D2470000}"/>
    <cellStyle name="Normal 2 3 2 5 3 2 3" xfId="18375" xr:uid="{00000000-0005-0000-0000-0000D3470000}"/>
    <cellStyle name="Normal 2 3 2 5 3 2 4" xfId="18376" xr:uid="{00000000-0005-0000-0000-0000D4470000}"/>
    <cellStyle name="Normal 2 3 2 5 3 2 5" xfId="18377" xr:uid="{00000000-0005-0000-0000-0000D5470000}"/>
    <cellStyle name="Normal 2 3 2 5 3 2 5 2" xfId="18378" xr:uid="{00000000-0005-0000-0000-0000D6470000}"/>
    <cellStyle name="Normal 2 3 2 5 3 2 5 2 2" xfId="18379" xr:uid="{00000000-0005-0000-0000-0000D7470000}"/>
    <cellStyle name="Normal 2 3 2 5 3 2 5 2 3" xfId="18380" xr:uid="{00000000-0005-0000-0000-0000D8470000}"/>
    <cellStyle name="Normal 2 3 2 5 3 2 5 2 4" xfId="18381" xr:uid="{00000000-0005-0000-0000-0000D9470000}"/>
    <cellStyle name="Normal 2 3 2 5 3 2 5 2 5" xfId="18382" xr:uid="{00000000-0005-0000-0000-0000DA470000}"/>
    <cellStyle name="Normal 2 3 2 5 3 2 5 2 6" xfId="18383" xr:uid="{00000000-0005-0000-0000-0000DB470000}"/>
    <cellStyle name="Normal 2 3 2 5 3 2 5 3" xfId="18384" xr:uid="{00000000-0005-0000-0000-0000DC470000}"/>
    <cellStyle name="Normal 2 3 2 5 3 2 5 4" xfId="18385" xr:uid="{00000000-0005-0000-0000-0000DD470000}"/>
    <cellStyle name="Normal 2 3 2 5 3 2 5 5" xfId="18386" xr:uid="{00000000-0005-0000-0000-0000DE470000}"/>
    <cellStyle name="Normal 2 3 2 5 3 2 5 6" xfId="18387" xr:uid="{00000000-0005-0000-0000-0000DF470000}"/>
    <cellStyle name="Normal 2 3 2 5 3 2 6" xfId="18388" xr:uid="{00000000-0005-0000-0000-0000E0470000}"/>
    <cellStyle name="Normal 2 3 2 5 3 2 7" xfId="18389" xr:uid="{00000000-0005-0000-0000-0000E1470000}"/>
    <cellStyle name="Normal 2 3 2 5 3 2 8" xfId="18390" xr:uid="{00000000-0005-0000-0000-0000E2470000}"/>
    <cellStyle name="Normal 2 3 2 5 3 2 9" xfId="18391" xr:uid="{00000000-0005-0000-0000-0000E3470000}"/>
    <cellStyle name="Normal 2 3 2 5 3 3" xfId="18392" xr:uid="{00000000-0005-0000-0000-0000E4470000}"/>
    <cellStyle name="Normal 2 3 2 5 3 3 2" xfId="18393" xr:uid="{00000000-0005-0000-0000-0000E5470000}"/>
    <cellStyle name="Normal 2 3 2 5 3 3 2 2" xfId="18394" xr:uid="{00000000-0005-0000-0000-0000E6470000}"/>
    <cellStyle name="Normal 2 3 2 5 3 3 2 2 2" xfId="18395" xr:uid="{00000000-0005-0000-0000-0000E7470000}"/>
    <cellStyle name="Normal 2 3 2 5 3 3 2 2 2 2" xfId="18396" xr:uid="{00000000-0005-0000-0000-0000E8470000}"/>
    <cellStyle name="Normal 2 3 2 5 3 3 2 2 2 3" xfId="18397" xr:uid="{00000000-0005-0000-0000-0000E9470000}"/>
    <cellStyle name="Normal 2 3 2 5 3 3 2 2 2 4" xfId="18398" xr:uid="{00000000-0005-0000-0000-0000EA470000}"/>
    <cellStyle name="Normal 2 3 2 5 3 3 2 2 2 5" xfId="18399" xr:uid="{00000000-0005-0000-0000-0000EB470000}"/>
    <cellStyle name="Normal 2 3 2 5 3 3 2 2 2 6" xfId="18400" xr:uid="{00000000-0005-0000-0000-0000EC470000}"/>
    <cellStyle name="Normal 2 3 2 5 3 3 2 2 3" xfId="18401" xr:uid="{00000000-0005-0000-0000-0000ED470000}"/>
    <cellStyle name="Normal 2 3 2 5 3 3 2 2 4" xfId="18402" xr:uid="{00000000-0005-0000-0000-0000EE470000}"/>
    <cellStyle name="Normal 2 3 2 5 3 3 2 2 5" xfId="18403" xr:uid="{00000000-0005-0000-0000-0000EF470000}"/>
    <cellStyle name="Normal 2 3 2 5 3 3 2 2 6" xfId="18404" xr:uid="{00000000-0005-0000-0000-0000F0470000}"/>
    <cellStyle name="Normal 2 3 2 5 3 3 2 3" xfId="18405" xr:uid="{00000000-0005-0000-0000-0000F1470000}"/>
    <cellStyle name="Normal 2 3 2 5 3 3 2 4" xfId="18406" xr:uid="{00000000-0005-0000-0000-0000F2470000}"/>
    <cellStyle name="Normal 2 3 2 5 3 3 2 5" xfId="18407" xr:uid="{00000000-0005-0000-0000-0000F3470000}"/>
    <cellStyle name="Normal 2 3 2 5 3 3 2 6" xfId="18408" xr:uid="{00000000-0005-0000-0000-0000F4470000}"/>
    <cellStyle name="Normal 2 3 2 5 3 3 2 7" xfId="18409" xr:uid="{00000000-0005-0000-0000-0000F5470000}"/>
    <cellStyle name="Normal 2 3 2 5 3 3 2 8" xfId="18410" xr:uid="{00000000-0005-0000-0000-0000F6470000}"/>
    <cellStyle name="Normal 2 3 2 5 3 3 2 9" xfId="18411" xr:uid="{00000000-0005-0000-0000-0000F7470000}"/>
    <cellStyle name="Normal 2 3 2 5 3 3 3" xfId="18412" xr:uid="{00000000-0005-0000-0000-0000F8470000}"/>
    <cellStyle name="Normal 2 3 2 5 3 3 3 2" xfId="18413" xr:uid="{00000000-0005-0000-0000-0000F9470000}"/>
    <cellStyle name="Normal 2 3 2 5 3 3 3 2 2" xfId="18414" xr:uid="{00000000-0005-0000-0000-0000FA470000}"/>
    <cellStyle name="Normal 2 3 2 5 3 3 3 2 3" xfId="18415" xr:uid="{00000000-0005-0000-0000-0000FB470000}"/>
    <cellStyle name="Normal 2 3 2 5 3 3 3 2 4" xfId="18416" xr:uid="{00000000-0005-0000-0000-0000FC470000}"/>
    <cellStyle name="Normal 2 3 2 5 3 3 3 2 5" xfId="18417" xr:uid="{00000000-0005-0000-0000-0000FD470000}"/>
    <cellStyle name="Normal 2 3 2 5 3 3 3 2 6" xfId="18418" xr:uid="{00000000-0005-0000-0000-0000FE470000}"/>
    <cellStyle name="Normal 2 3 2 5 3 3 3 3" xfId="18419" xr:uid="{00000000-0005-0000-0000-0000FF470000}"/>
    <cellStyle name="Normal 2 3 2 5 3 3 3 4" xfId="18420" xr:uid="{00000000-0005-0000-0000-000000480000}"/>
    <cellStyle name="Normal 2 3 2 5 3 3 3 5" xfId="18421" xr:uid="{00000000-0005-0000-0000-000001480000}"/>
    <cellStyle name="Normal 2 3 2 5 3 3 3 6" xfId="18422" xr:uid="{00000000-0005-0000-0000-000002480000}"/>
    <cellStyle name="Normal 2 3 2 5 3 3 4" xfId="18423" xr:uid="{00000000-0005-0000-0000-000003480000}"/>
    <cellStyle name="Normal 2 3 2 5 3 3 5" xfId="18424" xr:uid="{00000000-0005-0000-0000-000004480000}"/>
    <cellStyle name="Normal 2 3 2 5 3 3 6" xfId="18425" xr:uid="{00000000-0005-0000-0000-000005480000}"/>
    <cellStyle name="Normal 2 3 2 5 3 3 7" xfId="18426" xr:uid="{00000000-0005-0000-0000-000006480000}"/>
    <cellStyle name="Normal 2 3 2 5 3 3 8" xfId="18427" xr:uid="{00000000-0005-0000-0000-000007480000}"/>
    <cellStyle name="Normal 2 3 2 5 3 3 9" xfId="18428" xr:uid="{00000000-0005-0000-0000-000008480000}"/>
    <cellStyle name="Normal 2 3 2 5 3 4" xfId="18429" xr:uid="{00000000-0005-0000-0000-000009480000}"/>
    <cellStyle name="Normal 2 3 2 5 3 5" xfId="18430" xr:uid="{00000000-0005-0000-0000-00000A480000}"/>
    <cellStyle name="Normal 2 3 2 5 3 5 2" xfId="18431" xr:uid="{00000000-0005-0000-0000-00000B480000}"/>
    <cellStyle name="Normal 2 3 2 5 3 5 2 2" xfId="18432" xr:uid="{00000000-0005-0000-0000-00000C480000}"/>
    <cellStyle name="Normal 2 3 2 5 3 5 2 3" xfId="18433" xr:uid="{00000000-0005-0000-0000-00000D480000}"/>
    <cellStyle name="Normal 2 3 2 5 3 5 2 4" xfId="18434" xr:uid="{00000000-0005-0000-0000-00000E480000}"/>
    <cellStyle name="Normal 2 3 2 5 3 5 2 5" xfId="18435" xr:uid="{00000000-0005-0000-0000-00000F480000}"/>
    <cellStyle name="Normal 2 3 2 5 3 5 2 6" xfId="18436" xr:uid="{00000000-0005-0000-0000-000010480000}"/>
    <cellStyle name="Normal 2 3 2 5 3 5 3" xfId="18437" xr:uid="{00000000-0005-0000-0000-000011480000}"/>
    <cellStyle name="Normal 2 3 2 5 3 5 4" xfId="18438" xr:uid="{00000000-0005-0000-0000-000012480000}"/>
    <cellStyle name="Normal 2 3 2 5 3 5 5" xfId="18439" xr:uid="{00000000-0005-0000-0000-000013480000}"/>
    <cellStyle name="Normal 2 3 2 5 3 5 6" xfId="18440" xr:uid="{00000000-0005-0000-0000-000014480000}"/>
    <cellStyle name="Normal 2 3 2 5 3 6" xfId="18441" xr:uid="{00000000-0005-0000-0000-000015480000}"/>
    <cellStyle name="Normal 2 3 2 5 3 7" xfId="18442" xr:uid="{00000000-0005-0000-0000-000016480000}"/>
    <cellStyle name="Normal 2 3 2 5 3 8" xfId="18443" xr:uid="{00000000-0005-0000-0000-000017480000}"/>
    <cellStyle name="Normal 2 3 2 5 3 9" xfId="18444" xr:uid="{00000000-0005-0000-0000-000018480000}"/>
    <cellStyle name="Normal 2 3 2 5 4" xfId="18445" xr:uid="{00000000-0005-0000-0000-000019480000}"/>
    <cellStyle name="Normal 2 3 2 5 5" xfId="18446" xr:uid="{00000000-0005-0000-0000-00001A480000}"/>
    <cellStyle name="Normal 2 3 2 5 5 2" xfId="18447" xr:uid="{00000000-0005-0000-0000-00001B480000}"/>
    <cellStyle name="Normal 2 3 2 5 5 2 2" xfId="18448" xr:uid="{00000000-0005-0000-0000-00001C480000}"/>
    <cellStyle name="Normal 2 3 2 5 5 2 2 2" xfId="18449" xr:uid="{00000000-0005-0000-0000-00001D480000}"/>
    <cellStyle name="Normal 2 3 2 5 5 2 2 2 2" xfId="18450" xr:uid="{00000000-0005-0000-0000-00001E480000}"/>
    <cellStyle name="Normal 2 3 2 5 5 2 2 2 3" xfId="18451" xr:uid="{00000000-0005-0000-0000-00001F480000}"/>
    <cellStyle name="Normal 2 3 2 5 5 2 2 2 4" xfId="18452" xr:uid="{00000000-0005-0000-0000-000020480000}"/>
    <cellStyle name="Normal 2 3 2 5 5 2 2 2 5" xfId="18453" xr:uid="{00000000-0005-0000-0000-000021480000}"/>
    <cellStyle name="Normal 2 3 2 5 5 2 2 2 6" xfId="18454" xr:uid="{00000000-0005-0000-0000-000022480000}"/>
    <cellStyle name="Normal 2 3 2 5 5 2 2 3" xfId="18455" xr:uid="{00000000-0005-0000-0000-000023480000}"/>
    <cellStyle name="Normal 2 3 2 5 5 2 2 4" xfId="18456" xr:uid="{00000000-0005-0000-0000-000024480000}"/>
    <cellStyle name="Normal 2 3 2 5 5 2 2 5" xfId="18457" xr:uid="{00000000-0005-0000-0000-000025480000}"/>
    <cellStyle name="Normal 2 3 2 5 5 2 2 6" xfId="18458" xr:uid="{00000000-0005-0000-0000-000026480000}"/>
    <cellStyle name="Normal 2 3 2 5 5 2 3" xfId="18459" xr:uid="{00000000-0005-0000-0000-000027480000}"/>
    <cellStyle name="Normal 2 3 2 5 5 2 4" xfId="18460" xr:uid="{00000000-0005-0000-0000-000028480000}"/>
    <cellStyle name="Normal 2 3 2 5 5 2 5" xfId="18461" xr:uid="{00000000-0005-0000-0000-000029480000}"/>
    <cellStyle name="Normal 2 3 2 5 5 2 6" xfId="18462" xr:uid="{00000000-0005-0000-0000-00002A480000}"/>
    <cellStyle name="Normal 2 3 2 5 5 2 7" xfId="18463" xr:uid="{00000000-0005-0000-0000-00002B480000}"/>
    <cellStyle name="Normal 2 3 2 5 5 2 8" xfId="18464" xr:uid="{00000000-0005-0000-0000-00002C480000}"/>
    <cellStyle name="Normal 2 3 2 5 5 2 9" xfId="18465" xr:uid="{00000000-0005-0000-0000-00002D480000}"/>
    <cellStyle name="Normal 2 3 2 5 5 3" xfId="18466" xr:uid="{00000000-0005-0000-0000-00002E480000}"/>
    <cellStyle name="Normal 2 3 2 5 5 3 2" xfId="18467" xr:uid="{00000000-0005-0000-0000-00002F480000}"/>
    <cellStyle name="Normal 2 3 2 5 5 3 2 2" xfId="18468" xr:uid="{00000000-0005-0000-0000-000030480000}"/>
    <cellStyle name="Normal 2 3 2 5 5 3 2 3" xfId="18469" xr:uid="{00000000-0005-0000-0000-000031480000}"/>
    <cellStyle name="Normal 2 3 2 5 5 3 2 4" xfId="18470" xr:uid="{00000000-0005-0000-0000-000032480000}"/>
    <cellStyle name="Normal 2 3 2 5 5 3 2 5" xfId="18471" xr:uid="{00000000-0005-0000-0000-000033480000}"/>
    <cellStyle name="Normal 2 3 2 5 5 3 2 6" xfId="18472" xr:uid="{00000000-0005-0000-0000-000034480000}"/>
    <cellStyle name="Normal 2 3 2 5 5 3 3" xfId="18473" xr:uid="{00000000-0005-0000-0000-000035480000}"/>
    <cellStyle name="Normal 2 3 2 5 5 3 4" xfId="18474" xr:uid="{00000000-0005-0000-0000-000036480000}"/>
    <cellStyle name="Normal 2 3 2 5 5 3 5" xfId="18475" xr:uid="{00000000-0005-0000-0000-000037480000}"/>
    <cellStyle name="Normal 2 3 2 5 5 3 6" xfId="18476" xr:uid="{00000000-0005-0000-0000-000038480000}"/>
    <cellStyle name="Normal 2 3 2 5 5 4" xfId="18477" xr:uid="{00000000-0005-0000-0000-000039480000}"/>
    <cellStyle name="Normal 2 3 2 5 5 5" xfId="18478" xr:uid="{00000000-0005-0000-0000-00003A480000}"/>
    <cellStyle name="Normal 2 3 2 5 5 6" xfId="18479" xr:uid="{00000000-0005-0000-0000-00003B480000}"/>
    <cellStyle name="Normal 2 3 2 5 5 7" xfId="18480" xr:uid="{00000000-0005-0000-0000-00003C480000}"/>
    <cellStyle name="Normal 2 3 2 5 5 8" xfId="18481" xr:uid="{00000000-0005-0000-0000-00003D480000}"/>
    <cellStyle name="Normal 2 3 2 5 5 9" xfId="18482" xr:uid="{00000000-0005-0000-0000-00003E480000}"/>
    <cellStyle name="Normal 2 3 2 5 6" xfId="18483" xr:uid="{00000000-0005-0000-0000-00003F480000}"/>
    <cellStyle name="Normal 2 3 2 5 7" xfId="18484" xr:uid="{00000000-0005-0000-0000-000040480000}"/>
    <cellStyle name="Normal 2 3 2 5 8" xfId="18485" xr:uid="{00000000-0005-0000-0000-000041480000}"/>
    <cellStyle name="Normal 2 3 2 5 8 2" xfId="18486" xr:uid="{00000000-0005-0000-0000-000042480000}"/>
    <cellStyle name="Normal 2 3 2 5 8 2 2" xfId="18487" xr:uid="{00000000-0005-0000-0000-000043480000}"/>
    <cellStyle name="Normal 2 3 2 5 8 2 3" xfId="18488" xr:uid="{00000000-0005-0000-0000-000044480000}"/>
    <cellStyle name="Normal 2 3 2 5 8 2 4" xfId="18489" xr:uid="{00000000-0005-0000-0000-000045480000}"/>
    <cellStyle name="Normal 2 3 2 5 8 2 5" xfId="18490" xr:uid="{00000000-0005-0000-0000-000046480000}"/>
    <cellStyle name="Normal 2 3 2 5 8 2 6" xfId="18491" xr:uid="{00000000-0005-0000-0000-000047480000}"/>
    <cellStyle name="Normal 2 3 2 5 8 3" xfId="18492" xr:uid="{00000000-0005-0000-0000-000048480000}"/>
    <cellStyle name="Normal 2 3 2 5 8 4" xfId="18493" xr:uid="{00000000-0005-0000-0000-000049480000}"/>
    <cellStyle name="Normal 2 3 2 5 8 5" xfId="18494" xr:uid="{00000000-0005-0000-0000-00004A480000}"/>
    <cellStyle name="Normal 2 3 2 5 8 6" xfId="18495" xr:uid="{00000000-0005-0000-0000-00004B480000}"/>
    <cellStyle name="Normal 2 3 2 5 9" xfId="18496" xr:uid="{00000000-0005-0000-0000-00004C480000}"/>
    <cellStyle name="Normal 2 3 2 50" xfId="18497" xr:uid="{00000000-0005-0000-0000-00004D480000}"/>
    <cellStyle name="Normal 2 3 2 51" xfId="18498" xr:uid="{00000000-0005-0000-0000-00004E480000}"/>
    <cellStyle name="Normal 2 3 2 52" xfId="18499" xr:uid="{00000000-0005-0000-0000-00004F480000}"/>
    <cellStyle name="Normal 2 3 2 53" xfId="18500" xr:uid="{00000000-0005-0000-0000-000050480000}"/>
    <cellStyle name="Normal 2 3 2 54" xfId="18501" xr:uid="{00000000-0005-0000-0000-000051480000}"/>
    <cellStyle name="Normal 2 3 2 55" xfId="18502" xr:uid="{00000000-0005-0000-0000-000052480000}"/>
    <cellStyle name="Normal 2 3 2 56" xfId="18503" xr:uid="{00000000-0005-0000-0000-000053480000}"/>
    <cellStyle name="Normal 2 3 2 57" xfId="18504" xr:uid="{00000000-0005-0000-0000-000054480000}"/>
    <cellStyle name="Normal 2 3 2 58" xfId="18505" xr:uid="{00000000-0005-0000-0000-000055480000}"/>
    <cellStyle name="Normal 2 3 2 59" xfId="18506" xr:uid="{00000000-0005-0000-0000-000056480000}"/>
    <cellStyle name="Normal 2 3 2 6" xfId="18507" xr:uid="{00000000-0005-0000-0000-000057480000}"/>
    <cellStyle name="Normal 2 3 2 6 2" xfId="18508" xr:uid="{00000000-0005-0000-0000-000058480000}"/>
    <cellStyle name="Normal 2 3 2 6 3" xfId="18509" xr:uid="{00000000-0005-0000-0000-000059480000}"/>
    <cellStyle name="Normal 2 3 2 6 4" xfId="18510" xr:uid="{00000000-0005-0000-0000-00005A480000}"/>
    <cellStyle name="Normal 2 3 2 6 5" xfId="18511" xr:uid="{00000000-0005-0000-0000-00005B480000}"/>
    <cellStyle name="Normal 2 3 2 6 6" xfId="18512" xr:uid="{00000000-0005-0000-0000-00005C480000}"/>
    <cellStyle name="Normal 2 3 2 60" xfId="18513" xr:uid="{00000000-0005-0000-0000-00005D480000}"/>
    <cellStyle name="Normal 2 3 2 61" xfId="18514" xr:uid="{00000000-0005-0000-0000-00005E480000}"/>
    <cellStyle name="Normal 2 3 2 62" xfId="18515" xr:uid="{00000000-0005-0000-0000-00005F480000}"/>
    <cellStyle name="Normal 2 3 2 63" xfId="18516" xr:uid="{00000000-0005-0000-0000-000060480000}"/>
    <cellStyle name="Normal 2 3 2 64" xfId="18517" xr:uid="{00000000-0005-0000-0000-000061480000}"/>
    <cellStyle name="Normal 2 3 2 65" xfId="18518" xr:uid="{00000000-0005-0000-0000-000062480000}"/>
    <cellStyle name="Normal 2 3 2 7" xfId="18519" xr:uid="{00000000-0005-0000-0000-000063480000}"/>
    <cellStyle name="Normal 2 3 2 7 2" xfId="18520" xr:uid="{00000000-0005-0000-0000-000064480000}"/>
    <cellStyle name="Normal 2 3 2 7 3" xfId="18521" xr:uid="{00000000-0005-0000-0000-000065480000}"/>
    <cellStyle name="Normal 2 3 2 7 4" xfId="18522" xr:uid="{00000000-0005-0000-0000-000066480000}"/>
    <cellStyle name="Normal 2 3 2 7 5" xfId="18523" xr:uid="{00000000-0005-0000-0000-000067480000}"/>
    <cellStyle name="Normal 2 3 2 7 6" xfId="18524" xr:uid="{00000000-0005-0000-0000-000068480000}"/>
    <cellStyle name="Normal 2 3 2 8" xfId="18525" xr:uid="{00000000-0005-0000-0000-000069480000}"/>
    <cellStyle name="Normal 2 3 2 8 10" xfId="18526" xr:uid="{00000000-0005-0000-0000-00006A480000}"/>
    <cellStyle name="Normal 2 3 2 8 11" xfId="18527" xr:uid="{00000000-0005-0000-0000-00006B480000}"/>
    <cellStyle name="Normal 2 3 2 8 12" xfId="18528" xr:uid="{00000000-0005-0000-0000-00006C480000}"/>
    <cellStyle name="Normal 2 3 2 8 13" xfId="18529" xr:uid="{00000000-0005-0000-0000-00006D480000}"/>
    <cellStyle name="Normal 2 3 2 8 14" xfId="18530" xr:uid="{00000000-0005-0000-0000-00006E480000}"/>
    <cellStyle name="Normal 2 3 2 8 15" xfId="18531" xr:uid="{00000000-0005-0000-0000-00006F480000}"/>
    <cellStyle name="Normal 2 3 2 8 16" xfId="18532" xr:uid="{00000000-0005-0000-0000-000070480000}"/>
    <cellStyle name="Normal 2 3 2 8 17" xfId="18533" xr:uid="{00000000-0005-0000-0000-000071480000}"/>
    <cellStyle name="Normal 2 3 2 8 2" xfId="18534" xr:uid="{00000000-0005-0000-0000-000072480000}"/>
    <cellStyle name="Normal 2 3 2 8 2 10" xfId="18535" xr:uid="{00000000-0005-0000-0000-000073480000}"/>
    <cellStyle name="Normal 2 3 2 8 2 11" xfId="18536" xr:uid="{00000000-0005-0000-0000-000074480000}"/>
    <cellStyle name="Normal 2 3 2 8 2 12" xfId="18537" xr:uid="{00000000-0005-0000-0000-000075480000}"/>
    <cellStyle name="Normal 2 3 2 8 2 2" xfId="18538" xr:uid="{00000000-0005-0000-0000-000076480000}"/>
    <cellStyle name="Normal 2 3 2 8 2 2 2" xfId="18539" xr:uid="{00000000-0005-0000-0000-000077480000}"/>
    <cellStyle name="Normal 2 3 2 8 2 2 2 2" xfId="18540" xr:uid="{00000000-0005-0000-0000-000078480000}"/>
    <cellStyle name="Normal 2 3 2 8 2 2 2 2 2" xfId="18541" xr:uid="{00000000-0005-0000-0000-000079480000}"/>
    <cellStyle name="Normal 2 3 2 8 2 2 2 2 2 2" xfId="18542" xr:uid="{00000000-0005-0000-0000-00007A480000}"/>
    <cellStyle name="Normal 2 3 2 8 2 2 2 2 2 3" xfId="18543" xr:uid="{00000000-0005-0000-0000-00007B480000}"/>
    <cellStyle name="Normal 2 3 2 8 2 2 2 2 2 4" xfId="18544" xr:uid="{00000000-0005-0000-0000-00007C480000}"/>
    <cellStyle name="Normal 2 3 2 8 2 2 2 2 2 5" xfId="18545" xr:uid="{00000000-0005-0000-0000-00007D480000}"/>
    <cellStyle name="Normal 2 3 2 8 2 2 2 2 2 6" xfId="18546" xr:uid="{00000000-0005-0000-0000-00007E480000}"/>
    <cellStyle name="Normal 2 3 2 8 2 2 2 2 3" xfId="18547" xr:uid="{00000000-0005-0000-0000-00007F480000}"/>
    <cellStyle name="Normal 2 3 2 8 2 2 2 2 4" xfId="18548" xr:uid="{00000000-0005-0000-0000-000080480000}"/>
    <cellStyle name="Normal 2 3 2 8 2 2 2 2 5" xfId="18549" xr:uid="{00000000-0005-0000-0000-000081480000}"/>
    <cellStyle name="Normal 2 3 2 8 2 2 2 2 6" xfId="18550" xr:uid="{00000000-0005-0000-0000-000082480000}"/>
    <cellStyle name="Normal 2 3 2 8 2 2 2 3" xfId="18551" xr:uid="{00000000-0005-0000-0000-000083480000}"/>
    <cellStyle name="Normal 2 3 2 8 2 2 2 4" xfId="18552" xr:uid="{00000000-0005-0000-0000-000084480000}"/>
    <cellStyle name="Normal 2 3 2 8 2 2 2 5" xfId="18553" xr:uid="{00000000-0005-0000-0000-000085480000}"/>
    <cellStyle name="Normal 2 3 2 8 2 2 2 6" xfId="18554" xr:uid="{00000000-0005-0000-0000-000086480000}"/>
    <cellStyle name="Normal 2 3 2 8 2 2 2 7" xfId="18555" xr:uid="{00000000-0005-0000-0000-000087480000}"/>
    <cellStyle name="Normal 2 3 2 8 2 2 2 8" xfId="18556" xr:uid="{00000000-0005-0000-0000-000088480000}"/>
    <cellStyle name="Normal 2 3 2 8 2 2 2 9" xfId="18557" xr:uid="{00000000-0005-0000-0000-000089480000}"/>
    <cellStyle name="Normal 2 3 2 8 2 2 3" xfId="18558" xr:uid="{00000000-0005-0000-0000-00008A480000}"/>
    <cellStyle name="Normal 2 3 2 8 2 2 3 2" xfId="18559" xr:uid="{00000000-0005-0000-0000-00008B480000}"/>
    <cellStyle name="Normal 2 3 2 8 2 2 3 2 2" xfId="18560" xr:uid="{00000000-0005-0000-0000-00008C480000}"/>
    <cellStyle name="Normal 2 3 2 8 2 2 3 2 3" xfId="18561" xr:uid="{00000000-0005-0000-0000-00008D480000}"/>
    <cellStyle name="Normal 2 3 2 8 2 2 3 2 4" xfId="18562" xr:uid="{00000000-0005-0000-0000-00008E480000}"/>
    <cellStyle name="Normal 2 3 2 8 2 2 3 2 5" xfId="18563" xr:uid="{00000000-0005-0000-0000-00008F480000}"/>
    <cellStyle name="Normal 2 3 2 8 2 2 3 2 6" xfId="18564" xr:uid="{00000000-0005-0000-0000-000090480000}"/>
    <cellStyle name="Normal 2 3 2 8 2 2 3 3" xfId="18565" xr:uid="{00000000-0005-0000-0000-000091480000}"/>
    <cellStyle name="Normal 2 3 2 8 2 2 3 4" xfId="18566" xr:uid="{00000000-0005-0000-0000-000092480000}"/>
    <cellStyle name="Normal 2 3 2 8 2 2 3 5" xfId="18567" xr:uid="{00000000-0005-0000-0000-000093480000}"/>
    <cellStyle name="Normal 2 3 2 8 2 2 3 6" xfId="18568" xr:uid="{00000000-0005-0000-0000-000094480000}"/>
    <cellStyle name="Normal 2 3 2 8 2 2 4" xfId="18569" xr:uid="{00000000-0005-0000-0000-000095480000}"/>
    <cellStyle name="Normal 2 3 2 8 2 2 5" xfId="18570" xr:uid="{00000000-0005-0000-0000-000096480000}"/>
    <cellStyle name="Normal 2 3 2 8 2 2 6" xfId="18571" xr:uid="{00000000-0005-0000-0000-000097480000}"/>
    <cellStyle name="Normal 2 3 2 8 2 2 7" xfId="18572" xr:uid="{00000000-0005-0000-0000-000098480000}"/>
    <cellStyle name="Normal 2 3 2 8 2 2 8" xfId="18573" xr:uid="{00000000-0005-0000-0000-000099480000}"/>
    <cellStyle name="Normal 2 3 2 8 2 2 9" xfId="18574" xr:uid="{00000000-0005-0000-0000-00009A480000}"/>
    <cellStyle name="Normal 2 3 2 8 2 3" xfId="18575" xr:uid="{00000000-0005-0000-0000-00009B480000}"/>
    <cellStyle name="Normal 2 3 2 8 2 4" xfId="18576" xr:uid="{00000000-0005-0000-0000-00009C480000}"/>
    <cellStyle name="Normal 2 3 2 8 2 5" xfId="18577" xr:uid="{00000000-0005-0000-0000-00009D480000}"/>
    <cellStyle name="Normal 2 3 2 8 2 5 2" xfId="18578" xr:uid="{00000000-0005-0000-0000-00009E480000}"/>
    <cellStyle name="Normal 2 3 2 8 2 5 2 2" xfId="18579" xr:uid="{00000000-0005-0000-0000-00009F480000}"/>
    <cellStyle name="Normal 2 3 2 8 2 5 2 3" xfId="18580" xr:uid="{00000000-0005-0000-0000-0000A0480000}"/>
    <cellStyle name="Normal 2 3 2 8 2 5 2 4" xfId="18581" xr:uid="{00000000-0005-0000-0000-0000A1480000}"/>
    <cellStyle name="Normal 2 3 2 8 2 5 2 5" xfId="18582" xr:uid="{00000000-0005-0000-0000-0000A2480000}"/>
    <cellStyle name="Normal 2 3 2 8 2 5 2 6" xfId="18583" xr:uid="{00000000-0005-0000-0000-0000A3480000}"/>
    <cellStyle name="Normal 2 3 2 8 2 5 3" xfId="18584" xr:uid="{00000000-0005-0000-0000-0000A4480000}"/>
    <cellStyle name="Normal 2 3 2 8 2 5 4" xfId="18585" xr:uid="{00000000-0005-0000-0000-0000A5480000}"/>
    <cellStyle name="Normal 2 3 2 8 2 5 5" xfId="18586" xr:uid="{00000000-0005-0000-0000-0000A6480000}"/>
    <cellStyle name="Normal 2 3 2 8 2 5 6" xfId="18587" xr:uid="{00000000-0005-0000-0000-0000A7480000}"/>
    <cellStyle name="Normal 2 3 2 8 2 6" xfId="18588" xr:uid="{00000000-0005-0000-0000-0000A8480000}"/>
    <cellStyle name="Normal 2 3 2 8 2 7" xfId="18589" xr:uid="{00000000-0005-0000-0000-0000A9480000}"/>
    <cellStyle name="Normal 2 3 2 8 2 8" xfId="18590" xr:uid="{00000000-0005-0000-0000-0000AA480000}"/>
    <cellStyle name="Normal 2 3 2 8 2 9" xfId="18591" xr:uid="{00000000-0005-0000-0000-0000AB480000}"/>
    <cellStyle name="Normal 2 3 2 8 3" xfId="18592" xr:uid="{00000000-0005-0000-0000-0000AC480000}"/>
    <cellStyle name="Normal 2 3 2 8 3 2" xfId="18593" xr:uid="{00000000-0005-0000-0000-0000AD480000}"/>
    <cellStyle name="Normal 2 3 2 8 3 2 2" xfId="18594" xr:uid="{00000000-0005-0000-0000-0000AE480000}"/>
    <cellStyle name="Normal 2 3 2 8 3 2 2 2" xfId="18595" xr:uid="{00000000-0005-0000-0000-0000AF480000}"/>
    <cellStyle name="Normal 2 3 2 8 3 2 2 2 2" xfId="18596" xr:uid="{00000000-0005-0000-0000-0000B0480000}"/>
    <cellStyle name="Normal 2 3 2 8 3 2 2 2 3" xfId="18597" xr:uid="{00000000-0005-0000-0000-0000B1480000}"/>
    <cellStyle name="Normal 2 3 2 8 3 2 2 2 4" xfId="18598" xr:uid="{00000000-0005-0000-0000-0000B2480000}"/>
    <cellStyle name="Normal 2 3 2 8 3 2 2 2 5" xfId="18599" xr:uid="{00000000-0005-0000-0000-0000B3480000}"/>
    <cellStyle name="Normal 2 3 2 8 3 2 2 2 6" xfId="18600" xr:uid="{00000000-0005-0000-0000-0000B4480000}"/>
    <cellStyle name="Normal 2 3 2 8 3 2 2 3" xfId="18601" xr:uid="{00000000-0005-0000-0000-0000B5480000}"/>
    <cellStyle name="Normal 2 3 2 8 3 2 2 4" xfId="18602" xr:uid="{00000000-0005-0000-0000-0000B6480000}"/>
    <cellStyle name="Normal 2 3 2 8 3 2 2 5" xfId="18603" xr:uid="{00000000-0005-0000-0000-0000B7480000}"/>
    <cellStyle name="Normal 2 3 2 8 3 2 2 6" xfId="18604" xr:uid="{00000000-0005-0000-0000-0000B8480000}"/>
    <cellStyle name="Normal 2 3 2 8 3 2 3" xfId="18605" xr:uid="{00000000-0005-0000-0000-0000B9480000}"/>
    <cellStyle name="Normal 2 3 2 8 3 2 4" xfId="18606" xr:uid="{00000000-0005-0000-0000-0000BA480000}"/>
    <cellStyle name="Normal 2 3 2 8 3 2 5" xfId="18607" xr:uid="{00000000-0005-0000-0000-0000BB480000}"/>
    <cellStyle name="Normal 2 3 2 8 3 2 6" xfId="18608" xr:uid="{00000000-0005-0000-0000-0000BC480000}"/>
    <cellStyle name="Normal 2 3 2 8 3 2 7" xfId="18609" xr:uid="{00000000-0005-0000-0000-0000BD480000}"/>
    <cellStyle name="Normal 2 3 2 8 3 2 8" xfId="18610" xr:uid="{00000000-0005-0000-0000-0000BE480000}"/>
    <cellStyle name="Normal 2 3 2 8 3 2 9" xfId="18611" xr:uid="{00000000-0005-0000-0000-0000BF480000}"/>
    <cellStyle name="Normal 2 3 2 8 3 3" xfId="18612" xr:uid="{00000000-0005-0000-0000-0000C0480000}"/>
    <cellStyle name="Normal 2 3 2 8 3 3 2" xfId="18613" xr:uid="{00000000-0005-0000-0000-0000C1480000}"/>
    <cellStyle name="Normal 2 3 2 8 3 3 2 2" xfId="18614" xr:uid="{00000000-0005-0000-0000-0000C2480000}"/>
    <cellStyle name="Normal 2 3 2 8 3 3 2 3" xfId="18615" xr:uid="{00000000-0005-0000-0000-0000C3480000}"/>
    <cellStyle name="Normal 2 3 2 8 3 3 2 4" xfId="18616" xr:uid="{00000000-0005-0000-0000-0000C4480000}"/>
    <cellStyle name="Normal 2 3 2 8 3 3 2 5" xfId="18617" xr:uid="{00000000-0005-0000-0000-0000C5480000}"/>
    <cellStyle name="Normal 2 3 2 8 3 3 2 6" xfId="18618" xr:uid="{00000000-0005-0000-0000-0000C6480000}"/>
    <cellStyle name="Normal 2 3 2 8 3 3 3" xfId="18619" xr:uid="{00000000-0005-0000-0000-0000C7480000}"/>
    <cellStyle name="Normal 2 3 2 8 3 3 4" xfId="18620" xr:uid="{00000000-0005-0000-0000-0000C8480000}"/>
    <cellStyle name="Normal 2 3 2 8 3 3 5" xfId="18621" xr:uid="{00000000-0005-0000-0000-0000C9480000}"/>
    <cellStyle name="Normal 2 3 2 8 3 3 6" xfId="18622" xr:uid="{00000000-0005-0000-0000-0000CA480000}"/>
    <cellStyle name="Normal 2 3 2 8 3 4" xfId="18623" xr:uid="{00000000-0005-0000-0000-0000CB480000}"/>
    <cellStyle name="Normal 2 3 2 8 3 5" xfId="18624" xr:uid="{00000000-0005-0000-0000-0000CC480000}"/>
    <cellStyle name="Normal 2 3 2 8 3 6" xfId="18625" xr:uid="{00000000-0005-0000-0000-0000CD480000}"/>
    <cellStyle name="Normal 2 3 2 8 3 7" xfId="18626" xr:uid="{00000000-0005-0000-0000-0000CE480000}"/>
    <cellStyle name="Normal 2 3 2 8 3 8" xfId="18627" xr:uid="{00000000-0005-0000-0000-0000CF480000}"/>
    <cellStyle name="Normal 2 3 2 8 3 9" xfId="18628" xr:uid="{00000000-0005-0000-0000-0000D0480000}"/>
    <cellStyle name="Normal 2 3 2 8 4" xfId="18629" xr:uid="{00000000-0005-0000-0000-0000D1480000}"/>
    <cellStyle name="Normal 2 3 2 8 5" xfId="18630" xr:uid="{00000000-0005-0000-0000-0000D2480000}"/>
    <cellStyle name="Normal 2 3 2 8 5 2" xfId="18631" xr:uid="{00000000-0005-0000-0000-0000D3480000}"/>
    <cellStyle name="Normal 2 3 2 8 5 2 2" xfId="18632" xr:uid="{00000000-0005-0000-0000-0000D4480000}"/>
    <cellStyle name="Normal 2 3 2 8 5 2 3" xfId="18633" xr:uid="{00000000-0005-0000-0000-0000D5480000}"/>
    <cellStyle name="Normal 2 3 2 8 5 2 4" xfId="18634" xr:uid="{00000000-0005-0000-0000-0000D6480000}"/>
    <cellStyle name="Normal 2 3 2 8 5 2 5" xfId="18635" xr:uid="{00000000-0005-0000-0000-0000D7480000}"/>
    <cellStyle name="Normal 2 3 2 8 5 2 6" xfId="18636" xr:uid="{00000000-0005-0000-0000-0000D8480000}"/>
    <cellStyle name="Normal 2 3 2 8 5 3" xfId="18637" xr:uid="{00000000-0005-0000-0000-0000D9480000}"/>
    <cellStyle name="Normal 2 3 2 8 5 4" xfId="18638" xr:uid="{00000000-0005-0000-0000-0000DA480000}"/>
    <cellStyle name="Normal 2 3 2 8 5 5" xfId="18639" xr:uid="{00000000-0005-0000-0000-0000DB480000}"/>
    <cellStyle name="Normal 2 3 2 8 5 6" xfId="18640" xr:uid="{00000000-0005-0000-0000-0000DC480000}"/>
    <cellStyle name="Normal 2 3 2 8 6" xfId="18641" xr:uid="{00000000-0005-0000-0000-0000DD480000}"/>
    <cellStyle name="Normal 2 3 2 8 7" xfId="18642" xr:uid="{00000000-0005-0000-0000-0000DE480000}"/>
    <cellStyle name="Normal 2 3 2 8 8" xfId="18643" xr:uid="{00000000-0005-0000-0000-0000DF480000}"/>
    <cellStyle name="Normal 2 3 2 8 9" xfId="18644" xr:uid="{00000000-0005-0000-0000-0000E0480000}"/>
    <cellStyle name="Normal 2 3 2 9" xfId="18645" xr:uid="{00000000-0005-0000-0000-0000E1480000}"/>
    <cellStyle name="Normal 2 3 2 9 2" xfId="18646" xr:uid="{00000000-0005-0000-0000-0000E2480000}"/>
    <cellStyle name="Normal 2 3 2 9 3" xfId="18647" xr:uid="{00000000-0005-0000-0000-0000E3480000}"/>
    <cellStyle name="Normal 2 3 2 9 4" xfId="18648" xr:uid="{00000000-0005-0000-0000-0000E4480000}"/>
    <cellStyle name="Normal 2 3 2 9 5" xfId="18649" xr:uid="{00000000-0005-0000-0000-0000E5480000}"/>
    <cellStyle name="Normal 2 3 2 9 6" xfId="18650" xr:uid="{00000000-0005-0000-0000-0000E6480000}"/>
    <cellStyle name="Normal 2 3 20" xfId="18651" xr:uid="{00000000-0005-0000-0000-0000E7480000}"/>
    <cellStyle name="Normal 2 3 20 2" xfId="18652" xr:uid="{00000000-0005-0000-0000-0000E8480000}"/>
    <cellStyle name="Normal 2 3 21" xfId="18653" xr:uid="{00000000-0005-0000-0000-0000E9480000}"/>
    <cellStyle name="Normal 2 3 21 2" xfId="18654" xr:uid="{00000000-0005-0000-0000-0000EA480000}"/>
    <cellStyle name="Normal 2 3 22" xfId="18655" xr:uid="{00000000-0005-0000-0000-0000EB480000}"/>
    <cellStyle name="Normal 2 3 23" xfId="18656" xr:uid="{00000000-0005-0000-0000-0000EC480000}"/>
    <cellStyle name="Normal 2 3 24" xfId="18657" xr:uid="{00000000-0005-0000-0000-0000ED480000}"/>
    <cellStyle name="Normal 2 3 25" xfId="18658" xr:uid="{00000000-0005-0000-0000-0000EE480000}"/>
    <cellStyle name="Normal 2 3 26" xfId="18659" xr:uid="{00000000-0005-0000-0000-0000EF480000}"/>
    <cellStyle name="Normal 2 3 27" xfId="18660" xr:uid="{00000000-0005-0000-0000-0000F0480000}"/>
    <cellStyle name="Normal 2 3 28" xfId="18661" xr:uid="{00000000-0005-0000-0000-0000F1480000}"/>
    <cellStyle name="Normal 2 3 29" xfId="18662" xr:uid="{00000000-0005-0000-0000-0000F2480000}"/>
    <cellStyle name="Normal 2 3 3" xfId="18663" xr:uid="{00000000-0005-0000-0000-0000F3480000}"/>
    <cellStyle name="Normal 2 3 3 10" xfId="18664" xr:uid="{00000000-0005-0000-0000-0000F4480000}"/>
    <cellStyle name="Normal 2 3 3 11" xfId="18665" xr:uid="{00000000-0005-0000-0000-0000F5480000}"/>
    <cellStyle name="Normal 2 3 3 11 2" xfId="18666" xr:uid="{00000000-0005-0000-0000-0000F6480000}"/>
    <cellStyle name="Normal 2 3 3 11 2 2" xfId="18667" xr:uid="{00000000-0005-0000-0000-0000F7480000}"/>
    <cellStyle name="Normal 2 3 3 11 2 3" xfId="18668" xr:uid="{00000000-0005-0000-0000-0000F8480000}"/>
    <cellStyle name="Normal 2 3 3 11 2 4" xfId="18669" xr:uid="{00000000-0005-0000-0000-0000F9480000}"/>
    <cellStyle name="Normal 2 3 3 11 2 5" xfId="18670" xr:uid="{00000000-0005-0000-0000-0000FA480000}"/>
    <cellStyle name="Normal 2 3 3 11 2 6" xfId="18671" xr:uid="{00000000-0005-0000-0000-0000FB480000}"/>
    <cellStyle name="Normal 2 3 3 11 3" xfId="18672" xr:uid="{00000000-0005-0000-0000-0000FC480000}"/>
    <cellStyle name="Normal 2 3 3 11 4" xfId="18673" xr:uid="{00000000-0005-0000-0000-0000FD480000}"/>
    <cellStyle name="Normal 2 3 3 11 5" xfId="18674" xr:uid="{00000000-0005-0000-0000-0000FE480000}"/>
    <cellStyle name="Normal 2 3 3 11 6" xfId="18675" xr:uid="{00000000-0005-0000-0000-0000FF480000}"/>
    <cellStyle name="Normal 2 3 3 12" xfId="18676" xr:uid="{00000000-0005-0000-0000-000000490000}"/>
    <cellStyle name="Normal 2 3 3 13" xfId="18677" xr:uid="{00000000-0005-0000-0000-000001490000}"/>
    <cellStyle name="Normal 2 3 3 14" xfId="18678" xr:uid="{00000000-0005-0000-0000-000002490000}"/>
    <cellStyle name="Normal 2 3 3 15" xfId="18679" xr:uid="{00000000-0005-0000-0000-000003490000}"/>
    <cellStyle name="Normal 2 3 3 16" xfId="18680" xr:uid="{00000000-0005-0000-0000-000004490000}"/>
    <cellStyle name="Normal 2 3 3 17" xfId="18681" xr:uid="{00000000-0005-0000-0000-000005490000}"/>
    <cellStyle name="Normal 2 3 3 18" xfId="18682" xr:uid="{00000000-0005-0000-0000-000006490000}"/>
    <cellStyle name="Normal 2 3 3 19" xfId="18683" xr:uid="{00000000-0005-0000-0000-000007490000}"/>
    <cellStyle name="Normal 2 3 3 2" xfId="18684" xr:uid="{00000000-0005-0000-0000-000008490000}"/>
    <cellStyle name="Normal 2 3 3 2 10" xfId="18685" xr:uid="{00000000-0005-0000-0000-000009490000}"/>
    <cellStyle name="Normal 2 3 3 2 11" xfId="18686" xr:uid="{00000000-0005-0000-0000-00000A490000}"/>
    <cellStyle name="Normal 2 3 3 2 11 2" xfId="18687" xr:uid="{00000000-0005-0000-0000-00000B490000}"/>
    <cellStyle name="Normal 2 3 3 2 11 2 2" xfId="18688" xr:uid="{00000000-0005-0000-0000-00000C490000}"/>
    <cellStyle name="Normal 2 3 3 2 11 2 3" xfId="18689" xr:uid="{00000000-0005-0000-0000-00000D490000}"/>
    <cellStyle name="Normal 2 3 3 2 11 2 4" xfId="18690" xr:uid="{00000000-0005-0000-0000-00000E490000}"/>
    <cellStyle name="Normal 2 3 3 2 11 2 5" xfId="18691" xr:uid="{00000000-0005-0000-0000-00000F490000}"/>
    <cellStyle name="Normal 2 3 3 2 11 2 6" xfId="18692" xr:uid="{00000000-0005-0000-0000-000010490000}"/>
    <cellStyle name="Normal 2 3 3 2 11 3" xfId="18693" xr:uid="{00000000-0005-0000-0000-000011490000}"/>
    <cellStyle name="Normal 2 3 3 2 11 4" xfId="18694" xr:uid="{00000000-0005-0000-0000-000012490000}"/>
    <cellStyle name="Normal 2 3 3 2 11 5" xfId="18695" xr:uid="{00000000-0005-0000-0000-000013490000}"/>
    <cellStyle name="Normal 2 3 3 2 11 6" xfId="18696" xr:uid="{00000000-0005-0000-0000-000014490000}"/>
    <cellStyle name="Normal 2 3 3 2 12" xfId="18697" xr:uid="{00000000-0005-0000-0000-000015490000}"/>
    <cellStyle name="Normal 2 3 3 2 13" xfId="18698" xr:uid="{00000000-0005-0000-0000-000016490000}"/>
    <cellStyle name="Normal 2 3 3 2 14" xfId="18699" xr:uid="{00000000-0005-0000-0000-000017490000}"/>
    <cellStyle name="Normal 2 3 3 2 15" xfId="18700" xr:uid="{00000000-0005-0000-0000-000018490000}"/>
    <cellStyle name="Normal 2 3 3 2 16" xfId="18701" xr:uid="{00000000-0005-0000-0000-000019490000}"/>
    <cellStyle name="Normal 2 3 3 2 17" xfId="18702" xr:uid="{00000000-0005-0000-0000-00001A490000}"/>
    <cellStyle name="Normal 2 3 3 2 18" xfId="18703" xr:uid="{00000000-0005-0000-0000-00001B490000}"/>
    <cellStyle name="Normal 2 3 3 2 2" xfId="18704" xr:uid="{00000000-0005-0000-0000-00001C490000}"/>
    <cellStyle name="Normal 2 3 3 2 2 10" xfId="18705" xr:uid="{00000000-0005-0000-0000-00001D490000}"/>
    <cellStyle name="Normal 2 3 3 2 2 11" xfId="18706" xr:uid="{00000000-0005-0000-0000-00001E490000}"/>
    <cellStyle name="Normal 2 3 3 2 2 12" xfId="18707" xr:uid="{00000000-0005-0000-0000-00001F490000}"/>
    <cellStyle name="Normal 2 3 3 2 2 13" xfId="18708" xr:uid="{00000000-0005-0000-0000-000020490000}"/>
    <cellStyle name="Normal 2 3 3 2 2 14" xfId="18709" xr:uid="{00000000-0005-0000-0000-000021490000}"/>
    <cellStyle name="Normal 2 3 3 2 2 15" xfId="18710" xr:uid="{00000000-0005-0000-0000-000022490000}"/>
    <cellStyle name="Normal 2 3 3 2 2 2" xfId="18711" xr:uid="{00000000-0005-0000-0000-000023490000}"/>
    <cellStyle name="Normal 2 3 3 2 2 2 10" xfId="18712" xr:uid="{00000000-0005-0000-0000-000024490000}"/>
    <cellStyle name="Normal 2 3 3 2 2 2 11" xfId="18713" xr:uid="{00000000-0005-0000-0000-000025490000}"/>
    <cellStyle name="Normal 2 3 3 2 2 2 12" xfId="18714" xr:uid="{00000000-0005-0000-0000-000026490000}"/>
    <cellStyle name="Normal 2 3 3 2 2 2 13" xfId="18715" xr:uid="{00000000-0005-0000-0000-000027490000}"/>
    <cellStyle name="Normal 2 3 3 2 2 2 14" xfId="18716" xr:uid="{00000000-0005-0000-0000-000028490000}"/>
    <cellStyle name="Normal 2 3 3 2 2 2 15" xfId="18717" xr:uid="{00000000-0005-0000-0000-000029490000}"/>
    <cellStyle name="Normal 2 3 3 2 2 2 2" xfId="18718" xr:uid="{00000000-0005-0000-0000-00002A490000}"/>
    <cellStyle name="Normal 2 3 3 2 2 2 2 10" xfId="18719" xr:uid="{00000000-0005-0000-0000-00002B490000}"/>
    <cellStyle name="Normal 2 3 3 2 2 2 2 11" xfId="18720" xr:uid="{00000000-0005-0000-0000-00002C490000}"/>
    <cellStyle name="Normal 2 3 3 2 2 2 2 12" xfId="18721" xr:uid="{00000000-0005-0000-0000-00002D490000}"/>
    <cellStyle name="Normal 2 3 3 2 2 2 2 2" xfId="18722" xr:uid="{00000000-0005-0000-0000-00002E490000}"/>
    <cellStyle name="Normal 2 3 3 2 2 2 2 2 10" xfId="18723" xr:uid="{00000000-0005-0000-0000-00002F490000}"/>
    <cellStyle name="Normal 2 3 3 2 2 2 2 2 11" xfId="18724" xr:uid="{00000000-0005-0000-0000-000030490000}"/>
    <cellStyle name="Normal 2 3 3 2 2 2 2 2 12" xfId="18725" xr:uid="{00000000-0005-0000-0000-000031490000}"/>
    <cellStyle name="Normal 2 3 3 2 2 2 2 2 2" xfId="18726" xr:uid="{00000000-0005-0000-0000-000032490000}"/>
    <cellStyle name="Normal 2 3 3 2 2 2 2 2 2 2" xfId="18727" xr:uid="{00000000-0005-0000-0000-000033490000}"/>
    <cellStyle name="Normal 2 3 3 2 2 2 2 2 2 2 2" xfId="18728" xr:uid="{00000000-0005-0000-0000-000034490000}"/>
    <cellStyle name="Normal 2 3 3 2 2 2 2 2 2 2 2 2" xfId="18729" xr:uid="{00000000-0005-0000-0000-000035490000}"/>
    <cellStyle name="Normal 2 3 3 2 2 2 2 2 2 2 2 2 2" xfId="18730" xr:uid="{00000000-0005-0000-0000-000036490000}"/>
    <cellStyle name="Normal 2 3 3 2 2 2 2 2 2 2 2 2 3" xfId="18731" xr:uid="{00000000-0005-0000-0000-000037490000}"/>
    <cellStyle name="Normal 2 3 3 2 2 2 2 2 2 2 2 2 4" xfId="18732" xr:uid="{00000000-0005-0000-0000-000038490000}"/>
    <cellStyle name="Normal 2 3 3 2 2 2 2 2 2 2 2 2 5" xfId="18733" xr:uid="{00000000-0005-0000-0000-000039490000}"/>
    <cellStyle name="Normal 2 3 3 2 2 2 2 2 2 2 2 2 6" xfId="18734" xr:uid="{00000000-0005-0000-0000-00003A490000}"/>
    <cellStyle name="Normal 2 3 3 2 2 2 2 2 2 2 2 3" xfId="18735" xr:uid="{00000000-0005-0000-0000-00003B490000}"/>
    <cellStyle name="Normal 2 3 3 2 2 2 2 2 2 2 2 4" xfId="18736" xr:uid="{00000000-0005-0000-0000-00003C490000}"/>
    <cellStyle name="Normal 2 3 3 2 2 2 2 2 2 2 2 5" xfId="18737" xr:uid="{00000000-0005-0000-0000-00003D490000}"/>
    <cellStyle name="Normal 2 3 3 2 2 2 2 2 2 2 2 6" xfId="18738" xr:uid="{00000000-0005-0000-0000-00003E490000}"/>
    <cellStyle name="Normal 2 3 3 2 2 2 2 2 2 2 3" xfId="18739" xr:uid="{00000000-0005-0000-0000-00003F490000}"/>
    <cellStyle name="Normal 2 3 3 2 2 2 2 2 2 2 4" xfId="18740" xr:uid="{00000000-0005-0000-0000-000040490000}"/>
    <cellStyle name="Normal 2 3 3 2 2 2 2 2 2 2 5" xfId="18741" xr:uid="{00000000-0005-0000-0000-000041490000}"/>
    <cellStyle name="Normal 2 3 3 2 2 2 2 2 2 2 6" xfId="18742" xr:uid="{00000000-0005-0000-0000-000042490000}"/>
    <cellStyle name="Normal 2 3 3 2 2 2 2 2 2 2 7" xfId="18743" xr:uid="{00000000-0005-0000-0000-000043490000}"/>
    <cellStyle name="Normal 2 3 3 2 2 2 2 2 2 2 8" xfId="18744" xr:uid="{00000000-0005-0000-0000-000044490000}"/>
    <cellStyle name="Normal 2 3 3 2 2 2 2 2 2 2 9" xfId="18745" xr:uid="{00000000-0005-0000-0000-000045490000}"/>
    <cellStyle name="Normal 2 3 3 2 2 2 2 2 2 3" xfId="18746" xr:uid="{00000000-0005-0000-0000-000046490000}"/>
    <cellStyle name="Normal 2 3 3 2 2 2 2 2 2 3 2" xfId="18747" xr:uid="{00000000-0005-0000-0000-000047490000}"/>
    <cellStyle name="Normal 2 3 3 2 2 2 2 2 2 3 2 2" xfId="18748" xr:uid="{00000000-0005-0000-0000-000048490000}"/>
    <cellStyle name="Normal 2 3 3 2 2 2 2 2 2 3 2 3" xfId="18749" xr:uid="{00000000-0005-0000-0000-000049490000}"/>
    <cellStyle name="Normal 2 3 3 2 2 2 2 2 2 3 2 4" xfId="18750" xr:uid="{00000000-0005-0000-0000-00004A490000}"/>
    <cellStyle name="Normal 2 3 3 2 2 2 2 2 2 3 2 5" xfId="18751" xr:uid="{00000000-0005-0000-0000-00004B490000}"/>
    <cellStyle name="Normal 2 3 3 2 2 2 2 2 2 3 2 6" xfId="18752" xr:uid="{00000000-0005-0000-0000-00004C490000}"/>
    <cellStyle name="Normal 2 3 3 2 2 2 2 2 2 3 3" xfId="18753" xr:uid="{00000000-0005-0000-0000-00004D490000}"/>
    <cellStyle name="Normal 2 3 3 2 2 2 2 2 2 3 4" xfId="18754" xr:uid="{00000000-0005-0000-0000-00004E490000}"/>
    <cellStyle name="Normal 2 3 3 2 2 2 2 2 2 3 5" xfId="18755" xr:uid="{00000000-0005-0000-0000-00004F490000}"/>
    <cellStyle name="Normal 2 3 3 2 2 2 2 2 2 3 6" xfId="18756" xr:uid="{00000000-0005-0000-0000-000050490000}"/>
    <cellStyle name="Normal 2 3 3 2 2 2 2 2 2 4" xfId="18757" xr:uid="{00000000-0005-0000-0000-000051490000}"/>
    <cellStyle name="Normal 2 3 3 2 2 2 2 2 2 5" xfId="18758" xr:uid="{00000000-0005-0000-0000-000052490000}"/>
    <cellStyle name="Normal 2 3 3 2 2 2 2 2 2 6" xfId="18759" xr:uid="{00000000-0005-0000-0000-000053490000}"/>
    <cellStyle name="Normal 2 3 3 2 2 2 2 2 2 7" xfId="18760" xr:uid="{00000000-0005-0000-0000-000054490000}"/>
    <cellStyle name="Normal 2 3 3 2 2 2 2 2 2 8" xfId="18761" xr:uid="{00000000-0005-0000-0000-000055490000}"/>
    <cellStyle name="Normal 2 3 3 2 2 2 2 2 2 9" xfId="18762" xr:uid="{00000000-0005-0000-0000-000056490000}"/>
    <cellStyle name="Normal 2 3 3 2 2 2 2 2 3" xfId="18763" xr:uid="{00000000-0005-0000-0000-000057490000}"/>
    <cellStyle name="Normal 2 3 3 2 2 2 2 2 4" xfId="18764" xr:uid="{00000000-0005-0000-0000-000058490000}"/>
    <cellStyle name="Normal 2 3 3 2 2 2 2 2 5" xfId="18765" xr:uid="{00000000-0005-0000-0000-000059490000}"/>
    <cellStyle name="Normal 2 3 3 2 2 2 2 2 5 2" xfId="18766" xr:uid="{00000000-0005-0000-0000-00005A490000}"/>
    <cellStyle name="Normal 2 3 3 2 2 2 2 2 5 2 2" xfId="18767" xr:uid="{00000000-0005-0000-0000-00005B490000}"/>
    <cellStyle name="Normal 2 3 3 2 2 2 2 2 5 2 3" xfId="18768" xr:uid="{00000000-0005-0000-0000-00005C490000}"/>
    <cellStyle name="Normal 2 3 3 2 2 2 2 2 5 2 4" xfId="18769" xr:uid="{00000000-0005-0000-0000-00005D490000}"/>
    <cellStyle name="Normal 2 3 3 2 2 2 2 2 5 2 5" xfId="18770" xr:uid="{00000000-0005-0000-0000-00005E490000}"/>
    <cellStyle name="Normal 2 3 3 2 2 2 2 2 5 2 6" xfId="18771" xr:uid="{00000000-0005-0000-0000-00005F490000}"/>
    <cellStyle name="Normal 2 3 3 2 2 2 2 2 5 3" xfId="18772" xr:uid="{00000000-0005-0000-0000-000060490000}"/>
    <cellStyle name="Normal 2 3 3 2 2 2 2 2 5 4" xfId="18773" xr:uid="{00000000-0005-0000-0000-000061490000}"/>
    <cellStyle name="Normal 2 3 3 2 2 2 2 2 5 5" xfId="18774" xr:uid="{00000000-0005-0000-0000-000062490000}"/>
    <cellStyle name="Normal 2 3 3 2 2 2 2 2 5 6" xfId="18775" xr:uid="{00000000-0005-0000-0000-000063490000}"/>
    <cellStyle name="Normal 2 3 3 2 2 2 2 2 6" xfId="18776" xr:uid="{00000000-0005-0000-0000-000064490000}"/>
    <cellStyle name="Normal 2 3 3 2 2 2 2 2 7" xfId="18777" xr:uid="{00000000-0005-0000-0000-000065490000}"/>
    <cellStyle name="Normal 2 3 3 2 2 2 2 2 8" xfId="18778" xr:uid="{00000000-0005-0000-0000-000066490000}"/>
    <cellStyle name="Normal 2 3 3 2 2 2 2 2 9" xfId="18779" xr:uid="{00000000-0005-0000-0000-000067490000}"/>
    <cellStyle name="Normal 2 3 3 2 2 2 2 3" xfId="18780" xr:uid="{00000000-0005-0000-0000-000068490000}"/>
    <cellStyle name="Normal 2 3 3 2 2 2 2 3 2" xfId="18781" xr:uid="{00000000-0005-0000-0000-000069490000}"/>
    <cellStyle name="Normal 2 3 3 2 2 2 2 3 2 2" xfId="18782" xr:uid="{00000000-0005-0000-0000-00006A490000}"/>
    <cellStyle name="Normal 2 3 3 2 2 2 2 3 2 2 2" xfId="18783" xr:uid="{00000000-0005-0000-0000-00006B490000}"/>
    <cellStyle name="Normal 2 3 3 2 2 2 2 3 2 2 2 2" xfId="18784" xr:uid="{00000000-0005-0000-0000-00006C490000}"/>
    <cellStyle name="Normal 2 3 3 2 2 2 2 3 2 2 2 3" xfId="18785" xr:uid="{00000000-0005-0000-0000-00006D490000}"/>
    <cellStyle name="Normal 2 3 3 2 2 2 2 3 2 2 2 4" xfId="18786" xr:uid="{00000000-0005-0000-0000-00006E490000}"/>
    <cellStyle name="Normal 2 3 3 2 2 2 2 3 2 2 2 5" xfId="18787" xr:uid="{00000000-0005-0000-0000-00006F490000}"/>
    <cellStyle name="Normal 2 3 3 2 2 2 2 3 2 2 2 6" xfId="18788" xr:uid="{00000000-0005-0000-0000-000070490000}"/>
    <cellStyle name="Normal 2 3 3 2 2 2 2 3 2 2 3" xfId="18789" xr:uid="{00000000-0005-0000-0000-000071490000}"/>
    <cellStyle name="Normal 2 3 3 2 2 2 2 3 2 2 4" xfId="18790" xr:uid="{00000000-0005-0000-0000-000072490000}"/>
    <cellStyle name="Normal 2 3 3 2 2 2 2 3 2 2 5" xfId="18791" xr:uid="{00000000-0005-0000-0000-000073490000}"/>
    <cellStyle name="Normal 2 3 3 2 2 2 2 3 2 2 6" xfId="18792" xr:uid="{00000000-0005-0000-0000-000074490000}"/>
    <cellStyle name="Normal 2 3 3 2 2 2 2 3 2 3" xfId="18793" xr:uid="{00000000-0005-0000-0000-000075490000}"/>
    <cellStyle name="Normal 2 3 3 2 2 2 2 3 2 4" xfId="18794" xr:uid="{00000000-0005-0000-0000-000076490000}"/>
    <cellStyle name="Normal 2 3 3 2 2 2 2 3 2 5" xfId="18795" xr:uid="{00000000-0005-0000-0000-000077490000}"/>
    <cellStyle name="Normal 2 3 3 2 2 2 2 3 2 6" xfId="18796" xr:uid="{00000000-0005-0000-0000-000078490000}"/>
    <cellStyle name="Normal 2 3 3 2 2 2 2 3 2 7" xfId="18797" xr:uid="{00000000-0005-0000-0000-000079490000}"/>
    <cellStyle name="Normal 2 3 3 2 2 2 2 3 2 8" xfId="18798" xr:uid="{00000000-0005-0000-0000-00007A490000}"/>
    <cellStyle name="Normal 2 3 3 2 2 2 2 3 2 9" xfId="18799" xr:uid="{00000000-0005-0000-0000-00007B490000}"/>
    <cellStyle name="Normal 2 3 3 2 2 2 2 3 3" xfId="18800" xr:uid="{00000000-0005-0000-0000-00007C490000}"/>
    <cellStyle name="Normal 2 3 3 2 2 2 2 3 3 2" xfId="18801" xr:uid="{00000000-0005-0000-0000-00007D490000}"/>
    <cellStyle name="Normal 2 3 3 2 2 2 2 3 3 2 2" xfId="18802" xr:uid="{00000000-0005-0000-0000-00007E490000}"/>
    <cellStyle name="Normal 2 3 3 2 2 2 2 3 3 2 3" xfId="18803" xr:uid="{00000000-0005-0000-0000-00007F490000}"/>
    <cellStyle name="Normal 2 3 3 2 2 2 2 3 3 2 4" xfId="18804" xr:uid="{00000000-0005-0000-0000-000080490000}"/>
    <cellStyle name="Normal 2 3 3 2 2 2 2 3 3 2 5" xfId="18805" xr:uid="{00000000-0005-0000-0000-000081490000}"/>
    <cellStyle name="Normal 2 3 3 2 2 2 2 3 3 2 6" xfId="18806" xr:uid="{00000000-0005-0000-0000-000082490000}"/>
    <cellStyle name="Normal 2 3 3 2 2 2 2 3 3 3" xfId="18807" xr:uid="{00000000-0005-0000-0000-000083490000}"/>
    <cellStyle name="Normal 2 3 3 2 2 2 2 3 3 4" xfId="18808" xr:uid="{00000000-0005-0000-0000-000084490000}"/>
    <cellStyle name="Normal 2 3 3 2 2 2 2 3 3 5" xfId="18809" xr:uid="{00000000-0005-0000-0000-000085490000}"/>
    <cellStyle name="Normal 2 3 3 2 2 2 2 3 3 6" xfId="18810" xr:uid="{00000000-0005-0000-0000-000086490000}"/>
    <cellStyle name="Normal 2 3 3 2 2 2 2 3 4" xfId="18811" xr:uid="{00000000-0005-0000-0000-000087490000}"/>
    <cellStyle name="Normal 2 3 3 2 2 2 2 3 5" xfId="18812" xr:uid="{00000000-0005-0000-0000-000088490000}"/>
    <cellStyle name="Normal 2 3 3 2 2 2 2 3 6" xfId="18813" xr:uid="{00000000-0005-0000-0000-000089490000}"/>
    <cellStyle name="Normal 2 3 3 2 2 2 2 3 7" xfId="18814" xr:uid="{00000000-0005-0000-0000-00008A490000}"/>
    <cellStyle name="Normal 2 3 3 2 2 2 2 3 8" xfId="18815" xr:uid="{00000000-0005-0000-0000-00008B490000}"/>
    <cellStyle name="Normal 2 3 3 2 2 2 2 3 9" xfId="18816" xr:uid="{00000000-0005-0000-0000-00008C490000}"/>
    <cellStyle name="Normal 2 3 3 2 2 2 2 4" xfId="18817" xr:uid="{00000000-0005-0000-0000-00008D490000}"/>
    <cellStyle name="Normal 2 3 3 2 2 2 2 5" xfId="18818" xr:uid="{00000000-0005-0000-0000-00008E490000}"/>
    <cellStyle name="Normal 2 3 3 2 2 2 2 5 2" xfId="18819" xr:uid="{00000000-0005-0000-0000-00008F490000}"/>
    <cellStyle name="Normal 2 3 3 2 2 2 2 5 2 2" xfId="18820" xr:uid="{00000000-0005-0000-0000-000090490000}"/>
    <cellStyle name="Normal 2 3 3 2 2 2 2 5 2 3" xfId="18821" xr:uid="{00000000-0005-0000-0000-000091490000}"/>
    <cellStyle name="Normal 2 3 3 2 2 2 2 5 2 4" xfId="18822" xr:uid="{00000000-0005-0000-0000-000092490000}"/>
    <cellStyle name="Normal 2 3 3 2 2 2 2 5 2 5" xfId="18823" xr:uid="{00000000-0005-0000-0000-000093490000}"/>
    <cellStyle name="Normal 2 3 3 2 2 2 2 5 2 6" xfId="18824" xr:uid="{00000000-0005-0000-0000-000094490000}"/>
    <cellStyle name="Normal 2 3 3 2 2 2 2 5 3" xfId="18825" xr:uid="{00000000-0005-0000-0000-000095490000}"/>
    <cellStyle name="Normal 2 3 3 2 2 2 2 5 4" xfId="18826" xr:uid="{00000000-0005-0000-0000-000096490000}"/>
    <cellStyle name="Normal 2 3 3 2 2 2 2 5 5" xfId="18827" xr:uid="{00000000-0005-0000-0000-000097490000}"/>
    <cellStyle name="Normal 2 3 3 2 2 2 2 5 6" xfId="18828" xr:uid="{00000000-0005-0000-0000-000098490000}"/>
    <cellStyle name="Normal 2 3 3 2 2 2 2 6" xfId="18829" xr:uid="{00000000-0005-0000-0000-000099490000}"/>
    <cellStyle name="Normal 2 3 3 2 2 2 2 7" xfId="18830" xr:uid="{00000000-0005-0000-0000-00009A490000}"/>
    <cellStyle name="Normal 2 3 3 2 2 2 2 8" xfId="18831" xr:uid="{00000000-0005-0000-0000-00009B490000}"/>
    <cellStyle name="Normal 2 3 3 2 2 2 2 9" xfId="18832" xr:uid="{00000000-0005-0000-0000-00009C490000}"/>
    <cellStyle name="Normal 2 3 3 2 2 2 3" xfId="18833" xr:uid="{00000000-0005-0000-0000-00009D490000}"/>
    <cellStyle name="Normal 2 3 3 2 2 2 4" xfId="18834" xr:uid="{00000000-0005-0000-0000-00009E490000}"/>
    <cellStyle name="Normal 2 3 3 2 2 2 5" xfId="18835" xr:uid="{00000000-0005-0000-0000-00009F490000}"/>
    <cellStyle name="Normal 2 3 3 2 2 2 5 2" xfId="18836" xr:uid="{00000000-0005-0000-0000-0000A0490000}"/>
    <cellStyle name="Normal 2 3 3 2 2 2 5 2 2" xfId="18837" xr:uid="{00000000-0005-0000-0000-0000A1490000}"/>
    <cellStyle name="Normal 2 3 3 2 2 2 5 2 2 2" xfId="18838" xr:uid="{00000000-0005-0000-0000-0000A2490000}"/>
    <cellStyle name="Normal 2 3 3 2 2 2 5 2 2 2 2" xfId="18839" xr:uid="{00000000-0005-0000-0000-0000A3490000}"/>
    <cellStyle name="Normal 2 3 3 2 2 2 5 2 2 2 3" xfId="18840" xr:uid="{00000000-0005-0000-0000-0000A4490000}"/>
    <cellStyle name="Normal 2 3 3 2 2 2 5 2 2 2 4" xfId="18841" xr:uid="{00000000-0005-0000-0000-0000A5490000}"/>
    <cellStyle name="Normal 2 3 3 2 2 2 5 2 2 2 5" xfId="18842" xr:uid="{00000000-0005-0000-0000-0000A6490000}"/>
    <cellStyle name="Normal 2 3 3 2 2 2 5 2 2 2 6" xfId="18843" xr:uid="{00000000-0005-0000-0000-0000A7490000}"/>
    <cellStyle name="Normal 2 3 3 2 2 2 5 2 2 3" xfId="18844" xr:uid="{00000000-0005-0000-0000-0000A8490000}"/>
    <cellStyle name="Normal 2 3 3 2 2 2 5 2 2 4" xfId="18845" xr:uid="{00000000-0005-0000-0000-0000A9490000}"/>
    <cellStyle name="Normal 2 3 3 2 2 2 5 2 2 5" xfId="18846" xr:uid="{00000000-0005-0000-0000-0000AA490000}"/>
    <cellStyle name="Normal 2 3 3 2 2 2 5 2 2 6" xfId="18847" xr:uid="{00000000-0005-0000-0000-0000AB490000}"/>
    <cellStyle name="Normal 2 3 3 2 2 2 5 2 3" xfId="18848" xr:uid="{00000000-0005-0000-0000-0000AC490000}"/>
    <cellStyle name="Normal 2 3 3 2 2 2 5 2 4" xfId="18849" xr:uid="{00000000-0005-0000-0000-0000AD490000}"/>
    <cellStyle name="Normal 2 3 3 2 2 2 5 2 5" xfId="18850" xr:uid="{00000000-0005-0000-0000-0000AE490000}"/>
    <cellStyle name="Normal 2 3 3 2 2 2 5 2 6" xfId="18851" xr:uid="{00000000-0005-0000-0000-0000AF490000}"/>
    <cellStyle name="Normal 2 3 3 2 2 2 5 2 7" xfId="18852" xr:uid="{00000000-0005-0000-0000-0000B0490000}"/>
    <cellStyle name="Normal 2 3 3 2 2 2 5 2 8" xfId="18853" xr:uid="{00000000-0005-0000-0000-0000B1490000}"/>
    <cellStyle name="Normal 2 3 3 2 2 2 5 2 9" xfId="18854" xr:uid="{00000000-0005-0000-0000-0000B2490000}"/>
    <cellStyle name="Normal 2 3 3 2 2 2 5 3" xfId="18855" xr:uid="{00000000-0005-0000-0000-0000B3490000}"/>
    <cellStyle name="Normal 2 3 3 2 2 2 5 3 2" xfId="18856" xr:uid="{00000000-0005-0000-0000-0000B4490000}"/>
    <cellStyle name="Normal 2 3 3 2 2 2 5 3 2 2" xfId="18857" xr:uid="{00000000-0005-0000-0000-0000B5490000}"/>
    <cellStyle name="Normal 2 3 3 2 2 2 5 3 2 3" xfId="18858" xr:uid="{00000000-0005-0000-0000-0000B6490000}"/>
    <cellStyle name="Normal 2 3 3 2 2 2 5 3 2 4" xfId="18859" xr:uid="{00000000-0005-0000-0000-0000B7490000}"/>
    <cellStyle name="Normal 2 3 3 2 2 2 5 3 2 5" xfId="18860" xr:uid="{00000000-0005-0000-0000-0000B8490000}"/>
    <cellStyle name="Normal 2 3 3 2 2 2 5 3 2 6" xfId="18861" xr:uid="{00000000-0005-0000-0000-0000B9490000}"/>
    <cellStyle name="Normal 2 3 3 2 2 2 5 3 3" xfId="18862" xr:uid="{00000000-0005-0000-0000-0000BA490000}"/>
    <cellStyle name="Normal 2 3 3 2 2 2 5 3 4" xfId="18863" xr:uid="{00000000-0005-0000-0000-0000BB490000}"/>
    <cellStyle name="Normal 2 3 3 2 2 2 5 3 5" xfId="18864" xr:uid="{00000000-0005-0000-0000-0000BC490000}"/>
    <cellStyle name="Normal 2 3 3 2 2 2 5 3 6" xfId="18865" xr:uid="{00000000-0005-0000-0000-0000BD490000}"/>
    <cellStyle name="Normal 2 3 3 2 2 2 5 4" xfId="18866" xr:uid="{00000000-0005-0000-0000-0000BE490000}"/>
    <cellStyle name="Normal 2 3 3 2 2 2 5 5" xfId="18867" xr:uid="{00000000-0005-0000-0000-0000BF490000}"/>
    <cellStyle name="Normal 2 3 3 2 2 2 5 6" xfId="18868" xr:uid="{00000000-0005-0000-0000-0000C0490000}"/>
    <cellStyle name="Normal 2 3 3 2 2 2 5 7" xfId="18869" xr:uid="{00000000-0005-0000-0000-0000C1490000}"/>
    <cellStyle name="Normal 2 3 3 2 2 2 5 8" xfId="18870" xr:uid="{00000000-0005-0000-0000-0000C2490000}"/>
    <cellStyle name="Normal 2 3 3 2 2 2 5 9" xfId="18871" xr:uid="{00000000-0005-0000-0000-0000C3490000}"/>
    <cellStyle name="Normal 2 3 3 2 2 2 6" xfId="18872" xr:uid="{00000000-0005-0000-0000-0000C4490000}"/>
    <cellStyle name="Normal 2 3 3 2 2 2 7" xfId="18873" xr:uid="{00000000-0005-0000-0000-0000C5490000}"/>
    <cellStyle name="Normal 2 3 3 2 2 2 8" xfId="18874" xr:uid="{00000000-0005-0000-0000-0000C6490000}"/>
    <cellStyle name="Normal 2 3 3 2 2 2 8 2" xfId="18875" xr:uid="{00000000-0005-0000-0000-0000C7490000}"/>
    <cellStyle name="Normal 2 3 3 2 2 2 8 2 2" xfId="18876" xr:uid="{00000000-0005-0000-0000-0000C8490000}"/>
    <cellStyle name="Normal 2 3 3 2 2 2 8 2 3" xfId="18877" xr:uid="{00000000-0005-0000-0000-0000C9490000}"/>
    <cellStyle name="Normal 2 3 3 2 2 2 8 2 4" xfId="18878" xr:uid="{00000000-0005-0000-0000-0000CA490000}"/>
    <cellStyle name="Normal 2 3 3 2 2 2 8 2 5" xfId="18879" xr:uid="{00000000-0005-0000-0000-0000CB490000}"/>
    <cellStyle name="Normal 2 3 3 2 2 2 8 2 6" xfId="18880" xr:uid="{00000000-0005-0000-0000-0000CC490000}"/>
    <cellStyle name="Normal 2 3 3 2 2 2 8 3" xfId="18881" xr:uid="{00000000-0005-0000-0000-0000CD490000}"/>
    <cellStyle name="Normal 2 3 3 2 2 2 8 4" xfId="18882" xr:uid="{00000000-0005-0000-0000-0000CE490000}"/>
    <cellStyle name="Normal 2 3 3 2 2 2 8 5" xfId="18883" xr:uid="{00000000-0005-0000-0000-0000CF490000}"/>
    <cellStyle name="Normal 2 3 3 2 2 2 8 6" xfId="18884" xr:uid="{00000000-0005-0000-0000-0000D0490000}"/>
    <cellStyle name="Normal 2 3 3 2 2 2 9" xfId="18885" xr:uid="{00000000-0005-0000-0000-0000D1490000}"/>
    <cellStyle name="Normal 2 3 3 2 2 3" xfId="18886" xr:uid="{00000000-0005-0000-0000-0000D2490000}"/>
    <cellStyle name="Normal 2 3 3 2 2 3 10" xfId="18887" xr:uid="{00000000-0005-0000-0000-0000D3490000}"/>
    <cellStyle name="Normal 2 3 3 2 2 3 11" xfId="18888" xr:uid="{00000000-0005-0000-0000-0000D4490000}"/>
    <cellStyle name="Normal 2 3 3 2 2 3 12" xfId="18889" xr:uid="{00000000-0005-0000-0000-0000D5490000}"/>
    <cellStyle name="Normal 2 3 3 2 2 3 2" xfId="18890" xr:uid="{00000000-0005-0000-0000-0000D6490000}"/>
    <cellStyle name="Normal 2 3 3 2 2 3 2 10" xfId="18891" xr:uid="{00000000-0005-0000-0000-0000D7490000}"/>
    <cellStyle name="Normal 2 3 3 2 2 3 2 11" xfId="18892" xr:uid="{00000000-0005-0000-0000-0000D8490000}"/>
    <cellStyle name="Normal 2 3 3 2 2 3 2 12" xfId="18893" xr:uid="{00000000-0005-0000-0000-0000D9490000}"/>
    <cellStyle name="Normal 2 3 3 2 2 3 2 2" xfId="18894" xr:uid="{00000000-0005-0000-0000-0000DA490000}"/>
    <cellStyle name="Normal 2 3 3 2 2 3 2 2 2" xfId="18895" xr:uid="{00000000-0005-0000-0000-0000DB490000}"/>
    <cellStyle name="Normal 2 3 3 2 2 3 2 2 2 2" xfId="18896" xr:uid="{00000000-0005-0000-0000-0000DC490000}"/>
    <cellStyle name="Normal 2 3 3 2 2 3 2 2 2 2 2" xfId="18897" xr:uid="{00000000-0005-0000-0000-0000DD490000}"/>
    <cellStyle name="Normal 2 3 3 2 2 3 2 2 2 2 2 2" xfId="18898" xr:uid="{00000000-0005-0000-0000-0000DE490000}"/>
    <cellStyle name="Normal 2 3 3 2 2 3 2 2 2 2 2 3" xfId="18899" xr:uid="{00000000-0005-0000-0000-0000DF490000}"/>
    <cellStyle name="Normal 2 3 3 2 2 3 2 2 2 2 2 4" xfId="18900" xr:uid="{00000000-0005-0000-0000-0000E0490000}"/>
    <cellStyle name="Normal 2 3 3 2 2 3 2 2 2 2 2 5" xfId="18901" xr:uid="{00000000-0005-0000-0000-0000E1490000}"/>
    <cellStyle name="Normal 2 3 3 2 2 3 2 2 2 2 2 6" xfId="18902" xr:uid="{00000000-0005-0000-0000-0000E2490000}"/>
    <cellStyle name="Normal 2 3 3 2 2 3 2 2 2 2 3" xfId="18903" xr:uid="{00000000-0005-0000-0000-0000E3490000}"/>
    <cellStyle name="Normal 2 3 3 2 2 3 2 2 2 2 4" xfId="18904" xr:uid="{00000000-0005-0000-0000-0000E4490000}"/>
    <cellStyle name="Normal 2 3 3 2 2 3 2 2 2 2 5" xfId="18905" xr:uid="{00000000-0005-0000-0000-0000E5490000}"/>
    <cellStyle name="Normal 2 3 3 2 2 3 2 2 2 2 6" xfId="18906" xr:uid="{00000000-0005-0000-0000-0000E6490000}"/>
    <cellStyle name="Normal 2 3 3 2 2 3 2 2 2 3" xfId="18907" xr:uid="{00000000-0005-0000-0000-0000E7490000}"/>
    <cellStyle name="Normal 2 3 3 2 2 3 2 2 2 4" xfId="18908" xr:uid="{00000000-0005-0000-0000-0000E8490000}"/>
    <cellStyle name="Normal 2 3 3 2 2 3 2 2 2 5" xfId="18909" xr:uid="{00000000-0005-0000-0000-0000E9490000}"/>
    <cellStyle name="Normal 2 3 3 2 2 3 2 2 2 6" xfId="18910" xr:uid="{00000000-0005-0000-0000-0000EA490000}"/>
    <cellStyle name="Normal 2 3 3 2 2 3 2 2 2 7" xfId="18911" xr:uid="{00000000-0005-0000-0000-0000EB490000}"/>
    <cellStyle name="Normal 2 3 3 2 2 3 2 2 2 8" xfId="18912" xr:uid="{00000000-0005-0000-0000-0000EC490000}"/>
    <cellStyle name="Normal 2 3 3 2 2 3 2 2 2 9" xfId="18913" xr:uid="{00000000-0005-0000-0000-0000ED490000}"/>
    <cellStyle name="Normal 2 3 3 2 2 3 2 2 3" xfId="18914" xr:uid="{00000000-0005-0000-0000-0000EE490000}"/>
    <cellStyle name="Normal 2 3 3 2 2 3 2 2 3 2" xfId="18915" xr:uid="{00000000-0005-0000-0000-0000EF490000}"/>
    <cellStyle name="Normal 2 3 3 2 2 3 2 2 3 2 2" xfId="18916" xr:uid="{00000000-0005-0000-0000-0000F0490000}"/>
    <cellStyle name="Normal 2 3 3 2 2 3 2 2 3 2 3" xfId="18917" xr:uid="{00000000-0005-0000-0000-0000F1490000}"/>
    <cellStyle name="Normal 2 3 3 2 2 3 2 2 3 2 4" xfId="18918" xr:uid="{00000000-0005-0000-0000-0000F2490000}"/>
    <cellStyle name="Normal 2 3 3 2 2 3 2 2 3 2 5" xfId="18919" xr:uid="{00000000-0005-0000-0000-0000F3490000}"/>
    <cellStyle name="Normal 2 3 3 2 2 3 2 2 3 2 6" xfId="18920" xr:uid="{00000000-0005-0000-0000-0000F4490000}"/>
    <cellStyle name="Normal 2 3 3 2 2 3 2 2 3 3" xfId="18921" xr:uid="{00000000-0005-0000-0000-0000F5490000}"/>
    <cellStyle name="Normal 2 3 3 2 2 3 2 2 3 4" xfId="18922" xr:uid="{00000000-0005-0000-0000-0000F6490000}"/>
    <cellStyle name="Normal 2 3 3 2 2 3 2 2 3 5" xfId="18923" xr:uid="{00000000-0005-0000-0000-0000F7490000}"/>
    <cellStyle name="Normal 2 3 3 2 2 3 2 2 3 6" xfId="18924" xr:uid="{00000000-0005-0000-0000-0000F8490000}"/>
    <cellStyle name="Normal 2 3 3 2 2 3 2 2 4" xfId="18925" xr:uid="{00000000-0005-0000-0000-0000F9490000}"/>
    <cellStyle name="Normal 2 3 3 2 2 3 2 2 5" xfId="18926" xr:uid="{00000000-0005-0000-0000-0000FA490000}"/>
    <cellStyle name="Normal 2 3 3 2 2 3 2 2 6" xfId="18927" xr:uid="{00000000-0005-0000-0000-0000FB490000}"/>
    <cellStyle name="Normal 2 3 3 2 2 3 2 2 7" xfId="18928" xr:uid="{00000000-0005-0000-0000-0000FC490000}"/>
    <cellStyle name="Normal 2 3 3 2 2 3 2 2 8" xfId="18929" xr:uid="{00000000-0005-0000-0000-0000FD490000}"/>
    <cellStyle name="Normal 2 3 3 2 2 3 2 2 9" xfId="18930" xr:uid="{00000000-0005-0000-0000-0000FE490000}"/>
    <cellStyle name="Normal 2 3 3 2 2 3 2 3" xfId="18931" xr:uid="{00000000-0005-0000-0000-0000FF490000}"/>
    <cellStyle name="Normal 2 3 3 2 2 3 2 4" xfId="18932" xr:uid="{00000000-0005-0000-0000-0000004A0000}"/>
    <cellStyle name="Normal 2 3 3 2 2 3 2 5" xfId="18933" xr:uid="{00000000-0005-0000-0000-0000014A0000}"/>
    <cellStyle name="Normal 2 3 3 2 2 3 2 5 2" xfId="18934" xr:uid="{00000000-0005-0000-0000-0000024A0000}"/>
    <cellStyle name="Normal 2 3 3 2 2 3 2 5 2 2" xfId="18935" xr:uid="{00000000-0005-0000-0000-0000034A0000}"/>
    <cellStyle name="Normal 2 3 3 2 2 3 2 5 2 3" xfId="18936" xr:uid="{00000000-0005-0000-0000-0000044A0000}"/>
    <cellStyle name="Normal 2 3 3 2 2 3 2 5 2 4" xfId="18937" xr:uid="{00000000-0005-0000-0000-0000054A0000}"/>
    <cellStyle name="Normal 2 3 3 2 2 3 2 5 2 5" xfId="18938" xr:uid="{00000000-0005-0000-0000-0000064A0000}"/>
    <cellStyle name="Normal 2 3 3 2 2 3 2 5 2 6" xfId="18939" xr:uid="{00000000-0005-0000-0000-0000074A0000}"/>
    <cellStyle name="Normal 2 3 3 2 2 3 2 5 3" xfId="18940" xr:uid="{00000000-0005-0000-0000-0000084A0000}"/>
    <cellStyle name="Normal 2 3 3 2 2 3 2 5 4" xfId="18941" xr:uid="{00000000-0005-0000-0000-0000094A0000}"/>
    <cellStyle name="Normal 2 3 3 2 2 3 2 5 5" xfId="18942" xr:uid="{00000000-0005-0000-0000-00000A4A0000}"/>
    <cellStyle name="Normal 2 3 3 2 2 3 2 5 6" xfId="18943" xr:uid="{00000000-0005-0000-0000-00000B4A0000}"/>
    <cellStyle name="Normal 2 3 3 2 2 3 2 6" xfId="18944" xr:uid="{00000000-0005-0000-0000-00000C4A0000}"/>
    <cellStyle name="Normal 2 3 3 2 2 3 2 7" xfId="18945" xr:uid="{00000000-0005-0000-0000-00000D4A0000}"/>
    <cellStyle name="Normal 2 3 3 2 2 3 2 8" xfId="18946" xr:uid="{00000000-0005-0000-0000-00000E4A0000}"/>
    <cellStyle name="Normal 2 3 3 2 2 3 2 9" xfId="18947" xr:uid="{00000000-0005-0000-0000-00000F4A0000}"/>
    <cellStyle name="Normal 2 3 3 2 2 3 3" xfId="18948" xr:uid="{00000000-0005-0000-0000-0000104A0000}"/>
    <cellStyle name="Normal 2 3 3 2 2 3 3 2" xfId="18949" xr:uid="{00000000-0005-0000-0000-0000114A0000}"/>
    <cellStyle name="Normal 2 3 3 2 2 3 3 2 2" xfId="18950" xr:uid="{00000000-0005-0000-0000-0000124A0000}"/>
    <cellStyle name="Normal 2 3 3 2 2 3 3 2 2 2" xfId="18951" xr:uid="{00000000-0005-0000-0000-0000134A0000}"/>
    <cellStyle name="Normal 2 3 3 2 2 3 3 2 2 2 2" xfId="18952" xr:uid="{00000000-0005-0000-0000-0000144A0000}"/>
    <cellStyle name="Normal 2 3 3 2 2 3 3 2 2 2 3" xfId="18953" xr:uid="{00000000-0005-0000-0000-0000154A0000}"/>
    <cellStyle name="Normal 2 3 3 2 2 3 3 2 2 2 4" xfId="18954" xr:uid="{00000000-0005-0000-0000-0000164A0000}"/>
    <cellStyle name="Normal 2 3 3 2 2 3 3 2 2 2 5" xfId="18955" xr:uid="{00000000-0005-0000-0000-0000174A0000}"/>
    <cellStyle name="Normal 2 3 3 2 2 3 3 2 2 2 6" xfId="18956" xr:uid="{00000000-0005-0000-0000-0000184A0000}"/>
    <cellStyle name="Normal 2 3 3 2 2 3 3 2 2 3" xfId="18957" xr:uid="{00000000-0005-0000-0000-0000194A0000}"/>
    <cellStyle name="Normal 2 3 3 2 2 3 3 2 2 4" xfId="18958" xr:uid="{00000000-0005-0000-0000-00001A4A0000}"/>
    <cellStyle name="Normal 2 3 3 2 2 3 3 2 2 5" xfId="18959" xr:uid="{00000000-0005-0000-0000-00001B4A0000}"/>
    <cellStyle name="Normal 2 3 3 2 2 3 3 2 2 6" xfId="18960" xr:uid="{00000000-0005-0000-0000-00001C4A0000}"/>
    <cellStyle name="Normal 2 3 3 2 2 3 3 2 3" xfId="18961" xr:uid="{00000000-0005-0000-0000-00001D4A0000}"/>
    <cellStyle name="Normal 2 3 3 2 2 3 3 2 4" xfId="18962" xr:uid="{00000000-0005-0000-0000-00001E4A0000}"/>
    <cellStyle name="Normal 2 3 3 2 2 3 3 2 5" xfId="18963" xr:uid="{00000000-0005-0000-0000-00001F4A0000}"/>
    <cellStyle name="Normal 2 3 3 2 2 3 3 2 6" xfId="18964" xr:uid="{00000000-0005-0000-0000-0000204A0000}"/>
    <cellStyle name="Normal 2 3 3 2 2 3 3 2 7" xfId="18965" xr:uid="{00000000-0005-0000-0000-0000214A0000}"/>
    <cellStyle name="Normal 2 3 3 2 2 3 3 2 8" xfId="18966" xr:uid="{00000000-0005-0000-0000-0000224A0000}"/>
    <cellStyle name="Normal 2 3 3 2 2 3 3 2 9" xfId="18967" xr:uid="{00000000-0005-0000-0000-0000234A0000}"/>
    <cellStyle name="Normal 2 3 3 2 2 3 3 3" xfId="18968" xr:uid="{00000000-0005-0000-0000-0000244A0000}"/>
    <cellStyle name="Normal 2 3 3 2 2 3 3 3 2" xfId="18969" xr:uid="{00000000-0005-0000-0000-0000254A0000}"/>
    <cellStyle name="Normal 2 3 3 2 2 3 3 3 2 2" xfId="18970" xr:uid="{00000000-0005-0000-0000-0000264A0000}"/>
    <cellStyle name="Normal 2 3 3 2 2 3 3 3 2 3" xfId="18971" xr:uid="{00000000-0005-0000-0000-0000274A0000}"/>
    <cellStyle name="Normal 2 3 3 2 2 3 3 3 2 4" xfId="18972" xr:uid="{00000000-0005-0000-0000-0000284A0000}"/>
    <cellStyle name="Normal 2 3 3 2 2 3 3 3 2 5" xfId="18973" xr:uid="{00000000-0005-0000-0000-0000294A0000}"/>
    <cellStyle name="Normal 2 3 3 2 2 3 3 3 2 6" xfId="18974" xr:uid="{00000000-0005-0000-0000-00002A4A0000}"/>
    <cellStyle name="Normal 2 3 3 2 2 3 3 3 3" xfId="18975" xr:uid="{00000000-0005-0000-0000-00002B4A0000}"/>
    <cellStyle name="Normal 2 3 3 2 2 3 3 3 4" xfId="18976" xr:uid="{00000000-0005-0000-0000-00002C4A0000}"/>
    <cellStyle name="Normal 2 3 3 2 2 3 3 3 5" xfId="18977" xr:uid="{00000000-0005-0000-0000-00002D4A0000}"/>
    <cellStyle name="Normal 2 3 3 2 2 3 3 3 6" xfId="18978" xr:uid="{00000000-0005-0000-0000-00002E4A0000}"/>
    <cellStyle name="Normal 2 3 3 2 2 3 3 4" xfId="18979" xr:uid="{00000000-0005-0000-0000-00002F4A0000}"/>
    <cellStyle name="Normal 2 3 3 2 2 3 3 5" xfId="18980" xr:uid="{00000000-0005-0000-0000-0000304A0000}"/>
    <cellStyle name="Normal 2 3 3 2 2 3 3 6" xfId="18981" xr:uid="{00000000-0005-0000-0000-0000314A0000}"/>
    <cellStyle name="Normal 2 3 3 2 2 3 3 7" xfId="18982" xr:uid="{00000000-0005-0000-0000-0000324A0000}"/>
    <cellStyle name="Normal 2 3 3 2 2 3 3 8" xfId="18983" xr:uid="{00000000-0005-0000-0000-0000334A0000}"/>
    <cellStyle name="Normal 2 3 3 2 2 3 3 9" xfId="18984" xr:uid="{00000000-0005-0000-0000-0000344A0000}"/>
    <cellStyle name="Normal 2 3 3 2 2 3 4" xfId="18985" xr:uid="{00000000-0005-0000-0000-0000354A0000}"/>
    <cellStyle name="Normal 2 3 3 2 2 3 5" xfId="18986" xr:uid="{00000000-0005-0000-0000-0000364A0000}"/>
    <cellStyle name="Normal 2 3 3 2 2 3 5 2" xfId="18987" xr:uid="{00000000-0005-0000-0000-0000374A0000}"/>
    <cellStyle name="Normal 2 3 3 2 2 3 5 2 2" xfId="18988" xr:uid="{00000000-0005-0000-0000-0000384A0000}"/>
    <cellStyle name="Normal 2 3 3 2 2 3 5 2 3" xfId="18989" xr:uid="{00000000-0005-0000-0000-0000394A0000}"/>
    <cellStyle name="Normal 2 3 3 2 2 3 5 2 4" xfId="18990" xr:uid="{00000000-0005-0000-0000-00003A4A0000}"/>
    <cellStyle name="Normal 2 3 3 2 2 3 5 2 5" xfId="18991" xr:uid="{00000000-0005-0000-0000-00003B4A0000}"/>
    <cellStyle name="Normal 2 3 3 2 2 3 5 2 6" xfId="18992" xr:uid="{00000000-0005-0000-0000-00003C4A0000}"/>
    <cellStyle name="Normal 2 3 3 2 2 3 5 3" xfId="18993" xr:uid="{00000000-0005-0000-0000-00003D4A0000}"/>
    <cellStyle name="Normal 2 3 3 2 2 3 5 4" xfId="18994" xr:uid="{00000000-0005-0000-0000-00003E4A0000}"/>
    <cellStyle name="Normal 2 3 3 2 2 3 5 5" xfId="18995" xr:uid="{00000000-0005-0000-0000-00003F4A0000}"/>
    <cellStyle name="Normal 2 3 3 2 2 3 5 6" xfId="18996" xr:uid="{00000000-0005-0000-0000-0000404A0000}"/>
    <cellStyle name="Normal 2 3 3 2 2 3 6" xfId="18997" xr:uid="{00000000-0005-0000-0000-0000414A0000}"/>
    <cellStyle name="Normal 2 3 3 2 2 3 7" xfId="18998" xr:uid="{00000000-0005-0000-0000-0000424A0000}"/>
    <cellStyle name="Normal 2 3 3 2 2 3 8" xfId="18999" xr:uid="{00000000-0005-0000-0000-0000434A0000}"/>
    <cellStyle name="Normal 2 3 3 2 2 3 9" xfId="19000" xr:uid="{00000000-0005-0000-0000-0000444A0000}"/>
    <cellStyle name="Normal 2 3 3 2 2 4" xfId="19001" xr:uid="{00000000-0005-0000-0000-0000454A0000}"/>
    <cellStyle name="Normal 2 3 3 2 2 5" xfId="19002" xr:uid="{00000000-0005-0000-0000-0000464A0000}"/>
    <cellStyle name="Normal 2 3 3 2 2 5 2" xfId="19003" xr:uid="{00000000-0005-0000-0000-0000474A0000}"/>
    <cellStyle name="Normal 2 3 3 2 2 5 2 2" xfId="19004" xr:uid="{00000000-0005-0000-0000-0000484A0000}"/>
    <cellStyle name="Normal 2 3 3 2 2 5 2 2 2" xfId="19005" xr:uid="{00000000-0005-0000-0000-0000494A0000}"/>
    <cellStyle name="Normal 2 3 3 2 2 5 2 2 2 2" xfId="19006" xr:uid="{00000000-0005-0000-0000-00004A4A0000}"/>
    <cellStyle name="Normal 2 3 3 2 2 5 2 2 2 3" xfId="19007" xr:uid="{00000000-0005-0000-0000-00004B4A0000}"/>
    <cellStyle name="Normal 2 3 3 2 2 5 2 2 2 4" xfId="19008" xr:uid="{00000000-0005-0000-0000-00004C4A0000}"/>
    <cellStyle name="Normal 2 3 3 2 2 5 2 2 2 5" xfId="19009" xr:uid="{00000000-0005-0000-0000-00004D4A0000}"/>
    <cellStyle name="Normal 2 3 3 2 2 5 2 2 2 6" xfId="19010" xr:uid="{00000000-0005-0000-0000-00004E4A0000}"/>
    <cellStyle name="Normal 2 3 3 2 2 5 2 2 3" xfId="19011" xr:uid="{00000000-0005-0000-0000-00004F4A0000}"/>
    <cellStyle name="Normal 2 3 3 2 2 5 2 2 4" xfId="19012" xr:uid="{00000000-0005-0000-0000-0000504A0000}"/>
    <cellStyle name="Normal 2 3 3 2 2 5 2 2 5" xfId="19013" xr:uid="{00000000-0005-0000-0000-0000514A0000}"/>
    <cellStyle name="Normal 2 3 3 2 2 5 2 2 6" xfId="19014" xr:uid="{00000000-0005-0000-0000-0000524A0000}"/>
    <cellStyle name="Normal 2 3 3 2 2 5 2 3" xfId="19015" xr:uid="{00000000-0005-0000-0000-0000534A0000}"/>
    <cellStyle name="Normal 2 3 3 2 2 5 2 4" xfId="19016" xr:uid="{00000000-0005-0000-0000-0000544A0000}"/>
    <cellStyle name="Normal 2 3 3 2 2 5 2 5" xfId="19017" xr:uid="{00000000-0005-0000-0000-0000554A0000}"/>
    <cellStyle name="Normal 2 3 3 2 2 5 2 6" xfId="19018" xr:uid="{00000000-0005-0000-0000-0000564A0000}"/>
    <cellStyle name="Normal 2 3 3 2 2 5 2 7" xfId="19019" xr:uid="{00000000-0005-0000-0000-0000574A0000}"/>
    <cellStyle name="Normal 2 3 3 2 2 5 2 8" xfId="19020" xr:uid="{00000000-0005-0000-0000-0000584A0000}"/>
    <cellStyle name="Normal 2 3 3 2 2 5 2 9" xfId="19021" xr:uid="{00000000-0005-0000-0000-0000594A0000}"/>
    <cellStyle name="Normal 2 3 3 2 2 5 3" xfId="19022" xr:uid="{00000000-0005-0000-0000-00005A4A0000}"/>
    <cellStyle name="Normal 2 3 3 2 2 5 3 2" xfId="19023" xr:uid="{00000000-0005-0000-0000-00005B4A0000}"/>
    <cellStyle name="Normal 2 3 3 2 2 5 3 2 2" xfId="19024" xr:uid="{00000000-0005-0000-0000-00005C4A0000}"/>
    <cellStyle name="Normal 2 3 3 2 2 5 3 2 3" xfId="19025" xr:uid="{00000000-0005-0000-0000-00005D4A0000}"/>
    <cellStyle name="Normal 2 3 3 2 2 5 3 2 4" xfId="19026" xr:uid="{00000000-0005-0000-0000-00005E4A0000}"/>
    <cellStyle name="Normal 2 3 3 2 2 5 3 2 5" xfId="19027" xr:uid="{00000000-0005-0000-0000-00005F4A0000}"/>
    <cellStyle name="Normal 2 3 3 2 2 5 3 2 6" xfId="19028" xr:uid="{00000000-0005-0000-0000-0000604A0000}"/>
    <cellStyle name="Normal 2 3 3 2 2 5 3 3" xfId="19029" xr:uid="{00000000-0005-0000-0000-0000614A0000}"/>
    <cellStyle name="Normal 2 3 3 2 2 5 3 4" xfId="19030" xr:uid="{00000000-0005-0000-0000-0000624A0000}"/>
    <cellStyle name="Normal 2 3 3 2 2 5 3 5" xfId="19031" xr:uid="{00000000-0005-0000-0000-0000634A0000}"/>
    <cellStyle name="Normal 2 3 3 2 2 5 3 6" xfId="19032" xr:uid="{00000000-0005-0000-0000-0000644A0000}"/>
    <cellStyle name="Normal 2 3 3 2 2 5 4" xfId="19033" xr:uid="{00000000-0005-0000-0000-0000654A0000}"/>
    <cellStyle name="Normal 2 3 3 2 2 5 5" xfId="19034" xr:uid="{00000000-0005-0000-0000-0000664A0000}"/>
    <cellStyle name="Normal 2 3 3 2 2 5 6" xfId="19035" xr:uid="{00000000-0005-0000-0000-0000674A0000}"/>
    <cellStyle name="Normal 2 3 3 2 2 5 7" xfId="19036" xr:uid="{00000000-0005-0000-0000-0000684A0000}"/>
    <cellStyle name="Normal 2 3 3 2 2 5 8" xfId="19037" xr:uid="{00000000-0005-0000-0000-0000694A0000}"/>
    <cellStyle name="Normal 2 3 3 2 2 5 9" xfId="19038" xr:uid="{00000000-0005-0000-0000-00006A4A0000}"/>
    <cellStyle name="Normal 2 3 3 2 2 6" xfId="19039" xr:uid="{00000000-0005-0000-0000-00006B4A0000}"/>
    <cellStyle name="Normal 2 3 3 2 2 7" xfId="19040" xr:uid="{00000000-0005-0000-0000-00006C4A0000}"/>
    <cellStyle name="Normal 2 3 3 2 2 8" xfId="19041" xr:uid="{00000000-0005-0000-0000-00006D4A0000}"/>
    <cellStyle name="Normal 2 3 3 2 2 8 2" xfId="19042" xr:uid="{00000000-0005-0000-0000-00006E4A0000}"/>
    <cellStyle name="Normal 2 3 3 2 2 8 2 2" xfId="19043" xr:uid="{00000000-0005-0000-0000-00006F4A0000}"/>
    <cellStyle name="Normal 2 3 3 2 2 8 2 3" xfId="19044" xr:uid="{00000000-0005-0000-0000-0000704A0000}"/>
    <cellStyle name="Normal 2 3 3 2 2 8 2 4" xfId="19045" xr:uid="{00000000-0005-0000-0000-0000714A0000}"/>
    <cellStyle name="Normal 2 3 3 2 2 8 2 5" xfId="19046" xr:uid="{00000000-0005-0000-0000-0000724A0000}"/>
    <cellStyle name="Normal 2 3 3 2 2 8 2 6" xfId="19047" xr:uid="{00000000-0005-0000-0000-0000734A0000}"/>
    <cellStyle name="Normal 2 3 3 2 2 8 3" xfId="19048" xr:uid="{00000000-0005-0000-0000-0000744A0000}"/>
    <cellStyle name="Normal 2 3 3 2 2 8 4" xfId="19049" xr:uid="{00000000-0005-0000-0000-0000754A0000}"/>
    <cellStyle name="Normal 2 3 3 2 2 8 5" xfId="19050" xr:uid="{00000000-0005-0000-0000-0000764A0000}"/>
    <cellStyle name="Normal 2 3 3 2 2 8 6" xfId="19051" xr:uid="{00000000-0005-0000-0000-0000774A0000}"/>
    <cellStyle name="Normal 2 3 3 2 2 9" xfId="19052" xr:uid="{00000000-0005-0000-0000-0000784A0000}"/>
    <cellStyle name="Normal 2 3 3 2 3" xfId="19053" xr:uid="{00000000-0005-0000-0000-0000794A0000}"/>
    <cellStyle name="Normal 2 3 3 2 4" xfId="19054" xr:uid="{00000000-0005-0000-0000-00007A4A0000}"/>
    <cellStyle name="Normal 2 3 3 2 5" xfId="19055" xr:uid="{00000000-0005-0000-0000-00007B4A0000}"/>
    <cellStyle name="Normal 2 3 3 2 5 10" xfId="19056" xr:uid="{00000000-0005-0000-0000-00007C4A0000}"/>
    <cellStyle name="Normal 2 3 3 2 5 11" xfId="19057" xr:uid="{00000000-0005-0000-0000-00007D4A0000}"/>
    <cellStyle name="Normal 2 3 3 2 5 12" xfId="19058" xr:uid="{00000000-0005-0000-0000-00007E4A0000}"/>
    <cellStyle name="Normal 2 3 3 2 5 2" xfId="19059" xr:uid="{00000000-0005-0000-0000-00007F4A0000}"/>
    <cellStyle name="Normal 2 3 3 2 5 2 10" xfId="19060" xr:uid="{00000000-0005-0000-0000-0000804A0000}"/>
    <cellStyle name="Normal 2 3 3 2 5 2 11" xfId="19061" xr:uid="{00000000-0005-0000-0000-0000814A0000}"/>
    <cellStyle name="Normal 2 3 3 2 5 2 12" xfId="19062" xr:uid="{00000000-0005-0000-0000-0000824A0000}"/>
    <cellStyle name="Normal 2 3 3 2 5 2 2" xfId="19063" xr:uid="{00000000-0005-0000-0000-0000834A0000}"/>
    <cellStyle name="Normal 2 3 3 2 5 2 2 2" xfId="19064" xr:uid="{00000000-0005-0000-0000-0000844A0000}"/>
    <cellStyle name="Normal 2 3 3 2 5 2 2 2 2" xfId="19065" xr:uid="{00000000-0005-0000-0000-0000854A0000}"/>
    <cellStyle name="Normal 2 3 3 2 5 2 2 2 2 2" xfId="19066" xr:uid="{00000000-0005-0000-0000-0000864A0000}"/>
    <cellStyle name="Normal 2 3 3 2 5 2 2 2 2 2 2" xfId="19067" xr:uid="{00000000-0005-0000-0000-0000874A0000}"/>
    <cellStyle name="Normal 2 3 3 2 5 2 2 2 2 2 3" xfId="19068" xr:uid="{00000000-0005-0000-0000-0000884A0000}"/>
    <cellStyle name="Normal 2 3 3 2 5 2 2 2 2 2 4" xfId="19069" xr:uid="{00000000-0005-0000-0000-0000894A0000}"/>
    <cellStyle name="Normal 2 3 3 2 5 2 2 2 2 2 5" xfId="19070" xr:uid="{00000000-0005-0000-0000-00008A4A0000}"/>
    <cellStyle name="Normal 2 3 3 2 5 2 2 2 2 2 6" xfId="19071" xr:uid="{00000000-0005-0000-0000-00008B4A0000}"/>
    <cellStyle name="Normal 2 3 3 2 5 2 2 2 2 3" xfId="19072" xr:uid="{00000000-0005-0000-0000-00008C4A0000}"/>
    <cellStyle name="Normal 2 3 3 2 5 2 2 2 2 4" xfId="19073" xr:uid="{00000000-0005-0000-0000-00008D4A0000}"/>
    <cellStyle name="Normal 2 3 3 2 5 2 2 2 2 5" xfId="19074" xr:uid="{00000000-0005-0000-0000-00008E4A0000}"/>
    <cellStyle name="Normal 2 3 3 2 5 2 2 2 2 6" xfId="19075" xr:uid="{00000000-0005-0000-0000-00008F4A0000}"/>
    <cellStyle name="Normal 2 3 3 2 5 2 2 2 3" xfId="19076" xr:uid="{00000000-0005-0000-0000-0000904A0000}"/>
    <cellStyle name="Normal 2 3 3 2 5 2 2 2 4" xfId="19077" xr:uid="{00000000-0005-0000-0000-0000914A0000}"/>
    <cellStyle name="Normal 2 3 3 2 5 2 2 2 5" xfId="19078" xr:uid="{00000000-0005-0000-0000-0000924A0000}"/>
    <cellStyle name="Normal 2 3 3 2 5 2 2 2 6" xfId="19079" xr:uid="{00000000-0005-0000-0000-0000934A0000}"/>
    <cellStyle name="Normal 2 3 3 2 5 2 2 2 7" xfId="19080" xr:uid="{00000000-0005-0000-0000-0000944A0000}"/>
    <cellStyle name="Normal 2 3 3 2 5 2 2 2 8" xfId="19081" xr:uid="{00000000-0005-0000-0000-0000954A0000}"/>
    <cellStyle name="Normal 2 3 3 2 5 2 2 2 9" xfId="19082" xr:uid="{00000000-0005-0000-0000-0000964A0000}"/>
    <cellStyle name="Normal 2 3 3 2 5 2 2 3" xfId="19083" xr:uid="{00000000-0005-0000-0000-0000974A0000}"/>
    <cellStyle name="Normal 2 3 3 2 5 2 2 3 2" xfId="19084" xr:uid="{00000000-0005-0000-0000-0000984A0000}"/>
    <cellStyle name="Normal 2 3 3 2 5 2 2 3 2 2" xfId="19085" xr:uid="{00000000-0005-0000-0000-0000994A0000}"/>
    <cellStyle name="Normal 2 3 3 2 5 2 2 3 2 3" xfId="19086" xr:uid="{00000000-0005-0000-0000-00009A4A0000}"/>
    <cellStyle name="Normal 2 3 3 2 5 2 2 3 2 4" xfId="19087" xr:uid="{00000000-0005-0000-0000-00009B4A0000}"/>
    <cellStyle name="Normal 2 3 3 2 5 2 2 3 2 5" xfId="19088" xr:uid="{00000000-0005-0000-0000-00009C4A0000}"/>
    <cellStyle name="Normal 2 3 3 2 5 2 2 3 2 6" xfId="19089" xr:uid="{00000000-0005-0000-0000-00009D4A0000}"/>
    <cellStyle name="Normal 2 3 3 2 5 2 2 3 3" xfId="19090" xr:uid="{00000000-0005-0000-0000-00009E4A0000}"/>
    <cellStyle name="Normal 2 3 3 2 5 2 2 3 4" xfId="19091" xr:uid="{00000000-0005-0000-0000-00009F4A0000}"/>
    <cellStyle name="Normal 2 3 3 2 5 2 2 3 5" xfId="19092" xr:uid="{00000000-0005-0000-0000-0000A04A0000}"/>
    <cellStyle name="Normal 2 3 3 2 5 2 2 3 6" xfId="19093" xr:uid="{00000000-0005-0000-0000-0000A14A0000}"/>
    <cellStyle name="Normal 2 3 3 2 5 2 2 4" xfId="19094" xr:uid="{00000000-0005-0000-0000-0000A24A0000}"/>
    <cellStyle name="Normal 2 3 3 2 5 2 2 5" xfId="19095" xr:uid="{00000000-0005-0000-0000-0000A34A0000}"/>
    <cellStyle name="Normal 2 3 3 2 5 2 2 6" xfId="19096" xr:uid="{00000000-0005-0000-0000-0000A44A0000}"/>
    <cellStyle name="Normal 2 3 3 2 5 2 2 7" xfId="19097" xr:uid="{00000000-0005-0000-0000-0000A54A0000}"/>
    <cellStyle name="Normal 2 3 3 2 5 2 2 8" xfId="19098" xr:uid="{00000000-0005-0000-0000-0000A64A0000}"/>
    <cellStyle name="Normal 2 3 3 2 5 2 2 9" xfId="19099" xr:uid="{00000000-0005-0000-0000-0000A74A0000}"/>
    <cellStyle name="Normal 2 3 3 2 5 2 3" xfId="19100" xr:uid="{00000000-0005-0000-0000-0000A84A0000}"/>
    <cellStyle name="Normal 2 3 3 2 5 2 4" xfId="19101" xr:uid="{00000000-0005-0000-0000-0000A94A0000}"/>
    <cellStyle name="Normal 2 3 3 2 5 2 5" xfId="19102" xr:uid="{00000000-0005-0000-0000-0000AA4A0000}"/>
    <cellStyle name="Normal 2 3 3 2 5 2 5 2" xfId="19103" xr:uid="{00000000-0005-0000-0000-0000AB4A0000}"/>
    <cellStyle name="Normal 2 3 3 2 5 2 5 2 2" xfId="19104" xr:uid="{00000000-0005-0000-0000-0000AC4A0000}"/>
    <cellStyle name="Normal 2 3 3 2 5 2 5 2 3" xfId="19105" xr:uid="{00000000-0005-0000-0000-0000AD4A0000}"/>
    <cellStyle name="Normal 2 3 3 2 5 2 5 2 4" xfId="19106" xr:uid="{00000000-0005-0000-0000-0000AE4A0000}"/>
    <cellStyle name="Normal 2 3 3 2 5 2 5 2 5" xfId="19107" xr:uid="{00000000-0005-0000-0000-0000AF4A0000}"/>
    <cellStyle name="Normal 2 3 3 2 5 2 5 2 6" xfId="19108" xr:uid="{00000000-0005-0000-0000-0000B04A0000}"/>
    <cellStyle name="Normal 2 3 3 2 5 2 5 3" xfId="19109" xr:uid="{00000000-0005-0000-0000-0000B14A0000}"/>
    <cellStyle name="Normal 2 3 3 2 5 2 5 4" xfId="19110" xr:uid="{00000000-0005-0000-0000-0000B24A0000}"/>
    <cellStyle name="Normal 2 3 3 2 5 2 5 5" xfId="19111" xr:uid="{00000000-0005-0000-0000-0000B34A0000}"/>
    <cellStyle name="Normal 2 3 3 2 5 2 5 6" xfId="19112" xr:uid="{00000000-0005-0000-0000-0000B44A0000}"/>
    <cellStyle name="Normal 2 3 3 2 5 2 6" xfId="19113" xr:uid="{00000000-0005-0000-0000-0000B54A0000}"/>
    <cellStyle name="Normal 2 3 3 2 5 2 7" xfId="19114" xr:uid="{00000000-0005-0000-0000-0000B64A0000}"/>
    <cellStyle name="Normal 2 3 3 2 5 2 8" xfId="19115" xr:uid="{00000000-0005-0000-0000-0000B74A0000}"/>
    <cellStyle name="Normal 2 3 3 2 5 2 9" xfId="19116" xr:uid="{00000000-0005-0000-0000-0000B84A0000}"/>
    <cellStyle name="Normal 2 3 3 2 5 3" xfId="19117" xr:uid="{00000000-0005-0000-0000-0000B94A0000}"/>
    <cellStyle name="Normal 2 3 3 2 5 3 2" xfId="19118" xr:uid="{00000000-0005-0000-0000-0000BA4A0000}"/>
    <cellStyle name="Normal 2 3 3 2 5 3 2 2" xfId="19119" xr:uid="{00000000-0005-0000-0000-0000BB4A0000}"/>
    <cellStyle name="Normal 2 3 3 2 5 3 2 2 2" xfId="19120" xr:uid="{00000000-0005-0000-0000-0000BC4A0000}"/>
    <cellStyle name="Normal 2 3 3 2 5 3 2 2 2 2" xfId="19121" xr:uid="{00000000-0005-0000-0000-0000BD4A0000}"/>
    <cellStyle name="Normal 2 3 3 2 5 3 2 2 2 3" xfId="19122" xr:uid="{00000000-0005-0000-0000-0000BE4A0000}"/>
    <cellStyle name="Normal 2 3 3 2 5 3 2 2 2 4" xfId="19123" xr:uid="{00000000-0005-0000-0000-0000BF4A0000}"/>
    <cellStyle name="Normal 2 3 3 2 5 3 2 2 2 5" xfId="19124" xr:uid="{00000000-0005-0000-0000-0000C04A0000}"/>
    <cellStyle name="Normal 2 3 3 2 5 3 2 2 2 6" xfId="19125" xr:uid="{00000000-0005-0000-0000-0000C14A0000}"/>
    <cellStyle name="Normal 2 3 3 2 5 3 2 2 3" xfId="19126" xr:uid="{00000000-0005-0000-0000-0000C24A0000}"/>
    <cellStyle name="Normal 2 3 3 2 5 3 2 2 4" xfId="19127" xr:uid="{00000000-0005-0000-0000-0000C34A0000}"/>
    <cellStyle name="Normal 2 3 3 2 5 3 2 2 5" xfId="19128" xr:uid="{00000000-0005-0000-0000-0000C44A0000}"/>
    <cellStyle name="Normal 2 3 3 2 5 3 2 2 6" xfId="19129" xr:uid="{00000000-0005-0000-0000-0000C54A0000}"/>
    <cellStyle name="Normal 2 3 3 2 5 3 2 3" xfId="19130" xr:uid="{00000000-0005-0000-0000-0000C64A0000}"/>
    <cellStyle name="Normal 2 3 3 2 5 3 2 4" xfId="19131" xr:uid="{00000000-0005-0000-0000-0000C74A0000}"/>
    <cellStyle name="Normal 2 3 3 2 5 3 2 5" xfId="19132" xr:uid="{00000000-0005-0000-0000-0000C84A0000}"/>
    <cellStyle name="Normal 2 3 3 2 5 3 2 6" xfId="19133" xr:uid="{00000000-0005-0000-0000-0000C94A0000}"/>
    <cellStyle name="Normal 2 3 3 2 5 3 2 7" xfId="19134" xr:uid="{00000000-0005-0000-0000-0000CA4A0000}"/>
    <cellStyle name="Normal 2 3 3 2 5 3 2 8" xfId="19135" xr:uid="{00000000-0005-0000-0000-0000CB4A0000}"/>
    <cellStyle name="Normal 2 3 3 2 5 3 2 9" xfId="19136" xr:uid="{00000000-0005-0000-0000-0000CC4A0000}"/>
    <cellStyle name="Normal 2 3 3 2 5 3 3" xfId="19137" xr:uid="{00000000-0005-0000-0000-0000CD4A0000}"/>
    <cellStyle name="Normal 2 3 3 2 5 3 3 2" xfId="19138" xr:uid="{00000000-0005-0000-0000-0000CE4A0000}"/>
    <cellStyle name="Normal 2 3 3 2 5 3 3 2 2" xfId="19139" xr:uid="{00000000-0005-0000-0000-0000CF4A0000}"/>
    <cellStyle name="Normal 2 3 3 2 5 3 3 2 3" xfId="19140" xr:uid="{00000000-0005-0000-0000-0000D04A0000}"/>
    <cellStyle name="Normal 2 3 3 2 5 3 3 2 4" xfId="19141" xr:uid="{00000000-0005-0000-0000-0000D14A0000}"/>
    <cellStyle name="Normal 2 3 3 2 5 3 3 2 5" xfId="19142" xr:uid="{00000000-0005-0000-0000-0000D24A0000}"/>
    <cellStyle name="Normal 2 3 3 2 5 3 3 2 6" xfId="19143" xr:uid="{00000000-0005-0000-0000-0000D34A0000}"/>
    <cellStyle name="Normal 2 3 3 2 5 3 3 3" xfId="19144" xr:uid="{00000000-0005-0000-0000-0000D44A0000}"/>
    <cellStyle name="Normal 2 3 3 2 5 3 3 4" xfId="19145" xr:uid="{00000000-0005-0000-0000-0000D54A0000}"/>
    <cellStyle name="Normal 2 3 3 2 5 3 3 5" xfId="19146" xr:uid="{00000000-0005-0000-0000-0000D64A0000}"/>
    <cellStyle name="Normal 2 3 3 2 5 3 3 6" xfId="19147" xr:uid="{00000000-0005-0000-0000-0000D74A0000}"/>
    <cellStyle name="Normal 2 3 3 2 5 3 4" xfId="19148" xr:uid="{00000000-0005-0000-0000-0000D84A0000}"/>
    <cellStyle name="Normal 2 3 3 2 5 3 5" xfId="19149" xr:uid="{00000000-0005-0000-0000-0000D94A0000}"/>
    <cellStyle name="Normal 2 3 3 2 5 3 6" xfId="19150" xr:uid="{00000000-0005-0000-0000-0000DA4A0000}"/>
    <cellStyle name="Normal 2 3 3 2 5 3 7" xfId="19151" xr:uid="{00000000-0005-0000-0000-0000DB4A0000}"/>
    <cellStyle name="Normal 2 3 3 2 5 3 8" xfId="19152" xr:uid="{00000000-0005-0000-0000-0000DC4A0000}"/>
    <cellStyle name="Normal 2 3 3 2 5 3 9" xfId="19153" xr:uid="{00000000-0005-0000-0000-0000DD4A0000}"/>
    <cellStyle name="Normal 2 3 3 2 5 4" xfId="19154" xr:uid="{00000000-0005-0000-0000-0000DE4A0000}"/>
    <cellStyle name="Normal 2 3 3 2 5 5" xfId="19155" xr:uid="{00000000-0005-0000-0000-0000DF4A0000}"/>
    <cellStyle name="Normal 2 3 3 2 5 5 2" xfId="19156" xr:uid="{00000000-0005-0000-0000-0000E04A0000}"/>
    <cellStyle name="Normal 2 3 3 2 5 5 2 2" xfId="19157" xr:uid="{00000000-0005-0000-0000-0000E14A0000}"/>
    <cellStyle name="Normal 2 3 3 2 5 5 2 3" xfId="19158" xr:uid="{00000000-0005-0000-0000-0000E24A0000}"/>
    <cellStyle name="Normal 2 3 3 2 5 5 2 4" xfId="19159" xr:uid="{00000000-0005-0000-0000-0000E34A0000}"/>
    <cellStyle name="Normal 2 3 3 2 5 5 2 5" xfId="19160" xr:uid="{00000000-0005-0000-0000-0000E44A0000}"/>
    <cellStyle name="Normal 2 3 3 2 5 5 2 6" xfId="19161" xr:uid="{00000000-0005-0000-0000-0000E54A0000}"/>
    <cellStyle name="Normal 2 3 3 2 5 5 3" xfId="19162" xr:uid="{00000000-0005-0000-0000-0000E64A0000}"/>
    <cellStyle name="Normal 2 3 3 2 5 5 4" xfId="19163" xr:uid="{00000000-0005-0000-0000-0000E74A0000}"/>
    <cellStyle name="Normal 2 3 3 2 5 5 5" xfId="19164" xr:uid="{00000000-0005-0000-0000-0000E84A0000}"/>
    <cellStyle name="Normal 2 3 3 2 5 5 6" xfId="19165" xr:uid="{00000000-0005-0000-0000-0000E94A0000}"/>
    <cellStyle name="Normal 2 3 3 2 5 6" xfId="19166" xr:uid="{00000000-0005-0000-0000-0000EA4A0000}"/>
    <cellStyle name="Normal 2 3 3 2 5 7" xfId="19167" xr:uid="{00000000-0005-0000-0000-0000EB4A0000}"/>
    <cellStyle name="Normal 2 3 3 2 5 8" xfId="19168" xr:uid="{00000000-0005-0000-0000-0000EC4A0000}"/>
    <cellStyle name="Normal 2 3 3 2 5 9" xfId="19169" xr:uid="{00000000-0005-0000-0000-0000ED4A0000}"/>
    <cellStyle name="Normal 2 3 3 2 6" xfId="19170" xr:uid="{00000000-0005-0000-0000-0000EE4A0000}"/>
    <cellStyle name="Normal 2 3 3 2 7" xfId="19171" xr:uid="{00000000-0005-0000-0000-0000EF4A0000}"/>
    <cellStyle name="Normal 2 3 3 2 8" xfId="19172" xr:uid="{00000000-0005-0000-0000-0000F04A0000}"/>
    <cellStyle name="Normal 2 3 3 2 8 2" xfId="19173" xr:uid="{00000000-0005-0000-0000-0000F14A0000}"/>
    <cellStyle name="Normal 2 3 3 2 8 2 2" xfId="19174" xr:uid="{00000000-0005-0000-0000-0000F24A0000}"/>
    <cellStyle name="Normal 2 3 3 2 8 2 2 2" xfId="19175" xr:uid="{00000000-0005-0000-0000-0000F34A0000}"/>
    <cellStyle name="Normal 2 3 3 2 8 2 2 2 2" xfId="19176" xr:uid="{00000000-0005-0000-0000-0000F44A0000}"/>
    <cellStyle name="Normal 2 3 3 2 8 2 2 2 3" xfId="19177" xr:uid="{00000000-0005-0000-0000-0000F54A0000}"/>
    <cellStyle name="Normal 2 3 3 2 8 2 2 2 4" xfId="19178" xr:uid="{00000000-0005-0000-0000-0000F64A0000}"/>
    <cellStyle name="Normal 2 3 3 2 8 2 2 2 5" xfId="19179" xr:uid="{00000000-0005-0000-0000-0000F74A0000}"/>
    <cellStyle name="Normal 2 3 3 2 8 2 2 2 6" xfId="19180" xr:uid="{00000000-0005-0000-0000-0000F84A0000}"/>
    <cellStyle name="Normal 2 3 3 2 8 2 2 3" xfId="19181" xr:uid="{00000000-0005-0000-0000-0000F94A0000}"/>
    <cellStyle name="Normal 2 3 3 2 8 2 2 4" xfId="19182" xr:uid="{00000000-0005-0000-0000-0000FA4A0000}"/>
    <cellStyle name="Normal 2 3 3 2 8 2 2 5" xfId="19183" xr:uid="{00000000-0005-0000-0000-0000FB4A0000}"/>
    <cellStyle name="Normal 2 3 3 2 8 2 2 6" xfId="19184" xr:uid="{00000000-0005-0000-0000-0000FC4A0000}"/>
    <cellStyle name="Normal 2 3 3 2 8 2 3" xfId="19185" xr:uid="{00000000-0005-0000-0000-0000FD4A0000}"/>
    <cellStyle name="Normal 2 3 3 2 8 2 4" xfId="19186" xr:uid="{00000000-0005-0000-0000-0000FE4A0000}"/>
    <cellStyle name="Normal 2 3 3 2 8 2 5" xfId="19187" xr:uid="{00000000-0005-0000-0000-0000FF4A0000}"/>
    <cellStyle name="Normal 2 3 3 2 8 2 6" xfId="19188" xr:uid="{00000000-0005-0000-0000-0000004B0000}"/>
    <cellStyle name="Normal 2 3 3 2 8 2 7" xfId="19189" xr:uid="{00000000-0005-0000-0000-0000014B0000}"/>
    <cellStyle name="Normal 2 3 3 2 8 2 8" xfId="19190" xr:uid="{00000000-0005-0000-0000-0000024B0000}"/>
    <cellStyle name="Normal 2 3 3 2 8 2 9" xfId="19191" xr:uid="{00000000-0005-0000-0000-0000034B0000}"/>
    <cellStyle name="Normal 2 3 3 2 8 3" xfId="19192" xr:uid="{00000000-0005-0000-0000-0000044B0000}"/>
    <cellStyle name="Normal 2 3 3 2 8 3 2" xfId="19193" xr:uid="{00000000-0005-0000-0000-0000054B0000}"/>
    <cellStyle name="Normal 2 3 3 2 8 3 2 2" xfId="19194" xr:uid="{00000000-0005-0000-0000-0000064B0000}"/>
    <cellStyle name="Normal 2 3 3 2 8 3 2 3" xfId="19195" xr:uid="{00000000-0005-0000-0000-0000074B0000}"/>
    <cellStyle name="Normal 2 3 3 2 8 3 2 4" xfId="19196" xr:uid="{00000000-0005-0000-0000-0000084B0000}"/>
    <cellStyle name="Normal 2 3 3 2 8 3 2 5" xfId="19197" xr:uid="{00000000-0005-0000-0000-0000094B0000}"/>
    <cellStyle name="Normal 2 3 3 2 8 3 2 6" xfId="19198" xr:uid="{00000000-0005-0000-0000-00000A4B0000}"/>
    <cellStyle name="Normal 2 3 3 2 8 3 3" xfId="19199" xr:uid="{00000000-0005-0000-0000-00000B4B0000}"/>
    <cellStyle name="Normal 2 3 3 2 8 3 4" xfId="19200" xr:uid="{00000000-0005-0000-0000-00000C4B0000}"/>
    <cellStyle name="Normal 2 3 3 2 8 3 5" xfId="19201" xr:uid="{00000000-0005-0000-0000-00000D4B0000}"/>
    <cellStyle name="Normal 2 3 3 2 8 3 6" xfId="19202" xr:uid="{00000000-0005-0000-0000-00000E4B0000}"/>
    <cellStyle name="Normal 2 3 3 2 8 4" xfId="19203" xr:uid="{00000000-0005-0000-0000-00000F4B0000}"/>
    <cellStyle name="Normal 2 3 3 2 8 5" xfId="19204" xr:uid="{00000000-0005-0000-0000-0000104B0000}"/>
    <cellStyle name="Normal 2 3 3 2 8 6" xfId="19205" xr:uid="{00000000-0005-0000-0000-0000114B0000}"/>
    <cellStyle name="Normal 2 3 3 2 8 7" xfId="19206" xr:uid="{00000000-0005-0000-0000-0000124B0000}"/>
    <cellStyle name="Normal 2 3 3 2 8 8" xfId="19207" xr:uid="{00000000-0005-0000-0000-0000134B0000}"/>
    <cellStyle name="Normal 2 3 3 2 8 9" xfId="19208" xr:uid="{00000000-0005-0000-0000-0000144B0000}"/>
    <cellStyle name="Normal 2 3 3 2 9" xfId="19209" xr:uid="{00000000-0005-0000-0000-0000154B0000}"/>
    <cellStyle name="Normal 2 3 3 20" xfId="19210" xr:uid="{00000000-0005-0000-0000-0000164B0000}"/>
    <cellStyle name="Normal 2 3 3 21" xfId="19211" xr:uid="{00000000-0005-0000-0000-0000174B0000}"/>
    <cellStyle name="Normal 2 3 3 22" xfId="19212" xr:uid="{00000000-0005-0000-0000-0000184B0000}"/>
    <cellStyle name="Normal 2 3 3 23" xfId="19213" xr:uid="{00000000-0005-0000-0000-0000194B0000}"/>
    <cellStyle name="Normal 2 3 3 24" xfId="19214" xr:uid="{00000000-0005-0000-0000-00001A4B0000}"/>
    <cellStyle name="Normal 2 3 3 3" xfId="19215" xr:uid="{00000000-0005-0000-0000-00001B4B0000}"/>
    <cellStyle name="Normal 2 3 3 3 10" xfId="19216" xr:uid="{00000000-0005-0000-0000-00001C4B0000}"/>
    <cellStyle name="Normal 2 3 3 3 11" xfId="19217" xr:uid="{00000000-0005-0000-0000-00001D4B0000}"/>
    <cellStyle name="Normal 2 3 3 3 12" xfId="19218" xr:uid="{00000000-0005-0000-0000-00001E4B0000}"/>
    <cellStyle name="Normal 2 3 3 3 13" xfId="19219" xr:uid="{00000000-0005-0000-0000-00001F4B0000}"/>
    <cellStyle name="Normal 2 3 3 3 14" xfId="19220" xr:uid="{00000000-0005-0000-0000-0000204B0000}"/>
    <cellStyle name="Normal 2 3 3 3 15" xfId="19221" xr:uid="{00000000-0005-0000-0000-0000214B0000}"/>
    <cellStyle name="Normal 2 3 3 3 16" xfId="19222" xr:uid="{00000000-0005-0000-0000-0000224B0000}"/>
    <cellStyle name="Normal 2 3 3 3 17" xfId="19223" xr:uid="{00000000-0005-0000-0000-0000234B0000}"/>
    <cellStyle name="Normal 2 3 3 3 18" xfId="19224" xr:uid="{00000000-0005-0000-0000-0000244B0000}"/>
    <cellStyle name="Normal 2 3 3 3 19" xfId="19225" xr:uid="{00000000-0005-0000-0000-0000254B0000}"/>
    <cellStyle name="Normal 2 3 3 3 2" xfId="19226" xr:uid="{00000000-0005-0000-0000-0000264B0000}"/>
    <cellStyle name="Normal 2 3 3 3 2 10" xfId="19227" xr:uid="{00000000-0005-0000-0000-0000274B0000}"/>
    <cellStyle name="Normal 2 3 3 3 2 11" xfId="19228" xr:uid="{00000000-0005-0000-0000-0000284B0000}"/>
    <cellStyle name="Normal 2 3 3 3 2 12" xfId="19229" xr:uid="{00000000-0005-0000-0000-0000294B0000}"/>
    <cellStyle name="Normal 2 3 3 3 2 13" xfId="19230" xr:uid="{00000000-0005-0000-0000-00002A4B0000}"/>
    <cellStyle name="Normal 2 3 3 3 2 14" xfId="19231" xr:uid="{00000000-0005-0000-0000-00002B4B0000}"/>
    <cellStyle name="Normal 2 3 3 3 2 15" xfId="19232" xr:uid="{00000000-0005-0000-0000-00002C4B0000}"/>
    <cellStyle name="Normal 2 3 3 3 2 2" xfId="19233" xr:uid="{00000000-0005-0000-0000-00002D4B0000}"/>
    <cellStyle name="Normal 2 3 3 3 2 2 10" xfId="19234" xr:uid="{00000000-0005-0000-0000-00002E4B0000}"/>
    <cellStyle name="Normal 2 3 3 3 2 2 11" xfId="19235" xr:uid="{00000000-0005-0000-0000-00002F4B0000}"/>
    <cellStyle name="Normal 2 3 3 3 2 2 12" xfId="19236" xr:uid="{00000000-0005-0000-0000-0000304B0000}"/>
    <cellStyle name="Normal 2 3 3 3 2 2 2" xfId="19237" xr:uid="{00000000-0005-0000-0000-0000314B0000}"/>
    <cellStyle name="Normal 2 3 3 3 2 2 2 10" xfId="19238" xr:uid="{00000000-0005-0000-0000-0000324B0000}"/>
    <cellStyle name="Normal 2 3 3 3 2 2 2 11" xfId="19239" xr:uid="{00000000-0005-0000-0000-0000334B0000}"/>
    <cellStyle name="Normal 2 3 3 3 2 2 2 12" xfId="19240" xr:uid="{00000000-0005-0000-0000-0000344B0000}"/>
    <cellStyle name="Normal 2 3 3 3 2 2 2 2" xfId="19241" xr:uid="{00000000-0005-0000-0000-0000354B0000}"/>
    <cellStyle name="Normal 2 3 3 3 2 2 2 2 2" xfId="19242" xr:uid="{00000000-0005-0000-0000-0000364B0000}"/>
    <cellStyle name="Normal 2 3 3 3 2 2 2 2 2 2" xfId="19243" xr:uid="{00000000-0005-0000-0000-0000374B0000}"/>
    <cellStyle name="Normal 2 3 3 3 2 2 2 2 2 2 2" xfId="19244" xr:uid="{00000000-0005-0000-0000-0000384B0000}"/>
    <cellStyle name="Normal 2 3 3 3 2 2 2 2 2 2 2 2" xfId="19245" xr:uid="{00000000-0005-0000-0000-0000394B0000}"/>
    <cellStyle name="Normal 2 3 3 3 2 2 2 2 2 2 2 3" xfId="19246" xr:uid="{00000000-0005-0000-0000-00003A4B0000}"/>
    <cellStyle name="Normal 2 3 3 3 2 2 2 2 2 2 2 4" xfId="19247" xr:uid="{00000000-0005-0000-0000-00003B4B0000}"/>
    <cellStyle name="Normal 2 3 3 3 2 2 2 2 2 2 2 5" xfId="19248" xr:uid="{00000000-0005-0000-0000-00003C4B0000}"/>
    <cellStyle name="Normal 2 3 3 3 2 2 2 2 2 2 2 6" xfId="19249" xr:uid="{00000000-0005-0000-0000-00003D4B0000}"/>
    <cellStyle name="Normal 2 3 3 3 2 2 2 2 2 2 3" xfId="19250" xr:uid="{00000000-0005-0000-0000-00003E4B0000}"/>
    <cellStyle name="Normal 2 3 3 3 2 2 2 2 2 2 4" xfId="19251" xr:uid="{00000000-0005-0000-0000-00003F4B0000}"/>
    <cellStyle name="Normal 2 3 3 3 2 2 2 2 2 2 5" xfId="19252" xr:uid="{00000000-0005-0000-0000-0000404B0000}"/>
    <cellStyle name="Normal 2 3 3 3 2 2 2 2 2 2 6" xfId="19253" xr:uid="{00000000-0005-0000-0000-0000414B0000}"/>
    <cellStyle name="Normal 2 3 3 3 2 2 2 2 2 3" xfId="19254" xr:uid="{00000000-0005-0000-0000-0000424B0000}"/>
    <cellStyle name="Normal 2 3 3 3 2 2 2 2 2 4" xfId="19255" xr:uid="{00000000-0005-0000-0000-0000434B0000}"/>
    <cellStyle name="Normal 2 3 3 3 2 2 2 2 2 5" xfId="19256" xr:uid="{00000000-0005-0000-0000-0000444B0000}"/>
    <cellStyle name="Normal 2 3 3 3 2 2 2 2 2 6" xfId="19257" xr:uid="{00000000-0005-0000-0000-0000454B0000}"/>
    <cellStyle name="Normal 2 3 3 3 2 2 2 2 2 7" xfId="19258" xr:uid="{00000000-0005-0000-0000-0000464B0000}"/>
    <cellStyle name="Normal 2 3 3 3 2 2 2 2 2 8" xfId="19259" xr:uid="{00000000-0005-0000-0000-0000474B0000}"/>
    <cellStyle name="Normal 2 3 3 3 2 2 2 2 2 9" xfId="19260" xr:uid="{00000000-0005-0000-0000-0000484B0000}"/>
    <cellStyle name="Normal 2 3 3 3 2 2 2 2 3" xfId="19261" xr:uid="{00000000-0005-0000-0000-0000494B0000}"/>
    <cellStyle name="Normal 2 3 3 3 2 2 2 2 3 2" xfId="19262" xr:uid="{00000000-0005-0000-0000-00004A4B0000}"/>
    <cellStyle name="Normal 2 3 3 3 2 2 2 2 3 2 2" xfId="19263" xr:uid="{00000000-0005-0000-0000-00004B4B0000}"/>
    <cellStyle name="Normal 2 3 3 3 2 2 2 2 3 2 3" xfId="19264" xr:uid="{00000000-0005-0000-0000-00004C4B0000}"/>
    <cellStyle name="Normal 2 3 3 3 2 2 2 2 3 2 4" xfId="19265" xr:uid="{00000000-0005-0000-0000-00004D4B0000}"/>
    <cellStyle name="Normal 2 3 3 3 2 2 2 2 3 2 5" xfId="19266" xr:uid="{00000000-0005-0000-0000-00004E4B0000}"/>
    <cellStyle name="Normal 2 3 3 3 2 2 2 2 3 2 6" xfId="19267" xr:uid="{00000000-0005-0000-0000-00004F4B0000}"/>
    <cellStyle name="Normal 2 3 3 3 2 2 2 2 3 3" xfId="19268" xr:uid="{00000000-0005-0000-0000-0000504B0000}"/>
    <cellStyle name="Normal 2 3 3 3 2 2 2 2 3 4" xfId="19269" xr:uid="{00000000-0005-0000-0000-0000514B0000}"/>
    <cellStyle name="Normal 2 3 3 3 2 2 2 2 3 5" xfId="19270" xr:uid="{00000000-0005-0000-0000-0000524B0000}"/>
    <cellStyle name="Normal 2 3 3 3 2 2 2 2 3 6" xfId="19271" xr:uid="{00000000-0005-0000-0000-0000534B0000}"/>
    <cellStyle name="Normal 2 3 3 3 2 2 2 2 4" xfId="19272" xr:uid="{00000000-0005-0000-0000-0000544B0000}"/>
    <cellStyle name="Normal 2 3 3 3 2 2 2 2 5" xfId="19273" xr:uid="{00000000-0005-0000-0000-0000554B0000}"/>
    <cellStyle name="Normal 2 3 3 3 2 2 2 2 6" xfId="19274" xr:uid="{00000000-0005-0000-0000-0000564B0000}"/>
    <cellStyle name="Normal 2 3 3 3 2 2 2 2 7" xfId="19275" xr:uid="{00000000-0005-0000-0000-0000574B0000}"/>
    <cellStyle name="Normal 2 3 3 3 2 2 2 2 8" xfId="19276" xr:uid="{00000000-0005-0000-0000-0000584B0000}"/>
    <cellStyle name="Normal 2 3 3 3 2 2 2 2 9" xfId="19277" xr:uid="{00000000-0005-0000-0000-0000594B0000}"/>
    <cellStyle name="Normal 2 3 3 3 2 2 2 3" xfId="19278" xr:uid="{00000000-0005-0000-0000-00005A4B0000}"/>
    <cellStyle name="Normal 2 3 3 3 2 2 2 4" xfId="19279" xr:uid="{00000000-0005-0000-0000-00005B4B0000}"/>
    <cellStyle name="Normal 2 3 3 3 2 2 2 5" xfId="19280" xr:uid="{00000000-0005-0000-0000-00005C4B0000}"/>
    <cellStyle name="Normal 2 3 3 3 2 2 2 5 2" xfId="19281" xr:uid="{00000000-0005-0000-0000-00005D4B0000}"/>
    <cellStyle name="Normal 2 3 3 3 2 2 2 5 2 2" xfId="19282" xr:uid="{00000000-0005-0000-0000-00005E4B0000}"/>
    <cellStyle name="Normal 2 3 3 3 2 2 2 5 2 3" xfId="19283" xr:uid="{00000000-0005-0000-0000-00005F4B0000}"/>
    <cellStyle name="Normal 2 3 3 3 2 2 2 5 2 4" xfId="19284" xr:uid="{00000000-0005-0000-0000-0000604B0000}"/>
    <cellStyle name="Normal 2 3 3 3 2 2 2 5 2 5" xfId="19285" xr:uid="{00000000-0005-0000-0000-0000614B0000}"/>
    <cellStyle name="Normal 2 3 3 3 2 2 2 5 2 6" xfId="19286" xr:uid="{00000000-0005-0000-0000-0000624B0000}"/>
    <cellStyle name="Normal 2 3 3 3 2 2 2 5 3" xfId="19287" xr:uid="{00000000-0005-0000-0000-0000634B0000}"/>
    <cellStyle name="Normal 2 3 3 3 2 2 2 5 4" xfId="19288" xr:uid="{00000000-0005-0000-0000-0000644B0000}"/>
    <cellStyle name="Normal 2 3 3 3 2 2 2 5 5" xfId="19289" xr:uid="{00000000-0005-0000-0000-0000654B0000}"/>
    <cellStyle name="Normal 2 3 3 3 2 2 2 5 6" xfId="19290" xr:uid="{00000000-0005-0000-0000-0000664B0000}"/>
    <cellStyle name="Normal 2 3 3 3 2 2 2 6" xfId="19291" xr:uid="{00000000-0005-0000-0000-0000674B0000}"/>
    <cellStyle name="Normal 2 3 3 3 2 2 2 7" xfId="19292" xr:uid="{00000000-0005-0000-0000-0000684B0000}"/>
    <cellStyle name="Normal 2 3 3 3 2 2 2 8" xfId="19293" xr:uid="{00000000-0005-0000-0000-0000694B0000}"/>
    <cellStyle name="Normal 2 3 3 3 2 2 2 9" xfId="19294" xr:uid="{00000000-0005-0000-0000-00006A4B0000}"/>
    <cellStyle name="Normal 2 3 3 3 2 2 3" xfId="19295" xr:uid="{00000000-0005-0000-0000-00006B4B0000}"/>
    <cellStyle name="Normal 2 3 3 3 2 2 3 2" xfId="19296" xr:uid="{00000000-0005-0000-0000-00006C4B0000}"/>
    <cellStyle name="Normal 2 3 3 3 2 2 3 2 2" xfId="19297" xr:uid="{00000000-0005-0000-0000-00006D4B0000}"/>
    <cellStyle name="Normal 2 3 3 3 2 2 3 2 2 2" xfId="19298" xr:uid="{00000000-0005-0000-0000-00006E4B0000}"/>
    <cellStyle name="Normal 2 3 3 3 2 2 3 2 2 2 2" xfId="19299" xr:uid="{00000000-0005-0000-0000-00006F4B0000}"/>
    <cellStyle name="Normal 2 3 3 3 2 2 3 2 2 2 3" xfId="19300" xr:uid="{00000000-0005-0000-0000-0000704B0000}"/>
    <cellStyle name="Normal 2 3 3 3 2 2 3 2 2 2 4" xfId="19301" xr:uid="{00000000-0005-0000-0000-0000714B0000}"/>
    <cellStyle name="Normal 2 3 3 3 2 2 3 2 2 2 5" xfId="19302" xr:uid="{00000000-0005-0000-0000-0000724B0000}"/>
    <cellStyle name="Normal 2 3 3 3 2 2 3 2 2 2 6" xfId="19303" xr:uid="{00000000-0005-0000-0000-0000734B0000}"/>
    <cellStyle name="Normal 2 3 3 3 2 2 3 2 2 3" xfId="19304" xr:uid="{00000000-0005-0000-0000-0000744B0000}"/>
    <cellStyle name="Normal 2 3 3 3 2 2 3 2 2 4" xfId="19305" xr:uid="{00000000-0005-0000-0000-0000754B0000}"/>
    <cellStyle name="Normal 2 3 3 3 2 2 3 2 2 5" xfId="19306" xr:uid="{00000000-0005-0000-0000-0000764B0000}"/>
    <cellStyle name="Normal 2 3 3 3 2 2 3 2 2 6" xfId="19307" xr:uid="{00000000-0005-0000-0000-0000774B0000}"/>
    <cellStyle name="Normal 2 3 3 3 2 2 3 2 3" xfId="19308" xr:uid="{00000000-0005-0000-0000-0000784B0000}"/>
    <cellStyle name="Normal 2 3 3 3 2 2 3 2 4" xfId="19309" xr:uid="{00000000-0005-0000-0000-0000794B0000}"/>
    <cellStyle name="Normal 2 3 3 3 2 2 3 2 5" xfId="19310" xr:uid="{00000000-0005-0000-0000-00007A4B0000}"/>
    <cellStyle name="Normal 2 3 3 3 2 2 3 2 6" xfId="19311" xr:uid="{00000000-0005-0000-0000-00007B4B0000}"/>
    <cellStyle name="Normal 2 3 3 3 2 2 3 2 7" xfId="19312" xr:uid="{00000000-0005-0000-0000-00007C4B0000}"/>
    <cellStyle name="Normal 2 3 3 3 2 2 3 2 8" xfId="19313" xr:uid="{00000000-0005-0000-0000-00007D4B0000}"/>
    <cellStyle name="Normal 2 3 3 3 2 2 3 2 9" xfId="19314" xr:uid="{00000000-0005-0000-0000-00007E4B0000}"/>
    <cellStyle name="Normal 2 3 3 3 2 2 3 3" xfId="19315" xr:uid="{00000000-0005-0000-0000-00007F4B0000}"/>
    <cellStyle name="Normal 2 3 3 3 2 2 3 3 2" xfId="19316" xr:uid="{00000000-0005-0000-0000-0000804B0000}"/>
    <cellStyle name="Normal 2 3 3 3 2 2 3 3 2 2" xfId="19317" xr:uid="{00000000-0005-0000-0000-0000814B0000}"/>
    <cellStyle name="Normal 2 3 3 3 2 2 3 3 2 3" xfId="19318" xr:uid="{00000000-0005-0000-0000-0000824B0000}"/>
    <cellStyle name="Normal 2 3 3 3 2 2 3 3 2 4" xfId="19319" xr:uid="{00000000-0005-0000-0000-0000834B0000}"/>
    <cellStyle name="Normal 2 3 3 3 2 2 3 3 2 5" xfId="19320" xr:uid="{00000000-0005-0000-0000-0000844B0000}"/>
    <cellStyle name="Normal 2 3 3 3 2 2 3 3 2 6" xfId="19321" xr:uid="{00000000-0005-0000-0000-0000854B0000}"/>
    <cellStyle name="Normal 2 3 3 3 2 2 3 3 3" xfId="19322" xr:uid="{00000000-0005-0000-0000-0000864B0000}"/>
    <cellStyle name="Normal 2 3 3 3 2 2 3 3 4" xfId="19323" xr:uid="{00000000-0005-0000-0000-0000874B0000}"/>
    <cellStyle name="Normal 2 3 3 3 2 2 3 3 5" xfId="19324" xr:uid="{00000000-0005-0000-0000-0000884B0000}"/>
    <cellStyle name="Normal 2 3 3 3 2 2 3 3 6" xfId="19325" xr:uid="{00000000-0005-0000-0000-0000894B0000}"/>
    <cellStyle name="Normal 2 3 3 3 2 2 3 4" xfId="19326" xr:uid="{00000000-0005-0000-0000-00008A4B0000}"/>
    <cellStyle name="Normal 2 3 3 3 2 2 3 5" xfId="19327" xr:uid="{00000000-0005-0000-0000-00008B4B0000}"/>
    <cellStyle name="Normal 2 3 3 3 2 2 3 6" xfId="19328" xr:uid="{00000000-0005-0000-0000-00008C4B0000}"/>
    <cellStyle name="Normal 2 3 3 3 2 2 3 7" xfId="19329" xr:uid="{00000000-0005-0000-0000-00008D4B0000}"/>
    <cellStyle name="Normal 2 3 3 3 2 2 3 8" xfId="19330" xr:uid="{00000000-0005-0000-0000-00008E4B0000}"/>
    <cellStyle name="Normal 2 3 3 3 2 2 3 9" xfId="19331" xr:uid="{00000000-0005-0000-0000-00008F4B0000}"/>
    <cellStyle name="Normal 2 3 3 3 2 2 4" xfId="19332" xr:uid="{00000000-0005-0000-0000-0000904B0000}"/>
    <cellStyle name="Normal 2 3 3 3 2 2 5" xfId="19333" xr:uid="{00000000-0005-0000-0000-0000914B0000}"/>
    <cellStyle name="Normal 2 3 3 3 2 2 5 2" xfId="19334" xr:uid="{00000000-0005-0000-0000-0000924B0000}"/>
    <cellStyle name="Normal 2 3 3 3 2 2 5 2 2" xfId="19335" xr:uid="{00000000-0005-0000-0000-0000934B0000}"/>
    <cellStyle name="Normal 2 3 3 3 2 2 5 2 3" xfId="19336" xr:uid="{00000000-0005-0000-0000-0000944B0000}"/>
    <cellStyle name="Normal 2 3 3 3 2 2 5 2 4" xfId="19337" xr:uid="{00000000-0005-0000-0000-0000954B0000}"/>
    <cellStyle name="Normal 2 3 3 3 2 2 5 2 5" xfId="19338" xr:uid="{00000000-0005-0000-0000-0000964B0000}"/>
    <cellStyle name="Normal 2 3 3 3 2 2 5 2 6" xfId="19339" xr:uid="{00000000-0005-0000-0000-0000974B0000}"/>
    <cellStyle name="Normal 2 3 3 3 2 2 5 3" xfId="19340" xr:uid="{00000000-0005-0000-0000-0000984B0000}"/>
    <cellStyle name="Normal 2 3 3 3 2 2 5 4" xfId="19341" xr:uid="{00000000-0005-0000-0000-0000994B0000}"/>
    <cellStyle name="Normal 2 3 3 3 2 2 5 5" xfId="19342" xr:uid="{00000000-0005-0000-0000-00009A4B0000}"/>
    <cellStyle name="Normal 2 3 3 3 2 2 5 6" xfId="19343" xr:uid="{00000000-0005-0000-0000-00009B4B0000}"/>
    <cellStyle name="Normal 2 3 3 3 2 2 6" xfId="19344" xr:uid="{00000000-0005-0000-0000-00009C4B0000}"/>
    <cellStyle name="Normal 2 3 3 3 2 2 7" xfId="19345" xr:uid="{00000000-0005-0000-0000-00009D4B0000}"/>
    <cellStyle name="Normal 2 3 3 3 2 2 8" xfId="19346" xr:uid="{00000000-0005-0000-0000-00009E4B0000}"/>
    <cellStyle name="Normal 2 3 3 3 2 2 9" xfId="19347" xr:uid="{00000000-0005-0000-0000-00009F4B0000}"/>
    <cellStyle name="Normal 2 3 3 3 2 3" xfId="19348" xr:uid="{00000000-0005-0000-0000-0000A04B0000}"/>
    <cellStyle name="Normal 2 3 3 3 2 4" xfId="19349" xr:uid="{00000000-0005-0000-0000-0000A14B0000}"/>
    <cellStyle name="Normal 2 3 3 3 2 5" xfId="19350" xr:uid="{00000000-0005-0000-0000-0000A24B0000}"/>
    <cellStyle name="Normal 2 3 3 3 2 5 2" xfId="19351" xr:uid="{00000000-0005-0000-0000-0000A34B0000}"/>
    <cellStyle name="Normal 2 3 3 3 2 5 2 2" xfId="19352" xr:uid="{00000000-0005-0000-0000-0000A44B0000}"/>
    <cellStyle name="Normal 2 3 3 3 2 5 2 2 2" xfId="19353" xr:uid="{00000000-0005-0000-0000-0000A54B0000}"/>
    <cellStyle name="Normal 2 3 3 3 2 5 2 2 2 2" xfId="19354" xr:uid="{00000000-0005-0000-0000-0000A64B0000}"/>
    <cellStyle name="Normal 2 3 3 3 2 5 2 2 2 3" xfId="19355" xr:uid="{00000000-0005-0000-0000-0000A74B0000}"/>
    <cellStyle name="Normal 2 3 3 3 2 5 2 2 2 4" xfId="19356" xr:uid="{00000000-0005-0000-0000-0000A84B0000}"/>
    <cellStyle name="Normal 2 3 3 3 2 5 2 2 2 5" xfId="19357" xr:uid="{00000000-0005-0000-0000-0000A94B0000}"/>
    <cellStyle name="Normal 2 3 3 3 2 5 2 2 2 6" xfId="19358" xr:uid="{00000000-0005-0000-0000-0000AA4B0000}"/>
    <cellStyle name="Normal 2 3 3 3 2 5 2 2 3" xfId="19359" xr:uid="{00000000-0005-0000-0000-0000AB4B0000}"/>
    <cellStyle name="Normal 2 3 3 3 2 5 2 2 4" xfId="19360" xr:uid="{00000000-0005-0000-0000-0000AC4B0000}"/>
    <cellStyle name="Normal 2 3 3 3 2 5 2 2 5" xfId="19361" xr:uid="{00000000-0005-0000-0000-0000AD4B0000}"/>
    <cellStyle name="Normal 2 3 3 3 2 5 2 2 6" xfId="19362" xr:uid="{00000000-0005-0000-0000-0000AE4B0000}"/>
    <cellStyle name="Normal 2 3 3 3 2 5 2 3" xfId="19363" xr:uid="{00000000-0005-0000-0000-0000AF4B0000}"/>
    <cellStyle name="Normal 2 3 3 3 2 5 2 4" xfId="19364" xr:uid="{00000000-0005-0000-0000-0000B04B0000}"/>
    <cellStyle name="Normal 2 3 3 3 2 5 2 5" xfId="19365" xr:uid="{00000000-0005-0000-0000-0000B14B0000}"/>
    <cellStyle name="Normal 2 3 3 3 2 5 2 6" xfId="19366" xr:uid="{00000000-0005-0000-0000-0000B24B0000}"/>
    <cellStyle name="Normal 2 3 3 3 2 5 2 7" xfId="19367" xr:uid="{00000000-0005-0000-0000-0000B34B0000}"/>
    <cellStyle name="Normal 2 3 3 3 2 5 2 8" xfId="19368" xr:uid="{00000000-0005-0000-0000-0000B44B0000}"/>
    <cellStyle name="Normal 2 3 3 3 2 5 2 9" xfId="19369" xr:uid="{00000000-0005-0000-0000-0000B54B0000}"/>
    <cellStyle name="Normal 2 3 3 3 2 5 3" xfId="19370" xr:uid="{00000000-0005-0000-0000-0000B64B0000}"/>
    <cellStyle name="Normal 2 3 3 3 2 5 3 2" xfId="19371" xr:uid="{00000000-0005-0000-0000-0000B74B0000}"/>
    <cellStyle name="Normal 2 3 3 3 2 5 3 2 2" xfId="19372" xr:uid="{00000000-0005-0000-0000-0000B84B0000}"/>
    <cellStyle name="Normal 2 3 3 3 2 5 3 2 3" xfId="19373" xr:uid="{00000000-0005-0000-0000-0000B94B0000}"/>
    <cellStyle name="Normal 2 3 3 3 2 5 3 2 4" xfId="19374" xr:uid="{00000000-0005-0000-0000-0000BA4B0000}"/>
    <cellStyle name="Normal 2 3 3 3 2 5 3 2 5" xfId="19375" xr:uid="{00000000-0005-0000-0000-0000BB4B0000}"/>
    <cellStyle name="Normal 2 3 3 3 2 5 3 2 6" xfId="19376" xr:uid="{00000000-0005-0000-0000-0000BC4B0000}"/>
    <cellStyle name="Normal 2 3 3 3 2 5 3 3" xfId="19377" xr:uid="{00000000-0005-0000-0000-0000BD4B0000}"/>
    <cellStyle name="Normal 2 3 3 3 2 5 3 4" xfId="19378" xr:uid="{00000000-0005-0000-0000-0000BE4B0000}"/>
    <cellStyle name="Normal 2 3 3 3 2 5 3 5" xfId="19379" xr:uid="{00000000-0005-0000-0000-0000BF4B0000}"/>
    <cellStyle name="Normal 2 3 3 3 2 5 3 6" xfId="19380" xr:uid="{00000000-0005-0000-0000-0000C04B0000}"/>
    <cellStyle name="Normal 2 3 3 3 2 5 4" xfId="19381" xr:uid="{00000000-0005-0000-0000-0000C14B0000}"/>
    <cellStyle name="Normal 2 3 3 3 2 5 5" xfId="19382" xr:uid="{00000000-0005-0000-0000-0000C24B0000}"/>
    <cellStyle name="Normal 2 3 3 3 2 5 6" xfId="19383" xr:uid="{00000000-0005-0000-0000-0000C34B0000}"/>
    <cellStyle name="Normal 2 3 3 3 2 5 7" xfId="19384" xr:uid="{00000000-0005-0000-0000-0000C44B0000}"/>
    <cellStyle name="Normal 2 3 3 3 2 5 8" xfId="19385" xr:uid="{00000000-0005-0000-0000-0000C54B0000}"/>
    <cellStyle name="Normal 2 3 3 3 2 5 9" xfId="19386" xr:uid="{00000000-0005-0000-0000-0000C64B0000}"/>
    <cellStyle name="Normal 2 3 3 3 2 6" xfId="19387" xr:uid="{00000000-0005-0000-0000-0000C74B0000}"/>
    <cellStyle name="Normal 2 3 3 3 2 7" xfId="19388" xr:uid="{00000000-0005-0000-0000-0000C84B0000}"/>
    <cellStyle name="Normal 2 3 3 3 2 8" xfId="19389" xr:uid="{00000000-0005-0000-0000-0000C94B0000}"/>
    <cellStyle name="Normal 2 3 3 3 2 8 2" xfId="19390" xr:uid="{00000000-0005-0000-0000-0000CA4B0000}"/>
    <cellStyle name="Normal 2 3 3 3 2 8 2 2" xfId="19391" xr:uid="{00000000-0005-0000-0000-0000CB4B0000}"/>
    <cellStyle name="Normal 2 3 3 3 2 8 2 3" xfId="19392" xr:uid="{00000000-0005-0000-0000-0000CC4B0000}"/>
    <cellStyle name="Normal 2 3 3 3 2 8 2 4" xfId="19393" xr:uid="{00000000-0005-0000-0000-0000CD4B0000}"/>
    <cellStyle name="Normal 2 3 3 3 2 8 2 5" xfId="19394" xr:uid="{00000000-0005-0000-0000-0000CE4B0000}"/>
    <cellStyle name="Normal 2 3 3 3 2 8 2 6" xfId="19395" xr:uid="{00000000-0005-0000-0000-0000CF4B0000}"/>
    <cellStyle name="Normal 2 3 3 3 2 8 3" xfId="19396" xr:uid="{00000000-0005-0000-0000-0000D04B0000}"/>
    <cellStyle name="Normal 2 3 3 3 2 8 4" xfId="19397" xr:uid="{00000000-0005-0000-0000-0000D14B0000}"/>
    <cellStyle name="Normal 2 3 3 3 2 8 5" xfId="19398" xr:uid="{00000000-0005-0000-0000-0000D24B0000}"/>
    <cellStyle name="Normal 2 3 3 3 2 8 6" xfId="19399" xr:uid="{00000000-0005-0000-0000-0000D34B0000}"/>
    <cellStyle name="Normal 2 3 3 3 2 9" xfId="19400" xr:uid="{00000000-0005-0000-0000-0000D44B0000}"/>
    <cellStyle name="Normal 2 3 3 3 3" xfId="19401" xr:uid="{00000000-0005-0000-0000-0000D54B0000}"/>
    <cellStyle name="Normal 2 3 3 3 3 10" xfId="19402" xr:uid="{00000000-0005-0000-0000-0000D64B0000}"/>
    <cellStyle name="Normal 2 3 3 3 3 11" xfId="19403" xr:uid="{00000000-0005-0000-0000-0000D74B0000}"/>
    <cellStyle name="Normal 2 3 3 3 3 12" xfId="19404" xr:uid="{00000000-0005-0000-0000-0000D84B0000}"/>
    <cellStyle name="Normal 2 3 3 3 3 2" xfId="19405" xr:uid="{00000000-0005-0000-0000-0000D94B0000}"/>
    <cellStyle name="Normal 2 3 3 3 3 2 10" xfId="19406" xr:uid="{00000000-0005-0000-0000-0000DA4B0000}"/>
    <cellStyle name="Normal 2 3 3 3 3 2 11" xfId="19407" xr:uid="{00000000-0005-0000-0000-0000DB4B0000}"/>
    <cellStyle name="Normal 2 3 3 3 3 2 12" xfId="19408" xr:uid="{00000000-0005-0000-0000-0000DC4B0000}"/>
    <cellStyle name="Normal 2 3 3 3 3 2 2" xfId="19409" xr:uid="{00000000-0005-0000-0000-0000DD4B0000}"/>
    <cellStyle name="Normal 2 3 3 3 3 2 2 2" xfId="19410" xr:uid="{00000000-0005-0000-0000-0000DE4B0000}"/>
    <cellStyle name="Normal 2 3 3 3 3 2 2 2 2" xfId="19411" xr:uid="{00000000-0005-0000-0000-0000DF4B0000}"/>
    <cellStyle name="Normal 2 3 3 3 3 2 2 2 2 2" xfId="19412" xr:uid="{00000000-0005-0000-0000-0000E04B0000}"/>
    <cellStyle name="Normal 2 3 3 3 3 2 2 2 2 2 2" xfId="19413" xr:uid="{00000000-0005-0000-0000-0000E14B0000}"/>
    <cellStyle name="Normal 2 3 3 3 3 2 2 2 2 2 3" xfId="19414" xr:uid="{00000000-0005-0000-0000-0000E24B0000}"/>
    <cellStyle name="Normal 2 3 3 3 3 2 2 2 2 2 4" xfId="19415" xr:uid="{00000000-0005-0000-0000-0000E34B0000}"/>
    <cellStyle name="Normal 2 3 3 3 3 2 2 2 2 2 5" xfId="19416" xr:uid="{00000000-0005-0000-0000-0000E44B0000}"/>
    <cellStyle name="Normal 2 3 3 3 3 2 2 2 2 2 6" xfId="19417" xr:uid="{00000000-0005-0000-0000-0000E54B0000}"/>
    <cellStyle name="Normal 2 3 3 3 3 2 2 2 2 3" xfId="19418" xr:uid="{00000000-0005-0000-0000-0000E64B0000}"/>
    <cellStyle name="Normal 2 3 3 3 3 2 2 2 2 4" xfId="19419" xr:uid="{00000000-0005-0000-0000-0000E74B0000}"/>
    <cellStyle name="Normal 2 3 3 3 3 2 2 2 2 5" xfId="19420" xr:uid="{00000000-0005-0000-0000-0000E84B0000}"/>
    <cellStyle name="Normal 2 3 3 3 3 2 2 2 2 6" xfId="19421" xr:uid="{00000000-0005-0000-0000-0000E94B0000}"/>
    <cellStyle name="Normal 2 3 3 3 3 2 2 2 3" xfId="19422" xr:uid="{00000000-0005-0000-0000-0000EA4B0000}"/>
    <cellStyle name="Normal 2 3 3 3 3 2 2 2 4" xfId="19423" xr:uid="{00000000-0005-0000-0000-0000EB4B0000}"/>
    <cellStyle name="Normal 2 3 3 3 3 2 2 2 5" xfId="19424" xr:uid="{00000000-0005-0000-0000-0000EC4B0000}"/>
    <cellStyle name="Normal 2 3 3 3 3 2 2 2 6" xfId="19425" xr:uid="{00000000-0005-0000-0000-0000ED4B0000}"/>
    <cellStyle name="Normal 2 3 3 3 3 2 2 2 7" xfId="19426" xr:uid="{00000000-0005-0000-0000-0000EE4B0000}"/>
    <cellStyle name="Normal 2 3 3 3 3 2 2 2 8" xfId="19427" xr:uid="{00000000-0005-0000-0000-0000EF4B0000}"/>
    <cellStyle name="Normal 2 3 3 3 3 2 2 2 9" xfId="19428" xr:uid="{00000000-0005-0000-0000-0000F04B0000}"/>
    <cellStyle name="Normal 2 3 3 3 3 2 2 3" xfId="19429" xr:uid="{00000000-0005-0000-0000-0000F14B0000}"/>
    <cellStyle name="Normal 2 3 3 3 3 2 2 3 2" xfId="19430" xr:uid="{00000000-0005-0000-0000-0000F24B0000}"/>
    <cellStyle name="Normal 2 3 3 3 3 2 2 3 2 2" xfId="19431" xr:uid="{00000000-0005-0000-0000-0000F34B0000}"/>
    <cellStyle name="Normal 2 3 3 3 3 2 2 3 2 3" xfId="19432" xr:uid="{00000000-0005-0000-0000-0000F44B0000}"/>
    <cellStyle name="Normal 2 3 3 3 3 2 2 3 2 4" xfId="19433" xr:uid="{00000000-0005-0000-0000-0000F54B0000}"/>
    <cellStyle name="Normal 2 3 3 3 3 2 2 3 2 5" xfId="19434" xr:uid="{00000000-0005-0000-0000-0000F64B0000}"/>
    <cellStyle name="Normal 2 3 3 3 3 2 2 3 2 6" xfId="19435" xr:uid="{00000000-0005-0000-0000-0000F74B0000}"/>
    <cellStyle name="Normal 2 3 3 3 3 2 2 3 3" xfId="19436" xr:uid="{00000000-0005-0000-0000-0000F84B0000}"/>
    <cellStyle name="Normal 2 3 3 3 3 2 2 3 4" xfId="19437" xr:uid="{00000000-0005-0000-0000-0000F94B0000}"/>
    <cellStyle name="Normal 2 3 3 3 3 2 2 3 5" xfId="19438" xr:uid="{00000000-0005-0000-0000-0000FA4B0000}"/>
    <cellStyle name="Normal 2 3 3 3 3 2 2 3 6" xfId="19439" xr:uid="{00000000-0005-0000-0000-0000FB4B0000}"/>
    <cellStyle name="Normal 2 3 3 3 3 2 2 4" xfId="19440" xr:uid="{00000000-0005-0000-0000-0000FC4B0000}"/>
    <cellStyle name="Normal 2 3 3 3 3 2 2 5" xfId="19441" xr:uid="{00000000-0005-0000-0000-0000FD4B0000}"/>
    <cellStyle name="Normal 2 3 3 3 3 2 2 6" xfId="19442" xr:uid="{00000000-0005-0000-0000-0000FE4B0000}"/>
    <cellStyle name="Normal 2 3 3 3 3 2 2 7" xfId="19443" xr:uid="{00000000-0005-0000-0000-0000FF4B0000}"/>
    <cellStyle name="Normal 2 3 3 3 3 2 2 8" xfId="19444" xr:uid="{00000000-0005-0000-0000-0000004C0000}"/>
    <cellStyle name="Normal 2 3 3 3 3 2 2 9" xfId="19445" xr:uid="{00000000-0005-0000-0000-0000014C0000}"/>
    <cellStyle name="Normal 2 3 3 3 3 2 3" xfId="19446" xr:uid="{00000000-0005-0000-0000-0000024C0000}"/>
    <cellStyle name="Normal 2 3 3 3 3 2 4" xfId="19447" xr:uid="{00000000-0005-0000-0000-0000034C0000}"/>
    <cellStyle name="Normal 2 3 3 3 3 2 5" xfId="19448" xr:uid="{00000000-0005-0000-0000-0000044C0000}"/>
    <cellStyle name="Normal 2 3 3 3 3 2 5 2" xfId="19449" xr:uid="{00000000-0005-0000-0000-0000054C0000}"/>
    <cellStyle name="Normal 2 3 3 3 3 2 5 2 2" xfId="19450" xr:uid="{00000000-0005-0000-0000-0000064C0000}"/>
    <cellStyle name="Normal 2 3 3 3 3 2 5 2 3" xfId="19451" xr:uid="{00000000-0005-0000-0000-0000074C0000}"/>
    <cellStyle name="Normal 2 3 3 3 3 2 5 2 4" xfId="19452" xr:uid="{00000000-0005-0000-0000-0000084C0000}"/>
    <cellStyle name="Normal 2 3 3 3 3 2 5 2 5" xfId="19453" xr:uid="{00000000-0005-0000-0000-0000094C0000}"/>
    <cellStyle name="Normal 2 3 3 3 3 2 5 2 6" xfId="19454" xr:uid="{00000000-0005-0000-0000-00000A4C0000}"/>
    <cellStyle name="Normal 2 3 3 3 3 2 5 3" xfId="19455" xr:uid="{00000000-0005-0000-0000-00000B4C0000}"/>
    <cellStyle name="Normal 2 3 3 3 3 2 5 4" xfId="19456" xr:uid="{00000000-0005-0000-0000-00000C4C0000}"/>
    <cellStyle name="Normal 2 3 3 3 3 2 5 5" xfId="19457" xr:uid="{00000000-0005-0000-0000-00000D4C0000}"/>
    <cellStyle name="Normal 2 3 3 3 3 2 5 6" xfId="19458" xr:uid="{00000000-0005-0000-0000-00000E4C0000}"/>
    <cellStyle name="Normal 2 3 3 3 3 2 6" xfId="19459" xr:uid="{00000000-0005-0000-0000-00000F4C0000}"/>
    <cellStyle name="Normal 2 3 3 3 3 2 7" xfId="19460" xr:uid="{00000000-0005-0000-0000-0000104C0000}"/>
    <cellStyle name="Normal 2 3 3 3 3 2 8" xfId="19461" xr:uid="{00000000-0005-0000-0000-0000114C0000}"/>
    <cellStyle name="Normal 2 3 3 3 3 2 9" xfId="19462" xr:uid="{00000000-0005-0000-0000-0000124C0000}"/>
    <cellStyle name="Normal 2 3 3 3 3 3" xfId="19463" xr:uid="{00000000-0005-0000-0000-0000134C0000}"/>
    <cellStyle name="Normal 2 3 3 3 3 3 2" xfId="19464" xr:uid="{00000000-0005-0000-0000-0000144C0000}"/>
    <cellStyle name="Normal 2 3 3 3 3 3 2 2" xfId="19465" xr:uid="{00000000-0005-0000-0000-0000154C0000}"/>
    <cellStyle name="Normal 2 3 3 3 3 3 2 2 2" xfId="19466" xr:uid="{00000000-0005-0000-0000-0000164C0000}"/>
    <cellStyle name="Normal 2 3 3 3 3 3 2 2 2 2" xfId="19467" xr:uid="{00000000-0005-0000-0000-0000174C0000}"/>
    <cellStyle name="Normal 2 3 3 3 3 3 2 2 2 3" xfId="19468" xr:uid="{00000000-0005-0000-0000-0000184C0000}"/>
    <cellStyle name="Normal 2 3 3 3 3 3 2 2 2 4" xfId="19469" xr:uid="{00000000-0005-0000-0000-0000194C0000}"/>
    <cellStyle name="Normal 2 3 3 3 3 3 2 2 2 5" xfId="19470" xr:uid="{00000000-0005-0000-0000-00001A4C0000}"/>
    <cellStyle name="Normal 2 3 3 3 3 3 2 2 2 6" xfId="19471" xr:uid="{00000000-0005-0000-0000-00001B4C0000}"/>
    <cellStyle name="Normal 2 3 3 3 3 3 2 2 3" xfId="19472" xr:uid="{00000000-0005-0000-0000-00001C4C0000}"/>
    <cellStyle name="Normal 2 3 3 3 3 3 2 2 4" xfId="19473" xr:uid="{00000000-0005-0000-0000-00001D4C0000}"/>
    <cellStyle name="Normal 2 3 3 3 3 3 2 2 5" xfId="19474" xr:uid="{00000000-0005-0000-0000-00001E4C0000}"/>
    <cellStyle name="Normal 2 3 3 3 3 3 2 2 6" xfId="19475" xr:uid="{00000000-0005-0000-0000-00001F4C0000}"/>
    <cellStyle name="Normal 2 3 3 3 3 3 2 3" xfId="19476" xr:uid="{00000000-0005-0000-0000-0000204C0000}"/>
    <cellStyle name="Normal 2 3 3 3 3 3 2 4" xfId="19477" xr:uid="{00000000-0005-0000-0000-0000214C0000}"/>
    <cellStyle name="Normal 2 3 3 3 3 3 2 5" xfId="19478" xr:uid="{00000000-0005-0000-0000-0000224C0000}"/>
    <cellStyle name="Normal 2 3 3 3 3 3 2 6" xfId="19479" xr:uid="{00000000-0005-0000-0000-0000234C0000}"/>
    <cellStyle name="Normal 2 3 3 3 3 3 2 7" xfId="19480" xr:uid="{00000000-0005-0000-0000-0000244C0000}"/>
    <cellStyle name="Normal 2 3 3 3 3 3 2 8" xfId="19481" xr:uid="{00000000-0005-0000-0000-0000254C0000}"/>
    <cellStyle name="Normal 2 3 3 3 3 3 2 9" xfId="19482" xr:uid="{00000000-0005-0000-0000-0000264C0000}"/>
    <cellStyle name="Normal 2 3 3 3 3 3 3" xfId="19483" xr:uid="{00000000-0005-0000-0000-0000274C0000}"/>
    <cellStyle name="Normal 2 3 3 3 3 3 3 2" xfId="19484" xr:uid="{00000000-0005-0000-0000-0000284C0000}"/>
    <cellStyle name="Normal 2 3 3 3 3 3 3 2 2" xfId="19485" xr:uid="{00000000-0005-0000-0000-0000294C0000}"/>
    <cellStyle name="Normal 2 3 3 3 3 3 3 2 3" xfId="19486" xr:uid="{00000000-0005-0000-0000-00002A4C0000}"/>
    <cellStyle name="Normal 2 3 3 3 3 3 3 2 4" xfId="19487" xr:uid="{00000000-0005-0000-0000-00002B4C0000}"/>
    <cellStyle name="Normal 2 3 3 3 3 3 3 2 5" xfId="19488" xr:uid="{00000000-0005-0000-0000-00002C4C0000}"/>
    <cellStyle name="Normal 2 3 3 3 3 3 3 2 6" xfId="19489" xr:uid="{00000000-0005-0000-0000-00002D4C0000}"/>
    <cellStyle name="Normal 2 3 3 3 3 3 3 3" xfId="19490" xr:uid="{00000000-0005-0000-0000-00002E4C0000}"/>
    <cellStyle name="Normal 2 3 3 3 3 3 3 4" xfId="19491" xr:uid="{00000000-0005-0000-0000-00002F4C0000}"/>
    <cellStyle name="Normal 2 3 3 3 3 3 3 5" xfId="19492" xr:uid="{00000000-0005-0000-0000-0000304C0000}"/>
    <cellStyle name="Normal 2 3 3 3 3 3 3 6" xfId="19493" xr:uid="{00000000-0005-0000-0000-0000314C0000}"/>
    <cellStyle name="Normal 2 3 3 3 3 3 4" xfId="19494" xr:uid="{00000000-0005-0000-0000-0000324C0000}"/>
    <cellStyle name="Normal 2 3 3 3 3 3 5" xfId="19495" xr:uid="{00000000-0005-0000-0000-0000334C0000}"/>
    <cellStyle name="Normal 2 3 3 3 3 3 6" xfId="19496" xr:uid="{00000000-0005-0000-0000-0000344C0000}"/>
    <cellStyle name="Normal 2 3 3 3 3 3 7" xfId="19497" xr:uid="{00000000-0005-0000-0000-0000354C0000}"/>
    <cellStyle name="Normal 2 3 3 3 3 3 8" xfId="19498" xr:uid="{00000000-0005-0000-0000-0000364C0000}"/>
    <cellStyle name="Normal 2 3 3 3 3 3 9" xfId="19499" xr:uid="{00000000-0005-0000-0000-0000374C0000}"/>
    <cellStyle name="Normal 2 3 3 3 3 4" xfId="19500" xr:uid="{00000000-0005-0000-0000-0000384C0000}"/>
    <cellStyle name="Normal 2 3 3 3 3 5" xfId="19501" xr:uid="{00000000-0005-0000-0000-0000394C0000}"/>
    <cellStyle name="Normal 2 3 3 3 3 5 2" xfId="19502" xr:uid="{00000000-0005-0000-0000-00003A4C0000}"/>
    <cellStyle name="Normal 2 3 3 3 3 5 2 2" xfId="19503" xr:uid="{00000000-0005-0000-0000-00003B4C0000}"/>
    <cellStyle name="Normal 2 3 3 3 3 5 2 3" xfId="19504" xr:uid="{00000000-0005-0000-0000-00003C4C0000}"/>
    <cellStyle name="Normal 2 3 3 3 3 5 2 4" xfId="19505" xr:uid="{00000000-0005-0000-0000-00003D4C0000}"/>
    <cellStyle name="Normal 2 3 3 3 3 5 2 5" xfId="19506" xr:uid="{00000000-0005-0000-0000-00003E4C0000}"/>
    <cellStyle name="Normal 2 3 3 3 3 5 2 6" xfId="19507" xr:uid="{00000000-0005-0000-0000-00003F4C0000}"/>
    <cellStyle name="Normal 2 3 3 3 3 5 3" xfId="19508" xr:uid="{00000000-0005-0000-0000-0000404C0000}"/>
    <cellStyle name="Normal 2 3 3 3 3 5 4" xfId="19509" xr:uid="{00000000-0005-0000-0000-0000414C0000}"/>
    <cellStyle name="Normal 2 3 3 3 3 5 5" xfId="19510" xr:uid="{00000000-0005-0000-0000-0000424C0000}"/>
    <cellStyle name="Normal 2 3 3 3 3 5 6" xfId="19511" xr:uid="{00000000-0005-0000-0000-0000434C0000}"/>
    <cellStyle name="Normal 2 3 3 3 3 6" xfId="19512" xr:uid="{00000000-0005-0000-0000-0000444C0000}"/>
    <cellStyle name="Normal 2 3 3 3 3 7" xfId="19513" xr:uid="{00000000-0005-0000-0000-0000454C0000}"/>
    <cellStyle name="Normal 2 3 3 3 3 8" xfId="19514" xr:uid="{00000000-0005-0000-0000-0000464C0000}"/>
    <cellStyle name="Normal 2 3 3 3 3 9" xfId="19515" xr:uid="{00000000-0005-0000-0000-0000474C0000}"/>
    <cellStyle name="Normal 2 3 3 3 4" xfId="19516" xr:uid="{00000000-0005-0000-0000-0000484C0000}"/>
    <cellStyle name="Normal 2 3 3 3 5" xfId="19517" xr:uid="{00000000-0005-0000-0000-0000494C0000}"/>
    <cellStyle name="Normal 2 3 3 3 5 2" xfId="19518" xr:uid="{00000000-0005-0000-0000-00004A4C0000}"/>
    <cellStyle name="Normal 2 3 3 3 5 2 2" xfId="19519" xr:uid="{00000000-0005-0000-0000-00004B4C0000}"/>
    <cellStyle name="Normal 2 3 3 3 5 2 2 2" xfId="19520" xr:uid="{00000000-0005-0000-0000-00004C4C0000}"/>
    <cellStyle name="Normal 2 3 3 3 5 2 2 2 2" xfId="19521" xr:uid="{00000000-0005-0000-0000-00004D4C0000}"/>
    <cellStyle name="Normal 2 3 3 3 5 2 2 2 3" xfId="19522" xr:uid="{00000000-0005-0000-0000-00004E4C0000}"/>
    <cellStyle name="Normal 2 3 3 3 5 2 2 2 4" xfId="19523" xr:uid="{00000000-0005-0000-0000-00004F4C0000}"/>
    <cellStyle name="Normal 2 3 3 3 5 2 2 2 5" xfId="19524" xr:uid="{00000000-0005-0000-0000-0000504C0000}"/>
    <cellStyle name="Normal 2 3 3 3 5 2 2 2 6" xfId="19525" xr:uid="{00000000-0005-0000-0000-0000514C0000}"/>
    <cellStyle name="Normal 2 3 3 3 5 2 2 3" xfId="19526" xr:uid="{00000000-0005-0000-0000-0000524C0000}"/>
    <cellStyle name="Normal 2 3 3 3 5 2 2 4" xfId="19527" xr:uid="{00000000-0005-0000-0000-0000534C0000}"/>
    <cellStyle name="Normal 2 3 3 3 5 2 2 5" xfId="19528" xr:uid="{00000000-0005-0000-0000-0000544C0000}"/>
    <cellStyle name="Normal 2 3 3 3 5 2 2 6" xfId="19529" xr:uid="{00000000-0005-0000-0000-0000554C0000}"/>
    <cellStyle name="Normal 2 3 3 3 5 2 3" xfId="19530" xr:uid="{00000000-0005-0000-0000-0000564C0000}"/>
    <cellStyle name="Normal 2 3 3 3 5 2 4" xfId="19531" xr:uid="{00000000-0005-0000-0000-0000574C0000}"/>
    <cellStyle name="Normal 2 3 3 3 5 2 5" xfId="19532" xr:uid="{00000000-0005-0000-0000-0000584C0000}"/>
    <cellStyle name="Normal 2 3 3 3 5 2 6" xfId="19533" xr:uid="{00000000-0005-0000-0000-0000594C0000}"/>
    <cellStyle name="Normal 2 3 3 3 5 2 7" xfId="19534" xr:uid="{00000000-0005-0000-0000-00005A4C0000}"/>
    <cellStyle name="Normal 2 3 3 3 5 2 8" xfId="19535" xr:uid="{00000000-0005-0000-0000-00005B4C0000}"/>
    <cellStyle name="Normal 2 3 3 3 5 2 9" xfId="19536" xr:uid="{00000000-0005-0000-0000-00005C4C0000}"/>
    <cellStyle name="Normal 2 3 3 3 5 3" xfId="19537" xr:uid="{00000000-0005-0000-0000-00005D4C0000}"/>
    <cellStyle name="Normal 2 3 3 3 5 3 2" xfId="19538" xr:uid="{00000000-0005-0000-0000-00005E4C0000}"/>
    <cellStyle name="Normal 2 3 3 3 5 3 2 2" xfId="19539" xr:uid="{00000000-0005-0000-0000-00005F4C0000}"/>
    <cellStyle name="Normal 2 3 3 3 5 3 2 3" xfId="19540" xr:uid="{00000000-0005-0000-0000-0000604C0000}"/>
    <cellStyle name="Normal 2 3 3 3 5 3 2 4" xfId="19541" xr:uid="{00000000-0005-0000-0000-0000614C0000}"/>
    <cellStyle name="Normal 2 3 3 3 5 3 2 5" xfId="19542" xr:uid="{00000000-0005-0000-0000-0000624C0000}"/>
    <cellStyle name="Normal 2 3 3 3 5 3 2 6" xfId="19543" xr:uid="{00000000-0005-0000-0000-0000634C0000}"/>
    <cellStyle name="Normal 2 3 3 3 5 3 3" xfId="19544" xr:uid="{00000000-0005-0000-0000-0000644C0000}"/>
    <cellStyle name="Normal 2 3 3 3 5 3 4" xfId="19545" xr:uid="{00000000-0005-0000-0000-0000654C0000}"/>
    <cellStyle name="Normal 2 3 3 3 5 3 5" xfId="19546" xr:uid="{00000000-0005-0000-0000-0000664C0000}"/>
    <cellStyle name="Normal 2 3 3 3 5 3 6" xfId="19547" xr:uid="{00000000-0005-0000-0000-0000674C0000}"/>
    <cellStyle name="Normal 2 3 3 3 5 4" xfId="19548" xr:uid="{00000000-0005-0000-0000-0000684C0000}"/>
    <cellStyle name="Normal 2 3 3 3 5 5" xfId="19549" xr:uid="{00000000-0005-0000-0000-0000694C0000}"/>
    <cellStyle name="Normal 2 3 3 3 5 6" xfId="19550" xr:uid="{00000000-0005-0000-0000-00006A4C0000}"/>
    <cellStyle name="Normal 2 3 3 3 5 7" xfId="19551" xr:uid="{00000000-0005-0000-0000-00006B4C0000}"/>
    <cellStyle name="Normal 2 3 3 3 5 8" xfId="19552" xr:uid="{00000000-0005-0000-0000-00006C4C0000}"/>
    <cellStyle name="Normal 2 3 3 3 5 9" xfId="19553" xr:uid="{00000000-0005-0000-0000-00006D4C0000}"/>
    <cellStyle name="Normal 2 3 3 3 6" xfId="19554" xr:uid="{00000000-0005-0000-0000-00006E4C0000}"/>
    <cellStyle name="Normal 2 3 3 3 7" xfId="19555" xr:uid="{00000000-0005-0000-0000-00006F4C0000}"/>
    <cellStyle name="Normal 2 3 3 3 8" xfId="19556" xr:uid="{00000000-0005-0000-0000-0000704C0000}"/>
    <cellStyle name="Normal 2 3 3 3 8 2" xfId="19557" xr:uid="{00000000-0005-0000-0000-0000714C0000}"/>
    <cellStyle name="Normal 2 3 3 3 8 2 2" xfId="19558" xr:uid="{00000000-0005-0000-0000-0000724C0000}"/>
    <cellStyle name="Normal 2 3 3 3 8 2 3" xfId="19559" xr:uid="{00000000-0005-0000-0000-0000734C0000}"/>
    <cellStyle name="Normal 2 3 3 3 8 2 4" xfId="19560" xr:uid="{00000000-0005-0000-0000-0000744C0000}"/>
    <cellStyle name="Normal 2 3 3 3 8 2 5" xfId="19561" xr:uid="{00000000-0005-0000-0000-0000754C0000}"/>
    <cellStyle name="Normal 2 3 3 3 8 2 6" xfId="19562" xr:uid="{00000000-0005-0000-0000-0000764C0000}"/>
    <cellStyle name="Normal 2 3 3 3 8 3" xfId="19563" xr:uid="{00000000-0005-0000-0000-0000774C0000}"/>
    <cellStyle name="Normal 2 3 3 3 8 4" xfId="19564" xr:uid="{00000000-0005-0000-0000-0000784C0000}"/>
    <cellStyle name="Normal 2 3 3 3 8 5" xfId="19565" xr:uid="{00000000-0005-0000-0000-0000794C0000}"/>
    <cellStyle name="Normal 2 3 3 3 8 6" xfId="19566" xr:uid="{00000000-0005-0000-0000-00007A4C0000}"/>
    <cellStyle name="Normal 2 3 3 3 9" xfId="19567" xr:uid="{00000000-0005-0000-0000-00007B4C0000}"/>
    <cellStyle name="Normal 2 3 3 4" xfId="19568" xr:uid="{00000000-0005-0000-0000-00007C4C0000}"/>
    <cellStyle name="Normal 2 3 3 5" xfId="19569" xr:uid="{00000000-0005-0000-0000-00007D4C0000}"/>
    <cellStyle name="Normal 2 3 3 5 10" xfId="19570" xr:uid="{00000000-0005-0000-0000-00007E4C0000}"/>
    <cellStyle name="Normal 2 3 3 5 11" xfId="19571" xr:uid="{00000000-0005-0000-0000-00007F4C0000}"/>
    <cellStyle name="Normal 2 3 3 5 12" xfId="19572" xr:uid="{00000000-0005-0000-0000-0000804C0000}"/>
    <cellStyle name="Normal 2 3 3 5 2" xfId="19573" xr:uid="{00000000-0005-0000-0000-0000814C0000}"/>
    <cellStyle name="Normal 2 3 3 5 2 10" xfId="19574" xr:uid="{00000000-0005-0000-0000-0000824C0000}"/>
    <cellStyle name="Normal 2 3 3 5 2 11" xfId="19575" xr:uid="{00000000-0005-0000-0000-0000834C0000}"/>
    <cellStyle name="Normal 2 3 3 5 2 12" xfId="19576" xr:uid="{00000000-0005-0000-0000-0000844C0000}"/>
    <cellStyle name="Normal 2 3 3 5 2 2" xfId="19577" xr:uid="{00000000-0005-0000-0000-0000854C0000}"/>
    <cellStyle name="Normal 2 3 3 5 2 2 2" xfId="19578" xr:uid="{00000000-0005-0000-0000-0000864C0000}"/>
    <cellStyle name="Normal 2 3 3 5 2 2 2 2" xfId="19579" xr:uid="{00000000-0005-0000-0000-0000874C0000}"/>
    <cellStyle name="Normal 2 3 3 5 2 2 2 2 2" xfId="19580" xr:uid="{00000000-0005-0000-0000-0000884C0000}"/>
    <cellStyle name="Normal 2 3 3 5 2 2 2 2 2 2" xfId="19581" xr:uid="{00000000-0005-0000-0000-0000894C0000}"/>
    <cellStyle name="Normal 2 3 3 5 2 2 2 2 2 3" xfId="19582" xr:uid="{00000000-0005-0000-0000-00008A4C0000}"/>
    <cellStyle name="Normal 2 3 3 5 2 2 2 2 2 4" xfId="19583" xr:uid="{00000000-0005-0000-0000-00008B4C0000}"/>
    <cellStyle name="Normal 2 3 3 5 2 2 2 2 2 5" xfId="19584" xr:uid="{00000000-0005-0000-0000-00008C4C0000}"/>
    <cellStyle name="Normal 2 3 3 5 2 2 2 2 2 6" xfId="19585" xr:uid="{00000000-0005-0000-0000-00008D4C0000}"/>
    <cellStyle name="Normal 2 3 3 5 2 2 2 2 3" xfId="19586" xr:uid="{00000000-0005-0000-0000-00008E4C0000}"/>
    <cellStyle name="Normal 2 3 3 5 2 2 2 2 4" xfId="19587" xr:uid="{00000000-0005-0000-0000-00008F4C0000}"/>
    <cellStyle name="Normal 2 3 3 5 2 2 2 2 5" xfId="19588" xr:uid="{00000000-0005-0000-0000-0000904C0000}"/>
    <cellStyle name="Normal 2 3 3 5 2 2 2 2 6" xfId="19589" xr:uid="{00000000-0005-0000-0000-0000914C0000}"/>
    <cellStyle name="Normal 2 3 3 5 2 2 2 3" xfId="19590" xr:uid="{00000000-0005-0000-0000-0000924C0000}"/>
    <cellStyle name="Normal 2 3 3 5 2 2 2 4" xfId="19591" xr:uid="{00000000-0005-0000-0000-0000934C0000}"/>
    <cellStyle name="Normal 2 3 3 5 2 2 2 5" xfId="19592" xr:uid="{00000000-0005-0000-0000-0000944C0000}"/>
    <cellStyle name="Normal 2 3 3 5 2 2 2 6" xfId="19593" xr:uid="{00000000-0005-0000-0000-0000954C0000}"/>
    <cellStyle name="Normal 2 3 3 5 2 2 2 7" xfId="19594" xr:uid="{00000000-0005-0000-0000-0000964C0000}"/>
    <cellStyle name="Normal 2 3 3 5 2 2 2 8" xfId="19595" xr:uid="{00000000-0005-0000-0000-0000974C0000}"/>
    <cellStyle name="Normal 2 3 3 5 2 2 2 9" xfId="19596" xr:uid="{00000000-0005-0000-0000-0000984C0000}"/>
    <cellStyle name="Normal 2 3 3 5 2 2 3" xfId="19597" xr:uid="{00000000-0005-0000-0000-0000994C0000}"/>
    <cellStyle name="Normal 2 3 3 5 2 2 3 2" xfId="19598" xr:uid="{00000000-0005-0000-0000-00009A4C0000}"/>
    <cellStyle name="Normal 2 3 3 5 2 2 3 2 2" xfId="19599" xr:uid="{00000000-0005-0000-0000-00009B4C0000}"/>
    <cellStyle name="Normal 2 3 3 5 2 2 3 2 3" xfId="19600" xr:uid="{00000000-0005-0000-0000-00009C4C0000}"/>
    <cellStyle name="Normal 2 3 3 5 2 2 3 2 4" xfId="19601" xr:uid="{00000000-0005-0000-0000-00009D4C0000}"/>
    <cellStyle name="Normal 2 3 3 5 2 2 3 2 5" xfId="19602" xr:uid="{00000000-0005-0000-0000-00009E4C0000}"/>
    <cellStyle name="Normal 2 3 3 5 2 2 3 2 6" xfId="19603" xr:uid="{00000000-0005-0000-0000-00009F4C0000}"/>
    <cellStyle name="Normal 2 3 3 5 2 2 3 3" xfId="19604" xr:uid="{00000000-0005-0000-0000-0000A04C0000}"/>
    <cellStyle name="Normal 2 3 3 5 2 2 3 4" xfId="19605" xr:uid="{00000000-0005-0000-0000-0000A14C0000}"/>
    <cellStyle name="Normal 2 3 3 5 2 2 3 5" xfId="19606" xr:uid="{00000000-0005-0000-0000-0000A24C0000}"/>
    <cellStyle name="Normal 2 3 3 5 2 2 3 6" xfId="19607" xr:uid="{00000000-0005-0000-0000-0000A34C0000}"/>
    <cellStyle name="Normal 2 3 3 5 2 2 4" xfId="19608" xr:uid="{00000000-0005-0000-0000-0000A44C0000}"/>
    <cellStyle name="Normal 2 3 3 5 2 2 5" xfId="19609" xr:uid="{00000000-0005-0000-0000-0000A54C0000}"/>
    <cellStyle name="Normal 2 3 3 5 2 2 6" xfId="19610" xr:uid="{00000000-0005-0000-0000-0000A64C0000}"/>
    <cellStyle name="Normal 2 3 3 5 2 2 7" xfId="19611" xr:uid="{00000000-0005-0000-0000-0000A74C0000}"/>
    <cellStyle name="Normal 2 3 3 5 2 2 8" xfId="19612" xr:uid="{00000000-0005-0000-0000-0000A84C0000}"/>
    <cellStyle name="Normal 2 3 3 5 2 2 9" xfId="19613" xr:uid="{00000000-0005-0000-0000-0000A94C0000}"/>
    <cellStyle name="Normal 2 3 3 5 2 3" xfId="19614" xr:uid="{00000000-0005-0000-0000-0000AA4C0000}"/>
    <cellStyle name="Normal 2 3 3 5 2 4" xfId="19615" xr:uid="{00000000-0005-0000-0000-0000AB4C0000}"/>
    <cellStyle name="Normal 2 3 3 5 2 5" xfId="19616" xr:uid="{00000000-0005-0000-0000-0000AC4C0000}"/>
    <cellStyle name="Normal 2 3 3 5 2 5 2" xfId="19617" xr:uid="{00000000-0005-0000-0000-0000AD4C0000}"/>
    <cellStyle name="Normal 2 3 3 5 2 5 2 2" xfId="19618" xr:uid="{00000000-0005-0000-0000-0000AE4C0000}"/>
    <cellStyle name="Normal 2 3 3 5 2 5 2 3" xfId="19619" xr:uid="{00000000-0005-0000-0000-0000AF4C0000}"/>
    <cellStyle name="Normal 2 3 3 5 2 5 2 4" xfId="19620" xr:uid="{00000000-0005-0000-0000-0000B04C0000}"/>
    <cellStyle name="Normal 2 3 3 5 2 5 2 5" xfId="19621" xr:uid="{00000000-0005-0000-0000-0000B14C0000}"/>
    <cellStyle name="Normal 2 3 3 5 2 5 2 6" xfId="19622" xr:uid="{00000000-0005-0000-0000-0000B24C0000}"/>
    <cellStyle name="Normal 2 3 3 5 2 5 3" xfId="19623" xr:uid="{00000000-0005-0000-0000-0000B34C0000}"/>
    <cellStyle name="Normal 2 3 3 5 2 5 4" xfId="19624" xr:uid="{00000000-0005-0000-0000-0000B44C0000}"/>
    <cellStyle name="Normal 2 3 3 5 2 5 5" xfId="19625" xr:uid="{00000000-0005-0000-0000-0000B54C0000}"/>
    <cellStyle name="Normal 2 3 3 5 2 5 6" xfId="19626" xr:uid="{00000000-0005-0000-0000-0000B64C0000}"/>
    <cellStyle name="Normal 2 3 3 5 2 6" xfId="19627" xr:uid="{00000000-0005-0000-0000-0000B74C0000}"/>
    <cellStyle name="Normal 2 3 3 5 2 7" xfId="19628" xr:uid="{00000000-0005-0000-0000-0000B84C0000}"/>
    <cellStyle name="Normal 2 3 3 5 2 8" xfId="19629" xr:uid="{00000000-0005-0000-0000-0000B94C0000}"/>
    <cellStyle name="Normal 2 3 3 5 2 9" xfId="19630" xr:uid="{00000000-0005-0000-0000-0000BA4C0000}"/>
    <cellStyle name="Normal 2 3 3 5 3" xfId="19631" xr:uid="{00000000-0005-0000-0000-0000BB4C0000}"/>
    <cellStyle name="Normal 2 3 3 5 3 2" xfId="19632" xr:uid="{00000000-0005-0000-0000-0000BC4C0000}"/>
    <cellStyle name="Normal 2 3 3 5 3 2 2" xfId="19633" xr:uid="{00000000-0005-0000-0000-0000BD4C0000}"/>
    <cellStyle name="Normal 2 3 3 5 3 2 2 2" xfId="19634" xr:uid="{00000000-0005-0000-0000-0000BE4C0000}"/>
    <cellStyle name="Normal 2 3 3 5 3 2 2 2 2" xfId="19635" xr:uid="{00000000-0005-0000-0000-0000BF4C0000}"/>
    <cellStyle name="Normal 2 3 3 5 3 2 2 2 3" xfId="19636" xr:uid="{00000000-0005-0000-0000-0000C04C0000}"/>
    <cellStyle name="Normal 2 3 3 5 3 2 2 2 4" xfId="19637" xr:uid="{00000000-0005-0000-0000-0000C14C0000}"/>
    <cellStyle name="Normal 2 3 3 5 3 2 2 2 5" xfId="19638" xr:uid="{00000000-0005-0000-0000-0000C24C0000}"/>
    <cellStyle name="Normal 2 3 3 5 3 2 2 2 6" xfId="19639" xr:uid="{00000000-0005-0000-0000-0000C34C0000}"/>
    <cellStyle name="Normal 2 3 3 5 3 2 2 3" xfId="19640" xr:uid="{00000000-0005-0000-0000-0000C44C0000}"/>
    <cellStyle name="Normal 2 3 3 5 3 2 2 4" xfId="19641" xr:uid="{00000000-0005-0000-0000-0000C54C0000}"/>
    <cellStyle name="Normal 2 3 3 5 3 2 2 5" xfId="19642" xr:uid="{00000000-0005-0000-0000-0000C64C0000}"/>
    <cellStyle name="Normal 2 3 3 5 3 2 2 6" xfId="19643" xr:uid="{00000000-0005-0000-0000-0000C74C0000}"/>
    <cellStyle name="Normal 2 3 3 5 3 2 3" xfId="19644" xr:uid="{00000000-0005-0000-0000-0000C84C0000}"/>
    <cellStyle name="Normal 2 3 3 5 3 2 4" xfId="19645" xr:uid="{00000000-0005-0000-0000-0000C94C0000}"/>
    <cellStyle name="Normal 2 3 3 5 3 2 5" xfId="19646" xr:uid="{00000000-0005-0000-0000-0000CA4C0000}"/>
    <cellStyle name="Normal 2 3 3 5 3 2 6" xfId="19647" xr:uid="{00000000-0005-0000-0000-0000CB4C0000}"/>
    <cellStyle name="Normal 2 3 3 5 3 2 7" xfId="19648" xr:uid="{00000000-0005-0000-0000-0000CC4C0000}"/>
    <cellStyle name="Normal 2 3 3 5 3 2 8" xfId="19649" xr:uid="{00000000-0005-0000-0000-0000CD4C0000}"/>
    <cellStyle name="Normal 2 3 3 5 3 2 9" xfId="19650" xr:uid="{00000000-0005-0000-0000-0000CE4C0000}"/>
    <cellStyle name="Normal 2 3 3 5 3 3" xfId="19651" xr:uid="{00000000-0005-0000-0000-0000CF4C0000}"/>
    <cellStyle name="Normal 2 3 3 5 3 3 2" xfId="19652" xr:uid="{00000000-0005-0000-0000-0000D04C0000}"/>
    <cellStyle name="Normal 2 3 3 5 3 3 2 2" xfId="19653" xr:uid="{00000000-0005-0000-0000-0000D14C0000}"/>
    <cellStyle name="Normal 2 3 3 5 3 3 2 3" xfId="19654" xr:uid="{00000000-0005-0000-0000-0000D24C0000}"/>
    <cellStyle name="Normal 2 3 3 5 3 3 2 4" xfId="19655" xr:uid="{00000000-0005-0000-0000-0000D34C0000}"/>
    <cellStyle name="Normal 2 3 3 5 3 3 2 5" xfId="19656" xr:uid="{00000000-0005-0000-0000-0000D44C0000}"/>
    <cellStyle name="Normal 2 3 3 5 3 3 2 6" xfId="19657" xr:uid="{00000000-0005-0000-0000-0000D54C0000}"/>
    <cellStyle name="Normal 2 3 3 5 3 3 3" xfId="19658" xr:uid="{00000000-0005-0000-0000-0000D64C0000}"/>
    <cellStyle name="Normal 2 3 3 5 3 3 4" xfId="19659" xr:uid="{00000000-0005-0000-0000-0000D74C0000}"/>
    <cellStyle name="Normal 2 3 3 5 3 3 5" xfId="19660" xr:uid="{00000000-0005-0000-0000-0000D84C0000}"/>
    <cellStyle name="Normal 2 3 3 5 3 3 6" xfId="19661" xr:uid="{00000000-0005-0000-0000-0000D94C0000}"/>
    <cellStyle name="Normal 2 3 3 5 3 4" xfId="19662" xr:uid="{00000000-0005-0000-0000-0000DA4C0000}"/>
    <cellStyle name="Normal 2 3 3 5 3 5" xfId="19663" xr:uid="{00000000-0005-0000-0000-0000DB4C0000}"/>
    <cellStyle name="Normal 2 3 3 5 3 6" xfId="19664" xr:uid="{00000000-0005-0000-0000-0000DC4C0000}"/>
    <cellStyle name="Normal 2 3 3 5 3 7" xfId="19665" xr:uid="{00000000-0005-0000-0000-0000DD4C0000}"/>
    <cellStyle name="Normal 2 3 3 5 3 8" xfId="19666" xr:uid="{00000000-0005-0000-0000-0000DE4C0000}"/>
    <cellStyle name="Normal 2 3 3 5 3 9" xfId="19667" xr:uid="{00000000-0005-0000-0000-0000DF4C0000}"/>
    <cellStyle name="Normal 2 3 3 5 4" xfId="19668" xr:uid="{00000000-0005-0000-0000-0000E04C0000}"/>
    <cellStyle name="Normal 2 3 3 5 5" xfId="19669" xr:uid="{00000000-0005-0000-0000-0000E14C0000}"/>
    <cellStyle name="Normal 2 3 3 5 5 2" xfId="19670" xr:uid="{00000000-0005-0000-0000-0000E24C0000}"/>
    <cellStyle name="Normal 2 3 3 5 5 2 2" xfId="19671" xr:uid="{00000000-0005-0000-0000-0000E34C0000}"/>
    <cellStyle name="Normal 2 3 3 5 5 2 3" xfId="19672" xr:uid="{00000000-0005-0000-0000-0000E44C0000}"/>
    <cellStyle name="Normal 2 3 3 5 5 2 4" xfId="19673" xr:uid="{00000000-0005-0000-0000-0000E54C0000}"/>
    <cellStyle name="Normal 2 3 3 5 5 2 5" xfId="19674" xr:uid="{00000000-0005-0000-0000-0000E64C0000}"/>
    <cellStyle name="Normal 2 3 3 5 5 2 6" xfId="19675" xr:uid="{00000000-0005-0000-0000-0000E74C0000}"/>
    <cellStyle name="Normal 2 3 3 5 5 3" xfId="19676" xr:uid="{00000000-0005-0000-0000-0000E84C0000}"/>
    <cellStyle name="Normal 2 3 3 5 5 4" xfId="19677" xr:uid="{00000000-0005-0000-0000-0000E94C0000}"/>
    <cellStyle name="Normal 2 3 3 5 5 5" xfId="19678" xr:uid="{00000000-0005-0000-0000-0000EA4C0000}"/>
    <cellStyle name="Normal 2 3 3 5 5 6" xfId="19679" xr:uid="{00000000-0005-0000-0000-0000EB4C0000}"/>
    <cellStyle name="Normal 2 3 3 5 6" xfId="19680" xr:uid="{00000000-0005-0000-0000-0000EC4C0000}"/>
    <cellStyle name="Normal 2 3 3 5 7" xfId="19681" xr:uid="{00000000-0005-0000-0000-0000ED4C0000}"/>
    <cellStyle name="Normal 2 3 3 5 8" xfId="19682" xr:uid="{00000000-0005-0000-0000-0000EE4C0000}"/>
    <cellStyle name="Normal 2 3 3 5 9" xfId="19683" xr:uid="{00000000-0005-0000-0000-0000EF4C0000}"/>
    <cellStyle name="Normal 2 3 3 6" xfId="19684" xr:uid="{00000000-0005-0000-0000-0000F04C0000}"/>
    <cellStyle name="Normal 2 3 3 7" xfId="19685" xr:uid="{00000000-0005-0000-0000-0000F14C0000}"/>
    <cellStyle name="Normal 2 3 3 8" xfId="19686" xr:uid="{00000000-0005-0000-0000-0000F24C0000}"/>
    <cellStyle name="Normal 2 3 3 8 2" xfId="19687" xr:uid="{00000000-0005-0000-0000-0000F34C0000}"/>
    <cellStyle name="Normal 2 3 3 8 2 2" xfId="19688" xr:uid="{00000000-0005-0000-0000-0000F44C0000}"/>
    <cellStyle name="Normal 2 3 3 8 2 2 2" xfId="19689" xr:uid="{00000000-0005-0000-0000-0000F54C0000}"/>
    <cellStyle name="Normal 2 3 3 8 2 2 2 2" xfId="19690" xr:uid="{00000000-0005-0000-0000-0000F64C0000}"/>
    <cellStyle name="Normal 2 3 3 8 2 2 2 3" xfId="19691" xr:uid="{00000000-0005-0000-0000-0000F74C0000}"/>
    <cellStyle name="Normal 2 3 3 8 2 2 2 4" xfId="19692" xr:uid="{00000000-0005-0000-0000-0000F84C0000}"/>
    <cellStyle name="Normal 2 3 3 8 2 2 2 5" xfId="19693" xr:uid="{00000000-0005-0000-0000-0000F94C0000}"/>
    <cellStyle name="Normal 2 3 3 8 2 2 2 6" xfId="19694" xr:uid="{00000000-0005-0000-0000-0000FA4C0000}"/>
    <cellStyle name="Normal 2 3 3 8 2 2 3" xfId="19695" xr:uid="{00000000-0005-0000-0000-0000FB4C0000}"/>
    <cellStyle name="Normal 2 3 3 8 2 2 4" xfId="19696" xr:uid="{00000000-0005-0000-0000-0000FC4C0000}"/>
    <cellStyle name="Normal 2 3 3 8 2 2 5" xfId="19697" xr:uid="{00000000-0005-0000-0000-0000FD4C0000}"/>
    <cellStyle name="Normal 2 3 3 8 2 2 6" xfId="19698" xr:uid="{00000000-0005-0000-0000-0000FE4C0000}"/>
    <cellStyle name="Normal 2 3 3 8 2 3" xfId="19699" xr:uid="{00000000-0005-0000-0000-0000FF4C0000}"/>
    <cellStyle name="Normal 2 3 3 8 2 4" xfId="19700" xr:uid="{00000000-0005-0000-0000-0000004D0000}"/>
    <cellStyle name="Normal 2 3 3 8 2 5" xfId="19701" xr:uid="{00000000-0005-0000-0000-0000014D0000}"/>
    <cellStyle name="Normal 2 3 3 8 2 6" xfId="19702" xr:uid="{00000000-0005-0000-0000-0000024D0000}"/>
    <cellStyle name="Normal 2 3 3 8 2 7" xfId="19703" xr:uid="{00000000-0005-0000-0000-0000034D0000}"/>
    <cellStyle name="Normal 2 3 3 8 2 8" xfId="19704" xr:uid="{00000000-0005-0000-0000-0000044D0000}"/>
    <cellStyle name="Normal 2 3 3 8 2 9" xfId="19705" xr:uid="{00000000-0005-0000-0000-0000054D0000}"/>
    <cellStyle name="Normal 2 3 3 8 3" xfId="19706" xr:uid="{00000000-0005-0000-0000-0000064D0000}"/>
    <cellStyle name="Normal 2 3 3 8 3 2" xfId="19707" xr:uid="{00000000-0005-0000-0000-0000074D0000}"/>
    <cellStyle name="Normal 2 3 3 8 3 2 2" xfId="19708" xr:uid="{00000000-0005-0000-0000-0000084D0000}"/>
    <cellStyle name="Normal 2 3 3 8 3 2 3" xfId="19709" xr:uid="{00000000-0005-0000-0000-0000094D0000}"/>
    <cellStyle name="Normal 2 3 3 8 3 2 4" xfId="19710" xr:uid="{00000000-0005-0000-0000-00000A4D0000}"/>
    <cellStyle name="Normal 2 3 3 8 3 2 5" xfId="19711" xr:uid="{00000000-0005-0000-0000-00000B4D0000}"/>
    <cellStyle name="Normal 2 3 3 8 3 2 6" xfId="19712" xr:uid="{00000000-0005-0000-0000-00000C4D0000}"/>
    <cellStyle name="Normal 2 3 3 8 3 3" xfId="19713" xr:uid="{00000000-0005-0000-0000-00000D4D0000}"/>
    <cellStyle name="Normal 2 3 3 8 3 4" xfId="19714" xr:uid="{00000000-0005-0000-0000-00000E4D0000}"/>
    <cellStyle name="Normal 2 3 3 8 3 5" xfId="19715" xr:uid="{00000000-0005-0000-0000-00000F4D0000}"/>
    <cellStyle name="Normal 2 3 3 8 3 6" xfId="19716" xr:uid="{00000000-0005-0000-0000-0000104D0000}"/>
    <cellStyle name="Normal 2 3 3 8 4" xfId="19717" xr:uid="{00000000-0005-0000-0000-0000114D0000}"/>
    <cellStyle name="Normal 2 3 3 8 5" xfId="19718" xr:uid="{00000000-0005-0000-0000-0000124D0000}"/>
    <cellStyle name="Normal 2 3 3 8 6" xfId="19719" xr:uid="{00000000-0005-0000-0000-0000134D0000}"/>
    <cellStyle name="Normal 2 3 3 8 7" xfId="19720" xr:uid="{00000000-0005-0000-0000-0000144D0000}"/>
    <cellStyle name="Normal 2 3 3 8 8" xfId="19721" xr:uid="{00000000-0005-0000-0000-0000154D0000}"/>
    <cellStyle name="Normal 2 3 3 8 9" xfId="19722" xr:uid="{00000000-0005-0000-0000-0000164D0000}"/>
    <cellStyle name="Normal 2 3 3 9" xfId="19723" xr:uid="{00000000-0005-0000-0000-0000174D0000}"/>
    <cellStyle name="Normal 2 3 30" xfId="19724" xr:uid="{00000000-0005-0000-0000-0000184D0000}"/>
    <cellStyle name="Normal 2 3 31" xfId="19725" xr:uid="{00000000-0005-0000-0000-0000194D0000}"/>
    <cellStyle name="Normal 2 3 32" xfId="19726" xr:uid="{00000000-0005-0000-0000-00001A4D0000}"/>
    <cellStyle name="Normal 2 3 33" xfId="19727" xr:uid="{00000000-0005-0000-0000-00001B4D0000}"/>
    <cellStyle name="Normal 2 3 34" xfId="19728" xr:uid="{00000000-0005-0000-0000-00001C4D0000}"/>
    <cellStyle name="Normal 2 3 35" xfId="19729" xr:uid="{00000000-0005-0000-0000-00001D4D0000}"/>
    <cellStyle name="Normal 2 3 36" xfId="19730" xr:uid="{00000000-0005-0000-0000-00001E4D0000}"/>
    <cellStyle name="Normal 2 3 36 10" xfId="19731" xr:uid="{00000000-0005-0000-0000-00001F4D0000}"/>
    <cellStyle name="Normal 2 3 36 11" xfId="19732" xr:uid="{00000000-0005-0000-0000-0000204D0000}"/>
    <cellStyle name="Normal 2 3 36 12" xfId="19733" xr:uid="{00000000-0005-0000-0000-0000214D0000}"/>
    <cellStyle name="Normal 2 3 36 13" xfId="19734" xr:uid="{00000000-0005-0000-0000-0000224D0000}"/>
    <cellStyle name="Normal 2 3 36 14" xfId="19735" xr:uid="{00000000-0005-0000-0000-0000234D0000}"/>
    <cellStyle name="Normal 2 3 36 15" xfId="19736" xr:uid="{00000000-0005-0000-0000-0000244D0000}"/>
    <cellStyle name="Normal 2 3 36 16" xfId="19737" xr:uid="{00000000-0005-0000-0000-0000254D0000}"/>
    <cellStyle name="Normal 2 3 36 17" xfId="19738" xr:uid="{00000000-0005-0000-0000-0000264D0000}"/>
    <cellStyle name="Normal 2 3 36 2" xfId="19739" xr:uid="{00000000-0005-0000-0000-0000274D0000}"/>
    <cellStyle name="Normal 2 3 36 2 10" xfId="19740" xr:uid="{00000000-0005-0000-0000-0000284D0000}"/>
    <cellStyle name="Normal 2 3 36 2 11" xfId="19741" xr:uid="{00000000-0005-0000-0000-0000294D0000}"/>
    <cellStyle name="Normal 2 3 36 2 12" xfId="19742" xr:uid="{00000000-0005-0000-0000-00002A4D0000}"/>
    <cellStyle name="Normal 2 3 36 2 13" xfId="19743" xr:uid="{00000000-0005-0000-0000-00002B4D0000}"/>
    <cellStyle name="Normal 2 3 36 2 14" xfId="19744" xr:uid="{00000000-0005-0000-0000-00002C4D0000}"/>
    <cellStyle name="Normal 2 3 36 2 15" xfId="19745" xr:uid="{00000000-0005-0000-0000-00002D4D0000}"/>
    <cellStyle name="Normal 2 3 36 2 16" xfId="19746" xr:uid="{00000000-0005-0000-0000-00002E4D0000}"/>
    <cellStyle name="Normal 2 3 36 2 17" xfId="19747" xr:uid="{00000000-0005-0000-0000-00002F4D0000}"/>
    <cellStyle name="Normal 2 3 36 2 2" xfId="19748" xr:uid="{00000000-0005-0000-0000-0000304D0000}"/>
    <cellStyle name="Normal 2 3 36 2 2 2" xfId="19749" xr:uid="{00000000-0005-0000-0000-0000314D0000}"/>
    <cellStyle name="Normal 2 3 36 2 2 2 2" xfId="19750" xr:uid="{00000000-0005-0000-0000-0000324D0000}"/>
    <cellStyle name="Normal 2 3 36 2 2 2 3" xfId="19751" xr:uid="{00000000-0005-0000-0000-0000334D0000}"/>
    <cellStyle name="Normal 2 3 36 2 2 2 4" xfId="19752" xr:uid="{00000000-0005-0000-0000-0000344D0000}"/>
    <cellStyle name="Normal 2 3 36 2 2 2 5" xfId="19753" xr:uid="{00000000-0005-0000-0000-0000354D0000}"/>
    <cellStyle name="Normal 2 3 36 2 2 2 6" xfId="19754" xr:uid="{00000000-0005-0000-0000-0000364D0000}"/>
    <cellStyle name="Normal 2 3 36 2 2 2 7" xfId="19755" xr:uid="{00000000-0005-0000-0000-0000374D0000}"/>
    <cellStyle name="Normal 2 3 36 2 2 2 8" xfId="19756" xr:uid="{00000000-0005-0000-0000-0000384D0000}"/>
    <cellStyle name="Normal 2 3 36 2 2 2 9" xfId="19757" xr:uid="{00000000-0005-0000-0000-0000394D0000}"/>
    <cellStyle name="Normal 2 3 36 2 2 3" xfId="19758" xr:uid="{00000000-0005-0000-0000-00003A4D0000}"/>
    <cellStyle name="Normal 2 3 36 2 2 4" xfId="19759" xr:uid="{00000000-0005-0000-0000-00003B4D0000}"/>
    <cellStyle name="Normal 2 3 36 2 2 5" xfId="19760" xr:uid="{00000000-0005-0000-0000-00003C4D0000}"/>
    <cellStyle name="Normal 2 3 36 2 2 6" xfId="19761" xr:uid="{00000000-0005-0000-0000-00003D4D0000}"/>
    <cellStyle name="Normal 2 3 36 2 2 7" xfId="19762" xr:uid="{00000000-0005-0000-0000-00003E4D0000}"/>
    <cellStyle name="Normal 2 3 36 2 2 8" xfId="19763" xr:uid="{00000000-0005-0000-0000-00003F4D0000}"/>
    <cellStyle name="Normal 2 3 36 2 2 9" xfId="19764" xr:uid="{00000000-0005-0000-0000-0000404D0000}"/>
    <cellStyle name="Normal 2 3 36 2 3" xfId="19765" xr:uid="{00000000-0005-0000-0000-0000414D0000}"/>
    <cellStyle name="Normal 2 3 36 2 4" xfId="19766" xr:uid="{00000000-0005-0000-0000-0000424D0000}"/>
    <cellStyle name="Normal 2 3 36 2 5" xfId="19767" xr:uid="{00000000-0005-0000-0000-0000434D0000}"/>
    <cellStyle name="Normal 2 3 36 2 6" xfId="19768" xr:uid="{00000000-0005-0000-0000-0000444D0000}"/>
    <cellStyle name="Normal 2 3 36 2 7" xfId="19769" xr:uid="{00000000-0005-0000-0000-0000454D0000}"/>
    <cellStyle name="Normal 2 3 36 2 8" xfId="19770" xr:uid="{00000000-0005-0000-0000-0000464D0000}"/>
    <cellStyle name="Normal 2 3 36 2 9" xfId="19771" xr:uid="{00000000-0005-0000-0000-0000474D0000}"/>
    <cellStyle name="Normal 2 3 36 3" xfId="19772" xr:uid="{00000000-0005-0000-0000-0000484D0000}"/>
    <cellStyle name="Normal 2 3 36 3 2" xfId="19773" xr:uid="{00000000-0005-0000-0000-0000494D0000}"/>
    <cellStyle name="Normal 2 3 36 3 2 2" xfId="19774" xr:uid="{00000000-0005-0000-0000-00004A4D0000}"/>
    <cellStyle name="Normal 2 3 36 3 2 3" xfId="19775" xr:uid="{00000000-0005-0000-0000-00004B4D0000}"/>
    <cellStyle name="Normal 2 3 36 3 2 4" xfId="19776" xr:uid="{00000000-0005-0000-0000-00004C4D0000}"/>
    <cellStyle name="Normal 2 3 36 3 2 5" xfId="19777" xr:uid="{00000000-0005-0000-0000-00004D4D0000}"/>
    <cellStyle name="Normal 2 3 36 3 2 6" xfId="19778" xr:uid="{00000000-0005-0000-0000-00004E4D0000}"/>
    <cellStyle name="Normal 2 3 36 3 2 7" xfId="19779" xr:uid="{00000000-0005-0000-0000-00004F4D0000}"/>
    <cellStyle name="Normal 2 3 36 3 2 8" xfId="19780" xr:uid="{00000000-0005-0000-0000-0000504D0000}"/>
    <cellStyle name="Normal 2 3 36 3 2 9" xfId="19781" xr:uid="{00000000-0005-0000-0000-0000514D0000}"/>
    <cellStyle name="Normal 2 3 36 3 3" xfId="19782" xr:uid="{00000000-0005-0000-0000-0000524D0000}"/>
    <cellStyle name="Normal 2 3 36 3 4" xfId="19783" xr:uid="{00000000-0005-0000-0000-0000534D0000}"/>
    <cellStyle name="Normal 2 3 36 3 5" xfId="19784" xr:uid="{00000000-0005-0000-0000-0000544D0000}"/>
    <cellStyle name="Normal 2 3 36 3 6" xfId="19785" xr:uid="{00000000-0005-0000-0000-0000554D0000}"/>
    <cellStyle name="Normal 2 3 36 3 7" xfId="19786" xr:uid="{00000000-0005-0000-0000-0000564D0000}"/>
    <cellStyle name="Normal 2 3 36 3 8" xfId="19787" xr:uid="{00000000-0005-0000-0000-0000574D0000}"/>
    <cellStyle name="Normal 2 3 36 3 9" xfId="19788" xr:uid="{00000000-0005-0000-0000-0000584D0000}"/>
    <cellStyle name="Normal 2 3 36 4" xfId="19789" xr:uid="{00000000-0005-0000-0000-0000594D0000}"/>
    <cellStyle name="Normal 2 3 36 5" xfId="19790" xr:uid="{00000000-0005-0000-0000-00005A4D0000}"/>
    <cellStyle name="Normal 2 3 36 6" xfId="19791" xr:uid="{00000000-0005-0000-0000-00005B4D0000}"/>
    <cellStyle name="Normal 2 3 36 7" xfId="19792" xr:uid="{00000000-0005-0000-0000-00005C4D0000}"/>
    <cellStyle name="Normal 2 3 36 8" xfId="19793" xr:uid="{00000000-0005-0000-0000-00005D4D0000}"/>
    <cellStyle name="Normal 2 3 36 9" xfId="19794" xr:uid="{00000000-0005-0000-0000-00005E4D0000}"/>
    <cellStyle name="Normal 2 3 37" xfId="19795" xr:uid="{00000000-0005-0000-0000-00005F4D0000}"/>
    <cellStyle name="Normal 2 3 38" xfId="19796" xr:uid="{00000000-0005-0000-0000-0000604D0000}"/>
    <cellStyle name="Normal 2 3 39" xfId="19797" xr:uid="{00000000-0005-0000-0000-0000614D0000}"/>
    <cellStyle name="Normal 2 3 4" xfId="19798" xr:uid="{00000000-0005-0000-0000-0000624D0000}"/>
    <cellStyle name="Normal 2 3 4 2" xfId="19799" xr:uid="{00000000-0005-0000-0000-0000634D0000}"/>
    <cellStyle name="Normal 2 3 4 3" xfId="19800" xr:uid="{00000000-0005-0000-0000-0000644D0000}"/>
    <cellStyle name="Normal 2 3 4 4" xfId="19801" xr:uid="{00000000-0005-0000-0000-0000654D0000}"/>
    <cellStyle name="Normal 2 3 4 5" xfId="19802" xr:uid="{00000000-0005-0000-0000-0000664D0000}"/>
    <cellStyle name="Normal 2 3 4 6" xfId="19803" xr:uid="{00000000-0005-0000-0000-0000674D0000}"/>
    <cellStyle name="Normal 2 3 40" xfId="19804" xr:uid="{00000000-0005-0000-0000-0000684D0000}"/>
    <cellStyle name="Normal 2 3 41" xfId="19805" xr:uid="{00000000-0005-0000-0000-0000694D0000}"/>
    <cellStyle name="Normal 2 3 42" xfId="19806" xr:uid="{00000000-0005-0000-0000-00006A4D0000}"/>
    <cellStyle name="Normal 2 3 43" xfId="19807" xr:uid="{00000000-0005-0000-0000-00006B4D0000}"/>
    <cellStyle name="Normal 2 3 44" xfId="19808" xr:uid="{00000000-0005-0000-0000-00006C4D0000}"/>
    <cellStyle name="Normal 2 3 45" xfId="19809" xr:uid="{00000000-0005-0000-0000-00006D4D0000}"/>
    <cellStyle name="Normal 2 3 46" xfId="19810" xr:uid="{00000000-0005-0000-0000-00006E4D0000}"/>
    <cellStyle name="Normal 2 3 46 2" xfId="19811" xr:uid="{00000000-0005-0000-0000-00006F4D0000}"/>
    <cellStyle name="Normal 2 3 46 2 2" xfId="19812" xr:uid="{00000000-0005-0000-0000-0000704D0000}"/>
    <cellStyle name="Normal 2 3 46 2 3" xfId="19813" xr:uid="{00000000-0005-0000-0000-0000714D0000}"/>
    <cellStyle name="Normal 2 3 46 2 4" xfId="19814" xr:uid="{00000000-0005-0000-0000-0000724D0000}"/>
    <cellStyle name="Normal 2 3 46 2 5" xfId="19815" xr:uid="{00000000-0005-0000-0000-0000734D0000}"/>
    <cellStyle name="Normal 2 3 46 2 6" xfId="19816" xr:uid="{00000000-0005-0000-0000-0000744D0000}"/>
    <cellStyle name="Normal 2 3 46 2 7" xfId="19817" xr:uid="{00000000-0005-0000-0000-0000754D0000}"/>
    <cellStyle name="Normal 2 3 46 2 8" xfId="19818" xr:uid="{00000000-0005-0000-0000-0000764D0000}"/>
    <cellStyle name="Normal 2 3 46 2 9" xfId="19819" xr:uid="{00000000-0005-0000-0000-0000774D0000}"/>
    <cellStyle name="Normal 2 3 46 3" xfId="19820" xr:uid="{00000000-0005-0000-0000-0000784D0000}"/>
    <cellStyle name="Normal 2 3 46 4" xfId="19821" xr:uid="{00000000-0005-0000-0000-0000794D0000}"/>
    <cellStyle name="Normal 2 3 46 5" xfId="19822" xr:uid="{00000000-0005-0000-0000-00007A4D0000}"/>
    <cellStyle name="Normal 2 3 46 6" xfId="19823" xr:uid="{00000000-0005-0000-0000-00007B4D0000}"/>
    <cellStyle name="Normal 2 3 46 7" xfId="19824" xr:uid="{00000000-0005-0000-0000-00007C4D0000}"/>
    <cellStyle name="Normal 2 3 46 8" xfId="19825" xr:uid="{00000000-0005-0000-0000-00007D4D0000}"/>
    <cellStyle name="Normal 2 3 46 9" xfId="19826" xr:uid="{00000000-0005-0000-0000-00007E4D0000}"/>
    <cellStyle name="Normal 2 3 47" xfId="19827" xr:uid="{00000000-0005-0000-0000-00007F4D0000}"/>
    <cellStyle name="Normal 2 3 48" xfId="19828" xr:uid="{00000000-0005-0000-0000-0000804D0000}"/>
    <cellStyle name="Normal 2 3 49" xfId="19829" xr:uid="{00000000-0005-0000-0000-0000814D0000}"/>
    <cellStyle name="Normal 2 3 5" xfId="19830" xr:uid="{00000000-0005-0000-0000-0000824D0000}"/>
    <cellStyle name="Normal 2 3 5 10" xfId="19831" xr:uid="{00000000-0005-0000-0000-0000834D0000}"/>
    <cellStyle name="Normal 2 3 5 11" xfId="19832" xr:uid="{00000000-0005-0000-0000-0000844D0000}"/>
    <cellStyle name="Normal 2 3 5 12" xfId="19833" xr:uid="{00000000-0005-0000-0000-0000854D0000}"/>
    <cellStyle name="Normal 2 3 5 13" xfId="19834" xr:uid="{00000000-0005-0000-0000-0000864D0000}"/>
    <cellStyle name="Normal 2 3 5 14" xfId="19835" xr:uid="{00000000-0005-0000-0000-0000874D0000}"/>
    <cellStyle name="Normal 2 3 5 15" xfId="19836" xr:uid="{00000000-0005-0000-0000-0000884D0000}"/>
    <cellStyle name="Normal 2 3 5 16" xfId="19837" xr:uid="{00000000-0005-0000-0000-0000894D0000}"/>
    <cellStyle name="Normal 2 3 5 17" xfId="19838" xr:uid="{00000000-0005-0000-0000-00008A4D0000}"/>
    <cellStyle name="Normal 2 3 5 18" xfId="19839" xr:uid="{00000000-0005-0000-0000-00008B4D0000}"/>
    <cellStyle name="Normal 2 3 5 19" xfId="19840" xr:uid="{00000000-0005-0000-0000-00008C4D0000}"/>
    <cellStyle name="Normal 2 3 5 2" xfId="19841" xr:uid="{00000000-0005-0000-0000-00008D4D0000}"/>
    <cellStyle name="Normal 2 3 5 2 10" xfId="19842" xr:uid="{00000000-0005-0000-0000-00008E4D0000}"/>
    <cellStyle name="Normal 2 3 5 2 11" xfId="19843" xr:uid="{00000000-0005-0000-0000-00008F4D0000}"/>
    <cellStyle name="Normal 2 3 5 2 12" xfId="19844" xr:uid="{00000000-0005-0000-0000-0000904D0000}"/>
    <cellStyle name="Normal 2 3 5 2 13" xfId="19845" xr:uid="{00000000-0005-0000-0000-0000914D0000}"/>
    <cellStyle name="Normal 2 3 5 2 14" xfId="19846" xr:uid="{00000000-0005-0000-0000-0000924D0000}"/>
    <cellStyle name="Normal 2 3 5 2 15" xfId="19847" xr:uid="{00000000-0005-0000-0000-0000934D0000}"/>
    <cellStyle name="Normal 2 3 5 2 2" xfId="19848" xr:uid="{00000000-0005-0000-0000-0000944D0000}"/>
    <cellStyle name="Normal 2 3 5 2 2 10" xfId="19849" xr:uid="{00000000-0005-0000-0000-0000954D0000}"/>
    <cellStyle name="Normal 2 3 5 2 2 11" xfId="19850" xr:uid="{00000000-0005-0000-0000-0000964D0000}"/>
    <cellStyle name="Normal 2 3 5 2 2 12" xfId="19851" xr:uid="{00000000-0005-0000-0000-0000974D0000}"/>
    <cellStyle name="Normal 2 3 5 2 2 2" xfId="19852" xr:uid="{00000000-0005-0000-0000-0000984D0000}"/>
    <cellStyle name="Normal 2 3 5 2 2 2 10" xfId="19853" xr:uid="{00000000-0005-0000-0000-0000994D0000}"/>
    <cellStyle name="Normal 2 3 5 2 2 2 11" xfId="19854" xr:uid="{00000000-0005-0000-0000-00009A4D0000}"/>
    <cellStyle name="Normal 2 3 5 2 2 2 12" xfId="19855" xr:uid="{00000000-0005-0000-0000-00009B4D0000}"/>
    <cellStyle name="Normal 2 3 5 2 2 2 2" xfId="19856" xr:uid="{00000000-0005-0000-0000-00009C4D0000}"/>
    <cellStyle name="Normal 2 3 5 2 2 2 2 2" xfId="19857" xr:uid="{00000000-0005-0000-0000-00009D4D0000}"/>
    <cellStyle name="Normal 2 3 5 2 2 2 2 2 2" xfId="19858" xr:uid="{00000000-0005-0000-0000-00009E4D0000}"/>
    <cellStyle name="Normal 2 3 5 2 2 2 2 2 2 2" xfId="19859" xr:uid="{00000000-0005-0000-0000-00009F4D0000}"/>
    <cellStyle name="Normal 2 3 5 2 2 2 2 2 2 2 2" xfId="19860" xr:uid="{00000000-0005-0000-0000-0000A04D0000}"/>
    <cellStyle name="Normal 2 3 5 2 2 2 2 2 2 2 3" xfId="19861" xr:uid="{00000000-0005-0000-0000-0000A14D0000}"/>
    <cellStyle name="Normal 2 3 5 2 2 2 2 2 2 2 4" xfId="19862" xr:uid="{00000000-0005-0000-0000-0000A24D0000}"/>
    <cellStyle name="Normal 2 3 5 2 2 2 2 2 2 2 5" xfId="19863" xr:uid="{00000000-0005-0000-0000-0000A34D0000}"/>
    <cellStyle name="Normal 2 3 5 2 2 2 2 2 2 2 6" xfId="19864" xr:uid="{00000000-0005-0000-0000-0000A44D0000}"/>
    <cellStyle name="Normal 2 3 5 2 2 2 2 2 2 3" xfId="19865" xr:uid="{00000000-0005-0000-0000-0000A54D0000}"/>
    <cellStyle name="Normal 2 3 5 2 2 2 2 2 2 4" xfId="19866" xr:uid="{00000000-0005-0000-0000-0000A64D0000}"/>
    <cellStyle name="Normal 2 3 5 2 2 2 2 2 2 5" xfId="19867" xr:uid="{00000000-0005-0000-0000-0000A74D0000}"/>
    <cellStyle name="Normal 2 3 5 2 2 2 2 2 2 6" xfId="19868" xr:uid="{00000000-0005-0000-0000-0000A84D0000}"/>
    <cellStyle name="Normal 2 3 5 2 2 2 2 2 3" xfId="19869" xr:uid="{00000000-0005-0000-0000-0000A94D0000}"/>
    <cellStyle name="Normal 2 3 5 2 2 2 2 2 4" xfId="19870" xr:uid="{00000000-0005-0000-0000-0000AA4D0000}"/>
    <cellStyle name="Normal 2 3 5 2 2 2 2 2 5" xfId="19871" xr:uid="{00000000-0005-0000-0000-0000AB4D0000}"/>
    <cellStyle name="Normal 2 3 5 2 2 2 2 2 6" xfId="19872" xr:uid="{00000000-0005-0000-0000-0000AC4D0000}"/>
    <cellStyle name="Normal 2 3 5 2 2 2 2 2 7" xfId="19873" xr:uid="{00000000-0005-0000-0000-0000AD4D0000}"/>
    <cellStyle name="Normal 2 3 5 2 2 2 2 2 8" xfId="19874" xr:uid="{00000000-0005-0000-0000-0000AE4D0000}"/>
    <cellStyle name="Normal 2 3 5 2 2 2 2 2 9" xfId="19875" xr:uid="{00000000-0005-0000-0000-0000AF4D0000}"/>
    <cellStyle name="Normal 2 3 5 2 2 2 2 3" xfId="19876" xr:uid="{00000000-0005-0000-0000-0000B04D0000}"/>
    <cellStyle name="Normal 2 3 5 2 2 2 2 3 2" xfId="19877" xr:uid="{00000000-0005-0000-0000-0000B14D0000}"/>
    <cellStyle name="Normal 2 3 5 2 2 2 2 3 2 2" xfId="19878" xr:uid="{00000000-0005-0000-0000-0000B24D0000}"/>
    <cellStyle name="Normal 2 3 5 2 2 2 2 3 2 3" xfId="19879" xr:uid="{00000000-0005-0000-0000-0000B34D0000}"/>
    <cellStyle name="Normal 2 3 5 2 2 2 2 3 2 4" xfId="19880" xr:uid="{00000000-0005-0000-0000-0000B44D0000}"/>
    <cellStyle name="Normal 2 3 5 2 2 2 2 3 2 5" xfId="19881" xr:uid="{00000000-0005-0000-0000-0000B54D0000}"/>
    <cellStyle name="Normal 2 3 5 2 2 2 2 3 2 6" xfId="19882" xr:uid="{00000000-0005-0000-0000-0000B64D0000}"/>
    <cellStyle name="Normal 2 3 5 2 2 2 2 3 3" xfId="19883" xr:uid="{00000000-0005-0000-0000-0000B74D0000}"/>
    <cellStyle name="Normal 2 3 5 2 2 2 2 3 4" xfId="19884" xr:uid="{00000000-0005-0000-0000-0000B84D0000}"/>
    <cellStyle name="Normal 2 3 5 2 2 2 2 3 5" xfId="19885" xr:uid="{00000000-0005-0000-0000-0000B94D0000}"/>
    <cellStyle name="Normal 2 3 5 2 2 2 2 3 6" xfId="19886" xr:uid="{00000000-0005-0000-0000-0000BA4D0000}"/>
    <cellStyle name="Normal 2 3 5 2 2 2 2 4" xfId="19887" xr:uid="{00000000-0005-0000-0000-0000BB4D0000}"/>
    <cellStyle name="Normal 2 3 5 2 2 2 2 5" xfId="19888" xr:uid="{00000000-0005-0000-0000-0000BC4D0000}"/>
    <cellStyle name="Normal 2 3 5 2 2 2 2 6" xfId="19889" xr:uid="{00000000-0005-0000-0000-0000BD4D0000}"/>
    <cellStyle name="Normal 2 3 5 2 2 2 2 7" xfId="19890" xr:uid="{00000000-0005-0000-0000-0000BE4D0000}"/>
    <cellStyle name="Normal 2 3 5 2 2 2 2 8" xfId="19891" xr:uid="{00000000-0005-0000-0000-0000BF4D0000}"/>
    <cellStyle name="Normal 2 3 5 2 2 2 2 9" xfId="19892" xr:uid="{00000000-0005-0000-0000-0000C04D0000}"/>
    <cellStyle name="Normal 2 3 5 2 2 2 3" xfId="19893" xr:uid="{00000000-0005-0000-0000-0000C14D0000}"/>
    <cellStyle name="Normal 2 3 5 2 2 2 4" xfId="19894" xr:uid="{00000000-0005-0000-0000-0000C24D0000}"/>
    <cellStyle name="Normal 2 3 5 2 2 2 5" xfId="19895" xr:uid="{00000000-0005-0000-0000-0000C34D0000}"/>
    <cellStyle name="Normal 2 3 5 2 2 2 5 2" xfId="19896" xr:uid="{00000000-0005-0000-0000-0000C44D0000}"/>
    <cellStyle name="Normal 2 3 5 2 2 2 5 2 2" xfId="19897" xr:uid="{00000000-0005-0000-0000-0000C54D0000}"/>
    <cellStyle name="Normal 2 3 5 2 2 2 5 2 3" xfId="19898" xr:uid="{00000000-0005-0000-0000-0000C64D0000}"/>
    <cellStyle name="Normal 2 3 5 2 2 2 5 2 4" xfId="19899" xr:uid="{00000000-0005-0000-0000-0000C74D0000}"/>
    <cellStyle name="Normal 2 3 5 2 2 2 5 2 5" xfId="19900" xr:uid="{00000000-0005-0000-0000-0000C84D0000}"/>
    <cellStyle name="Normal 2 3 5 2 2 2 5 2 6" xfId="19901" xr:uid="{00000000-0005-0000-0000-0000C94D0000}"/>
    <cellStyle name="Normal 2 3 5 2 2 2 5 3" xfId="19902" xr:uid="{00000000-0005-0000-0000-0000CA4D0000}"/>
    <cellStyle name="Normal 2 3 5 2 2 2 5 4" xfId="19903" xr:uid="{00000000-0005-0000-0000-0000CB4D0000}"/>
    <cellStyle name="Normal 2 3 5 2 2 2 5 5" xfId="19904" xr:uid="{00000000-0005-0000-0000-0000CC4D0000}"/>
    <cellStyle name="Normal 2 3 5 2 2 2 5 6" xfId="19905" xr:uid="{00000000-0005-0000-0000-0000CD4D0000}"/>
    <cellStyle name="Normal 2 3 5 2 2 2 6" xfId="19906" xr:uid="{00000000-0005-0000-0000-0000CE4D0000}"/>
    <cellStyle name="Normal 2 3 5 2 2 2 7" xfId="19907" xr:uid="{00000000-0005-0000-0000-0000CF4D0000}"/>
    <cellStyle name="Normal 2 3 5 2 2 2 8" xfId="19908" xr:uid="{00000000-0005-0000-0000-0000D04D0000}"/>
    <cellStyle name="Normal 2 3 5 2 2 2 9" xfId="19909" xr:uid="{00000000-0005-0000-0000-0000D14D0000}"/>
    <cellStyle name="Normal 2 3 5 2 2 3" xfId="19910" xr:uid="{00000000-0005-0000-0000-0000D24D0000}"/>
    <cellStyle name="Normal 2 3 5 2 2 3 2" xfId="19911" xr:uid="{00000000-0005-0000-0000-0000D34D0000}"/>
    <cellStyle name="Normal 2 3 5 2 2 3 2 2" xfId="19912" xr:uid="{00000000-0005-0000-0000-0000D44D0000}"/>
    <cellStyle name="Normal 2 3 5 2 2 3 2 2 2" xfId="19913" xr:uid="{00000000-0005-0000-0000-0000D54D0000}"/>
    <cellStyle name="Normal 2 3 5 2 2 3 2 2 2 2" xfId="19914" xr:uid="{00000000-0005-0000-0000-0000D64D0000}"/>
    <cellStyle name="Normal 2 3 5 2 2 3 2 2 2 3" xfId="19915" xr:uid="{00000000-0005-0000-0000-0000D74D0000}"/>
    <cellStyle name="Normal 2 3 5 2 2 3 2 2 2 4" xfId="19916" xr:uid="{00000000-0005-0000-0000-0000D84D0000}"/>
    <cellStyle name="Normal 2 3 5 2 2 3 2 2 2 5" xfId="19917" xr:uid="{00000000-0005-0000-0000-0000D94D0000}"/>
    <cellStyle name="Normal 2 3 5 2 2 3 2 2 2 6" xfId="19918" xr:uid="{00000000-0005-0000-0000-0000DA4D0000}"/>
    <cellStyle name="Normal 2 3 5 2 2 3 2 2 3" xfId="19919" xr:uid="{00000000-0005-0000-0000-0000DB4D0000}"/>
    <cellStyle name="Normal 2 3 5 2 2 3 2 2 4" xfId="19920" xr:uid="{00000000-0005-0000-0000-0000DC4D0000}"/>
    <cellStyle name="Normal 2 3 5 2 2 3 2 2 5" xfId="19921" xr:uid="{00000000-0005-0000-0000-0000DD4D0000}"/>
    <cellStyle name="Normal 2 3 5 2 2 3 2 2 6" xfId="19922" xr:uid="{00000000-0005-0000-0000-0000DE4D0000}"/>
    <cellStyle name="Normal 2 3 5 2 2 3 2 3" xfId="19923" xr:uid="{00000000-0005-0000-0000-0000DF4D0000}"/>
    <cellStyle name="Normal 2 3 5 2 2 3 2 4" xfId="19924" xr:uid="{00000000-0005-0000-0000-0000E04D0000}"/>
    <cellStyle name="Normal 2 3 5 2 2 3 2 5" xfId="19925" xr:uid="{00000000-0005-0000-0000-0000E14D0000}"/>
    <cellStyle name="Normal 2 3 5 2 2 3 2 6" xfId="19926" xr:uid="{00000000-0005-0000-0000-0000E24D0000}"/>
    <cellStyle name="Normal 2 3 5 2 2 3 2 7" xfId="19927" xr:uid="{00000000-0005-0000-0000-0000E34D0000}"/>
    <cellStyle name="Normal 2 3 5 2 2 3 2 8" xfId="19928" xr:uid="{00000000-0005-0000-0000-0000E44D0000}"/>
    <cellStyle name="Normal 2 3 5 2 2 3 2 9" xfId="19929" xr:uid="{00000000-0005-0000-0000-0000E54D0000}"/>
    <cellStyle name="Normal 2 3 5 2 2 3 3" xfId="19930" xr:uid="{00000000-0005-0000-0000-0000E64D0000}"/>
    <cellStyle name="Normal 2 3 5 2 2 3 3 2" xfId="19931" xr:uid="{00000000-0005-0000-0000-0000E74D0000}"/>
    <cellStyle name="Normal 2 3 5 2 2 3 3 2 2" xfId="19932" xr:uid="{00000000-0005-0000-0000-0000E84D0000}"/>
    <cellStyle name="Normal 2 3 5 2 2 3 3 2 3" xfId="19933" xr:uid="{00000000-0005-0000-0000-0000E94D0000}"/>
    <cellStyle name="Normal 2 3 5 2 2 3 3 2 4" xfId="19934" xr:uid="{00000000-0005-0000-0000-0000EA4D0000}"/>
    <cellStyle name="Normal 2 3 5 2 2 3 3 2 5" xfId="19935" xr:uid="{00000000-0005-0000-0000-0000EB4D0000}"/>
    <cellStyle name="Normal 2 3 5 2 2 3 3 2 6" xfId="19936" xr:uid="{00000000-0005-0000-0000-0000EC4D0000}"/>
    <cellStyle name="Normal 2 3 5 2 2 3 3 3" xfId="19937" xr:uid="{00000000-0005-0000-0000-0000ED4D0000}"/>
    <cellStyle name="Normal 2 3 5 2 2 3 3 4" xfId="19938" xr:uid="{00000000-0005-0000-0000-0000EE4D0000}"/>
    <cellStyle name="Normal 2 3 5 2 2 3 3 5" xfId="19939" xr:uid="{00000000-0005-0000-0000-0000EF4D0000}"/>
    <cellStyle name="Normal 2 3 5 2 2 3 3 6" xfId="19940" xr:uid="{00000000-0005-0000-0000-0000F04D0000}"/>
    <cellStyle name="Normal 2 3 5 2 2 3 4" xfId="19941" xr:uid="{00000000-0005-0000-0000-0000F14D0000}"/>
    <cellStyle name="Normal 2 3 5 2 2 3 5" xfId="19942" xr:uid="{00000000-0005-0000-0000-0000F24D0000}"/>
    <cellStyle name="Normal 2 3 5 2 2 3 6" xfId="19943" xr:uid="{00000000-0005-0000-0000-0000F34D0000}"/>
    <cellStyle name="Normal 2 3 5 2 2 3 7" xfId="19944" xr:uid="{00000000-0005-0000-0000-0000F44D0000}"/>
    <cellStyle name="Normal 2 3 5 2 2 3 8" xfId="19945" xr:uid="{00000000-0005-0000-0000-0000F54D0000}"/>
    <cellStyle name="Normal 2 3 5 2 2 3 9" xfId="19946" xr:uid="{00000000-0005-0000-0000-0000F64D0000}"/>
    <cellStyle name="Normal 2 3 5 2 2 4" xfId="19947" xr:uid="{00000000-0005-0000-0000-0000F74D0000}"/>
    <cellStyle name="Normal 2 3 5 2 2 5" xfId="19948" xr:uid="{00000000-0005-0000-0000-0000F84D0000}"/>
    <cellStyle name="Normal 2 3 5 2 2 5 2" xfId="19949" xr:uid="{00000000-0005-0000-0000-0000F94D0000}"/>
    <cellStyle name="Normal 2 3 5 2 2 5 2 2" xfId="19950" xr:uid="{00000000-0005-0000-0000-0000FA4D0000}"/>
    <cellStyle name="Normal 2 3 5 2 2 5 2 3" xfId="19951" xr:uid="{00000000-0005-0000-0000-0000FB4D0000}"/>
    <cellStyle name="Normal 2 3 5 2 2 5 2 4" xfId="19952" xr:uid="{00000000-0005-0000-0000-0000FC4D0000}"/>
    <cellStyle name="Normal 2 3 5 2 2 5 2 5" xfId="19953" xr:uid="{00000000-0005-0000-0000-0000FD4D0000}"/>
    <cellStyle name="Normal 2 3 5 2 2 5 2 6" xfId="19954" xr:uid="{00000000-0005-0000-0000-0000FE4D0000}"/>
    <cellStyle name="Normal 2 3 5 2 2 5 3" xfId="19955" xr:uid="{00000000-0005-0000-0000-0000FF4D0000}"/>
    <cellStyle name="Normal 2 3 5 2 2 5 4" xfId="19956" xr:uid="{00000000-0005-0000-0000-0000004E0000}"/>
    <cellStyle name="Normal 2 3 5 2 2 5 5" xfId="19957" xr:uid="{00000000-0005-0000-0000-0000014E0000}"/>
    <cellStyle name="Normal 2 3 5 2 2 5 6" xfId="19958" xr:uid="{00000000-0005-0000-0000-0000024E0000}"/>
    <cellStyle name="Normal 2 3 5 2 2 6" xfId="19959" xr:uid="{00000000-0005-0000-0000-0000034E0000}"/>
    <cellStyle name="Normal 2 3 5 2 2 7" xfId="19960" xr:uid="{00000000-0005-0000-0000-0000044E0000}"/>
    <cellStyle name="Normal 2 3 5 2 2 8" xfId="19961" xr:uid="{00000000-0005-0000-0000-0000054E0000}"/>
    <cellStyle name="Normal 2 3 5 2 2 9" xfId="19962" xr:uid="{00000000-0005-0000-0000-0000064E0000}"/>
    <cellStyle name="Normal 2 3 5 2 3" xfId="19963" xr:uid="{00000000-0005-0000-0000-0000074E0000}"/>
    <cellStyle name="Normal 2 3 5 2 4" xfId="19964" xr:uid="{00000000-0005-0000-0000-0000084E0000}"/>
    <cellStyle name="Normal 2 3 5 2 5" xfId="19965" xr:uid="{00000000-0005-0000-0000-0000094E0000}"/>
    <cellStyle name="Normal 2 3 5 2 5 2" xfId="19966" xr:uid="{00000000-0005-0000-0000-00000A4E0000}"/>
    <cellStyle name="Normal 2 3 5 2 5 2 2" xfId="19967" xr:uid="{00000000-0005-0000-0000-00000B4E0000}"/>
    <cellStyle name="Normal 2 3 5 2 5 2 2 2" xfId="19968" xr:uid="{00000000-0005-0000-0000-00000C4E0000}"/>
    <cellStyle name="Normal 2 3 5 2 5 2 2 2 2" xfId="19969" xr:uid="{00000000-0005-0000-0000-00000D4E0000}"/>
    <cellStyle name="Normal 2 3 5 2 5 2 2 2 3" xfId="19970" xr:uid="{00000000-0005-0000-0000-00000E4E0000}"/>
    <cellStyle name="Normal 2 3 5 2 5 2 2 2 4" xfId="19971" xr:uid="{00000000-0005-0000-0000-00000F4E0000}"/>
    <cellStyle name="Normal 2 3 5 2 5 2 2 2 5" xfId="19972" xr:uid="{00000000-0005-0000-0000-0000104E0000}"/>
    <cellStyle name="Normal 2 3 5 2 5 2 2 2 6" xfId="19973" xr:uid="{00000000-0005-0000-0000-0000114E0000}"/>
    <cellStyle name="Normal 2 3 5 2 5 2 2 3" xfId="19974" xr:uid="{00000000-0005-0000-0000-0000124E0000}"/>
    <cellStyle name="Normal 2 3 5 2 5 2 2 4" xfId="19975" xr:uid="{00000000-0005-0000-0000-0000134E0000}"/>
    <cellStyle name="Normal 2 3 5 2 5 2 2 5" xfId="19976" xr:uid="{00000000-0005-0000-0000-0000144E0000}"/>
    <cellStyle name="Normal 2 3 5 2 5 2 2 6" xfId="19977" xr:uid="{00000000-0005-0000-0000-0000154E0000}"/>
    <cellStyle name="Normal 2 3 5 2 5 2 3" xfId="19978" xr:uid="{00000000-0005-0000-0000-0000164E0000}"/>
    <cellStyle name="Normal 2 3 5 2 5 2 4" xfId="19979" xr:uid="{00000000-0005-0000-0000-0000174E0000}"/>
    <cellStyle name="Normal 2 3 5 2 5 2 5" xfId="19980" xr:uid="{00000000-0005-0000-0000-0000184E0000}"/>
    <cellStyle name="Normal 2 3 5 2 5 2 6" xfId="19981" xr:uid="{00000000-0005-0000-0000-0000194E0000}"/>
    <cellStyle name="Normal 2 3 5 2 5 2 7" xfId="19982" xr:uid="{00000000-0005-0000-0000-00001A4E0000}"/>
    <cellStyle name="Normal 2 3 5 2 5 2 8" xfId="19983" xr:uid="{00000000-0005-0000-0000-00001B4E0000}"/>
    <cellStyle name="Normal 2 3 5 2 5 2 9" xfId="19984" xr:uid="{00000000-0005-0000-0000-00001C4E0000}"/>
    <cellStyle name="Normal 2 3 5 2 5 3" xfId="19985" xr:uid="{00000000-0005-0000-0000-00001D4E0000}"/>
    <cellStyle name="Normal 2 3 5 2 5 3 2" xfId="19986" xr:uid="{00000000-0005-0000-0000-00001E4E0000}"/>
    <cellStyle name="Normal 2 3 5 2 5 3 2 2" xfId="19987" xr:uid="{00000000-0005-0000-0000-00001F4E0000}"/>
    <cellStyle name="Normal 2 3 5 2 5 3 2 3" xfId="19988" xr:uid="{00000000-0005-0000-0000-0000204E0000}"/>
    <cellStyle name="Normal 2 3 5 2 5 3 2 4" xfId="19989" xr:uid="{00000000-0005-0000-0000-0000214E0000}"/>
    <cellStyle name="Normal 2 3 5 2 5 3 2 5" xfId="19990" xr:uid="{00000000-0005-0000-0000-0000224E0000}"/>
    <cellStyle name="Normal 2 3 5 2 5 3 2 6" xfId="19991" xr:uid="{00000000-0005-0000-0000-0000234E0000}"/>
    <cellStyle name="Normal 2 3 5 2 5 3 3" xfId="19992" xr:uid="{00000000-0005-0000-0000-0000244E0000}"/>
    <cellStyle name="Normal 2 3 5 2 5 3 4" xfId="19993" xr:uid="{00000000-0005-0000-0000-0000254E0000}"/>
    <cellStyle name="Normal 2 3 5 2 5 3 5" xfId="19994" xr:uid="{00000000-0005-0000-0000-0000264E0000}"/>
    <cellStyle name="Normal 2 3 5 2 5 3 6" xfId="19995" xr:uid="{00000000-0005-0000-0000-0000274E0000}"/>
    <cellStyle name="Normal 2 3 5 2 5 4" xfId="19996" xr:uid="{00000000-0005-0000-0000-0000284E0000}"/>
    <cellStyle name="Normal 2 3 5 2 5 5" xfId="19997" xr:uid="{00000000-0005-0000-0000-0000294E0000}"/>
    <cellStyle name="Normal 2 3 5 2 5 6" xfId="19998" xr:uid="{00000000-0005-0000-0000-00002A4E0000}"/>
    <cellStyle name="Normal 2 3 5 2 5 7" xfId="19999" xr:uid="{00000000-0005-0000-0000-00002B4E0000}"/>
    <cellStyle name="Normal 2 3 5 2 5 8" xfId="20000" xr:uid="{00000000-0005-0000-0000-00002C4E0000}"/>
    <cellStyle name="Normal 2 3 5 2 5 9" xfId="20001" xr:uid="{00000000-0005-0000-0000-00002D4E0000}"/>
    <cellStyle name="Normal 2 3 5 2 6" xfId="20002" xr:uid="{00000000-0005-0000-0000-00002E4E0000}"/>
    <cellStyle name="Normal 2 3 5 2 7" xfId="20003" xr:uid="{00000000-0005-0000-0000-00002F4E0000}"/>
    <cellStyle name="Normal 2 3 5 2 8" xfId="20004" xr:uid="{00000000-0005-0000-0000-0000304E0000}"/>
    <cellStyle name="Normal 2 3 5 2 8 2" xfId="20005" xr:uid="{00000000-0005-0000-0000-0000314E0000}"/>
    <cellStyle name="Normal 2 3 5 2 8 2 2" xfId="20006" xr:uid="{00000000-0005-0000-0000-0000324E0000}"/>
    <cellStyle name="Normal 2 3 5 2 8 2 3" xfId="20007" xr:uid="{00000000-0005-0000-0000-0000334E0000}"/>
    <cellStyle name="Normal 2 3 5 2 8 2 4" xfId="20008" xr:uid="{00000000-0005-0000-0000-0000344E0000}"/>
    <cellStyle name="Normal 2 3 5 2 8 2 5" xfId="20009" xr:uid="{00000000-0005-0000-0000-0000354E0000}"/>
    <cellStyle name="Normal 2 3 5 2 8 2 6" xfId="20010" xr:uid="{00000000-0005-0000-0000-0000364E0000}"/>
    <cellStyle name="Normal 2 3 5 2 8 3" xfId="20011" xr:uid="{00000000-0005-0000-0000-0000374E0000}"/>
    <cellStyle name="Normal 2 3 5 2 8 4" xfId="20012" xr:uid="{00000000-0005-0000-0000-0000384E0000}"/>
    <cellStyle name="Normal 2 3 5 2 8 5" xfId="20013" xr:uid="{00000000-0005-0000-0000-0000394E0000}"/>
    <cellStyle name="Normal 2 3 5 2 8 6" xfId="20014" xr:uid="{00000000-0005-0000-0000-00003A4E0000}"/>
    <cellStyle name="Normal 2 3 5 2 9" xfId="20015" xr:uid="{00000000-0005-0000-0000-00003B4E0000}"/>
    <cellStyle name="Normal 2 3 5 20" xfId="20016" xr:uid="{00000000-0005-0000-0000-00003C4E0000}"/>
    <cellStyle name="Normal 2 3 5 3" xfId="20017" xr:uid="{00000000-0005-0000-0000-00003D4E0000}"/>
    <cellStyle name="Normal 2 3 5 3 10" xfId="20018" xr:uid="{00000000-0005-0000-0000-00003E4E0000}"/>
    <cellStyle name="Normal 2 3 5 3 11" xfId="20019" xr:uid="{00000000-0005-0000-0000-00003F4E0000}"/>
    <cellStyle name="Normal 2 3 5 3 12" xfId="20020" xr:uid="{00000000-0005-0000-0000-0000404E0000}"/>
    <cellStyle name="Normal 2 3 5 3 2" xfId="20021" xr:uid="{00000000-0005-0000-0000-0000414E0000}"/>
    <cellStyle name="Normal 2 3 5 3 2 10" xfId="20022" xr:uid="{00000000-0005-0000-0000-0000424E0000}"/>
    <cellStyle name="Normal 2 3 5 3 2 11" xfId="20023" xr:uid="{00000000-0005-0000-0000-0000434E0000}"/>
    <cellStyle name="Normal 2 3 5 3 2 12" xfId="20024" xr:uid="{00000000-0005-0000-0000-0000444E0000}"/>
    <cellStyle name="Normal 2 3 5 3 2 2" xfId="20025" xr:uid="{00000000-0005-0000-0000-0000454E0000}"/>
    <cellStyle name="Normal 2 3 5 3 2 2 2" xfId="20026" xr:uid="{00000000-0005-0000-0000-0000464E0000}"/>
    <cellStyle name="Normal 2 3 5 3 2 2 2 2" xfId="20027" xr:uid="{00000000-0005-0000-0000-0000474E0000}"/>
    <cellStyle name="Normal 2 3 5 3 2 2 2 2 2" xfId="20028" xr:uid="{00000000-0005-0000-0000-0000484E0000}"/>
    <cellStyle name="Normal 2 3 5 3 2 2 2 2 2 2" xfId="20029" xr:uid="{00000000-0005-0000-0000-0000494E0000}"/>
    <cellStyle name="Normal 2 3 5 3 2 2 2 2 2 3" xfId="20030" xr:uid="{00000000-0005-0000-0000-00004A4E0000}"/>
    <cellStyle name="Normal 2 3 5 3 2 2 2 2 2 4" xfId="20031" xr:uid="{00000000-0005-0000-0000-00004B4E0000}"/>
    <cellStyle name="Normal 2 3 5 3 2 2 2 2 2 5" xfId="20032" xr:uid="{00000000-0005-0000-0000-00004C4E0000}"/>
    <cellStyle name="Normal 2 3 5 3 2 2 2 2 2 6" xfId="20033" xr:uid="{00000000-0005-0000-0000-00004D4E0000}"/>
    <cellStyle name="Normal 2 3 5 3 2 2 2 2 3" xfId="20034" xr:uid="{00000000-0005-0000-0000-00004E4E0000}"/>
    <cellStyle name="Normal 2 3 5 3 2 2 2 2 4" xfId="20035" xr:uid="{00000000-0005-0000-0000-00004F4E0000}"/>
    <cellStyle name="Normal 2 3 5 3 2 2 2 2 5" xfId="20036" xr:uid="{00000000-0005-0000-0000-0000504E0000}"/>
    <cellStyle name="Normal 2 3 5 3 2 2 2 2 6" xfId="20037" xr:uid="{00000000-0005-0000-0000-0000514E0000}"/>
    <cellStyle name="Normal 2 3 5 3 2 2 2 3" xfId="20038" xr:uid="{00000000-0005-0000-0000-0000524E0000}"/>
    <cellStyle name="Normal 2 3 5 3 2 2 2 4" xfId="20039" xr:uid="{00000000-0005-0000-0000-0000534E0000}"/>
    <cellStyle name="Normal 2 3 5 3 2 2 2 5" xfId="20040" xr:uid="{00000000-0005-0000-0000-0000544E0000}"/>
    <cellStyle name="Normal 2 3 5 3 2 2 2 6" xfId="20041" xr:uid="{00000000-0005-0000-0000-0000554E0000}"/>
    <cellStyle name="Normal 2 3 5 3 2 2 2 7" xfId="20042" xr:uid="{00000000-0005-0000-0000-0000564E0000}"/>
    <cellStyle name="Normal 2 3 5 3 2 2 2 8" xfId="20043" xr:uid="{00000000-0005-0000-0000-0000574E0000}"/>
    <cellStyle name="Normal 2 3 5 3 2 2 2 9" xfId="20044" xr:uid="{00000000-0005-0000-0000-0000584E0000}"/>
    <cellStyle name="Normal 2 3 5 3 2 2 3" xfId="20045" xr:uid="{00000000-0005-0000-0000-0000594E0000}"/>
    <cellStyle name="Normal 2 3 5 3 2 2 3 2" xfId="20046" xr:uid="{00000000-0005-0000-0000-00005A4E0000}"/>
    <cellStyle name="Normal 2 3 5 3 2 2 3 2 2" xfId="20047" xr:uid="{00000000-0005-0000-0000-00005B4E0000}"/>
    <cellStyle name="Normal 2 3 5 3 2 2 3 2 3" xfId="20048" xr:uid="{00000000-0005-0000-0000-00005C4E0000}"/>
    <cellStyle name="Normal 2 3 5 3 2 2 3 2 4" xfId="20049" xr:uid="{00000000-0005-0000-0000-00005D4E0000}"/>
    <cellStyle name="Normal 2 3 5 3 2 2 3 2 5" xfId="20050" xr:uid="{00000000-0005-0000-0000-00005E4E0000}"/>
    <cellStyle name="Normal 2 3 5 3 2 2 3 2 6" xfId="20051" xr:uid="{00000000-0005-0000-0000-00005F4E0000}"/>
    <cellStyle name="Normal 2 3 5 3 2 2 3 3" xfId="20052" xr:uid="{00000000-0005-0000-0000-0000604E0000}"/>
    <cellStyle name="Normal 2 3 5 3 2 2 3 4" xfId="20053" xr:uid="{00000000-0005-0000-0000-0000614E0000}"/>
    <cellStyle name="Normal 2 3 5 3 2 2 3 5" xfId="20054" xr:uid="{00000000-0005-0000-0000-0000624E0000}"/>
    <cellStyle name="Normal 2 3 5 3 2 2 3 6" xfId="20055" xr:uid="{00000000-0005-0000-0000-0000634E0000}"/>
    <cellStyle name="Normal 2 3 5 3 2 2 4" xfId="20056" xr:uid="{00000000-0005-0000-0000-0000644E0000}"/>
    <cellStyle name="Normal 2 3 5 3 2 2 5" xfId="20057" xr:uid="{00000000-0005-0000-0000-0000654E0000}"/>
    <cellStyle name="Normal 2 3 5 3 2 2 6" xfId="20058" xr:uid="{00000000-0005-0000-0000-0000664E0000}"/>
    <cellStyle name="Normal 2 3 5 3 2 2 7" xfId="20059" xr:uid="{00000000-0005-0000-0000-0000674E0000}"/>
    <cellStyle name="Normal 2 3 5 3 2 2 8" xfId="20060" xr:uid="{00000000-0005-0000-0000-0000684E0000}"/>
    <cellStyle name="Normal 2 3 5 3 2 2 9" xfId="20061" xr:uid="{00000000-0005-0000-0000-0000694E0000}"/>
    <cellStyle name="Normal 2 3 5 3 2 3" xfId="20062" xr:uid="{00000000-0005-0000-0000-00006A4E0000}"/>
    <cellStyle name="Normal 2 3 5 3 2 4" xfId="20063" xr:uid="{00000000-0005-0000-0000-00006B4E0000}"/>
    <cellStyle name="Normal 2 3 5 3 2 5" xfId="20064" xr:uid="{00000000-0005-0000-0000-00006C4E0000}"/>
    <cellStyle name="Normal 2 3 5 3 2 5 2" xfId="20065" xr:uid="{00000000-0005-0000-0000-00006D4E0000}"/>
    <cellStyle name="Normal 2 3 5 3 2 5 2 2" xfId="20066" xr:uid="{00000000-0005-0000-0000-00006E4E0000}"/>
    <cellStyle name="Normal 2 3 5 3 2 5 2 3" xfId="20067" xr:uid="{00000000-0005-0000-0000-00006F4E0000}"/>
    <cellStyle name="Normal 2 3 5 3 2 5 2 4" xfId="20068" xr:uid="{00000000-0005-0000-0000-0000704E0000}"/>
    <cellStyle name="Normal 2 3 5 3 2 5 2 5" xfId="20069" xr:uid="{00000000-0005-0000-0000-0000714E0000}"/>
    <cellStyle name="Normal 2 3 5 3 2 5 2 6" xfId="20070" xr:uid="{00000000-0005-0000-0000-0000724E0000}"/>
    <cellStyle name="Normal 2 3 5 3 2 5 3" xfId="20071" xr:uid="{00000000-0005-0000-0000-0000734E0000}"/>
    <cellStyle name="Normal 2 3 5 3 2 5 4" xfId="20072" xr:uid="{00000000-0005-0000-0000-0000744E0000}"/>
    <cellStyle name="Normal 2 3 5 3 2 5 5" xfId="20073" xr:uid="{00000000-0005-0000-0000-0000754E0000}"/>
    <cellStyle name="Normal 2 3 5 3 2 5 6" xfId="20074" xr:uid="{00000000-0005-0000-0000-0000764E0000}"/>
    <cellStyle name="Normal 2 3 5 3 2 6" xfId="20075" xr:uid="{00000000-0005-0000-0000-0000774E0000}"/>
    <cellStyle name="Normal 2 3 5 3 2 7" xfId="20076" xr:uid="{00000000-0005-0000-0000-0000784E0000}"/>
    <cellStyle name="Normal 2 3 5 3 2 8" xfId="20077" xr:uid="{00000000-0005-0000-0000-0000794E0000}"/>
    <cellStyle name="Normal 2 3 5 3 2 9" xfId="20078" xr:uid="{00000000-0005-0000-0000-00007A4E0000}"/>
    <cellStyle name="Normal 2 3 5 3 3" xfId="20079" xr:uid="{00000000-0005-0000-0000-00007B4E0000}"/>
    <cellStyle name="Normal 2 3 5 3 3 2" xfId="20080" xr:uid="{00000000-0005-0000-0000-00007C4E0000}"/>
    <cellStyle name="Normal 2 3 5 3 3 2 2" xfId="20081" xr:uid="{00000000-0005-0000-0000-00007D4E0000}"/>
    <cellStyle name="Normal 2 3 5 3 3 2 2 2" xfId="20082" xr:uid="{00000000-0005-0000-0000-00007E4E0000}"/>
    <cellStyle name="Normal 2 3 5 3 3 2 2 2 2" xfId="20083" xr:uid="{00000000-0005-0000-0000-00007F4E0000}"/>
    <cellStyle name="Normal 2 3 5 3 3 2 2 2 3" xfId="20084" xr:uid="{00000000-0005-0000-0000-0000804E0000}"/>
    <cellStyle name="Normal 2 3 5 3 3 2 2 2 4" xfId="20085" xr:uid="{00000000-0005-0000-0000-0000814E0000}"/>
    <cellStyle name="Normal 2 3 5 3 3 2 2 2 5" xfId="20086" xr:uid="{00000000-0005-0000-0000-0000824E0000}"/>
    <cellStyle name="Normal 2 3 5 3 3 2 2 2 6" xfId="20087" xr:uid="{00000000-0005-0000-0000-0000834E0000}"/>
    <cellStyle name="Normal 2 3 5 3 3 2 2 3" xfId="20088" xr:uid="{00000000-0005-0000-0000-0000844E0000}"/>
    <cellStyle name="Normal 2 3 5 3 3 2 2 4" xfId="20089" xr:uid="{00000000-0005-0000-0000-0000854E0000}"/>
    <cellStyle name="Normal 2 3 5 3 3 2 2 5" xfId="20090" xr:uid="{00000000-0005-0000-0000-0000864E0000}"/>
    <cellStyle name="Normal 2 3 5 3 3 2 2 6" xfId="20091" xr:uid="{00000000-0005-0000-0000-0000874E0000}"/>
    <cellStyle name="Normal 2 3 5 3 3 2 3" xfId="20092" xr:uid="{00000000-0005-0000-0000-0000884E0000}"/>
    <cellStyle name="Normal 2 3 5 3 3 2 4" xfId="20093" xr:uid="{00000000-0005-0000-0000-0000894E0000}"/>
    <cellStyle name="Normal 2 3 5 3 3 2 5" xfId="20094" xr:uid="{00000000-0005-0000-0000-00008A4E0000}"/>
    <cellStyle name="Normal 2 3 5 3 3 2 6" xfId="20095" xr:uid="{00000000-0005-0000-0000-00008B4E0000}"/>
    <cellStyle name="Normal 2 3 5 3 3 2 7" xfId="20096" xr:uid="{00000000-0005-0000-0000-00008C4E0000}"/>
    <cellStyle name="Normal 2 3 5 3 3 2 8" xfId="20097" xr:uid="{00000000-0005-0000-0000-00008D4E0000}"/>
    <cellStyle name="Normal 2 3 5 3 3 2 9" xfId="20098" xr:uid="{00000000-0005-0000-0000-00008E4E0000}"/>
    <cellStyle name="Normal 2 3 5 3 3 3" xfId="20099" xr:uid="{00000000-0005-0000-0000-00008F4E0000}"/>
    <cellStyle name="Normal 2 3 5 3 3 3 2" xfId="20100" xr:uid="{00000000-0005-0000-0000-0000904E0000}"/>
    <cellStyle name="Normal 2 3 5 3 3 3 2 2" xfId="20101" xr:uid="{00000000-0005-0000-0000-0000914E0000}"/>
    <cellStyle name="Normal 2 3 5 3 3 3 2 3" xfId="20102" xr:uid="{00000000-0005-0000-0000-0000924E0000}"/>
    <cellStyle name="Normal 2 3 5 3 3 3 2 4" xfId="20103" xr:uid="{00000000-0005-0000-0000-0000934E0000}"/>
    <cellStyle name="Normal 2 3 5 3 3 3 2 5" xfId="20104" xr:uid="{00000000-0005-0000-0000-0000944E0000}"/>
    <cellStyle name="Normal 2 3 5 3 3 3 2 6" xfId="20105" xr:uid="{00000000-0005-0000-0000-0000954E0000}"/>
    <cellStyle name="Normal 2 3 5 3 3 3 3" xfId="20106" xr:uid="{00000000-0005-0000-0000-0000964E0000}"/>
    <cellStyle name="Normal 2 3 5 3 3 3 4" xfId="20107" xr:uid="{00000000-0005-0000-0000-0000974E0000}"/>
    <cellStyle name="Normal 2 3 5 3 3 3 5" xfId="20108" xr:uid="{00000000-0005-0000-0000-0000984E0000}"/>
    <cellStyle name="Normal 2 3 5 3 3 3 6" xfId="20109" xr:uid="{00000000-0005-0000-0000-0000994E0000}"/>
    <cellStyle name="Normal 2 3 5 3 3 4" xfId="20110" xr:uid="{00000000-0005-0000-0000-00009A4E0000}"/>
    <cellStyle name="Normal 2 3 5 3 3 5" xfId="20111" xr:uid="{00000000-0005-0000-0000-00009B4E0000}"/>
    <cellStyle name="Normal 2 3 5 3 3 6" xfId="20112" xr:uid="{00000000-0005-0000-0000-00009C4E0000}"/>
    <cellStyle name="Normal 2 3 5 3 3 7" xfId="20113" xr:uid="{00000000-0005-0000-0000-00009D4E0000}"/>
    <cellStyle name="Normal 2 3 5 3 3 8" xfId="20114" xr:uid="{00000000-0005-0000-0000-00009E4E0000}"/>
    <cellStyle name="Normal 2 3 5 3 3 9" xfId="20115" xr:uid="{00000000-0005-0000-0000-00009F4E0000}"/>
    <cellStyle name="Normal 2 3 5 3 4" xfId="20116" xr:uid="{00000000-0005-0000-0000-0000A04E0000}"/>
    <cellStyle name="Normal 2 3 5 3 5" xfId="20117" xr:uid="{00000000-0005-0000-0000-0000A14E0000}"/>
    <cellStyle name="Normal 2 3 5 3 5 2" xfId="20118" xr:uid="{00000000-0005-0000-0000-0000A24E0000}"/>
    <cellStyle name="Normal 2 3 5 3 5 2 2" xfId="20119" xr:uid="{00000000-0005-0000-0000-0000A34E0000}"/>
    <cellStyle name="Normal 2 3 5 3 5 2 3" xfId="20120" xr:uid="{00000000-0005-0000-0000-0000A44E0000}"/>
    <cellStyle name="Normal 2 3 5 3 5 2 4" xfId="20121" xr:uid="{00000000-0005-0000-0000-0000A54E0000}"/>
    <cellStyle name="Normal 2 3 5 3 5 2 5" xfId="20122" xr:uid="{00000000-0005-0000-0000-0000A64E0000}"/>
    <cellStyle name="Normal 2 3 5 3 5 2 6" xfId="20123" xr:uid="{00000000-0005-0000-0000-0000A74E0000}"/>
    <cellStyle name="Normal 2 3 5 3 5 3" xfId="20124" xr:uid="{00000000-0005-0000-0000-0000A84E0000}"/>
    <cellStyle name="Normal 2 3 5 3 5 4" xfId="20125" xr:uid="{00000000-0005-0000-0000-0000A94E0000}"/>
    <cellStyle name="Normal 2 3 5 3 5 5" xfId="20126" xr:uid="{00000000-0005-0000-0000-0000AA4E0000}"/>
    <cellStyle name="Normal 2 3 5 3 5 6" xfId="20127" xr:uid="{00000000-0005-0000-0000-0000AB4E0000}"/>
    <cellStyle name="Normal 2 3 5 3 6" xfId="20128" xr:uid="{00000000-0005-0000-0000-0000AC4E0000}"/>
    <cellStyle name="Normal 2 3 5 3 7" xfId="20129" xr:uid="{00000000-0005-0000-0000-0000AD4E0000}"/>
    <cellStyle name="Normal 2 3 5 3 8" xfId="20130" xr:uid="{00000000-0005-0000-0000-0000AE4E0000}"/>
    <cellStyle name="Normal 2 3 5 3 9" xfId="20131" xr:uid="{00000000-0005-0000-0000-0000AF4E0000}"/>
    <cellStyle name="Normal 2 3 5 4" xfId="20132" xr:uid="{00000000-0005-0000-0000-0000B04E0000}"/>
    <cellStyle name="Normal 2 3 5 5" xfId="20133" xr:uid="{00000000-0005-0000-0000-0000B14E0000}"/>
    <cellStyle name="Normal 2 3 5 5 2" xfId="20134" xr:uid="{00000000-0005-0000-0000-0000B24E0000}"/>
    <cellStyle name="Normal 2 3 5 5 2 2" xfId="20135" xr:uid="{00000000-0005-0000-0000-0000B34E0000}"/>
    <cellStyle name="Normal 2 3 5 5 2 2 2" xfId="20136" xr:uid="{00000000-0005-0000-0000-0000B44E0000}"/>
    <cellStyle name="Normal 2 3 5 5 2 2 2 2" xfId="20137" xr:uid="{00000000-0005-0000-0000-0000B54E0000}"/>
    <cellStyle name="Normal 2 3 5 5 2 2 2 3" xfId="20138" xr:uid="{00000000-0005-0000-0000-0000B64E0000}"/>
    <cellStyle name="Normal 2 3 5 5 2 2 2 4" xfId="20139" xr:uid="{00000000-0005-0000-0000-0000B74E0000}"/>
    <cellStyle name="Normal 2 3 5 5 2 2 2 5" xfId="20140" xr:uid="{00000000-0005-0000-0000-0000B84E0000}"/>
    <cellStyle name="Normal 2 3 5 5 2 2 2 6" xfId="20141" xr:uid="{00000000-0005-0000-0000-0000B94E0000}"/>
    <cellStyle name="Normal 2 3 5 5 2 2 3" xfId="20142" xr:uid="{00000000-0005-0000-0000-0000BA4E0000}"/>
    <cellStyle name="Normal 2 3 5 5 2 2 4" xfId="20143" xr:uid="{00000000-0005-0000-0000-0000BB4E0000}"/>
    <cellStyle name="Normal 2 3 5 5 2 2 5" xfId="20144" xr:uid="{00000000-0005-0000-0000-0000BC4E0000}"/>
    <cellStyle name="Normal 2 3 5 5 2 2 6" xfId="20145" xr:uid="{00000000-0005-0000-0000-0000BD4E0000}"/>
    <cellStyle name="Normal 2 3 5 5 2 3" xfId="20146" xr:uid="{00000000-0005-0000-0000-0000BE4E0000}"/>
    <cellStyle name="Normal 2 3 5 5 2 4" xfId="20147" xr:uid="{00000000-0005-0000-0000-0000BF4E0000}"/>
    <cellStyle name="Normal 2 3 5 5 2 5" xfId="20148" xr:uid="{00000000-0005-0000-0000-0000C04E0000}"/>
    <cellStyle name="Normal 2 3 5 5 2 6" xfId="20149" xr:uid="{00000000-0005-0000-0000-0000C14E0000}"/>
    <cellStyle name="Normal 2 3 5 5 2 7" xfId="20150" xr:uid="{00000000-0005-0000-0000-0000C24E0000}"/>
    <cellStyle name="Normal 2 3 5 5 2 8" xfId="20151" xr:uid="{00000000-0005-0000-0000-0000C34E0000}"/>
    <cellStyle name="Normal 2 3 5 5 2 9" xfId="20152" xr:uid="{00000000-0005-0000-0000-0000C44E0000}"/>
    <cellStyle name="Normal 2 3 5 5 3" xfId="20153" xr:uid="{00000000-0005-0000-0000-0000C54E0000}"/>
    <cellStyle name="Normal 2 3 5 5 3 2" xfId="20154" xr:uid="{00000000-0005-0000-0000-0000C64E0000}"/>
    <cellStyle name="Normal 2 3 5 5 3 2 2" xfId="20155" xr:uid="{00000000-0005-0000-0000-0000C74E0000}"/>
    <cellStyle name="Normal 2 3 5 5 3 2 3" xfId="20156" xr:uid="{00000000-0005-0000-0000-0000C84E0000}"/>
    <cellStyle name="Normal 2 3 5 5 3 2 4" xfId="20157" xr:uid="{00000000-0005-0000-0000-0000C94E0000}"/>
    <cellStyle name="Normal 2 3 5 5 3 2 5" xfId="20158" xr:uid="{00000000-0005-0000-0000-0000CA4E0000}"/>
    <cellStyle name="Normal 2 3 5 5 3 2 6" xfId="20159" xr:uid="{00000000-0005-0000-0000-0000CB4E0000}"/>
    <cellStyle name="Normal 2 3 5 5 3 3" xfId="20160" xr:uid="{00000000-0005-0000-0000-0000CC4E0000}"/>
    <cellStyle name="Normal 2 3 5 5 3 4" xfId="20161" xr:uid="{00000000-0005-0000-0000-0000CD4E0000}"/>
    <cellStyle name="Normal 2 3 5 5 3 5" xfId="20162" xr:uid="{00000000-0005-0000-0000-0000CE4E0000}"/>
    <cellStyle name="Normal 2 3 5 5 3 6" xfId="20163" xr:uid="{00000000-0005-0000-0000-0000CF4E0000}"/>
    <cellStyle name="Normal 2 3 5 5 4" xfId="20164" xr:uid="{00000000-0005-0000-0000-0000D04E0000}"/>
    <cellStyle name="Normal 2 3 5 5 5" xfId="20165" xr:uid="{00000000-0005-0000-0000-0000D14E0000}"/>
    <cellStyle name="Normal 2 3 5 5 6" xfId="20166" xr:uid="{00000000-0005-0000-0000-0000D24E0000}"/>
    <cellStyle name="Normal 2 3 5 5 7" xfId="20167" xr:uid="{00000000-0005-0000-0000-0000D34E0000}"/>
    <cellStyle name="Normal 2 3 5 5 8" xfId="20168" xr:uid="{00000000-0005-0000-0000-0000D44E0000}"/>
    <cellStyle name="Normal 2 3 5 5 9" xfId="20169" xr:uid="{00000000-0005-0000-0000-0000D54E0000}"/>
    <cellStyle name="Normal 2 3 5 6" xfId="20170" xr:uid="{00000000-0005-0000-0000-0000D64E0000}"/>
    <cellStyle name="Normal 2 3 5 7" xfId="20171" xr:uid="{00000000-0005-0000-0000-0000D74E0000}"/>
    <cellStyle name="Normal 2 3 5 8" xfId="20172" xr:uid="{00000000-0005-0000-0000-0000D84E0000}"/>
    <cellStyle name="Normal 2 3 5 8 2" xfId="20173" xr:uid="{00000000-0005-0000-0000-0000D94E0000}"/>
    <cellStyle name="Normal 2 3 5 8 2 2" xfId="20174" xr:uid="{00000000-0005-0000-0000-0000DA4E0000}"/>
    <cellStyle name="Normal 2 3 5 8 2 3" xfId="20175" xr:uid="{00000000-0005-0000-0000-0000DB4E0000}"/>
    <cellStyle name="Normal 2 3 5 8 2 4" xfId="20176" xr:uid="{00000000-0005-0000-0000-0000DC4E0000}"/>
    <cellStyle name="Normal 2 3 5 8 2 5" xfId="20177" xr:uid="{00000000-0005-0000-0000-0000DD4E0000}"/>
    <cellStyle name="Normal 2 3 5 8 2 6" xfId="20178" xr:uid="{00000000-0005-0000-0000-0000DE4E0000}"/>
    <cellStyle name="Normal 2 3 5 8 3" xfId="20179" xr:uid="{00000000-0005-0000-0000-0000DF4E0000}"/>
    <cellStyle name="Normal 2 3 5 8 4" xfId="20180" xr:uid="{00000000-0005-0000-0000-0000E04E0000}"/>
    <cellStyle name="Normal 2 3 5 8 5" xfId="20181" xr:uid="{00000000-0005-0000-0000-0000E14E0000}"/>
    <cellStyle name="Normal 2 3 5 8 6" xfId="20182" xr:uid="{00000000-0005-0000-0000-0000E24E0000}"/>
    <cellStyle name="Normal 2 3 5 9" xfId="20183" xr:uid="{00000000-0005-0000-0000-0000E34E0000}"/>
    <cellStyle name="Normal 2 3 50" xfId="20184" xr:uid="{00000000-0005-0000-0000-0000E44E0000}"/>
    <cellStyle name="Normal 2 3 51" xfId="20185" xr:uid="{00000000-0005-0000-0000-0000E54E0000}"/>
    <cellStyle name="Normal 2 3 52" xfId="20186" xr:uid="{00000000-0005-0000-0000-0000E64E0000}"/>
    <cellStyle name="Normal 2 3 53" xfId="20187" xr:uid="{00000000-0005-0000-0000-0000E74E0000}"/>
    <cellStyle name="Normal 2 3 54" xfId="20188" xr:uid="{00000000-0005-0000-0000-0000E84E0000}"/>
    <cellStyle name="Normal 2 3 55" xfId="20189" xr:uid="{00000000-0005-0000-0000-0000E94E0000}"/>
    <cellStyle name="Normal 2 3 56" xfId="20190" xr:uid="{00000000-0005-0000-0000-0000EA4E0000}"/>
    <cellStyle name="Normal 2 3 57" xfId="20191" xr:uid="{00000000-0005-0000-0000-0000EB4E0000}"/>
    <cellStyle name="Normal 2 3 58" xfId="20192" xr:uid="{00000000-0005-0000-0000-0000EC4E0000}"/>
    <cellStyle name="Normal 2 3 59" xfId="20193" xr:uid="{00000000-0005-0000-0000-0000ED4E0000}"/>
    <cellStyle name="Normal 2 3 6" xfId="20194" xr:uid="{00000000-0005-0000-0000-0000EE4E0000}"/>
    <cellStyle name="Normal 2 3 6 2" xfId="20195" xr:uid="{00000000-0005-0000-0000-0000EF4E0000}"/>
    <cellStyle name="Normal 2 3 6 3" xfId="20196" xr:uid="{00000000-0005-0000-0000-0000F04E0000}"/>
    <cellStyle name="Normal 2 3 6 4" xfId="20197" xr:uid="{00000000-0005-0000-0000-0000F14E0000}"/>
    <cellStyle name="Normal 2 3 6 5" xfId="20198" xr:uid="{00000000-0005-0000-0000-0000F24E0000}"/>
    <cellStyle name="Normal 2 3 6 6" xfId="20199" xr:uid="{00000000-0005-0000-0000-0000F34E0000}"/>
    <cellStyle name="Normal 2 3 60" xfId="20200" xr:uid="{00000000-0005-0000-0000-0000F44E0000}"/>
    <cellStyle name="Normal 2 3 61" xfId="20201" xr:uid="{00000000-0005-0000-0000-0000F54E0000}"/>
    <cellStyle name="Normal 2 3 62" xfId="20202" xr:uid="{00000000-0005-0000-0000-0000F64E0000}"/>
    <cellStyle name="Normal 2 3 62 2" xfId="20203" xr:uid="{00000000-0005-0000-0000-0000F74E0000}"/>
    <cellStyle name="Normal 2 3 62 2 2" xfId="20204" xr:uid="{00000000-0005-0000-0000-0000F84E0000}"/>
    <cellStyle name="Normal 2 3 62 2 2 2" xfId="20205" xr:uid="{00000000-0005-0000-0000-0000F94E0000}"/>
    <cellStyle name="Normal 2 3 62 3" xfId="20206" xr:uid="{00000000-0005-0000-0000-0000FA4E0000}"/>
    <cellStyle name="Normal 2 3 62 4" xfId="20207" xr:uid="{00000000-0005-0000-0000-0000FB4E0000}"/>
    <cellStyle name="Normal 2 3 62 5" xfId="20208" xr:uid="{00000000-0005-0000-0000-0000FC4E0000}"/>
    <cellStyle name="Normal 2 3 62 6" xfId="20209" xr:uid="{00000000-0005-0000-0000-0000FD4E0000}"/>
    <cellStyle name="Normal 2 3 63" xfId="20210" xr:uid="{00000000-0005-0000-0000-0000FE4E0000}"/>
    <cellStyle name="Normal 2 3 63 2" xfId="20211" xr:uid="{00000000-0005-0000-0000-0000FF4E0000}"/>
    <cellStyle name="Normal 2 3 63 2 2" xfId="20212" xr:uid="{00000000-0005-0000-0000-0000004F0000}"/>
    <cellStyle name="Normal 2 3 64" xfId="20213" xr:uid="{00000000-0005-0000-0000-0000014F0000}"/>
    <cellStyle name="Normal 2 3 65" xfId="20214" xr:uid="{00000000-0005-0000-0000-0000024F0000}"/>
    <cellStyle name="Normal 2 3 66" xfId="20215" xr:uid="{00000000-0005-0000-0000-0000034F0000}"/>
    <cellStyle name="Normal 2 3 67" xfId="20216" xr:uid="{00000000-0005-0000-0000-0000044F0000}"/>
    <cellStyle name="Normal 2 3 68" xfId="20217" xr:uid="{00000000-0005-0000-0000-0000054F0000}"/>
    <cellStyle name="Normal 2 3 69" xfId="20218" xr:uid="{00000000-0005-0000-0000-0000064F0000}"/>
    <cellStyle name="Normal 2 3 7" xfId="20219" xr:uid="{00000000-0005-0000-0000-0000074F0000}"/>
    <cellStyle name="Normal 2 3 7 2" xfId="20220" xr:uid="{00000000-0005-0000-0000-0000084F0000}"/>
    <cellStyle name="Normal 2 3 7 3" xfId="20221" xr:uid="{00000000-0005-0000-0000-0000094F0000}"/>
    <cellStyle name="Normal 2 3 7 4" xfId="20222" xr:uid="{00000000-0005-0000-0000-00000A4F0000}"/>
    <cellStyle name="Normal 2 3 7 5" xfId="20223" xr:uid="{00000000-0005-0000-0000-00000B4F0000}"/>
    <cellStyle name="Normal 2 3 7 6" xfId="20224" xr:uid="{00000000-0005-0000-0000-00000C4F0000}"/>
    <cellStyle name="Normal 2 3 70" xfId="20225" xr:uid="{00000000-0005-0000-0000-00000D4F0000}"/>
    <cellStyle name="Normal 2 3 71" xfId="20226" xr:uid="{00000000-0005-0000-0000-00000E4F0000}"/>
    <cellStyle name="Normal 2 3 72" xfId="20227" xr:uid="{00000000-0005-0000-0000-00000F4F0000}"/>
    <cellStyle name="Normal 2 3 72 10" xfId="20228" xr:uid="{00000000-0005-0000-0000-0000104F0000}"/>
    <cellStyle name="Normal 2 3 72 11" xfId="20229" xr:uid="{00000000-0005-0000-0000-0000114F0000}"/>
    <cellStyle name="Normal 2 3 72 12" xfId="20230" xr:uid="{00000000-0005-0000-0000-0000124F0000}"/>
    <cellStyle name="Normal 2 3 72 13" xfId="20231" xr:uid="{00000000-0005-0000-0000-0000134F0000}"/>
    <cellStyle name="Normal 2 3 72 14" xfId="20232" xr:uid="{00000000-0005-0000-0000-0000144F0000}"/>
    <cellStyle name="Normal 2 3 72 15" xfId="20233" xr:uid="{00000000-0005-0000-0000-0000154F0000}"/>
    <cellStyle name="Normal 2 3 72 16" xfId="20234" xr:uid="{00000000-0005-0000-0000-0000164F0000}"/>
    <cellStyle name="Normal 2 3 72 2" xfId="20235" xr:uid="{00000000-0005-0000-0000-0000174F0000}"/>
    <cellStyle name="Normal 2 3 72 3" xfId="20236" xr:uid="{00000000-0005-0000-0000-0000184F0000}"/>
    <cellStyle name="Normal 2 3 72 4" xfId="20237" xr:uid="{00000000-0005-0000-0000-0000194F0000}"/>
    <cellStyle name="Normal 2 3 72 5" xfId="20238" xr:uid="{00000000-0005-0000-0000-00001A4F0000}"/>
    <cellStyle name="Normal 2 3 72 6" xfId="20239" xr:uid="{00000000-0005-0000-0000-00001B4F0000}"/>
    <cellStyle name="Normal 2 3 72 7" xfId="20240" xr:uid="{00000000-0005-0000-0000-00001C4F0000}"/>
    <cellStyle name="Normal 2 3 72 8" xfId="20241" xr:uid="{00000000-0005-0000-0000-00001D4F0000}"/>
    <cellStyle name="Normal 2 3 72 9" xfId="20242" xr:uid="{00000000-0005-0000-0000-00001E4F0000}"/>
    <cellStyle name="Normal 2 3 73" xfId="20243" xr:uid="{00000000-0005-0000-0000-00001F4F0000}"/>
    <cellStyle name="Normal 2 3 74" xfId="20244" xr:uid="{00000000-0005-0000-0000-0000204F0000}"/>
    <cellStyle name="Normal 2 3 75" xfId="20245" xr:uid="{00000000-0005-0000-0000-0000214F0000}"/>
    <cellStyle name="Normal 2 3 76" xfId="20246" xr:uid="{00000000-0005-0000-0000-0000224F0000}"/>
    <cellStyle name="Normal 2 3 77" xfId="20247" xr:uid="{00000000-0005-0000-0000-0000234F0000}"/>
    <cellStyle name="Normal 2 3 78" xfId="20248" xr:uid="{00000000-0005-0000-0000-0000244F0000}"/>
    <cellStyle name="Normal 2 3 79" xfId="20249" xr:uid="{00000000-0005-0000-0000-0000254F0000}"/>
    <cellStyle name="Normal 2 3 8" xfId="20250" xr:uid="{00000000-0005-0000-0000-0000264F0000}"/>
    <cellStyle name="Normal 2 3 8 10" xfId="20251" xr:uid="{00000000-0005-0000-0000-0000274F0000}"/>
    <cellStyle name="Normal 2 3 8 11" xfId="20252" xr:uid="{00000000-0005-0000-0000-0000284F0000}"/>
    <cellStyle name="Normal 2 3 8 12" xfId="20253" xr:uid="{00000000-0005-0000-0000-0000294F0000}"/>
    <cellStyle name="Normal 2 3 8 13" xfId="20254" xr:uid="{00000000-0005-0000-0000-00002A4F0000}"/>
    <cellStyle name="Normal 2 3 8 14" xfId="20255" xr:uid="{00000000-0005-0000-0000-00002B4F0000}"/>
    <cellStyle name="Normal 2 3 8 15" xfId="20256" xr:uid="{00000000-0005-0000-0000-00002C4F0000}"/>
    <cellStyle name="Normal 2 3 8 16" xfId="20257" xr:uid="{00000000-0005-0000-0000-00002D4F0000}"/>
    <cellStyle name="Normal 2 3 8 17" xfId="20258" xr:uid="{00000000-0005-0000-0000-00002E4F0000}"/>
    <cellStyle name="Normal 2 3 8 2" xfId="20259" xr:uid="{00000000-0005-0000-0000-00002F4F0000}"/>
    <cellStyle name="Normal 2 3 8 2 10" xfId="20260" xr:uid="{00000000-0005-0000-0000-0000304F0000}"/>
    <cellStyle name="Normal 2 3 8 2 11" xfId="20261" xr:uid="{00000000-0005-0000-0000-0000314F0000}"/>
    <cellStyle name="Normal 2 3 8 2 12" xfId="20262" xr:uid="{00000000-0005-0000-0000-0000324F0000}"/>
    <cellStyle name="Normal 2 3 8 2 2" xfId="20263" xr:uid="{00000000-0005-0000-0000-0000334F0000}"/>
    <cellStyle name="Normal 2 3 8 2 2 2" xfId="20264" xr:uid="{00000000-0005-0000-0000-0000344F0000}"/>
    <cellStyle name="Normal 2 3 8 2 2 2 2" xfId="20265" xr:uid="{00000000-0005-0000-0000-0000354F0000}"/>
    <cellStyle name="Normal 2 3 8 2 2 2 2 2" xfId="20266" xr:uid="{00000000-0005-0000-0000-0000364F0000}"/>
    <cellStyle name="Normal 2 3 8 2 2 2 2 2 2" xfId="20267" xr:uid="{00000000-0005-0000-0000-0000374F0000}"/>
    <cellStyle name="Normal 2 3 8 2 2 2 2 2 3" xfId="20268" xr:uid="{00000000-0005-0000-0000-0000384F0000}"/>
    <cellStyle name="Normal 2 3 8 2 2 2 2 2 4" xfId="20269" xr:uid="{00000000-0005-0000-0000-0000394F0000}"/>
    <cellStyle name="Normal 2 3 8 2 2 2 2 2 5" xfId="20270" xr:uid="{00000000-0005-0000-0000-00003A4F0000}"/>
    <cellStyle name="Normal 2 3 8 2 2 2 2 2 6" xfId="20271" xr:uid="{00000000-0005-0000-0000-00003B4F0000}"/>
    <cellStyle name="Normal 2 3 8 2 2 2 2 3" xfId="20272" xr:uid="{00000000-0005-0000-0000-00003C4F0000}"/>
    <cellStyle name="Normal 2 3 8 2 2 2 2 4" xfId="20273" xr:uid="{00000000-0005-0000-0000-00003D4F0000}"/>
    <cellStyle name="Normal 2 3 8 2 2 2 2 5" xfId="20274" xr:uid="{00000000-0005-0000-0000-00003E4F0000}"/>
    <cellStyle name="Normal 2 3 8 2 2 2 2 6" xfId="20275" xr:uid="{00000000-0005-0000-0000-00003F4F0000}"/>
    <cellStyle name="Normal 2 3 8 2 2 2 3" xfId="20276" xr:uid="{00000000-0005-0000-0000-0000404F0000}"/>
    <cellStyle name="Normal 2 3 8 2 2 2 4" xfId="20277" xr:uid="{00000000-0005-0000-0000-0000414F0000}"/>
    <cellStyle name="Normal 2 3 8 2 2 2 5" xfId="20278" xr:uid="{00000000-0005-0000-0000-0000424F0000}"/>
    <cellStyle name="Normal 2 3 8 2 2 2 6" xfId="20279" xr:uid="{00000000-0005-0000-0000-0000434F0000}"/>
    <cellStyle name="Normal 2 3 8 2 2 2 7" xfId="20280" xr:uid="{00000000-0005-0000-0000-0000444F0000}"/>
    <cellStyle name="Normal 2 3 8 2 2 2 8" xfId="20281" xr:uid="{00000000-0005-0000-0000-0000454F0000}"/>
    <cellStyle name="Normal 2 3 8 2 2 2 9" xfId="20282" xr:uid="{00000000-0005-0000-0000-0000464F0000}"/>
    <cellStyle name="Normal 2 3 8 2 2 3" xfId="20283" xr:uid="{00000000-0005-0000-0000-0000474F0000}"/>
    <cellStyle name="Normal 2 3 8 2 2 3 2" xfId="20284" xr:uid="{00000000-0005-0000-0000-0000484F0000}"/>
    <cellStyle name="Normal 2 3 8 2 2 3 2 2" xfId="20285" xr:uid="{00000000-0005-0000-0000-0000494F0000}"/>
    <cellStyle name="Normal 2 3 8 2 2 3 2 3" xfId="20286" xr:uid="{00000000-0005-0000-0000-00004A4F0000}"/>
    <cellStyle name="Normal 2 3 8 2 2 3 2 4" xfId="20287" xr:uid="{00000000-0005-0000-0000-00004B4F0000}"/>
    <cellStyle name="Normal 2 3 8 2 2 3 2 5" xfId="20288" xr:uid="{00000000-0005-0000-0000-00004C4F0000}"/>
    <cellStyle name="Normal 2 3 8 2 2 3 2 6" xfId="20289" xr:uid="{00000000-0005-0000-0000-00004D4F0000}"/>
    <cellStyle name="Normal 2 3 8 2 2 3 3" xfId="20290" xr:uid="{00000000-0005-0000-0000-00004E4F0000}"/>
    <cellStyle name="Normal 2 3 8 2 2 3 4" xfId="20291" xr:uid="{00000000-0005-0000-0000-00004F4F0000}"/>
    <cellStyle name="Normal 2 3 8 2 2 3 5" xfId="20292" xr:uid="{00000000-0005-0000-0000-0000504F0000}"/>
    <cellStyle name="Normal 2 3 8 2 2 3 6" xfId="20293" xr:uid="{00000000-0005-0000-0000-0000514F0000}"/>
    <cellStyle name="Normal 2 3 8 2 2 4" xfId="20294" xr:uid="{00000000-0005-0000-0000-0000524F0000}"/>
    <cellStyle name="Normal 2 3 8 2 2 5" xfId="20295" xr:uid="{00000000-0005-0000-0000-0000534F0000}"/>
    <cellStyle name="Normal 2 3 8 2 2 6" xfId="20296" xr:uid="{00000000-0005-0000-0000-0000544F0000}"/>
    <cellStyle name="Normal 2 3 8 2 2 7" xfId="20297" xr:uid="{00000000-0005-0000-0000-0000554F0000}"/>
    <cellStyle name="Normal 2 3 8 2 2 8" xfId="20298" xr:uid="{00000000-0005-0000-0000-0000564F0000}"/>
    <cellStyle name="Normal 2 3 8 2 2 9" xfId="20299" xr:uid="{00000000-0005-0000-0000-0000574F0000}"/>
    <cellStyle name="Normal 2 3 8 2 3" xfId="20300" xr:uid="{00000000-0005-0000-0000-0000584F0000}"/>
    <cellStyle name="Normal 2 3 8 2 4" xfId="20301" xr:uid="{00000000-0005-0000-0000-0000594F0000}"/>
    <cellStyle name="Normal 2 3 8 2 5" xfId="20302" xr:uid="{00000000-0005-0000-0000-00005A4F0000}"/>
    <cellStyle name="Normal 2 3 8 2 5 2" xfId="20303" xr:uid="{00000000-0005-0000-0000-00005B4F0000}"/>
    <cellStyle name="Normal 2 3 8 2 5 2 2" xfId="20304" xr:uid="{00000000-0005-0000-0000-00005C4F0000}"/>
    <cellStyle name="Normal 2 3 8 2 5 2 3" xfId="20305" xr:uid="{00000000-0005-0000-0000-00005D4F0000}"/>
    <cellStyle name="Normal 2 3 8 2 5 2 4" xfId="20306" xr:uid="{00000000-0005-0000-0000-00005E4F0000}"/>
    <cellStyle name="Normal 2 3 8 2 5 2 5" xfId="20307" xr:uid="{00000000-0005-0000-0000-00005F4F0000}"/>
    <cellStyle name="Normal 2 3 8 2 5 2 6" xfId="20308" xr:uid="{00000000-0005-0000-0000-0000604F0000}"/>
    <cellStyle name="Normal 2 3 8 2 5 3" xfId="20309" xr:uid="{00000000-0005-0000-0000-0000614F0000}"/>
    <cellStyle name="Normal 2 3 8 2 5 4" xfId="20310" xr:uid="{00000000-0005-0000-0000-0000624F0000}"/>
    <cellStyle name="Normal 2 3 8 2 5 5" xfId="20311" xr:uid="{00000000-0005-0000-0000-0000634F0000}"/>
    <cellStyle name="Normal 2 3 8 2 5 6" xfId="20312" xr:uid="{00000000-0005-0000-0000-0000644F0000}"/>
    <cellStyle name="Normal 2 3 8 2 6" xfId="20313" xr:uid="{00000000-0005-0000-0000-0000654F0000}"/>
    <cellStyle name="Normal 2 3 8 2 7" xfId="20314" xr:uid="{00000000-0005-0000-0000-0000664F0000}"/>
    <cellStyle name="Normal 2 3 8 2 8" xfId="20315" xr:uid="{00000000-0005-0000-0000-0000674F0000}"/>
    <cellStyle name="Normal 2 3 8 2 9" xfId="20316" xr:uid="{00000000-0005-0000-0000-0000684F0000}"/>
    <cellStyle name="Normal 2 3 8 3" xfId="20317" xr:uid="{00000000-0005-0000-0000-0000694F0000}"/>
    <cellStyle name="Normal 2 3 8 3 2" xfId="20318" xr:uid="{00000000-0005-0000-0000-00006A4F0000}"/>
    <cellStyle name="Normal 2 3 8 3 2 2" xfId="20319" xr:uid="{00000000-0005-0000-0000-00006B4F0000}"/>
    <cellStyle name="Normal 2 3 8 3 2 2 2" xfId="20320" xr:uid="{00000000-0005-0000-0000-00006C4F0000}"/>
    <cellStyle name="Normal 2 3 8 3 2 2 2 2" xfId="20321" xr:uid="{00000000-0005-0000-0000-00006D4F0000}"/>
    <cellStyle name="Normal 2 3 8 3 2 2 2 3" xfId="20322" xr:uid="{00000000-0005-0000-0000-00006E4F0000}"/>
    <cellStyle name="Normal 2 3 8 3 2 2 2 4" xfId="20323" xr:uid="{00000000-0005-0000-0000-00006F4F0000}"/>
    <cellStyle name="Normal 2 3 8 3 2 2 2 5" xfId="20324" xr:uid="{00000000-0005-0000-0000-0000704F0000}"/>
    <cellStyle name="Normal 2 3 8 3 2 2 2 6" xfId="20325" xr:uid="{00000000-0005-0000-0000-0000714F0000}"/>
    <cellStyle name="Normal 2 3 8 3 2 2 3" xfId="20326" xr:uid="{00000000-0005-0000-0000-0000724F0000}"/>
    <cellStyle name="Normal 2 3 8 3 2 2 4" xfId="20327" xr:uid="{00000000-0005-0000-0000-0000734F0000}"/>
    <cellStyle name="Normal 2 3 8 3 2 2 5" xfId="20328" xr:uid="{00000000-0005-0000-0000-0000744F0000}"/>
    <cellStyle name="Normal 2 3 8 3 2 2 6" xfId="20329" xr:uid="{00000000-0005-0000-0000-0000754F0000}"/>
    <cellStyle name="Normal 2 3 8 3 2 3" xfId="20330" xr:uid="{00000000-0005-0000-0000-0000764F0000}"/>
    <cellStyle name="Normal 2 3 8 3 2 4" xfId="20331" xr:uid="{00000000-0005-0000-0000-0000774F0000}"/>
    <cellStyle name="Normal 2 3 8 3 2 5" xfId="20332" xr:uid="{00000000-0005-0000-0000-0000784F0000}"/>
    <cellStyle name="Normal 2 3 8 3 2 6" xfId="20333" xr:uid="{00000000-0005-0000-0000-0000794F0000}"/>
    <cellStyle name="Normal 2 3 8 3 2 7" xfId="20334" xr:uid="{00000000-0005-0000-0000-00007A4F0000}"/>
    <cellStyle name="Normal 2 3 8 3 2 8" xfId="20335" xr:uid="{00000000-0005-0000-0000-00007B4F0000}"/>
    <cellStyle name="Normal 2 3 8 3 2 9" xfId="20336" xr:uid="{00000000-0005-0000-0000-00007C4F0000}"/>
    <cellStyle name="Normal 2 3 8 3 3" xfId="20337" xr:uid="{00000000-0005-0000-0000-00007D4F0000}"/>
    <cellStyle name="Normal 2 3 8 3 3 2" xfId="20338" xr:uid="{00000000-0005-0000-0000-00007E4F0000}"/>
    <cellStyle name="Normal 2 3 8 3 3 2 2" xfId="20339" xr:uid="{00000000-0005-0000-0000-00007F4F0000}"/>
    <cellStyle name="Normal 2 3 8 3 3 2 3" xfId="20340" xr:uid="{00000000-0005-0000-0000-0000804F0000}"/>
    <cellStyle name="Normal 2 3 8 3 3 2 4" xfId="20341" xr:uid="{00000000-0005-0000-0000-0000814F0000}"/>
    <cellStyle name="Normal 2 3 8 3 3 2 5" xfId="20342" xr:uid="{00000000-0005-0000-0000-0000824F0000}"/>
    <cellStyle name="Normal 2 3 8 3 3 2 6" xfId="20343" xr:uid="{00000000-0005-0000-0000-0000834F0000}"/>
    <cellStyle name="Normal 2 3 8 3 3 3" xfId="20344" xr:uid="{00000000-0005-0000-0000-0000844F0000}"/>
    <cellStyle name="Normal 2 3 8 3 3 4" xfId="20345" xr:uid="{00000000-0005-0000-0000-0000854F0000}"/>
    <cellStyle name="Normal 2 3 8 3 3 5" xfId="20346" xr:uid="{00000000-0005-0000-0000-0000864F0000}"/>
    <cellStyle name="Normal 2 3 8 3 3 6" xfId="20347" xr:uid="{00000000-0005-0000-0000-0000874F0000}"/>
    <cellStyle name="Normal 2 3 8 3 4" xfId="20348" xr:uid="{00000000-0005-0000-0000-0000884F0000}"/>
    <cellStyle name="Normal 2 3 8 3 5" xfId="20349" xr:uid="{00000000-0005-0000-0000-0000894F0000}"/>
    <cellStyle name="Normal 2 3 8 3 6" xfId="20350" xr:uid="{00000000-0005-0000-0000-00008A4F0000}"/>
    <cellStyle name="Normal 2 3 8 3 7" xfId="20351" xr:uid="{00000000-0005-0000-0000-00008B4F0000}"/>
    <cellStyle name="Normal 2 3 8 3 8" xfId="20352" xr:uid="{00000000-0005-0000-0000-00008C4F0000}"/>
    <cellStyle name="Normal 2 3 8 3 9" xfId="20353" xr:uid="{00000000-0005-0000-0000-00008D4F0000}"/>
    <cellStyle name="Normal 2 3 8 4" xfId="20354" xr:uid="{00000000-0005-0000-0000-00008E4F0000}"/>
    <cellStyle name="Normal 2 3 8 5" xfId="20355" xr:uid="{00000000-0005-0000-0000-00008F4F0000}"/>
    <cellStyle name="Normal 2 3 8 5 2" xfId="20356" xr:uid="{00000000-0005-0000-0000-0000904F0000}"/>
    <cellStyle name="Normal 2 3 8 5 2 2" xfId="20357" xr:uid="{00000000-0005-0000-0000-0000914F0000}"/>
    <cellStyle name="Normal 2 3 8 5 2 3" xfId="20358" xr:uid="{00000000-0005-0000-0000-0000924F0000}"/>
    <cellStyle name="Normal 2 3 8 5 2 4" xfId="20359" xr:uid="{00000000-0005-0000-0000-0000934F0000}"/>
    <cellStyle name="Normal 2 3 8 5 2 5" xfId="20360" xr:uid="{00000000-0005-0000-0000-0000944F0000}"/>
    <cellStyle name="Normal 2 3 8 5 2 6" xfId="20361" xr:uid="{00000000-0005-0000-0000-0000954F0000}"/>
    <cellStyle name="Normal 2 3 8 5 3" xfId="20362" xr:uid="{00000000-0005-0000-0000-0000964F0000}"/>
    <cellStyle name="Normal 2 3 8 5 4" xfId="20363" xr:uid="{00000000-0005-0000-0000-0000974F0000}"/>
    <cellStyle name="Normal 2 3 8 5 5" xfId="20364" xr:uid="{00000000-0005-0000-0000-0000984F0000}"/>
    <cellStyle name="Normal 2 3 8 5 6" xfId="20365" xr:uid="{00000000-0005-0000-0000-0000994F0000}"/>
    <cellStyle name="Normal 2 3 8 6" xfId="20366" xr:uid="{00000000-0005-0000-0000-00009A4F0000}"/>
    <cellStyle name="Normal 2 3 8 7" xfId="20367" xr:uid="{00000000-0005-0000-0000-00009B4F0000}"/>
    <cellStyle name="Normal 2 3 8 8" xfId="20368" xr:uid="{00000000-0005-0000-0000-00009C4F0000}"/>
    <cellStyle name="Normal 2 3 8 9" xfId="20369" xr:uid="{00000000-0005-0000-0000-00009D4F0000}"/>
    <cellStyle name="Normal 2 3 80" xfId="20370" xr:uid="{00000000-0005-0000-0000-00009E4F0000}"/>
    <cellStyle name="Normal 2 3 81" xfId="20371" xr:uid="{00000000-0005-0000-0000-00009F4F0000}"/>
    <cellStyle name="Normal 2 3 82" xfId="20372" xr:uid="{00000000-0005-0000-0000-0000A04F0000}"/>
    <cellStyle name="Normal 2 3 83" xfId="20373" xr:uid="{00000000-0005-0000-0000-0000A14F0000}"/>
    <cellStyle name="Normal 2 3 84" xfId="20374" xr:uid="{00000000-0005-0000-0000-0000A24F0000}"/>
    <cellStyle name="Normal 2 3 85" xfId="20375" xr:uid="{00000000-0005-0000-0000-0000A34F0000}"/>
    <cellStyle name="Normal 2 3 86" xfId="20376" xr:uid="{00000000-0005-0000-0000-0000A44F0000}"/>
    <cellStyle name="Normal 2 3 87" xfId="20377" xr:uid="{00000000-0005-0000-0000-0000A54F0000}"/>
    <cellStyle name="Normal 2 3 88" xfId="20378" xr:uid="{00000000-0005-0000-0000-0000A64F0000}"/>
    <cellStyle name="Normal 2 3 89" xfId="20379" xr:uid="{00000000-0005-0000-0000-0000A74F0000}"/>
    <cellStyle name="Normal 2 3 9" xfId="20380" xr:uid="{00000000-0005-0000-0000-0000A84F0000}"/>
    <cellStyle name="Normal 2 3 9 2" xfId="20381" xr:uid="{00000000-0005-0000-0000-0000A94F0000}"/>
    <cellStyle name="Normal 2 3 9 3" xfId="20382" xr:uid="{00000000-0005-0000-0000-0000AA4F0000}"/>
    <cellStyle name="Normal 2 3 9 4" xfId="20383" xr:uid="{00000000-0005-0000-0000-0000AB4F0000}"/>
    <cellStyle name="Normal 2 3 9 5" xfId="20384" xr:uid="{00000000-0005-0000-0000-0000AC4F0000}"/>
    <cellStyle name="Normal 2 3 9 6" xfId="20385" xr:uid="{00000000-0005-0000-0000-0000AD4F0000}"/>
    <cellStyle name="Normal 2 3 90" xfId="20386" xr:uid="{00000000-0005-0000-0000-0000AE4F0000}"/>
    <cellStyle name="Normal 2 3 91" xfId="20387" xr:uid="{00000000-0005-0000-0000-0000AF4F0000}"/>
    <cellStyle name="Normal 2 3 92" xfId="20388" xr:uid="{00000000-0005-0000-0000-0000B04F0000}"/>
    <cellStyle name="Normal 2 3 93" xfId="20389" xr:uid="{00000000-0005-0000-0000-0000B14F0000}"/>
    <cellStyle name="Normal 2 3 94" xfId="20390" xr:uid="{00000000-0005-0000-0000-0000B24F0000}"/>
    <cellStyle name="Normal 2 3 95" xfId="20391" xr:uid="{00000000-0005-0000-0000-0000B34F0000}"/>
    <cellStyle name="Normal 2 3 96" xfId="20392" xr:uid="{00000000-0005-0000-0000-0000B44F0000}"/>
    <cellStyle name="Normal 2 3 97" xfId="20393" xr:uid="{00000000-0005-0000-0000-0000B54F0000}"/>
    <cellStyle name="Normal 2 3 98" xfId="20394" xr:uid="{00000000-0005-0000-0000-0000B64F0000}"/>
    <cellStyle name="Normal 2 30" xfId="20395" xr:uid="{00000000-0005-0000-0000-0000B74F0000}"/>
    <cellStyle name="Normal 2 30 2" xfId="20396" xr:uid="{00000000-0005-0000-0000-0000B84F0000}"/>
    <cellStyle name="Normal 2 31" xfId="20397" xr:uid="{00000000-0005-0000-0000-0000B94F0000}"/>
    <cellStyle name="Normal 2 31 2" xfId="20398" xr:uid="{00000000-0005-0000-0000-0000BA4F0000}"/>
    <cellStyle name="Normal 2 32" xfId="20399" xr:uid="{00000000-0005-0000-0000-0000BB4F0000}"/>
    <cellStyle name="Normal 2 32 10" xfId="20400" xr:uid="{00000000-0005-0000-0000-0000BC4F0000}"/>
    <cellStyle name="Normal 2 32 11" xfId="20401" xr:uid="{00000000-0005-0000-0000-0000BD4F0000}"/>
    <cellStyle name="Normal 2 32 2" xfId="20402" xr:uid="{00000000-0005-0000-0000-0000BE4F0000}"/>
    <cellStyle name="Normal 2 32 2 2" xfId="20403" xr:uid="{00000000-0005-0000-0000-0000BF4F0000}"/>
    <cellStyle name="Normal 2 32 2 3" xfId="20404" xr:uid="{00000000-0005-0000-0000-0000C04F0000}"/>
    <cellStyle name="Normal 2 32 2 4" xfId="20405" xr:uid="{00000000-0005-0000-0000-0000C14F0000}"/>
    <cellStyle name="Normal 2 32 2 5" xfId="20406" xr:uid="{00000000-0005-0000-0000-0000C24F0000}"/>
    <cellStyle name="Normal 2 32 2 6" xfId="20407" xr:uid="{00000000-0005-0000-0000-0000C34F0000}"/>
    <cellStyle name="Normal 2 32 2 7" xfId="20408" xr:uid="{00000000-0005-0000-0000-0000C44F0000}"/>
    <cellStyle name="Normal 2 32 2 8" xfId="20409" xr:uid="{00000000-0005-0000-0000-0000C54F0000}"/>
    <cellStyle name="Normal 2 32 2 9" xfId="20410" xr:uid="{00000000-0005-0000-0000-0000C64F0000}"/>
    <cellStyle name="Normal 2 32 3" xfId="20411" xr:uid="{00000000-0005-0000-0000-0000C74F0000}"/>
    <cellStyle name="Normal 2 32 4" xfId="20412" xr:uid="{00000000-0005-0000-0000-0000C84F0000}"/>
    <cellStyle name="Normal 2 32 5" xfId="20413" xr:uid="{00000000-0005-0000-0000-0000C94F0000}"/>
    <cellStyle name="Normal 2 32 6" xfId="20414" xr:uid="{00000000-0005-0000-0000-0000CA4F0000}"/>
    <cellStyle name="Normal 2 32 7" xfId="20415" xr:uid="{00000000-0005-0000-0000-0000CB4F0000}"/>
    <cellStyle name="Normal 2 32 8" xfId="20416" xr:uid="{00000000-0005-0000-0000-0000CC4F0000}"/>
    <cellStyle name="Normal 2 32 9" xfId="20417" xr:uid="{00000000-0005-0000-0000-0000CD4F0000}"/>
    <cellStyle name="Normal 2 33" xfId="20418" xr:uid="{00000000-0005-0000-0000-0000CE4F0000}"/>
    <cellStyle name="Normal 2 33 10" xfId="20419" xr:uid="{00000000-0005-0000-0000-0000CF4F0000}"/>
    <cellStyle name="Normal 2 33 11" xfId="20420" xr:uid="{00000000-0005-0000-0000-0000D04F0000}"/>
    <cellStyle name="Normal 2 33 12" xfId="20421" xr:uid="{00000000-0005-0000-0000-0000D14F0000}"/>
    <cellStyle name="Normal 2 33 13" xfId="20422" xr:uid="{00000000-0005-0000-0000-0000D24F0000}"/>
    <cellStyle name="Normal 2 33 14" xfId="20423" xr:uid="{00000000-0005-0000-0000-0000D34F0000}"/>
    <cellStyle name="Normal 2 33 15" xfId="20424" xr:uid="{00000000-0005-0000-0000-0000D44F0000}"/>
    <cellStyle name="Normal 2 33 16" xfId="20425" xr:uid="{00000000-0005-0000-0000-0000D54F0000}"/>
    <cellStyle name="Normal 2 33 2" xfId="20426" xr:uid="{00000000-0005-0000-0000-0000D64F0000}"/>
    <cellStyle name="Normal 2 33 2 10" xfId="20427" xr:uid="{00000000-0005-0000-0000-0000D74F0000}"/>
    <cellStyle name="Normal 2 33 2 11" xfId="20428" xr:uid="{00000000-0005-0000-0000-0000D84F0000}"/>
    <cellStyle name="Normal 2 33 2 12" xfId="20429" xr:uid="{00000000-0005-0000-0000-0000D94F0000}"/>
    <cellStyle name="Normal 2 33 2 13" xfId="20430" xr:uid="{00000000-0005-0000-0000-0000DA4F0000}"/>
    <cellStyle name="Normal 2 33 2 14" xfId="20431" xr:uid="{00000000-0005-0000-0000-0000DB4F0000}"/>
    <cellStyle name="Normal 2 33 2 15" xfId="20432" xr:uid="{00000000-0005-0000-0000-0000DC4F0000}"/>
    <cellStyle name="Normal 2 33 2 2" xfId="20433" xr:uid="{00000000-0005-0000-0000-0000DD4F0000}"/>
    <cellStyle name="Normal 2 33 2 2 10" xfId="20434" xr:uid="{00000000-0005-0000-0000-0000DE4F0000}"/>
    <cellStyle name="Normal 2 33 2 2 11" xfId="20435" xr:uid="{00000000-0005-0000-0000-0000DF4F0000}"/>
    <cellStyle name="Normal 2 33 2 2 12" xfId="20436" xr:uid="{00000000-0005-0000-0000-0000E04F0000}"/>
    <cellStyle name="Normal 2 33 2 2 2" xfId="20437" xr:uid="{00000000-0005-0000-0000-0000E14F0000}"/>
    <cellStyle name="Normal 2 33 2 2 2 10" xfId="20438" xr:uid="{00000000-0005-0000-0000-0000E24F0000}"/>
    <cellStyle name="Normal 2 33 2 2 2 11" xfId="20439" xr:uid="{00000000-0005-0000-0000-0000E34F0000}"/>
    <cellStyle name="Normal 2 33 2 2 2 12" xfId="20440" xr:uid="{00000000-0005-0000-0000-0000E44F0000}"/>
    <cellStyle name="Normal 2 33 2 2 2 2" xfId="20441" xr:uid="{00000000-0005-0000-0000-0000E54F0000}"/>
    <cellStyle name="Normal 2 33 2 2 2 2 2" xfId="20442" xr:uid="{00000000-0005-0000-0000-0000E64F0000}"/>
    <cellStyle name="Normal 2 33 2 2 2 2 2 2" xfId="20443" xr:uid="{00000000-0005-0000-0000-0000E74F0000}"/>
    <cellStyle name="Normal 2 33 2 2 2 2 2 2 2" xfId="20444" xr:uid="{00000000-0005-0000-0000-0000E84F0000}"/>
    <cellStyle name="Normal 2 33 2 2 2 2 2 2 2 2" xfId="20445" xr:uid="{00000000-0005-0000-0000-0000E94F0000}"/>
    <cellStyle name="Normal 2 33 2 2 2 2 2 2 2 3" xfId="20446" xr:uid="{00000000-0005-0000-0000-0000EA4F0000}"/>
    <cellStyle name="Normal 2 33 2 2 2 2 2 2 2 4" xfId="20447" xr:uid="{00000000-0005-0000-0000-0000EB4F0000}"/>
    <cellStyle name="Normal 2 33 2 2 2 2 2 2 2 5" xfId="20448" xr:uid="{00000000-0005-0000-0000-0000EC4F0000}"/>
    <cellStyle name="Normal 2 33 2 2 2 2 2 2 2 6" xfId="20449" xr:uid="{00000000-0005-0000-0000-0000ED4F0000}"/>
    <cellStyle name="Normal 2 33 2 2 2 2 2 2 3" xfId="20450" xr:uid="{00000000-0005-0000-0000-0000EE4F0000}"/>
    <cellStyle name="Normal 2 33 2 2 2 2 2 2 4" xfId="20451" xr:uid="{00000000-0005-0000-0000-0000EF4F0000}"/>
    <cellStyle name="Normal 2 33 2 2 2 2 2 2 5" xfId="20452" xr:uid="{00000000-0005-0000-0000-0000F04F0000}"/>
    <cellStyle name="Normal 2 33 2 2 2 2 2 2 6" xfId="20453" xr:uid="{00000000-0005-0000-0000-0000F14F0000}"/>
    <cellStyle name="Normal 2 33 2 2 2 2 2 3" xfId="20454" xr:uid="{00000000-0005-0000-0000-0000F24F0000}"/>
    <cellStyle name="Normal 2 33 2 2 2 2 2 4" xfId="20455" xr:uid="{00000000-0005-0000-0000-0000F34F0000}"/>
    <cellStyle name="Normal 2 33 2 2 2 2 2 5" xfId="20456" xr:uid="{00000000-0005-0000-0000-0000F44F0000}"/>
    <cellStyle name="Normal 2 33 2 2 2 2 2 6" xfId="20457" xr:uid="{00000000-0005-0000-0000-0000F54F0000}"/>
    <cellStyle name="Normal 2 33 2 2 2 2 2 7" xfId="20458" xr:uid="{00000000-0005-0000-0000-0000F64F0000}"/>
    <cellStyle name="Normal 2 33 2 2 2 2 2 8" xfId="20459" xr:uid="{00000000-0005-0000-0000-0000F74F0000}"/>
    <cellStyle name="Normal 2 33 2 2 2 2 2 9" xfId="20460" xr:uid="{00000000-0005-0000-0000-0000F84F0000}"/>
    <cellStyle name="Normal 2 33 2 2 2 2 3" xfId="20461" xr:uid="{00000000-0005-0000-0000-0000F94F0000}"/>
    <cellStyle name="Normal 2 33 2 2 2 2 3 2" xfId="20462" xr:uid="{00000000-0005-0000-0000-0000FA4F0000}"/>
    <cellStyle name="Normal 2 33 2 2 2 2 3 2 2" xfId="20463" xr:uid="{00000000-0005-0000-0000-0000FB4F0000}"/>
    <cellStyle name="Normal 2 33 2 2 2 2 3 2 3" xfId="20464" xr:uid="{00000000-0005-0000-0000-0000FC4F0000}"/>
    <cellStyle name="Normal 2 33 2 2 2 2 3 2 4" xfId="20465" xr:uid="{00000000-0005-0000-0000-0000FD4F0000}"/>
    <cellStyle name="Normal 2 33 2 2 2 2 3 2 5" xfId="20466" xr:uid="{00000000-0005-0000-0000-0000FE4F0000}"/>
    <cellStyle name="Normal 2 33 2 2 2 2 3 2 6" xfId="20467" xr:uid="{00000000-0005-0000-0000-0000FF4F0000}"/>
    <cellStyle name="Normal 2 33 2 2 2 2 3 3" xfId="20468" xr:uid="{00000000-0005-0000-0000-000000500000}"/>
    <cellStyle name="Normal 2 33 2 2 2 2 3 4" xfId="20469" xr:uid="{00000000-0005-0000-0000-000001500000}"/>
    <cellStyle name="Normal 2 33 2 2 2 2 3 5" xfId="20470" xr:uid="{00000000-0005-0000-0000-000002500000}"/>
    <cellStyle name="Normal 2 33 2 2 2 2 3 6" xfId="20471" xr:uid="{00000000-0005-0000-0000-000003500000}"/>
    <cellStyle name="Normal 2 33 2 2 2 2 4" xfId="20472" xr:uid="{00000000-0005-0000-0000-000004500000}"/>
    <cellStyle name="Normal 2 33 2 2 2 2 5" xfId="20473" xr:uid="{00000000-0005-0000-0000-000005500000}"/>
    <cellStyle name="Normal 2 33 2 2 2 2 6" xfId="20474" xr:uid="{00000000-0005-0000-0000-000006500000}"/>
    <cellStyle name="Normal 2 33 2 2 2 2 7" xfId="20475" xr:uid="{00000000-0005-0000-0000-000007500000}"/>
    <cellStyle name="Normal 2 33 2 2 2 2 8" xfId="20476" xr:uid="{00000000-0005-0000-0000-000008500000}"/>
    <cellStyle name="Normal 2 33 2 2 2 2 9" xfId="20477" xr:uid="{00000000-0005-0000-0000-000009500000}"/>
    <cellStyle name="Normal 2 33 2 2 2 3" xfId="20478" xr:uid="{00000000-0005-0000-0000-00000A500000}"/>
    <cellStyle name="Normal 2 33 2 2 2 4" xfId="20479" xr:uid="{00000000-0005-0000-0000-00000B500000}"/>
    <cellStyle name="Normal 2 33 2 2 2 5" xfId="20480" xr:uid="{00000000-0005-0000-0000-00000C500000}"/>
    <cellStyle name="Normal 2 33 2 2 2 5 2" xfId="20481" xr:uid="{00000000-0005-0000-0000-00000D500000}"/>
    <cellStyle name="Normal 2 33 2 2 2 5 2 2" xfId="20482" xr:uid="{00000000-0005-0000-0000-00000E500000}"/>
    <cellStyle name="Normal 2 33 2 2 2 5 2 3" xfId="20483" xr:uid="{00000000-0005-0000-0000-00000F500000}"/>
    <cellStyle name="Normal 2 33 2 2 2 5 2 4" xfId="20484" xr:uid="{00000000-0005-0000-0000-000010500000}"/>
    <cellStyle name="Normal 2 33 2 2 2 5 2 5" xfId="20485" xr:uid="{00000000-0005-0000-0000-000011500000}"/>
    <cellStyle name="Normal 2 33 2 2 2 5 2 6" xfId="20486" xr:uid="{00000000-0005-0000-0000-000012500000}"/>
    <cellStyle name="Normal 2 33 2 2 2 5 3" xfId="20487" xr:uid="{00000000-0005-0000-0000-000013500000}"/>
    <cellStyle name="Normal 2 33 2 2 2 5 4" xfId="20488" xr:uid="{00000000-0005-0000-0000-000014500000}"/>
    <cellStyle name="Normal 2 33 2 2 2 5 5" xfId="20489" xr:uid="{00000000-0005-0000-0000-000015500000}"/>
    <cellStyle name="Normal 2 33 2 2 2 5 6" xfId="20490" xr:uid="{00000000-0005-0000-0000-000016500000}"/>
    <cellStyle name="Normal 2 33 2 2 2 6" xfId="20491" xr:uid="{00000000-0005-0000-0000-000017500000}"/>
    <cellStyle name="Normal 2 33 2 2 2 7" xfId="20492" xr:uid="{00000000-0005-0000-0000-000018500000}"/>
    <cellStyle name="Normal 2 33 2 2 2 8" xfId="20493" xr:uid="{00000000-0005-0000-0000-000019500000}"/>
    <cellStyle name="Normal 2 33 2 2 2 9" xfId="20494" xr:uid="{00000000-0005-0000-0000-00001A500000}"/>
    <cellStyle name="Normal 2 33 2 2 3" xfId="20495" xr:uid="{00000000-0005-0000-0000-00001B500000}"/>
    <cellStyle name="Normal 2 33 2 2 3 2" xfId="20496" xr:uid="{00000000-0005-0000-0000-00001C500000}"/>
    <cellStyle name="Normal 2 33 2 2 3 2 2" xfId="20497" xr:uid="{00000000-0005-0000-0000-00001D500000}"/>
    <cellStyle name="Normal 2 33 2 2 3 2 2 2" xfId="20498" xr:uid="{00000000-0005-0000-0000-00001E500000}"/>
    <cellStyle name="Normal 2 33 2 2 3 2 2 2 2" xfId="20499" xr:uid="{00000000-0005-0000-0000-00001F500000}"/>
    <cellStyle name="Normal 2 33 2 2 3 2 2 2 3" xfId="20500" xr:uid="{00000000-0005-0000-0000-000020500000}"/>
    <cellStyle name="Normal 2 33 2 2 3 2 2 2 4" xfId="20501" xr:uid="{00000000-0005-0000-0000-000021500000}"/>
    <cellStyle name="Normal 2 33 2 2 3 2 2 2 5" xfId="20502" xr:uid="{00000000-0005-0000-0000-000022500000}"/>
    <cellStyle name="Normal 2 33 2 2 3 2 2 2 6" xfId="20503" xr:uid="{00000000-0005-0000-0000-000023500000}"/>
    <cellStyle name="Normal 2 33 2 2 3 2 2 3" xfId="20504" xr:uid="{00000000-0005-0000-0000-000024500000}"/>
    <cellStyle name="Normal 2 33 2 2 3 2 2 4" xfId="20505" xr:uid="{00000000-0005-0000-0000-000025500000}"/>
    <cellStyle name="Normal 2 33 2 2 3 2 2 5" xfId="20506" xr:uid="{00000000-0005-0000-0000-000026500000}"/>
    <cellStyle name="Normal 2 33 2 2 3 2 2 6" xfId="20507" xr:uid="{00000000-0005-0000-0000-000027500000}"/>
    <cellStyle name="Normal 2 33 2 2 3 2 3" xfId="20508" xr:uid="{00000000-0005-0000-0000-000028500000}"/>
    <cellStyle name="Normal 2 33 2 2 3 2 4" xfId="20509" xr:uid="{00000000-0005-0000-0000-000029500000}"/>
    <cellStyle name="Normal 2 33 2 2 3 2 5" xfId="20510" xr:uid="{00000000-0005-0000-0000-00002A500000}"/>
    <cellStyle name="Normal 2 33 2 2 3 2 6" xfId="20511" xr:uid="{00000000-0005-0000-0000-00002B500000}"/>
    <cellStyle name="Normal 2 33 2 2 3 2 7" xfId="20512" xr:uid="{00000000-0005-0000-0000-00002C500000}"/>
    <cellStyle name="Normal 2 33 2 2 3 2 8" xfId="20513" xr:uid="{00000000-0005-0000-0000-00002D500000}"/>
    <cellStyle name="Normal 2 33 2 2 3 2 9" xfId="20514" xr:uid="{00000000-0005-0000-0000-00002E500000}"/>
    <cellStyle name="Normal 2 33 2 2 3 3" xfId="20515" xr:uid="{00000000-0005-0000-0000-00002F500000}"/>
    <cellStyle name="Normal 2 33 2 2 3 3 2" xfId="20516" xr:uid="{00000000-0005-0000-0000-000030500000}"/>
    <cellStyle name="Normal 2 33 2 2 3 3 2 2" xfId="20517" xr:uid="{00000000-0005-0000-0000-000031500000}"/>
    <cellStyle name="Normal 2 33 2 2 3 3 2 3" xfId="20518" xr:uid="{00000000-0005-0000-0000-000032500000}"/>
    <cellStyle name="Normal 2 33 2 2 3 3 2 4" xfId="20519" xr:uid="{00000000-0005-0000-0000-000033500000}"/>
    <cellStyle name="Normal 2 33 2 2 3 3 2 5" xfId="20520" xr:uid="{00000000-0005-0000-0000-000034500000}"/>
    <cellStyle name="Normal 2 33 2 2 3 3 2 6" xfId="20521" xr:uid="{00000000-0005-0000-0000-000035500000}"/>
    <cellStyle name="Normal 2 33 2 2 3 3 3" xfId="20522" xr:uid="{00000000-0005-0000-0000-000036500000}"/>
    <cellStyle name="Normal 2 33 2 2 3 3 4" xfId="20523" xr:uid="{00000000-0005-0000-0000-000037500000}"/>
    <cellStyle name="Normal 2 33 2 2 3 3 5" xfId="20524" xr:uid="{00000000-0005-0000-0000-000038500000}"/>
    <cellStyle name="Normal 2 33 2 2 3 3 6" xfId="20525" xr:uid="{00000000-0005-0000-0000-000039500000}"/>
    <cellStyle name="Normal 2 33 2 2 3 4" xfId="20526" xr:uid="{00000000-0005-0000-0000-00003A500000}"/>
    <cellStyle name="Normal 2 33 2 2 3 5" xfId="20527" xr:uid="{00000000-0005-0000-0000-00003B500000}"/>
    <cellStyle name="Normal 2 33 2 2 3 6" xfId="20528" xr:uid="{00000000-0005-0000-0000-00003C500000}"/>
    <cellStyle name="Normal 2 33 2 2 3 7" xfId="20529" xr:uid="{00000000-0005-0000-0000-00003D500000}"/>
    <cellStyle name="Normal 2 33 2 2 3 8" xfId="20530" xr:uid="{00000000-0005-0000-0000-00003E500000}"/>
    <cellStyle name="Normal 2 33 2 2 3 9" xfId="20531" xr:uid="{00000000-0005-0000-0000-00003F500000}"/>
    <cellStyle name="Normal 2 33 2 2 4" xfId="20532" xr:uid="{00000000-0005-0000-0000-000040500000}"/>
    <cellStyle name="Normal 2 33 2 2 5" xfId="20533" xr:uid="{00000000-0005-0000-0000-000041500000}"/>
    <cellStyle name="Normal 2 33 2 2 5 2" xfId="20534" xr:uid="{00000000-0005-0000-0000-000042500000}"/>
    <cellStyle name="Normal 2 33 2 2 5 2 2" xfId="20535" xr:uid="{00000000-0005-0000-0000-000043500000}"/>
    <cellStyle name="Normal 2 33 2 2 5 2 3" xfId="20536" xr:uid="{00000000-0005-0000-0000-000044500000}"/>
    <cellStyle name="Normal 2 33 2 2 5 2 4" xfId="20537" xr:uid="{00000000-0005-0000-0000-000045500000}"/>
    <cellStyle name="Normal 2 33 2 2 5 2 5" xfId="20538" xr:uid="{00000000-0005-0000-0000-000046500000}"/>
    <cellStyle name="Normal 2 33 2 2 5 2 6" xfId="20539" xr:uid="{00000000-0005-0000-0000-000047500000}"/>
    <cellStyle name="Normal 2 33 2 2 5 3" xfId="20540" xr:uid="{00000000-0005-0000-0000-000048500000}"/>
    <cellStyle name="Normal 2 33 2 2 5 4" xfId="20541" xr:uid="{00000000-0005-0000-0000-000049500000}"/>
    <cellStyle name="Normal 2 33 2 2 5 5" xfId="20542" xr:uid="{00000000-0005-0000-0000-00004A500000}"/>
    <cellStyle name="Normal 2 33 2 2 5 6" xfId="20543" xr:uid="{00000000-0005-0000-0000-00004B500000}"/>
    <cellStyle name="Normal 2 33 2 2 6" xfId="20544" xr:uid="{00000000-0005-0000-0000-00004C500000}"/>
    <cellStyle name="Normal 2 33 2 2 7" xfId="20545" xr:uid="{00000000-0005-0000-0000-00004D500000}"/>
    <cellStyle name="Normal 2 33 2 2 8" xfId="20546" xr:uid="{00000000-0005-0000-0000-00004E500000}"/>
    <cellStyle name="Normal 2 33 2 2 9" xfId="20547" xr:uid="{00000000-0005-0000-0000-00004F500000}"/>
    <cellStyle name="Normal 2 33 2 3" xfId="20548" xr:uid="{00000000-0005-0000-0000-000050500000}"/>
    <cellStyle name="Normal 2 33 2 4" xfId="20549" xr:uid="{00000000-0005-0000-0000-000051500000}"/>
    <cellStyle name="Normal 2 33 2 5" xfId="20550" xr:uid="{00000000-0005-0000-0000-000052500000}"/>
    <cellStyle name="Normal 2 33 2 5 2" xfId="20551" xr:uid="{00000000-0005-0000-0000-000053500000}"/>
    <cellStyle name="Normal 2 33 2 5 2 2" xfId="20552" xr:uid="{00000000-0005-0000-0000-000054500000}"/>
    <cellStyle name="Normal 2 33 2 5 2 2 2" xfId="20553" xr:uid="{00000000-0005-0000-0000-000055500000}"/>
    <cellStyle name="Normal 2 33 2 5 2 2 2 2" xfId="20554" xr:uid="{00000000-0005-0000-0000-000056500000}"/>
    <cellStyle name="Normal 2 33 2 5 2 2 2 3" xfId="20555" xr:uid="{00000000-0005-0000-0000-000057500000}"/>
    <cellStyle name="Normal 2 33 2 5 2 2 2 4" xfId="20556" xr:uid="{00000000-0005-0000-0000-000058500000}"/>
    <cellStyle name="Normal 2 33 2 5 2 2 2 5" xfId="20557" xr:uid="{00000000-0005-0000-0000-000059500000}"/>
    <cellStyle name="Normal 2 33 2 5 2 2 2 6" xfId="20558" xr:uid="{00000000-0005-0000-0000-00005A500000}"/>
    <cellStyle name="Normal 2 33 2 5 2 2 3" xfId="20559" xr:uid="{00000000-0005-0000-0000-00005B500000}"/>
    <cellStyle name="Normal 2 33 2 5 2 2 4" xfId="20560" xr:uid="{00000000-0005-0000-0000-00005C500000}"/>
    <cellStyle name="Normal 2 33 2 5 2 2 5" xfId="20561" xr:uid="{00000000-0005-0000-0000-00005D500000}"/>
    <cellStyle name="Normal 2 33 2 5 2 2 6" xfId="20562" xr:uid="{00000000-0005-0000-0000-00005E500000}"/>
    <cellStyle name="Normal 2 33 2 5 2 3" xfId="20563" xr:uid="{00000000-0005-0000-0000-00005F500000}"/>
    <cellStyle name="Normal 2 33 2 5 2 4" xfId="20564" xr:uid="{00000000-0005-0000-0000-000060500000}"/>
    <cellStyle name="Normal 2 33 2 5 2 5" xfId="20565" xr:uid="{00000000-0005-0000-0000-000061500000}"/>
    <cellStyle name="Normal 2 33 2 5 2 6" xfId="20566" xr:uid="{00000000-0005-0000-0000-000062500000}"/>
    <cellStyle name="Normal 2 33 2 5 2 7" xfId="20567" xr:uid="{00000000-0005-0000-0000-000063500000}"/>
    <cellStyle name="Normal 2 33 2 5 2 8" xfId="20568" xr:uid="{00000000-0005-0000-0000-000064500000}"/>
    <cellStyle name="Normal 2 33 2 5 2 9" xfId="20569" xr:uid="{00000000-0005-0000-0000-000065500000}"/>
    <cellStyle name="Normal 2 33 2 5 3" xfId="20570" xr:uid="{00000000-0005-0000-0000-000066500000}"/>
    <cellStyle name="Normal 2 33 2 5 3 2" xfId="20571" xr:uid="{00000000-0005-0000-0000-000067500000}"/>
    <cellStyle name="Normal 2 33 2 5 3 2 2" xfId="20572" xr:uid="{00000000-0005-0000-0000-000068500000}"/>
    <cellStyle name="Normal 2 33 2 5 3 2 3" xfId="20573" xr:uid="{00000000-0005-0000-0000-000069500000}"/>
    <cellStyle name="Normal 2 33 2 5 3 2 4" xfId="20574" xr:uid="{00000000-0005-0000-0000-00006A500000}"/>
    <cellStyle name="Normal 2 33 2 5 3 2 5" xfId="20575" xr:uid="{00000000-0005-0000-0000-00006B500000}"/>
    <cellStyle name="Normal 2 33 2 5 3 2 6" xfId="20576" xr:uid="{00000000-0005-0000-0000-00006C500000}"/>
    <cellStyle name="Normal 2 33 2 5 3 3" xfId="20577" xr:uid="{00000000-0005-0000-0000-00006D500000}"/>
    <cellStyle name="Normal 2 33 2 5 3 4" xfId="20578" xr:uid="{00000000-0005-0000-0000-00006E500000}"/>
    <cellStyle name="Normal 2 33 2 5 3 5" xfId="20579" xr:uid="{00000000-0005-0000-0000-00006F500000}"/>
    <cellStyle name="Normal 2 33 2 5 3 6" xfId="20580" xr:uid="{00000000-0005-0000-0000-000070500000}"/>
    <cellStyle name="Normal 2 33 2 5 4" xfId="20581" xr:uid="{00000000-0005-0000-0000-000071500000}"/>
    <cellStyle name="Normal 2 33 2 5 5" xfId="20582" xr:uid="{00000000-0005-0000-0000-000072500000}"/>
    <cellStyle name="Normal 2 33 2 5 6" xfId="20583" xr:uid="{00000000-0005-0000-0000-000073500000}"/>
    <cellStyle name="Normal 2 33 2 5 7" xfId="20584" xr:uid="{00000000-0005-0000-0000-000074500000}"/>
    <cellStyle name="Normal 2 33 2 5 8" xfId="20585" xr:uid="{00000000-0005-0000-0000-000075500000}"/>
    <cellStyle name="Normal 2 33 2 5 9" xfId="20586" xr:uid="{00000000-0005-0000-0000-000076500000}"/>
    <cellStyle name="Normal 2 33 2 6" xfId="20587" xr:uid="{00000000-0005-0000-0000-000077500000}"/>
    <cellStyle name="Normal 2 33 2 7" xfId="20588" xr:uid="{00000000-0005-0000-0000-000078500000}"/>
    <cellStyle name="Normal 2 33 2 8" xfId="20589" xr:uid="{00000000-0005-0000-0000-000079500000}"/>
    <cellStyle name="Normal 2 33 2 8 2" xfId="20590" xr:uid="{00000000-0005-0000-0000-00007A500000}"/>
    <cellStyle name="Normal 2 33 2 8 2 2" xfId="20591" xr:uid="{00000000-0005-0000-0000-00007B500000}"/>
    <cellStyle name="Normal 2 33 2 8 2 3" xfId="20592" xr:uid="{00000000-0005-0000-0000-00007C500000}"/>
    <cellStyle name="Normal 2 33 2 8 2 4" xfId="20593" xr:uid="{00000000-0005-0000-0000-00007D500000}"/>
    <cellStyle name="Normal 2 33 2 8 2 5" xfId="20594" xr:uid="{00000000-0005-0000-0000-00007E500000}"/>
    <cellStyle name="Normal 2 33 2 8 2 6" xfId="20595" xr:uid="{00000000-0005-0000-0000-00007F500000}"/>
    <cellStyle name="Normal 2 33 2 8 3" xfId="20596" xr:uid="{00000000-0005-0000-0000-000080500000}"/>
    <cellStyle name="Normal 2 33 2 8 4" xfId="20597" xr:uid="{00000000-0005-0000-0000-000081500000}"/>
    <cellStyle name="Normal 2 33 2 8 5" xfId="20598" xr:uid="{00000000-0005-0000-0000-000082500000}"/>
    <cellStyle name="Normal 2 33 2 8 6" xfId="20599" xr:uid="{00000000-0005-0000-0000-000083500000}"/>
    <cellStyle name="Normal 2 33 2 9" xfId="20600" xr:uid="{00000000-0005-0000-0000-000084500000}"/>
    <cellStyle name="Normal 2 33 3" xfId="20601" xr:uid="{00000000-0005-0000-0000-000085500000}"/>
    <cellStyle name="Normal 2 33 3 10" xfId="20602" xr:uid="{00000000-0005-0000-0000-000086500000}"/>
    <cellStyle name="Normal 2 33 3 11" xfId="20603" xr:uid="{00000000-0005-0000-0000-000087500000}"/>
    <cellStyle name="Normal 2 33 3 12" xfId="20604" xr:uid="{00000000-0005-0000-0000-000088500000}"/>
    <cellStyle name="Normal 2 33 3 2" xfId="20605" xr:uid="{00000000-0005-0000-0000-000089500000}"/>
    <cellStyle name="Normal 2 33 3 2 10" xfId="20606" xr:uid="{00000000-0005-0000-0000-00008A500000}"/>
    <cellStyle name="Normal 2 33 3 2 11" xfId="20607" xr:uid="{00000000-0005-0000-0000-00008B500000}"/>
    <cellStyle name="Normal 2 33 3 2 12" xfId="20608" xr:uid="{00000000-0005-0000-0000-00008C500000}"/>
    <cellStyle name="Normal 2 33 3 2 2" xfId="20609" xr:uid="{00000000-0005-0000-0000-00008D500000}"/>
    <cellStyle name="Normal 2 33 3 2 2 2" xfId="20610" xr:uid="{00000000-0005-0000-0000-00008E500000}"/>
    <cellStyle name="Normal 2 33 3 2 2 2 2" xfId="20611" xr:uid="{00000000-0005-0000-0000-00008F500000}"/>
    <cellStyle name="Normal 2 33 3 2 2 2 2 2" xfId="20612" xr:uid="{00000000-0005-0000-0000-000090500000}"/>
    <cellStyle name="Normal 2 33 3 2 2 2 2 2 2" xfId="20613" xr:uid="{00000000-0005-0000-0000-000091500000}"/>
    <cellStyle name="Normal 2 33 3 2 2 2 2 2 3" xfId="20614" xr:uid="{00000000-0005-0000-0000-000092500000}"/>
    <cellStyle name="Normal 2 33 3 2 2 2 2 2 4" xfId="20615" xr:uid="{00000000-0005-0000-0000-000093500000}"/>
    <cellStyle name="Normal 2 33 3 2 2 2 2 2 5" xfId="20616" xr:uid="{00000000-0005-0000-0000-000094500000}"/>
    <cellStyle name="Normal 2 33 3 2 2 2 2 2 6" xfId="20617" xr:uid="{00000000-0005-0000-0000-000095500000}"/>
    <cellStyle name="Normal 2 33 3 2 2 2 2 3" xfId="20618" xr:uid="{00000000-0005-0000-0000-000096500000}"/>
    <cellStyle name="Normal 2 33 3 2 2 2 2 4" xfId="20619" xr:uid="{00000000-0005-0000-0000-000097500000}"/>
    <cellStyle name="Normal 2 33 3 2 2 2 2 5" xfId="20620" xr:uid="{00000000-0005-0000-0000-000098500000}"/>
    <cellStyle name="Normal 2 33 3 2 2 2 2 6" xfId="20621" xr:uid="{00000000-0005-0000-0000-000099500000}"/>
    <cellStyle name="Normal 2 33 3 2 2 2 3" xfId="20622" xr:uid="{00000000-0005-0000-0000-00009A500000}"/>
    <cellStyle name="Normal 2 33 3 2 2 2 4" xfId="20623" xr:uid="{00000000-0005-0000-0000-00009B500000}"/>
    <cellStyle name="Normal 2 33 3 2 2 2 5" xfId="20624" xr:uid="{00000000-0005-0000-0000-00009C500000}"/>
    <cellStyle name="Normal 2 33 3 2 2 2 6" xfId="20625" xr:uid="{00000000-0005-0000-0000-00009D500000}"/>
    <cellStyle name="Normal 2 33 3 2 2 2 7" xfId="20626" xr:uid="{00000000-0005-0000-0000-00009E500000}"/>
    <cellStyle name="Normal 2 33 3 2 2 2 8" xfId="20627" xr:uid="{00000000-0005-0000-0000-00009F500000}"/>
    <cellStyle name="Normal 2 33 3 2 2 2 9" xfId="20628" xr:uid="{00000000-0005-0000-0000-0000A0500000}"/>
    <cellStyle name="Normal 2 33 3 2 2 3" xfId="20629" xr:uid="{00000000-0005-0000-0000-0000A1500000}"/>
    <cellStyle name="Normal 2 33 3 2 2 3 2" xfId="20630" xr:uid="{00000000-0005-0000-0000-0000A2500000}"/>
    <cellStyle name="Normal 2 33 3 2 2 3 2 2" xfId="20631" xr:uid="{00000000-0005-0000-0000-0000A3500000}"/>
    <cellStyle name="Normal 2 33 3 2 2 3 2 3" xfId="20632" xr:uid="{00000000-0005-0000-0000-0000A4500000}"/>
    <cellStyle name="Normal 2 33 3 2 2 3 2 4" xfId="20633" xr:uid="{00000000-0005-0000-0000-0000A5500000}"/>
    <cellStyle name="Normal 2 33 3 2 2 3 2 5" xfId="20634" xr:uid="{00000000-0005-0000-0000-0000A6500000}"/>
    <cellStyle name="Normal 2 33 3 2 2 3 2 6" xfId="20635" xr:uid="{00000000-0005-0000-0000-0000A7500000}"/>
    <cellStyle name="Normal 2 33 3 2 2 3 3" xfId="20636" xr:uid="{00000000-0005-0000-0000-0000A8500000}"/>
    <cellStyle name="Normal 2 33 3 2 2 3 4" xfId="20637" xr:uid="{00000000-0005-0000-0000-0000A9500000}"/>
    <cellStyle name="Normal 2 33 3 2 2 3 5" xfId="20638" xr:uid="{00000000-0005-0000-0000-0000AA500000}"/>
    <cellStyle name="Normal 2 33 3 2 2 3 6" xfId="20639" xr:uid="{00000000-0005-0000-0000-0000AB500000}"/>
    <cellStyle name="Normal 2 33 3 2 2 4" xfId="20640" xr:uid="{00000000-0005-0000-0000-0000AC500000}"/>
    <cellStyle name="Normal 2 33 3 2 2 5" xfId="20641" xr:uid="{00000000-0005-0000-0000-0000AD500000}"/>
    <cellStyle name="Normal 2 33 3 2 2 6" xfId="20642" xr:uid="{00000000-0005-0000-0000-0000AE500000}"/>
    <cellStyle name="Normal 2 33 3 2 2 7" xfId="20643" xr:uid="{00000000-0005-0000-0000-0000AF500000}"/>
    <cellStyle name="Normal 2 33 3 2 2 8" xfId="20644" xr:uid="{00000000-0005-0000-0000-0000B0500000}"/>
    <cellStyle name="Normal 2 33 3 2 2 9" xfId="20645" xr:uid="{00000000-0005-0000-0000-0000B1500000}"/>
    <cellStyle name="Normal 2 33 3 2 3" xfId="20646" xr:uid="{00000000-0005-0000-0000-0000B2500000}"/>
    <cellStyle name="Normal 2 33 3 2 4" xfId="20647" xr:uid="{00000000-0005-0000-0000-0000B3500000}"/>
    <cellStyle name="Normal 2 33 3 2 5" xfId="20648" xr:uid="{00000000-0005-0000-0000-0000B4500000}"/>
    <cellStyle name="Normal 2 33 3 2 5 2" xfId="20649" xr:uid="{00000000-0005-0000-0000-0000B5500000}"/>
    <cellStyle name="Normal 2 33 3 2 5 2 2" xfId="20650" xr:uid="{00000000-0005-0000-0000-0000B6500000}"/>
    <cellStyle name="Normal 2 33 3 2 5 2 3" xfId="20651" xr:uid="{00000000-0005-0000-0000-0000B7500000}"/>
    <cellStyle name="Normal 2 33 3 2 5 2 4" xfId="20652" xr:uid="{00000000-0005-0000-0000-0000B8500000}"/>
    <cellStyle name="Normal 2 33 3 2 5 2 5" xfId="20653" xr:uid="{00000000-0005-0000-0000-0000B9500000}"/>
    <cellStyle name="Normal 2 33 3 2 5 2 6" xfId="20654" xr:uid="{00000000-0005-0000-0000-0000BA500000}"/>
    <cellStyle name="Normal 2 33 3 2 5 3" xfId="20655" xr:uid="{00000000-0005-0000-0000-0000BB500000}"/>
    <cellStyle name="Normal 2 33 3 2 5 4" xfId="20656" xr:uid="{00000000-0005-0000-0000-0000BC500000}"/>
    <cellStyle name="Normal 2 33 3 2 5 5" xfId="20657" xr:uid="{00000000-0005-0000-0000-0000BD500000}"/>
    <cellStyle name="Normal 2 33 3 2 5 6" xfId="20658" xr:uid="{00000000-0005-0000-0000-0000BE500000}"/>
    <cellStyle name="Normal 2 33 3 2 6" xfId="20659" xr:uid="{00000000-0005-0000-0000-0000BF500000}"/>
    <cellStyle name="Normal 2 33 3 2 7" xfId="20660" xr:uid="{00000000-0005-0000-0000-0000C0500000}"/>
    <cellStyle name="Normal 2 33 3 2 8" xfId="20661" xr:uid="{00000000-0005-0000-0000-0000C1500000}"/>
    <cellStyle name="Normal 2 33 3 2 9" xfId="20662" xr:uid="{00000000-0005-0000-0000-0000C2500000}"/>
    <cellStyle name="Normal 2 33 3 3" xfId="20663" xr:uid="{00000000-0005-0000-0000-0000C3500000}"/>
    <cellStyle name="Normal 2 33 3 3 2" xfId="20664" xr:uid="{00000000-0005-0000-0000-0000C4500000}"/>
    <cellStyle name="Normal 2 33 3 3 2 2" xfId="20665" xr:uid="{00000000-0005-0000-0000-0000C5500000}"/>
    <cellStyle name="Normal 2 33 3 3 2 2 2" xfId="20666" xr:uid="{00000000-0005-0000-0000-0000C6500000}"/>
    <cellStyle name="Normal 2 33 3 3 2 2 2 2" xfId="20667" xr:uid="{00000000-0005-0000-0000-0000C7500000}"/>
    <cellStyle name="Normal 2 33 3 3 2 2 2 3" xfId="20668" xr:uid="{00000000-0005-0000-0000-0000C8500000}"/>
    <cellStyle name="Normal 2 33 3 3 2 2 2 4" xfId="20669" xr:uid="{00000000-0005-0000-0000-0000C9500000}"/>
    <cellStyle name="Normal 2 33 3 3 2 2 2 5" xfId="20670" xr:uid="{00000000-0005-0000-0000-0000CA500000}"/>
    <cellStyle name="Normal 2 33 3 3 2 2 2 6" xfId="20671" xr:uid="{00000000-0005-0000-0000-0000CB500000}"/>
    <cellStyle name="Normal 2 33 3 3 2 2 3" xfId="20672" xr:uid="{00000000-0005-0000-0000-0000CC500000}"/>
    <cellStyle name="Normal 2 33 3 3 2 2 4" xfId="20673" xr:uid="{00000000-0005-0000-0000-0000CD500000}"/>
    <cellStyle name="Normal 2 33 3 3 2 2 5" xfId="20674" xr:uid="{00000000-0005-0000-0000-0000CE500000}"/>
    <cellStyle name="Normal 2 33 3 3 2 2 6" xfId="20675" xr:uid="{00000000-0005-0000-0000-0000CF500000}"/>
    <cellStyle name="Normal 2 33 3 3 2 3" xfId="20676" xr:uid="{00000000-0005-0000-0000-0000D0500000}"/>
    <cellStyle name="Normal 2 33 3 3 2 4" xfId="20677" xr:uid="{00000000-0005-0000-0000-0000D1500000}"/>
    <cellStyle name="Normal 2 33 3 3 2 5" xfId="20678" xr:uid="{00000000-0005-0000-0000-0000D2500000}"/>
    <cellStyle name="Normal 2 33 3 3 2 6" xfId="20679" xr:uid="{00000000-0005-0000-0000-0000D3500000}"/>
    <cellStyle name="Normal 2 33 3 3 2 7" xfId="20680" xr:uid="{00000000-0005-0000-0000-0000D4500000}"/>
    <cellStyle name="Normal 2 33 3 3 2 8" xfId="20681" xr:uid="{00000000-0005-0000-0000-0000D5500000}"/>
    <cellStyle name="Normal 2 33 3 3 2 9" xfId="20682" xr:uid="{00000000-0005-0000-0000-0000D6500000}"/>
    <cellStyle name="Normal 2 33 3 3 3" xfId="20683" xr:uid="{00000000-0005-0000-0000-0000D7500000}"/>
    <cellStyle name="Normal 2 33 3 3 3 2" xfId="20684" xr:uid="{00000000-0005-0000-0000-0000D8500000}"/>
    <cellStyle name="Normal 2 33 3 3 3 2 2" xfId="20685" xr:uid="{00000000-0005-0000-0000-0000D9500000}"/>
    <cellStyle name="Normal 2 33 3 3 3 2 3" xfId="20686" xr:uid="{00000000-0005-0000-0000-0000DA500000}"/>
    <cellStyle name="Normal 2 33 3 3 3 2 4" xfId="20687" xr:uid="{00000000-0005-0000-0000-0000DB500000}"/>
    <cellStyle name="Normal 2 33 3 3 3 2 5" xfId="20688" xr:uid="{00000000-0005-0000-0000-0000DC500000}"/>
    <cellStyle name="Normal 2 33 3 3 3 2 6" xfId="20689" xr:uid="{00000000-0005-0000-0000-0000DD500000}"/>
    <cellStyle name="Normal 2 33 3 3 3 3" xfId="20690" xr:uid="{00000000-0005-0000-0000-0000DE500000}"/>
    <cellStyle name="Normal 2 33 3 3 3 4" xfId="20691" xr:uid="{00000000-0005-0000-0000-0000DF500000}"/>
    <cellStyle name="Normal 2 33 3 3 3 5" xfId="20692" xr:uid="{00000000-0005-0000-0000-0000E0500000}"/>
    <cellStyle name="Normal 2 33 3 3 3 6" xfId="20693" xr:uid="{00000000-0005-0000-0000-0000E1500000}"/>
    <cellStyle name="Normal 2 33 3 3 4" xfId="20694" xr:uid="{00000000-0005-0000-0000-0000E2500000}"/>
    <cellStyle name="Normal 2 33 3 3 5" xfId="20695" xr:uid="{00000000-0005-0000-0000-0000E3500000}"/>
    <cellStyle name="Normal 2 33 3 3 6" xfId="20696" xr:uid="{00000000-0005-0000-0000-0000E4500000}"/>
    <cellStyle name="Normal 2 33 3 3 7" xfId="20697" xr:uid="{00000000-0005-0000-0000-0000E5500000}"/>
    <cellStyle name="Normal 2 33 3 3 8" xfId="20698" xr:uid="{00000000-0005-0000-0000-0000E6500000}"/>
    <cellStyle name="Normal 2 33 3 3 9" xfId="20699" xr:uid="{00000000-0005-0000-0000-0000E7500000}"/>
    <cellStyle name="Normal 2 33 3 4" xfId="20700" xr:uid="{00000000-0005-0000-0000-0000E8500000}"/>
    <cellStyle name="Normal 2 33 3 5" xfId="20701" xr:uid="{00000000-0005-0000-0000-0000E9500000}"/>
    <cellStyle name="Normal 2 33 3 5 2" xfId="20702" xr:uid="{00000000-0005-0000-0000-0000EA500000}"/>
    <cellStyle name="Normal 2 33 3 5 2 2" xfId="20703" xr:uid="{00000000-0005-0000-0000-0000EB500000}"/>
    <cellStyle name="Normal 2 33 3 5 2 3" xfId="20704" xr:uid="{00000000-0005-0000-0000-0000EC500000}"/>
    <cellStyle name="Normal 2 33 3 5 2 4" xfId="20705" xr:uid="{00000000-0005-0000-0000-0000ED500000}"/>
    <cellStyle name="Normal 2 33 3 5 2 5" xfId="20706" xr:uid="{00000000-0005-0000-0000-0000EE500000}"/>
    <cellStyle name="Normal 2 33 3 5 2 6" xfId="20707" xr:uid="{00000000-0005-0000-0000-0000EF500000}"/>
    <cellStyle name="Normal 2 33 3 5 3" xfId="20708" xr:uid="{00000000-0005-0000-0000-0000F0500000}"/>
    <cellStyle name="Normal 2 33 3 5 4" xfId="20709" xr:uid="{00000000-0005-0000-0000-0000F1500000}"/>
    <cellStyle name="Normal 2 33 3 5 5" xfId="20710" xr:uid="{00000000-0005-0000-0000-0000F2500000}"/>
    <cellStyle name="Normal 2 33 3 5 6" xfId="20711" xr:uid="{00000000-0005-0000-0000-0000F3500000}"/>
    <cellStyle name="Normal 2 33 3 6" xfId="20712" xr:uid="{00000000-0005-0000-0000-0000F4500000}"/>
    <cellStyle name="Normal 2 33 3 7" xfId="20713" xr:uid="{00000000-0005-0000-0000-0000F5500000}"/>
    <cellStyle name="Normal 2 33 3 8" xfId="20714" xr:uid="{00000000-0005-0000-0000-0000F6500000}"/>
    <cellStyle name="Normal 2 33 3 9" xfId="20715" xr:uid="{00000000-0005-0000-0000-0000F7500000}"/>
    <cellStyle name="Normal 2 33 4" xfId="20716" xr:uid="{00000000-0005-0000-0000-0000F8500000}"/>
    <cellStyle name="Normal 2 33 5" xfId="20717" xr:uid="{00000000-0005-0000-0000-0000F9500000}"/>
    <cellStyle name="Normal 2 33 5 2" xfId="20718" xr:uid="{00000000-0005-0000-0000-0000FA500000}"/>
    <cellStyle name="Normal 2 33 5 2 2" xfId="20719" xr:uid="{00000000-0005-0000-0000-0000FB500000}"/>
    <cellStyle name="Normal 2 33 5 2 2 2" xfId="20720" xr:uid="{00000000-0005-0000-0000-0000FC500000}"/>
    <cellStyle name="Normal 2 33 5 2 2 2 2" xfId="20721" xr:uid="{00000000-0005-0000-0000-0000FD500000}"/>
    <cellStyle name="Normal 2 33 5 2 2 2 3" xfId="20722" xr:uid="{00000000-0005-0000-0000-0000FE500000}"/>
    <cellStyle name="Normal 2 33 5 2 2 2 4" xfId="20723" xr:uid="{00000000-0005-0000-0000-0000FF500000}"/>
    <cellStyle name="Normal 2 33 5 2 2 2 5" xfId="20724" xr:uid="{00000000-0005-0000-0000-000000510000}"/>
    <cellStyle name="Normal 2 33 5 2 2 2 6" xfId="20725" xr:uid="{00000000-0005-0000-0000-000001510000}"/>
    <cellStyle name="Normal 2 33 5 2 2 3" xfId="20726" xr:uid="{00000000-0005-0000-0000-000002510000}"/>
    <cellStyle name="Normal 2 33 5 2 2 4" xfId="20727" xr:uid="{00000000-0005-0000-0000-000003510000}"/>
    <cellStyle name="Normal 2 33 5 2 2 5" xfId="20728" xr:uid="{00000000-0005-0000-0000-000004510000}"/>
    <cellStyle name="Normal 2 33 5 2 2 6" xfId="20729" xr:uid="{00000000-0005-0000-0000-000005510000}"/>
    <cellStyle name="Normal 2 33 5 2 3" xfId="20730" xr:uid="{00000000-0005-0000-0000-000006510000}"/>
    <cellStyle name="Normal 2 33 5 2 4" xfId="20731" xr:uid="{00000000-0005-0000-0000-000007510000}"/>
    <cellStyle name="Normal 2 33 5 2 5" xfId="20732" xr:uid="{00000000-0005-0000-0000-000008510000}"/>
    <cellStyle name="Normal 2 33 5 2 6" xfId="20733" xr:uid="{00000000-0005-0000-0000-000009510000}"/>
    <cellStyle name="Normal 2 33 5 2 7" xfId="20734" xr:uid="{00000000-0005-0000-0000-00000A510000}"/>
    <cellStyle name="Normal 2 33 5 2 8" xfId="20735" xr:uid="{00000000-0005-0000-0000-00000B510000}"/>
    <cellStyle name="Normal 2 33 5 2 9" xfId="20736" xr:uid="{00000000-0005-0000-0000-00000C510000}"/>
    <cellStyle name="Normal 2 33 5 3" xfId="20737" xr:uid="{00000000-0005-0000-0000-00000D510000}"/>
    <cellStyle name="Normal 2 33 5 3 2" xfId="20738" xr:uid="{00000000-0005-0000-0000-00000E510000}"/>
    <cellStyle name="Normal 2 33 5 3 2 2" xfId="20739" xr:uid="{00000000-0005-0000-0000-00000F510000}"/>
    <cellStyle name="Normal 2 33 5 3 2 3" xfId="20740" xr:uid="{00000000-0005-0000-0000-000010510000}"/>
    <cellStyle name="Normal 2 33 5 3 2 4" xfId="20741" xr:uid="{00000000-0005-0000-0000-000011510000}"/>
    <cellStyle name="Normal 2 33 5 3 2 5" xfId="20742" xr:uid="{00000000-0005-0000-0000-000012510000}"/>
    <cellStyle name="Normal 2 33 5 3 2 6" xfId="20743" xr:uid="{00000000-0005-0000-0000-000013510000}"/>
    <cellStyle name="Normal 2 33 5 3 3" xfId="20744" xr:uid="{00000000-0005-0000-0000-000014510000}"/>
    <cellStyle name="Normal 2 33 5 3 4" xfId="20745" xr:uid="{00000000-0005-0000-0000-000015510000}"/>
    <cellStyle name="Normal 2 33 5 3 5" xfId="20746" xr:uid="{00000000-0005-0000-0000-000016510000}"/>
    <cellStyle name="Normal 2 33 5 3 6" xfId="20747" xr:uid="{00000000-0005-0000-0000-000017510000}"/>
    <cellStyle name="Normal 2 33 5 4" xfId="20748" xr:uid="{00000000-0005-0000-0000-000018510000}"/>
    <cellStyle name="Normal 2 33 5 5" xfId="20749" xr:uid="{00000000-0005-0000-0000-000019510000}"/>
    <cellStyle name="Normal 2 33 5 6" xfId="20750" xr:uid="{00000000-0005-0000-0000-00001A510000}"/>
    <cellStyle name="Normal 2 33 5 7" xfId="20751" xr:uid="{00000000-0005-0000-0000-00001B510000}"/>
    <cellStyle name="Normal 2 33 5 8" xfId="20752" xr:uid="{00000000-0005-0000-0000-00001C510000}"/>
    <cellStyle name="Normal 2 33 5 9" xfId="20753" xr:uid="{00000000-0005-0000-0000-00001D510000}"/>
    <cellStyle name="Normal 2 33 6" xfId="20754" xr:uid="{00000000-0005-0000-0000-00001E510000}"/>
    <cellStyle name="Normal 2 33 7" xfId="20755" xr:uid="{00000000-0005-0000-0000-00001F510000}"/>
    <cellStyle name="Normal 2 33 8" xfId="20756" xr:uid="{00000000-0005-0000-0000-000020510000}"/>
    <cellStyle name="Normal 2 33 8 2" xfId="20757" xr:uid="{00000000-0005-0000-0000-000021510000}"/>
    <cellStyle name="Normal 2 33 8 2 2" xfId="20758" xr:uid="{00000000-0005-0000-0000-000022510000}"/>
    <cellStyle name="Normal 2 33 8 2 3" xfId="20759" xr:uid="{00000000-0005-0000-0000-000023510000}"/>
    <cellStyle name="Normal 2 33 8 2 4" xfId="20760" xr:uid="{00000000-0005-0000-0000-000024510000}"/>
    <cellStyle name="Normal 2 33 8 2 5" xfId="20761" xr:uid="{00000000-0005-0000-0000-000025510000}"/>
    <cellStyle name="Normal 2 33 8 2 6" xfId="20762" xr:uid="{00000000-0005-0000-0000-000026510000}"/>
    <cellStyle name="Normal 2 33 8 3" xfId="20763" xr:uid="{00000000-0005-0000-0000-000027510000}"/>
    <cellStyle name="Normal 2 33 8 4" xfId="20764" xr:uid="{00000000-0005-0000-0000-000028510000}"/>
    <cellStyle name="Normal 2 33 8 5" xfId="20765" xr:uid="{00000000-0005-0000-0000-000029510000}"/>
    <cellStyle name="Normal 2 33 8 6" xfId="20766" xr:uid="{00000000-0005-0000-0000-00002A510000}"/>
    <cellStyle name="Normal 2 33 9" xfId="20767" xr:uid="{00000000-0005-0000-0000-00002B510000}"/>
    <cellStyle name="Normal 2 34" xfId="20768" xr:uid="{00000000-0005-0000-0000-00002C510000}"/>
    <cellStyle name="Normal 2 34 2" xfId="20769" xr:uid="{00000000-0005-0000-0000-00002D510000}"/>
    <cellStyle name="Normal 2 35" xfId="20770" xr:uid="{00000000-0005-0000-0000-00002E510000}"/>
    <cellStyle name="Normal 2 35 2" xfId="20771" xr:uid="{00000000-0005-0000-0000-00002F510000}"/>
    <cellStyle name="Normal 2 36" xfId="20772" xr:uid="{00000000-0005-0000-0000-000030510000}"/>
    <cellStyle name="Normal 2 36 10" xfId="20773" xr:uid="{00000000-0005-0000-0000-000031510000}"/>
    <cellStyle name="Normal 2 36 11" xfId="20774" xr:uid="{00000000-0005-0000-0000-000032510000}"/>
    <cellStyle name="Normal 2 36 12" xfId="20775" xr:uid="{00000000-0005-0000-0000-000033510000}"/>
    <cellStyle name="Normal 2 36 13" xfId="20776" xr:uid="{00000000-0005-0000-0000-000034510000}"/>
    <cellStyle name="Normal 2 36 2" xfId="20777" xr:uid="{00000000-0005-0000-0000-000035510000}"/>
    <cellStyle name="Normal 2 36 2 10" xfId="20778" xr:uid="{00000000-0005-0000-0000-000036510000}"/>
    <cellStyle name="Normal 2 36 2 11" xfId="20779" xr:uid="{00000000-0005-0000-0000-000037510000}"/>
    <cellStyle name="Normal 2 36 2 12" xfId="20780" xr:uid="{00000000-0005-0000-0000-000038510000}"/>
    <cellStyle name="Normal 2 36 2 2" xfId="20781" xr:uid="{00000000-0005-0000-0000-000039510000}"/>
    <cellStyle name="Normal 2 36 2 2 2" xfId="20782" xr:uid="{00000000-0005-0000-0000-00003A510000}"/>
    <cellStyle name="Normal 2 36 2 2 2 2" xfId="20783" xr:uid="{00000000-0005-0000-0000-00003B510000}"/>
    <cellStyle name="Normal 2 36 2 2 2 2 2" xfId="20784" xr:uid="{00000000-0005-0000-0000-00003C510000}"/>
    <cellStyle name="Normal 2 36 2 2 2 2 2 2" xfId="20785" xr:uid="{00000000-0005-0000-0000-00003D510000}"/>
    <cellStyle name="Normal 2 36 2 2 2 2 2 3" xfId="20786" xr:uid="{00000000-0005-0000-0000-00003E510000}"/>
    <cellStyle name="Normal 2 36 2 2 2 2 2 4" xfId="20787" xr:uid="{00000000-0005-0000-0000-00003F510000}"/>
    <cellStyle name="Normal 2 36 2 2 2 2 2 5" xfId="20788" xr:uid="{00000000-0005-0000-0000-000040510000}"/>
    <cellStyle name="Normal 2 36 2 2 2 2 2 6" xfId="20789" xr:uid="{00000000-0005-0000-0000-000041510000}"/>
    <cellStyle name="Normal 2 36 2 2 2 2 3" xfId="20790" xr:uid="{00000000-0005-0000-0000-000042510000}"/>
    <cellStyle name="Normal 2 36 2 2 2 2 4" xfId="20791" xr:uid="{00000000-0005-0000-0000-000043510000}"/>
    <cellStyle name="Normal 2 36 2 2 2 2 5" xfId="20792" xr:uid="{00000000-0005-0000-0000-000044510000}"/>
    <cellStyle name="Normal 2 36 2 2 2 2 6" xfId="20793" xr:uid="{00000000-0005-0000-0000-000045510000}"/>
    <cellStyle name="Normal 2 36 2 2 2 3" xfId="20794" xr:uid="{00000000-0005-0000-0000-000046510000}"/>
    <cellStyle name="Normal 2 36 2 2 2 4" xfId="20795" xr:uid="{00000000-0005-0000-0000-000047510000}"/>
    <cellStyle name="Normal 2 36 2 2 2 5" xfId="20796" xr:uid="{00000000-0005-0000-0000-000048510000}"/>
    <cellStyle name="Normal 2 36 2 2 2 6" xfId="20797" xr:uid="{00000000-0005-0000-0000-000049510000}"/>
    <cellStyle name="Normal 2 36 2 2 2 7" xfId="20798" xr:uid="{00000000-0005-0000-0000-00004A510000}"/>
    <cellStyle name="Normal 2 36 2 2 2 8" xfId="20799" xr:uid="{00000000-0005-0000-0000-00004B510000}"/>
    <cellStyle name="Normal 2 36 2 2 2 9" xfId="20800" xr:uid="{00000000-0005-0000-0000-00004C510000}"/>
    <cellStyle name="Normal 2 36 2 2 3" xfId="20801" xr:uid="{00000000-0005-0000-0000-00004D510000}"/>
    <cellStyle name="Normal 2 36 2 2 3 2" xfId="20802" xr:uid="{00000000-0005-0000-0000-00004E510000}"/>
    <cellStyle name="Normal 2 36 2 2 3 2 2" xfId="20803" xr:uid="{00000000-0005-0000-0000-00004F510000}"/>
    <cellStyle name="Normal 2 36 2 2 3 2 3" xfId="20804" xr:uid="{00000000-0005-0000-0000-000050510000}"/>
    <cellStyle name="Normal 2 36 2 2 3 2 4" xfId="20805" xr:uid="{00000000-0005-0000-0000-000051510000}"/>
    <cellStyle name="Normal 2 36 2 2 3 2 5" xfId="20806" xr:uid="{00000000-0005-0000-0000-000052510000}"/>
    <cellStyle name="Normal 2 36 2 2 3 2 6" xfId="20807" xr:uid="{00000000-0005-0000-0000-000053510000}"/>
    <cellStyle name="Normal 2 36 2 2 3 3" xfId="20808" xr:uid="{00000000-0005-0000-0000-000054510000}"/>
    <cellStyle name="Normal 2 36 2 2 3 4" xfId="20809" xr:uid="{00000000-0005-0000-0000-000055510000}"/>
    <cellStyle name="Normal 2 36 2 2 3 5" xfId="20810" xr:uid="{00000000-0005-0000-0000-000056510000}"/>
    <cellStyle name="Normal 2 36 2 2 3 6" xfId="20811" xr:uid="{00000000-0005-0000-0000-000057510000}"/>
    <cellStyle name="Normal 2 36 2 2 4" xfId="20812" xr:uid="{00000000-0005-0000-0000-000058510000}"/>
    <cellStyle name="Normal 2 36 2 2 5" xfId="20813" xr:uid="{00000000-0005-0000-0000-000059510000}"/>
    <cellStyle name="Normal 2 36 2 2 6" xfId="20814" xr:uid="{00000000-0005-0000-0000-00005A510000}"/>
    <cellStyle name="Normal 2 36 2 2 7" xfId="20815" xr:uid="{00000000-0005-0000-0000-00005B510000}"/>
    <cellStyle name="Normal 2 36 2 2 8" xfId="20816" xr:uid="{00000000-0005-0000-0000-00005C510000}"/>
    <cellStyle name="Normal 2 36 2 2 9" xfId="20817" xr:uid="{00000000-0005-0000-0000-00005D510000}"/>
    <cellStyle name="Normal 2 36 2 3" xfId="20818" xr:uid="{00000000-0005-0000-0000-00005E510000}"/>
    <cellStyle name="Normal 2 36 2 4" xfId="20819" xr:uid="{00000000-0005-0000-0000-00005F510000}"/>
    <cellStyle name="Normal 2 36 2 5" xfId="20820" xr:uid="{00000000-0005-0000-0000-000060510000}"/>
    <cellStyle name="Normal 2 36 2 5 2" xfId="20821" xr:uid="{00000000-0005-0000-0000-000061510000}"/>
    <cellStyle name="Normal 2 36 2 5 2 2" xfId="20822" xr:uid="{00000000-0005-0000-0000-000062510000}"/>
    <cellStyle name="Normal 2 36 2 5 2 3" xfId="20823" xr:uid="{00000000-0005-0000-0000-000063510000}"/>
    <cellStyle name="Normal 2 36 2 5 2 4" xfId="20824" xr:uid="{00000000-0005-0000-0000-000064510000}"/>
    <cellStyle name="Normal 2 36 2 5 2 5" xfId="20825" xr:uid="{00000000-0005-0000-0000-000065510000}"/>
    <cellStyle name="Normal 2 36 2 5 2 6" xfId="20826" xr:uid="{00000000-0005-0000-0000-000066510000}"/>
    <cellStyle name="Normal 2 36 2 5 3" xfId="20827" xr:uid="{00000000-0005-0000-0000-000067510000}"/>
    <cellStyle name="Normal 2 36 2 5 4" xfId="20828" xr:uid="{00000000-0005-0000-0000-000068510000}"/>
    <cellStyle name="Normal 2 36 2 5 5" xfId="20829" xr:uid="{00000000-0005-0000-0000-000069510000}"/>
    <cellStyle name="Normal 2 36 2 5 6" xfId="20830" xr:uid="{00000000-0005-0000-0000-00006A510000}"/>
    <cellStyle name="Normal 2 36 2 6" xfId="20831" xr:uid="{00000000-0005-0000-0000-00006B510000}"/>
    <cellStyle name="Normal 2 36 2 7" xfId="20832" xr:uid="{00000000-0005-0000-0000-00006C510000}"/>
    <cellStyle name="Normal 2 36 2 8" xfId="20833" xr:uid="{00000000-0005-0000-0000-00006D510000}"/>
    <cellStyle name="Normal 2 36 2 9" xfId="20834" xr:uid="{00000000-0005-0000-0000-00006E510000}"/>
    <cellStyle name="Normal 2 36 3" xfId="20835" xr:uid="{00000000-0005-0000-0000-00006F510000}"/>
    <cellStyle name="Normal 2 36 3 2" xfId="20836" xr:uid="{00000000-0005-0000-0000-000070510000}"/>
    <cellStyle name="Normal 2 36 3 2 2" xfId="20837" xr:uid="{00000000-0005-0000-0000-000071510000}"/>
    <cellStyle name="Normal 2 36 3 2 2 2" xfId="20838" xr:uid="{00000000-0005-0000-0000-000072510000}"/>
    <cellStyle name="Normal 2 36 3 2 2 2 2" xfId="20839" xr:uid="{00000000-0005-0000-0000-000073510000}"/>
    <cellStyle name="Normal 2 36 3 2 2 2 3" xfId="20840" xr:uid="{00000000-0005-0000-0000-000074510000}"/>
    <cellStyle name="Normal 2 36 3 2 2 2 4" xfId="20841" xr:uid="{00000000-0005-0000-0000-000075510000}"/>
    <cellStyle name="Normal 2 36 3 2 2 2 5" xfId="20842" xr:uid="{00000000-0005-0000-0000-000076510000}"/>
    <cellStyle name="Normal 2 36 3 2 2 2 6" xfId="20843" xr:uid="{00000000-0005-0000-0000-000077510000}"/>
    <cellStyle name="Normal 2 36 3 2 2 3" xfId="20844" xr:uid="{00000000-0005-0000-0000-000078510000}"/>
    <cellStyle name="Normal 2 36 3 2 2 4" xfId="20845" xr:uid="{00000000-0005-0000-0000-000079510000}"/>
    <cellStyle name="Normal 2 36 3 2 2 5" xfId="20846" xr:uid="{00000000-0005-0000-0000-00007A510000}"/>
    <cellStyle name="Normal 2 36 3 2 2 6" xfId="20847" xr:uid="{00000000-0005-0000-0000-00007B510000}"/>
    <cellStyle name="Normal 2 36 3 2 3" xfId="20848" xr:uid="{00000000-0005-0000-0000-00007C510000}"/>
    <cellStyle name="Normal 2 36 3 2 4" xfId="20849" xr:uid="{00000000-0005-0000-0000-00007D510000}"/>
    <cellStyle name="Normal 2 36 3 2 5" xfId="20850" xr:uid="{00000000-0005-0000-0000-00007E510000}"/>
    <cellStyle name="Normal 2 36 3 2 6" xfId="20851" xr:uid="{00000000-0005-0000-0000-00007F510000}"/>
    <cellStyle name="Normal 2 36 3 2 7" xfId="20852" xr:uid="{00000000-0005-0000-0000-000080510000}"/>
    <cellStyle name="Normal 2 36 3 2 8" xfId="20853" xr:uid="{00000000-0005-0000-0000-000081510000}"/>
    <cellStyle name="Normal 2 36 3 2 9" xfId="20854" xr:uid="{00000000-0005-0000-0000-000082510000}"/>
    <cellStyle name="Normal 2 36 3 3" xfId="20855" xr:uid="{00000000-0005-0000-0000-000083510000}"/>
    <cellStyle name="Normal 2 36 3 3 2" xfId="20856" xr:uid="{00000000-0005-0000-0000-000084510000}"/>
    <cellStyle name="Normal 2 36 3 3 2 2" xfId="20857" xr:uid="{00000000-0005-0000-0000-000085510000}"/>
    <cellStyle name="Normal 2 36 3 3 2 3" xfId="20858" xr:uid="{00000000-0005-0000-0000-000086510000}"/>
    <cellStyle name="Normal 2 36 3 3 2 4" xfId="20859" xr:uid="{00000000-0005-0000-0000-000087510000}"/>
    <cellStyle name="Normal 2 36 3 3 2 5" xfId="20860" xr:uid="{00000000-0005-0000-0000-000088510000}"/>
    <cellStyle name="Normal 2 36 3 3 2 6" xfId="20861" xr:uid="{00000000-0005-0000-0000-000089510000}"/>
    <cellStyle name="Normal 2 36 3 3 3" xfId="20862" xr:uid="{00000000-0005-0000-0000-00008A510000}"/>
    <cellStyle name="Normal 2 36 3 3 4" xfId="20863" xr:uid="{00000000-0005-0000-0000-00008B510000}"/>
    <cellStyle name="Normal 2 36 3 3 5" xfId="20864" xr:uid="{00000000-0005-0000-0000-00008C510000}"/>
    <cellStyle name="Normal 2 36 3 3 6" xfId="20865" xr:uid="{00000000-0005-0000-0000-00008D510000}"/>
    <cellStyle name="Normal 2 36 3 4" xfId="20866" xr:uid="{00000000-0005-0000-0000-00008E510000}"/>
    <cellStyle name="Normal 2 36 3 5" xfId="20867" xr:uid="{00000000-0005-0000-0000-00008F510000}"/>
    <cellStyle name="Normal 2 36 3 6" xfId="20868" xr:uid="{00000000-0005-0000-0000-000090510000}"/>
    <cellStyle name="Normal 2 36 3 7" xfId="20869" xr:uid="{00000000-0005-0000-0000-000091510000}"/>
    <cellStyle name="Normal 2 36 3 8" xfId="20870" xr:uid="{00000000-0005-0000-0000-000092510000}"/>
    <cellStyle name="Normal 2 36 3 9" xfId="20871" xr:uid="{00000000-0005-0000-0000-000093510000}"/>
    <cellStyle name="Normal 2 36 4" xfId="20872" xr:uid="{00000000-0005-0000-0000-000094510000}"/>
    <cellStyle name="Normal 2 36 5" xfId="20873" xr:uid="{00000000-0005-0000-0000-000095510000}"/>
    <cellStyle name="Normal 2 36 5 2" xfId="20874" xr:uid="{00000000-0005-0000-0000-000096510000}"/>
    <cellStyle name="Normal 2 36 5 2 2" xfId="20875" xr:uid="{00000000-0005-0000-0000-000097510000}"/>
    <cellStyle name="Normal 2 36 5 2 3" xfId="20876" xr:uid="{00000000-0005-0000-0000-000098510000}"/>
    <cellStyle name="Normal 2 36 5 2 4" xfId="20877" xr:uid="{00000000-0005-0000-0000-000099510000}"/>
    <cellStyle name="Normal 2 36 5 2 5" xfId="20878" xr:uid="{00000000-0005-0000-0000-00009A510000}"/>
    <cellStyle name="Normal 2 36 5 2 6" xfId="20879" xr:uid="{00000000-0005-0000-0000-00009B510000}"/>
    <cellStyle name="Normal 2 36 5 3" xfId="20880" xr:uid="{00000000-0005-0000-0000-00009C510000}"/>
    <cellStyle name="Normal 2 36 5 4" xfId="20881" xr:uid="{00000000-0005-0000-0000-00009D510000}"/>
    <cellStyle name="Normal 2 36 5 5" xfId="20882" xr:uid="{00000000-0005-0000-0000-00009E510000}"/>
    <cellStyle name="Normal 2 36 5 6" xfId="20883" xr:uid="{00000000-0005-0000-0000-00009F510000}"/>
    <cellStyle name="Normal 2 36 6" xfId="20884" xr:uid="{00000000-0005-0000-0000-0000A0510000}"/>
    <cellStyle name="Normal 2 36 7" xfId="20885" xr:uid="{00000000-0005-0000-0000-0000A1510000}"/>
    <cellStyle name="Normal 2 36 8" xfId="20886" xr:uid="{00000000-0005-0000-0000-0000A2510000}"/>
    <cellStyle name="Normal 2 36 9" xfId="20887" xr:uid="{00000000-0005-0000-0000-0000A3510000}"/>
    <cellStyle name="Normal 2 37" xfId="20888" xr:uid="{00000000-0005-0000-0000-0000A4510000}"/>
    <cellStyle name="Normal 2 37 2" xfId="20889" xr:uid="{00000000-0005-0000-0000-0000A5510000}"/>
    <cellStyle name="Normal 2 38" xfId="20890" xr:uid="{00000000-0005-0000-0000-0000A6510000}"/>
    <cellStyle name="Normal 2 38 2" xfId="20891" xr:uid="{00000000-0005-0000-0000-0000A7510000}"/>
    <cellStyle name="Normal 2 39" xfId="20892" xr:uid="{00000000-0005-0000-0000-0000A8510000}"/>
    <cellStyle name="Normal 2 39 10" xfId="20893" xr:uid="{00000000-0005-0000-0000-0000A9510000}"/>
    <cellStyle name="Normal 2 39 2" xfId="20894" xr:uid="{00000000-0005-0000-0000-0000AA510000}"/>
    <cellStyle name="Normal 2 39 2 10" xfId="20895" xr:uid="{00000000-0005-0000-0000-0000AB510000}"/>
    <cellStyle name="Normal 2 39 2 2" xfId="20896" xr:uid="{00000000-0005-0000-0000-0000AC510000}"/>
    <cellStyle name="Normal 2 39 2 2 2" xfId="20897" xr:uid="{00000000-0005-0000-0000-0000AD510000}"/>
    <cellStyle name="Normal 2 39 2 2 2 2" xfId="20898" xr:uid="{00000000-0005-0000-0000-0000AE510000}"/>
    <cellStyle name="Normal 2 39 2 2 2 3" xfId="20899" xr:uid="{00000000-0005-0000-0000-0000AF510000}"/>
    <cellStyle name="Normal 2 39 2 2 2 4" xfId="20900" xr:uid="{00000000-0005-0000-0000-0000B0510000}"/>
    <cellStyle name="Normal 2 39 2 2 2 5" xfId="20901" xr:uid="{00000000-0005-0000-0000-0000B1510000}"/>
    <cellStyle name="Normal 2 39 2 2 2 6" xfId="20902" xr:uid="{00000000-0005-0000-0000-0000B2510000}"/>
    <cellStyle name="Normal 2 39 2 2 2 7" xfId="20903" xr:uid="{00000000-0005-0000-0000-0000B3510000}"/>
    <cellStyle name="Normal 2 39 2 2 3" xfId="20904" xr:uid="{00000000-0005-0000-0000-0000B4510000}"/>
    <cellStyle name="Normal 2 39 2 2 4" xfId="20905" xr:uid="{00000000-0005-0000-0000-0000B5510000}"/>
    <cellStyle name="Normal 2 39 2 2 5" xfId="20906" xr:uid="{00000000-0005-0000-0000-0000B6510000}"/>
    <cellStyle name="Normal 2 39 2 2 6" xfId="20907" xr:uid="{00000000-0005-0000-0000-0000B7510000}"/>
    <cellStyle name="Normal 2 39 2 2 7" xfId="20908" xr:uid="{00000000-0005-0000-0000-0000B8510000}"/>
    <cellStyle name="Normal 2 39 2 3" xfId="20909" xr:uid="{00000000-0005-0000-0000-0000B9510000}"/>
    <cellStyle name="Normal 2 39 2 4" xfId="20910" xr:uid="{00000000-0005-0000-0000-0000BA510000}"/>
    <cellStyle name="Normal 2 39 2 5" xfId="20911" xr:uid="{00000000-0005-0000-0000-0000BB510000}"/>
    <cellStyle name="Normal 2 39 2 6" xfId="20912" xr:uid="{00000000-0005-0000-0000-0000BC510000}"/>
    <cellStyle name="Normal 2 39 2 7" xfId="20913" xr:uid="{00000000-0005-0000-0000-0000BD510000}"/>
    <cellStyle name="Normal 2 39 2 8" xfId="20914" xr:uid="{00000000-0005-0000-0000-0000BE510000}"/>
    <cellStyle name="Normal 2 39 2 9" xfId="20915" xr:uid="{00000000-0005-0000-0000-0000BF510000}"/>
    <cellStyle name="Normal 2 39 3" xfId="20916" xr:uid="{00000000-0005-0000-0000-0000C0510000}"/>
    <cellStyle name="Normal 2 39 3 2" xfId="20917" xr:uid="{00000000-0005-0000-0000-0000C1510000}"/>
    <cellStyle name="Normal 2 39 3 2 2" xfId="20918" xr:uid="{00000000-0005-0000-0000-0000C2510000}"/>
    <cellStyle name="Normal 2 39 3 2 3" xfId="20919" xr:uid="{00000000-0005-0000-0000-0000C3510000}"/>
    <cellStyle name="Normal 2 39 3 2 4" xfId="20920" xr:uid="{00000000-0005-0000-0000-0000C4510000}"/>
    <cellStyle name="Normal 2 39 3 2 5" xfId="20921" xr:uid="{00000000-0005-0000-0000-0000C5510000}"/>
    <cellStyle name="Normal 2 39 3 2 6" xfId="20922" xr:uid="{00000000-0005-0000-0000-0000C6510000}"/>
    <cellStyle name="Normal 2 39 3 3" xfId="20923" xr:uid="{00000000-0005-0000-0000-0000C7510000}"/>
    <cellStyle name="Normal 2 39 3 4" xfId="20924" xr:uid="{00000000-0005-0000-0000-0000C8510000}"/>
    <cellStyle name="Normal 2 39 3 5" xfId="20925" xr:uid="{00000000-0005-0000-0000-0000C9510000}"/>
    <cellStyle name="Normal 2 39 3 6" xfId="20926" xr:uid="{00000000-0005-0000-0000-0000CA510000}"/>
    <cellStyle name="Normal 2 39 3 7" xfId="20927" xr:uid="{00000000-0005-0000-0000-0000CB510000}"/>
    <cellStyle name="Normal 2 39 4" xfId="20928" xr:uid="{00000000-0005-0000-0000-0000CC510000}"/>
    <cellStyle name="Normal 2 39 5" xfId="20929" xr:uid="{00000000-0005-0000-0000-0000CD510000}"/>
    <cellStyle name="Normal 2 39 6" xfId="20930" xr:uid="{00000000-0005-0000-0000-0000CE510000}"/>
    <cellStyle name="Normal 2 39 7" xfId="20931" xr:uid="{00000000-0005-0000-0000-0000CF510000}"/>
    <cellStyle name="Normal 2 39 8" xfId="20932" xr:uid="{00000000-0005-0000-0000-0000D0510000}"/>
    <cellStyle name="Normal 2 39 9" xfId="20933" xr:uid="{00000000-0005-0000-0000-0000D1510000}"/>
    <cellStyle name="Normal 2 4" xfId="20934" xr:uid="{00000000-0005-0000-0000-0000D2510000}"/>
    <cellStyle name="Normal 2 4 10" xfId="20935" xr:uid="{00000000-0005-0000-0000-0000D3510000}"/>
    <cellStyle name="Normal 2 4 11" xfId="20936" xr:uid="{00000000-0005-0000-0000-0000D4510000}"/>
    <cellStyle name="Normal 2 4 12" xfId="20937" xr:uid="{00000000-0005-0000-0000-0000D5510000}"/>
    <cellStyle name="Normal 2 4 12 2" xfId="20938" xr:uid="{00000000-0005-0000-0000-0000D6510000}"/>
    <cellStyle name="Normal 2 4 12 2 2" xfId="20939" xr:uid="{00000000-0005-0000-0000-0000D7510000}"/>
    <cellStyle name="Normal 2 4 12 2 3" xfId="20940" xr:uid="{00000000-0005-0000-0000-0000D8510000}"/>
    <cellStyle name="Normal 2 4 12 2 4" xfId="20941" xr:uid="{00000000-0005-0000-0000-0000D9510000}"/>
    <cellStyle name="Normal 2 4 12 2 5" xfId="20942" xr:uid="{00000000-0005-0000-0000-0000DA510000}"/>
    <cellStyle name="Normal 2 4 12 2 6" xfId="20943" xr:uid="{00000000-0005-0000-0000-0000DB510000}"/>
    <cellStyle name="Normal 2 4 12 2 7" xfId="20944" xr:uid="{00000000-0005-0000-0000-0000DC510000}"/>
    <cellStyle name="Normal 2 4 12 2 8" xfId="20945" xr:uid="{00000000-0005-0000-0000-0000DD510000}"/>
    <cellStyle name="Normal 2 4 12 2 9" xfId="20946" xr:uid="{00000000-0005-0000-0000-0000DE510000}"/>
    <cellStyle name="Normal 2 4 12 3" xfId="20947" xr:uid="{00000000-0005-0000-0000-0000DF510000}"/>
    <cellStyle name="Normal 2 4 12 4" xfId="20948" xr:uid="{00000000-0005-0000-0000-0000E0510000}"/>
    <cellStyle name="Normal 2 4 12 5" xfId="20949" xr:uid="{00000000-0005-0000-0000-0000E1510000}"/>
    <cellStyle name="Normal 2 4 12 6" xfId="20950" xr:uid="{00000000-0005-0000-0000-0000E2510000}"/>
    <cellStyle name="Normal 2 4 12 7" xfId="20951" xr:uid="{00000000-0005-0000-0000-0000E3510000}"/>
    <cellStyle name="Normal 2 4 12 8" xfId="20952" xr:uid="{00000000-0005-0000-0000-0000E4510000}"/>
    <cellStyle name="Normal 2 4 12 9" xfId="20953" xr:uid="{00000000-0005-0000-0000-0000E5510000}"/>
    <cellStyle name="Normal 2 4 13" xfId="20954" xr:uid="{00000000-0005-0000-0000-0000E6510000}"/>
    <cellStyle name="Normal 2 4 14" xfId="20955" xr:uid="{00000000-0005-0000-0000-0000E7510000}"/>
    <cellStyle name="Normal 2 4 15" xfId="20956" xr:uid="{00000000-0005-0000-0000-0000E8510000}"/>
    <cellStyle name="Normal 2 4 16" xfId="20957" xr:uid="{00000000-0005-0000-0000-0000E9510000}"/>
    <cellStyle name="Normal 2 4 17" xfId="20958" xr:uid="{00000000-0005-0000-0000-0000EA510000}"/>
    <cellStyle name="Normal 2 4 18" xfId="20959" xr:uid="{00000000-0005-0000-0000-0000EB510000}"/>
    <cellStyle name="Normal 2 4 19" xfId="20960" xr:uid="{00000000-0005-0000-0000-0000EC510000}"/>
    <cellStyle name="Normal 2 4 2" xfId="20961" xr:uid="{00000000-0005-0000-0000-0000ED510000}"/>
    <cellStyle name="Normal 2 4 2 10" xfId="20962" xr:uid="{00000000-0005-0000-0000-0000EE510000}"/>
    <cellStyle name="Normal 2 4 2 11" xfId="20963" xr:uid="{00000000-0005-0000-0000-0000EF510000}"/>
    <cellStyle name="Normal 2 4 2 12" xfId="20964" xr:uid="{00000000-0005-0000-0000-0000F0510000}"/>
    <cellStyle name="Normal 2 4 2 12 2" xfId="20965" xr:uid="{00000000-0005-0000-0000-0000F1510000}"/>
    <cellStyle name="Normal 2 4 2 12 2 2" xfId="20966" xr:uid="{00000000-0005-0000-0000-0000F2510000}"/>
    <cellStyle name="Normal 2 4 2 12 2 3" xfId="20967" xr:uid="{00000000-0005-0000-0000-0000F3510000}"/>
    <cellStyle name="Normal 2 4 2 12 2 4" xfId="20968" xr:uid="{00000000-0005-0000-0000-0000F4510000}"/>
    <cellStyle name="Normal 2 4 2 12 2 5" xfId="20969" xr:uid="{00000000-0005-0000-0000-0000F5510000}"/>
    <cellStyle name="Normal 2 4 2 12 2 6" xfId="20970" xr:uid="{00000000-0005-0000-0000-0000F6510000}"/>
    <cellStyle name="Normal 2 4 2 12 2 7" xfId="20971" xr:uid="{00000000-0005-0000-0000-0000F7510000}"/>
    <cellStyle name="Normal 2 4 2 12 2 8" xfId="20972" xr:uid="{00000000-0005-0000-0000-0000F8510000}"/>
    <cellStyle name="Normal 2 4 2 12 2 9" xfId="20973" xr:uid="{00000000-0005-0000-0000-0000F9510000}"/>
    <cellStyle name="Normal 2 4 2 12 3" xfId="20974" xr:uid="{00000000-0005-0000-0000-0000FA510000}"/>
    <cellStyle name="Normal 2 4 2 12 4" xfId="20975" xr:uid="{00000000-0005-0000-0000-0000FB510000}"/>
    <cellStyle name="Normal 2 4 2 12 5" xfId="20976" xr:uid="{00000000-0005-0000-0000-0000FC510000}"/>
    <cellStyle name="Normal 2 4 2 12 6" xfId="20977" xr:uid="{00000000-0005-0000-0000-0000FD510000}"/>
    <cellStyle name="Normal 2 4 2 12 7" xfId="20978" xr:uid="{00000000-0005-0000-0000-0000FE510000}"/>
    <cellStyle name="Normal 2 4 2 12 8" xfId="20979" xr:uid="{00000000-0005-0000-0000-0000FF510000}"/>
    <cellStyle name="Normal 2 4 2 12 9" xfId="20980" xr:uid="{00000000-0005-0000-0000-000000520000}"/>
    <cellStyle name="Normal 2 4 2 13" xfId="20981" xr:uid="{00000000-0005-0000-0000-000001520000}"/>
    <cellStyle name="Normal 2 4 2 14" xfId="20982" xr:uid="{00000000-0005-0000-0000-000002520000}"/>
    <cellStyle name="Normal 2 4 2 15" xfId="20983" xr:uid="{00000000-0005-0000-0000-000003520000}"/>
    <cellStyle name="Normal 2 4 2 16" xfId="20984" xr:uid="{00000000-0005-0000-0000-000004520000}"/>
    <cellStyle name="Normal 2 4 2 17" xfId="20985" xr:uid="{00000000-0005-0000-0000-000005520000}"/>
    <cellStyle name="Normal 2 4 2 18" xfId="20986" xr:uid="{00000000-0005-0000-0000-000006520000}"/>
    <cellStyle name="Normal 2 4 2 19" xfId="20987" xr:uid="{00000000-0005-0000-0000-000007520000}"/>
    <cellStyle name="Normal 2 4 2 2" xfId="20988" xr:uid="{00000000-0005-0000-0000-000008520000}"/>
    <cellStyle name="Normal 2 4 2 2 10" xfId="20989" xr:uid="{00000000-0005-0000-0000-000009520000}"/>
    <cellStyle name="Normal 2 4 2 2 11" xfId="20990" xr:uid="{00000000-0005-0000-0000-00000A520000}"/>
    <cellStyle name="Normal 2 4 2 2 12" xfId="20991" xr:uid="{00000000-0005-0000-0000-00000B520000}"/>
    <cellStyle name="Normal 2 4 2 2 13" xfId="20992" xr:uid="{00000000-0005-0000-0000-00000C520000}"/>
    <cellStyle name="Normal 2 4 2 2 14" xfId="20993" xr:uid="{00000000-0005-0000-0000-00000D520000}"/>
    <cellStyle name="Normal 2 4 2 2 15" xfId="20994" xr:uid="{00000000-0005-0000-0000-00000E520000}"/>
    <cellStyle name="Normal 2 4 2 2 16" xfId="20995" xr:uid="{00000000-0005-0000-0000-00000F520000}"/>
    <cellStyle name="Normal 2 4 2 2 17" xfId="20996" xr:uid="{00000000-0005-0000-0000-000010520000}"/>
    <cellStyle name="Normal 2 4 2 2 18" xfId="20997" xr:uid="{00000000-0005-0000-0000-000011520000}"/>
    <cellStyle name="Normal 2 4 2 2 18 2" xfId="20998" xr:uid="{00000000-0005-0000-0000-000012520000}"/>
    <cellStyle name="Normal 2 4 2 2 18 2 2" xfId="20999" xr:uid="{00000000-0005-0000-0000-000013520000}"/>
    <cellStyle name="Normal 2 4 2 2 18 2 2 2" xfId="21000" xr:uid="{00000000-0005-0000-0000-000014520000}"/>
    <cellStyle name="Normal 2 4 2 2 18 3" xfId="21001" xr:uid="{00000000-0005-0000-0000-000015520000}"/>
    <cellStyle name="Normal 2 4 2 2 18 4" xfId="21002" xr:uid="{00000000-0005-0000-0000-000016520000}"/>
    <cellStyle name="Normal 2 4 2 2 18 5" xfId="21003" xr:uid="{00000000-0005-0000-0000-000017520000}"/>
    <cellStyle name="Normal 2 4 2 2 18 6" xfId="21004" xr:uid="{00000000-0005-0000-0000-000018520000}"/>
    <cellStyle name="Normal 2 4 2 2 19" xfId="21005" xr:uid="{00000000-0005-0000-0000-000019520000}"/>
    <cellStyle name="Normal 2 4 2 2 19 2" xfId="21006" xr:uid="{00000000-0005-0000-0000-00001A520000}"/>
    <cellStyle name="Normal 2 4 2 2 19 2 2" xfId="21007" xr:uid="{00000000-0005-0000-0000-00001B520000}"/>
    <cellStyle name="Normal 2 4 2 2 2" xfId="21008" xr:uid="{00000000-0005-0000-0000-00001C520000}"/>
    <cellStyle name="Normal 2 4 2 2 2 10" xfId="21009" xr:uid="{00000000-0005-0000-0000-00001D520000}"/>
    <cellStyle name="Normal 2 4 2 2 2 11" xfId="21010" xr:uid="{00000000-0005-0000-0000-00001E520000}"/>
    <cellStyle name="Normal 2 4 2 2 2 12" xfId="21011" xr:uid="{00000000-0005-0000-0000-00001F520000}"/>
    <cellStyle name="Normal 2 4 2 2 2 13" xfId="21012" xr:uid="{00000000-0005-0000-0000-000020520000}"/>
    <cellStyle name="Normal 2 4 2 2 2 14" xfId="21013" xr:uid="{00000000-0005-0000-0000-000021520000}"/>
    <cellStyle name="Normal 2 4 2 2 2 15" xfId="21014" xr:uid="{00000000-0005-0000-0000-000022520000}"/>
    <cellStyle name="Normal 2 4 2 2 2 16" xfId="21015" xr:uid="{00000000-0005-0000-0000-000023520000}"/>
    <cellStyle name="Normal 2 4 2 2 2 17" xfId="21016" xr:uid="{00000000-0005-0000-0000-000024520000}"/>
    <cellStyle name="Normal 2 4 2 2 2 18" xfId="21017" xr:uid="{00000000-0005-0000-0000-000025520000}"/>
    <cellStyle name="Normal 2 4 2 2 2 18 2" xfId="21018" xr:uid="{00000000-0005-0000-0000-000026520000}"/>
    <cellStyle name="Normal 2 4 2 2 2 18 2 2" xfId="21019" xr:uid="{00000000-0005-0000-0000-000027520000}"/>
    <cellStyle name="Normal 2 4 2 2 2 18 2 2 2" xfId="21020" xr:uid="{00000000-0005-0000-0000-000028520000}"/>
    <cellStyle name="Normal 2 4 2 2 2 18 3" xfId="21021" xr:uid="{00000000-0005-0000-0000-000029520000}"/>
    <cellStyle name="Normal 2 4 2 2 2 18 4" xfId="21022" xr:uid="{00000000-0005-0000-0000-00002A520000}"/>
    <cellStyle name="Normal 2 4 2 2 2 18 5" xfId="21023" xr:uid="{00000000-0005-0000-0000-00002B520000}"/>
    <cellStyle name="Normal 2 4 2 2 2 18 6" xfId="21024" xr:uid="{00000000-0005-0000-0000-00002C520000}"/>
    <cellStyle name="Normal 2 4 2 2 2 19" xfId="21025" xr:uid="{00000000-0005-0000-0000-00002D520000}"/>
    <cellStyle name="Normal 2 4 2 2 2 19 2" xfId="21026" xr:uid="{00000000-0005-0000-0000-00002E520000}"/>
    <cellStyle name="Normal 2 4 2 2 2 19 2 2" xfId="21027" xr:uid="{00000000-0005-0000-0000-00002F520000}"/>
    <cellStyle name="Normal 2 4 2 2 2 2" xfId="21028" xr:uid="{00000000-0005-0000-0000-000030520000}"/>
    <cellStyle name="Normal 2 4 2 2 2 2 10" xfId="21029" xr:uid="{00000000-0005-0000-0000-000031520000}"/>
    <cellStyle name="Normal 2 4 2 2 2 2 10 2" xfId="21030" xr:uid="{00000000-0005-0000-0000-000032520000}"/>
    <cellStyle name="Normal 2 4 2 2 2 2 10 2 2" xfId="21031" xr:uid="{00000000-0005-0000-0000-000033520000}"/>
    <cellStyle name="Normal 2 4 2 2 2 2 10 2 2 2" xfId="21032" xr:uid="{00000000-0005-0000-0000-000034520000}"/>
    <cellStyle name="Normal 2 4 2 2 2 2 10 3" xfId="21033" xr:uid="{00000000-0005-0000-0000-000035520000}"/>
    <cellStyle name="Normal 2 4 2 2 2 2 10 4" xfId="21034" xr:uid="{00000000-0005-0000-0000-000036520000}"/>
    <cellStyle name="Normal 2 4 2 2 2 2 10 5" xfId="21035" xr:uid="{00000000-0005-0000-0000-000037520000}"/>
    <cellStyle name="Normal 2 4 2 2 2 2 10 6" xfId="21036" xr:uid="{00000000-0005-0000-0000-000038520000}"/>
    <cellStyle name="Normal 2 4 2 2 2 2 11" xfId="21037" xr:uid="{00000000-0005-0000-0000-000039520000}"/>
    <cellStyle name="Normal 2 4 2 2 2 2 11 2" xfId="21038" xr:uid="{00000000-0005-0000-0000-00003A520000}"/>
    <cellStyle name="Normal 2 4 2 2 2 2 11 2 2" xfId="21039" xr:uid="{00000000-0005-0000-0000-00003B520000}"/>
    <cellStyle name="Normal 2 4 2 2 2 2 12" xfId="21040" xr:uid="{00000000-0005-0000-0000-00003C520000}"/>
    <cellStyle name="Normal 2 4 2 2 2 2 13" xfId="21041" xr:uid="{00000000-0005-0000-0000-00003D520000}"/>
    <cellStyle name="Normal 2 4 2 2 2 2 14" xfId="21042" xr:uid="{00000000-0005-0000-0000-00003E520000}"/>
    <cellStyle name="Normal 2 4 2 2 2 2 2" xfId="21043" xr:uid="{00000000-0005-0000-0000-00003F520000}"/>
    <cellStyle name="Normal 2 4 2 2 2 2 2 10" xfId="21044" xr:uid="{00000000-0005-0000-0000-000040520000}"/>
    <cellStyle name="Normal 2 4 2 2 2 2 2 10 2" xfId="21045" xr:uid="{00000000-0005-0000-0000-000041520000}"/>
    <cellStyle name="Normal 2 4 2 2 2 2 2 10 2 2" xfId="21046" xr:uid="{00000000-0005-0000-0000-000042520000}"/>
    <cellStyle name="Normal 2 4 2 2 2 2 2 10 2 2 2" xfId="21047" xr:uid="{00000000-0005-0000-0000-000043520000}"/>
    <cellStyle name="Normal 2 4 2 2 2 2 2 10 3" xfId="21048" xr:uid="{00000000-0005-0000-0000-000044520000}"/>
    <cellStyle name="Normal 2 4 2 2 2 2 2 10 4" xfId="21049" xr:uid="{00000000-0005-0000-0000-000045520000}"/>
    <cellStyle name="Normal 2 4 2 2 2 2 2 10 5" xfId="21050" xr:uid="{00000000-0005-0000-0000-000046520000}"/>
    <cellStyle name="Normal 2 4 2 2 2 2 2 10 6" xfId="21051" xr:uid="{00000000-0005-0000-0000-000047520000}"/>
    <cellStyle name="Normal 2 4 2 2 2 2 2 11" xfId="21052" xr:uid="{00000000-0005-0000-0000-000048520000}"/>
    <cellStyle name="Normal 2 4 2 2 2 2 2 11 2" xfId="21053" xr:uid="{00000000-0005-0000-0000-000049520000}"/>
    <cellStyle name="Normal 2 4 2 2 2 2 2 11 2 2" xfId="21054" xr:uid="{00000000-0005-0000-0000-00004A520000}"/>
    <cellStyle name="Normal 2 4 2 2 2 2 2 12" xfId="21055" xr:uid="{00000000-0005-0000-0000-00004B520000}"/>
    <cellStyle name="Normal 2 4 2 2 2 2 2 13" xfId="21056" xr:uid="{00000000-0005-0000-0000-00004C520000}"/>
    <cellStyle name="Normal 2 4 2 2 2 2 2 14" xfId="21057" xr:uid="{00000000-0005-0000-0000-00004D520000}"/>
    <cellStyle name="Normal 2 4 2 2 2 2 2 2" xfId="21058" xr:uid="{00000000-0005-0000-0000-00004E520000}"/>
    <cellStyle name="Normal 2 4 2 2 2 2 2 2 2" xfId="21059" xr:uid="{00000000-0005-0000-0000-00004F520000}"/>
    <cellStyle name="Normal 2 4 2 2 2 2 2 2 2 2" xfId="21060" xr:uid="{00000000-0005-0000-0000-000050520000}"/>
    <cellStyle name="Normal 2 4 2 2 2 2 2 2 2 2 2" xfId="21061" xr:uid="{00000000-0005-0000-0000-000051520000}"/>
    <cellStyle name="Normal 2 4 2 2 2 2 2 2 2 2 2 2" xfId="21062" xr:uid="{00000000-0005-0000-0000-000052520000}"/>
    <cellStyle name="Normal 2 4 2 2 2 2 2 2 2 3" xfId="21063" xr:uid="{00000000-0005-0000-0000-000053520000}"/>
    <cellStyle name="Normal 2 4 2 2 2 2 2 2 2 4" xfId="21064" xr:uid="{00000000-0005-0000-0000-000054520000}"/>
    <cellStyle name="Normal 2 4 2 2 2 2 2 2 2 5" xfId="21065" xr:uid="{00000000-0005-0000-0000-000055520000}"/>
    <cellStyle name="Normal 2 4 2 2 2 2 2 2 2 6" xfId="21066" xr:uid="{00000000-0005-0000-0000-000056520000}"/>
    <cellStyle name="Normal 2 4 2 2 2 2 2 2 3" xfId="21067" xr:uid="{00000000-0005-0000-0000-000057520000}"/>
    <cellStyle name="Normal 2 4 2 2 2 2 2 2 4" xfId="21068" xr:uid="{00000000-0005-0000-0000-000058520000}"/>
    <cellStyle name="Normal 2 4 2 2 2 2 2 2 4 2" xfId="21069" xr:uid="{00000000-0005-0000-0000-000059520000}"/>
    <cellStyle name="Normal 2 4 2 2 2 2 2 2 4 2 2" xfId="21070" xr:uid="{00000000-0005-0000-0000-00005A520000}"/>
    <cellStyle name="Normal 2 4 2 2 2 2 2 2 5" xfId="21071" xr:uid="{00000000-0005-0000-0000-00005B520000}"/>
    <cellStyle name="Normal 2 4 2 2 2 2 2 2 6" xfId="21072" xr:uid="{00000000-0005-0000-0000-00005C520000}"/>
    <cellStyle name="Normal 2 4 2 2 2 2 2 2 7" xfId="21073" xr:uid="{00000000-0005-0000-0000-00005D520000}"/>
    <cellStyle name="Normal 2 4 2 2 2 2 2 3" xfId="21074" xr:uid="{00000000-0005-0000-0000-00005E520000}"/>
    <cellStyle name="Normal 2 4 2 2 2 2 2 4" xfId="21075" xr:uid="{00000000-0005-0000-0000-00005F520000}"/>
    <cellStyle name="Normal 2 4 2 2 2 2 2 5" xfId="21076" xr:uid="{00000000-0005-0000-0000-000060520000}"/>
    <cellStyle name="Normal 2 4 2 2 2 2 2 6" xfId="21077" xr:uid="{00000000-0005-0000-0000-000061520000}"/>
    <cellStyle name="Normal 2 4 2 2 2 2 2 7" xfId="21078" xr:uid="{00000000-0005-0000-0000-000062520000}"/>
    <cellStyle name="Normal 2 4 2 2 2 2 2 8" xfId="21079" xr:uid="{00000000-0005-0000-0000-000063520000}"/>
    <cellStyle name="Normal 2 4 2 2 2 2 2 9" xfId="21080" xr:uid="{00000000-0005-0000-0000-000064520000}"/>
    <cellStyle name="Normal 2 4 2 2 2 2 3" xfId="21081" xr:uid="{00000000-0005-0000-0000-000065520000}"/>
    <cellStyle name="Normal 2 4 2 2 2 2 4" xfId="21082" xr:uid="{00000000-0005-0000-0000-000066520000}"/>
    <cellStyle name="Normal 2 4 2 2 2 2 5" xfId="21083" xr:uid="{00000000-0005-0000-0000-000067520000}"/>
    <cellStyle name="Normal 2 4 2 2 2 2 6" xfId="21084" xr:uid="{00000000-0005-0000-0000-000068520000}"/>
    <cellStyle name="Normal 2 4 2 2 2 2 7" xfId="21085" xr:uid="{00000000-0005-0000-0000-000069520000}"/>
    <cellStyle name="Normal 2 4 2 2 2 2 8" xfId="21086" xr:uid="{00000000-0005-0000-0000-00006A520000}"/>
    <cellStyle name="Normal 2 4 2 2 2 2 9" xfId="21087" xr:uid="{00000000-0005-0000-0000-00006B520000}"/>
    <cellStyle name="Normal 2 4 2 2 2 20" xfId="21088" xr:uid="{00000000-0005-0000-0000-00006C520000}"/>
    <cellStyle name="Normal 2 4 2 2 2 21" xfId="21089" xr:uid="{00000000-0005-0000-0000-00006D520000}"/>
    <cellStyle name="Normal 2 4 2 2 2 22" xfId="21090" xr:uid="{00000000-0005-0000-0000-00006E520000}"/>
    <cellStyle name="Normal 2 4 2 2 2 3" xfId="21091" xr:uid="{00000000-0005-0000-0000-00006F520000}"/>
    <cellStyle name="Normal 2 4 2 2 2 4" xfId="21092" xr:uid="{00000000-0005-0000-0000-000070520000}"/>
    <cellStyle name="Normal 2 4 2 2 2 5" xfId="21093" xr:uid="{00000000-0005-0000-0000-000071520000}"/>
    <cellStyle name="Normal 2 4 2 2 2 6" xfId="21094" xr:uid="{00000000-0005-0000-0000-000072520000}"/>
    <cellStyle name="Normal 2 4 2 2 2 7" xfId="21095" xr:uid="{00000000-0005-0000-0000-000073520000}"/>
    <cellStyle name="Normal 2 4 2 2 2 8" xfId="21096" xr:uid="{00000000-0005-0000-0000-000074520000}"/>
    <cellStyle name="Normal 2 4 2 2 2 9" xfId="21097" xr:uid="{00000000-0005-0000-0000-000075520000}"/>
    <cellStyle name="Normal 2 4 2 2 20" xfId="21098" xr:uid="{00000000-0005-0000-0000-000076520000}"/>
    <cellStyle name="Normal 2 4 2 2 21" xfId="21099" xr:uid="{00000000-0005-0000-0000-000077520000}"/>
    <cellStyle name="Normal 2 4 2 2 22" xfId="21100" xr:uid="{00000000-0005-0000-0000-000078520000}"/>
    <cellStyle name="Normal 2 4 2 2 3" xfId="21101" xr:uid="{00000000-0005-0000-0000-000079520000}"/>
    <cellStyle name="Normal 2 4 2 2 3 2" xfId="21102" xr:uid="{00000000-0005-0000-0000-00007A520000}"/>
    <cellStyle name="Normal 2 4 2 2 3 2 2" xfId="21103" xr:uid="{00000000-0005-0000-0000-00007B520000}"/>
    <cellStyle name="Normal 2 4 2 2 3 2 3" xfId="21104" xr:uid="{00000000-0005-0000-0000-00007C520000}"/>
    <cellStyle name="Normal 2 4 2 2 3 2 4" xfId="21105" xr:uid="{00000000-0005-0000-0000-00007D520000}"/>
    <cellStyle name="Normal 2 4 2 2 3 2 5" xfId="21106" xr:uid="{00000000-0005-0000-0000-00007E520000}"/>
    <cellStyle name="Normal 2 4 2 2 3 2 6" xfId="21107" xr:uid="{00000000-0005-0000-0000-00007F520000}"/>
    <cellStyle name="Normal 2 4 2 2 3 2 7" xfId="21108" xr:uid="{00000000-0005-0000-0000-000080520000}"/>
    <cellStyle name="Normal 2 4 2 2 3 2 8" xfId="21109" xr:uid="{00000000-0005-0000-0000-000081520000}"/>
    <cellStyle name="Normal 2 4 2 2 3 2 9" xfId="21110" xr:uid="{00000000-0005-0000-0000-000082520000}"/>
    <cellStyle name="Normal 2 4 2 2 3 3" xfId="21111" xr:uid="{00000000-0005-0000-0000-000083520000}"/>
    <cellStyle name="Normal 2 4 2 2 3 4" xfId="21112" xr:uid="{00000000-0005-0000-0000-000084520000}"/>
    <cellStyle name="Normal 2 4 2 2 3 5" xfId="21113" xr:uid="{00000000-0005-0000-0000-000085520000}"/>
    <cellStyle name="Normal 2 4 2 2 3 6" xfId="21114" xr:uid="{00000000-0005-0000-0000-000086520000}"/>
    <cellStyle name="Normal 2 4 2 2 3 7" xfId="21115" xr:uid="{00000000-0005-0000-0000-000087520000}"/>
    <cellStyle name="Normal 2 4 2 2 3 8" xfId="21116" xr:uid="{00000000-0005-0000-0000-000088520000}"/>
    <cellStyle name="Normal 2 4 2 2 3 9" xfId="21117" xr:uid="{00000000-0005-0000-0000-000089520000}"/>
    <cellStyle name="Normal 2 4 2 2 4" xfId="21118" xr:uid="{00000000-0005-0000-0000-00008A520000}"/>
    <cellStyle name="Normal 2 4 2 2 5" xfId="21119" xr:uid="{00000000-0005-0000-0000-00008B520000}"/>
    <cellStyle name="Normal 2 4 2 2 6" xfId="21120" xr:uid="{00000000-0005-0000-0000-00008C520000}"/>
    <cellStyle name="Normal 2 4 2 2 7" xfId="21121" xr:uid="{00000000-0005-0000-0000-00008D520000}"/>
    <cellStyle name="Normal 2 4 2 2 8" xfId="21122" xr:uid="{00000000-0005-0000-0000-00008E520000}"/>
    <cellStyle name="Normal 2 4 2 2 9" xfId="21123" xr:uid="{00000000-0005-0000-0000-00008F520000}"/>
    <cellStyle name="Normal 2 4 2 20" xfId="21124" xr:uid="{00000000-0005-0000-0000-000090520000}"/>
    <cellStyle name="Normal 2 4 2 21" xfId="21125" xr:uid="{00000000-0005-0000-0000-000091520000}"/>
    <cellStyle name="Normal 2 4 2 22" xfId="21126" xr:uid="{00000000-0005-0000-0000-000092520000}"/>
    <cellStyle name="Normal 2 4 2 23" xfId="21127" xr:uid="{00000000-0005-0000-0000-000093520000}"/>
    <cellStyle name="Normal 2 4 2 24" xfId="21128" xr:uid="{00000000-0005-0000-0000-000094520000}"/>
    <cellStyle name="Normal 2 4 2 25" xfId="21129" xr:uid="{00000000-0005-0000-0000-000095520000}"/>
    <cellStyle name="Normal 2 4 2 26" xfId="21130" xr:uid="{00000000-0005-0000-0000-000096520000}"/>
    <cellStyle name="Normal 2 4 2 27" xfId="21131" xr:uid="{00000000-0005-0000-0000-000097520000}"/>
    <cellStyle name="Normal 2 4 2 28" xfId="21132" xr:uid="{00000000-0005-0000-0000-000098520000}"/>
    <cellStyle name="Normal 2 4 2 28 2" xfId="21133" xr:uid="{00000000-0005-0000-0000-000099520000}"/>
    <cellStyle name="Normal 2 4 2 28 2 2" xfId="21134" xr:uid="{00000000-0005-0000-0000-00009A520000}"/>
    <cellStyle name="Normal 2 4 2 28 2 2 2" xfId="21135" xr:uid="{00000000-0005-0000-0000-00009B520000}"/>
    <cellStyle name="Normal 2 4 2 28 3" xfId="21136" xr:uid="{00000000-0005-0000-0000-00009C520000}"/>
    <cellStyle name="Normal 2 4 2 28 4" xfId="21137" xr:uid="{00000000-0005-0000-0000-00009D520000}"/>
    <cellStyle name="Normal 2 4 2 28 5" xfId="21138" xr:uid="{00000000-0005-0000-0000-00009E520000}"/>
    <cellStyle name="Normal 2 4 2 28 6" xfId="21139" xr:uid="{00000000-0005-0000-0000-00009F520000}"/>
    <cellStyle name="Normal 2 4 2 29" xfId="21140" xr:uid="{00000000-0005-0000-0000-0000A0520000}"/>
    <cellStyle name="Normal 2 4 2 29 2" xfId="21141" xr:uid="{00000000-0005-0000-0000-0000A1520000}"/>
    <cellStyle name="Normal 2 4 2 29 2 2" xfId="21142" xr:uid="{00000000-0005-0000-0000-0000A2520000}"/>
    <cellStyle name="Normal 2 4 2 3" xfId="21143" xr:uid="{00000000-0005-0000-0000-0000A3520000}"/>
    <cellStyle name="Normal 2 4 2 30" xfId="21144" xr:uid="{00000000-0005-0000-0000-0000A4520000}"/>
    <cellStyle name="Normal 2 4 2 31" xfId="21145" xr:uid="{00000000-0005-0000-0000-0000A5520000}"/>
    <cellStyle name="Normal 2 4 2 32" xfId="21146" xr:uid="{00000000-0005-0000-0000-0000A6520000}"/>
    <cellStyle name="Normal 2 4 2 33" xfId="21147" xr:uid="{00000000-0005-0000-0000-0000A7520000}"/>
    <cellStyle name="Normal 2 4 2 4" xfId="21148" xr:uid="{00000000-0005-0000-0000-0000A8520000}"/>
    <cellStyle name="Normal 2 4 2 5" xfId="21149" xr:uid="{00000000-0005-0000-0000-0000A9520000}"/>
    <cellStyle name="Normal 2 4 2 6" xfId="21150" xr:uid="{00000000-0005-0000-0000-0000AA520000}"/>
    <cellStyle name="Normal 2 4 2 7" xfId="21151" xr:uid="{00000000-0005-0000-0000-0000AB520000}"/>
    <cellStyle name="Normal 2 4 2 8" xfId="21152" xr:uid="{00000000-0005-0000-0000-0000AC520000}"/>
    <cellStyle name="Normal 2 4 2 9" xfId="21153" xr:uid="{00000000-0005-0000-0000-0000AD520000}"/>
    <cellStyle name="Normal 2 4 20" xfId="21154" xr:uid="{00000000-0005-0000-0000-0000AE520000}"/>
    <cellStyle name="Normal 2 4 21" xfId="21155" xr:uid="{00000000-0005-0000-0000-0000AF520000}"/>
    <cellStyle name="Normal 2 4 22" xfId="21156" xr:uid="{00000000-0005-0000-0000-0000B0520000}"/>
    <cellStyle name="Normal 2 4 23" xfId="21157" xr:uid="{00000000-0005-0000-0000-0000B1520000}"/>
    <cellStyle name="Normal 2 4 24" xfId="21158" xr:uid="{00000000-0005-0000-0000-0000B2520000}"/>
    <cellStyle name="Normal 2 4 25" xfId="21159" xr:uid="{00000000-0005-0000-0000-0000B3520000}"/>
    <cellStyle name="Normal 2 4 26" xfId="21160" xr:uid="{00000000-0005-0000-0000-0000B4520000}"/>
    <cellStyle name="Normal 2 4 27" xfId="21161" xr:uid="{00000000-0005-0000-0000-0000B5520000}"/>
    <cellStyle name="Normal 2 4 28" xfId="21162" xr:uid="{00000000-0005-0000-0000-0000B6520000}"/>
    <cellStyle name="Normal 2 4 28 2" xfId="21163" xr:uid="{00000000-0005-0000-0000-0000B7520000}"/>
    <cellStyle name="Normal 2 4 28 2 2" xfId="21164" xr:uid="{00000000-0005-0000-0000-0000B8520000}"/>
    <cellStyle name="Normal 2 4 28 2 2 2" xfId="21165" xr:uid="{00000000-0005-0000-0000-0000B9520000}"/>
    <cellStyle name="Normal 2 4 28 3" xfId="21166" xr:uid="{00000000-0005-0000-0000-0000BA520000}"/>
    <cellStyle name="Normal 2 4 28 4" xfId="21167" xr:uid="{00000000-0005-0000-0000-0000BB520000}"/>
    <cellStyle name="Normal 2 4 28 5" xfId="21168" xr:uid="{00000000-0005-0000-0000-0000BC520000}"/>
    <cellStyle name="Normal 2 4 28 6" xfId="21169" xr:uid="{00000000-0005-0000-0000-0000BD520000}"/>
    <cellStyle name="Normal 2 4 29" xfId="21170" xr:uid="{00000000-0005-0000-0000-0000BE520000}"/>
    <cellStyle name="Normal 2 4 29 2" xfId="21171" xr:uid="{00000000-0005-0000-0000-0000BF520000}"/>
    <cellStyle name="Normal 2 4 29 2 2" xfId="21172" xr:uid="{00000000-0005-0000-0000-0000C0520000}"/>
    <cellStyle name="Normal 2 4 3" xfId="21173" xr:uid="{00000000-0005-0000-0000-0000C1520000}"/>
    <cellStyle name="Normal 2 4 3 10" xfId="21174" xr:uid="{00000000-0005-0000-0000-0000C2520000}"/>
    <cellStyle name="Normal 2 4 3 11" xfId="21175" xr:uid="{00000000-0005-0000-0000-0000C3520000}"/>
    <cellStyle name="Normal 2 4 3 12" xfId="21176" xr:uid="{00000000-0005-0000-0000-0000C4520000}"/>
    <cellStyle name="Normal 2 4 3 13" xfId="21177" xr:uid="{00000000-0005-0000-0000-0000C5520000}"/>
    <cellStyle name="Normal 2 4 3 14" xfId="21178" xr:uid="{00000000-0005-0000-0000-0000C6520000}"/>
    <cellStyle name="Normal 2 4 3 15" xfId="21179" xr:uid="{00000000-0005-0000-0000-0000C7520000}"/>
    <cellStyle name="Normal 2 4 3 16" xfId="21180" xr:uid="{00000000-0005-0000-0000-0000C8520000}"/>
    <cellStyle name="Normal 2 4 3 17" xfId="21181" xr:uid="{00000000-0005-0000-0000-0000C9520000}"/>
    <cellStyle name="Normal 2 4 3 2" xfId="21182" xr:uid="{00000000-0005-0000-0000-0000CA520000}"/>
    <cellStyle name="Normal 2 4 3 2 10" xfId="21183" xr:uid="{00000000-0005-0000-0000-0000CB520000}"/>
    <cellStyle name="Normal 2 4 3 2 11" xfId="21184" xr:uid="{00000000-0005-0000-0000-0000CC520000}"/>
    <cellStyle name="Normal 2 4 3 2 12" xfId="21185" xr:uid="{00000000-0005-0000-0000-0000CD520000}"/>
    <cellStyle name="Normal 2 4 3 2 13" xfId="21186" xr:uid="{00000000-0005-0000-0000-0000CE520000}"/>
    <cellStyle name="Normal 2 4 3 2 14" xfId="21187" xr:uid="{00000000-0005-0000-0000-0000CF520000}"/>
    <cellStyle name="Normal 2 4 3 2 15" xfId="21188" xr:uid="{00000000-0005-0000-0000-0000D0520000}"/>
    <cellStyle name="Normal 2 4 3 2 16" xfId="21189" xr:uid="{00000000-0005-0000-0000-0000D1520000}"/>
    <cellStyle name="Normal 2 4 3 2 17" xfId="21190" xr:uid="{00000000-0005-0000-0000-0000D2520000}"/>
    <cellStyle name="Normal 2 4 3 2 2" xfId="21191" xr:uid="{00000000-0005-0000-0000-0000D3520000}"/>
    <cellStyle name="Normal 2 4 3 2 2 2" xfId="21192" xr:uid="{00000000-0005-0000-0000-0000D4520000}"/>
    <cellStyle name="Normal 2 4 3 2 2 2 2" xfId="21193" xr:uid="{00000000-0005-0000-0000-0000D5520000}"/>
    <cellStyle name="Normal 2 4 3 2 2 2 3" xfId="21194" xr:uid="{00000000-0005-0000-0000-0000D6520000}"/>
    <cellStyle name="Normal 2 4 3 2 2 2 4" xfId="21195" xr:uid="{00000000-0005-0000-0000-0000D7520000}"/>
    <cellStyle name="Normal 2 4 3 2 2 2 5" xfId="21196" xr:uid="{00000000-0005-0000-0000-0000D8520000}"/>
    <cellStyle name="Normal 2 4 3 2 2 2 6" xfId="21197" xr:uid="{00000000-0005-0000-0000-0000D9520000}"/>
    <cellStyle name="Normal 2 4 3 2 2 2 7" xfId="21198" xr:uid="{00000000-0005-0000-0000-0000DA520000}"/>
    <cellStyle name="Normal 2 4 3 2 2 2 8" xfId="21199" xr:uid="{00000000-0005-0000-0000-0000DB520000}"/>
    <cellStyle name="Normal 2 4 3 2 2 2 9" xfId="21200" xr:uid="{00000000-0005-0000-0000-0000DC520000}"/>
    <cellStyle name="Normal 2 4 3 2 2 3" xfId="21201" xr:uid="{00000000-0005-0000-0000-0000DD520000}"/>
    <cellStyle name="Normal 2 4 3 2 2 4" xfId="21202" xr:uid="{00000000-0005-0000-0000-0000DE520000}"/>
    <cellStyle name="Normal 2 4 3 2 2 5" xfId="21203" xr:uid="{00000000-0005-0000-0000-0000DF520000}"/>
    <cellStyle name="Normal 2 4 3 2 2 6" xfId="21204" xr:uid="{00000000-0005-0000-0000-0000E0520000}"/>
    <cellStyle name="Normal 2 4 3 2 2 7" xfId="21205" xr:uid="{00000000-0005-0000-0000-0000E1520000}"/>
    <cellStyle name="Normal 2 4 3 2 2 8" xfId="21206" xr:uid="{00000000-0005-0000-0000-0000E2520000}"/>
    <cellStyle name="Normal 2 4 3 2 2 9" xfId="21207" xr:uid="{00000000-0005-0000-0000-0000E3520000}"/>
    <cellStyle name="Normal 2 4 3 2 3" xfId="21208" xr:uid="{00000000-0005-0000-0000-0000E4520000}"/>
    <cellStyle name="Normal 2 4 3 2 4" xfId="21209" xr:uid="{00000000-0005-0000-0000-0000E5520000}"/>
    <cellStyle name="Normal 2 4 3 2 5" xfId="21210" xr:uid="{00000000-0005-0000-0000-0000E6520000}"/>
    <cellStyle name="Normal 2 4 3 2 6" xfId="21211" xr:uid="{00000000-0005-0000-0000-0000E7520000}"/>
    <cellStyle name="Normal 2 4 3 2 7" xfId="21212" xr:uid="{00000000-0005-0000-0000-0000E8520000}"/>
    <cellStyle name="Normal 2 4 3 2 8" xfId="21213" xr:uid="{00000000-0005-0000-0000-0000E9520000}"/>
    <cellStyle name="Normal 2 4 3 2 9" xfId="21214" xr:uid="{00000000-0005-0000-0000-0000EA520000}"/>
    <cellStyle name="Normal 2 4 3 3" xfId="21215" xr:uid="{00000000-0005-0000-0000-0000EB520000}"/>
    <cellStyle name="Normal 2 4 3 3 2" xfId="21216" xr:uid="{00000000-0005-0000-0000-0000EC520000}"/>
    <cellStyle name="Normal 2 4 3 3 2 2" xfId="21217" xr:uid="{00000000-0005-0000-0000-0000ED520000}"/>
    <cellStyle name="Normal 2 4 3 3 2 3" xfId="21218" xr:uid="{00000000-0005-0000-0000-0000EE520000}"/>
    <cellStyle name="Normal 2 4 3 3 2 4" xfId="21219" xr:uid="{00000000-0005-0000-0000-0000EF520000}"/>
    <cellStyle name="Normal 2 4 3 3 2 5" xfId="21220" xr:uid="{00000000-0005-0000-0000-0000F0520000}"/>
    <cellStyle name="Normal 2 4 3 3 2 6" xfId="21221" xr:uid="{00000000-0005-0000-0000-0000F1520000}"/>
    <cellStyle name="Normal 2 4 3 3 2 7" xfId="21222" xr:uid="{00000000-0005-0000-0000-0000F2520000}"/>
    <cellStyle name="Normal 2 4 3 3 2 8" xfId="21223" xr:uid="{00000000-0005-0000-0000-0000F3520000}"/>
    <cellStyle name="Normal 2 4 3 3 2 9" xfId="21224" xr:uid="{00000000-0005-0000-0000-0000F4520000}"/>
    <cellStyle name="Normal 2 4 3 3 3" xfId="21225" xr:uid="{00000000-0005-0000-0000-0000F5520000}"/>
    <cellStyle name="Normal 2 4 3 3 4" xfId="21226" xr:uid="{00000000-0005-0000-0000-0000F6520000}"/>
    <cellStyle name="Normal 2 4 3 3 5" xfId="21227" xr:uid="{00000000-0005-0000-0000-0000F7520000}"/>
    <cellStyle name="Normal 2 4 3 3 6" xfId="21228" xr:uid="{00000000-0005-0000-0000-0000F8520000}"/>
    <cellStyle name="Normal 2 4 3 3 7" xfId="21229" xr:uid="{00000000-0005-0000-0000-0000F9520000}"/>
    <cellStyle name="Normal 2 4 3 3 8" xfId="21230" xr:uid="{00000000-0005-0000-0000-0000FA520000}"/>
    <cellStyle name="Normal 2 4 3 3 9" xfId="21231" xr:uid="{00000000-0005-0000-0000-0000FB520000}"/>
    <cellStyle name="Normal 2 4 3 4" xfId="21232" xr:uid="{00000000-0005-0000-0000-0000FC520000}"/>
    <cellStyle name="Normal 2 4 3 5" xfId="21233" xr:uid="{00000000-0005-0000-0000-0000FD520000}"/>
    <cellStyle name="Normal 2 4 3 6" xfId="21234" xr:uid="{00000000-0005-0000-0000-0000FE520000}"/>
    <cellStyle name="Normal 2 4 3 7" xfId="21235" xr:uid="{00000000-0005-0000-0000-0000FF520000}"/>
    <cellStyle name="Normal 2 4 3 8" xfId="21236" xr:uid="{00000000-0005-0000-0000-000000530000}"/>
    <cellStyle name="Normal 2 4 3 9" xfId="21237" xr:uid="{00000000-0005-0000-0000-000001530000}"/>
    <cellStyle name="Normal 2 4 30" xfId="21238" xr:uid="{00000000-0005-0000-0000-000002530000}"/>
    <cellStyle name="Normal 2 4 31" xfId="21239" xr:uid="{00000000-0005-0000-0000-000003530000}"/>
    <cellStyle name="Normal 2 4 32" xfId="21240" xr:uid="{00000000-0005-0000-0000-000004530000}"/>
    <cellStyle name="Normal 2 4 33" xfId="21241" xr:uid="{00000000-0005-0000-0000-000005530000}"/>
    <cellStyle name="Normal 2 4 34" xfId="21242" xr:uid="{00000000-0005-0000-0000-000006530000}"/>
    <cellStyle name="Normal 2 4 35" xfId="21243" xr:uid="{00000000-0005-0000-0000-000007530000}"/>
    <cellStyle name="Normal 2 4 36" xfId="21244" xr:uid="{00000000-0005-0000-0000-000008530000}"/>
    <cellStyle name="Normal 2 4 4" xfId="21245" xr:uid="{00000000-0005-0000-0000-000009530000}"/>
    <cellStyle name="Normal 2 4 5" xfId="21246" xr:uid="{00000000-0005-0000-0000-00000A530000}"/>
    <cellStyle name="Normal 2 4 6" xfId="21247" xr:uid="{00000000-0005-0000-0000-00000B530000}"/>
    <cellStyle name="Normal 2 4 7" xfId="21248" xr:uid="{00000000-0005-0000-0000-00000C530000}"/>
    <cellStyle name="Normal 2 4 8" xfId="21249" xr:uid="{00000000-0005-0000-0000-00000D530000}"/>
    <cellStyle name="Normal 2 4 9" xfId="21250" xr:uid="{00000000-0005-0000-0000-00000E530000}"/>
    <cellStyle name="Normal 2 40" xfId="21251" xr:uid="{00000000-0005-0000-0000-00000F530000}"/>
    <cellStyle name="Normal 2 40 2" xfId="21252" xr:uid="{00000000-0005-0000-0000-000010530000}"/>
    <cellStyle name="Normal 2 41" xfId="21253" xr:uid="{00000000-0005-0000-0000-000011530000}"/>
    <cellStyle name="Normal 2 41 10" xfId="21254" xr:uid="{00000000-0005-0000-0000-000012530000}"/>
    <cellStyle name="Normal 2 41 11" xfId="21255" xr:uid="{00000000-0005-0000-0000-000013530000}"/>
    <cellStyle name="Normal 2 41 12" xfId="21256" xr:uid="{00000000-0005-0000-0000-000014530000}"/>
    <cellStyle name="Normal 2 41 13" xfId="21257" xr:uid="{00000000-0005-0000-0000-000015530000}"/>
    <cellStyle name="Normal 2 41 14" xfId="21258" xr:uid="{00000000-0005-0000-0000-000016530000}"/>
    <cellStyle name="Normal 2 41 15" xfId="21259" xr:uid="{00000000-0005-0000-0000-000017530000}"/>
    <cellStyle name="Normal 2 41 16" xfId="21260" xr:uid="{00000000-0005-0000-0000-000018530000}"/>
    <cellStyle name="Normal 2 41 17" xfId="21261" xr:uid="{00000000-0005-0000-0000-000019530000}"/>
    <cellStyle name="Normal 2 41 18" xfId="21262" xr:uid="{00000000-0005-0000-0000-00001A530000}"/>
    <cellStyle name="Normal 2 41 2" xfId="21263" xr:uid="{00000000-0005-0000-0000-00001B530000}"/>
    <cellStyle name="Normal 2 41 2 10" xfId="21264" xr:uid="{00000000-0005-0000-0000-00001C530000}"/>
    <cellStyle name="Normal 2 41 2 11" xfId="21265" xr:uid="{00000000-0005-0000-0000-00001D530000}"/>
    <cellStyle name="Normal 2 41 2 12" xfId="21266" xr:uid="{00000000-0005-0000-0000-00001E530000}"/>
    <cellStyle name="Normal 2 41 2 13" xfId="21267" xr:uid="{00000000-0005-0000-0000-00001F530000}"/>
    <cellStyle name="Normal 2 41 2 14" xfId="21268" xr:uid="{00000000-0005-0000-0000-000020530000}"/>
    <cellStyle name="Normal 2 41 2 15" xfId="21269" xr:uid="{00000000-0005-0000-0000-000021530000}"/>
    <cellStyle name="Normal 2 41 2 16" xfId="21270" xr:uid="{00000000-0005-0000-0000-000022530000}"/>
    <cellStyle name="Normal 2 41 2 17" xfId="21271" xr:uid="{00000000-0005-0000-0000-000023530000}"/>
    <cellStyle name="Normal 2 41 2 2" xfId="21272" xr:uid="{00000000-0005-0000-0000-000024530000}"/>
    <cellStyle name="Normal 2 41 2 2 2" xfId="21273" xr:uid="{00000000-0005-0000-0000-000025530000}"/>
    <cellStyle name="Normal 2 41 2 2 2 2" xfId="21274" xr:uid="{00000000-0005-0000-0000-000026530000}"/>
    <cellStyle name="Normal 2 41 2 2 2 3" xfId="21275" xr:uid="{00000000-0005-0000-0000-000027530000}"/>
    <cellStyle name="Normal 2 41 2 2 2 4" xfId="21276" xr:uid="{00000000-0005-0000-0000-000028530000}"/>
    <cellStyle name="Normal 2 41 2 2 2 5" xfId="21277" xr:uid="{00000000-0005-0000-0000-000029530000}"/>
    <cellStyle name="Normal 2 41 2 2 2 6" xfId="21278" xr:uid="{00000000-0005-0000-0000-00002A530000}"/>
    <cellStyle name="Normal 2 41 2 2 2 7" xfId="21279" xr:uid="{00000000-0005-0000-0000-00002B530000}"/>
    <cellStyle name="Normal 2 41 2 2 2 8" xfId="21280" xr:uid="{00000000-0005-0000-0000-00002C530000}"/>
    <cellStyle name="Normal 2 41 2 2 2 9" xfId="21281" xr:uid="{00000000-0005-0000-0000-00002D530000}"/>
    <cellStyle name="Normal 2 41 2 2 3" xfId="21282" xr:uid="{00000000-0005-0000-0000-00002E530000}"/>
    <cellStyle name="Normal 2 41 2 2 4" xfId="21283" xr:uid="{00000000-0005-0000-0000-00002F530000}"/>
    <cellStyle name="Normal 2 41 2 2 5" xfId="21284" xr:uid="{00000000-0005-0000-0000-000030530000}"/>
    <cellStyle name="Normal 2 41 2 2 6" xfId="21285" xr:uid="{00000000-0005-0000-0000-000031530000}"/>
    <cellStyle name="Normal 2 41 2 2 7" xfId="21286" xr:uid="{00000000-0005-0000-0000-000032530000}"/>
    <cellStyle name="Normal 2 41 2 2 8" xfId="21287" xr:uid="{00000000-0005-0000-0000-000033530000}"/>
    <cellStyle name="Normal 2 41 2 2 9" xfId="21288" xr:uid="{00000000-0005-0000-0000-000034530000}"/>
    <cellStyle name="Normal 2 41 2 3" xfId="21289" xr:uid="{00000000-0005-0000-0000-000035530000}"/>
    <cellStyle name="Normal 2 41 2 4" xfId="21290" xr:uid="{00000000-0005-0000-0000-000036530000}"/>
    <cellStyle name="Normal 2 41 2 5" xfId="21291" xr:uid="{00000000-0005-0000-0000-000037530000}"/>
    <cellStyle name="Normal 2 41 2 6" xfId="21292" xr:uid="{00000000-0005-0000-0000-000038530000}"/>
    <cellStyle name="Normal 2 41 2 7" xfId="21293" xr:uid="{00000000-0005-0000-0000-000039530000}"/>
    <cellStyle name="Normal 2 41 2 8" xfId="21294" xr:uid="{00000000-0005-0000-0000-00003A530000}"/>
    <cellStyle name="Normal 2 41 2 9" xfId="21295" xr:uid="{00000000-0005-0000-0000-00003B530000}"/>
    <cellStyle name="Normal 2 41 3" xfId="21296" xr:uid="{00000000-0005-0000-0000-00003C530000}"/>
    <cellStyle name="Normal 2 41 3 2" xfId="21297" xr:uid="{00000000-0005-0000-0000-00003D530000}"/>
    <cellStyle name="Normal 2 41 3 2 2" xfId="21298" xr:uid="{00000000-0005-0000-0000-00003E530000}"/>
    <cellStyle name="Normal 2 41 3 2 3" xfId="21299" xr:uid="{00000000-0005-0000-0000-00003F530000}"/>
    <cellStyle name="Normal 2 41 3 2 4" xfId="21300" xr:uid="{00000000-0005-0000-0000-000040530000}"/>
    <cellStyle name="Normal 2 41 3 2 5" xfId="21301" xr:uid="{00000000-0005-0000-0000-000041530000}"/>
    <cellStyle name="Normal 2 41 3 2 6" xfId="21302" xr:uid="{00000000-0005-0000-0000-000042530000}"/>
    <cellStyle name="Normal 2 41 3 2 7" xfId="21303" xr:uid="{00000000-0005-0000-0000-000043530000}"/>
    <cellStyle name="Normal 2 41 3 2 8" xfId="21304" xr:uid="{00000000-0005-0000-0000-000044530000}"/>
    <cellStyle name="Normal 2 41 3 2 9" xfId="21305" xr:uid="{00000000-0005-0000-0000-000045530000}"/>
    <cellStyle name="Normal 2 41 3 3" xfId="21306" xr:uid="{00000000-0005-0000-0000-000046530000}"/>
    <cellStyle name="Normal 2 41 3 4" xfId="21307" xr:uid="{00000000-0005-0000-0000-000047530000}"/>
    <cellStyle name="Normal 2 41 3 5" xfId="21308" xr:uid="{00000000-0005-0000-0000-000048530000}"/>
    <cellStyle name="Normal 2 41 3 6" xfId="21309" xr:uid="{00000000-0005-0000-0000-000049530000}"/>
    <cellStyle name="Normal 2 41 3 7" xfId="21310" xr:uid="{00000000-0005-0000-0000-00004A530000}"/>
    <cellStyle name="Normal 2 41 3 8" xfId="21311" xr:uid="{00000000-0005-0000-0000-00004B530000}"/>
    <cellStyle name="Normal 2 41 3 9" xfId="21312" xr:uid="{00000000-0005-0000-0000-00004C530000}"/>
    <cellStyle name="Normal 2 41 4" xfId="21313" xr:uid="{00000000-0005-0000-0000-00004D530000}"/>
    <cellStyle name="Normal 2 41 5" xfId="21314" xr:uid="{00000000-0005-0000-0000-00004E530000}"/>
    <cellStyle name="Normal 2 41 6" xfId="21315" xr:uid="{00000000-0005-0000-0000-00004F530000}"/>
    <cellStyle name="Normal 2 41 7" xfId="21316" xr:uid="{00000000-0005-0000-0000-000050530000}"/>
    <cellStyle name="Normal 2 41 8" xfId="21317" xr:uid="{00000000-0005-0000-0000-000051530000}"/>
    <cellStyle name="Normal 2 41 9" xfId="21318" xr:uid="{00000000-0005-0000-0000-000052530000}"/>
    <cellStyle name="Normal 2 42" xfId="21319" xr:uid="{00000000-0005-0000-0000-000053530000}"/>
    <cellStyle name="Normal 2 42 10" xfId="21320" xr:uid="{00000000-0005-0000-0000-000054530000}"/>
    <cellStyle name="Normal 2 42 11" xfId="21321" xr:uid="{00000000-0005-0000-0000-000055530000}"/>
    <cellStyle name="Normal 2 42 2" xfId="21322" xr:uid="{00000000-0005-0000-0000-000056530000}"/>
    <cellStyle name="Normal 2 42 2 2" xfId="21323" xr:uid="{00000000-0005-0000-0000-000057530000}"/>
    <cellStyle name="Normal 2 42 2 3" xfId="21324" xr:uid="{00000000-0005-0000-0000-000058530000}"/>
    <cellStyle name="Normal 2 42 2 4" xfId="21325" xr:uid="{00000000-0005-0000-0000-000059530000}"/>
    <cellStyle name="Normal 2 42 2 5" xfId="21326" xr:uid="{00000000-0005-0000-0000-00005A530000}"/>
    <cellStyle name="Normal 2 42 2 6" xfId="21327" xr:uid="{00000000-0005-0000-0000-00005B530000}"/>
    <cellStyle name="Normal 2 42 3" xfId="21328" xr:uid="{00000000-0005-0000-0000-00005C530000}"/>
    <cellStyle name="Normal 2 42 4" xfId="21329" xr:uid="{00000000-0005-0000-0000-00005D530000}"/>
    <cellStyle name="Normal 2 42 5" xfId="21330" xr:uid="{00000000-0005-0000-0000-00005E530000}"/>
    <cellStyle name="Normal 2 42 6" xfId="21331" xr:uid="{00000000-0005-0000-0000-00005F530000}"/>
    <cellStyle name="Normal 2 42 7" xfId="21332" xr:uid="{00000000-0005-0000-0000-000060530000}"/>
    <cellStyle name="Normal 2 42 8" xfId="21333" xr:uid="{00000000-0005-0000-0000-000061530000}"/>
    <cellStyle name="Normal 2 42 9" xfId="21334" xr:uid="{00000000-0005-0000-0000-000062530000}"/>
    <cellStyle name="Normal 2 43" xfId="21335" xr:uid="{00000000-0005-0000-0000-000063530000}"/>
    <cellStyle name="Normal 2 43 10" xfId="21336" xr:uid="{00000000-0005-0000-0000-000064530000}"/>
    <cellStyle name="Normal 2 43 2" xfId="21337" xr:uid="{00000000-0005-0000-0000-000065530000}"/>
    <cellStyle name="Normal 2 43 3" xfId="21338" xr:uid="{00000000-0005-0000-0000-000066530000}"/>
    <cellStyle name="Normal 2 43 4" xfId="21339" xr:uid="{00000000-0005-0000-0000-000067530000}"/>
    <cellStyle name="Normal 2 43 5" xfId="21340" xr:uid="{00000000-0005-0000-0000-000068530000}"/>
    <cellStyle name="Normal 2 43 6" xfId="21341" xr:uid="{00000000-0005-0000-0000-000069530000}"/>
    <cellStyle name="Normal 2 43 7" xfId="21342" xr:uid="{00000000-0005-0000-0000-00006A530000}"/>
    <cellStyle name="Normal 2 43 8" xfId="21343" xr:uid="{00000000-0005-0000-0000-00006B530000}"/>
    <cellStyle name="Normal 2 43 9" xfId="21344" xr:uid="{00000000-0005-0000-0000-00006C530000}"/>
    <cellStyle name="Normal 2 44" xfId="21345" xr:uid="{00000000-0005-0000-0000-00006D530000}"/>
    <cellStyle name="Normal 2 44 2" xfId="21346" xr:uid="{00000000-0005-0000-0000-00006E530000}"/>
    <cellStyle name="Normal 2 45" xfId="21347" xr:uid="{00000000-0005-0000-0000-00006F530000}"/>
    <cellStyle name="Normal 2 45 2" xfId="21348" xr:uid="{00000000-0005-0000-0000-000070530000}"/>
    <cellStyle name="Normal 2 45 3" xfId="21349" xr:uid="{00000000-0005-0000-0000-000071530000}"/>
    <cellStyle name="Normal 2 46" xfId="21350" xr:uid="{00000000-0005-0000-0000-000072530000}"/>
    <cellStyle name="Normal 2 46 2" xfId="21351" xr:uid="{00000000-0005-0000-0000-000073530000}"/>
    <cellStyle name="Normal 2 46 3" xfId="21352" xr:uid="{00000000-0005-0000-0000-000074530000}"/>
    <cellStyle name="Normal 2 47" xfId="21353" xr:uid="{00000000-0005-0000-0000-000075530000}"/>
    <cellStyle name="Normal 2 47 2" xfId="21354" xr:uid="{00000000-0005-0000-0000-000076530000}"/>
    <cellStyle name="Normal 2 47 3" xfId="21355" xr:uid="{00000000-0005-0000-0000-000077530000}"/>
    <cellStyle name="Normal 2 48" xfId="21356" xr:uid="{00000000-0005-0000-0000-000078530000}"/>
    <cellStyle name="Normal 2 48 2" xfId="21357" xr:uid="{00000000-0005-0000-0000-000079530000}"/>
    <cellStyle name="Normal 2 49" xfId="21358" xr:uid="{00000000-0005-0000-0000-00007A530000}"/>
    <cellStyle name="Normal 2 49 2" xfId="21359" xr:uid="{00000000-0005-0000-0000-00007B530000}"/>
    <cellStyle name="Normal 2 5" xfId="21360" xr:uid="{00000000-0005-0000-0000-00007C530000}"/>
    <cellStyle name="Normal 2 5 2" xfId="21361" xr:uid="{00000000-0005-0000-0000-00007D530000}"/>
    <cellStyle name="Normal 2 5 2 2" xfId="21362" xr:uid="{00000000-0005-0000-0000-00007E530000}"/>
    <cellStyle name="Normal 2 5 3" xfId="21363" xr:uid="{00000000-0005-0000-0000-00007F530000}"/>
    <cellStyle name="Normal 2 5 4" xfId="21364" xr:uid="{00000000-0005-0000-0000-000080530000}"/>
    <cellStyle name="Normal 2 5 5" xfId="21365" xr:uid="{00000000-0005-0000-0000-000081530000}"/>
    <cellStyle name="Normal 2 50" xfId="21366" xr:uid="{00000000-0005-0000-0000-000082530000}"/>
    <cellStyle name="Normal 2 50 2" xfId="21367" xr:uid="{00000000-0005-0000-0000-000083530000}"/>
    <cellStyle name="Normal 2 51" xfId="21368" xr:uid="{00000000-0005-0000-0000-000084530000}"/>
    <cellStyle name="Normal 2 51 10" xfId="21369" xr:uid="{00000000-0005-0000-0000-000085530000}"/>
    <cellStyle name="Normal 2 51 2" xfId="21370" xr:uid="{00000000-0005-0000-0000-000086530000}"/>
    <cellStyle name="Normal 2 51 2 2" xfId="21371" xr:uid="{00000000-0005-0000-0000-000087530000}"/>
    <cellStyle name="Normal 2 51 2 3" xfId="21372" xr:uid="{00000000-0005-0000-0000-000088530000}"/>
    <cellStyle name="Normal 2 51 2 4" xfId="21373" xr:uid="{00000000-0005-0000-0000-000089530000}"/>
    <cellStyle name="Normal 2 51 2 5" xfId="21374" xr:uid="{00000000-0005-0000-0000-00008A530000}"/>
    <cellStyle name="Normal 2 51 2 6" xfId="21375" xr:uid="{00000000-0005-0000-0000-00008B530000}"/>
    <cellStyle name="Normal 2 51 2 7" xfId="21376" xr:uid="{00000000-0005-0000-0000-00008C530000}"/>
    <cellStyle name="Normal 2 51 2 8" xfId="21377" xr:uid="{00000000-0005-0000-0000-00008D530000}"/>
    <cellStyle name="Normal 2 51 2 9" xfId="21378" xr:uid="{00000000-0005-0000-0000-00008E530000}"/>
    <cellStyle name="Normal 2 51 3" xfId="21379" xr:uid="{00000000-0005-0000-0000-00008F530000}"/>
    <cellStyle name="Normal 2 51 4" xfId="21380" xr:uid="{00000000-0005-0000-0000-000090530000}"/>
    <cellStyle name="Normal 2 51 5" xfId="21381" xr:uid="{00000000-0005-0000-0000-000091530000}"/>
    <cellStyle name="Normal 2 51 6" xfId="21382" xr:uid="{00000000-0005-0000-0000-000092530000}"/>
    <cellStyle name="Normal 2 51 7" xfId="21383" xr:uid="{00000000-0005-0000-0000-000093530000}"/>
    <cellStyle name="Normal 2 51 8" xfId="21384" xr:uid="{00000000-0005-0000-0000-000094530000}"/>
    <cellStyle name="Normal 2 51 9" xfId="21385" xr:uid="{00000000-0005-0000-0000-000095530000}"/>
    <cellStyle name="Normal 2 52" xfId="21386" xr:uid="{00000000-0005-0000-0000-000096530000}"/>
    <cellStyle name="Normal 2 52 2" xfId="21387" xr:uid="{00000000-0005-0000-0000-000097530000}"/>
    <cellStyle name="Normal 2 52 3" xfId="21388" xr:uid="{00000000-0005-0000-0000-000098530000}"/>
    <cellStyle name="Normal 2 53" xfId="21389" xr:uid="{00000000-0005-0000-0000-000099530000}"/>
    <cellStyle name="Normal 2 53 2" xfId="21390" xr:uid="{00000000-0005-0000-0000-00009A530000}"/>
    <cellStyle name="Normal 2 54" xfId="21391" xr:uid="{00000000-0005-0000-0000-00009B530000}"/>
    <cellStyle name="Normal 2 54 2" xfId="21392" xr:uid="{00000000-0005-0000-0000-00009C530000}"/>
    <cellStyle name="Normal 2 55" xfId="21393" xr:uid="{00000000-0005-0000-0000-00009D530000}"/>
    <cellStyle name="Normal 2 55 2" xfId="21394" xr:uid="{00000000-0005-0000-0000-00009E530000}"/>
    <cellStyle name="Normal 2 56" xfId="21395" xr:uid="{00000000-0005-0000-0000-00009F530000}"/>
    <cellStyle name="Normal 2 56 2" xfId="21396" xr:uid="{00000000-0005-0000-0000-0000A0530000}"/>
    <cellStyle name="Normal 2 57" xfId="21397" xr:uid="{00000000-0005-0000-0000-0000A1530000}"/>
    <cellStyle name="Normal 2 57 2" xfId="21398" xr:uid="{00000000-0005-0000-0000-0000A2530000}"/>
    <cellStyle name="Normal 2 58" xfId="21399" xr:uid="{00000000-0005-0000-0000-0000A3530000}"/>
    <cellStyle name="Normal 2 58 2" xfId="21400" xr:uid="{00000000-0005-0000-0000-0000A4530000}"/>
    <cellStyle name="Normal 2 59" xfId="21401" xr:uid="{00000000-0005-0000-0000-0000A5530000}"/>
    <cellStyle name="Normal 2 59 2" xfId="21402" xr:uid="{00000000-0005-0000-0000-0000A6530000}"/>
    <cellStyle name="Normal 2 6" xfId="21403" xr:uid="{00000000-0005-0000-0000-0000A7530000}"/>
    <cellStyle name="Normal 2 6 2" xfId="21404" xr:uid="{00000000-0005-0000-0000-0000A8530000}"/>
    <cellStyle name="Normal 2 6 3" xfId="21405" xr:uid="{00000000-0005-0000-0000-0000A9530000}"/>
    <cellStyle name="Normal 2 6 4" xfId="21406" xr:uid="{00000000-0005-0000-0000-0000AA530000}"/>
    <cellStyle name="Normal 2 60" xfId="21407" xr:uid="{00000000-0005-0000-0000-0000AB530000}"/>
    <cellStyle name="Normal 2 60 2" xfId="21408" xr:uid="{00000000-0005-0000-0000-0000AC530000}"/>
    <cellStyle name="Normal 2 61" xfId="21409" xr:uid="{00000000-0005-0000-0000-0000AD530000}"/>
    <cellStyle name="Normal 2 61 2" xfId="21410" xr:uid="{00000000-0005-0000-0000-0000AE530000}"/>
    <cellStyle name="Normal 2 62" xfId="21411" xr:uid="{00000000-0005-0000-0000-0000AF530000}"/>
    <cellStyle name="Normal 2 62 2" xfId="21412" xr:uid="{00000000-0005-0000-0000-0000B0530000}"/>
    <cellStyle name="Normal 2 63" xfId="21413" xr:uid="{00000000-0005-0000-0000-0000B1530000}"/>
    <cellStyle name="Normal 2 63 2" xfId="21414" xr:uid="{00000000-0005-0000-0000-0000B2530000}"/>
    <cellStyle name="Normal 2 64" xfId="21415" xr:uid="{00000000-0005-0000-0000-0000B3530000}"/>
    <cellStyle name="Normal 2 64 2" xfId="21416" xr:uid="{00000000-0005-0000-0000-0000B4530000}"/>
    <cellStyle name="Normal 2 64 3" xfId="21417" xr:uid="{00000000-0005-0000-0000-0000B5530000}"/>
    <cellStyle name="Normal 2 65" xfId="21418" xr:uid="{00000000-0005-0000-0000-0000B6530000}"/>
    <cellStyle name="Normal 2 65 2" xfId="21419" xr:uid="{00000000-0005-0000-0000-0000B7530000}"/>
    <cellStyle name="Normal 2 66" xfId="21420" xr:uid="{00000000-0005-0000-0000-0000B8530000}"/>
    <cellStyle name="Normal 2 66 2" xfId="21421" xr:uid="{00000000-0005-0000-0000-0000B9530000}"/>
    <cellStyle name="Normal 2 67" xfId="21422" xr:uid="{00000000-0005-0000-0000-0000BA530000}"/>
    <cellStyle name="Normal 2 67 2" xfId="21423" xr:uid="{00000000-0005-0000-0000-0000BB530000}"/>
    <cellStyle name="Normal 2 67 2 2" xfId="21424" xr:uid="{00000000-0005-0000-0000-0000BC530000}"/>
    <cellStyle name="Normal 2 67 2 2 2" xfId="21425" xr:uid="{00000000-0005-0000-0000-0000BD530000}"/>
    <cellStyle name="Normal 2 67 2 3" xfId="21426" xr:uid="{00000000-0005-0000-0000-0000BE530000}"/>
    <cellStyle name="Normal 2 67 3" xfId="21427" xr:uid="{00000000-0005-0000-0000-0000BF530000}"/>
    <cellStyle name="Normal 2 67 3 2" xfId="21428" xr:uid="{00000000-0005-0000-0000-0000C0530000}"/>
    <cellStyle name="Normal 2 67 4" xfId="21429" xr:uid="{00000000-0005-0000-0000-0000C1530000}"/>
    <cellStyle name="Normal 2 67 4 2" xfId="21430" xr:uid="{00000000-0005-0000-0000-0000C2530000}"/>
    <cellStyle name="Normal 2 67 5" xfId="21431" xr:uid="{00000000-0005-0000-0000-0000C3530000}"/>
    <cellStyle name="Normal 2 67 6" xfId="21432" xr:uid="{00000000-0005-0000-0000-0000C4530000}"/>
    <cellStyle name="Normal 2 67 7" xfId="21433" xr:uid="{00000000-0005-0000-0000-0000C5530000}"/>
    <cellStyle name="Normal 2 67 8" xfId="21434" xr:uid="{00000000-0005-0000-0000-0000C6530000}"/>
    <cellStyle name="Normal 2 67 9" xfId="21435" xr:uid="{00000000-0005-0000-0000-0000C7530000}"/>
    <cellStyle name="Normal 2 68" xfId="21436" xr:uid="{00000000-0005-0000-0000-0000C8530000}"/>
    <cellStyle name="Normal 2 68 2" xfId="21437" xr:uid="{00000000-0005-0000-0000-0000C9530000}"/>
    <cellStyle name="Normal 2 68 2 2" xfId="21438" xr:uid="{00000000-0005-0000-0000-0000CA530000}"/>
    <cellStyle name="Normal 2 69" xfId="21439" xr:uid="{00000000-0005-0000-0000-0000CB530000}"/>
    <cellStyle name="Normal 2 7" xfId="21440" xr:uid="{00000000-0005-0000-0000-0000CC530000}"/>
    <cellStyle name="Normal 2 7 2" xfId="21441" xr:uid="{00000000-0005-0000-0000-0000CD530000}"/>
    <cellStyle name="Normal 2 7 3" xfId="21442" xr:uid="{00000000-0005-0000-0000-0000CE530000}"/>
    <cellStyle name="Normal 2 7 4" xfId="21443" xr:uid="{00000000-0005-0000-0000-0000CF530000}"/>
    <cellStyle name="Normal 2 70" xfId="21444" xr:uid="{00000000-0005-0000-0000-0000D0530000}"/>
    <cellStyle name="Normal 2 71" xfId="21445" xr:uid="{00000000-0005-0000-0000-0000D1530000}"/>
    <cellStyle name="Normal 2 72" xfId="21446" xr:uid="{00000000-0005-0000-0000-0000D2530000}"/>
    <cellStyle name="Normal 2 73" xfId="21447" xr:uid="{00000000-0005-0000-0000-0000D3530000}"/>
    <cellStyle name="Normal 2 74" xfId="21448" xr:uid="{00000000-0005-0000-0000-0000D4530000}"/>
    <cellStyle name="Normal 2 75" xfId="21449" xr:uid="{00000000-0005-0000-0000-0000D5530000}"/>
    <cellStyle name="Normal 2 76" xfId="21450" xr:uid="{00000000-0005-0000-0000-0000D6530000}"/>
    <cellStyle name="Normal 2 77" xfId="21451" xr:uid="{00000000-0005-0000-0000-0000D7530000}"/>
    <cellStyle name="Normal 2 78" xfId="21452" xr:uid="{00000000-0005-0000-0000-0000D8530000}"/>
    <cellStyle name="Normal 2 79" xfId="21453" xr:uid="{00000000-0005-0000-0000-0000D9530000}"/>
    <cellStyle name="Normal 2 79 10" xfId="21454" xr:uid="{00000000-0005-0000-0000-0000DA530000}"/>
    <cellStyle name="Normal 2 79 11" xfId="21455" xr:uid="{00000000-0005-0000-0000-0000DB530000}"/>
    <cellStyle name="Normal 2 79 11 10" xfId="21456" xr:uid="{00000000-0005-0000-0000-0000DC530000}"/>
    <cellStyle name="Normal 2 79 11 11" xfId="21457" xr:uid="{00000000-0005-0000-0000-0000DD530000}"/>
    <cellStyle name="Normal 2 79 11 11 2" xfId="21458" xr:uid="{00000000-0005-0000-0000-0000DE530000}"/>
    <cellStyle name="Normal 2 79 11 11 3" xfId="21459" xr:uid="{00000000-0005-0000-0000-0000DF530000}"/>
    <cellStyle name="Normal 2 79 11 11 4" xfId="21460" xr:uid="{00000000-0005-0000-0000-0000E0530000}"/>
    <cellStyle name="Normal 2 79 11 12" xfId="21461" xr:uid="{00000000-0005-0000-0000-0000E1530000}"/>
    <cellStyle name="Normal 2 79 11 13" xfId="21462" xr:uid="{00000000-0005-0000-0000-0000E2530000}"/>
    <cellStyle name="Normal 2 79 11 14" xfId="21463" xr:uid="{00000000-0005-0000-0000-0000E3530000}"/>
    <cellStyle name="Normal 2 79 11 2" xfId="21464" xr:uid="{00000000-0005-0000-0000-0000E4530000}"/>
    <cellStyle name="Normal 2 79 11 2 10" xfId="21465" xr:uid="{00000000-0005-0000-0000-0000E5530000}"/>
    <cellStyle name="Normal 2 79 11 2 11" xfId="21466" xr:uid="{00000000-0005-0000-0000-0000E6530000}"/>
    <cellStyle name="Normal 2 79 11 2 2" xfId="21467" xr:uid="{00000000-0005-0000-0000-0000E7530000}"/>
    <cellStyle name="Normal 2 79 11 2 2 10" xfId="21468" xr:uid="{00000000-0005-0000-0000-0000E8530000}"/>
    <cellStyle name="Normal 2 79 11 2 2 11" xfId="21469" xr:uid="{00000000-0005-0000-0000-0000E9530000}"/>
    <cellStyle name="Normal 2 79 11 2 2 2" xfId="21470" xr:uid="{00000000-0005-0000-0000-0000EA530000}"/>
    <cellStyle name="Normal 2 79 11 2 2 2 2" xfId="21471" xr:uid="{00000000-0005-0000-0000-0000EB530000}"/>
    <cellStyle name="Normal 2 79 11 2 2 2 2 2" xfId="21472" xr:uid="{00000000-0005-0000-0000-0000EC530000}"/>
    <cellStyle name="Normal 2 79 11 2 2 2 2 3" xfId="21473" xr:uid="{00000000-0005-0000-0000-0000ED530000}"/>
    <cellStyle name="Normal 2 79 11 2 2 2 2 4" xfId="21474" xr:uid="{00000000-0005-0000-0000-0000EE530000}"/>
    <cellStyle name="Normal 2 79 11 2 2 2 3" xfId="21475" xr:uid="{00000000-0005-0000-0000-0000EF530000}"/>
    <cellStyle name="Normal 2 79 11 2 2 2 4" xfId="21476" xr:uid="{00000000-0005-0000-0000-0000F0530000}"/>
    <cellStyle name="Normal 2 79 11 2 2 2 5" xfId="21477" xr:uid="{00000000-0005-0000-0000-0000F1530000}"/>
    <cellStyle name="Normal 2 79 11 2 2 2 6" xfId="21478" xr:uid="{00000000-0005-0000-0000-0000F2530000}"/>
    <cellStyle name="Normal 2 79 11 2 2 3" xfId="21479" xr:uid="{00000000-0005-0000-0000-0000F3530000}"/>
    <cellStyle name="Normal 2 79 11 2 2 4" xfId="21480" xr:uid="{00000000-0005-0000-0000-0000F4530000}"/>
    <cellStyle name="Normal 2 79 11 2 2 5" xfId="21481" xr:uid="{00000000-0005-0000-0000-0000F5530000}"/>
    <cellStyle name="Normal 2 79 11 2 2 6" xfId="21482" xr:uid="{00000000-0005-0000-0000-0000F6530000}"/>
    <cellStyle name="Normal 2 79 11 2 2 7" xfId="21483" xr:uid="{00000000-0005-0000-0000-0000F7530000}"/>
    <cellStyle name="Normal 2 79 11 2 2 8" xfId="21484" xr:uid="{00000000-0005-0000-0000-0000F8530000}"/>
    <cellStyle name="Normal 2 79 11 2 2 8 2" xfId="21485" xr:uid="{00000000-0005-0000-0000-0000F9530000}"/>
    <cellStyle name="Normal 2 79 11 2 2 8 3" xfId="21486" xr:uid="{00000000-0005-0000-0000-0000FA530000}"/>
    <cellStyle name="Normal 2 79 11 2 2 8 4" xfId="21487" xr:uid="{00000000-0005-0000-0000-0000FB530000}"/>
    <cellStyle name="Normal 2 79 11 2 2 9" xfId="21488" xr:uid="{00000000-0005-0000-0000-0000FC530000}"/>
    <cellStyle name="Normal 2 79 11 2 3" xfId="21489" xr:uid="{00000000-0005-0000-0000-0000FD530000}"/>
    <cellStyle name="Normal 2 79 11 2 3 2" xfId="21490" xr:uid="{00000000-0005-0000-0000-0000FE530000}"/>
    <cellStyle name="Normal 2 79 11 2 3 2 2" xfId="21491" xr:uid="{00000000-0005-0000-0000-0000FF530000}"/>
    <cellStyle name="Normal 2 79 11 2 3 2 3" xfId="21492" xr:uid="{00000000-0005-0000-0000-000000540000}"/>
    <cellStyle name="Normal 2 79 11 2 3 2 4" xfId="21493" xr:uid="{00000000-0005-0000-0000-000001540000}"/>
    <cellStyle name="Normal 2 79 11 2 3 3" xfId="21494" xr:uid="{00000000-0005-0000-0000-000002540000}"/>
    <cellStyle name="Normal 2 79 11 2 3 4" xfId="21495" xr:uid="{00000000-0005-0000-0000-000003540000}"/>
    <cellStyle name="Normal 2 79 11 2 3 5" xfId="21496" xr:uid="{00000000-0005-0000-0000-000004540000}"/>
    <cellStyle name="Normal 2 79 11 2 3 6" xfId="21497" xr:uid="{00000000-0005-0000-0000-000005540000}"/>
    <cellStyle name="Normal 2 79 11 2 4" xfId="21498" xr:uid="{00000000-0005-0000-0000-000006540000}"/>
    <cellStyle name="Normal 2 79 11 2 5" xfId="21499" xr:uid="{00000000-0005-0000-0000-000007540000}"/>
    <cellStyle name="Normal 2 79 11 2 6" xfId="21500" xr:uid="{00000000-0005-0000-0000-000008540000}"/>
    <cellStyle name="Normal 2 79 11 2 7" xfId="21501" xr:uid="{00000000-0005-0000-0000-000009540000}"/>
    <cellStyle name="Normal 2 79 11 2 8" xfId="21502" xr:uid="{00000000-0005-0000-0000-00000A540000}"/>
    <cellStyle name="Normal 2 79 11 2 8 2" xfId="21503" xr:uid="{00000000-0005-0000-0000-00000B540000}"/>
    <cellStyle name="Normal 2 79 11 2 8 3" xfId="21504" xr:uid="{00000000-0005-0000-0000-00000C540000}"/>
    <cellStyle name="Normal 2 79 11 2 8 4" xfId="21505" xr:uid="{00000000-0005-0000-0000-00000D540000}"/>
    <cellStyle name="Normal 2 79 11 2 9" xfId="21506" xr:uid="{00000000-0005-0000-0000-00000E540000}"/>
    <cellStyle name="Normal 2 79 11 3" xfId="21507" xr:uid="{00000000-0005-0000-0000-00000F540000}"/>
    <cellStyle name="Normal 2 79 11 4" xfId="21508" xr:uid="{00000000-0005-0000-0000-000010540000}"/>
    <cellStyle name="Normal 2 79 11 5" xfId="21509" xr:uid="{00000000-0005-0000-0000-000011540000}"/>
    <cellStyle name="Normal 2 79 11 5 2" xfId="21510" xr:uid="{00000000-0005-0000-0000-000012540000}"/>
    <cellStyle name="Normal 2 79 11 5 2 2" xfId="21511" xr:uid="{00000000-0005-0000-0000-000013540000}"/>
    <cellStyle name="Normal 2 79 11 5 2 3" xfId="21512" xr:uid="{00000000-0005-0000-0000-000014540000}"/>
    <cellStyle name="Normal 2 79 11 5 2 4" xfId="21513" xr:uid="{00000000-0005-0000-0000-000015540000}"/>
    <cellStyle name="Normal 2 79 11 5 3" xfId="21514" xr:uid="{00000000-0005-0000-0000-000016540000}"/>
    <cellStyle name="Normal 2 79 11 5 4" xfId="21515" xr:uid="{00000000-0005-0000-0000-000017540000}"/>
    <cellStyle name="Normal 2 79 11 5 5" xfId="21516" xr:uid="{00000000-0005-0000-0000-000018540000}"/>
    <cellStyle name="Normal 2 79 11 5 6" xfId="21517" xr:uid="{00000000-0005-0000-0000-000019540000}"/>
    <cellStyle name="Normal 2 79 11 6" xfId="21518" xr:uid="{00000000-0005-0000-0000-00001A540000}"/>
    <cellStyle name="Normal 2 79 11 7" xfId="21519" xr:uid="{00000000-0005-0000-0000-00001B540000}"/>
    <cellStyle name="Normal 2 79 11 8" xfId="21520" xr:uid="{00000000-0005-0000-0000-00001C540000}"/>
    <cellStyle name="Normal 2 79 11 9" xfId="21521" xr:uid="{00000000-0005-0000-0000-00001D540000}"/>
    <cellStyle name="Normal 2 79 12" xfId="21522" xr:uid="{00000000-0005-0000-0000-00001E540000}"/>
    <cellStyle name="Normal 2 79 13" xfId="21523" xr:uid="{00000000-0005-0000-0000-00001F540000}"/>
    <cellStyle name="Normal 2 79 13 10" xfId="21524" xr:uid="{00000000-0005-0000-0000-000020540000}"/>
    <cellStyle name="Normal 2 79 13 11" xfId="21525" xr:uid="{00000000-0005-0000-0000-000021540000}"/>
    <cellStyle name="Normal 2 79 13 2" xfId="21526" xr:uid="{00000000-0005-0000-0000-000022540000}"/>
    <cellStyle name="Normal 2 79 13 2 10" xfId="21527" xr:uid="{00000000-0005-0000-0000-000023540000}"/>
    <cellStyle name="Normal 2 79 13 2 11" xfId="21528" xr:uid="{00000000-0005-0000-0000-000024540000}"/>
    <cellStyle name="Normal 2 79 13 2 2" xfId="21529" xr:uid="{00000000-0005-0000-0000-000025540000}"/>
    <cellStyle name="Normal 2 79 13 2 2 2" xfId="21530" xr:uid="{00000000-0005-0000-0000-000026540000}"/>
    <cellStyle name="Normal 2 79 13 2 2 2 2" xfId="21531" xr:uid="{00000000-0005-0000-0000-000027540000}"/>
    <cellStyle name="Normal 2 79 13 2 2 2 3" xfId="21532" xr:uid="{00000000-0005-0000-0000-000028540000}"/>
    <cellStyle name="Normal 2 79 13 2 2 2 4" xfId="21533" xr:uid="{00000000-0005-0000-0000-000029540000}"/>
    <cellStyle name="Normal 2 79 13 2 2 3" xfId="21534" xr:uid="{00000000-0005-0000-0000-00002A540000}"/>
    <cellStyle name="Normal 2 79 13 2 2 4" xfId="21535" xr:uid="{00000000-0005-0000-0000-00002B540000}"/>
    <cellStyle name="Normal 2 79 13 2 2 5" xfId="21536" xr:uid="{00000000-0005-0000-0000-00002C540000}"/>
    <cellStyle name="Normal 2 79 13 2 2 6" xfId="21537" xr:uid="{00000000-0005-0000-0000-00002D540000}"/>
    <cellStyle name="Normal 2 79 13 2 3" xfId="21538" xr:uid="{00000000-0005-0000-0000-00002E540000}"/>
    <cellStyle name="Normal 2 79 13 2 4" xfId="21539" xr:uid="{00000000-0005-0000-0000-00002F540000}"/>
    <cellStyle name="Normal 2 79 13 2 5" xfId="21540" xr:uid="{00000000-0005-0000-0000-000030540000}"/>
    <cellStyle name="Normal 2 79 13 2 6" xfId="21541" xr:uid="{00000000-0005-0000-0000-000031540000}"/>
    <cellStyle name="Normal 2 79 13 2 7" xfId="21542" xr:uid="{00000000-0005-0000-0000-000032540000}"/>
    <cellStyle name="Normal 2 79 13 2 8" xfId="21543" xr:uid="{00000000-0005-0000-0000-000033540000}"/>
    <cellStyle name="Normal 2 79 13 2 8 2" xfId="21544" xr:uid="{00000000-0005-0000-0000-000034540000}"/>
    <cellStyle name="Normal 2 79 13 2 8 3" xfId="21545" xr:uid="{00000000-0005-0000-0000-000035540000}"/>
    <cellStyle name="Normal 2 79 13 2 8 4" xfId="21546" xr:uid="{00000000-0005-0000-0000-000036540000}"/>
    <cellStyle name="Normal 2 79 13 2 9" xfId="21547" xr:uid="{00000000-0005-0000-0000-000037540000}"/>
    <cellStyle name="Normal 2 79 13 3" xfId="21548" xr:uid="{00000000-0005-0000-0000-000038540000}"/>
    <cellStyle name="Normal 2 79 13 3 2" xfId="21549" xr:uid="{00000000-0005-0000-0000-000039540000}"/>
    <cellStyle name="Normal 2 79 13 3 2 2" xfId="21550" xr:uid="{00000000-0005-0000-0000-00003A540000}"/>
    <cellStyle name="Normal 2 79 13 3 2 3" xfId="21551" xr:uid="{00000000-0005-0000-0000-00003B540000}"/>
    <cellStyle name="Normal 2 79 13 3 2 4" xfId="21552" xr:uid="{00000000-0005-0000-0000-00003C540000}"/>
    <cellStyle name="Normal 2 79 13 3 3" xfId="21553" xr:uid="{00000000-0005-0000-0000-00003D540000}"/>
    <cellStyle name="Normal 2 79 13 3 4" xfId="21554" xr:uid="{00000000-0005-0000-0000-00003E540000}"/>
    <cellStyle name="Normal 2 79 13 3 5" xfId="21555" xr:uid="{00000000-0005-0000-0000-00003F540000}"/>
    <cellStyle name="Normal 2 79 13 3 6" xfId="21556" xr:uid="{00000000-0005-0000-0000-000040540000}"/>
    <cellStyle name="Normal 2 79 13 4" xfId="21557" xr:uid="{00000000-0005-0000-0000-000041540000}"/>
    <cellStyle name="Normal 2 79 13 5" xfId="21558" xr:uid="{00000000-0005-0000-0000-000042540000}"/>
    <cellStyle name="Normal 2 79 13 6" xfId="21559" xr:uid="{00000000-0005-0000-0000-000043540000}"/>
    <cellStyle name="Normal 2 79 13 7" xfId="21560" xr:uid="{00000000-0005-0000-0000-000044540000}"/>
    <cellStyle name="Normal 2 79 13 8" xfId="21561" xr:uid="{00000000-0005-0000-0000-000045540000}"/>
    <cellStyle name="Normal 2 79 13 8 2" xfId="21562" xr:uid="{00000000-0005-0000-0000-000046540000}"/>
    <cellStyle name="Normal 2 79 13 8 3" xfId="21563" xr:uid="{00000000-0005-0000-0000-000047540000}"/>
    <cellStyle name="Normal 2 79 13 8 4" xfId="21564" xr:uid="{00000000-0005-0000-0000-000048540000}"/>
    <cellStyle name="Normal 2 79 13 9" xfId="21565" xr:uid="{00000000-0005-0000-0000-000049540000}"/>
    <cellStyle name="Normal 2 79 14" xfId="21566" xr:uid="{00000000-0005-0000-0000-00004A540000}"/>
    <cellStyle name="Normal 2 79 15" xfId="21567" xr:uid="{00000000-0005-0000-0000-00004B540000}"/>
    <cellStyle name="Normal 2 79 15 2" xfId="21568" xr:uid="{00000000-0005-0000-0000-00004C540000}"/>
    <cellStyle name="Normal 2 79 15 2 2" xfId="21569" xr:uid="{00000000-0005-0000-0000-00004D540000}"/>
    <cellStyle name="Normal 2 79 15 2 3" xfId="21570" xr:uid="{00000000-0005-0000-0000-00004E540000}"/>
    <cellStyle name="Normal 2 79 15 2 4" xfId="21571" xr:uid="{00000000-0005-0000-0000-00004F540000}"/>
    <cellStyle name="Normal 2 79 15 3" xfId="21572" xr:uid="{00000000-0005-0000-0000-000050540000}"/>
    <cellStyle name="Normal 2 79 15 4" xfId="21573" xr:uid="{00000000-0005-0000-0000-000051540000}"/>
    <cellStyle name="Normal 2 79 15 5" xfId="21574" xr:uid="{00000000-0005-0000-0000-000052540000}"/>
    <cellStyle name="Normal 2 79 15 6" xfId="21575" xr:uid="{00000000-0005-0000-0000-000053540000}"/>
    <cellStyle name="Normal 2 79 16" xfId="21576" xr:uid="{00000000-0005-0000-0000-000054540000}"/>
    <cellStyle name="Normal 2 79 17" xfId="21577" xr:uid="{00000000-0005-0000-0000-000055540000}"/>
    <cellStyle name="Normal 2 79 18" xfId="21578" xr:uid="{00000000-0005-0000-0000-000056540000}"/>
    <cellStyle name="Normal 2 79 19" xfId="21579" xr:uid="{00000000-0005-0000-0000-000057540000}"/>
    <cellStyle name="Normal 2 79 2" xfId="21580" xr:uid="{00000000-0005-0000-0000-000058540000}"/>
    <cellStyle name="Normal 2 79 2 10" xfId="21581" xr:uid="{00000000-0005-0000-0000-000059540000}"/>
    <cellStyle name="Normal 2 79 2 11" xfId="21582" xr:uid="{00000000-0005-0000-0000-00005A540000}"/>
    <cellStyle name="Normal 2 79 2 12" xfId="21583" xr:uid="{00000000-0005-0000-0000-00005B540000}"/>
    <cellStyle name="Normal 2 79 2 13" xfId="21584" xr:uid="{00000000-0005-0000-0000-00005C540000}"/>
    <cellStyle name="Normal 2 79 2 13 2" xfId="21585" xr:uid="{00000000-0005-0000-0000-00005D540000}"/>
    <cellStyle name="Normal 2 79 2 13 3" xfId="21586" xr:uid="{00000000-0005-0000-0000-00005E540000}"/>
    <cellStyle name="Normal 2 79 2 13 4" xfId="21587" xr:uid="{00000000-0005-0000-0000-00005F540000}"/>
    <cellStyle name="Normal 2 79 2 14" xfId="21588" xr:uid="{00000000-0005-0000-0000-000060540000}"/>
    <cellStyle name="Normal 2 79 2 15" xfId="21589" xr:uid="{00000000-0005-0000-0000-000061540000}"/>
    <cellStyle name="Normal 2 79 2 16" xfId="21590" xr:uid="{00000000-0005-0000-0000-000062540000}"/>
    <cellStyle name="Normal 2 79 2 2" xfId="21591" xr:uid="{00000000-0005-0000-0000-000063540000}"/>
    <cellStyle name="Normal 2 79 2 2 10" xfId="21592" xr:uid="{00000000-0005-0000-0000-000064540000}"/>
    <cellStyle name="Normal 2 79 2 2 11" xfId="21593" xr:uid="{00000000-0005-0000-0000-000065540000}"/>
    <cellStyle name="Normal 2 79 2 2 11 2" xfId="21594" xr:uid="{00000000-0005-0000-0000-000066540000}"/>
    <cellStyle name="Normal 2 79 2 2 11 3" xfId="21595" xr:uid="{00000000-0005-0000-0000-000067540000}"/>
    <cellStyle name="Normal 2 79 2 2 11 4" xfId="21596" xr:uid="{00000000-0005-0000-0000-000068540000}"/>
    <cellStyle name="Normal 2 79 2 2 12" xfId="21597" xr:uid="{00000000-0005-0000-0000-000069540000}"/>
    <cellStyle name="Normal 2 79 2 2 13" xfId="21598" xr:uid="{00000000-0005-0000-0000-00006A540000}"/>
    <cellStyle name="Normal 2 79 2 2 14" xfId="21599" xr:uid="{00000000-0005-0000-0000-00006B540000}"/>
    <cellStyle name="Normal 2 79 2 2 2" xfId="21600" xr:uid="{00000000-0005-0000-0000-00006C540000}"/>
    <cellStyle name="Normal 2 79 2 2 2 10" xfId="21601" xr:uid="{00000000-0005-0000-0000-00006D540000}"/>
    <cellStyle name="Normal 2 79 2 2 2 11" xfId="21602" xr:uid="{00000000-0005-0000-0000-00006E540000}"/>
    <cellStyle name="Normal 2 79 2 2 2 2" xfId="21603" xr:uid="{00000000-0005-0000-0000-00006F540000}"/>
    <cellStyle name="Normal 2 79 2 2 2 2 10" xfId="21604" xr:uid="{00000000-0005-0000-0000-000070540000}"/>
    <cellStyle name="Normal 2 79 2 2 2 2 11" xfId="21605" xr:uid="{00000000-0005-0000-0000-000071540000}"/>
    <cellStyle name="Normal 2 79 2 2 2 2 2" xfId="21606" xr:uid="{00000000-0005-0000-0000-000072540000}"/>
    <cellStyle name="Normal 2 79 2 2 2 2 2 2" xfId="21607" xr:uid="{00000000-0005-0000-0000-000073540000}"/>
    <cellStyle name="Normal 2 79 2 2 2 2 2 2 2" xfId="21608" xr:uid="{00000000-0005-0000-0000-000074540000}"/>
    <cellStyle name="Normal 2 79 2 2 2 2 2 2 3" xfId="21609" xr:uid="{00000000-0005-0000-0000-000075540000}"/>
    <cellStyle name="Normal 2 79 2 2 2 2 2 2 4" xfId="21610" xr:uid="{00000000-0005-0000-0000-000076540000}"/>
    <cellStyle name="Normal 2 79 2 2 2 2 2 3" xfId="21611" xr:uid="{00000000-0005-0000-0000-000077540000}"/>
    <cellStyle name="Normal 2 79 2 2 2 2 2 4" xfId="21612" xr:uid="{00000000-0005-0000-0000-000078540000}"/>
    <cellStyle name="Normal 2 79 2 2 2 2 2 5" xfId="21613" xr:uid="{00000000-0005-0000-0000-000079540000}"/>
    <cellStyle name="Normal 2 79 2 2 2 2 2 6" xfId="21614" xr:uid="{00000000-0005-0000-0000-00007A540000}"/>
    <cellStyle name="Normal 2 79 2 2 2 2 3" xfId="21615" xr:uid="{00000000-0005-0000-0000-00007B540000}"/>
    <cellStyle name="Normal 2 79 2 2 2 2 4" xfId="21616" xr:uid="{00000000-0005-0000-0000-00007C540000}"/>
    <cellStyle name="Normal 2 79 2 2 2 2 5" xfId="21617" xr:uid="{00000000-0005-0000-0000-00007D540000}"/>
    <cellStyle name="Normal 2 79 2 2 2 2 6" xfId="21618" xr:uid="{00000000-0005-0000-0000-00007E540000}"/>
    <cellStyle name="Normal 2 79 2 2 2 2 7" xfId="21619" xr:uid="{00000000-0005-0000-0000-00007F540000}"/>
    <cellStyle name="Normal 2 79 2 2 2 2 8" xfId="21620" xr:uid="{00000000-0005-0000-0000-000080540000}"/>
    <cellStyle name="Normal 2 79 2 2 2 2 8 2" xfId="21621" xr:uid="{00000000-0005-0000-0000-000081540000}"/>
    <cellStyle name="Normal 2 79 2 2 2 2 8 3" xfId="21622" xr:uid="{00000000-0005-0000-0000-000082540000}"/>
    <cellStyle name="Normal 2 79 2 2 2 2 8 4" xfId="21623" xr:uid="{00000000-0005-0000-0000-000083540000}"/>
    <cellStyle name="Normal 2 79 2 2 2 2 9" xfId="21624" xr:uid="{00000000-0005-0000-0000-000084540000}"/>
    <cellStyle name="Normal 2 79 2 2 2 3" xfId="21625" xr:uid="{00000000-0005-0000-0000-000085540000}"/>
    <cellStyle name="Normal 2 79 2 2 2 3 2" xfId="21626" xr:uid="{00000000-0005-0000-0000-000086540000}"/>
    <cellStyle name="Normal 2 79 2 2 2 3 2 2" xfId="21627" xr:uid="{00000000-0005-0000-0000-000087540000}"/>
    <cellStyle name="Normal 2 79 2 2 2 3 2 3" xfId="21628" xr:uid="{00000000-0005-0000-0000-000088540000}"/>
    <cellStyle name="Normal 2 79 2 2 2 3 2 4" xfId="21629" xr:uid="{00000000-0005-0000-0000-000089540000}"/>
    <cellStyle name="Normal 2 79 2 2 2 3 3" xfId="21630" xr:uid="{00000000-0005-0000-0000-00008A540000}"/>
    <cellStyle name="Normal 2 79 2 2 2 3 4" xfId="21631" xr:uid="{00000000-0005-0000-0000-00008B540000}"/>
    <cellStyle name="Normal 2 79 2 2 2 3 5" xfId="21632" xr:uid="{00000000-0005-0000-0000-00008C540000}"/>
    <cellStyle name="Normal 2 79 2 2 2 3 6" xfId="21633" xr:uid="{00000000-0005-0000-0000-00008D540000}"/>
    <cellStyle name="Normal 2 79 2 2 2 4" xfId="21634" xr:uid="{00000000-0005-0000-0000-00008E540000}"/>
    <cellStyle name="Normal 2 79 2 2 2 5" xfId="21635" xr:uid="{00000000-0005-0000-0000-00008F540000}"/>
    <cellStyle name="Normal 2 79 2 2 2 6" xfId="21636" xr:uid="{00000000-0005-0000-0000-000090540000}"/>
    <cellStyle name="Normal 2 79 2 2 2 7" xfId="21637" xr:uid="{00000000-0005-0000-0000-000091540000}"/>
    <cellStyle name="Normal 2 79 2 2 2 8" xfId="21638" xr:uid="{00000000-0005-0000-0000-000092540000}"/>
    <cellStyle name="Normal 2 79 2 2 2 8 2" xfId="21639" xr:uid="{00000000-0005-0000-0000-000093540000}"/>
    <cellStyle name="Normal 2 79 2 2 2 8 3" xfId="21640" xr:uid="{00000000-0005-0000-0000-000094540000}"/>
    <cellStyle name="Normal 2 79 2 2 2 8 4" xfId="21641" xr:uid="{00000000-0005-0000-0000-000095540000}"/>
    <cellStyle name="Normal 2 79 2 2 2 9" xfId="21642" xr:uid="{00000000-0005-0000-0000-000096540000}"/>
    <cellStyle name="Normal 2 79 2 2 3" xfId="21643" xr:uid="{00000000-0005-0000-0000-000097540000}"/>
    <cellStyle name="Normal 2 79 2 2 4" xfId="21644" xr:uid="{00000000-0005-0000-0000-000098540000}"/>
    <cellStyle name="Normal 2 79 2 2 5" xfId="21645" xr:uid="{00000000-0005-0000-0000-000099540000}"/>
    <cellStyle name="Normal 2 79 2 2 5 2" xfId="21646" xr:uid="{00000000-0005-0000-0000-00009A540000}"/>
    <cellStyle name="Normal 2 79 2 2 5 2 2" xfId="21647" xr:uid="{00000000-0005-0000-0000-00009B540000}"/>
    <cellStyle name="Normal 2 79 2 2 5 2 3" xfId="21648" xr:uid="{00000000-0005-0000-0000-00009C540000}"/>
    <cellStyle name="Normal 2 79 2 2 5 2 4" xfId="21649" xr:uid="{00000000-0005-0000-0000-00009D540000}"/>
    <cellStyle name="Normal 2 79 2 2 5 3" xfId="21650" xr:uid="{00000000-0005-0000-0000-00009E540000}"/>
    <cellStyle name="Normal 2 79 2 2 5 4" xfId="21651" xr:uid="{00000000-0005-0000-0000-00009F540000}"/>
    <cellStyle name="Normal 2 79 2 2 5 5" xfId="21652" xr:uid="{00000000-0005-0000-0000-0000A0540000}"/>
    <cellStyle name="Normal 2 79 2 2 5 6" xfId="21653" xr:uid="{00000000-0005-0000-0000-0000A1540000}"/>
    <cellStyle name="Normal 2 79 2 2 6" xfId="21654" xr:uid="{00000000-0005-0000-0000-0000A2540000}"/>
    <cellStyle name="Normal 2 79 2 2 7" xfId="21655" xr:uid="{00000000-0005-0000-0000-0000A3540000}"/>
    <cellStyle name="Normal 2 79 2 2 8" xfId="21656" xr:uid="{00000000-0005-0000-0000-0000A4540000}"/>
    <cellStyle name="Normal 2 79 2 2 9" xfId="21657" xr:uid="{00000000-0005-0000-0000-0000A5540000}"/>
    <cellStyle name="Normal 2 79 2 3" xfId="21658" xr:uid="{00000000-0005-0000-0000-0000A6540000}"/>
    <cellStyle name="Normal 2 79 2 4" xfId="21659" xr:uid="{00000000-0005-0000-0000-0000A7540000}"/>
    <cellStyle name="Normal 2 79 2 5" xfId="21660" xr:uid="{00000000-0005-0000-0000-0000A8540000}"/>
    <cellStyle name="Normal 2 79 2 5 10" xfId="21661" xr:uid="{00000000-0005-0000-0000-0000A9540000}"/>
    <cellStyle name="Normal 2 79 2 5 11" xfId="21662" xr:uid="{00000000-0005-0000-0000-0000AA540000}"/>
    <cellStyle name="Normal 2 79 2 5 2" xfId="21663" xr:uid="{00000000-0005-0000-0000-0000AB540000}"/>
    <cellStyle name="Normal 2 79 2 5 2 10" xfId="21664" xr:uid="{00000000-0005-0000-0000-0000AC540000}"/>
    <cellStyle name="Normal 2 79 2 5 2 11" xfId="21665" xr:uid="{00000000-0005-0000-0000-0000AD540000}"/>
    <cellStyle name="Normal 2 79 2 5 2 2" xfId="21666" xr:uid="{00000000-0005-0000-0000-0000AE540000}"/>
    <cellStyle name="Normal 2 79 2 5 2 2 2" xfId="21667" xr:uid="{00000000-0005-0000-0000-0000AF540000}"/>
    <cellStyle name="Normal 2 79 2 5 2 2 2 2" xfId="21668" xr:uid="{00000000-0005-0000-0000-0000B0540000}"/>
    <cellStyle name="Normal 2 79 2 5 2 2 2 3" xfId="21669" xr:uid="{00000000-0005-0000-0000-0000B1540000}"/>
    <cellStyle name="Normal 2 79 2 5 2 2 2 4" xfId="21670" xr:uid="{00000000-0005-0000-0000-0000B2540000}"/>
    <cellStyle name="Normal 2 79 2 5 2 2 3" xfId="21671" xr:uid="{00000000-0005-0000-0000-0000B3540000}"/>
    <cellStyle name="Normal 2 79 2 5 2 2 4" xfId="21672" xr:uid="{00000000-0005-0000-0000-0000B4540000}"/>
    <cellStyle name="Normal 2 79 2 5 2 2 5" xfId="21673" xr:uid="{00000000-0005-0000-0000-0000B5540000}"/>
    <cellStyle name="Normal 2 79 2 5 2 2 6" xfId="21674" xr:uid="{00000000-0005-0000-0000-0000B6540000}"/>
    <cellStyle name="Normal 2 79 2 5 2 3" xfId="21675" xr:uid="{00000000-0005-0000-0000-0000B7540000}"/>
    <cellStyle name="Normal 2 79 2 5 2 4" xfId="21676" xr:uid="{00000000-0005-0000-0000-0000B8540000}"/>
    <cellStyle name="Normal 2 79 2 5 2 5" xfId="21677" xr:uid="{00000000-0005-0000-0000-0000B9540000}"/>
    <cellStyle name="Normal 2 79 2 5 2 6" xfId="21678" xr:uid="{00000000-0005-0000-0000-0000BA540000}"/>
    <cellStyle name="Normal 2 79 2 5 2 7" xfId="21679" xr:uid="{00000000-0005-0000-0000-0000BB540000}"/>
    <cellStyle name="Normal 2 79 2 5 2 8" xfId="21680" xr:uid="{00000000-0005-0000-0000-0000BC540000}"/>
    <cellStyle name="Normal 2 79 2 5 2 8 2" xfId="21681" xr:uid="{00000000-0005-0000-0000-0000BD540000}"/>
    <cellStyle name="Normal 2 79 2 5 2 8 3" xfId="21682" xr:uid="{00000000-0005-0000-0000-0000BE540000}"/>
    <cellStyle name="Normal 2 79 2 5 2 8 4" xfId="21683" xr:uid="{00000000-0005-0000-0000-0000BF540000}"/>
    <cellStyle name="Normal 2 79 2 5 2 9" xfId="21684" xr:uid="{00000000-0005-0000-0000-0000C0540000}"/>
    <cellStyle name="Normal 2 79 2 5 3" xfId="21685" xr:uid="{00000000-0005-0000-0000-0000C1540000}"/>
    <cellStyle name="Normal 2 79 2 5 3 2" xfId="21686" xr:uid="{00000000-0005-0000-0000-0000C2540000}"/>
    <cellStyle name="Normal 2 79 2 5 3 2 2" xfId="21687" xr:uid="{00000000-0005-0000-0000-0000C3540000}"/>
    <cellStyle name="Normal 2 79 2 5 3 2 3" xfId="21688" xr:uid="{00000000-0005-0000-0000-0000C4540000}"/>
    <cellStyle name="Normal 2 79 2 5 3 2 4" xfId="21689" xr:uid="{00000000-0005-0000-0000-0000C5540000}"/>
    <cellStyle name="Normal 2 79 2 5 3 3" xfId="21690" xr:uid="{00000000-0005-0000-0000-0000C6540000}"/>
    <cellStyle name="Normal 2 79 2 5 3 4" xfId="21691" xr:uid="{00000000-0005-0000-0000-0000C7540000}"/>
    <cellStyle name="Normal 2 79 2 5 3 5" xfId="21692" xr:uid="{00000000-0005-0000-0000-0000C8540000}"/>
    <cellStyle name="Normal 2 79 2 5 3 6" xfId="21693" xr:uid="{00000000-0005-0000-0000-0000C9540000}"/>
    <cellStyle name="Normal 2 79 2 5 4" xfId="21694" xr:uid="{00000000-0005-0000-0000-0000CA540000}"/>
    <cellStyle name="Normal 2 79 2 5 5" xfId="21695" xr:uid="{00000000-0005-0000-0000-0000CB540000}"/>
    <cellStyle name="Normal 2 79 2 5 6" xfId="21696" xr:uid="{00000000-0005-0000-0000-0000CC540000}"/>
    <cellStyle name="Normal 2 79 2 5 7" xfId="21697" xr:uid="{00000000-0005-0000-0000-0000CD540000}"/>
    <cellStyle name="Normal 2 79 2 5 8" xfId="21698" xr:uid="{00000000-0005-0000-0000-0000CE540000}"/>
    <cellStyle name="Normal 2 79 2 5 8 2" xfId="21699" xr:uid="{00000000-0005-0000-0000-0000CF540000}"/>
    <cellStyle name="Normal 2 79 2 5 8 3" xfId="21700" xr:uid="{00000000-0005-0000-0000-0000D0540000}"/>
    <cellStyle name="Normal 2 79 2 5 8 4" xfId="21701" xr:uid="{00000000-0005-0000-0000-0000D1540000}"/>
    <cellStyle name="Normal 2 79 2 5 9" xfId="21702" xr:uid="{00000000-0005-0000-0000-0000D2540000}"/>
    <cellStyle name="Normal 2 79 2 6" xfId="21703" xr:uid="{00000000-0005-0000-0000-0000D3540000}"/>
    <cellStyle name="Normal 2 79 2 7" xfId="21704" xr:uid="{00000000-0005-0000-0000-0000D4540000}"/>
    <cellStyle name="Normal 2 79 2 7 2" xfId="21705" xr:uid="{00000000-0005-0000-0000-0000D5540000}"/>
    <cellStyle name="Normal 2 79 2 7 2 2" xfId="21706" xr:uid="{00000000-0005-0000-0000-0000D6540000}"/>
    <cellStyle name="Normal 2 79 2 7 2 3" xfId="21707" xr:uid="{00000000-0005-0000-0000-0000D7540000}"/>
    <cellStyle name="Normal 2 79 2 7 2 4" xfId="21708" xr:uid="{00000000-0005-0000-0000-0000D8540000}"/>
    <cellStyle name="Normal 2 79 2 7 3" xfId="21709" xr:uid="{00000000-0005-0000-0000-0000D9540000}"/>
    <cellStyle name="Normal 2 79 2 7 4" xfId="21710" xr:uid="{00000000-0005-0000-0000-0000DA540000}"/>
    <cellStyle name="Normal 2 79 2 7 5" xfId="21711" xr:uid="{00000000-0005-0000-0000-0000DB540000}"/>
    <cellStyle name="Normal 2 79 2 7 6" xfId="21712" xr:uid="{00000000-0005-0000-0000-0000DC540000}"/>
    <cellStyle name="Normal 2 79 2 8" xfId="21713" xr:uid="{00000000-0005-0000-0000-0000DD540000}"/>
    <cellStyle name="Normal 2 79 2 9" xfId="21714" xr:uid="{00000000-0005-0000-0000-0000DE540000}"/>
    <cellStyle name="Normal 2 79 20" xfId="21715" xr:uid="{00000000-0005-0000-0000-0000DF540000}"/>
    <cellStyle name="Normal 2 79 21" xfId="21716" xr:uid="{00000000-0005-0000-0000-0000E0540000}"/>
    <cellStyle name="Normal 2 79 21 2" xfId="21717" xr:uid="{00000000-0005-0000-0000-0000E1540000}"/>
    <cellStyle name="Normal 2 79 21 3" xfId="21718" xr:uid="{00000000-0005-0000-0000-0000E2540000}"/>
    <cellStyle name="Normal 2 79 21 4" xfId="21719" xr:uid="{00000000-0005-0000-0000-0000E3540000}"/>
    <cellStyle name="Normal 2 79 22" xfId="21720" xr:uid="{00000000-0005-0000-0000-0000E4540000}"/>
    <cellStyle name="Normal 2 79 23" xfId="21721" xr:uid="{00000000-0005-0000-0000-0000E5540000}"/>
    <cellStyle name="Normal 2 79 24" xfId="21722" xr:uid="{00000000-0005-0000-0000-0000E6540000}"/>
    <cellStyle name="Normal 2 79 3" xfId="21723" xr:uid="{00000000-0005-0000-0000-0000E7540000}"/>
    <cellStyle name="Normal 2 79 4" xfId="21724" xr:uid="{00000000-0005-0000-0000-0000E8540000}"/>
    <cellStyle name="Normal 2 79 5" xfId="21725" xr:uid="{00000000-0005-0000-0000-0000E9540000}"/>
    <cellStyle name="Normal 2 79 6" xfId="21726" xr:uid="{00000000-0005-0000-0000-0000EA540000}"/>
    <cellStyle name="Normal 2 79 7" xfId="21727" xr:uid="{00000000-0005-0000-0000-0000EB540000}"/>
    <cellStyle name="Normal 2 79 8" xfId="21728" xr:uid="{00000000-0005-0000-0000-0000EC540000}"/>
    <cellStyle name="Normal 2 79 9" xfId="21729" xr:uid="{00000000-0005-0000-0000-0000ED540000}"/>
    <cellStyle name="Normal 2 8" xfId="21730" xr:uid="{00000000-0005-0000-0000-0000EE540000}"/>
    <cellStyle name="Normal 2 8 2" xfId="21731" xr:uid="{00000000-0005-0000-0000-0000EF540000}"/>
    <cellStyle name="Normal 2 8 3" xfId="21732" xr:uid="{00000000-0005-0000-0000-0000F0540000}"/>
    <cellStyle name="Normal 2 8 4" xfId="21733" xr:uid="{00000000-0005-0000-0000-0000F1540000}"/>
    <cellStyle name="Normal 2 80" xfId="21734" xr:uid="{00000000-0005-0000-0000-0000F2540000}"/>
    <cellStyle name="Normal 2 80 10" xfId="21735" xr:uid="{00000000-0005-0000-0000-0000F3540000}"/>
    <cellStyle name="Normal 2 80 11" xfId="21736" xr:uid="{00000000-0005-0000-0000-0000F4540000}"/>
    <cellStyle name="Normal 2 80 12" xfId="21737" xr:uid="{00000000-0005-0000-0000-0000F5540000}"/>
    <cellStyle name="Normal 2 80 13" xfId="21738" xr:uid="{00000000-0005-0000-0000-0000F6540000}"/>
    <cellStyle name="Normal 2 80 13 2" xfId="21739" xr:uid="{00000000-0005-0000-0000-0000F7540000}"/>
    <cellStyle name="Normal 2 80 13 3" xfId="21740" xr:uid="{00000000-0005-0000-0000-0000F8540000}"/>
    <cellStyle name="Normal 2 80 13 4" xfId="21741" xr:uid="{00000000-0005-0000-0000-0000F9540000}"/>
    <cellStyle name="Normal 2 80 14" xfId="21742" xr:uid="{00000000-0005-0000-0000-0000FA540000}"/>
    <cellStyle name="Normal 2 80 15" xfId="21743" xr:uid="{00000000-0005-0000-0000-0000FB540000}"/>
    <cellStyle name="Normal 2 80 16" xfId="21744" xr:uid="{00000000-0005-0000-0000-0000FC540000}"/>
    <cellStyle name="Normal 2 80 2" xfId="21745" xr:uid="{00000000-0005-0000-0000-0000FD540000}"/>
    <cellStyle name="Normal 2 80 2 10" xfId="21746" xr:uid="{00000000-0005-0000-0000-0000FE540000}"/>
    <cellStyle name="Normal 2 80 2 11" xfId="21747" xr:uid="{00000000-0005-0000-0000-0000FF540000}"/>
    <cellStyle name="Normal 2 80 2 11 2" xfId="21748" xr:uid="{00000000-0005-0000-0000-000000550000}"/>
    <cellStyle name="Normal 2 80 2 11 3" xfId="21749" xr:uid="{00000000-0005-0000-0000-000001550000}"/>
    <cellStyle name="Normal 2 80 2 11 4" xfId="21750" xr:uid="{00000000-0005-0000-0000-000002550000}"/>
    <cellStyle name="Normal 2 80 2 12" xfId="21751" xr:uid="{00000000-0005-0000-0000-000003550000}"/>
    <cellStyle name="Normal 2 80 2 13" xfId="21752" xr:uid="{00000000-0005-0000-0000-000004550000}"/>
    <cellStyle name="Normal 2 80 2 14" xfId="21753" xr:uid="{00000000-0005-0000-0000-000005550000}"/>
    <cellStyle name="Normal 2 80 2 2" xfId="21754" xr:uid="{00000000-0005-0000-0000-000006550000}"/>
    <cellStyle name="Normal 2 80 2 2 10" xfId="21755" xr:uid="{00000000-0005-0000-0000-000007550000}"/>
    <cellStyle name="Normal 2 80 2 2 11" xfId="21756" xr:uid="{00000000-0005-0000-0000-000008550000}"/>
    <cellStyle name="Normal 2 80 2 2 2" xfId="21757" xr:uid="{00000000-0005-0000-0000-000009550000}"/>
    <cellStyle name="Normal 2 80 2 2 2 10" xfId="21758" xr:uid="{00000000-0005-0000-0000-00000A550000}"/>
    <cellStyle name="Normal 2 80 2 2 2 11" xfId="21759" xr:uid="{00000000-0005-0000-0000-00000B550000}"/>
    <cellStyle name="Normal 2 80 2 2 2 2" xfId="21760" xr:uid="{00000000-0005-0000-0000-00000C550000}"/>
    <cellStyle name="Normal 2 80 2 2 2 2 2" xfId="21761" xr:uid="{00000000-0005-0000-0000-00000D550000}"/>
    <cellStyle name="Normal 2 80 2 2 2 2 2 2" xfId="21762" xr:uid="{00000000-0005-0000-0000-00000E550000}"/>
    <cellStyle name="Normal 2 80 2 2 2 2 2 3" xfId="21763" xr:uid="{00000000-0005-0000-0000-00000F550000}"/>
    <cellStyle name="Normal 2 80 2 2 2 2 2 4" xfId="21764" xr:uid="{00000000-0005-0000-0000-000010550000}"/>
    <cellStyle name="Normal 2 80 2 2 2 2 3" xfId="21765" xr:uid="{00000000-0005-0000-0000-000011550000}"/>
    <cellStyle name="Normal 2 80 2 2 2 2 4" xfId="21766" xr:uid="{00000000-0005-0000-0000-000012550000}"/>
    <cellStyle name="Normal 2 80 2 2 2 2 5" xfId="21767" xr:uid="{00000000-0005-0000-0000-000013550000}"/>
    <cellStyle name="Normal 2 80 2 2 2 2 6" xfId="21768" xr:uid="{00000000-0005-0000-0000-000014550000}"/>
    <cellStyle name="Normal 2 80 2 2 2 3" xfId="21769" xr:uid="{00000000-0005-0000-0000-000015550000}"/>
    <cellStyle name="Normal 2 80 2 2 2 4" xfId="21770" xr:uid="{00000000-0005-0000-0000-000016550000}"/>
    <cellStyle name="Normal 2 80 2 2 2 5" xfId="21771" xr:uid="{00000000-0005-0000-0000-000017550000}"/>
    <cellStyle name="Normal 2 80 2 2 2 6" xfId="21772" xr:uid="{00000000-0005-0000-0000-000018550000}"/>
    <cellStyle name="Normal 2 80 2 2 2 7" xfId="21773" xr:uid="{00000000-0005-0000-0000-000019550000}"/>
    <cellStyle name="Normal 2 80 2 2 2 8" xfId="21774" xr:uid="{00000000-0005-0000-0000-00001A550000}"/>
    <cellStyle name="Normal 2 80 2 2 2 8 2" xfId="21775" xr:uid="{00000000-0005-0000-0000-00001B550000}"/>
    <cellStyle name="Normal 2 80 2 2 2 8 3" xfId="21776" xr:uid="{00000000-0005-0000-0000-00001C550000}"/>
    <cellStyle name="Normal 2 80 2 2 2 8 4" xfId="21777" xr:uid="{00000000-0005-0000-0000-00001D550000}"/>
    <cellStyle name="Normal 2 80 2 2 2 9" xfId="21778" xr:uid="{00000000-0005-0000-0000-00001E550000}"/>
    <cellStyle name="Normal 2 80 2 2 3" xfId="21779" xr:uid="{00000000-0005-0000-0000-00001F550000}"/>
    <cellStyle name="Normal 2 80 2 2 3 2" xfId="21780" xr:uid="{00000000-0005-0000-0000-000020550000}"/>
    <cellStyle name="Normal 2 80 2 2 3 2 2" xfId="21781" xr:uid="{00000000-0005-0000-0000-000021550000}"/>
    <cellStyle name="Normal 2 80 2 2 3 2 3" xfId="21782" xr:uid="{00000000-0005-0000-0000-000022550000}"/>
    <cellStyle name="Normal 2 80 2 2 3 2 4" xfId="21783" xr:uid="{00000000-0005-0000-0000-000023550000}"/>
    <cellStyle name="Normal 2 80 2 2 3 3" xfId="21784" xr:uid="{00000000-0005-0000-0000-000024550000}"/>
    <cellStyle name="Normal 2 80 2 2 3 4" xfId="21785" xr:uid="{00000000-0005-0000-0000-000025550000}"/>
    <cellStyle name="Normal 2 80 2 2 3 5" xfId="21786" xr:uid="{00000000-0005-0000-0000-000026550000}"/>
    <cellStyle name="Normal 2 80 2 2 3 6" xfId="21787" xr:uid="{00000000-0005-0000-0000-000027550000}"/>
    <cellStyle name="Normal 2 80 2 2 4" xfId="21788" xr:uid="{00000000-0005-0000-0000-000028550000}"/>
    <cellStyle name="Normal 2 80 2 2 5" xfId="21789" xr:uid="{00000000-0005-0000-0000-000029550000}"/>
    <cellStyle name="Normal 2 80 2 2 6" xfId="21790" xr:uid="{00000000-0005-0000-0000-00002A550000}"/>
    <cellStyle name="Normal 2 80 2 2 7" xfId="21791" xr:uid="{00000000-0005-0000-0000-00002B550000}"/>
    <cellStyle name="Normal 2 80 2 2 8" xfId="21792" xr:uid="{00000000-0005-0000-0000-00002C550000}"/>
    <cellStyle name="Normal 2 80 2 2 8 2" xfId="21793" xr:uid="{00000000-0005-0000-0000-00002D550000}"/>
    <cellStyle name="Normal 2 80 2 2 8 3" xfId="21794" xr:uid="{00000000-0005-0000-0000-00002E550000}"/>
    <cellStyle name="Normal 2 80 2 2 8 4" xfId="21795" xr:uid="{00000000-0005-0000-0000-00002F550000}"/>
    <cellStyle name="Normal 2 80 2 2 9" xfId="21796" xr:uid="{00000000-0005-0000-0000-000030550000}"/>
    <cellStyle name="Normal 2 80 2 3" xfId="21797" xr:uid="{00000000-0005-0000-0000-000031550000}"/>
    <cellStyle name="Normal 2 80 2 4" xfId="21798" xr:uid="{00000000-0005-0000-0000-000032550000}"/>
    <cellStyle name="Normal 2 80 2 5" xfId="21799" xr:uid="{00000000-0005-0000-0000-000033550000}"/>
    <cellStyle name="Normal 2 80 2 5 2" xfId="21800" xr:uid="{00000000-0005-0000-0000-000034550000}"/>
    <cellStyle name="Normal 2 80 2 5 2 2" xfId="21801" xr:uid="{00000000-0005-0000-0000-000035550000}"/>
    <cellStyle name="Normal 2 80 2 5 2 3" xfId="21802" xr:uid="{00000000-0005-0000-0000-000036550000}"/>
    <cellStyle name="Normal 2 80 2 5 2 4" xfId="21803" xr:uid="{00000000-0005-0000-0000-000037550000}"/>
    <cellStyle name="Normal 2 80 2 5 3" xfId="21804" xr:uid="{00000000-0005-0000-0000-000038550000}"/>
    <cellStyle name="Normal 2 80 2 5 4" xfId="21805" xr:uid="{00000000-0005-0000-0000-000039550000}"/>
    <cellStyle name="Normal 2 80 2 5 5" xfId="21806" xr:uid="{00000000-0005-0000-0000-00003A550000}"/>
    <cellStyle name="Normal 2 80 2 5 6" xfId="21807" xr:uid="{00000000-0005-0000-0000-00003B550000}"/>
    <cellStyle name="Normal 2 80 2 6" xfId="21808" xr:uid="{00000000-0005-0000-0000-00003C550000}"/>
    <cellStyle name="Normal 2 80 2 7" xfId="21809" xr:uid="{00000000-0005-0000-0000-00003D550000}"/>
    <cellStyle name="Normal 2 80 2 8" xfId="21810" xr:uid="{00000000-0005-0000-0000-00003E550000}"/>
    <cellStyle name="Normal 2 80 2 9" xfId="21811" xr:uid="{00000000-0005-0000-0000-00003F550000}"/>
    <cellStyle name="Normal 2 80 3" xfId="21812" xr:uid="{00000000-0005-0000-0000-000040550000}"/>
    <cellStyle name="Normal 2 80 4" xfId="21813" xr:uid="{00000000-0005-0000-0000-000041550000}"/>
    <cellStyle name="Normal 2 80 5" xfId="21814" xr:uid="{00000000-0005-0000-0000-000042550000}"/>
    <cellStyle name="Normal 2 80 5 10" xfId="21815" xr:uid="{00000000-0005-0000-0000-000043550000}"/>
    <cellStyle name="Normal 2 80 5 11" xfId="21816" xr:uid="{00000000-0005-0000-0000-000044550000}"/>
    <cellStyle name="Normal 2 80 5 2" xfId="21817" xr:uid="{00000000-0005-0000-0000-000045550000}"/>
    <cellStyle name="Normal 2 80 5 2 10" xfId="21818" xr:uid="{00000000-0005-0000-0000-000046550000}"/>
    <cellStyle name="Normal 2 80 5 2 11" xfId="21819" xr:uid="{00000000-0005-0000-0000-000047550000}"/>
    <cellStyle name="Normal 2 80 5 2 2" xfId="21820" xr:uid="{00000000-0005-0000-0000-000048550000}"/>
    <cellStyle name="Normal 2 80 5 2 2 2" xfId="21821" xr:uid="{00000000-0005-0000-0000-000049550000}"/>
    <cellStyle name="Normal 2 80 5 2 2 2 2" xfId="21822" xr:uid="{00000000-0005-0000-0000-00004A550000}"/>
    <cellStyle name="Normal 2 80 5 2 2 2 3" xfId="21823" xr:uid="{00000000-0005-0000-0000-00004B550000}"/>
    <cellStyle name="Normal 2 80 5 2 2 2 4" xfId="21824" xr:uid="{00000000-0005-0000-0000-00004C550000}"/>
    <cellStyle name="Normal 2 80 5 2 2 3" xfId="21825" xr:uid="{00000000-0005-0000-0000-00004D550000}"/>
    <cellStyle name="Normal 2 80 5 2 2 4" xfId="21826" xr:uid="{00000000-0005-0000-0000-00004E550000}"/>
    <cellStyle name="Normal 2 80 5 2 2 5" xfId="21827" xr:uid="{00000000-0005-0000-0000-00004F550000}"/>
    <cellStyle name="Normal 2 80 5 2 2 6" xfId="21828" xr:uid="{00000000-0005-0000-0000-000050550000}"/>
    <cellStyle name="Normal 2 80 5 2 3" xfId="21829" xr:uid="{00000000-0005-0000-0000-000051550000}"/>
    <cellStyle name="Normal 2 80 5 2 4" xfId="21830" xr:uid="{00000000-0005-0000-0000-000052550000}"/>
    <cellStyle name="Normal 2 80 5 2 5" xfId="21831" xr:uid="{00000000-0005-0000-0000-000053550000}"/>
    <cellStyle name="Normal 2 80 5 2 6" xfId="21832" xr:uid="{00000000-0005-0000-0000-000054550000}"/>
    <cellStyle name="Normal 2 80 5 2 7" xfId="21833" xr:uid="{00000000-0005-0000-0000-000055550000}"/>
    <cellStyle name="Normal 2 80 5 2 8" xfId="21834" xr:uid="{00000000-0005-0000-0000-000056550000}"/>
    <cellStyle name="Normal 2 80 5 2 8 2" xfId="21835" xr:uid="{00000000-0005-0000-0000-000057550000}"/>
    <cellStyle name="Normal 2 80 5 2 8 3" xfId="21836" xr:uid="{00000000-0005-0000-0000-000058550000}"/>
    <cellStyle name="Normal 2 80 5 2 8 4" xfId="21837" xr:uid="{00000000-0005-0000-0000-000059550000}"/>
    <cellStyle name="Normal 2 80 5 2 9" xfId="21838" xr:uid="{00000000-0005-0000-0000-00005A550000}"/>
    <cellStyle name="Normal 2 80 5 3" xfId="21839" xr:uid="{00000000-0005-0000-0000-00005B550000}"/>
    <cellStyle name="Normal 2 80 5 3 2" xfId="21840" xr:uid="{00000000-0005-0000-0000-00005C550000}"/>
    <cellStyle name="Normal 2 80 5 3 2 2" xfId="21841" xr:uid="{00000000-0005-0000-0000-00005D550000}"/>
    <cellStyle name="Normal 2 80 5 3 2 3" xfId="21842" xr:uid="{00000000-0005-0000-0000-00005E550000}"/>
    <cellStyle name="Normal 2 80 5 3 2 4" xfId="21843" xr:uid="{00000000-0005-0000-0000-00005F550000}"/>
    <cellStyle name="Normal 2 80 5 3 3" xfId="21844" xr:uid="{00000000-0005-0000-0000-000060550000}"/>
    <cellStyle name="Normal 2 80 5 3 4" xfId="21845" xr:uid="{00000000-0005-0000-0000-000061550000}"/>
    <cellStyle name="Normal 2 80 5 3 5" xfId="21846" xr:uid="{00000000-0005-0000-0000-000062550000}"/>
    <cellStyle name="Normal 2 80 5 3 6" xfId="21847" xr:uid="{00000000-0005-0000-0000-000063550000}"/>
    <cellStyle name="Normal 2 80 5 4" xfId="21848" xr:uid="{00000000-0005-0000-0000-000064550000}"/>
    <cellStyle name="Normal 2 80 5 5" xfId="21849" xr:uid="{00000000-0005-0000-0000-000065550000}"/>
    <cellStyle name="Normal 2 80 5 6" xfId="21850" xr:uid="{00000000-0005-0000-0000-000066550000}"/>
    <cellStyle name="Normal 2 80 5 7" xfId="21851" xr:uid="{00000000-0005-0000-0000-000067550000}"/>
    <cellStyle name="Normal 2 80 5 8" xfId="21852" xr:uid="{00000000-0005-0000-0000-000068550000}"/>
    <cellStyle name="Normal 2 80 5 8 2" xfId="21853" xr:uid="{00000000-0005-0000-0000-000069550000}"/>
    <cellStyle name="Normal 2 80 5 8 3" xfId="21854" xr:uid="{00000000-0005-0000-0000-00006A550000}"/>
    <cellStyle name="Normal 2 80 5 8 4" xfId="21855" xr:uid="{00000000-0005-0000-0000-00006B550000}"/>
    <cellStyle name="Normal 2 80 5 9" xfId="21856" xr:uid="{00000000-0005-0000-0000-00006C550000}"/>
    <cellStyle name="Normal 2 80 6" xfId="21857" xr:uid="{00000000-0005-0000-0000-00006D550000}"/>
    <cellStyle name="Normal 2 80 7" xfId="21858" xr:uid="{00000000-0005-0000-0000-00006E550000}"/>
    <cellStyle name="Normal 2 80 7 2" xfId="21859" xr:uid="{00000000-0005-0000-0000-00006F550000}"/>
    <cellStyle name="Normal 2 80 7 2 2" xfId="21860" xr:uid="{00000000-0005-0000-0000-000070550000}"/>
    <cellStyle name="Normal 2 80 7 2 3" xfId="21861" xr:uid="{00000000-0005-0000-0000-000071550000}"/>
    <cellStyle name="Normal 2 80 7 2 4" xfId="21862" xr:uid="{00000000-0005-0000-0000-000072550000}"/>
    <cellStyle name="Normal 2 80 7 3" xfId="21863" xr:uid="{00000000-0005-0000-0000-000073550000}"/>
    <cellStyle name="Normal 2 80 7 4" xfId="21864" xr:uid="{00000000-0005-0000-0000-000074550000}"/>
    <cellStyle name="Normal 2 80 7 5" xfId="21865" xr:uid="{00000000-0005-0000-0000-000075550000}"/>
    <cellStyle name="Normal 2 80 7 6" xfId="21866" xr:uid="{00000000-0005-0000-0000-000076550000}"/>
    <cellStyle name="Normal 2 80 8" xfId="21867" xr:uid="{00000000-0005-0000-0000-000077550000}"/>
    <cellStyle name="Normal 2 80 9" xfId="21868" xr:uid="{00000000-0005-0000-0000-000078550000}"/>
    <cellStyle name="Normal 2 81" xfId="21869" xr:uid="{00000000-0005-0000-0000-000079550000}"/>
    <cellStyle name="Normal 2 82" xfId="21870" xr:uid="{00000000-0005-0000-0000-00007A550000}"/>
    <cellStyle name="Normal 2 83" xfId="21871" xr:uid="{00000000-0005-0000-0000-00007B550000}"/>
    <cellStyle name="Normal 2 84" xfId="21872" xr:uid="{00000000-0005-0000-0000-00007C550000}"/>
    <cellStyle name="Normal 2 85" xfId="21873" xr:uid="{00000000-0005-0000-0000-00007D550000}"/>
    <cellStyle name="Normal 2 86" xfId="21874" xr:uid="{00000000-0005-0000-0000-00007E550000}"/>
    <cellStyle name="Normal 2 87" xfId="21875" xr:uid="{00000000-0005-0000-0000-00007F550000}"/>
    <cellStyle name="Normal 2 88" xfId="21876" xr:uid="{00000000-0005-0000-0000-000080550000}"/>
    <cellStyle name="Normal 2 88 10" xfId="21877" xr:uid="{00000000-0005-0000-0000-000081550000}"/>
    <cellStyle name="Normal 2 88 11" xfId="21878" xr:uid="{00000000-0005-0000-0000-000082550000}"/>
    <cellStyle name="Normal 2 88 11 2" xfId="21879" xr:uid="{00000000-0005-0000-0000-000083550000}"/>
    <cellStyle name="Normal 2 88 11 3" xfId="21880" xr:uid="{00000000-0005-0000-0000-000084550000}"/>
    <cellStyle name="Normal 2 88 11 4" xfId="21881" xr:uid="{00000000-0005-0000-0000-000085550000}"/>
    <cellStyle name="Normal 2 88 12" xfId="21882" xr:uid="{00000000-0005-0000-0000-000086550000}"/>
    <cellStyle name="Normal 2 88 13" xfId="21883" xr:uid="{00000000-0005-0000-0000-000087550000}"/>
    <cellStyle name="Normal 2 88 14" xfId="21884" xr:uid="{00000000-0005-0000-0000-000088550000}"/>
    <cellStyle name="Normal 2 88 2" xfId="21885" xr:uid="{00000000-0005-0000-0000-000089550000}"/>
    <cellStyle name="Normal 2 88 2 10" xfId="21886" xr:uid="{00000000-0005-0000-0000-00008A550000}"/>
    <cellStyle name="Normal 2 88 2 11" xfId="21887" xr:uid="{00000000-0005-0000-0000-00008B550000}"/>
    <cellStyle name="Normal 2 88 2 2" xfId="21888" xr:uid="{00000000-0005-0000-0000-00008C550000}"/>
    <cellStyle name="Normal 2 88 2 2 10" xfId="21889" xr:uid="{00000000-0005-0000-0000-00008D550000}"/>
    <cellStyle name="Normal 2 88 2 2 11" xfId="21890" xr:uid="{00000000-0005-0000-0000-00008E550000}"/>
    <cellStyle name="Normal 2 88 2 2 2" xfId="21891" xr:uid="{00000000-0005-0000-0000-00008F550000}"/>
    <cellStyle name="Normal 2 88 2 2 2 2" xfId="21892" xr:uid="{00000000-0005-0000-0000-000090550000}"/>
    <cellStyle name="Normal 2 88 2 2 2 2 2" xfId="21893" xr:uid="{00000000-0005-0000-0000-000091550000}"/>
    <cellStyle name="Normal 2 88 2 2 2 2 3" xfId="21894" xr:uid="{00000000-0005-0000-0000-000092550000}"/>
    <cellStyle name="Normal 2 88 2 2 2 2 4" xfId="21895" xr:uid="{00000000-0005-0000-0000-000093550000}"/>
    <cellStyle name="Normal 2 88 2 2 2 3" xfId="21896" xr:uid="{00000000-0005-0000-0000-000094550000}"/>
    <cellStyle name="Normal 2 88 2 2 2 4" xfId="21897" xr:uid="{00000000-0005-0000-0000-000095550000}"/>
    <cellStyle name="Normal 2 88 2 2 2 5" xfId="21898" xr:uid="{00000000-0005-0000-0000-000096550000}"/>
    <cellStyle name="Normal 2 88 2 2 2 6" xfId="21899" xr:uid="{00000000-0005-0000-0000-000097550000}"/>
    <cellStyle name="Normal 2 88 2 2 3" xfId="21900" xr:uid="{00000000-0005-0000-0000-000098550000}"/>
    <cellStyle name="Normal 2 88 2 2 4" xfId="21901" xr:uid="{00000000-0005-0000-0000-000099550000}"/>
    <cellStyle name="Normal 2 88 2 2 5" xfId="21902" xr:uid="{00000000-0005-0000-0000-00009A550000}"/>
    <cellStyle name="Normal 2 88 2 2 6" xfId="21903" xr:uid="{00000000-0005-0000-0000-00009B550000}"/>
    <cellStyle name="Normal 2 88 2 2 7" xfId="21904" xr:uid="{00000000-0005-0000-0000-00009C550000}"/>
    <cellStyle name="Normal 2 88 2 2 8" xfId="21905" xr:uid="{00000000-0005-0000-0000-00009D550000}"/>
    <cellStyle name="Normal 2 88 2 2 8 2" xfId="21906" xr:uid="{00000000-0005-0000-0000-00009E550000}"/>
    <cellStyle name="Normal 2 88 2 2 8 3" xfId="21907" xr:uid="{00000000-0005-0000-0000-00009F550000}"/>
    <cellStyle name="Normal 2 88 2 2 8 4" xfId="21908" xr:uid="{00000000-0005-0000-0000-0000A0550000}"/>
    <cellStyle name="Normal 2 88 2 2 9" xfId="21909" xr:uid="{00000000-0005-0000-0000-0000A1550000}"/>
    <cellStyle name="Normal 2 88 2 3" xfId="21910" xr:uid="{00000000-0005-0000-0000-0000A2550000}"/>
    <cellStyle name="Normal 2 88 2 3 2" xfId="21911" xr:uid="{00000000-0005-0000-0000-0000A3550000}"/>
    <cellStyle name="Normal 2 88 2 3 2 2" xfId="21912" xr:uid="{00000000-0005-0000-0000-0000A4550000}"/>
    <cellStyle name="Normal 2 88 2 3 2 3" xfId="21913" xr:uid="{00000000-0005-0000-0000-0000A5550000}"/>
    <cellStyle name="Normal 2 88 2 3 2 4" xfId="21914" xr:uid="{00000000-0005-0000-0000-0000A6550000}"/>
    <cellStyle name="Normal 2 88 2 3 3" xfId="21915" xr:uid="{00000000-0005-0000-0000-0000A7550000}"/>
    <cellStyle name="Normal 2 88 2 3 4" xfId="21916" xr:uid="{00000000-0005-0000-0000-0000A8550000}"/>
    <cellStyle name="Normal 2 88 2 3 5" xfId="21917" xr:uid="{00000000-0005-0000-0000-0000A9550000}"/>
    <cellStyle name="Normal 2 88 2 3 6" xfId="21918" xr:uid="{00000000-0005-0000-0000-0000AA550000}"/>
    <cellStyle name="Normal 2 88 2 4" xfId="21919" xr:uid="{00000000-0005-0000-0000-0000AB550000}"/>
    <cellStyle name="Normal 2 88 2 5" xfId="21920" xr:uid="{00000000-0005-0000-0000-0000AC550000}"/>
    <cellStyle name="Normal 2 88 2 6" xfId="21921" xr:uid="{00000000-0005-0000-0000-0000AD550000}"/>
    <cellStyle name="Normal 2 88 2 7" xfId="21922" xr:uid="{00000000-0005-0000-0000-0000AE550000}"/>
    <cellStyle name="Normal 2 88 2 8" xfId="21923" xr:uid="{00000000-0005-0000-0000-0000AF550000}"/>
    <cellStyle name="Normal 2 88 2 8 2" xfId="21924" xr:uid="{00000000-0005-0000-0000-0000B0550000}"/>
    <cellStyle name="Normal 2 88 2 8 3" xfId="21925" xr:uid="{00000000-0005-0000-0000-0000B1550000}"/>
    <cellStyle name="Normal 2 88 2 8 4" xfId="21926" xr:uid="{00000000-0005-0000-0000-0000B2550000}"/>
    <cellStyle name="Normal 2 88 2 9" xfId="21927" xr:uid="{00000000-0005-0000-0000-0000B3550000}"/>
    <cellStyle name="Normal 2 88 3" xfId="21928" xr:uid="{00000000-0005-0000-0000-0000B4550000}"/>
    <cellStyle name="Normal 2 88 4" xfId="21929" xr:uid="{00000000-0005-0000-0000-0000B5550000}"/>
    <cellStyle name="Normal 2 88 5" xfId="21930" xr:uid="{00000000-0005-0000-0000-0000B6550000}"/>
    <cellStyle name="Normal 2 88 5 2" xfId="21931" xr:uid="{00000000-0005-0000-0000-0000B7550000}"/>
    <cellStyle name="Normal 2 88 5 2 2" xfId="21932" xr:uid="{00000000-0005-0000-0000-0000B8550000}"/>
    <cellStyle name="Normal 2 88 5 2 3" xfId="21933" xr:uid="{00000000-0005-0000-0000-0000B9550000}"/>
    <cellStyle name="Normal 2 88 5 2 4" xfId="21934" xr:uid="{00000000-0005-0000-0000-0000BA550000}"/>
    <cellStyle name="Normal 2 88 5 3" xfId="21935" xr:uid="{00000000-0005-0000-0000-0000BB550000}"/>
    <cellStyle name="Normal 2 88 5 4" xfId="21936" xr:uid="{00000000-0005-0000-0000-0000BC550000}"/>
    <cellStyle name="Normal 2 88 5 5" xfId="21937" xr:uid="{00000000-0005-0000-0000-0000BD550000}"/>
    <cellStyle name="Normal 2 88 5 6" xfId="21938" xr:uid="{00000000-0005-0000-0000-0000BE550000}"/>
    <cellStyle name="Normal 2 88 6" xfId="21939" xr:uid="{00000000-0005-0000-0000-0000BF550000}"/>
    <cellStyle name="Normal 2 88 7" xfId="21940" xr:uid="{00000000-0005-0000-0000-0000C0550000}"/>
    <cellStyle name="Normal 2 88 8" xfId="21941" xr:uid="{00000000-0005-0000-0000-0000C1550000}"/>
    <cellStyle name="Normal 2 88 9" xfId="21942" xr:uid="{00000000-0005-0000-0000-0000C2550000}"/>
    <cellStyle name="Normal 2 89" xfId="21943" xr:uid="{00000000-0005-0000-0000-0000C3550000}"/>
    <cellStyle name="Normal 2 9" xfId="21944" xr:uid="{00000000-0005-0000-0000-0000C4550000}"/>
    <cellStyle name="Normal 2 9 2" xfId="21945" xr:uid="{00000000-0005-0000-0000-0000C5550000}"/>
    <cellStyle name="Normal 2 9 3" xfId="21946" xr:uid="{00000000-0005-0000-0000-0000C6550000}"/>
    <cellStyle name="Normal 2 90" xfId="21947" xr:uid="{00000000-0005-0000-0000-0000C7550000}"/>
    <cellStyle name="Normal 2 90 10" xfId="21948" xr:uid="{00000000-0005-0000-0000-0000C8550000}"/>
    <cellStyle name="Normal 2 90 11" xfId="21949" xr:uid="{00000000-0005-0000-0000-0000C9550000}"/>
    <cellStyle name="Normal 2 90 2" xfId="21950" xr:uid="{00000000-0005-0000-0000-0000CA550000}"/>
    <cellStyle name="Normal 2 90 2 10" xfId="21951" xr:uid="{00000000-0005-0000-0000-0000CB550000}"/>
    <cellStyle name="Normal 2 90 2 11" xfId="21952" xr:uid="{00000000-0005-0000-0000-0000CC550000}"/>
    <cellStyle name="Normal 2 90 2 2" xfId="21953" xr:uid="{00000000-0005-0000-0000-0000CD550000}"/>
    <cellStyle name="Normal 2 90 2 2 2" xfId="21954" xr:uid="{00000000-0005-0000-0000-0000CE550000}"/>
    <cellStyle name="Normal 2 90 2 2 2 2" xfId="21955" xr:uid="{00000000-0005-0000-0000-0000CF550000}"/>
    <cellStyle name="Normal 2 90 2 2 2 3" xfId="21956" xr:uid="{00000000-0005-0000-0000-0000D0550000}"/>
    <cellStyle name="Normal 2 90 2 2 2 4" xfId="21957" xr:uid="{00000000-0005-0000-0000-0000D1550000}"/>
    <cellStyle name="Normal 2 90 2 2 3" xfId="21958" xr:uid="{00000000-0005-0000-0000-0000D2550000}"/>
    <cellStyle name="Normal 2 90 2 2 4" xfId="21959" xr:uid="{00000000-0005-0000-0000-0000D3550000}"/>
    <cellStyle name="Normal 2 90 2 2 5" xfId="21960" xr:uid="{00000000-0005-0000-0000-0000D4550000}"/>
    <cellStyle name="Normal 2 90 2 2 6" xfId="21961" xr:uid="{00000000-0005-0000-0000-0000D5550000}"/>
    <cellStyle name="Normal 2 90 2 3" xfId="21962" xr:uid="{00000000-0005-0000-0000-0000D6550000}"/>
    <cellStyle name="Normal 2 90 2 4" xfId="21963" xr:uid="{00000000-0005-0000-0000-0000D7550000}"/>
    <cellStyle name="Normal 2 90 2 5" xfId="21964" xr:uid="{00000000-0005-0000-0000-0000D8550000}"/>
    <cellStyle name="Normal 2 90 2 6" xfId="21965" xr:uid="{00000000-0005-0000-0000-0000D9550000}"/>
    <cellStyle name="Normal 2 90 2 7" xfId="21966" xr:uid="{00000000-0005-0000-0000-0000DA550000}"/>
    <cellStyle name="Normal 2 90 2 8" xfId="21967" xr:uid="{00000000-0005-0000-0000-0000DB550000}"/>
    <cellStyle name="Normal 2 90 2 8 2" xfId="21968" xr:uid="{00000000-0005-0000-0000-0000DC550000}"/>
    <cellStyle name="Normal 2 90 2 8 3" xfId="21969" xr:uid="{00000000-0005-0000-0000-0000DD550000}"/>
    <cellStyle name="Normal 2 90 2 8 4" xfId="21970" xr:uid="{00000000-0005-0000-0000-0000DE550000}"/>
    <cellStyle name="Normal 2 90 2 9" xfId="21971" xr:uid="{00000000-0005-0000-0000-0000DF550000}"/>
    <cellStyle name="Normal 2 90 3" xfId="21972" xr:uid="{00000000-0005-0000-0000-0000E0550000}"/>
    <cellStyle name="Normal 2 90 3 2" xfId="21973" xr:uid="{00000000-0005-0000-0000-0000E1550000}"/>
    <cellStyle name="Normal 2 90 3 2 2" xfId="21974" xr:uid="{00000000-0005-0000-0000-0000E2550000}"/>
    <cellStyle name="Normal 2 90 3 2 3" xfId="21975" xr:uid="{00000000-0005-0000-0000-0000E3550000}"/>
    <cellStyle name="Normal 2 90 3 2 4" xfId="21976" xr:uid="{00000000-0005-0000-0000-0000E4550000}"/>
    <cellStyle name="Normal 2 90 3 3" xfId="21977" xr:uid="{00000000-0005-0000-0000-0000E5550000}"/>
    <cellStyle name="Normal 2 90 3 4" xfId="21978" xr:uid="{00000000-0005-0000-0000-0000E6550000}"/>
    <cellStyle name="Normal 2 90 3 5" xfId="21979" xr:uid="{00000000-0005-0000-0000-0000E7550000}"/>
    <cellStyle name="Normal 2 90 3 6" xfId="21980" xr:uid="{00000000-0005-0000-0000-0000E8550000}"/>
    <cellStyle name="Normal 2 90 4" xfId="21981" xr:uid="{00000000-0005-0000-0000-0000E9550000}"/>
    <cellStyle name="Normal 2 90 5" xfId="21982" xr:uid="{00000000-0005-0000-0000-0000EA550000}"/>
    <cellStyle name="Normal 2 90 6" xfId="21983" xr:uid="{00000000-0005-0000-0000-0000EB550000}"/>
    <cellStyle name="Normal 2 90 7" xfId="21984" xr:uid="{00000000-0005-0000-0000-0000EC550000}"/>
    <cellStyle name="Normal 2 90 8" xfId="21985" xr:uid="{00000000-0005-0000-0000-0000ED550000}"/>
    <cellStyle name="Normal 2 90 8 2" xfId="21986" xr:uid="{00000000-0005-0000-0000-0000EE550000}"/>
    <cellStyle name="Normal 2 90 8 3" xfId="21987" xr:uid="{00000000-0005-0000-0000-0000EF550000}"/>
    <cellStyle name="Normal 2 90 8 4" xfId="21988" xr:uid="{00000000-0005-0000-0000-0000F0550000}"/>
    <cellStyle name="Normal 2 90 9" xfId="21989" xr:uid="{00000000-0005-0000-0000-0000F1550000}"/>
    <cellStyle name="Normal 2 91" xfId="21990" xr:uid="{00000000-0005-0000-0000-0000F2550000}"/>
    <cellStyle name="Normal 2 92" xfId="21991" xr:uid="{00000000-0005-0000-0000-0000F3550000}"/>
    <cellStyle name="Normal 2 92 2" xfId="21992" xr:uid="{00000000-0005-0000-0000-0000F4550000}"/>
    <cellStyle name="Normal 2 92 2 2" xfId="21993" xr:uid="{00000000-0005-0000-0000-0000F5550000}"/>
    <cellStyle name="Normal 2 92 2 3" xfId="21994" xr:uid="{00000000-0005-0000-0000-0000F6550000}"/>
    <cellStyle name="Normal 2 92 2 4" xfId="21995" xr:uid="{00000000-0005-0000-0000-0000F7550000}"/>
    <cellStyle name="Normal 2 92 3" xfId="21996" xr:uid="{00000000-0005-0000-0000-0000F8550000}"/>
    <cellStyle name="Normal 2 92 4" xfId="21997" xr:uid="{00000000-0005-0000-0000-0000F9550000}"/>
    <cellStyle name="Normal 2 92 5" xfId="21998" xr:uid="{00000000-0005-0000-0000-0000FA550000}"/>
    <cellStyle name="Normal 2 92 6" xfId="21999" xr:uid="{00000000-0005-0000-0000-0000FB550000}"/>
    <cellStyle name="Normal 2 93" xfId="22000" xr:uid="{00000000-0005-0000-0000-0000FC550000}"/>
    <cellStyle name="Normal 2 94" xfId="22001" xr:uid="{00000000-0005-0000-0000-0000FD550000}"/>
    <cellStyle name="Normal 2 95" xfId="22002" xr:uid="{00000000-0005-0000-0000-0000FE550000}"/>
    <cellStyle name="Normal 2 96" xfId="22003" xr:uid="{00000000-0005-0000-0000-0000FF550000}"/>
    <cellStyle name="Normal 2 97" xfId="22004" xr:uid="{00000000-0005-0000-0000-000000560000}"/>
    <cellStyle name="Normal 2 98" xfId="22005" xr:uid="{00000000-0005-0000-0000-000001560000}"/>
    <cellStyle name="Normal 2 98 2" xfId="22006" xr:uid="{00000000-0005-0000-0000-000002560000}"/>
    <cellStyle name="Normal 2 98 3" xfId="22007" xr:uid="{00000000-0005-0000-0000-000003560000}"/>
    <cellStyle name="Normal 2 98 4" xfId="22008" xr:uid="{00000000-0005-0000-0000-000004560000}"/>
    <cellStyle name="Normal 2 99" xfId="22009" xr:uid="{00000000-0005-0000-0000-000005560000}"/>
    <cellStyle name="Normal 2_110621 OBRoutput FSR transUpdate and tobacco jun25" xfId="22010" xr:uid="{00000000-0005-0000-0000-000006560000}"/>
    <cellStyle name="Normal 20" xfId="22011" xr:uid="{00000000-0005-0000-0000-000007560000}"/>
    <cellStyle name="Normal 20 10" xfId="22012" xr:uid="{00000000-0005-0000-0000-000008560000}"/>
    <cellStyle name="Normal 20 11" xfId="22013" xr:uid="{00000000-0005-0000-0000-000009560000}"/>
    <cellStyle name="Normal 20 12" xfId="22014" xr:uid="{00000000-0005-0000-0000-00000A560000}"/>
    <cellStyle name="Normal 20 13" xfId="22015" xr:uid="{00000000-0005-0000-0000-00000B560000}"/>
    <cellStyle name="Normal 20 14" xfId="22016" xr:uid="{00000000-0005-0000-0000-00000C560000}"/>
    <cellStyle name="Normal 20 15" xfId="22017" xr:uid="{00000000-0005-0000-0000-00000D560000}"/>
    <cellStyle name="Normal 20 16" xfId="22018" xr:uid="{00000000-0005-0000-0000-00000E560000}"/>
    <cellStyle name="Normal 20 17" xfId="22019" xr:uid="{00000000-0005-0000-0000-00000F560000}"/>
    <cellStyle name="Normal 20 18" xfId="22020" xr:uid="{00000000-0005-0000-0000-000010560000}"/>
    <cellStyle name="Normal 20 19" xfId="22021" xr:uid="{00000000-0005-0000-0000-000011560000}"/>
    <cellStyle name="Normal 20 2" xfId="22022" xr:uid="{00000000-0005-0000-0000-000012560000}"/>
    <cellStyle name="Normal 20 2 2" xfId="22023" xr:uid="{00000000-0005-0000-0000-000013560000}"/>
    <cellStyle name="Normal 20 2 2 2" xfId="22024" xr:uid="{00000000-0005-0000-0000-000014560000}"/>
    <cellStyle name="Normal 20 2 3" xfId="22025" xr:uid="{00000000-0005-0000-0000-000015560000}"/>
    <cellStyle name="Normal 20 20" xfId="22026" xr:uid="{00000000-0005-0000-0000-000016560000}"/>
    <cellStyle name="Normal 20 21" xfId="22027" xr:uid="{00000000-0005-0000-0000-000017560000}"/>
    <cellStyle name="Normal 20 22" xfId="22028" xr:uid="{00000000-0005-0000-0000-000018560000}"/>
    <cellStyle name="Normal 20 23" xfId="22029" xr:uid="{00000000-0005-0000-0000-000019560000}"/>
    <cellStyle name="Normal 20 3" xfId="22030" xr:uid="{00000000-0005-0000-0000-00001A560000}"/>
    <cellStyle name="Normal 20 3 2" xfId="22031" xr:uid="{00000000-0005-0000-0000-00001B560000}"/>
    <cellStyle name="Normal 20 4" xfId="22032" xr:uid="{00000000-0005-0000-0000-00001C560000}"/>
    <cellStyle name="Normal 20 5" xfId="22033" xr:uid="{00000000-0005-0000-0000-00001D560000}"/>
    <cellStyle name="Normal 20 6" xfId="22034" xr:uid="{00000000-0005-0000-0000-00001E560000}"/>
    <cellStyle name="Normal 20 7" xfId="22035" xr:uid="{00000000-0005-0000-0000-00001F560000}"/>
    <cellStyle name="Normal 20 8" xfId="22036" xr:uid="{00000000-0005-0000-0000-000020560000}"/>
    <cellStyle name="Normal 20 9" xfId="22037" xr:uid="{00000000-0005-0000-0000-000021560000}"/>
    <cellStyle name="Normal 200" xfId="22038" xr:uid="{00000000-0005-0000-0000-000022560000}"/>
    <cellStyle name="Normal 201" xfId="22039" xr:uid="{00000000-0005-0000-0000-000023560000}"/>
    <cellStyle name="Normal 202" xfId="22040" xr:uid="{00000000-0005-0000-0000-000024560000}"/>
    <cellStyle name="Normal 203" xfId="22041" xr:uid="{00000000-0005-0000-0000-000025560000}"/>
    <cellStyle name="Normal 204" xfId="22042" xr:uid="{00000000-0005-0000-0000-000026560000}"/>
    <cellStyle name="Normal 205" xfId="22043" xr:uid="{00000000-0005-0000-0000-000027560000}"/>
    <cellStyle name="Normal 206" xfId="22044" xr:uid="{00000000-0005-0000-0000-000028560000}"/>
    <cellStyle name="Normal 207" xfId="22045" xr:uid="{00000000-0005-0000-0000-000029560000}"/>
    <cellStyle name="Normal 208" xfId="22046" xr:uid="{00000000-0005-0000-0000-00002A560000}"/>
    <cellStyle name="Normal 208 2" xfId="22047" xr:uid="{00000000-0005-0000-0000-00002B560000}"/>
    <cellStyle name="Normal 208 3" xfId="22048" xr:uid="{00000000-0005-0000-0000-00002C560000}"/>
    <cellStyle name="Normal 208 4" xfId="22049" xr:uid="{00000000-0005-0000-0000-00002D560000}"/>
    <cellStyle name="Normal 209" xfId="22050" xr:uid="{00000000-0005-0000-0000-00002E560000}"/>
    <cellStyle name="Normal 209 2" xfId="22051" xr:uid="{00000000-0005-0000-0000-00002F560000}"/>
    <cellStyle name="Normal 209 2 2" xfId="22052" xr:uid="{00000000-0005-0000-0000-000030560000}"/>
    <cellStyle name="Normal 21" xfId="22053" xr:uid="{00000000-0005-0000-0000-000031560000}"/>
    <cellStyle name="Normal 21 10" xfId="22054" xr:uid="{00000000-0005-0000-0000-000032560000}"/>
    <cellStyle name="Normal 21 11" xfId="22055" xr:uid="{00000000-0005-0000-0000-000033560000}"/>
    <cellStyle name="Normal 21 12" xfId="22056" xr:uid="{00000000-0005-0000-0000-000034560000}"/>
    <cellStyle name="Normal 21 13" xfId="22057" xr:uid="{00000000-0005-0000-0000-000035560000}"/>
    <cellStyle name="Normal 21 14" xfId="22058" xr:uid="{00000000-0005-0000-0000-000036560000}"/>
    <cellStyle name="Normal 21 15" xfId="22059" xr:uid="{00000000-0005-0000-0000-000037560000}"/>
    <cellStyle name="Normal 21 16" xfId="22060" xr:uid="{00000000-0005-0000-0000-000038560000}"/>
    <cellStyle name="Normal 21 17" xfId="22061" xr:uid="{00000000-0005-0000-0000-000039560000}"/>
    <cellStyle name="Normal 21 18" xfId="22062" xr:uid="{00000000-0005-0000-0000-00003A560000}"/>
    <cellStyle name="Normal 21 19" xfId="22063" xr:uid="{00000000-0005-0000-0000-00003B560000}"/>
    <cellStyle name="Normal 21 2" xfId="22064" xr:uid="{00000000-0005-0000-0000-00003C560000}"/>
    <cellStyle name="Normal 21 2 2" xfId="22065" xr:uid="{00000000-0005-0000-0000-00003D560000}"/>
    <cellStyle name="Normal 21 20" xfId="22066" xr:uid="{00000000-0005-0000-0000-00003E560000}"/>
    <cellStyle name="Normal 21 21" xfId="22067" xr:uid="{00000000-0005-0000-0000-00003F560000}"/>
    <cellStyle name="Normal 21 22" xfId="22068" xr:uid="{00000000-0005-0000-0000-000040560000}"/>
    <cellStyle name="Normal 21 23" xfId="22069" xr:uid="{00000000-0005-0000-0000-000041560000}"/>
    <cellStyle name="Normal 21 3" xfId="22070" xr:uid="{00000000-0005-0000-0000-000042560000}"/>
    <cellStyle name="Normal 21 4" xfId="22071" xr:uid="{00000000-0005-0000-0000-000043560000}"/>
    <cellStyle name="Normal 21 5" xfId="22072" xr:uid="{00000000-0005-0000-0000-000044560000}"/>
    <cellStyle name="Normal 21 6" xfId="22073" xr:uid="{00000000-0005-0000-0000-000045560000}"/>
    <cellStyle name="Normal 21 7" xfId="22074" xr:uid="{00000000-0005-0000-0000-000046560000}"/>
    <cellStyle name="Normal 21 8" xfId="22075" xr:uid="{00000000-0005-0000-0000-000047560000}"/>
    <cellStyle name="Normal 21 9" xfId="22076" xr:uid="{00000000-0005-0000-0000-000048560000}"/>
    <cellStyle name="Normal 21_Book1" xfId="22077" xr:uid="{00000000-0005-0000-0000-000049560000}"/>
    <cellStyle name="Normal 210" xfId="22078" xr:uid="{00000000-0005-0000-0000-00004A560000}"/>
    <cellStyle name="Normal 211" xfId="22079" xr:uid="{00000000-0005-0000-0000-00004B560000}"/>
    <cellStyle name="Normal 212" xfId="22080" xr:uid="{00000000-0005-0000-0000-00004C560000}"/>
    <cellStyle name="Normal 213" xfId="22081" xr:uid="{00000000-0005-0000-0000-00004D560000}"/>
    <cellStyle name="Normal 214" xfId="22082" xr:uid="{00000000-0005-0000-0000-00004E560000}"/>
    <cellStyle name="Normal 215" xfId="22083" xr:uid="{00000000-0005-0000-0000-00004F560000}"/>
    <cellStyle name="Normal 216" xfId="22084" xr:uid="{00000000-0005-0000-0000-000050560000}"/>
    <cellStyle name="Normal 217" xfId="22085" xr:uid="{00000000-0005-0000-0000-000051560000}"/>
    <cellStyle name="Normal 218" xfId="22086" xr:uid="{00000000-0005-0000-0000-000052560000}"/>
    <cellStyle name="Normal 219" xfId="22087" xr:uid="{00000000-0005-0000-0000-000053560000}"/>
    <cellStyle name="Normal 22" xfId="22088" xr:uid="{00000000-0005-0000-0000-000054560000}"/>
    <cellStyle name="Normal 22 10" xfId="22089" xr:uid="{00000000-0005-0000-0000-000055560000}"/>
    <cellStyle name="Normal 22 11" xfId="22090" xr:uid="{00000000-0005-0000-0000-000056560000}"/>
    <cellStyle name="Normal 22 12" xfId="22091" xr:uid="{00000000-0005-0000-0000-000057560000}"/>
    <cellStyle name="Normal 22 13" xfId="22092" xr:uid="{00000000-0005-0000-0000-000058560000}"/>
    <cellStyle name="Normal 22 14" xfId="22093" xr:uid="{00000000-0005-0000-0000-000059560000}"/>
    <cellStyle name="Normal 22 15" xfId="22094" xr:uid="{00000000-0005-0000-0000-00005A560000}"/>
    <cellStyle name="Normal 22 16" xfId="22095" xr:uid="{00000000-0005-0000-0000-00005B560000}"/>
    <cellStyle name="Normal 22 17" xfId="22096" xr:uid="{00000000-0005-0000-0000-00005C560000}"/>
    <cellStyle name="Normal 22 18" xfId="22097" xr:uid="{00000000-0005-0000-0000-00005D560000}"/>
    <cellStyle name="Normal 22 19" xfId="22098" xr:uid="{00000000-0005-0000-0000-00005E560000}"/>
    <cellStyle name="Normal 22 2" xfId="22099" xr:uid="{00000000-0005-0000-0000-00005F560000}"/>
    <cellStyle name="Normal 22 2 2" xfId="22100" xr:uid="{00000000-0005-0000-0000-000060560000}"/>
    <cellStyle name="Normal 22 20" xfId="22101" xr:uid="{00000000-0005-0000-0000-000061560000}"/>
    <cellStyle name="Normal 22 21" xfId="22102" xr:uid="{00000000-0005-0000-0000-000062560000}"/>
    <cellStyle name="Normal 22 22" xfId="22103" xr:uid="{00000000-0005-0000-0000-000063560000}"/>
    <cellStyle name="Normal 22 23" xfId="22104" xr:uid="{00000000-0005-0000-0000-000064560000}"/>
    <cellStyle name="Normal 22 3" xfId="22105" xr:uid="{00000000-0005-0000-0000-000065560000}"/>
    <cellStyle name="Normal 22 4" xfId="22106" xr:uid="{00000000-0005-0000-0000-000066560000}"/>
    <cellStyle name="Normal 22 5" xfId="22107" xr:uid="{00000000-0005-0000-0000-000067560000}"/>
    <cellStyle name="Normal 22 6" xfId="22108" xr:uid="{00000000-0005-0000-0000-000068560000}"/>
    <cellStyle name="Normal 22 7" xfId="22109" xr:uid="{00000000-0005-0000-0000-000069560000}"/>
    <cellStyle name="Normal 22 8" xfId="22110" xr:uid="{00000000-0005-0000-0000-00006A560000}"/>
    <cellStyle name="Normal 22 9" xfId="22111" xr:uid="{00000000-0005-0000-0000-00006B560000}"/>
    <cellStyle name="Normal 22_Book1" xfId="22112" xr:uid="{00000000-0005-0000-0000-00006C560000}"/>
    <cellStyle name="Normal 220" xfId="22113" xr:uid="{00000000-0005-0000-0000-00006D560000}"/>
    <cellStyle name="Normal 221" xfId="22114" xr:uid="{00000000-0005-0000-0000-00006E560000}"/>
    <cellStyle name="Normal 222" xfId="22115" xr:uid="{00000000-0005-0000-0000-00006F560000}"/>
    <cellStyle name="Normal 223" xfId="22116" xr:uid="{00000000-0005-0000-0000-000070560000}"/>
    <cellStyle name="Normal 224" xfId="22117" xr:uid="{00000000-0005-0000-0000-000071560000}"/>
    <cellStyle name="Normal 225" xfId="22118" xr:uid="{00000000-0005-0000-0000-000072560000}"/>
    <cellStyle name="Normal 226" xfId="26" xr:uid="{00000000-0005-0000-0000-000073560000}"/>
    <cellStyle name="Normal 227" xfId="37869" xr:uid="{00000000-0005-0000-0000-000074560000}"/>
    <cellStyle name="Normal 228" xfId="37868" xr:uid="{00000000-0005-0000-0000-000075560000}"/>
    <cellStyle name="Normal 229" xfId="37874" xr:uid="{00000000-0005-0000-0000-000076560000}"/>
    <cellStyle name="Normal 23" xfId="22119" xr:uid="{00000000-0005-0000-0000-000077560000}"/>
    <cellStyle name="Normal 23 10" xfId="22120" xr:uid="{00000000-0005-0000-0000-000078560000}"/>
    <cellStyle name="Normal 23 11" xfId="22121" xr:uid="{00000000-0005-0000-0000-000079560000}"/>
    <cellStyle name="Normal 23 12" xfId="22122" xr:uid="{00000000-0005-0000-0000-00007A560000}"/>
    <cellStyle name="Normal 23 13" xfId="22123" xr:uid="{00000000-0005-0000-0000-00007B560000}"/>
    <cellStyle name="Normal 23 14" xfId="22124" xr:uid="{00000000-0005-0000-0000-00007C560000}"/>
    <cellStyle name="Normal 23 15" xfId="22125" xr:uid="{00000000-0005-0000-0000-00007D560000}"/>
    <cellStyle name="Normal 23 16" xfId="22126" xr:uid="{00000000-0005-0000-0000-00007E560000}"/>
    <cellStyle name="Normal 23 17" xfId="22127" xr:uid="{00000000-0005-0000-0000-00007F560000}"/>
    <cellStyle name="Normal 23 18" xfId="22128" xr:uid="{00000000-0005-0000-0000-000080560000}"/>
    <cellStyle name="Normal 23 19" xfId="22129" xr:uid="{00000000-0005-0000-0000-000081560000}"/>
    <cellStyle name="Normal 23 2" xfId="22130" xr:uid="{00000000-0005-0000-0000-000082560000}"/>
    <cellStyle name="Normal 23 20" xfId="22131" xr:uid="{00000000-0005-0000-0000-000083560000}"/>
    <cellStyle name="Normal 23 21" xfId="22132" xr:uid="{00000000-0005-0000-0000-000084560000}"/>
    <cellStyle name="Normal 23 22" xfId="22133" xr:uid="{00000000-0005-0000-0000-000085560000}"/>
    <cellStyle name="Normal 23 23" xfId="22134" xr:uid="{00000000-0005-0000-0000-000086560000}"/>
    <cellStyle name="Normal 23 3" xfId="22135" xr:uid="{00000000-0005-0000-0000-000087560000}"/>
    <cellStyle name="Normal 23 4" xfId="22136" xr:uid="{00000000-0005-0000-0000-000088560000}"/>
    <cellStyle name="Normal 23 5" xfId="22137" xr:uid="{00000000-0005-0000-0000-000089560000}"/>
    <cellStyle name="Normal 23 6" xfId="22138" xr:uid="{00000000-0005-0000-0000-00008A560000}"/>
    <cellStyle name="Normal 23 7" xfId="22139" xr:uid="{00000000-0005-0000-0000-00008B560000}"/>
    <cellStyle name="Normal 23 8" xfId="22140" xr:uid="{00000000-0005-0000-0000-00008C560000}"/>
    <cellStyle name="Normal 23 9" xfId="22141" xr:uid="{00000000-0005-0000-0000-00008D560000}"/>
    <cellStyle name="Normal 230" xfId="37877" xr:uid="{00000000-0005-0000-0000-00008E560000}"/>
    <cellStyle name="Normal 231" xfId="37879" xr:uid="{00000000-0005-0000-0000-00008F560000}"/>
    <cellStyle name="Normal 232" xfId="37881" xr:uid="{00000000-0005-0000-0000-000090560000}"/>
    <cellStyle name="Normal 233" xfId="37883" xr:uid="{00000000-0005-0000-0000-000091560000}"/>
    <cellStyle name="Normal 234" xfId="37885" xr:uid="{00000000-0005-0000-0000-000092560000}"/>
    <cellStyle name="Normal 235" xfId="37887" xr:uid="{00000000-0005-0000-0000-000093560000}"/>
    <cellStyle name="Normal 236" xfId="37889" xr:uid="{00000000-0005-0000-0000-000094560000}"/>
    <cellStyle name="Normal 237" xfId="37891" xr:uid="{00000000-0005-0000-0000-000095560000}"/>
    <cellStyle name="Normal 238" xfId="37893" xr:uid="{00000000-0005-0000-0000-000096560000}"/>
    <cellStyle name="Normal 239" xfId="37895" xr:uid="{00000000-0005-0000-0000-000097560000}"/>
    <cellStyle name="Normal 24" xfId="22142" xr:uid="{00000000-0005-0000-0000-000098560000}"/>
    <cellStyle name="Normal 24 10" xfId="22143" xr:uid="{00000000-0005-0000-0000-000099560000}"/>
    <cellStyle name="Normal 24 11" xfId="22144" xr:uid="{00000000-0005-0000-0000-00009A560000}"/>
    <cellStyle name="Normal 24 12" xfId="22145" xr:uid="{00000000-0005-0000-0000-00009B560000}"/>
    <cellStyle name="Normal 24 13" xfId="22146" xr:uid="{00000000-0005-0000-0000-00009C560000}"/>
    <cellStyle name="Normal 24 14" xfId="22147" xr:uid="{00000000-0005-0000-0000-00009D560000}"/>
    <cellStyle name="Normal 24 15" xfId="22148" xr:uid="{00000000-0005-0000-0000-00009E560000}"/>
    <cellStyle name="Normal 24 16" xfId="22149" xr:uid="{00000000-0005-0000-0000-00009F560000}"/>
    <cellStyle name="Normal 24 17" xfId="22150" xr:uid="{00000000-0005-0000-0000-0000A0560000}"/>
    <cellStyle name="Normal 24 18" xfId="22151" xr:uid="{00000000-0005-0000-0000-0000A1560000}"/>
    <cellStyle name="Normal 24 19" xfId="22152" xr:uid="{00000000-0005-0000-0000-0000A2560000}"/>
    <cellStyle name="Normal 24 2" xfId="22153" xr:uid="{00000000-0005-0000-0000-0000A3560000}"/>
    <cellStyle name="Normal 24 2 2" xfId="22154" xr:uid="{00000000-0005-0000-0000-0000A4560000}"/>
    <cellStyle name="Normal 24 2 3" xfId="22155" xr:uid="{00000000-0005-0000-0000-0000A5560000}"/>
    <cellStyle name="Normal 24 20" xfId="22156" xr:uid="{00000000-0005-0000-0000-0000A6560000}"/>
    <cellStyle name="Normal 24 21" xfId="22157" xr:uid="{00000000-0005-0000-0000-0000A7560000}"/>
    <cellStyle name="Normal 24 22" xfId="22158" xr:uid="{00000000-0005-0000-0000-0000A8560000}"/>
    <cellStyle name="Normal 24 23" xfId="22159" xr:uid="{00000000-0005-0000-0000-0000A9560000}"/>
    <cellStyle name="Normal 24 24" xfId="22160" xr:uid="{00000000-0005-0000-0000-0000AA560000}"/>
    <cellStyle name="Normal 24 25" xfId="22161" xr:uid="{00000000-0005-0000-0000-0000AB560000}"/>
    <cellStyle name="Normal 24 3" xfId="22162" xr:uid="{00000000-0005-0000-0000-0000AC560000}"/>
    <cellStyle name="Normal 24 3 2" xfId="22163" xr:uid="{00000000-0005-0000-0000-0000AD560000}"/>
    <cellStyle name="Normal 24 3 3" xfId="22164" xr:uid="{00000000-0005-0000-0000-0000AE560000}"/>
    <cellStyle name="Normal 24 4" xfId="22165" xr:uid="{00000000-0005-0000-0000-0000AF560000}"/>
    <cellStyle name="Normal 24 5" xfId="22166" xr:uid="{00000000-0005-0000-0000-0000B0560000}"/>
    <cellStyle name="Normal 24 6" xfId="22167" xr:uid="{00000000-0005-0000-0000-0000B1560000}"/>
    <cellStyle name="Normal 24 7" xfId="22168" xr:uid="{00000000-0005-0000-0000-0000B2560000}"/>
    <cellStyle name="Normal 24 8" xfId="22169" xr:uid="{00000000-0005-0000-0000-0000B3560000}"/>
    <cellStyle name="Normal 24 9" xfId="22170" xr:uid="{00000000-0005-0000-0000-0000B4560000}"/>
    <cellStyle name="Normal 240" xfId="37897" xr:uid="{00000000-0005-0000-0000-0000B5560000}"/>
    <cellStyle name="Normal 241" xfId="37899" xr:uid="{00000000-0005-0000-0000-0000B6560000}"/>
    <cellStyle name="Normal 242" xfId="37901" xr:uid="{00000000-0005-0000-0000-0000B7560000}"/>
    <cellStyle name="Normal 243" xfId="37903" xr:uid="{00000000-0005-0000-0000-0000B8560000}"/>
    <cellStyle name="Normal 244" xfId="37905" xr:uid="{00000000-0005-0000-0000-0000B9560000}"/>
    <cellStyle name="Normal 245" xfId="37907" xr:uid="{00000000-0005-0000-0000-0000BA560000}"/>
    <cellStyle name="Normal 246" xfId="37909" xr:uid="{00000000-0005-0000-0000-0000BB560000}"/>
    <cellStyle name="Normal 247" xfId="37911" xr:uid="{00000000-0005-0000-0000-0000BC560000}"/>
    <cellStyle name="Normal 248" xfId="37913" xr:uid="{00000000-0005-0000-0000-0000BD560000}"/>
    <cellStyle name="Normal 249" xfId="37915" xr:uid="{00000000-0005-0000-0000-0000BE560000}"/>
    <cellStyle name="Normal 25" xfId="22171" xr:uid="{00000000-0005-0000-0000-0000BF560000}"/>
    <cellStyle name="Normal 25 10" xfId="22172" xr:uid="{00000000-0005-0000-0000-0000C0560000}"/>
    <cellStyle name="Normal 25 11" xfId="22173" xr:uid="{00000000-0005-0000-0000-0000C1560000}"/>
    <cellStyle name="Normal 25 12" xfId="22174" xr:uid="{00000000-0005-0000-0000-0000C2560000}"/>
    <cellStyle name="Normal 25 13" xfId="22175" xr:uid="{00000000-0005-0000-0000-0000C3560000}"/>
    <cellStyle name="Normal 25 14" xfId="22176" xr:uid="{00000000-0005-0000-0000-0000C4560000}"/>
    <cellStyle name="Normal 25 15" xfId="22177" xr:uid="{00000000-0005-0000-0000-0000C5560000}"/>
    <cellStyle name="Normal 25 16" xfId="22178" xr:uid="{00000000-0005-0000-0000-0000C6560000}"/>
    <cellStyle name="Normal 25 17" xfId="22179" xr:uid="{00000000-0005-0000-0000-0000C7560000}"/>
    <cellStyle name="Normal 25 18" xfId="22180" xr:uid="{00000000-0005-0000-0000-0000C8560000}"/>
    <cellStyle name="Normal 25 19" xfId="22181" xr:uid="{00000000-0005-0000-0000-0000C9560000}"/>
    <cellStyle name="Normal 25 2" xfId="22182" xr:uid="{00000000-0005-0000-0000-0000CA560000}"/>
    <cellStyle name="Normal 25 20" xfId="22183" xr:uid="{00000000-0005-0000-0000-0000CB560000}"/>
    <cellStyle name="Normal 25 21" xfId="22184" xr:uid="{00000000-0005-0000-0000-0000CC560000}"/>
    <cellStyle name="Normal 25 3" xfId="22185" xr:uid="{00000000-0005-0000-0000-0000CD560000}"/>
    <cellStyle name="Normal 25 4" xfId="22186" xr:uid="{00000000-0005-0000-0000-0000CE560000}"/>
    <cellStyle name="Normal 25 5" xfId="22187" xr:uid="{00000000-0005-0000-0000-0000CF560000}"/>
    <cellStyle name="Normal 25 6" xfId="22188" xr:uid="{00000000-0005-0000-0000-0000D0560000}"/>
    <cellStyle name="Normal 25 7" xfId="22189" xr:uid="{00000000-0005-0000-0000-0000D1560000}"/>
    <cellStyle name="Normal 25 8" xfId="22190" xr:uid="{00000000-0005-0000-0000-0000D2560000}"/>
    <cellStyle name="Normal 25 9" xfId="22191" xr:uid="{00000000-0005-0000-0000-0000D3560000}"/>
    <cellStyle name="Normal 250" xfId="37917" xr:uid="{00000000-0005-0000-0000-0000D4560000}"/>
    <cellStyle name="Normal 251" xfId="37919" xr:uid="{00000000-0005-0000-0000-0000D5560000}"/>
    <cellStyle name="Normal 252" xfId="37921" xr:uid="{00000000-0005-0000-0000-0000D6560000}"/>
    <cellStyle name="Normal 253" xfId="37923" xr:uid="{00000000-0005-0000-0000-0000D7560000}"/>
    <cellStyle name="Normal 254" xfId="37925" xr:uid="{00000000-0005-0000-0000-0000D8560000}"/>
    <cellStyle name="Normal 255" xfId="18" xr:uid="{00000000-0005-0000-0000-0000D9560000}"/>
    <cellStyle name="Normal 26" xfId="22192" xr:uid="{00000000-0005-0000-0000-0000DA560000}"/>
    <cellStyle name="Normal 26 10" xfId="22193" xr:uid="{00000000-0005-0000-0000-0000DB560000}"/>
    <cellStyle name="Normal 26 11" xfId="22194" xr:uid="{00000000-0005-0000-0000-0000DC560000}"/>
    <cellStyle name="Normal 26 12" xfId="22195" xr:uid="{00000000-0005-0000-0000-0000DD560000}"/>
    <cellStyle name="Normal 26 13" xfId="22196" xr:uid="{00000000-0005-0000-0000-0000DE560000}"/>
    <cellStyle name="Normal 26 14" xfId="22197" xr:uid="{00000000-0005-0000-0000-0000DF560000}"/>
    <cellStyle name="Normal 26 15" xfId="22198" xr:uid="{00000000-0005-0000-0000-0000E0560000}"/>
    <cellStyle name="Normal 26 16" xfId="22199" xr:uid="{00000000-0005-0000-0000-0000E1560000}"/>
    <cellStyle name="Normal 26 17" xfId="22200" xr:uid="{00000000-0005-0000-0000-0000E2560000}"/>
    <cellStyle name="Normal 26 18" xfId="22201" xr:uid="{00000000-0005-0000-0000-0000E3560000}"/>
    <cellStyle name="Normal 26 19" xfId="22202" xr:uid="{00000000-0005-0000-0000-0000E4560000}"/>
    <cellStyle name="Normal 26 2" xfId="22203" xr:uid="{00000000-0005-0000-0000-0000E5560000}"/>
    <cellStyle name="Normal 26 20" xfId="22204" xr:uid="{00000000-0005-0000-0000-0000E6560000}"/>
    <cellStyle name="Normal 26 3" xfId="22205" xr:uid="{00000000-0005-0000-0000-0000E7560000}"/>
    <cellStyle name="Normal 26 4" xfId="22206" xr:uid="{00000000-0005-0000-0000-0000E8560000}"/>
    <cellStyle name="Normal 26 5" xfId="22207" xr:uid="{00000000-0005-0000-0000-0000E9560000}"/>
    <cellStyle name="Normal 26 6" xfId="22208" xr:uid="{00000000-0005-0000-0000-0000EA560000}"/>
    <cellStyle name="Normal 26 7" xfId="22209" xr:uid="{00000000-0005-0000-0000-0000EB560000}"/>
    <cellStyle name="Normal 26 8" xfId="22210" xr:uid="{00000000-0005-0000-0000-0000EC560000}"/>
    <cellStyle name="Normal 26 9" xfId="22211" xr:uid="{00000000-0005-0000-0000-0000ED560000}"/>
    <cellStyle name="Normal 27" xfId="22212" xr:uid="{00000000-0005-0000-0000-0000EE560000}"/>
    <cellStyle name="Normal 27 10" xfId="22213" xr:uid="{00000000-0005-0000-0000-0000EF560000}"/>
    <cellStyle name="Normal 27 11" xfId="22214" xr:uid="{00000000-0005-0000-0000-0000F0560000}"/>
    <cellStyle name="Normal 27 12" xfId="22215" xr:uid="{00000000-0005-0000-0000-0000F1560000}"/>
    <cellStyle name="Normal 27 13" xfId="22216" xr:uid="{00000000-0005-0000-0000-0000F2560000}"/>
    <cellStyle name="Normal 27 14" xfId="22217" xr:uid="{00000000-0005-0000-0000-0000F3560000}"/>
    <cellStyle name="Normal 27 15" xfId="22218" xr:uid="{00000000-0005-0000-0000-0000F4560000}"/>
    <cellStyle name="Normal 27 16" xfId="22219" xr:uid="{00000000-0005-0000-0000-0000F5560000}"/>
    <cellStyle name="Normal 27 17" xfId="22220" xr:uid="{00000000-0005-0000-0000-0000F6560000}"/>
    <cellStyle name="Normal 27 18" xfId="22221" xr:uid="{00000000-0005-0000-0000-0000F7560000}"/>
    <cellStyle name="Normal 27 19" xfId="22222" xr:uid="{00000000-0005-0000-0000-0000F8560000}"/>
    <cellStyle name="Normal 27 2" xfId="22223" xr:uid="{00000000-0005-0000-0000-0000F9560000}"/>
    <cellStyle name="Normal 27 20" xfId="22224" xr:uid="{00000000-0005-0000-0000-0000FA560000}"/>
    <cellStyle name="Normal 27 21" xfId="22225" xr:uid="{00000000-0005-0000-0000-0000FB560000}"/>
    <cellStyle name="Normal 27 3" xfId="22226" xr:uid="{00000000-0005-0000-0000-0000FC560000}"/>
    <cellStyle name="Normal 27 4" xfId="22227" xr:uid="{00000000-0005-0000-0000-0000FD560000}"/>
    <cellStyle name="Normal 27 5" xfId="22228" xr:uid="{00000000-0005-0000-0000-0000FE560000}"/>
    <cellStyle name="Normal 27 6" xfId="22229" xr:uid="{00000000-0005-0000-0000-0000FF560000}"/>
    <cellStyle name="Normal 27 7" xfId="22230" xr:uid="{00000000-0005-0000-0000-000000570000}"/>
    <cellStyle name="Normal 27 8" xfId="22231" xr:uid="{00000000-0005-0000-0000-000001570000}"/>
    <cellStyle name="Normal 27 9" xfId="22232" xr:uid="{00000000-0005-0000-0000-000002570000}"/>
    <cellStyle name="Normal 28" xfId="22233" xr:uid="{00000000-0005-0000-0000-000003570000}"/>
    <cellStyle name="Normal 28 10" xfId="22234" xr:uid="{00000000-0005-0000-0000-000004570000}"/>
    <cellStyle name="Normal 28 11" xfId="22235" xr:uid="{00000000-0005-0000-0000-000005570000}"/>
    <cellStyle name="Normal 28 12" xfId="22236" xr:uid="{00000000-0005-0000-0000-000006570000}"/>
    <cellStyle name="Normal 28 13" xfId="22237" xr:uid="{00000000-0005-0000-0000-000007570000}"/>
    <cellStyle name="Normal 28 14" xfId="22238" xr:uid="{00000000-0005-0000-0000-000008570000}"/>
    <cellStyle name="Normal 28 15" xfId="22239" xr:uid="{00000000-0005-0000-0000-000009570000}"/>
    <cellStyle name="Normal 28 16" xfId="22240" xr:uid="{00000000-0005-0000-0000-00000A570000}"/>
    <cellStyle name="Normal 28 17" xfId="22241" xr:uid="{00000000-0005-0000-0000-00000B570000}"/>
    <cellStyle name="Normal 28 18" xfId="22242" xr:uid="{00000000-0005-0000-0000-00000C570000}"/>
    <cellStyle name="Normal 28 19" xfId="22243" xr:uid="{00000000-0005-0000-0000-00000D570000}"/>
    <cellStyle name="Normal 28 2" xfId="22244" xr:uid="{00000000-0005-0000-0000-00000E570000}"/>
    <cellStyle name="Normal 28 2 10" xfId="22245" xr:uid="{00000000-0005-0000-0000-00000F570000}"/>
    <cellStyle name="Normal 28 2 11" xfId="22246" xr:uid="{00000000-0005-0000-0000-000010570000}"/>
    <cellStyle name="Normal 28 2 12" xfId="22247" xr:uid="{00000000-0005-0000-0000-000011570000}"/>
    <cellStyle name="Normal 28 2 13" xfId="22248" xr:uid="{00000000-0005-0000-0000-000012570000}"/>
    <cellStyle name="Normal 28 2 14" xfId="22249" xr:uid="{00000000-0005-0000-0000-000013570000}"/>
    <cellStyle name="Normal 28 2 15" xfId="22250" xr:uid="{00000000-0005-0000-0000-000014570000}"/>
    <cellStyle name="Normal 28 2 16" xfId="22251" xr:uid="{00000000-0005-0000-0000-000015570000}"/>
    <cellStyle name="Normal 28 2 17" xfId="22252" xr:uid="{00000000-0005-0000-0000-000016570000}"/>
    <cellStyle name="Normal 28 2 18" xfId="22253" xr:uid="{00000000-0005-0000-0000-000017570000}"/>
    <cellStyle name="Normal 28 2 19" xfId="22254" xr:uid="{00000000-0005-0000-0000-000018570000}"/>
    <cellStyle name="Normal 28 2 2" xfId="22255" xr:uid="{00000000-0005-0000-0000-000019570000}"/>
    <cellStyle name="Normal 28 2 2 10" xfId="22256" xr:uid="{00000000-0005-0000-0000-00001A570000}"/>
    <cellStyle name="Normal 28 2 2 11" xfId="22257" xr:uid="{00000000-0005-0000-0000-00001B570000}"/>
    <cellStyle name="Normal 28 2 2 12" xfId="22258" xr:uid="{00000000-0005-0000-0000-00001C570000}"/>
    <cellStyle name="Normal 28 2 2 2" xfId="22259" xr:uid="{00000000-0005-0000-0000-00001D570000}"/>
    <cellStyle name="Normal 28 2 2 2 10" xfId="22260" xr:uid="{00000000-0005-0000-0000-00001E570000}"/>
    <cellStyle name="Normal 28 2 2 2 11" xfId="22261" xr:uid="{00000000-0005-0000-0000-00001F570000}"/>
    <cellStyle name="Normal 28 2 2 2 12" xfId="22262" xr:uid="{00000000-0005-0000-0000-000020570000}"/>
    <cellStyle name="Normal 28 2 2 2 2" xfId="22263" xr:uid="{00000000-0005-0000-0000-000021570000}"/>
    <cellStyle name="Normal 28 2 2 2 2 2" xfId="22264" xr:uid="{00000000-0005-0000-0000-000022570000}"/>
    <cellStyle name="Normal 28 2 2 2 2 2 2" xfId="22265" xr:uid="{00000000-0005-0000-0000-000023570000}"/>
    <cellStyle name="Normal 28 2 2 2 2 2 2 2" xfId="22266" xr:uid="{00000000-0005-0000-0000-000024570000}"/>
    <cellStyle name="Normal 28 2 2 2 2 2 2 2 2" xfId="22267" xr:uid="{00000000-0005-0000-0000-000025570000}"/>
    <cellStyle name="Normal 28 2 2 2 2 2 2 2 3" xfId="22268" xr:uid="{00000000-0005-0000-0000-000026570000}"/>
    <cellStyle name="Normal 28 2 2 2 2 2 2 2 4" xfId="22269" xr:uid="{00000000-0005-0000-0000-000027570000}"/>
    <cellStyle name="Normal 28 2 2 2 2 2 2 2 5" xfId="22270" xr:uid="{00000000-0005-0000-0000-000028570000}"/>
    <cellStyle name="Normal 28 2 2 2 2 2 2 2 6" xfId="22271" xr:uid="{00000000-0005-0000-0000-000029570000}"/>
    <cellStyle name="Normal 28 2 2 2 2 2 2 3" xfId="22272" xr:uid="{00000000-0005-0000-0000-00002A570000}"/>
    <cellStyle name="Normal 28 2 2 2 2 2 2 4" xfId="22273" xr:uid="{00000000-0005-0000-0000-00002B570000}"/>
    <cellStyle name="Normal 28 2 2 2 2 2 2 5" xfId="22274" xr:uid="{00000000-0005-0000-0000-00002C570000}"/>
    <cellStyle name="Normal 28 2 2 2 2 2 2 6" xfId="22275" xr:uid="{00000000-0005-0000-0000-00002D570000}"/>
    <cellStyle name="Normal 28 2 2 2 2 2 3" xfId="22276" xr:uid="{00000000-0005-0000-0000-00002E570000}"/>
    <cellStyle name="Normal 28 2 2 2 2 2 4" xfId="22277" xr:uid="{00000000-0005-0000-0000-00002F570000}"/>
    <cellStyle name="Normal 28 2 2 2 2 2 5" xfId="22278" xr:uid="{00000000-0005-0000-0000-000030570000}"/>
    <cellStyle name="Normal 28 2 2 2 2 2 6" xfId="22279" xr:uid="{00000000-0005-0000-0000-000031570000}"/>
    <cellStyle name="Normal 28 2 2 2 2 2 7" xfId="22280" xr:uid="{00000000-0005-0000-0000-000032570000}"/>
    <cellStyle name="Normal 28 2 2 2 2 2 8" xfId="22281" xr:uid="{00000000-0005-0000-0000-000033570000}"/>
    <cellStyle name="Normal 28 2 2 2 2 2 9" xfId="22282" xr:uid="{00000000-0005-0000-0000-000034570000}"/>
    <cellStyle name="Normal 28 2 2 2 2 3" xfId="22283" xr:uid="{00000000-0005-0000-0000-000035570000}"/>
    <cellStyle name="Normal 28 2 2 2 2 3 2" xfId="22284" xr:uid="{00000000-0005-0000-0000-000036570000}"/>
    <cellStyle name="Normal 28 2 2 2 2 3 2 2" xfId="22285" xr:uid="{00000000-0005-0000-0000-000037570000}"/>
    <cellStyle name="Normal 28 2 2 2 2 3 2 3" xfId="22286" xr:uid="{00000000-0005-0000-0000-000038570000}"/>
    <cellStyle name="Normal 28 2 2 2 2 3 2 4" xfId="22287" xr:uid="{00000000-0005-0000-0000-000039570000}"/>
    <cellStyle name="Normal 28 2 2 2 2 3 2 5" xfId="22288" xr:uid="{00000000-0005-0000-0000-00003A570000}"/>
    <cellStyle name="Normal 28 2 2 2 2 3 2 6" xfId="22289" xr:uid="{00000000-0005-0000-0000-00003B570000}"/>
    <cellStyle name="Normal 28 2 2 2 2 3 3" xfId="22290" xr:uid="{00000000-0005-0000-0000-00003C570000}"/>
    <cellStyle name="Normal 28 2 2 2 2 3 4" xfId="22291" xr:uid="{00000000-0005-0000-0000-00003D570000}"/>
    <cellStyle name="Normal 28 2 2 2 2 3 5" xfId="22292" xr:uid="{00000000-0005-0000-0000-00003E570000}"/>
    <cellStyle name="Normal 28 2 2 2 2 3 6" xfId="22293" xr:uid="{00000000-0005-0000-0000-00003F570000}"/>
    <cellStyle name="Normal 28 2 2 2 2 4" xfId="22294" xr:uid="{00000000-0005-0000-0000-000040570000}"/>
    <cellStyle name="Normal 28 2 2 2 2 5" xfId="22295" xr:uid="{00000000-0005-0000-0000-000041570000}"/>
    <cellStyle name="Normal 28 2 2 2 2 6" xfId="22296" xr:uid="{00000000-0005-0000-0000-000042570000}"/>
    <cellStyle name="Normal 28 2 2 2 2 7" xfId="22297" xr:uid="{00000000-0005-0000-0000-000043570000}"/>
    <cellStyle name="Normal 28 2 2 2 2 8" xfId="22298" xr:uid="{00000000-0005-0000-0000-000044570000}"/>
    <cellStyle name="Normal 28 2 2 2 2 9" xfId="22299" xr:uid="{00000000-0005-0000-0000-000045570000}"/>
    <cellStyle name="Normal 28 2 2 2 3" xfId="22300" xr:uid="{00000000-0005-0000-0000-000046570000}"/>
    <cellStyle name="Normal 28 2 2 2 4" xfId="22301" xr:uid="{00000000-0005-0000-0000-000047570000}"/>
    <cellStyle name="Normal 28 2 2 2 5" xfId="22302" xr:uid="{00000000-0005-0000-0000-000048570000}"/>
    <cellStyle name="Normal 28 2 2 2 5 2" xfId="22303" xr:uid="{00000000-0005-0000-0000-000049570000}"/>
    <cellStyle name="Normal 28 2 2 2 5 2 2" xfId="22304" xr:uid="{00000000-0005-0000-0000-00004A570000}"/>
    <cellStyle name="Normal 28 2 2 2 5 2 3" xfId="22305" xr:uid="{00000000-0005-0000-0000-00004B570000}"/>
    <cellStyle name="Normal 28 2 2 2 5 2 4" xfId="22306" xr:uid="{00000000-0005-0000-0000-00004C570000}"/>
    <cellStyle name="Normal 28 2 2 2 5 2 5" xfId="22307" xr:uid="{00000000-0005-0000-0000-00004D570000}"/>
    <cellStyle name="Normal 28 2 2 2 5 2 6" xfId="22308" xr:uid="{00000000-0005-0000-0000-00004E570000}"/>
    <cellStyle name="Normal 28 2 2 2 5 3" xfId="22309" xr:uid="{00000000-0005-0000-0000-00004F570000}"/>
    <cellStyle name="Normal 28 2 2 2 5 4" xfId="22310" xr:uid="{00000000-0005-0000-0000-000050570000}"/>
    <cellStyle name="Normal 28 2 2 2 5 5" xfId="22311" xr:uid="{00000000-0005-0000-0000-000051570000}"/>
    <cellStyle name="Normal 28 2 2 2 5 6" xfId="22312" xr:uid="{00000000-0005-0000-0000-000052570000}"/>
    <cellStyle name="Normal 28 2 2 2 6" xfId="22313" xr:uid="{00000000-0005-0000-0000-000053570000}"/>
    <cellStyle name="Normal 28 2 2 2 7" xfId="22314" xr:uid="{00000000-0005-0000-0000-000054570000}"/>
    <cellStyle name="Normal 28 2 2 2 8" xfId="22315" xr:uid="{00000000-0005-0000-0000-000055570000}"/>
    <cellStyle name="Normal 28 2 2 2 9" xfId="22316" xr:uid="{00000000-0005-0000-0000-000056570000}"/>
    <cellStyle name="Normal 28 2 2 3" xfId="22317" xr:uid="{00000000-0005-0000-0000-000057570000}"/>
    <cellStyle name="Normal 28 2 2 3 2" xfId="22318" xr:uid="{00000000-0005-0000-0000-000058570000}"/>
    <cellStyle name="Normal 28 2 2 3 2 2" xfId="22319" xr:uid="{00000000-0005-0000-0000-000059570000}"/>
    <cellStyle name="Normal 28 2 2 3 2 2 2" xfId="22320" xr:uid="{00000000-0005-0000-0000-00005A570000}"/>
    <cellStyle name="Normal 28 2 2 3 2 2 2 2" xfId="22321" xr:uid="{00000000-0005-0000-0000-00005B570000}"/>
    <cellStyle name="Normal 28 2 2 3 2 2 2 3" xfId="22322" xr:uid="{00000000-0005-0000-0000-00005C570000}"/>
    <cellStyle name="Normal 28 2 2 3 2 2 2 4" xfId="22323" xr:uid="{00000000-0005-0000-0000-00005D570000}"/>
    <cellStyle name="Normal 28 2 2 3 2 2 2 5" xfId="22324" xr:uid="{00000000-0005-0000-0000-00005E570000}"/>
    <cellStyle name="Normal 28 2 2 3 2 2 2 6" xfId="22325" xr:uid="{00000000-0005-0000-0000-00005F570000}"/>
    <cellStyle name="Normal 28 2 2 3 2 2 3" xfId="22326" xr:uid="{00000000-0005-0000-0000-000060570000}"/>
    <cellStyle name="Normal 28 2 2 3 2 2 4" xfId="22327" xr:uid="{00000000-0005-0000-0000-000061570000}"/>
    <cellStyle name="Normal 28 2 2 3 2 2 5" xfId="22328" xr:uid="{00000000-0005-0000-0000-000062570000}"/>
    <cellStyle name="Normal 28 2 2 3 2 2 6" xfId="22329" xr:uid="{00000000-0005-0000-0000-000063570000}"/>
    <cellStyle name="Normal 28 2 2 3 2 3" xfId="22330" xr:uid="{00000000-0005-0000-0000-000064570000}"/>
    <cellStyle name="Normal 28 2 2 3 2 4" xfId="22331" xr:uid="{00000000-0005-0000-0000-000065570000}"/>
    <cellStyle name="Normal 28 2 2 3 2 5" xfId="22332" xr:uid="{00000000-0005-0000-0000-000066570000}"/>
    <cellStyle name="Normal 28 2 2 3 2 6" xfId="22333" xr:uid="{00000000-0005-0000-0000-000067570000}"/>
    <cellStyle name="Normal 28 2 2 3 2 7" xfId="22334" xr:uid="{00000000-0005-0000-0000-000068570000}"/>
    <cellStyle name="Normal 28 2 2 3 2 8" xfId="22335" xr:uid="{00000000-0005-0000-0000-000069570000}"/>
    <cellStyle name="Normal 28 2 2 3 2 9" xfId="22336" xr:uid="{00000000-0005-0000-0000-00006A570000}"/>
    <cellStyle name="Normal 28 2 2 3 3" xfId="22337" xr:uid="{00000000-0005-0000-0000-00006B570000}"/>
    <cellStyle name="Normal 28 2 2 3 3 2" xfId="22338" xr:uid="{00000000-0005-0000-0000-00006C570000}"/>
    <cellStyle name="Normal 28 2 2 3 3 2 2" xfId="22339" xr:uid="{00000000-0005-0000-0000-00006D570000}"/>
    <cellStyle name="Normal 28 2 2 3 3 2 3" xfId="22340" xr:uid="{00000000-0005-0000-0000-00006E570000}"/>
    <cellStyle name="Normal 28 2 2 3 3 2 4" xfId="22341" xr:uid="{00000000-0005-0000-0000-00006F570000}"/>
    <cellStyle name="Normal 28 2 2 3 3 2 5" xfId="22342" xr:uid="{00000000-0005-0000-0000-000070570000}"/>
    <cellStyle name="Normal 28 2 2 3 3 2 6" xfId="22343" xr:uid="{00000000-0005-0000-0000-000071570000}"/>
    <cellStyle name="Normal 28 2 2 3 3 3" xfId="22344" xr:uid="{00000000-0005-0000-0000-000072570000}"/>
    <cellStyle name="Normal 28 2 2 3 3 4" xfId="22345" xr:uid="{00000000-0005-0000-0000-000073570000}"/>
    <cellStyle name="Normal 28 2 2 3 3 5" xfId="22346" xr:uid="{00000000-0005-0000-0000-000074570000}"/>
    <cellStyle name="Normal 28 2 2 3 3 6" xfId="22347" xr:uid="{00000000-0005-0000-0000-000075570000}"/>
    <cellStyle name="Normal 28 2 2 3 4" xfId="22348" xr:uid="{00000000-0005-0000-0000-000076570000}"/>
    <cellStyle name="Normal 28 2 2 3 5" xfId="22349" xr:uid="{00000000-0005-0000-0000-000077570000}"/>
    <cellStyle name="Normal 28 2 2 3 6" xfId="22350" xr:uid="{00000000-0005-0000-0000-000078570000}"/>
    <cellStyle name="Normal 28 2 2 3 7" xfId="22351" xr:uid="{00000000-0005-0000-0000-000079570000}"/>
    <cellStyle name="Normal 28 2 2 3 8" xfId="22352" xr:uid="{00000000-0005-0000-0000-00007A570000}"/>
    <cellStyle name="Normal 28 2 2 3 9" xfId="22353" xr:uid="{00000000-0005-0000-0000-00007B570000}"/>
    <cellStyle name="Normal 28 2 2 4" xfId="22354" xr:uid="{00000000-0005-0000-0000-00007C570000}"/>
    <cellStyle name="Normal 28 2 2 5" xfId="22355" xr:uid="{00000000-0005-0000-0000-00007D570000}"/>
    <cellStyle name="Normal 28 2 2 5 2" xfId="22356" xr:uid="{00000000-0005-0000-0000-00007E570000}"/>
    <cellStyle name="Normal 28 2 2 5 2 2" xfId="22357" xr:uid="{00000000-0005-0000-0000-00007F570000}"/>
    <cellStyle name="Normal 28 2 2 5 2 3" xfId="22358" xr:uid="{00000000-0005-0000-0000-000080570000}"/>
    <cellStyle name="Normal 28 2 2 5 2 4" xfId="22359" xr:uid="{00000000-0005-0000-0000-000081570000}"/>
    <cellStyle name="Normal 28 2 2 5 2 5" xfId="22360" xr:uid="{00000000-0005-0000-0000-000082570000}"/>
    <cellStyle name="Normal 28 2 2 5 2 6" xfId="22361" xr:uid="{00000000-0005-0000-0000-000083570000}"/>
    <cellStyle name="Normal 28 2 2 5 3" xfId="22362" xr:uid="{00000000-0005-0000-0000-000084570000}"/>
    <cellStyle name="Normal 28 2 2 5 4" xfId="22363" xr:uid="{00000000-0005-0000-0000-000085570000}"/>
    <cellStyle name="Normal 28 2 2 5 5" xfId="22364" xr:uid="{00000000-0005-0000-0000-000086570000}"/>
    <cellStyle name="Normal 28 2 2 5 6" xfId="22365" xr:uid="{00000000-0005-0000-0000-000087570000}"/>
    <cellStyle name="Normal 28 2 2 6" xfId="22366" xr:uid="{00000000-0005-0000-0000-000088570000}"/>
    <cellStyle name="Normal 28 2 2 7" xfId="22367" xr:uid="{00000000-0005-0000-0000-000089570000}"/>
    <cellStyle name="Normal 28 2 2 8" xfId="22368" xr:uid="{00000000-0005-0000-0000-00008A570000}"/>
    <cellStyle name="Normal 28 2 2 9" xfId="22369" xr:uid="{00000000-0005-0000-0000-00008B570000}"/>
    <cellStyle name="Normal 28 2 3" xfId="22370" xr:uid="{00000000-0005-0000-0000-00008C570000}"/>
    <cellStyle name="Normal 28 2 4" xfId="22371" xr:uid="{00000000-0005-0000-0000-00008D570000}"/>
    <cellStyle name="Normal 28 2 5" xfId="22372" xr:uid="{00000000-0005-0000-0000-00008E570000}"/>
    <cellStyle name="Normal 28 2 5 2" xfId="22373" xr:uid="{00000000-0005-0000-0000-00008F570000}"/>
    <cellStyle name="Normal 28 2 5 2 2" xfId="22374" xr:uid="{00000000-0005-0000-0000-000090570000}"/>
    <cellStyle name="Normal 28 2 5 2 2 2" xfId="22375" xr:uid="{00000000-0005-0000-0000-000091570000}"/>
    <cellStyle name="Normal 28 2 5 2 2 2 2" xfId="22376" xr:uid="{00000000-0005-0000-0000-000092570000}"/>
    <cellStyle name="Normal 28 2 5 2 2 2 3" xfId="22377" xr:uid="{00000000-0005-0000-0000-000093570000}"/>
    <cellStyle name="Normal 28 2 5 2 2 2 4" xfId="22378" xr:uid="{00000000-0005-0000-0000-000094570000}"/>
    <cellStyle name="Normal 28 2 5 2 2 2 5" xfId="22379" xr:uid="{00000000-0005-0000-0000-000095570000}"/>
    <cellStyle name="Normal 28 2 5 2 2 2 6" xfId="22380" xr:uid="{00000000-0005-0000-0000-000096570000}"/>
    <cellStyle name="Normal 28 2 5 2 2 3" xfId="22381" xr:uid="{00000000-0005-0000-0000-000097570000}"/>
    <cellStyle name="Normal 28 2 5 2 2 4" xfId="22382" xr:uid="{00000000-0005-0000-0000-000098570000}"/>
    <cellStyle name="Normal 28 2 5 2 2 5" xfId="22383" xr:uid="{00000000-0005-0000-0000-000099570000}"/>
    <cellStyle name="Normal 28 2 5 2 2 6" xfId="22384" xr:uid="{00000000-0005-0000-0000-00009A570000}"/>
    <cellStyle name="Normal 28 2 5 2 3" xfId="22385" xr:uid="{00000000-0005-0000-0000-00009B570000}"/>
    <cellStyle name="Normal 28 2 5 2 4" xfId="22386" xr:uid="{00000000-0005-0000-0000-00009C570000}"/>
    <cellStyle name="Normal 28 2 5 2 5" xfId="22387" xr:uid="{00000000-0005-0000-0000-00009D570000}"/>
    <cellStyle name="Normal 28 2 5 2 6" xfId="22388" xr:uid="{00000000-0005-0000-0000-00009E570000}"/>
    <cellStyle name="Normal 28 2 5 2 7" xfId="22389" xr:uid="{00000000-0005-0000-0000-00009F570000}"/>
    <cellStyle name="Normal 28 2 5 2 8" xfId="22390" xr:uid="{00000000-0005-0000-0000-0000A0570000}"/>
    <cellStyle name="Normal 28 2 5 2 9" xfId="22391" xr:uid="{00000000-0005-0000-0000-0000A1570000}"/>
    <cellStyle name="Normal 28 2 5 3" xfId="22392" xr:uid="{00000000-0005-0000-0000-0000A2570000}"/>
    <cellStyle name="Normal 28 2 5 3 2" xfId="22393" xr:uid="{00000000-0005-0000-0000-0000A3570000}"/>
    <cellStyle name="Normal 28 2 5 3 2 2" xfId="22394" xr:uid="{00000000-0005-0000-0000-0000A4570000}"/>
    <cellStyle name="Normal 28 2 5 3 2 3" xfId="22395" xr:uid="{00000000-0005-0000-0000-0000A5570000}"/>
    <cellStyle name="Normal 28 2 5 3 2 4" xfId="22396" xr:uid="{00000000-0005-0000-0000-0000A6570000}"/>
    <cellStyle name="Normal 28 2 5 3 2 5" xfId="22397" xr:uid="{00000000-0005-0000-0000-0000A7570000}"/>
    <cellStyle name="Normal 28 2 5 3 2 6" xfId="22398" xr:uid="{00000000-0005-0000-0000-0000A8570000}"/>
    <cellStyle name="Normal 28 2 5 3 3" xfId="22399" xr:uid="{00000000-0005-0000-0000-0000A9570000}"/>
    <cellStyle name="Normal 28 2 5 3 4" xfId="22400" xr:uid="{00000000-0005-0000-0000-0000AA570000}"/>
    <cellStyle name="Normal 28 2 5 3 5" xfId="22401" xr:uid="{00000000-0005-0000-0000-0000AB570000}"/>
    <cellStyle name="Normal 28 2 5 3 6" xfId="22402" xr:uid="{00000000-0005-0000-0000-0000AC570000}"/>
    <cellStyle name="Normal 28 2 5 4" xfId="22403" xr:uid="{00000000-0005-0000-0000-0000AD570000}"/>
    <cellStyle name="Normal 28 2 5 5" xfId="22404" xr:uid="{00000000-0005-0000-0000-0000AE570000}"/>
    <cellStyle name="Normal 28 2 5 6" xfId="22405" xr:uid="{00000000-0005-0000-0000-0000AF570000}"/>
    <cellStyle name="Normal 28 2 5 7" xfId="22406" xr:uid="{00000000-0005-0000-0000-0000B0570000}"/>
    <cellStyle name="Normal 28 2 5 8" xfId="22407" xr:uid="{00000000-0005-0000-0000-0000B1570000}"/>
    <cellStyle name="Normal 28 2 5 9" xfId="22408" xr:uid="{00000000-0005-0000-0000-0000B2570000}"/>
    <cellStyle name="Normal 28 2 6" xfId="22409" xr:uid="{00000000-0005-0000-0000-0000B3570000}"/>
    <cellStyle name="Normal 28 2 7" xfId="22410" xr:uid="{00000000-0005-0000-0000-0000B4570000}"/>
    <cellStyle name="Normal 28 2 8" xfId="22411" xr:uid="{00000000-0005-0000-0000-0000B5570000}"/>
    <cellStyle name="Normal 28 2 8 2" xfId="22412" xr:uid="{00000000-0005-0000-0000-0000B6570000}"/>
    <cellStyle name="Normal 28 2 8 2 2" xfId="22413" xr:uid="{00000000-0005-0000-0000-0000B7570000}"/>
    <cellStyle name="Normal 28 2 8 2 3" xfId="22414" xr:uid="{00000000-0005-0000-0000-0000B8570000}"/>
    <cellStyle name="Normal 28 2 8 2 4" xfId="22415" xr:uid="{00000000-0005-0000-0000-0000B9570000}"/>
    <cellStyle name="Normal 28 2 8 2 5" xfId="22416" xr:uid="{00000000-0005-0000-0000-0000BA570000}"/>
    <cellStyle name="Normal 28 2 8 2 6" xfId="22417" xr:uid="{00000000-0005-0000-0000-0000BB570000}"/>
    <cellStyle name="Normal 28 2 8 3" xfId="22418" xr:uid="{00000000-0005-0000-0000-0000BC570000}"/>
    <cellStyle name="Normal 28 2 8 4" xfId="22419" xr:uid="{00000000-0005-0000-0000-0000BD570000}"/>
    <cellStyle name="Normal 28 2 8 5" xfId="22420" xr:uid="{00000000-0005-0000-0000-0000BE570000}"/>
    <cellStyle name="Normal 28 2 8 6" xfId="22421" xr:uid="{00000000-0005-0000-0000-0000BF570000}"/>
    <cellStyle name="Normal 28 2 9" xfId="22422" xr:uid="{00000000-0005-0000-0000-0000C0570000}"/>
    <cellStyle name="Normal 28 20" xfId="22423" xr:uid="{00000000-0005-0000-0000-0000C1570000}"/>
    <cellStyle name="Normal 28 21" xfId="22424" xr:uid="{00000000-0005-0000-0000-0000C2570000}"/>
    <cellStyle name="Normal 28 3" xfId="22425" xr:uid="{00000000-0005-0000-0000-0000C3570000}"/>
    <cellStyle name="Normal 28 3 10" xfId="22426" xr:uid="{00000000-0005-0000-0000-0000C4570000}"/>
    <cellStyle name="Normal 28 3 11" xfId="22427" xr:uid="{00000000-0005-0000-0000-0000C5570000}"/>
    <cellStyle name="Normal 28 3 12" xfId="22428" xr:uid="{00000000-0005-0000-0000-0000C6570000}"/>
    <cellStyle name="Normal 28 3 13" xfId="22429" xr:uid="{00000000-0005-0000-0000-0000C7570000}"/>
    <cellStyle name="Normal 28 3 14" xfId="22430" xr:uid="{00000000-0005-0000-0000-0000C8570000}"/>
    <cellStyle name="Normal 28 3 15" xfId="22431" xr:uid="{00000000-0005-0000-0000-0000C9570000}"/>
    <cellStyle name="Normal 28 3 16" xfId="22432" xr:uid="{00000000-0005-0000-0000-0000CA570000}"/>
    <cellStyle name="Normal 28 3 2" xfId="22433" xr:uid="{00000000-0005-0000-0000-0000CB570000}"/>
    <cellStyle name="Normal 28 3 2 10" xfId="22434" xr:uid="{00000000-0005-0000-0000-0000CC570000}"/>
    <cellStyle name="Normal 28 3 2 11" xfId="22435" xr:uid="{00000000-0005-0000-0000-0000CD570000}"/>
    <cellStyle name="Normal 28 3 2 12" xfId="22436" xr:uid="{00000000-0005-0000-0000-0000CE570000}"/>
    <cellStyle name="Normal 28 3 2 2" xfId="22437" xr:uid="{00000000-0005-0000-0000-0000CF570000}"/>
    <cellStyle name="Normal 28 3 2 2 2" xfId="22438" xr:uid="{00000000-0005-0000-0000-0000D0570000}"/>
    <cellStyle name="Normal 28 3 2 2 2 2" xfId="22439" xr:uid="{00000000-0005-0000-0000-0000D1570000}"/>
    <cellStyle name="Normal 28 3 2 2 2 2 2" xfId="22440" xr:uid="{00000000-0005-0000-0000-0000D2570000}"/>
    <cellStyle name="Normal 28 3 2 2 2 2 2 2" xfId="22441" xr:uid="{00000000-0005-0000-0000-0000D3570000}"/>
    <cellStyle name="Normal 28 3 2 2 2 2 2 3" xfId="22442" xr:uid="{00000000-0005-0000-0000-0000D4570000}"/>
    <cellStyle name="Normal 28 3 2 2 2 2 2 4" xfId="22443" xr:uid="{00000000-0005-0000-0000-0000D5570000}"/>
    <cellStyle name="Normal 28 3 2 2 2 2 2 5" xfId="22444" xr:uid="{00000000-0005-0000-0000-0000D6570000}"/>
    <cellStyle name="Normal 28 3 2 2 2 2 2 6" xfId="22445" xr:uid="{00000000-0005-0000-0000-0000D7570000}"/>
    <cellStyle name="Normal 28 3 2 2 2 2 3" xfId="22446" xr:uid="{00000000-0005-0000-0000-0000D8570000}"/>
    <cellStyle name="Normal 28 3 2 2 2 2 4" xfId="22447" xr:uid="{00000000-0005-0000-0000-0000D9570000}"/>
    <cellStyle name="Normal 28 3 2 2 2 2 5" xfId="22448" xr:uid="{00000000-0005-0000-0000-0000DA570000}"/>
    <cellStyle name="Normal 28 3 2 2 2 2 6" xfId="22449" xr:uid="{00000000-0005-0000-0000-0000DB570000}"/>
    <cellStyle name="Normal 28 3 2 2 2 3" xfId="22450" xr:uid="{00000000-0005-0000-0000-0000DC570000}"/>
    <cellStyle name="Normal 28 3 2 2 2 4" xfId="22451" xr:uid="{00000000-0005-0000-0000-0000DD570000}"/>
    <cellStyle name="Normal 28 3 2 2 2 5" xfId="22452" xr:uid="{00000000-0005-0000-0000-0000DE570000}"/>
    <cellStyle name="Normal 28 3 2 2 2 6" xfId="22453" xr:uid="{00000000-0005-0000-0000-0000DF570000}"/>
    <cellStyle name="Normal 28 3 2 2 2 7" xfId="22454" xr:uid="{00000000-0005-0000-0000-0000E0570000}"/>
    <cellStyle name="Normal 28 3 2 2 2 8" xfId="22455" xr:uid="{00000000-0005-0000-0000-0000E1570000}"/>
    <cellStyle name="Normal 28 3 2 2 2 9" xfId="22456" xr:uid="{00000000-0005-0000-0000-0000E2570000}"/>
    <cellStyle name="Normal 28 3 2 2 3" xfId="22457" xr:uid="{00000000-0005-0000-0000-0000E3570000}"/>
    <cellStyle name="Normal 28 3 2 2 3 2" xfId="22458" xr:uid="{00000000-0005-0000-0000-0000E4570000}"/>
    <cellStyle name="Normal 28 3 2 2 3 2 2" xfId="22459" xr:uid="{00000000-0005-0000-0000-0000E5570000}"/>
    <cellStyle name="Normal 28 3 2 2 3 2 3" xfId="22460" xr:uid="{00000000-0005-0000-0000-0000E6570000}"/>
    <cellStyle name="Normal 28 3 2 2 3 2 4" xfId="22461" xr:uid="{00000000-0005-0000-0000-0000E7570000}"/>
    <cellStyle name="Normal 28 3 2 2 3 2 5" xfId="22462" xr:uid="{00000000-0005-0000-0000-0000E8570000}"/>
    <cellStyle name="Normal 28 3 2 2 3 2 6" xfId="22463" xr:uid="{00000000-0005-0000-0000-0000E9570000}"/>
    <cellStyle name="Normal 28 3 2 2 3 3" xfId="22464" xr:uid="{00000000-0005-0000-0000-0000EA570000}"/>
    <cellStyle name="Normal 28 3 2 2 3 4" xfId="22465" xr:uid="{00000000-0005-0000-0000-0000EB570000}"/>
    <cellStyle name="Normal 28 3 2 2 3 5" xfId="22466" xr:uid="{00000000-0005-0000-0000-0000EC570000}"/>
    <cellStyle name="Normal 28 3 2 2 3 6" xfId="22467" xr:uid="{00000000-0005-0000-0000-0000ED570000}"/>
    <cellStyle name="Normal 28 3 2 2 4" xfId="22468" xr:uid="{00000000-0005-0000-0000-0000EE570000}"/>
    <cellStyle name="Normal 28 3 2 2 5" xfId="22469" xr:uid="{00000000-0005-0000-0000-0000EF570000}"/>
    <cellStyle name="Normal 28 3 2 2 6" xfId="22470" xr:uid="{00000000-0005-0000-0000-0000F0570000}"/>
    <cellStyle name="Normal 28 3 2 2 7" xfId="22471" xr:uid="{00000000-0005-0000-0000-0000F1570000}"/>
    <cellStyle name="Normal 28 3 2 2 8" xfId="22472" xr:uid="{00000000-0005-0000-0000-0000F2570000}"/>
    <cellStyle name="Normal 28 3 2 2 9" xfId="22473" xr:uid="{00000000-0005-0000-0000-0000F3570000}"/>
    <cellStyle name="Normal 28 3 2 3" xfId="22474" xr:uid="{00000000-0005-0000-0000-0000F4570000}"/>
    <cellStyle name="Normal 28 3 2 4" xfId="22475" xr:uid="{00000000-0005-0000-0000-0000F5570000}"/>
    <cellStyle name="Normal 28 3 2 5" xfId="22476" xr:uid="{00000000-0005-0000-0000-0000F6570000}"/>
    <cellStyle name="Normal 28 3 2 5 2" xfId="22477" xr:uid="{00000000-0005-0000-0000-0000F7570000}"/>
    <cellStyle name="Normal 28 3 2 5 2 2" xfId="22478" xr:uid="{00000000-0005-0000-0000-0000F8570000}"/>
    <cellStyle name="Normal 28 3 2 5 2 3" xfId="22479" xr:uid="{00000000-0005-0000-0000-0000F9570000}"/>
    <cellStyle name="Normal 28 3 2 5 2 4" xfId="22480" xr:uid="{00000000-0005-0000-0000-0000FA570000}"/>
    <cellStyle name="Normal 28 3 2 5 2 5" xfId="22481" xr:uid="{00000000-0005-0000-0000-0000FB570000}"/>
    <cellStyle name="Normal 28 3 2 5 2 6" xfId="22482" xr:uid="{00000000-0005-0000-0000-0000FC570000}"/>
    <cellStyle name="Normal 28 3 2 5 3" xfId="22483" xr:uid="{00000000-0005-0000-0000-0000FD570000}"/>
    <cellStyle name="Normal 28 3 2 5 4" xfId="22484" xr:uid="{00000000-0005-0000-0000-0000FE570000}"/>
    <cellStyle name="Normal 28 3 2 5 5" xfId="22485" xr:uid="{00000000-0005-0000-0000-0000FF570000}"/>
    <cellStyle name="Normal 28 3 2 5 6" xfId="22486" xr:uid="{00000000-0005-0000-0000-000000580000}"/>
    <cellStyle name="Normal 28 3 2 6" xfId="22487" xr:uid="{00000000-0005-0000-0000-000001580000}"/>
    <cellStyle name="Normal 28 3 2 7" xfId="22488" xr:uid="{00000000-0005-0000-0000-000002580000}"/>
    <cellStyle name="Normal 28 3 2 8" xfId="22489" xr:uid="{00000000-0005-0000-0000-000003580000}"/>
    <cellStyle name="Normal 28 3 2 9" xfId="22490" xr:uid="{00000000-0005-0000-0000-000004580000}"/>
    <cellStyle name="Normal 28 3 3" xfId="22491" xr:uid="{00000000-0005-0000-0000-000005580000}"/>
    <cellStyle name="Normal 28 3 3 2" xfId="22492" xr:uid="{00000000-0005-0000-0000-000006580000}"/>
    <cellStyle name="Normal 28 3 3 2 2" xfId="22493" xr:uid="{00000000-0005-0000-0000-000007580000}"/>
    <cellStyle name="Normal 28 3 3 2 2 2" xfId="22494" xr:uid="{00000000-0005-0000-0000-000008580000}"/>
    <cellStyle name="Normal 28 3 3 2 2 2 2" xfId="22495" xr:uid="{00000000-0005-0000-0000-000009580000}"/>
    <cellStyle name="Normal 28 3 3 2 2 2 3" xfId="22496" xr:uid="{00000000-0005-0000-0000-00000A580000}"/>
    <cellStyle name="Normal 28 3 3 2 2 2 4" xfId="22497" xr:uid="{00000000-0005-0000-0000-00000B580000}"/>
    <cellStyle name="Normal 28 3 3 2 2 2 5" xfId="22498" xr:uid="{00000000-0005-0000-0000-00000C580000}"/>
    <cellStyle name="Normal 28 3 3 2 2 2 6" xfId="22499" xr:uid="{00000000-0005-0000-0000-00000D580000}"/>
    <cellStyle name="Normal 28 3 3 2 2 3" xfId="22500" xr:uid="{00000000-0005-0000-0000-00000E580000}"/>
    <cellStyle name="Normal 28 3 3 2 2 4" xfId="22501" xr:uid="{00000000-0005-0000-0000-00000F580000}"/>
    <cellStyle name="Normal 28 3 3 2 2 5" xfId="22502" xr:uid="{00000000-0005-0000-0000-000010580000}"/>
    <cellStyle name="Normal 28 3 3 2 2 6" xfId="22503" xr:uid="{00000000-0005-0000-0000-000011580000}"/>
    <cellStyle name="Normal 28 3 3 2 3" xfId="22504" xr:uid="{00000000-0005-0000-0000-000012580000}"/>
    <cellStyle name="Normal 28 3 3 2 4" xfId="22505" xr:uid="{00000000-0005-0000-0000-000013580000}"/>
    <cellStyle name="Normal 28 3 3 2 5" xfId="22506" xr:uid="{00000000-0005-0000-0000-000014580000}"/>
    <cellStyle name="Normal 28 3 3 2 6" xfId="22507" xr:uid="{00000000-0005-0000-0000-000015580000}"/>
    <cellStyle name="Normal 28 3 3 2 7" xfId="22508" xr:uid="{00000000-0005-0000-0000-000016580000}"/>
    <cellStyle name="Normal 28 3 3 2 8" xfId="22509" xr:uid="{00000000-0005-0000-0000-000017580000}"/>
    <cellStyle name="Normal 28 3 3 2 9" xfId="22510" xr:uid="{00000000-0005-0000-0000-000018580000}"/>
    <cellStyle name="Normal 28 3 3 3" xfId="22511" xr:uid="{00000000-0005-0000-0000-000019580000}"/>
    <cellStyle name="Normal 28 3 3 3 2" xfId="22512" xr:uid="{00000000-0005-0000-0000-00001A580000}"/>
    <cellStyle name="Normal 28 3 3 3 2 2" xfId="22513" xr:uid="{00000000-0005-0000-0000-00001B580000}"/>
    <cellStyle name="Normal 28 3 3 3 2 3" xfId="22514" xr:uid="{00000000-0005-0000-0000-00001C580000}"/>
    <cellStyle name="Normal 28 3 3 3 2 4" xfId="22515" xr:uid="{00000000-0005-0000-0000-00001D580000}"/>
    <cellStyle name="Normal 28 3 3 3 2 5" xfId="22516" xr:uid="{00000000-0005-0000-0000-00001E580000}"/>
    <cellStyle name="Normal 28 3 3 3 2 6" xfId="22517" xr:uid="{00000000-0005-0000-0000-00001F580000}"/>
    <cellStyle name="Normal 28 3 3 3 3" xfId="22518" xr:uid="{00000000-0005-0000-0000-000020580000}"/>
    <cellStyle name="Normal 28 3 3 3 4" xfId="22519" xr:uid="{00000000-0005-0000-0000-000021580000}"/>
    <cellStyle name="Normal 28 3 3 3 5" xfId="22520" xr:uid="{00000000-0005-0000-0000-000022580000}"/>
    <cellStyle name="Normal 28 3 3 3 6" xfId="22521" xr:uid="{00000000-0005-0000-0000-000023580000}"/>
    <cellStyle name="Normal 28 3 3 4" xfId="22522" xr:uid="{00000000-0005-0000-0000-000024580000}"/>
    <cellStyle name="Normal 28 3 3 5" xfId="22523" xr:uid="{00000000-0005-0000-0000-000025580000}"/>
    <cellStyle name="Normal 28 3 3 6" xfId="22524" xr:uid="{00000000-0005-0000-0000-000026580000}"/>
    <cellStyle name="Normal 28 3 3 7" xfId="22525" xr:uid="{00000000-0005-0000-0000-000027580000}"/>
    <cellStyle name="Normal 28 3 3 8" xfId="22526" xr:uid="{00000000-0005-0000-0000-000028580000}"/>
    <cellStyle name="Normal 28 3 3 9" xfId="22527" xr:uid="{00000000-0005-0000-0000-000029580000}"/>
    <cellStyle name="Normal 28 3 4" xfId="22528" xr:uid="{00000000-0005-0000-0000-00002A580000}"/>
    <cellStyle name="Normal 28 3 5" xfId="22529" xr:uid="{00000000-0005-0000-0000-00002B580000}"/>
    <cellStyle name="Normal 28 3 5 2" xfId="22530" xr:uid="{00000000-0005-0000-0000-00002C580000}"/>
    <cellStyle name="Normal 28 3 5 2 2" xfId="22531" xr:uid="{00000000-0005-0000-0000-00002D580000}"/>
    <cellStyle name="Normal 28 3 5 2 3" xfId="22532" xr:uid="{00000000-0005-0000-0000-00002E580000}"/>
    <cellStyle name="Normal 28 3 5 2 4" xfId="22533" xr:uid="{00000000-0005-0000-0000-00002F580000}"/>
    <cellStyle name="Normal 28 3 5 2 5" xfId="22534" xr:uid="{00000000-0005-0000-0000-000030580000}"/>
    <cellStyle name="Normal 28 3 5 2 6" xfId="22535" xr:uid="{00000000-0005-0000-0000-000031580000}"/>
    <cellStyle name="Normal 28 3 5 3" xfId="22536" xr:uid="{00000000-0005-0000-0000-000032580000}"/>
    <cellStyle name="Normal 28 3 5 4" xfId="22537" xr:uid="{00000000-0005-0000-0000-000033580000}"/>
    <cellStyle name="Normal 28 3 5 5" xfId="22538" xr:uid="{00000000-0005-0000-0000-000034580000}"/>
    <cellStyle name="Normal 28 3 5 6" xfId="22539" xr:uid="{00000000-0005-0000-0000-000035580000}"/>
    <cellStyle name="Normal 28 3 6" xfId="22540" xr:uid="{00000000-0005-0000-0000-000036580000}"/>
    <cellStyle name="Normal 28 3 7" xfId="22541" xr:uid="{00000000-0005-0000-0000-000037580000}"/>
    <cellStyle name="Normal 28 3 8" xfId="22542" xr:uid="{00000000-0005-0000-0000-000038580000}"/>
    <cellStyle name="Normal 28 3 9" xfId="22543" xr:uid="{00000000-0005-0000-0000-000039580000}"/>
    <cellStyle name="Normal 28 4" xfId="22544" xr:uid="{00000000-0005-0000-0000-00003A580000}"/>
    <cellStyle name="Normal 28 4 2" xfId="22545" xr:uid="{00000000-0005-0000-0000-00003B580000}"/>
    <cellStyle name="Normal 28 4 3" xfId="22546" xr:uid="{00000000-0005-0000-0000-00003C580000}"/>
    <cellStyle name="Normal 28 4 4" xfId="22547" xr:uid="{00000000-0005-0000-0000-00003D580000}"/>
    <cellStyle name="Normal 28 4 5" xfId="22548" xr:uid="{00000000-0005-0000-0000-00003E580000}"/>
    <cellStyle name="Normal 28 5" xfId="22549" xr:uid="{00000000-0005-0000-0000-00003F580000}"/>
    <cellStyle name="Normal 28 6" xfId="22550" xr:uid="{00000000-0005-0000-0000-000040580000}"/>
    <cellStyle name="Normal 28 7" xfId="22551" xr:uid="{00000000-0005-0000-0000-000041580000}"/>
    <cellStyle name="Normal 28 8" xfId="22552" xr:uid="{00000000-0005-0000-0000-000042580000}"/>
    <cellStyle name="Normal 28 9" xfId="22553" xr:uid="{00000000-0005-0000-0000-000043580000}"/>
    <cellStyle name="Normal 29" xfId="22554" xr:uid="{00000000-0005-0000-0000-000044580000}"/>
    <cellStyle name="Normal 29 10" xfId="22555" xr:uid="{00000000-0005-0000-0000-000045580000}"/>
    <cellStyle name="Normal 29 11" xfId="22556" xr:uid="{00000000-0005-0000-0000-000046580000}"/>
    <cellStyle name="Normal 29 12" xfId="22557" xr:uid="{00000000-0005-0000-0000-000047580000}"/>
    <cellStyle name="Normal 29 13" xfId="22558" xr:uid="{00000000-0005-0000-0000-000048580000}"/>
    <cellStyle name="Normal 29 14" xfId="22559" xr:uid="{00000000-0005-0000-0000-000049580000}"/>
    <cellStyle name="Normal 29 15" xfId="22560" xr:uid="{00000000-0005-0000-0000-00004A580000}"/>
    <cellStyle name="Normal 29 16" xfId="22561" xr:uid="{00000000-0005-0000-0000-00004B580000}"/>
    <cellStyle name="Normal 29 17" xfId="22562" xr:uid="{00000000-0005-0000-0000-00004C580000}"/>
    <cellStyle name="Normal 29 18" xfId="22563" xr:uid="{00000000-0005-0000-0000-00004D580000}"/>
    <cellStyle name="Normal 29 19" xfId="22564" xr:uid="{00000000-0005-0000-0000-00004E580000}"/>
    <cellStyle name="Normal 29 2" xfId="22565" xr:uid="{00000000-0005-0000-0000-00004F580000}"/>
    <cellStyle name="Normal 29 20" xfId="22566" xr:uid="{00000000-0005-0000-0000-000050580000}"/>
    <cellStyle name="Normal 29 21" xfId="22567" xr:uid="{00000000-0005-0000-0000-000051580000}"/>
    <cellStyle name="Normal 29 3" xfId="22568" xr:uid="{00000000-0005-0000-0000-000052580000}"/>
    <cellStyle name="Normal 29 4" xfId="22569" xr:uid="{00000000-0005-0000-0000-000053580000}"/>
    <cellStyle name="Normal 29 5" xfId="22570" xr:uid="{00000000-0005-0000-0000-000054580000}"/>
    <cellStyle name="Normal 29 6" xfId="22571" xr:uid="{00000000-0005-0000-0000-000055580000}"/>
    <cellStyle name="Normal 29 7" xfId="22572" xr:uid="{00000000-0005-0000-0000-000056580000}"/>
    <cellStyle name="Normal 29 8" xfId="22573" xr:uid="{00000000-0005-0000-0000-000057580000}"/>
    <cellStyle name="Normal 29 9" xfId="22574" xr:uid="{00000000-0005-0000-0000-000058580000}"/>
    <cellStyle name="Normal 3" xfId="6" xr:uid="{00000000-0005-0000-0000-000059580000}"/>
    <cellStyle name="Normal 3 10" xfId="22576" xr:uid="{00000000-0005-0000-0000-00005A580000}"/>
    <cellStyle name="Normal 3 10 2" xfId="22577" xr:uid="{00000000-0005-0000-0000-00005B580000}"/>
    <cellStyle name="Normal 3 10 3" xfId="22578" xr:uid="{00000000-0005-0000-0000-00005C580000}"/>
    <cellStyle name="Normal 3 10 4" xfId="22579" xr:uid="{00000000-0005-0000-0000-00005D580000}"/>
    <cellStyle name="Normal 3 11" xfId="22580" xr:uid="{00000000-0005-0000-0000-00005E580000}"/>
    <cellStyle name="Normal 3 11 2" xfId="22581" xr:uid="{00000000-0005-0000-0000-00005F580000}"/>
    <cellStyle name="Normal 3 11 3" xfId="22582" xr:uid="{00000000-0005-0000-0000-000060580000}"/>
    <cellStyle name="Normal 3 11 4" xfId="22583" xr:uid="{00000000-0005-0000-0000-000061580000}"/>
    <cellStyle name="Normal 3 12" xfId="22584" xr:uid="{00000000-0005-0000-0000-000062580000}"/>
    <cellStyle name="Normal 3 12 10" xfId="22585" xr:uid="{00000000-0005-0000-0000-000063580000}"/>
    <cellStyle name="Normal 3 12 11" xfId="22586" xr:uid="{00000000-0005-0000-0000-000064580000}"/>
    <cellStyle name="Normal 3 12 2" xfId="22587" xr:uid="{00000000-0005-0000-0000-000065580000}"/>
    <cellStyle name="Normal 3 12 2 10" xfId="22588" xr:uid="{00000000-0005-0000-0000-000066580000}"/>
    <cellStyle name="Normal 3 12 2 10 2" xfId="22589" xr:uid="{00000000-0005-0000-0000-000067580000}"/>
    <cellStyle name="Normal 3 12 2 10 3" xfId="22590" xr:uid="{00000000-0005-0000-0000-000068580000}"/>
    <cellStyle name="Normal 3 12 2 10 4" xfId="22591" xr:uid="{00000000-0005-0000-0000-000069580000}"/>
    <cellStyle name="Normal 3 12 2 10 5" xfId="22592" xr:uid="{00000000-0005-0000-0000-00006A580000}"/>
    <cellStyle name="Normal 3 12 2 10 6" xfId="22593" xr:uid="{00000000-0005-0000-0000-00006B580000}"/>
    <cellStyle name="Normal 3 12 2 11" xfId="22594" xr:uid="{00000000-0005-0000-0000-00006C580000}"/>
    <cellStyle name="Normal 3 12 2 11 2" xfId="22595" xr:uid="{00000000-0005-0000-0000-00006D580000}"/>
    <cellStyle name="Normal 3 12 2 11 3" xfId="22596" xr:uid="{00000000-0005-0000-0000-00006E580000}"/>
    <cellStyle name="Normal 3 12 2 11 4" xfId="22597" xr:uid="{00000000-0005-0000-0000-00006F580000}"/>
    <cellStyle name="Normal 3 12 2 11 5" xfId="22598" xr:uid="{00000000-0005-0000-0000-000070580000}"/>
    <cellStyle name="Normal 3 12 2 11 6" xfId="22599" xr:uid="{00000000-0005-0000-0000-000071580000}"/>
    <cellStyle name="Normal 3 12 2 12" xfId="22600" xr:uid="{00000000-0005-0000-0000-000072580000}"/>
    <cellStyle name="Normal 3 12 2 12 2" xfId="22601" xr:uid="{00000000-0005-0000-0000-000073580000}"/>
    <cellStyle name="Normal 3 12 2 12 3" xfId="22602" xr:uid="{00000000-0005-0000-0000-000074580000}"/>
    <cellStyle name="Normal 3 12 2 12 4" xfId="22603" xr:uid="{00000000-0005-0000-0000-000075580000}"/>
    <cellStyle name="Normal 3 12 2 12 5" xfId="22604" xr:uid="{00000000-0005-0000-0000-000076580000}"/>
    <cellStyle name="Normal 3 12 2 12 6" xfId="22605" xr:uid="{00000000-0005-0000-0000-000077580000}"/>
    <cellStyle name="Normal 3 12 2 13" xfId="22606" xr:uid="{00000000-0005-0000-0000-000078580000}"/>
    <cellStyle name="Normal 3 12 2 13 2" xfId="22607" xr:uid="{00000000-0005-0000-0000-000079580000}"/>
    <cellStyle name="Normal 3 12 2 13 3" xfId="22608" xr:uid="{00000000-0005-0000-0000-00007A580000}"/>
    <cellStyle name="Normal 3 12 2 13 4" xfId="22609" xr:uid="{00000000-0005-0000-0000-00007B580000}"/>
    <cellStyle name="Normal 3 12 2 13 5" xfId="22610" xr:uid="{00000000-0005-0000-0000-00007C580000}"/>
    <cellStyle name="Normal 3 12 2 13 6" xfId="22611" xr:uid="{00000000-0005-0000-0000-00007D580000}"/>
    <cellStyle name="Normal 3 12 2 14" xfId="22612" xr:uid="{00000000-0005-0000-0000-00007E580000}"/>
    <cellStyle name="Normal 3 12 2 14 2" xfId="22613" xr:uid="{00000000-0005-0000-0000-00007F580000}"/>
    <cellStyle name="Normal 3 12 2 14 3" xfId="22614" xr:uid="{00000000-0005-0000-0000-000080580000}"/>
    <cellStyle name="Normal 3 12 2 14 4" xfId="22615" xr:uid="{00000000-0005-0000-0000-000081580000}"/>
    <cellStyle name="Normal 3 12 2 14 5" xfId="22616" xr:uid="{00000000-0005-0000-0000-000082580000}"/>
    <cellStyle name="Normal 3 12 2 14 6" xfId="22617" xr:uid="{00000000-0005-0000-0000-000083580000}"/>
    <cellStyle name="Normal 3 12 2 15" xfId="22618" xr:uid="{00000000-0005-0000-0000-000084580000}"/>
    <cellStyle name="Normal 3 12 2 16" xfId="22619" xr:uid="{00000000-0005-0000-0000-000085580000}"/>
    <cellStyle name="Normal 3 12 2 17" xfId="22620" xr:uid="{00000000-0005-0000-0000-000086580000}"/>
    <cellStyle name="Normal 3 12 2 18" xfId="22621" xr:uid="{00000000-0005-0000-0000-000087580000}"/>
    <cellStyle name="Normal 3 12 2 19" xfId="22622" xr:uid="{00000000-0005-0000-0000-000088580000}"/>
    <cellStyle name="Normal 3 12 2 2" xfId="22623" xr:uid="{00000000-0005-0000-0000-000089580000}"/>
    <cellStyle name="Normal 3 12 2 3" xfId="22624" xr:uid="{00000000-0005-0000-0000-00008A580000}"/>
    <cellStyle name="Normal 3 12 2 4" xfId="22625" xr:uid="{00000000-0005-0000-0000-00008B580000}"/>
    <cellStyle name="Normal 3 12 2 5" xfId="22626" xr:uid="{00000000-0005-0000-0000-00008C580000}"/>
    <cellStyle name="Normal 3 12 2 6" xfId="22627" xr:uid="{00000000-0005-0000-0000-00008D580000}"/>
    <cellStyle name="Normal 3 12 2 7" xfId="22628" xr:uid="{00000000-0005-0000-0000-00008E580000}"/>
    <cellStyle name="Normal 3 12 2 8" xfId="22629" xr:uid="{00000000-0005-0000-0000-00008F580000}"/>
    <cellStyle name="Normal 3 12 2 9" xfId="22630" xr:uid="{00000000-0005-0000-0000-000090580000}"/>
    <cellStyle name="Normal 3 12 3" xfId="22631" xr:uid="{00000000-0005-0000-0000-000091580000}"/>
    <cellStyle name="Normal 3 12 3 10" xfId="22632" xr:uid="{00000000-0005-0000-0000-000092580000}"/>
    <cellStyle name="Normal 3 12 3 11" xfId="22633" xr:uid="{00000000-0005-0000-0000-000093580000}"/>
    <cellStyle name="Normal 3 12 3 2" xfId="22634" xr:uid="{00000000-0005-0000-0000-000094580000}"/>
    <cellStyle name="Normal 3 12 3 2 2" xfId="22635" xr:uid="{00000000-0005-0000-0000-000095580000}"/>
    <cellStyle name="Normal 3 12 3 2 3" xfId="22636" xr:uid="{00000000-0005-0000-0000-000096580000}"/>
    <cellStyle name="Normal 3 12 3 2 4" xfId="22637" xr:uid="{00000000-0005-0000-0000-000097580000}"/>
    <cellStyle name="Normal 3 12 3 2 5" xfId="22638" xr:uid="{00000000-0005-0000-0000-000098580000}"/>
    <cellStyle name="Normal 3 12 3 2 6" xfId="22639" xr:uid="{00000000-0005-0000-0000-000099580000}"/>
    <cellStyle name="Normal 3 12 3 3" xfId="22640" xr:uid="{00000000-0005-0000-0000-00009A580000}"/>
    <cellStyle name="Normal 3 12 3 3 2" xfId="22641" xr:uid="{00000000-0005-0000-0000-00009B580000}"/>
    <cellStyle name="Normal 3 12 3 3 3" xfId="22642" xr:uid="{00000000-0005-0000-0000-00009C580000}"/>
    <cellStyle name="Normal 3 12 3 3 4" xfId="22643" xr:uid="{00000000-0005-0000-0000-00009D580000}"/>
    <cellStyle name="Normal 3 12 3 3 5" xfId="22644" xr:uid="{00000000-0005-0000-0000-00009E580000}"/>
    <cellStyle name="Normal 3 12 3 3 6" xfId="22645" xr:uid="{00000000-0005-0000-0000-00009F580000}"/>
    <cellStyle name="Normal 3 12 3 4" xfId="22646" xr:uid="{00000000-0005-0000-0000-0000A0580000}"/>
    <cellStyle name="Normal 3 12 3 4 2" xfId="22647" xr:uid="{00000000-0005-0000-0000-0000A1580000}"/>
    <cellStyle name="Normal 3 12 3 4 3" xfId="22648" xr:uid="{00000000-0005-0000-0000-0000A2580000}"/>
    <cellStyle name="Normal 3 12 3 4 4" xfId="22649" xr:uid="{00000000-0005-0000-0000-0000A3580000}"/>
    <cellStyle name="Normal 3 12 3 4 5" xfId="22650" xr:uid="{00000000-0005-0000-0000-0000A4580000}"/>
    <cellStyle name="Normal 3 12 3 4 6" xfId="22651" xr:uid="{00000000-0005-0000-0000-0000A5580000}"/>
    <cellStyle name="Normal 3 12 3 5" xfId="22652" xr:uid="{00000000-0005-0000-0000-0000A6580000}"/>
    <cellStyle name="Normal 3 12 3 5 2" xfId="22653" xr:uid="{00000000-0005-0000-0000-0000A7580000}"/>
    <cellStyle name="Normal 3 12 3 5 3" xfId="22654" xr:uid="{00000000-0005-0000-0000-0000A8580000}"/>
    <cellStyle name="Normal 3 12 3 5 4" xfId="22655" xr:uid="{00000000-0005-0000-0000-0000A9580000}"/>
    <cellStyle name="Normal 3 12 3 5 5" xfId="22656" xr:uid="{00000000-0005-0000-0000-0000AA580000}"/>
    <cellStyle name="Normal 3 12 3 5 6" xfId="22657" xr:uid="{00000000-0005-0000-0000-0000AB580000}"/>
    <cellStyle name="Normal 3 12 3 6" xfId="22658" xr:uid="{00000000-0005-0000-0000-0000AC580000}"/>
    <cellStyle name="Normal 3 12 3 6 2" xfId="22659" xr:uid="{00000000-0005-0000-0000-0000AD580000}"/>
    <cellStyle name="Normal 3 12 3 6 3" xfId="22660" xr:uid="{00000000-0005-0000-0000-0000AE580000}"/>
    <cellStyle name="Normal 3 12 3 6 4" xfId="22661" xr:uid="{00000000-0005-0000-0000-0000AF580000}"/>
    <cellStyle name="Normal 3 12 3 6 5" xfId="22662" xr:uid="{00000000-0005-0000-0000-0000B0580000}"/>
    <cellStyle name="Normal 3 12 3 6 6" xfId="22663" xr:uid="{00000000-0005-0000-0000-0000B1580000}"/>
    <cellStyle name="Normal 3 12 3 7" xfId="22664" xr:uid="{00000000-0005-0000-0000-0000B2580000}"/>
    <cellStyle name="Normal 3 12 3 8" xfId="22665" xr:uid="{00000000-0005-0000-0000-0000B3580000}"/>
    <cellStyle name="Normal 3 12 3 9" xfId="22666" xr:uid="{00000000-0005-0000-0000-0000B4580000}"/>
    <cellStyle name="Normal 3 12 4" xfId="22667" xr:uid="{00000000-0005-0000-0000-0000B5580000}"/>
    <cellStyle name="Normal 3 12 4 10" xfId="22668" xr:uid="{00000000-0005-0000-0000-0000B6580000}"/>
    <cellStyle name="Normal 3 12 4 11" xfId="22669" xr:uid="{00000000-0005-0000-0000-0000B7580000}"/>
    <cellStyle name="Normal 3 12 4 2" xfId="22670" xr:uid="{00000000-0005-0000-0000-0000B8580000}"/>
    <cellStyle name="Normal 3 12 4 2 2" xfId="22671" xr:uid="{00000000-0005-0000-0000-0000B9580000}"/>
    <cellStyle name="Normal 3 12 4 2 3" xfId="22672" xr:uid="{00000000-0005-0000-0000-0000BA580000}"/>
    <cellStyle name="Normal 3 12 4 2 4" xfId="22673" xr:uid="{00000000-0005-0000-0000-0000BB580000}"/>
    <cellStyle name="Normal 3 12 4 2 5" xfId="22674" xr:uid="{00000000-0005-0000-0000-0000BC580000}"/>
    <cellStyle name="Normal 3 12 4 2 6" xfId="22675" xr:uid="{00000000-0005-0000-0000-0000BD580000}"/>
    <cellStyle name="Normal 3 12 4 3" xfId="22676" xr:uid="{00000000-0005-0000-0000-0000BE580000}"/>
    <cellStyle name="Normal 3 12 4 3 2" xfId="22677" xr:uid="{00000000-0005-0000-0000-0000BF580000}"/>
    <cellStyle name="Normal 3 12 4 3 3" xfId="22678" xr:uid="{00000000-0005-0000-0000-0000C0580000}"/>
    <cellStyle name="Normal 3 12 4 3 4" xfId="22679" xr:uid="{00000000-0005-0000-0000-0000C1580000}"/>
    <cellStyle name="Normal 3 12 4 3 5" xfId="22680" xr:uid="{00000000-0005-0000-0000-0000C2580000}"/>
    <cellStyle name="Normal 3 12 4 3 6" xfId="22681" xr:uid="{00000000-0005-0000-0000-0000C3580000}"/>
    <cellStyle name="Normal 3 12 4 4" xfId="22682" xr:uid="{00000000-0005-0000-0000-0000C4580000}"/>
    <cellStyle name="Normal 3 12 4 4 2" xfId="22683" xr:uid="{00000000-0005-0000-0000-0000C5580000}"/>
    <cellStyle name="Normal 3 12 4 4 3" xfId="22684" xr:uid="{00000000-0005-0000-0000-0000C6580000}"/>
    <cellStyle name="Normal 3 12 4 4 4" xfId="22685" xr:uid="{00000000-0005-0000-0000-0000C7580000}"/>
    <cellStyle name="Normal 3 12 4 4 5" xfId="22686" xr:uid="{00000000-0005-0000-0000-0000C8580000}"/>
    <cellStyle name="Normal 3 12 4 4 6" xfId="22687" xr:uid="{00000000-0005-0000-0000-0000C9580000}"/>
    <cellStyle name="Normal 3 12 4 5" xfId="22688" xr:uid="{00000000-0005-0000-0000-0000CA580000}"/>
    <cellStyle name="Normal 3 12 4 5 2" xfId="22689" xr:uid="{00000000-0005-0000-0000-0000CB580000}"/>
    <cellStyle name="Normal 3 12 4 5 3" xfId="22690" xr:uid="{00000000-0005-0000-0000-0000CC580000}"/>
    <cellStyle name="Normal 3 12 4 5 4" xfId="22691" xr:uid="{00000000-0005-0000-0000-0000CD580000}"/>
    <cellStyle name="Normal 3 12 4 5 5" xfId="22692" xr:uid="{00000000-0005-0000-0000-0000CE580000}"/>
    <cellStyle name="Normal 3 12 4 5 6" xfId="22693" xr:uid="{00000000-0005-0000-0000-0000CF580000}"/>
    <cellStyle name="Normal 3 12 4 6" xfId="22694" xr:uid="{00000000-0005-0000-0000-0000D0580000}"/>
    <cellStyle name="Normal 3 12 4 6 2" xfId="22695" xr:uid="{00000000-0005-0000-0000-0000D1580000}"/>
    <cellStyle name="Normal 3 12 4 6 3" xfId="22696" xr:uid="{00000000-0005-0000-0000-0000D2580000}"/>
    <cellStyle name="Normal 3 12 4 6 4" xfId="22697" xr:uid="{00000000-0005-0000-0000-0000D3580000}"/>
    <cellStyle name="Normal 3 12 4 6 5" xfId="22698" xr:uid="{00000000-0005-0000-0000-0000D4580000}"/>
    <cellStyle name="Normal 3 12 4 6 6" xfId="22699" xr:uid="{00000000-0005-0000-0000-0000D5580000}"/>
    <cellStyle name="Normal 3 12 4 7" xfId="22700" xr:uid="{00000000-0005-0000-0000-0000D6580000}"/>
    <cellStyle name="Normal 3 12 4 8" xfId="22701" xr:uid="{00000000-0005-0000-0000-0000D7580000}"/>
    <cellStyle name="Normal 3 12 4 9" xfId="22702" xr:uid="{00000000-0005-0000-0000-0000D8580000}"/>
    <cellStyle name="Normal 3 12 5" xfId="22703" xr:uid="{00000000-0005-0000-0000-0000D9580000}"/>
    <cellStyle name="Normal 3 12 5 10" xfId="22704" xr:uid="{00000000-0005-0000-0000-0000DA580000}"/>
    <cellStyle name="Normal 3 12 5 11" xfId="22705" xr:uid="{00000000-0005-0000-0000-0000DB580000}"/>
    <cellStyle name="Normal 3 12 5 2" xfId="22706" xr:uid="{00000000-0005-0000-0000-0000DC580000}"/>
    <cellStyle name="Normal 3 12 5 2 2" xfId="22707" xr:uid="{00000000-0005-0000-0000-0000DD580000}"/>
    <cellStyle name="Normal 3 12 5 2 3" xfId="22708" xr:uid="{00000000-0005-0000-0000-0000DE580000}"/>
    <cellStyle name="Normal 3 12 5 2 4" xfId="22709" xr:uid="{00000000-0005-0000-0000-0000DF580000}"/>
    <cellStyle name="Normal 3 12 5 2 5" xfId="22710" xr:uid="{00000000-0005-0000-0000-0000E0580000}"/>
    <cellStyle name="Normal 3 12 5 2 6" xfId="22711" xr:uid="{00000000-0005-0000-0000-0000E1580000}"/>
    <cellStyle name="Normal 3 12 5 3" xfId="22712" xr:uid="{00000000-0005-0000-0000-0000E2580000}"/>
    <cellStyle name="Normal 3 12 5 3 2" xfId="22713" xr:uid="{00000000-0005-0000-0000-0000E3580000}"/>
    <cellStyle name="Normal 3 12 5 3 3" xfId="22714" xr:uid="{00000000-0005-0000-0000-0000E4580000}"/>
    <cellStyle name="Normal 3 12 5 3 4" xfId="22715" xr:uid="{00000000-0005-0000-0000-0000E5580000}"/>
    <cellStyle name="Normal 3 12 5 3 5" xfId="22716" xr:uid="{00000000-0005-0000-0000-0000E6580000}"/>
    <cellStyle name="Normal 3 12 5 3 6" xfId="22717" xr:uid="{00000000-0005-0000-0000-0000E7580000}"/>
    <cellStyle name="Normal 3 12 5 4" xfId="22718" xr:uid="{00000000-0005-0000-0000-0000E8580000}"/>
    <cellStyle name="Normal 3 12 5 4 2" xfId="22719" xr:uid="{00000000-0005-0000-0000-0000E9580000}"/>
    <cellStyle name="Normal 3 12 5 4 3" xfId="22720" xr:uid="{00000000-0005-0000-0000-0000EA580000}"/>
    <cellStyle name="Normal 3 12 5 4 4" xfId="22721" xr:uid="{00000000-0005-0000-0000-0000EB580000}"/>
    <cellStyle name="Normal 3 12 5 4 5" xfId="22722" xr:uid="{00000000-0005-0000-0000-0000EC580000}"/>
    <cellStyle name="Normal 3 12 5 4 6" xfId="22723" xr:uid="{00000000-0005-0000-0000-0000ED580000}"/>
    <cellStyle name="Normal 3 12 5 5" xfId="22724" xr:uid="{00000000-0005-0000-0000-0000EE580000}"/>
    <cellStyle name="Normal 3 12 5 5 2" xfId="22725" xr:uid="{00000000-0005-0000-0000-0000EF580000}"/>
    <cellStyle name="Normal 3 12 5 5 3" xfId="22726" xr:uid="{00000000-0005-0000-0000-0000F0580000}"/>
    <cellStyle name="Normal 3 12 5 5 4" xfId="22727" xr:uid="{00000000-0005-0000-0000-0000F1580000}"/>
    <cellStyle name="Normal 3 12 5 5 5" xfId="22728" xr:uid="{00000000-0005-0000-0000-0000F2580000}"/>
    <cellStyle name="Normal 3 12 5 5 6" xfId="22729" xr:uid="{00000000-0005-0000-0000-0000F3580000}"/>
    <cellStyle name="Normal 3 12 5 6" xfId="22730" xr:uid="{00000000-0005-0000-0000-0000F4580000}"/>
    <cellStyle name="Normal 3 12 5 6 2" xfId="22731" xr:uid="{00000000-0005-0000-0000-0000F5580000}"/>
    <cellStyle name="Normal 3 12 5 6 3" xfId="22732" xr:uid="{00000000-0005-0000-0000-0000F6580000}"/>
    <cellStyle name="Normal 3 12 5 6 4" xfId="22733" xr:uid="{00000000-0005-0000-0000-0000F7580000}"/>
    <cellStyle name="Normal 3 12 5 6 5" xfId="22734" xr:uid="{00000000-0005-0000-0000-0000F8580000}"/>
    <cellStyle name="Normal 3 12 5 6 6" xfId="22735" xr:uid="{00000000-0005-0000-0000-0000F9580000}"/>
    <cellStyle name="Normal 3 12 5 7" xfId="22736" xr:uid="{00000000-0005-0000-0000-0000FA580000}"/>
    <cellStyle name="Normal 3 12 5 8" xfId="22737" xr:uid="{00000000-0005-0000-0000-0000FB580000}"/>
    <cellStyle name="Normal 3 12 5 9" xfId="22738" xr:uid="{00000000-0005-0000-0000-0000FC580000}"/>
    <cellStyle name="Normal 3 12 6" xfId="22739" xr:uid="{00000000-0005-0000-0000-0000FD580000}"/>
    <cellStyle name="Normal 3 12 6 10" xfId="22740" xr:uid="{00000000-0005-0000-0000-0000FE580000}"/>
    <cellStyle name="Normal 3 12 6 11" xfId="22741" xr:uid="{00000000-0005-0000-0000-0000FF580000}"/>
    <cellStyle name="Normal 3 12 6 2" xfId="22742" xr:uid="{00000000-0005-0000-0000-000000590000}"/>
    <cellStyle name="Normal 3 12 6 2 2" xfId="22743" xr:uid="{00000000-0005-0000-0000-000001590000}"/>
    <cellStyle name="Normal 3 12 6 2 3" xfId="22744" xr:uid="{00000000-0005-0000-0000-000002590000}"/>
    <cellStyle name="Normal 3 12 6 2 4" xfId="22745" xr:uid="{00000000-0005-0000-0000-000003590000}"/>
    <cellStyle name="Normal 3 12 6 2 5" xfId="22746" xr:uid="{00000000-0005-0000-0000-000004590000}"/>
    <cellStyle name="Normal 3 12 6 2 6" xfId="22747" xr:uid="{00000000-0005-0000-0000-000005590000}"/>
    <cellStyle name="Normal 3 12 6 3" xfId="22748" xr:uid="{00000000-0005-0000-0000-000006590000}"/>
    <cellStyle name="Normal 3 12 6 3 2" xfId="22749" xr:uid="{00000000-0005-0000-0000-000007590000}"/>
    <cellStyle name="Normal 3 12 6 3 3" xfId="22750" xr:uid="{00000000-0005-0000-0000-000008590000}"/>
    <cellStyle name="Normal 3 12 6 3 4" xfId="22751" xr:uid="{00000000-0005-0000-0000-000009590000}"/>
    <cellStyle name="Normal 3 12 6 3 5" xfId="22752" xr:uid="{00000000-0005-0000-0000-00000A590000}"/>
    <cellStyle name="Normal 3 12 6 3 6" xfId="22753" xr:uid="{00000000-0005-0000-0000-00000B590000}"/>
    <cellStyle name="Normal 3 12 6 4" xfId="22754" xr:uid="{00000000-0005-0000-0000-00000C590000}"/>
    <cellStyle name="Normal 3 12 6 4 2" xfId="22755" xr:uid="{00000000-0005-0000-0000-00000D590000}"/>
    <cellStyle name="Normal 3 12 6 4 3" xfId="22756" xr:uid="{00000000-0005-0000-0000-00000E590000}"/>
    <cellStyle name="Normal 3 12 6 4 4" xfId="22757" xr:uid="{00000000-0005-0000-0000-00000F590000}"/>
    <cellStyle name="Normal 3 12 6 4 5" xfId="22758" xr:uid="{00000000-0005-0000-0000-000010590000}"/>
    <cellStyle name="Normal 3 12 6 4 6" xfId="22759" xr:uid="{00000000-0005-0000-0000-000011590000}"/>
    <cellStyle name="Normal 3 12 6 5" xfId="22760" xr:uid="{00000000-0005-0000-0000-000012590000}"/>
    <cellStyle name="Normal 3 12 6 5 2" xfId="22761" xr:uid="{00000000-0005-0000-0000-000013590000}"/>
    <cellStyle name="Normal 3 12 6 5 3" xfId="22762" xr:uid="{00000000-0005-0000-0000-000014590000}"/>
    <cellStyle name="Normal 3 12 6 5 4" xfId="22763" xr:uid="{00000000-0005-0000-0000-000015590000}"/>
    <cellStyle name="Normal 3 12 6 5 5" xfId="22764" xr:uid="{00000000-0005-0000-0000-000016590000}"/>
    <cellStyle name="Normal 3 12 6 5 6" xfId="22765" xr:uid="{00000000-0005-0000-0000-000017590000}"/>
    <cellStyle name="Normal 3 12 6 6" xfId="22766" xr:uid="{00000000-0005-0000-0000-000018590000}"/>
    <cellStyle name="Normal 3 12 6 6 2" xfId="22767" xr:uid="{00000000-0005-0000-0000-000019590000}"/>
    <cellStyle name="Normal 3 12 6 6 3" xfId="22768" xr:uid="{00000000-0005-0000-0000-00001A590000}"/>
    <cellStyle name="Normal 3 12 6 6 4" xfId="22769" xr:uid="{00000000-0005-0000-0000-00001B590000}"/>
    <cellStyle name="Normal 3 12 6 6 5" xfId="22770" xr:uid="{00000000-0005-0000-0000-00001C590000}"/>
    <cellStyle name="Normal 3 12 6 6 6" xfId="22771" xr:uid="{00000000-0005-0000-0000-00001D590000}"/>
    <cellStyle name="Normal 3 12 6 7" xfId="22772" xr:uid="{00000000-0005-0000-0000-00001E590000}"/>
    <cellStyle name="Normal 3 12 6 8" xfId="22773" xr:uid="{00000000-0005-0000-0000-00001F590000}"/>
    <cellStyle name="Normal 3 12 6 9" xfId="22774" xr:uid="{00000000-0005-0000-0000-000020590000}"/>
    <cellStyle name="Normal 3 12 7" xfId="22775" xr:uid="{00000000-0005-0000-0000-000021590000}"/>
    <cellStyle name="Normal 3 12 7 10" xfId="22776" xr:uid="{00000000-0005-0000-0000-000022590000}"/>
    <cellStyle name="Normal 3 12 7 11" xfId="22777" xr:uid="{00000000-0005-0000-0000-000023590000}"/>
    <cellStyle name="Normal 3 12 7 2" xfId="22778" xr:uid="{00000000-0005-0000-0000-000024590000}"/>
    <cellStyle name="Normal 3 12 7 2 2" xfId="22779" xr:uid="{00000000-0005-0000-0000-000025590000}"/>
    <cellStyle name="Normal 3 12 7 2 3" xfId="22780" xr:uid="{00000000-0005-0000-0000-000026590000}"/>
    <cellStyle name="Normal 3 12 7 2 4" xfId="22781" xr:uid="{00000000-0005-0000-0000-000027590000}"/>
    <cellStyle name="Normal 3 12 7 2 5" xfId="22782" xr:uid="{00000000-0005-0000-0000-000028590000}"/>
    <cellStyle name="Normal 3 12 7 2 6" xfId="22783" xr:uid="{00000000-0005-0000-0000-000029590000}"/>
    <cellStyle name="Normal 3 12 7 3" xfId="22784" xr:uid="{00000000-0005-0000-0000-00002A590000}"/>
    <cellStyle name="Normal 3 12 7 3 2" xfId="22785" xr:uid="{00000000-0005-0000-0000-00002B590000}"/>
    <cellStyle name="Normal 3 12 7 3 3" xfId="22786" xr:uid="{00000000-0005-0000-0000-00002C590000}"/>
    <cellStyle name="Normal 3 12 7 3 4" xfId="22787" xr:uid="{00000000-0005-0000-0000-00002D590000}"/>
    <cellStyle name="Normal 3 12 7 3 5" xfId="22788" xr:uid="{00000000-0005-0000-0000-00002E590000}"/>
    <cellStyle name="Normal 3 12 7 3 6" xfId="22789" xr:uid="{00000000-0005-0000-0000-00002F590000}"/>
    <cellStyle name="Normal 3 12 7 4" xfId="22790" xr:uid="{00000000-0005-0000-0000-000030590000}"/>
    <cellStyle name="Normal 3 12 7 4 2" xfId="22791" xr:uid="{00000000-0005-0000-0000-000031590000}"/>
    <cellStyle name="Normal 3 12 7 4 3" xfId="22792" xr:uid="{00000000-0005-0000-0000-000032590000}"/>
    <cellStyle name="Normal 3 12 7 4 4" xfId="22793" xr:uid="{00000000-0005-0000-0000-000033590000}"/>
    <cellStyle name="Normal 3 12 7 4 5" xfId="22794" xr:uid="{00000000-0005-0000-0000-000034590000}"/>
    <cellStyle name="Normal 3 12 7 4 6" xfId="22795" xr:uid="{00000000-0005-0000-0000-000035590000}"/>
    <cellStyle name="Normal 3 12 7 5" xfId="22796" xr:uid="{00000000-0005-0000-0000-000036590000}"/>
    <cellStyle name="Normal 3 12 7 5 2" xfId="22797" xr:uid="{00000000-0005-0000-0000-000037590000}"/>
    <cellStyle name="Normal 3 12 7 5 3" xfId="22798" xr:uid="{00000000-0005-0000-0000-000038590000}"/>
    <cellStyle name="Normal 3 12 7 5 4" xfId="22799" xr:uid="{00000000-0005-0000-0000-000039590000}"/>
    <cellStyle name="Normal 3 12 7 5 5" xfId="22800" xr:uid="{00000000-0005-0000-0000-00003A590000}"/>
    <cellStyle name="Normal 3 12 7 5 6" xfId="22801" xr:uid="{00000000-0005-0000-0000-00003B590000}"/>
    <cellStyle name="Normal 3 12 7 6" xfId="22802" xr:uid="{00000000-0005-0000-0000-00003C590000}"/>
    <cellStyle name="Normal 3 12 7 6 2" xfId="22803" xr:uid="{00000000-0005-0000-0000-00003D590000}"/>
    <cellStyle name="Normal 3 12 7 6 3" xfId="22804" xr:uid="{00000000-0005-0000-0000-00003E590000}"/>
    <cellStyle name="Normal 3 12 7 6 4" xfId="22805" xr:uid="{00000000-0005-0000-0000-00003F590000}"/>
    <cellStyle name="Normal 3 12 7 6 5" xfId="22806" xr:uid="{00000000-0005-0000-0000-000040590000}"/>
    <cellStyle name="Normal 3 12 7 6 6" xfId="22807" xr:uid="{00000000-0005-0000-0000-000041590000}"/>
    <cellStyle name="Normal 3 12 7 7" xfId="22808" xr:uid="{00000000-0005-0000-0000-000042590000}"/>
    <cellStyle name="Normal 3 12 7 8" xfId="22809" xr:uid="{00000000-0005-0000-0000-000043590000}"/>
    <cellStyle name="Normal 3 12 7 9" xfId="22810" xr:uid="{00000000-0005-0000-0000-000044590000}"/>
    <cellStyle name="Normal 3 12 8" xfId="22811" xr:uid="{00000000-0005-0000-0000-000045590000}"/>
    <cellStyle name="Normal 3 12 8 10" xfId="22812" xr:uid="{00000000-0005-0000-0000-000046590000}"/>
    <cellStyle name="Normal 3 12 8 11" xfId="22813" xr:uid="{00000000-0005-0000-0000-000047590000}"/>
    <cellStyle name="Normal 3 12 8 2" xfId="22814" xr:uid="{00000000-0005-0000-0000-000048590000}"/>
    <cellStyle name="Normal 3 12 8 2 2" xfId="22815" xr:uid="{00000000-0005-0000-0000-000049590000}"/>
    <cellStyle name="Normal 3 12 8 2 3" xfId="22816" xr:uid="{00000000-0005-0000-0000-00004A590000}"/>
    <cellStyle name="Normal 3 12 8 2 4" xfId="22817" xr:uid="{00000000-0005-0000-0000-00004B590000}"/>
    <cellStyle name="Normal 3 12 8 2 5" xfId="22818" xr:uid="{00000000-0005-0000-0000-00004C590000}"/>
    <cellStyle name="Normal 3 12 8 2 6" xfId="22819" xr:uid="{00000000-0005-0000-0000-00004D590000}"/>
    <cellStyle name="Normal 3 12 8 3" xfId="22820" xr:uid="{00000000-0005-0000-0000-00004E590000}"/>
    <cellStyle name="Normal 3 12 8 3 2" xfId="22821" xr:uid="{00000000-0005-0000-0000-00004F590000}"/>
    <cellStyle name="Normal 3 12 8 3 3" xfId="22822" xr:uid="{00000000-0005-0000-0000-000050590000}"/>
    <cellStyle name="Normal 3 12 8 3 4" xfId="22823" xr:uid="{00000000-0005-0000-0000-000051590000}"/>
    <cellStyle name="Normal 3 12 8 3 5" xfId="22824" xr:uid="{00000000-0005-0000-0000-000052590000}"/>
    <cellStyle name="Normal 3 12 8 3 6" xfId="22825" xr:uid="{00000000-0005-0000-0000-000053590000}"/>
    <cellStyle name="Normal 3 12 8 4" xfId="22826" xr:uid="{00000000-0005-0000-0000-000054590000}"/>
    <cellStyle name="Normal 3 12 8 4 2" xfId="22827" xr:uid="{00000000-0005-0000-0000-000055590000}"/>
    <cellStyle name="Normal 3 12 8 4 3" xfId="22828" xr:uid="{00000000-0005-0000-0000-000056590000}"/>
    <cellStyle name="Normal 3 12 8 4 4" xfId="22829" xr:uid="{00000000-0005-0000-0000-000057590000}"/>
    <cellStyle name="Normal 3 12 8 4 5" xfId="22830" xr:uid="{00000000-0005-0000-0000-000058590000}"/>
    <cellStyle name="Normal 3 12 8 4 6" xfId="22831" xr:uid="{00000000-0005-0000-0000-000059590000}"/>
    <cellStyle name="Normal 3 12 8 5" xfId="22832" xr:uid="{00000000-0005-0000-0000-00005A590000}"/>
    <cellStyle name="Normal 3 12 8 5 2" xfId="22833" xr:uid="{00000000-0005-0000-0000-00005B590000}"/>
    <cellStyle name="Normal 3 12 8 5 3" xfId="22834" xr:uid="{00000000-0005-0000-0000-00005C590000}"/>
    <cellStyle name="Normal 3 12 8 5 4" xfId="22835" xr:uid="{00000000-0005-0000-0000-00005D590000}"/>
    <cellStyle name="Normal 3 12 8 5 5" xfId="22836" xr:uid="{00000000-0005-0000-0000-00005E590000}"/>
    <cellStyle name="Normal 3 12 8 5 6" xfId="22837" xr:uid="{00000000-0005-0000-0000-00005F590000}"/>
    <cellStyle name="Normal 3 12 8 6" xfId="22838" xr:uid="{00000000-0005-0000-0000-000060590000}"/>
    <cellStyle name="Normal 3 12 8 6 2" xfId="22839" xr:uid="{00000000-0005-0000-0000-000061590000}"/>
    <cellStyle name="Normal 3 12 8 6 3" xfId="22840" xr:uid="{00000000-0005-0000-0000-000062590000}"/>
    <cellStyle name="Normal 3 12 8 6 4" xfId="22841" xr:uid="{00000000-0005-0000-0000-000063590000}"/>
    <cellStyle name="Normal 3 12 8 6 5" xfId="22842" xr:uid="{00000000-0005-0000-0000-000064590000}"/>
    <cellStyle name="Normal 3 12 8 6 6" xfId="22843" xr:uid="{00000000-0005-0000-0000-000065590000}"/>
    <cellStyle name="Normal 3 12 8 7" xfId="22844" xr:uid="{00000000-0005-0000-0000-000066590000}"/>
    <cellStyle name="Normal 3 12 8 8" xfId="22845" xr:uid="{00000000-0005-0000-0000-000067590000}"/>
    <cellStyle name="Normal 3 12 8 9" xfId="22846" xr:uid="{00000000-0005-0000-0000-000068590000}"/>
    <cellStyle name="Normal 3 12 9" xfId="22847" xr:uid="{00000000-0005-0000-0000-000069590000}"/>
    <cellStyle name="Normal 3 12 9 10" xfId="22848" xr:uid="{00000000-0005-0000-0000-00006A590000}"/>
    <cellStyle name="Normal 3 12 9 11" xfId="22849" xr:uid="{00000000-0005-0000-0000-00006B590000}"/>
    <cellStyle name="Normal 3 12 9 2" xfId="22850" xr:uid="{00000000-0005-0000-0000-00006C590000}"/>
    <cellStyle name="Normal 3 12 9 2 2" xfId="22851" xr:uid="{00000000-0005-0000-0000-00006D590000}"/>
    <cellStyle name="Normal 3 12 9 2 3" xfId="22852" xr:uid="{00000000-0005-0000-0000-00006E590000}"/>
    <cellStyle name="Normal 3 12 9 2 4" xfId="22853" xr:uid="{00000000-0005-0000-0000-00006F590000}"/>
    <cellStyle name="Normal 3 12 9 2 5" xfId="22854" xr:uid="{00000000-0005-0000-0000-000070590000}"/>
    <cellStyle name="Normal 3 12 9 2 6" xfId="22855" xr:uid="{00000000-0005-0000-0000-000071590000}"/>
    <cellStyle name="Normal 3 12 9 3" xfId="22856" xr:uid="{00000000-0005-0000-0000-000072590000}"/>
    <cellStyle name="Normal 3 12 9 3 2" xfId="22857" xr:uid="{00000000-0005-0000-0000-000073590000}"/>
    <cellStyle name="Normal 3 12 9 3 3" xfId="22858" xr:uid="{00000000-0005-0000-0000-000074590000}"/>
    <cellStyle name="Normal 3 12 9 3 4" xfId="22859" xr:uid="{00000000-0005-0000-0000-000075590000}"/>
    <cellStyle name="Normal 3 12 9 3 5" xfId="22860" xr:uid="{00000000-0005-0000-0000-000076590000}"/>
    <cellStyle name="Normal 3 12 9 3 6" xfId="22861" xr:uid="{00000000-0005-0000-0000-000077590000}"/>
    <cellStyle name="Normal 3 12 9 4" xfId="22862" xr:uid="{00000000-0005-0000-0000-000078590000}"/>
    <cellStyle name="Normal 3 12 9 4 2" xfId="22863" xr:uid="{00000000-0005-0000-0000-000079590000}"/>
    <cellStyle name="Normal 3 12 9 4 3" xfId="22864" xr:uid="{00000000-0005-0000-0000-00007A590000}"/>
    <cellStyle name="Normal 3 12 9 4 4" xfId="22865" xr:uid="{00000000-0005-0000-0000-00007B590000}"/>
    <cellStyle name="Normal 3 12 9 4 5" xfId="22866" xr:uid="{00000000-0005-0000-0000-00007C590000}"/>
    <cellStyle name="Normal 3 12 9 4 6" xfId="22867" xr:uid="{00000000-0005-0000-0000-00007D590000}"/>
    <cellStyle name="Normal 3 12 9 5" xfId="22868" xr:uid="{00000000-0005-0000-0000-00007E590000}"/>
    <cellStyle name="Normal 3 12 9 5 2" xfId="22869" xr:uid="{00000000-0005-0000-0000-00007F590000}"/>
    <cellStyle name="Normal 3 12 9 5 3" xfId="22870" xr:uid="{00000000-0005-0000-0000-000080590000}"/>
    <cellStyle name="Normal 3 12 9 5 4" xfId="22871" xr:uid="{00000000-0005-0000-0000-000081590000}"/>
    <cellStyle name="Normal 3 12 9 5 5" xfId="22872" xr:uid="{00000000-0005-0000-0000-000082590000}"/>
    <cellStyle name="Normal 3 12 9 5 6" xfId="22873" xr:uid="{00000000-0005-0000-0000-000083590000}"/>
    <cellStyle name="Normal 3 12 9 6" xfId="22874" xr:uid="{00000000-0005-0000-0000-000084590000}"/>
    <cellStyle name="Normal 3 12 9 6 2" xfId="22875" xr:uid="{00000000-0005-0000-0000-000085590000}"/>
    <cellStyle name="Normal 3 12 9 6 3" xfId="22876" xr:uid="{00000000-0005-0000-0000-000086590000}"/>
    <cellStyle name="Normal 3 12 9 6 4" xfId="22877" xr:uid="{00000000-0005-0000-0000-000087590000}"/>
    <cellStyle name="Normal 3 12 9 6 5" xfId="22878" xr:uid="{00000000-0005-0000-0000-000088590000}"/>
    <cellStyle name="Normal 3 12 9 6 6" xfId="22879" xr:uid="{00000000-0005-0000-0000-000089590000}"/>
    <cellStyle name="Normal 3 12 9 7" xfId="22880" xr:uid="{00000000-0005-0000-0000-00008A590000}"/>
    <cellStyle name="Normal 3 12 9 8" xfId="22881" xr:uid="{00000000-0005-0000-0000-00008B590000}"/>
    <cellStyle name="Normal 3 12 9 9" xfId="22882" xr:uid="{00000000-0005-0000-0000-00008C590000}"/>
    <cellStyle name="Normal 3 13" xfId="22883" xr:uid="{00000000-0005-0000-0000-00008D590000}"/>
    <cellStyle name="Normal 3 13 2" xfId="22884" xr:uid="{00000000-0005-0000-0000-00008E590000}"/>
    <cellStyle name="Normal 3 13 3" xfId="22885" xr:uid="{00000000-0005-0000-0000-00008F590000}"/>
    <cellStyle name="Normal 3 14" xfId="22886" xr:uid="{00000000-0005-0000-0000-000090590000}"/>
    <cellStyle name="Normal 3 14 2" xfId="22887" xr:uid="{00000000-0005-0000-0000-000091590000}"/>
    <cellStyle name="Normal 3 14 3" xfId="22888" xr:uid="{00000000-0005-0000-0000-000092590000}"/>
    <cellStyle name="Normal 3 15" xfId="22889" xr:uid="{00000000-0005-0000-0000-000093590000}"/>
    <cellStyle name="Normal 3 15 2" xfId="22890" xr:uid="{00000000-0005-0000-0000-000094590000}"/>
    <cellStyle name="Normal 3 15 3" xfId="22891" xr:uid="{00000000-0005-0000-0000-000095590000}"/>
    <cellStyle name="Normal 3 16" xfId="22892" xr:uid="{00000000-0005-0000-0000-000096590000}"/>
    <cellStyle name="Normal 3 16 2" xfId="22893" xr:uid="{00000000-0005-0000-0000-000097590000}"/>
    <cellStyle name="Normal 3 16 3" xfId="22894" xr:uid="{00000000-0005-0000-0000-000098590000}"/>
    <cellStyle name="Normal 3 17" xfId="22895" xr:uid="{00000000-0005-0000-0000-000099590000}"/>
    <cellStyle name="Normal 3 17 2" xfId="22896" xr:uid="{00000000-0005-0000-0000-00009A590000}"/>
    <cellStyle name="Normal 3 18" xfId="22897" xr:uid="{00000000-0005-0000-0000-00009B590000}"/>
    <cellStyle name="Normal 3 18 2" xfId="22898" xr:uid="{00000000-0005-0000-0000-00009C590000}"/>
    <cellStyle name="Normal 3 19" xfId="22899" xr:uid="{00000000-0005-0000-0000-00009D590000}"/>
    <cellStyle name="Normal 3 19 2" xfId="22900" xr:uid="{00000000-0005-0000-0000-00009E590000}"/>
    <cellStyle name="Normal 3 2" xfId="13" xr:uid="{00000000-0005-0000-0000-00009F590000}"/>
    <cellStyle name="Normal 3 2 10" xfId="22902" xr:uid="{00000000-0005-0000-0000-0000A0590000}"/>
    <cellStyle name="Normal 3 2 10 10" xfId="22903" xr:uid="{00000000-0005-0000-0000-0000A1590000}"/>
    <cellStyle name="Normal 3 2 10 11" xfId="22904" xr:uid="{00000000-0005-0000-0000-0000A2590000}"/>
    <cellStyle name="Normal 3 2 10 12" xfId="22905" xr:uid="{00000000-0005-0000-0000-0000A3590000}"/>
    <cellStyle name="Normal 3 2 10 2" xfId="22906" xr:uid="{00000000-0005-0000-0000-0000A4590000}"/>
    <cellStyle name="Normal 3 2 10 2 2" xfId="22907" xr:uid="{00000000-0005-0000-0000-0000A5590000}"/>
    <cellStyle name="Normal 3 2 10 2 3" xfId="22908" xr:uid="{00000000-0005-0000-0000-0000A6590000}"/>
    <cellStyle name="Normal 3 2 10 2 4" xfId="22909" xr:uid="{00000000-0005-0000-0000-0000A7590000}"/>
    <cellStyle name="Normal 3 2 10 2 5" xfId="22910" xr:uid="{00000000-0005-0000-0000-0000A8590000}"/>
    <cellStyle name="Normal 3 2 10 2 6" xfId="22911" xr:uid="{00000000-0005-0000-0000-0000A9590000}"/>
    <cellStyle name="Normal 3 2 10 3" xfId="22912" xr:uid="{00000000-0005-0000-0000-0000AA590000}"/>
    <cellStyle name="Normal 3 2 10 3 2" xfId="22913" xr:uid="{00000000-0005-0000-0000-0000AB590000}"/>
    <cellStyle name="Normal 3 2 10 3 3" xfId="22914" xr:uid="{00000000-0005-0000-0000-0000AC590000}"/>
    <cellStyle name="Normal 3 2 10 3 4" xfId="22915" xr:uid="{00000000-0005-0000-0000-0000AD590000}"/>
    <cellStyle name="Normal 3 2 10 3 5" xfId="22916" xr:uid="{00000000-0005-0000-0000-0000AE590000}"/>
    <cellStyle name="Normal 3 2 10 3 6" xfId="22917" xr:uid="{00000000-0005-0000-0000-0000AF590000}"/>
    <cellStyle name="Normal 3 2 10 4" xfId="22918" xr:uid="{00000000-0005-0000-0000-0000B0590000}"/>
    <cellStyle name="Normal 3 2 10 4 2" xfId="22919" xr:uid="{00000000-0005-0000-0000-0000B1590000}"/>
    <cellStyle name="Normal 3 2 10 4 3" xfId="22920" xr:uid="{00000000-0005-0000-0000-0000B2590000}"/>
    <cellStyle name="Normal 3 2 10 4 4" xfId="22921" xr:uid="{00000000-0005-0000-0000-0000B3590000}"/>
    <cellStyle name="Normal 3 2 10 4 5" xfId="22922" xr:uid="{00000000-0005-0000-0000-0000B4590000}"/>
    <cellStyle name="Normal 3 2 10 4 6" xfId="22923" xr:uid="{00000000-0005-0000-0000-0000B5590000}"/>
    <cellStyle name="Normal 3 2 10 5" xfId="22924" xr:uid="{00000000-0005-0000-0000-0000B6590000}"/>
    <cellStyle name="Normal 3 2 10 5 2" xfId="22925" xr:uid="{00000000-0005-0000-0000-0000B7590000}"/>
    <cellStyle name="Normal 3 2 10 5 3" xfId="22926" xr:uid="{00000000-0005-0000-0000-0000B8590000}"/>
    <cellStyle name="Normal 3 2 10 5 4" xfId="22927" xr:uid="{00000000-0005-0000-0000-0000B9590000}"/>
    <cellStyle name="Normal 3 2 10 5 5" xfId="22928" xr:uid="{00000000-0005-0000-0000-0000BA590000}"/>
    <cellStyle name="Normal 3 2 10 5 6" xfId="22929" xr:uid="{00000000-0005-0000-0000-0000BB590000}"/>
    <cellStyle name="Normal 3 2 10 6" xfId="22930" xr:uid="{00000000-0005-0000-0000-0000BC590000}"/>
    <cellStyle name="Normal 3 2 10 6 2" xfId="22931" xr:uid="{00000000-0005-0000-0000-0000BD590000}"/>
    <cellStyle name="Normal 3 2 10 6 3" xfId="22932" xr:uid="{00000000-0005-0000-0000-0000BE590000}"/>
    <cellStyle name="Normal 3 2 10 6 4" xfId="22933" xr:uid="{00000000-0005-0000-0000-0000BF590000}"/>
    <cellStyle name="Normal 3 2 10 6 5" xfId="22934" xr:uid="{00000000-0005-0000-0000-0000C0590000}"/>
    <cellStyle name="Normal 3 2 10 6 6" xfId="22935" xr:uid="{00000000-0005-0000-0000-0000C1590000}"/>
    <cellStyle name="Normal 3 2 10 7" xfId="22936" xr:uid="{00000000-0005-0000-0000-0000C2590000}"/>
    <cellStyle name="Normal 3 2 10 8" xfId="22937" xr:uid="{00000000-0005-0000-0000-0000C3590000}"/>
    <cellStyle name="Normal 3 2 10 9" xfId="22938" xr:uid="{00000000-0005-0000-0000-0000C4590000}"/>
    <cellStyle name="Normal 3 2 100" xfId="22939" xr:uid="{00000000-0005-0000-0000-0000C5590000}"/>
    <cellStyle name="Normal 3 2 101" xfId="22940" xr:uid="{00000000-0005-0000-0000-0000C6590000}"/>
    <cellStyle name="Normal 3 2 102" xfId="22941" xr:uid="{00000000-0005-0000-0000-0000C7590000}"/>
    <cellStyle name="Normal 3 2 103" xfId="22942" xr:uid="{00000000-0005-0000-0000-0000C8590000}"/>
    <cellStyle name="Normal 3 2 104" xfId="22943" xr:uid="{00000000-0005-0000-0000-0000C9590000}"/>
    <cellStyle name="Normal 3 2 105" xfId="22944" xr:uid="{00000000-0005-0000-0000-0000CA590000}"/>
    <cellStyle name="Normal 3 2 106" xfId="22945" xr:uid="{00000000-0005-0000-0000-0000CB590000}"/>
    <cellStyle name="Normal 3 2 107" xfId="22946" xr:uid="{00000000-0005-0000-0000-0000CC590000}"/>
    <cellStyle name="Normal 3 2 108" xfId="22947" xr:uid="{00000000-0005-0000-0000-0000CD590000}"/>
    <cellStyle name="Normal 3 2 109" xfId="22948" xr:uid="{00000000-0005-0000-0000-0000CE590000}"/>
    <cellStyle name="Normal 3 2 11" xfId="22949" xr:uid="{00000000-0005-0000-0000-0000CF590000}"/>
    <cellStyle name="Normal 3 2 11 10" xfId="22950" xr:uid="{00000000-0005-0000-0000-0000D0590000}"/>
    <cellStyle name="Normal 3 2 11 11" xfId="22951" xr:uid="{00000000-0005-0000-0000-0000D1590000}"/>
    <cellStyle name="Normal 3 2 11 2" xfId="22952" xr:uid="{00000000-0005-0000-0000-0000D2590000}"/>
    <cellStyle name="Normal 3 2 11 2 2" xfId="22953" xr:uid="{00000000-0005-0000-0000-0000D3590000}"/>
    <cellStyle name="Normal 3 2 11 2 3" xfId="22954" xr:uid="{00000000-0005-0000-0000-0000D4590000}"/>
    <cellStyle name="Normal 3 2 11 2 4" xfId="22955" xr:uid="{00000000-0005-0000-0000-0000D5590000}"/>
    <cellStyle name="Normal 3 2 11 2 5" xfId="22956" xr:uid="{00000000-0005-0000-0000-0000D6590000}"/>
    <cellStyle name="Normal 3 2 11 2 6" xfId="22957" xr:uid="{00000000-0005-0000-0000-0000D7590000}"/>
    <cellStyle name="Normal 3 2 11 3" xfId="22958" xr:uid="{00000000-0005-0000-0000-0000D8590000}"/>
    <cellStyle name="Normal 3 2 11 3 2" xfId="22959" xr:uid="{00000000-0005-0000-0000-0000D9590000}"/>
    <cellStyle name="Normal 3 2 11 3 3" xfId="22960" xr:uid="{00000000-0005-0000-0000-0000DA590000}"/>
    <cellStyle name="Normal 3 2 11 3 4" xfId="22961" xr:uid="{00000000-0005-0000-0000-0000DB590000}"/>
    <cellStyle name="Normal 3 2 11 3 5" xfId="22962" xr:uid="{00000000-0005-0000-0000-0000DC590000}"/>
    <cellStyle name="Normal 3 2 11 3 6" xfId="22963" xr:uid="{00000000-0005-0000-0000-0000DD590000}"/>
    <cellStyle name="Normal 3 2 11 4" xfId="22964" xr:uid="{00000000-0005-0000-0000-0000DE590000}"/>
    <cellStyle name="Normal 3 2 11 4 2" xfId="22965" xr:uid="{00000000-0005-0000-0000-0000DF590000}"/>
    <cellStyle name="Normal 3 2 11 4 3" xfId="22966" xr:uid="{00000000-0005-0000-0000-0000E0590000}"/>
    <cellStyle name="Normal 3 2 11 4 4" xfId="22967" xr:uid="{00000000-0005-0000-0000-0000E1590000}"/>
    <cellStyle name="Normal 3 2 11 4 5" xfId="22968" xr:uid="{00000000-0005-0000-0000-0000E2590000}"/>
    <cellStyle name="Normal 3 2 11 4 6" xfId="22969" xr:uid="{00000000-0005-0000-0000-0000E3590000}"/>
    <cellStyle name="Normal 3 2 11 5" xfId="22970" xr:uid="{00000000-0005-0000-0000-0000E4590000}"/>
    <cellStyle name="Normal 3 2 11 5 2" xfId="22971" xr:uid="{00000000-0005-0000-0000-0000E5590000}"/>
    <cellStyle name="Normal 3 2 11 5 3" xfId="22972" xr:uid="{00000000-0005-0000-0000-0000E6590000}"/>
    <cellStyle name="Normal 3 2 11 5 4" xfId="22973" xr:uid="{00000000-0005-0000-0000-0000E7590000}"/>
    <cellStyle name="Normal 3 2 11 5 5" xfId="22974" xr:uid="{00000000-0005-0000-0000-0000E8590000}"/>
    <cellStyle name="Normal 3 2 11 5 6" xfId="22975" xr:uid="{00000000-0005-0000-0000-0000E9590000}"/>
    <cellStyle name="Normal 3 2 11 6" xfId="22976" xr:uid="{00000000-0005-0000-0000-0000EA590000}"/>
    <cellStyle name="Normal 3 2 11 6 2" xfId="22977" xr:uid="{00000000-0005-0000-0000-0000EB590000}"/>
    <cellStyle name="Normal 3 2 11 6 3" xfId="22978" xr:uid="{00000000-0005-0000-0000-0000EC590000}"/>
    <cellStyle name="Normal 3 2 11 6 4" xfId="22979" xr:uid="{00000000-0005-0000-0000-0000ED590000}"/>
    <cellStyle name="Normal 3 2 11 6 5" xfId="22980" xr:uid="{00000000-0005-0000-0000-0000EE590000}"/>
    <cellStyle name="Normal 3 2 11 6 6" xfId="22981" xr:uid="{00000000-0005-0000-0000-0000EF590000}"/>
    <cellStyle name="Normal 3 2 11 7" xfId="22982" xr:uid="{00000000-0005-0000-0000-0000F0590000}"/>
    <cellStyle name="Normal 3 2 11 8" xfId="22983" xr:uid="{00000000-0005-0000-0000-0000F1590000}"/>
    <cellStyle name="Normal 3 2 11 9" xfId="22984" xr:uid="{00000000-0005-0000-0000-0000F2590000}"/>
    <cellStyle name="Normal 3 2 110" xfId="22985" xr:uid="{00000000-0005-0000-0000-0000F3590000}"/>
    <cellStyle name="Normal 3 2 111" xfId="22986" xr:uid="{00000000-0005-0000-0000-0000F4590000}"/>
    <cellStyle name="Normal 3 2 112" xfId="22987" xr:uid="{00000000-0005-0000-0000-0000F5590000}"/>
    <cellStyle name="Normal 3 2 113" xfId="22988" xr:uid="{00000000-0005-0000-0000-0000F6590000}"/>
    <cellStyle name="Normal 3 2 114" xfId="22989" xr:uid="{00000000-0005-0000-0000-0000F7590000}"/>
    <cellStyle name="Normal 3 2 115" xfId="22990" xr:uid="{00000000-0005-0000-0000-0000F8590000}"/>
    <cellStyle name="Normal 3 2 116" xfId="22991" xr:uid="{00000000-0005-0000-0000-0000F9590000}"/>
    <cellStyle name="Normal 3 2 117" xfId="22992" xr:uid="{00000000-0005-0000-0000-0000FA590000}"/>
    <cellStyle name="Normal 3 2 118" xfId="22993" xr:uid="{00000000-0005-0000-0000-0000FB590000}"/>
    <cellStyle name="Normal 3 2 119" xfId="22994" xr:uid="{00000000-0005-0000-0000-0000FC590000}"/>
    <cellStyle name="Normal 3 2 119 2" xfId="22995" xr:uid="{00000000-0005-0000-0000-0000FD590000}"/>
    <cellStyle name="Normal 3 2 119 3" xfId="22996" xr:uid="{00000000-0005-0000-0000-0000FE590000}"/>
    <cellStyle name="Normal 3 2 119 4" xfId="22997" xr:uid="{00000000-0005-0000-0000-0000FF590000}"/>
    <cellStyle name="Normal 3 2 12" xfId="22998" xr:uid="{00000000-0005-0000-0000-0000005A0000}"/>
    <cellStyle name="Normal 3 2 12 10" xfId="22999" xr:uid="{00000000-0005-0000-0000-0000015A0000}"/>
    <cellStyle name="Normal 3 2 12 10 2" xfId="23000" xr:uid="{00000000-0005-0000-0000-0000025A0000}"/>
    <cellStyle name="Normal 3 2 12 10 3" xfId="23001" xr:uid="{00000000-0005-0000-0000-0000035A0000}"/>
    <cellStyle name="Normal 3 2 12 10 4" xfId="23002" xr:uid="{00000000-0005-0000-0000-0000045A0000}"/>
    <cellStyle name="Normal 3 2 12 10 5" xfId="23003" xr:uid="{00000000-0005-0000-0000-0000055A0000}"/>
    <cellStyle name="Normal 3 2 12 10 6" xfId="23004" xr:uid="{00000000-0005-0000-0000-0000065A0000}"/>
    <cellStyle name="Normal 3 2 12 11" xfId="23005" xr:uid="{00000000-0005-0000-0000-0000075A0000}"/>
    <cellStyle name="Normal 3 2 12 11 2" xfId="23006" xr:uid="{00000000-0005-0000-0000-0000085A0000}"/>
    <cellStyle name="Normal 3 2 12 11 3" xfId="23007" xr:uid="{00000000-0005-0000-0000-0000095A0000}"/>
    <cellStyle name="Normal 3 2 12 11 4" xfId="23008" xr:uid="{00000000-0005-0000-0000-00000A5A0000}"/>
    <cellStyle name="Normal 3 2 12 11 5" xfId="23009" xr:uid="{00000000-0005-0000-0000-00000B5A0000}"/>
    <cellStyle name="Normal 3 2 12 11 6" xfId="23010" xr:uid="{00000000-0005-0000-0000-00000C5A0000}"/>
    <cellStyle name="Normal 3 2 12 12" xfId="23011" xr:uid="{00000000-0005-0000-0000-00000D5A0000}"/>
    <cellStyle name="Normal 3 2 12 12 2" xfId="23012" xr:uid="{00000000-0005-0000-0000-00000E5A0000}"/>
    <cellStyle name="Normal 3 2 12 12 3" xfId="23013" xr:uid="{00000000-0005-0000-0000-00000F5A0000}"/>
    <cellStyle name="Normal 3 2 12 12 4" xfId="23014" xr:uid="{00000000-0005-0000-0000-0000105A0000}"/>
    <cellStyle name="Normal 3 2 12 12 5" xfId="23015" xr:uid="{00000000-0005-0000-0000-0000115A0000}"/>
    <cellStyle name="Normal 3 2 12 12 6" xfId="23016" xr:uid="{00000000-0005-0000-0000-0000125A0000}"/>
    <cellStyle name="Normal 3 2 12 13" xfId="23017" xr:uid="{00000000-0005-0000-0000-0000135A0000}"/>
    <cellStyle name="Normal 3 2 12 13 2" xfId="23018" xr:uid="{00000000-0005-0000-0000-0000145A0000}"/>
    <cellStyle name="Normal 3 2 12 13 3" xfId="23019" xr:uid="{00000000-0005-0000-0000-0000155A0000}"/>
    <cellStyle name="Normal 3 2 12 13 4" xfId="23020" xr:uid="{00000000-0005-0000-0000-0000165A0000}"/>
    <cellStyle name="Normal 3 2 12 13 5" xfId="23021" xr:uid="{00000000-0005-0000-0000-0000175A0000}"/>
    <cellStyle name="Normal 3 2 12 13 6" xfId="23022" xr:uid="{00000000-0005-0000-0000-0000185A0000}"/>
    <cellStyle name="Normal 3 2 12 14" xfId="23023" xr:uid="{00000000-0005-0000-0000-0000195A0000}"/>
    <cellStyle name="Normal 3 2 12 14 2" xfId="23024" xr:uid="{00000000-0005-0000-0000-00001A5A0000}"/>
    <cellStyle name="Normal 3 2 12 14 3" xfId="23025" xr:uid="{00000000-0005-0000-0000-00001B5A0000}"/>
    <cellStyle name="Normal 3 2 12 14 4" xfId="23026" xr:uid="{00000000-0005-0000-0000-00001C5A0000}"/>
    <cellStyle name="Normal 3 2 12 14 5" xfId="23027" xr:uid="{00000000-0005-0000-0000-00001D5A0000}"/>
    <cellStyle name="Normal 3 2 12 14 6" xfId="23028" xr:uid="{00000000-0005-0000-0000-00001E5A0000}"/>
    <cellStyle name="Normal 3 2 12 15" xfId="23029" xr:uid="{00000000-0005-0000-0000-00001F5A0000}"/>
    <cellStyle name="Normal 3 2 12 16" xfId="23030" xr:uid="{00000000-0005-0000-0000-0000205A0000}"/>
    <cellStyle name="Normal 3 2 12 17" xfId="23031" xr:uid="{00000000-0005-0000-0000-0000215A0000}"/>
    <cellStyle name="Normal 3 2 12 18" xfId="23032" xr:uid="{00000000-0005-0000-0000-0000225A0000}"/>
    <cellStyle name="Normal 3 2 12 19" xfId="23033" xr:uid="{00000000-0005-0000-0000-0000235A0000}"/>
    <cellStyle name="Normal 3 2 12 2" xfId="23034" xr:uid="{00000000-0005-0000-0000-0000245A0000}"/>
    <cellStyle name="Normal 3 2 12 2 2" xfId="23035" xr:uid="{00000000-0005-0000-0000-0000255A0000}"/>
    <cellStyle name="Normal 3 2 12 2 2 10" xfId="23036" xr:uid="{00000000-0005-0000-0000-0000265A0000}"/>
    <cellStyle name="Normal 3 2 12 2 2 11" xfId="23037" xr:uid="{00000000-0005-0000-0000-0000275A0000}"/>
    <cellStyle name="Normal 3 2 12 2 2 2" xfId="23038" xr:uid="{00000000-0005-0000-0000-0000285A0000}"/>
    <cellStyle name="Normal 3 2 12 2 2 2 2" xfId="23039" xr:uid="{00000000-0005-0000-0000-0000295A0000}"/>
    <cellStyle name="Normal 3 2 12 2 2 2 3" xfId="23040" xr:uid="{00000000-0005-0000-0000-00002A5A0000}"/>
    <cellStyle name="Normal 3 2 12 2 2 2 4" xfId="23041" xr:uid="{00000000-0005-0000-0000-00002B5A0000}"/>
    <cellStyle name="Normal 3 2 12 2 2 2 5" xfId="23042" xr:uid="{00000000-0005-0000-0000-00002C5A0000}"/>
    <cellStyle name="Normal 3 2 12 2 2 2 6" xfId="23043" xr:uid="{00000000-0005-0000-0000-00002D5A0000}"/>
    <cellStyle name="Normal 3 2 12 2 2 3" xfId="23044" xr:uid="{00000000-0005-0000-0000-00002E5A0000}"/>
    <cellStyle name="Normal 3 2 12 2 2 3 2" xfId="23045" xr:uid="{00000000-0005-0000-0000-00002F5A0000}"/>
    <cellStyle name="Normal 3 2 12 2 2 3 3" xfId="23046" xr:uid="{00000000-0005-0000-0000-0000305A0000}"/>
    <cellStyle name="Normal 3 2 12 2 2 3 4" xfId="23047" xr:uid="{00000000-0005-0000-0000-0000315A0000}"/>
    <cellStyle name="Normal 3 2 12 2 2 3 5" xfId="23048" xr:uid="{00000000-0005-0000-0000-0000325A0000}"/>
    <cellStyle name="Normal 3 2 12 2 2 3 6" xfId="23049" xr:uid="{00000000-0005-0000-0000-0000335A0000}"/>
    <cellStyle name="Normal 3 2 12 2 2 4" xfId="23050" xr:uid="{00000000-0005-0000-0000-0000345A0000}"/>
    <cellStyle name="Normal 3 2 12 2 2 4 2" xfId="23051" xr:uid="{00000000-0005-0000-0000-0000355A0000}"/>
    <cellStyle name="Normal 3 2 12 2 2 4 3" xfId="23052" xr:uid="{00000000-0005-0000-0000-0000365A0000}"/>
    <cellStyle name="Normal 3 2 12 2 2 4 4" xfId="23053" xr:uid="{00000000-0005-0000-0000-0000375A0000}"/>
    <cellStyle name="Normal 3 2 12 2 2 4 5" xfId="23054" xr:uid="{00000000-0005-0000-0000-0000385A0000}"/>
    <cellStyle name="Normal 3 2 12 2 2 4 6" xfId="23055" xr:uid="{00000000-0005-0000-0000-0000395A0000}"/>
    <cellStyle name="Normal 3 2 12 2 2 5" xfId="23056" xr:uid="{00000000-0005-0000-0000-00003A5A0000}"/>
    <cellStyle name="Normal 3 2 12 2 2 5 2" xfId="23057" xr:uid="{00000000-0005-0000-0000-00003B5A0000}"/>
    <cellStyle name="Normal 3 2 12 2 2 5 3" xfId="23058" xr:uid="{00000000-0005-0000-0000-00003C5A0000}"/>
    <cellStyle name="Normal 3 2 12 2 2 5 4" xfId="23059" xr:uid="{00000000-0005-0000-0000-00003D5A0000}"/>
    <cellStyle name="Normal 3 2 12 2 2 5 5" xfId="23060" xr:uid="{00000000-0005-0000-0000-00003E5A0000}"/>
    <cellStyle name="Normal 3 2 12 2 2 5 6" xfId="23061" xr:uid="{00000000-0005-0000-0000-00003F5A0000}"/>
    <cellStyle name="Normal 3 2 12 2 2 6" xfId="23062" xr:uid="{00000000-0005-0000-0000-0000405A0000}"/>
    <cellStyle name="Normal 3 2 12 2 2 6 2" xfId="23063" xr:uid="{00000000-0005-0000-0000-0000415A0000}"/>
    <cellStyle name="Normal 3 2 12 2 2 6 3" xfId="23064" xr:uid="{00000000-0005-0000-0000-0000425A0000}"/>
    <cellStyle name="Normal 3 2 12 2 2 6 4" xfId="23065" xr:uid="{00000000-0005-0000-0000-0000435A0000}"/>
    <cellStyle name="Normal 3 2 12 2 2 6 5" xfId="23066" xr:uid="{00000000-0005-0000-0000-0000445A0000}"/>
    <cellStyle name="Normal 3 2 12 2 2 6 6" xfId="23067" xr:uid="{00000000-0005-0000-0000-0000455A0000}"/>
    <cellStyle name="Normal 3 2 12 2 2 7" xfId="23068" xr:uid="{00000000-0005-0000-0000-0000465A0000}"/>
    <cellStyle name="Normal 3 2 12 2 2 8" xfId="23069" xr:uid="{00000000-0005-0000-0000-0000475A0000}"/>
    <cellStyle name="Normal 3 2 12 2 2 9" xfId="23070" xr:uid="{00000000-0005-0000-0000-0000485A0000}"/>
    <cellStyle name="Normal 3 2 12 2 3" xfId="23071" xr:uid="{00000000-0005-0000-0000-0000495A0000}"/>
    <cellStyle name="Normal 3 2 12 2 3 10" xfId="23072" xr:uid="{00000000-0005-0000-0000-00004A5A0000}"/>
    <cellStyle name="Normal 3 2 12 2 3 11" xfId="23073" xr:uid="{00000000-0005-0000-0000-00004B5A0000}"/>
    <cellStyle name="Normal 3 2 12 2 3 2" xfId="23074" xr:uid="{00000000-0005-0000-0000-00004C5A0000}"/>
    <cellStyle name="Normal 3 2 12 2 3 2 2" xfId="23075" xr:uid="{00000000-0005-0000-0000-00004D5A0000}"/>
    <cellStyle name="Normal 3 2 12 2 3 2 3" xfId="23076" xr:uid="{00000000-0005-0000-0000-00004E5A0000}"/>
    <cellStyle name="Normal 3 2 12 2 3 2 4" xfId="23077" xr:uid="{00000000-0005-0000-0000-00004F5A0000}"/>
    <cellStyle name="Normal 3 2 12 2 3 2 5" xfId="23078" xr:uid="{00000000-0005-0000-0000-0000505A0000}"/>
    <cellStyle name="Normal 3 2 12 2 3 2 6" xfId="23079" xr:uid="{00000000-0005-0000-0000-0000515A0000}"/>
    <cellStyle name="Normal 3 2 12 2 3 3" xfId="23080" xr:uid="{00000000-0005-0000-0000-0000525A0000}"/>
    <cellStyle name="Normal 3 2 12 2 3 3 2" xfId="23081" xr:uid="{00000000-0005-0000-0000-0000535A0000}"/>
    <cellStyle name="Normal 3 2 12 2 3 3 3" xfId="23082" xr:uid="{00000000-0005-0000-0000-0000545A0000}"/>
    <cellStyle name="Normal 3 2 12 2 3 3 4" xfId="23083" xr:uid="{00000000-0005-0000-0000-0000555A0000}"/>
    <cellStyle name="Normal 3 2 12 2 3 3 5" xfId="23084" xr:uid="{00000000-0005-0000-0000-0000565A0000}"/>
    <cellStyle name="Normal 3 2 12 2 3 3 6" xfId="23085" xr:uid="{00000000-0005-0000-0000-0000575A0000}"/>
    <cellStyle name="Normal 3 2 12 2 3 4" xfId="23086" xr:uid="{00000000-0005-0000-0000-0000585A0000}"/>
    <cellStyle name="Normal 3 2 12 2 3 4 2" xfId="23087" xr:uid="{00000000-0005-0000-0000-0000595A0000}"/>
    <cellStyle name="Normal 3 2 12 2 3 4 3" xfId="23088" xr:uid="{00000000-0005-0000-0000-00005A5A0000}"/>
    <cellStyle name="Normal 3 2 12 2 3 4 4" xfId="23089" xr:uid="{00000000-0005-0000-0000-00005B5A0000}"/>
    <cellStyle name="Normal 3 2 12 2 3 4 5" xfId="23090" xr:uid="{00000000-0005-0000-0000-00005C5A0000}"/>
    <cellStyle name="Normal 3 2 12 2 3 4 6" xfId="23091" xr:uid="{00000000-0005-0000-0000-00005D5A0000}"/>
    <cellStyle name="Normal 3 2 12 2 3 5" xfId="23092" xr:uid="{00000000-0005-0000-0000-00005E5A0000}"/>
    <cellStyle name="Normal 3 2 12 2 3 5 2" xfId="23093" xr:uid="{00000000-0005-0000-0000-00005F5A0000}"/>
    <cellStyle name="Normal 3 2 12 2 3 5 3" xfId="23094" xr:uid="{00000000-0005-0000-0000-0000605A0000}"/>
    <cellStyle name="Normal 3 2 12 2 3 5 4" xfId="23095" xr:uid="{00000000-0005-0000-0000-0000615A0000}"/>
    <cellStyle name="Normal 3 2 12 2 3 5 5" xfId="23096" xr:uid="{00000000-0005-0000-0000-0000625A0000}"/>
    <cellStyle name="Normal 3 2 12 2 3 5 6" xfId="23097" xr:uid="{00000000-0005-0000-0000-0000635A0000}"/>
    <cellStyle name="Normal 3 2 12 2 3 6" xfId="23098" xr:uid="{00000000-0005-0000-0000-0000645A0000}"/>
    <cellStyle name="Normal 3 2 12 2 3 6 2" xfId="23099" xr:uid="{00000000-0005-0000-0000-0000655A0000}"/>
    <cellStyle name="Normal 3 2 12 2 3 6 3" xfId="23100" xr:uid="{00000000-0005-0000-0000-0000665A0000}"/>
    <cellStyle name="Normal 3 2 12 2 3 6 4" xfId="23101" xr:uid="{00000000-0005-0000-0000-0000675A0000}"/>
    <cellStyle name="Normal 3 2 12 2 3 6 5" xfId="23102" xr:uid="{00000000-0005-0000-0000-0000685A0000}"/>
    <cellStyle name="Normal 3 2 12 2 3 6 6" xfId="23103" xr:uid="{00000000-0005-0000-0000-0000695A0000}"/>
    <cellStyle name="Normal 3 2 12 2 3 7" xfId="23104" xr:uid="{00000000-0005-0000-0000-00006A5A0000}"/>
    <cellStyle name="Normal 3 2 12 2 3 8" xfId="23105" xr:uid="{00000000-0005-0000-0000-00006B5A0000}"/>
    <cellStyle name="Normal 3 2 12 2 3 9" xfId="23106" xr:uid="{00000000-0005-0000-0000-00006C5A0000}"/>
    <cellStyle name="Normal 3 2 12 2 4" xfId="23107" xr:uid="{00000000-0005-0000-0000-00006D5A0000}"/>
    <cellStyle name="Normal 3 2 12 2 4 10" xfId="23108" xr:uid="{00000000-0005-0000-0000-00006E5A0000}"/>
    <cellStyle name="Normal 3 2 12 2 4 11" xfId="23109" xr:uid="{00000000-0005-0000-0000-00006F5A0000}"/>
    <cellStyle name="Normal 3 2 12 2 4 2" xfId="23110" xr:uid="{00000000-0005-0000-0000-0000705A0000}"/>
    <cellStyle name="Normal 3 2 12 2 4 2 2" xfId="23111" xr:uid="{00000000-0005-0000-0000-0000715A0000}"/>
    <cellStyle name="Normal 3 2 12 2 4 2 3" xfId="23112" xr:uid="{00000000-0005-0000-0000-0000725A0000}"/>
    <cellStyle name="Normal 3 2 12 2 4 2 4" xfId="23113" xr:uid="{00000000-0005-0000-0000-0000735A0000}"/>
    <cellStyle name="Normal 3 2 12 2 4 2 5" xfId="23114" xr:uid="{00000000-0005-0000-0000-0000745A0000}"/>
    <cellStyle name="Normal 3 2 12 2 4 2 6" xfId="23115" xr:uid="{00000000-0005-0000-0000-0000755A0000}"/>
    <cellStyle name="Normal 3 2 12 2 4 3" xfId="23116" xr:uid="{00000000-0005-0000-0000-0000765A0000}"/>
    <cellStyle name="Normal 3 2 12 2 4 3 2" xfId="23117" xr:uid="{00000000-0005-0000-0000-0000775A0000}"/>
    <cellStyle name="Normal 3 2 12 2 4 3 3" xfId="23118" xr:uid="{00000000-0005-0000-0000-0000785A0000}"/>
    <cellStyle name="Normal 3 2 12 2 4 3 4" xfId="23119" xr:uid="{00000000-0005-0000-0000-0000795A0000}"/>
    <cellStyle name="Normal 3 2 12 2 4 3 5" xfId="23120" xr:uid="{00000000-0005-0000-0000-00007A5A0000}"/>
    <cellStyle name="Normal 3 2 12 2 4 3 6" xfId="23121" xr:uid="{00000000-0005-0000-0000-00007B5A0000}"/>
    <cellStyle name="Normal 3 2 12 2 4 4" xfId="23122" xr:uid="{00000000-0005-0000-0000-00007C5A0000}"/>
    <cellStyle name="Normal 3 2 12 2 4 4 2" xfId="23123" xr:uid="{00000000-0005-0000-0000-00007D5A0000}"/>
    <cellStyle name="Normal 3 2 12 2 4 4 3" xfId="23124" xr:uid="{00000000-0005-0000-0000-00007E5A0000}"/>
    <cellStyle name="Normal 3 2 12 2 4 4 4" xfId="23125" xr:uid="{00000000-0005-0000-0000-00007F5A0000}"/>
    <cellStyle name="Normal 3 2 12 2 4 4 5" xfId="23126" xr:uid="{00000000-0005-0000-0000-0000805A0000}"/>
    <cellStyle name="Normal 3 2 12 2 4 4 6" xfId="23127" xr:uid="{00000000-0005-0000-0000-0000815A0000}"/>
    <cellStyle name="Normal 3 2 12 2 4 5" xfId="23128" xr:uid="{00000000-0005-0000-0000-0000825A0000}"/>
    <cellStyle name="Normal 3 2 12 2 4 5 2" xfId="23129" xr:uid="{00000000-0005-0000-0000-0000835A0000}"/>
    <cellStyle name="Normal 3 2 12 2 4 5 3" xfId="23130" xr:uid="{00000000-0005-0000-0000-0000845A0000}"/>
    <cellStyle name="Normal 3 2 12 2 4 5 4" xfId="23131" xr:uid="{00000000-0005-0000-0000-0000855A0000}"/>
    <cellStyle name="Normal 3 2 12 2 4 5 5" xfId="23132" xr:uid="{00000000-0005-0000-0000-0000865A0000}"/>
    <cellStyle name="Normal 3 2 12 2 4 5 6" xfId="23133" xr:uid="{00000000-0005-0000-0000-0000875A0000}"/>
    <cellStyle name="Normal 3 2 12 2 4 6" xfId="23134" xr:uid="{00000000-0005-0000-0000-0000885A0000}"/>
    <cellStyle name="Normal 3 2 12 2 4 6 2" xfId="23135" xr:uid="{00000000-0005-0000-0000-0000895A0000}"/>
    <cellStyle name="Normal 3 2 12 2 4 6 3" xfId="23136" xr:uid="{00000000-0005-0000-0000-00008A5A0000}"/>
    <cellStyle name="Normal 3 2 12 2 4 6 4" xfId="23137" xr:uid="{00000000-0005-0000-0000-00008B5A0000}"/>
    <cellStyle name="Normal 3 2 12 2 4 6 5" xfId="23138" xr:uid="{00000000-0005-0000-0000-00008C5A0000}"/>
    <cellStyle name="Normal 3 2 12 2 4 6 6" xfId="23139" xr:uid="{00000000-0005-0000-0000-00008D5A0000}"/>
    <cellStyle name="Normal 3 2 12 2 4 7" xfId="23140" xr:uid="{00000000-0005-0000-0000-00008E5A0000}"/>
    <cellStyle name="Normal 3 2 12 2 4 8" xfId="23141" xr:uid="{00000000-0005-0000-0000-00008F5A0000}"/>
    <cellStyle name="Normal 3 2 12 2 4 9" xfId="23142" xr:uid="{00000000-0005-0000-0000-0000905A0000}"/>
    <cellStyle name="Normal 3 2 12 2 5" xfId="23143" xr:uid="{00000000-0005-0000-0000-0000915A0000}"/>
    <cellStyle name="Normal 3 2 12 2 5 10" xfId="23144" xr:uid="{00000000-0005-0000-0000-0000925A0000}"/>
    <cellStyle name="Normal 3 2 12 2 5 11" xfId="23145" xr:uid="{00000000-0005-0000-0000-0000935A0000}"/>
    <cellStyle name="Normal 3 2 12 2 5 2" xfId="23146" xr:uid="{00000000-0005-0000-0000-0000945A0000}"/>
    <cellStyle name="Normal 3 2 12 2 5 2 2" xfId="23147" xr:uid="{00000000-0005-0000-0000-0000955A0000}"/>
    <cellStyle name="Normal 3 2 12 2 5 2 3" xfId="23148" xr:uid="{00000000-0005-0000-0000-0000965A0000}"/>
    <cellStyle name="Normal 3 2 12 2 5 2 4" xfId="23149" xr:uid="{00000000-0005-0000-0000-0000975A0000}"/>
    <cellStyle name="Normal 3 2 12 2 5 2 5" xfId="23150" xr:uid="{00000000-0005-0000-0000-0000985A0000}"/>
    <cellStyle name="Normal 3 2 12 2 5 2 6" xfId="23151" xr:uid="{00000000-0005-0000-0000-0000995A0000}"/>
    <cellStyle name="Normal 3 2 12 2 5 3" xfId="23152" xr:uid="{00000000-0005-0000-0000-00009A5A0000}"/>
    <cellStyle name="Normal 3 2 12 2 5 3 2" xfId="23153" xr:uid="{00000000-0005-0000-0000-00009B5A0000}"/>
    <cellStyle name="Normal 3 2 12 2 5 3 3" xfId="23154" xr:uid="{00000000-0005-0000-0000-00009C5A0000}"/>
    <cellStyle name="Normal 3 2 12 2 5 3 4" xfId="23155" xr:uid="{00000000-0005-0000-0000-00009D5A0000}"/>
    <cellStyle name="Normal 3 2 12 2 5 3 5" xfId="23156" xr:uid="{00000000-0005-0000-0000-00009E5A0000}"/>
    <cellStyle name="Normal 3 2 12 2 5 3 6" xfId="23157" xr:uid="{00000000-0005-0000-0000-00009F5A0000}"/>
    <cellStyle name="Normal 3 2 12 2 5 4" xfId="23158" xr:uid="{00000000-0005-0000-0000-0000A05A0000}"/>
    <cellStyle name="Normal 3 2 12 2 5 4 2" xfId="23159" xr:uid="{00000000-0005-0000-0000-0000A15A0000}"/>
    <cellStyle name="Normal 3 2 12 2 5 4 3" xfId="23160" xr:uid="{00000000-0005-0000-0000-0000A25A0000}"/>
    <cellStyle name="Normal 3 2 12 2 5 4 4" xfId="23161" xr:uid="{00000000-0005-0000-0000-0000A35A0000}"/>
    <cellStyle name="Normal 3 2 12 2 5 4 5" xfId="23162" xr:uid="{00000000-0005-0000-0000-0000A45A0000}"/>
    <cellStyle name="Normal 3 2 12 2 5 4 6" xfId="23163" xr:uid="{00000000-0005-0000-0000-0000A55A0000}"/>
    <cellStyle name="Normal 3 2 12 2 5 5" xfId="23164" xr:uid="{00000000-0005-0000-0000-0000A65A0000}"/>
    <cellStyle name="Normal 3 2 12 2 5 5 2" xfId="23165" xr:uid="{00000000-0005-0000-0000-0000A75A0000}"/>
    <cellStyle name="Normal 3 2 12 2 5 5 3" xfId="23166" xr:uid="{00000000-0005-0000-0000-0000A85A0000}"/>
    <cellStyle name="Normal 3 2 12 2 5 5 4" xfId="23167" xr:uid="{00000000-0005-0000-0000-0000A95A0000}"/>
    <cellStyle name="Normal 3 2 12 2 5 5 5" xfId="23168" xr:uid="{00000000-0005-0000-0000-0000AA5A0000}"/>
    <cellStyle name="Normal 3 2 12 2 5 5 6" xfId="23169" xr:uid="{00000000-0005-0000-0000-0000AB5A0000}"/>
    <cellStyle name="Normal 3 2 12 2 5 6" xfId="23170" xr:uid="{00000000-0005-0000-0000-0000AC5A0000}"/>
    <cellStyle name="Normal 3 2 12 2 5 6 2" xfId="23171" xr:uid="{00000000-0005-0000-0000-0000AD5A0000}"/>
    <cellStyle name="Normal 3 2 12 2 5 6 3" xfId="23172" xr:uid="{00000000-0005-0000-0000-0000AE5A0000}"/>
    <cellStyle name="Normal 3 2 12 2 5 6 4" xfId="23173" xr:uid="{00000000-0005-0000-0000-0000AF5A0000}"/>
    <cellStyle name="Normal 3 2 12 2 5 6 5" xfId="23174" xr:uid="{00000000-0005-0000-0000-0000B05A0000}"/>
    <cellStyle name="Normal 3 2 12 2 5 6 6" xfId="23175" xr:uid="{00000000-0005-0000-0000-0000B15A0000}"/>
    <cellStyle name="Normal 3 2 12 2 5 7" xfId="23176" xr:uid="{00000000-0005-0000-0000-0000B25A0000}"/>
    <cellStyle name="Normal 3 2 12 2 5 8" xfId="23177" xr:uid="{00000000-0005-0000-0000-0000B35A0000}"/>
    <cellStyle name="Normal 3 2 12 2 5 9" xfId="23178" xr:uid="{00000000-0005-0000-0000-0000B45A0000}"/>
    <cellStyle name="Normal 3 2 12 2 6" xfId="23179" xr:uid="{00000000-0005-0000-0000-0000B55A0000}"/>
    <cellStyle name="Normal 3 2 12 2 6 10" xfId="23180" xr:uid="{00000000-0005-0000-0000-0000B65A0000}"/>
    <cellStyle name="Normal 3 2 12 2 6 11" xfId="23181" xr:uid="{00000000-0005-0000-0000-0000B75A0000}"/>
    <cellStyle name="Normal 3 2 12 2 6 2" xfId="23182" xr:uid="{00000000-0005-0000-0000-0000B85A0000}"/>
    <cellStyle name="Normal 3 2 12 2 6 2 2" xfId="23183" xr:uid="{00000000-0005-0000-0000-0000B95A0000}"/>
    <cellStyle name="Normal 3 2 12 2 6 2 3" xfId="23184" xr:uid="{00000000-0005-0000-0000-0000BA5A0000}"/>
    <cellStyle name="Normal 3 2 12 2 6 2 4" xfId="23185" xr:uid="{00000000-0005-0000-0000-0000BB5A0000}"/>
    <cellStyle name="Normal 3 2 12 2 6 2 5" xfId="23186" xr:uid="{00000000-0005-0000-0000-0000BC5A0000}"/>
    <cellStyle name="Normal 3 2 12 2 6 2 6" xfId="23187" xr:uid="{00000000-0005-0000-0000-0000BD5A0000}"/>
    <cellStyle name="Normal 3 2 12 2 6 3" xfId="23188" xr:uid="{00000000-0005-0000-0000-0000BE5A0000}"/>
    <cellStyle name="Normal 3 2 12 2 6 3 2" xfId="23189" xr:uid="{00000000-0005-0000-0000-0000BF5A0000}"/>
    <cellStyle name="Normal 3 2 12 2 6 3 3" xfId="23190" xr:uid="{00000000-0005-0000-0000-0000C05A0000}"/>
    <cellStyle name="Normal 3 2 12 2 6 3 4" xfId="23191" xr:uid="{00000000-0005-0000-0000-0000C15A0000}"/>
    <cellStyle name="Normal 3 2 12 2 6 3 5" xfId="23192" xr:uid="{00000000-0005-0000-0000-0000C25A0000}"/>
    <cellStyle name="Normal 3 2 12 2 6 3 6" xfId="23193" xr:uid="{00000000-0005-0000-0000-0000C35A0000}"/>
    <cellStyle name="Normal 3 2 12 2 6 4" xfId="23194" xr:uid="{00000000-0005-0000-0000-0000C45A0000}"/>
    <cellStyle name="Normal 3 2 12 2 6 4 2" xfId="23195" xr:uid="{00000000-0005-0000-0000-0000C55A0000}"/>
    <cellStyle name="Normal 3 2 12 2 6 4 3" xfId="23196" xr:uid="{00000000-0005-0000-0000-0000C65A0000}"/>
    <cellStyle name="Normal 3 2 12 2 6 4 4" xfId="23197" xr:uid="{00000000-0005-0000-0000-0000C75A0000}"/>
    <cellStyle name="Normal 3 2 12 2 6 4 5" xfId="23198" xr:uid="{00000000-0005-0000-0000-0000C85A0000}"/>
    <cellStyle name="Normal 3 2 12 2 6 4 6" xfId="23199" xr:uid="{00000000-0005-0000-0000-0000C95A0000}"/>
    <cellStyle name="Normal 3 2 12 2 6 5" xfId="23200" xr:uid="{00000000-0005-0000-0000-0000CA5A0000}"/>
    <cellStyle name="Normal 3 2 12 2 6 5 2" xfId="23201" xr:uid="{00000000-0005-0000-0000-0000CB5A0000}"/>
    <cellStyle name="Normal 3 2 12 2 6 5 3" xfId="23202" xr:uid="{00000000-0005-0000-0000-0000CC5A0000}"/>
    <cellStyle name="Normal 3 2 12 2 6 5 4" xfId="23203" xr:uid="{00000000-0005-0000-0000-0000CD5A0000}"/>
    <cellStyle name="Normal 3 2 12 2 6 5 5" xfId="23204" xr:uid="{00000000-0005-0000-0000-0000CE5A0000}"/>
    <cellStyle name="Normal 3 2 12 2 6 5 6" xfId="23205" xr:uid="{00000000-0005-0000-0000-0000CF5A0000}"/>
    <cellStyle name="Normal 3 2 12 2 6 6" xfId="23206" xr:uid="{00000000-0005-0000-0000-0000D05A0000}"/>
    <cellStyle name="Normal 3 2 12 2 6 6 2" xfId="23207" xr:uid="{00000000-0005-0000-0000-0000D15A0000}"/>
    <cellStyle name="Normal 3 2 12 2 6 6 3" xfId="23208" xr:uid="{00000000-0005-0000-0000-0000D25A0000}"/>
    <cellStyle name="Normal 3 2 12 2 6 6 4" xfId="23209" xr:uid="{00000000-0005-0000-0000-0000D35A0000}"/>
    <cellStyle name="Normal 3 2 12 2 6 6 5" xfId="23210" xr:uid="{00000000-0005-0000-0000-0000D45A0000}"/>
    <cellStyle name="Normal 3 2 12 2 6 6 6" xfId="23211" xr:uid="{00000000-0005-0000-0000-0000D55A0000}"/>
    <cellStyle name="Normal 3 2 12 2 6 7" xfId="23212" xr:uid="{00000000-0005-0000-0000-0000D65A0000}"/>
    <cellStyle name="Normal 3 2 12 2 6 8" xfId="23213" xr:uid="{00000000-0005-0000-0000-0000D75A0000}"/>
    <cellStyle name="Normal 3 2 12 2 6 9" xfId="23214" xr:uid="{00000000-0005-0000-0000-0000D85A0000}"/>
    <cellStyle name="Normal 3 2 12 2 7" xfId="23215" xr:uid="{00000000-0005-0000-0000-0000D95A0000}"/>
    <cellStyle name="Normal 3 2 12 2 7 10" xfId="23216" xr:uid="{00000000-0005-0000-0000-0000DA5A0000}"/>
    <cellStyle name="Normal 3 2 12 2 7 11" xfId="23217" xr:uid="{00000000-0005-0000-0000-0000DB5A0000}"/>
    <cellStyle name="Normal 3 2 12 2 7 2" xfId="23218" xr:uid="{00000000-0005-0000-0000-0000DC5A0000}"/>
    <cellStyle name="Normal 3 2 12 2 7 2 2" xfId="23219" xr:uid="{00000000-0005-0000-0000-0000DD5A0000}"/>
    <cellStyle name="Normal 3 2 12 2 7 2 3" xfId="23220" xr:uid="{00000000-0005-0000-0000-0000DE5A0000}"/>
    <cellStyle name="Normal 3 2 12 2 7 2 4" xfId="23221" xr:uid="{00000000-0005-0000-0000-0000DF5A0000}"/>
    <cellStyle name="Normal 3 2 12 2 7 2 5" xfId="23222" xr:uid="{00000000-0005-0000-0000-0000E05A0000}"/>
    <cellStyle name="Normal 3 2 12 2 7 2 6" xfId="23223" xr:uid="{00000000-0005-0000-0000-0000E15A0000}"/>
    <cellStyle name="Normal 3 2 12 2 7 3" xfId="23224" xr:uid="{00000000-0005-0000-0000-0000E25A0000}"/>
    <cellStyle name="Normal 3 2 12 2 7 3 2" xfId="23225" xr:uid="{00000000-0005-0000-0000-0000E35A0000}"/>
    <cellStyle name="Normal 3 2 12 2 7 3 3" xfId="23226" xr:uid="{00000000-0005-0000-0000-0000E45A0000}"/>
    <cellStyle name="Normal 3 2 12 2 7 3 4" xfId="23227" xr:uid="{00000000-0005-0000-0000-0000E55A0000}"/>
    <cellStyle name="Normal 3 2 12 2 7 3 5" xfId="23228" xr:uid="{00000000-0005-0000-0000-0000E65A0000}"/>
    <cellStyle name="Normal 3 2 12 2 7 3 6" xfId="23229" xr:uid="{00000000-0005-0000-0000-0000E75A0000}"/>
    <cellStyle name="Normal 3 2 12 2 7 4" xfId="23230" xr:uid="{00000000-0005-0000-0000-0000E85A0000}"/>
    <cellStyle name="Normal 3 2 12 2 7 4 2" xfId="23231" xr:uid="{00000000-0005-0000-0000-0000E95A0000}"/>
    <cellStyle name="Normal 3 2 12 2 7 4 3" xfId="23232" xr:uid="{00000000-0005-0000-0000-0000EA5A0000}"/>
    <cellStyle name="Normal 3 2 12 2 7 4 4" xfId="23233" xr:uid="{00000000-0005-0000-0000-0000EB5A0000}"/>
    <cellStyle name="Normal 3 2 12 2 7 4 5" xfId="23234" xr:uid="{00000000-0005-0000-0000-0000EC5A0000}"/>
    <cellStyle name="Normal 3 2 12 2 7 4 6" xfId="23235" xr:uid="{00000000-0005-0000-0000-0000ED5A0000}"/>
    <cellStyle name="Normal 3 2 12 2 7 5" xfId="23236" xr:uid="{00000000-0005-0000-0000-0000EE5A0000}"/>
    <cellStyle name="Normal 3 2 12 2 7 5 2" xfId="23237" xr:uid="{00000000-0005-0000-0000-0000EF5A0000}"/>
    <cellStyle name="Normal 3 2 12 2 7 5 3" xfId="23238" xr:uid="{00000000-0005-0000-0000-0000F05A0000}"/>
    <cellStyle name="Normal 3 2 12 2 7 5 4" xfId="23239" xr:uid="{00000000-0005-0000-0000-0000F15A0000}"/>
    <cellStyle name="Normal 3 2 12 2 7 5 5" xfId="23240" xr:uid="{00000000-0005-0000-0000-0000F25A0000}"/>
    <cellStyle name="Normal 3 2 12 2 7 5 6" xfId="23241" xr:uid="{00000000-0005-0000-0000-0000F35A0000}"/>
    <cellStyle name="Normal 3 2 12 2 7 6" xfId="23242" xr:uid="{00000000-0005-0000-0000-0000F45A0000}"/>
    <cellStyle name="Normal 3 2 12 2 7 6 2" xfId="23243" xr:uid="{00000000-0005-0000-0000-0000F55A0000}"/>
    <cellStyle name="Normal 3 2 12 2 7 6 3" xfId="23244" xr:uid="{00000000-0005-0000-0000-0000F65A0000}"/>
    <cellStyle name="Normal 3 2 12 2 7 6 4" xfId="23245" xr:uid="{00000000-0005-0000-0000-0000F75A0000}"/>
    <cellStyle name="Normal 3 2 12 2 7 6 5" xfId="23246" xr:uid="{00000000-0005-0000-0000-0000F85A0000}"/>
    <cellStyle name="Normal 3 2 12 2 7 6 6" xfId="23247" xr:uid="{00000000-0005-0000-0000-0000F95A0000}"/>
    <cellStyle name="Normal 3 2 12 2 7 7" xfId="23248" xr:uid="{00000000-0005-0000-0000-0000FA5A0000}"/>
    <cellStyle name="Normal 3 2 12 2 7 8" xfId="23249" xr:uid="{00000000-0005-0000-0000-0000FB5A0000}"/>
    <cellStyle name="Normal 3 2 12 2 7 9" xfId="23250" xr:uid="{00000000-0005-0000-0000-0000FC5A0000}"/>
    <cellStyle name="Normal 3 2 12 2 8" xfId="23251" xr:uid="{00000000-0005-0000-0000-0000FD5A0000}"/>
    <cellStyle name="Normal 3 2 12 2 8 10" xfId="23252" xr:uid="{00000000-0005-0000-0000-0000FE5A0000}"/>
    <cellStyle name="Normal 3 2 12 2 8 11" xfId="23253" xr:uid="{00000000-0005-0000-0000-0000FF5A0000}"/>
    <cellStyle name="Normal 3 2 12 2 8 2" xfId="23254" xr:uid="{00000000-0005-0000-0000-0000005B0000}"/>
    <cellStyle name="Normal 3 2 12 2 8 2 2" xfId="23255" xr:uid="{00000000-0005-0000-0000-0000015B0000}"/>
    <cellStyle name="Normal 3 2 12 2 8 2 3" xfId="23256" xr:uid="{00000000-0005-0000-0000-0000025B0000}"/>
    <cellStyle name="Normal 3 2 12 2 8 2 4" xfId="23257" xr:uid="{00000000-0005-0000-0000-0000035B0000}"/>
    <cellStyle name="Normal 3 2 12 2 8 2 5" xfId="23258" xr:uid="{00000000-0005-0000-0000-0000045B0000}"/>
    <cellStyle name="Normal 3 2 12 2 8 2 6" xfId="23259" xr:uid="{00000000-0005-0000-0000-0000055B0000}"/>
    <cellStyle name="Normal 3 2 12 2 8 3" xfId="23260" xr:uid="{00000000-0005-0000-0000-0000065B0000}"/>
    <cellStyle name="Normal 3 2 12 2 8 3 2" xfId="23261" xr:uid="{00000000-0005-0000-0000-0000075B0000}"/>
    <cellStyle name="Normal 3 2 12 2 8 3 3" xfId="23262" xr:uid="{00000000-0005-0000-0000-0000085B0000}"/>
    <cellStyle name="Normal 3 2 12 2 8 3 4" xfId="23263" xr:uid="{00000000-0005-0000-0000-0000095B0000}"/>
    <cellStyle name="Normal 3 2 12 2 8 3 5" xfId="23264" xr:uid="{00000000-0005-0000-0000-00000A5B0000}"/>
    <cellStyle name="Normal 3 2 12 2 8 3 6" xfId="23265" xr:uid="{00000000-0005-0000-0000-00000B5B0000}"/>
    <cellStyle name="Normal 3 2 12 2 8 4" xfId="23266" xr:uid="{00000000-0005-0000-0000-00000C5B0000}"/>
    <cellStyle name="Normal 3 2 12 2 8 4 2" xfId="23267" xr:uid="{00000000-0005-0000-0000-00000D5B0000}"/>
    <cellStyle name="Normal 3 2 12 2 8 4 3" xfId="23268" xr:uid="{00000000-0005-0000-0000-00000E5B0000}"/>
    <cellStyle name="Normal 3 2 12 2 8 4 4" xfId="23269" xr:uid="{00000000-0005-0000-0000-00000F5B0000}"/>
    <cellStyle name="Normal 3 2 12 2 8 4 5" xfId="23270" xr:uid="{00000000-0005-0000-0000-0000105B0000}"/>
    <cellStyle name="Normal 3 2 12 2 8 4 6" xfId="23271" xr:uid="{00000000-0005-0000-0000-0000115B0000}"/>
    <cellStyle name="Normal 3 2 12 2 8 5" xfId="23272" xr:uid="{00000000-0005-0000-0000-0000125B0000}"/>
    <cellStyle name="Normal 3 2 12 2 8 5 2" xfId="23273" xr:uid="{00000000-0005-0000-0000-0000135B0000}"/>
    <cellStyle name="Normal 3 2 12 2 8 5 3" xfId="23274" xr:uid="{00000000-0005-0000-0000-0000145B0000}"/>
    <cellStyle name="Normal 3 2 12 2 8 5 4" xfId="23275" xr:uid="{00000000-0005-0000-0000-0000155B0000}"/>
    <cellStyle name="Normal 3 2 12 2 8 5 5" xfId="23276" xr:uid="{00000000-0005-0000-0000-0000165B0000}"/>
    <cellStyle name="Normal 3 2 12 2 8 5 6" xfId="23277" xr:uid="{00000000-0005-0000-0000-0000175B0000}"/>
    <cellStyle name="Normal 3 2 12 2 8 6" xfId="23278" xr:uid="{00000000-0005-0000-0000-0000185B0000}"/>
    <cellStyle name="Normal 3 2 12 2 8 6 2" xfId="23279" xr:uid="{00000000-0005-0000-0000-0000195B0000}"/>
    <cellStyle name="Normal 3 2 12 2 8 6 3" xfId="23280" xr:uid="{00000000-0005-0000-0000-00001A5B0000}"/>
    <cellStyle name="Normal 3 2 12 2 8 6 4" xfId="23281" xr:uid="{00000000-0005-0000-0000-00001B5B0000}"/>
    <cellStyle name="Normal 3 2 12 2 8 6 5" xfId="23282" xr:uid="{00000000-0005-0000-0000-00001C5B0000}"/>
    <cellStyle name="Normal 3 2 12 2 8 6 6" xfId="23283" xr:uid="{00000000-0005-0000-0000-00001D5B0000}"/>
    <cellStyle name="Normal 3 2 12 2 8 7" xfId="23284" xr:uid="{00000000-0005-0000-0000-00001E5B0000}"/>
    <cellStyle name="Normal 3 2 12 2 8 8" xfId="23285" xr:uid="{00000000-0005-0000-0000-00001F5B0000}"/>
    <cellStyle name="Normal 3 2 12 2 8 9" xfId="23286" xr:uid="{00000000-0005-0000-0000-0000205B0000}"/>
    <cellStyle name="Normal 3 2 12 2 9" xfId="23287" xr:uid="{00000000-0005-0000-0000-0000215B0000}"/>
    <cellStyle name="Normal 3 2 12 2 9 10" xfId="23288" xr:uid="{00000000-0005-0000-0000-0000225B0000}"/>
    <cellStyle name="Normal 3 2 12 2 9 11" xfId="23289" xr:uid="{00000000-0005-0000-0000-0000235B0000}"/>
    <cellStyle name="Normal 3 2 12 2 9 2" xfId="23290" xr:uid="{00000000-0005-0000-0000-0000245B0000}"/>
    <cellStyle name="Normal 3 2 12 2 9 2 2" xfId="23291" xr:uid="{00000000-0005-0000-0000-0000255B0000}"/>
    <cellStyle name="Normal 3 2 12 2 9 2 3" xfId="23292" xr:uid="{00000000-0005-0000-0000-0000265B0000}"/>
    <cellStyle name="Normal 3 2 12 2 9 2 4" xfId="23293" xr:uid="{00000000-0005-0000-0000-0000275B0000}"/>
    <cellStyle name="Normal 3 2 12 2 9 2 5" xfId="23294" xr:uid="{00000000-0005-0000-0000-0000285B0000}"/>
    <cellStyle name="Normal 3 2 12 2 9 2 6" xfId="23295" xr:uid="{00000000-0005-0000-0000-0000295B0000}"/>
    <cellStyle name="Normal 3 2 12 2 9 3" xfId="23296" xr:uid="{00000000-0005-0000-0000-00002A5B0000}"/>
    <cellStyle name="Normal 3 2 12 2 9 3 2" xfId="23297" xr:uid="{00000000-0005-0000-0000-00002B5B0000}"/>
    <cellStyle name="Normal 3 2 12 2 9 3 3" xfId="23298" xr:uid="{00000000-0005-0000-0000-00002C5B0000}"/>
    <cellStyle name="Normal 3 2 12 2 9 3 4" xfId="23299" xr:uid="{00000000-0005-0000-0000-00002D5B0000}"/>
    <cellStyle name="Normal 3 2 12 2 9 3 5" xfId="23300" xr:uid="{00000000-0005-0000-0000-00002E5B0000}"/>
    <cellStyle name="Normal 3 2 12 2 9 3 6" xfId="23301" xr:uid="{00000000-0005-0000-0000-00002F5B0000}"/>
    <cellStyle name="Normal 3 2 12 2 9 4" xfId="23302" xr:uid="{00000000-0005-0000-0000-0000305B0000}"/>
    <cellStyle name="Normal 3 2 12 2 9 4 2" xfId="23303" xr:uid="{00000000-0005-0000-0000-0000315B0000}"/>
    <cellStyle name="Normal 3 2 12 2 9 4 3" xfId="23304" xr:uid="{00000000-0005-0000-0000-0000325B0000}"/>
    <cellStyle name="Normal 3 2 12 2 9 4 4" xfId="23305" xr:uid="{00000000-0005-0000-0000-0000335B0000}"/>
    <cellStyle name="Normal 3 2 12 2 9 4 5" xfId="23306" xr:uid="{00000000-0005-0000-0000-0000345B0000}"/>
    <cellStyle name="Normal 3 2 12 2 9 4 6" xfId="23307" xr:uid="{00000000-0005-0000-0000-0000355B0000}"/>
    <cellStyle name="Normal 3 2 12 2 9 5" xfId="23308" xr:uid="{00000000-0005-0000-0000-0000365B0000}"/>
    <cellStyle name="Normal 3 2 12 2 9 5 2" xfId="23309" xr:uid="{00000000-0005-0000-0000-0000375B0000}"/>
    <cellStyle name="Normal 3 2 12 2 9 5 3" xfId="23310" xr:uid="{00000000-0005-0000-0000-0000385B0000}"/>
    <cellStyle name="Normal 3 2 12 2 9 5 4" xfId="23311" xr:uid="{00000000-0005-0000-0000-0000395B0000}"/>
    <cellStyle name="Normal 3 2 12 2 9 5 5" xfId="23312" xr:uid="{00000000-0005-0000-0000-00003A5B0000}"/>
    <cellStyle name="Normal 3 2 12 2 9 5 6" xfId="23313" xr:uid="{00000000-0005-0000-0000-00003B5B0000}"/>
    <cellStyle name="Normal 3 2 12 2 9 6" xfId="23314" xr:uid="{00000000-0005-0000-0000-00003C5B0000}"/>
    <cellStyle name="Normal 3 2 12 2 9 6 2" xfId="23315" xr:uid="{00000000-0005-0000-0000-00003D5B0000}"/>
    <cellStyle name="Normal 3 2 12 2 9 6 3" xfId="23316" xr:uid="{00000000-0005-0000-0000-00003E5B0000}"/>
    <cellStyle name="Normal 3 2 12 2 9 6 4" xfId="23317" xr:uid="{00000000-0005-0000-0000-00003F5B0000}"/>
    <cellStyle name="Normal 3 2 12 2 9 6 5" xfId="23318" xr:uid="{00000000-0005-0000-0000-0000405B0000}"/>
    <cellStyle name="Normal 3 2 12 2 9 6 6" xfId="23319" xr:uid="{00000000-0005-0000-0000-0000415B0000}"/>
    <cellStyle name="Normal 3 2 12 2 9 7" xfId="23320" xr:uid="{00000000-0005-0000-0000-0000425B0000}"/>
    <cellStyle name="Normal 3 2 12 2 9 8" xfId="23321" xr:uid="{00000000-0005-0000-0000-0000435B0000}"/>
    <cellStyle name="Normal 3 2 12 2 9 9" xfId="23322" xr:uid="{00000000-0005-0000-0000-0000445B0000}"/>
    <cellStyle name="Normal 3 2 12 3" xfId="23323" xr:uid="{00000000-0005-0000-0000-0000455B0000}"/>
    <cellStyle name="Normal 3 2 12 4" xfId="23324" xr:uid="{00000000-0005-0000-0000-0000465B0000}"/>
    <cellStyle name="Normal 3 2 12 5" xfId="23325" xr:uid="{00000000-0005-0000-0000-0000475B0000}"/>
    <cellStyle name="Normal 3 2 12 6" xfId="23326" xr:uid="{00000000-0005-0000-0000-0000485B0000}"/>
    <cellStyle name="Normal 3 2 12 7" xfId="23327" xr:uid="{00000000-0005-0000-0000-0000495B0000}"/>
    <cellStyle name="Normal 3 2 12 8" xfId="23328" xr:uid="{00000000-0005-0000-0000-00004A5B0000}"/>
    <cellStyle name="Normal 3 2 12 9" xfId="23329" xr:uid="{00000000-0005-0000-0000-00004B5B0000}"/>
    <cellStyle name="Normal 3 2 120" xfId="23330" xr:uid="{00000000-0005-0000-0000-00004C5B0000}"/>
    <cellStyle name="Normal 3 2 121" xfId="23331" xr:uid="{00000000-0005-0000-0000-00004D5B0000}"/>
    <cellStyle name="Normal 3 2 122" xfId="23332" xr:uid="{00000000-0005-0000-0000-00004E5B0000}"/>
    <cellStyle name="Normal 3 2 123" xfId="23333" xr:uid="{00000000-0005-0000-0000-00004F5B0000}"/>
    <cellStyle name="Normal 3 2 124" xfId="22901" xr:uid="{00000000-0005-0000-0000-0000505B0000}"/>
    <cellStyle name="Normal 3 2 13" xfId="23334" xr:uid="{00000000-0005-0000-0000-0000515B0000}"/>
    <cellStyle name="Normal 3 2 13 10" xfId="23335" xr:uid="{00000000-0005-0000-0000-0000525B0000}"/>
    <cellStyle name="Normal 3 2 13 11" xfId="23336" xr:uid="{00000000-0005-0000-0000-0000535B0000}"/>
    <cellStyle name="Normal 3 2 13 2" xfId="23337" xr:uid="{00000000-0005-0000-0000-0000545B0000}"/>
    <cellStyle name="Normal 3 2 13 2 2" xfId="23338" xr:uid="{00000000-0005-0000-0000-0000555B0000}"/>
    <cellStyle name="Normal 3 2 13 2 3" xfId="23339" xr:uid="{00000000-0005-0000-0000-0000565B0000}"/>
    <cellStyle name="Normal 3 2 13 2 4" xfId="23340" xr:uid="{00000000-0005-0000-0000-0000575B0000}"/>
    <cellStyle name="Normal 3 2 13 2 5" xfId="23341" xr:uid="{00000000-0005-0000-0000-0000585B0000}"/>
    <cellStyle name="Normal 3 2 13 2 6" xfId="23342" xr:uid="{00000000-0005-0000-0000-0000595B0000}"/>
    <cellStyle name="Normal 3 2 13 3" xfId="23343" xr:uid="{00000000-0005-0000-0000-00005A5B0000}"/>
    <cellStyle name="Normal 3 2 13 3 2" xfId="23344" xr:uid="{00000000-0005-0000-0000-00005B5B0000}"/>
    <cellStyle name="Normal 3 2 13 3 3" xfId="23345" xr:uid="{00000000-0005-0000-0000-00005C5B0000}"/>
    <cellStyle name="Normal 3 2 13 3 4" xfId="23346" xr:uid="{00000000-0005-0000-0000-00005D5B0000}"/>
    <cellStyle name="Normal 3 2 13 3 5" xfId="23347" xr:uid="{00000000-0005-0000-0000-00005E5B0000}"/>
    <cellStyle name="Normal 3 2 13 3 6" xfId="23348" xr:uid="{00000000-0005-0000-0000-00005F5B0000}"/>
    <cellStyle name="Normal 3 2 13 4" xfId="23349" xr:uid="{00000000-0005-0000-0000-0000605B0000}"/>
    <cellStyle name="Normal 3 2 13 4 2" xfId="23350" xr:uid="{00000000-0005-0000-0000-0000615B0000}"/>
    <cellStyle name="Normal 3 2 13 4 3" xfId="23351" xr:uid="{00000000-0005-0000-0000-0000625B0000}"/>
    <cellStyle name="Normal 3 2 13 4 4" xfId="23352" xr:uid="{00000000-0005-0000-0000-0000635B0000}"/>
    <cellStyle name="Normal 3 2 13 4 5" xfId="23353" xr:uid="{00000000-0005-0000-0000-0000645B0000}"/>
    <cellStyle name="Normal 3 2 13 4 6" xfId="23354" xr:uid="{00000000-0005-0000-0000-0000655B0000}"/>
    <cellStyle name="Normal 3 2 13 5" xfId="23355" xr:uid="{00000000-0005-0000-0000-0000665B0000}"/>
    <cellStyle name="Normal 3 2 13 5 2" xfId="23356" xr:uid="{00000000-0005-0000-0000-0000675B0000}"/>
    <cellStyle name="Normal 3 2 13 5 3" xfId="23357" xr:uid="{00000000-0005-0000-0000-0000685B0000}"/>
    <cellStyle name="Normal 3 2 13 5 4" xfId="23358" xr:uid="{00000000-0005-0000-0000-0000695B0000}"/>
    <cellStyle name="Normal 3 2 13 5 5" xfId="23359" xr:uid="{00000000-0005-0000-0000-00006A5B0000}"/>
    <cellStyle name="Normal 3 2 13 5 6" xfId="23360" xr:uid="{00000000-0005-0000-0000-00006B5B0000}"/>
    <cellStyle name="Normal 3 2 13 6" xfId="23361" xr:uid="{00000000-0005-0000-0000-00006C5B0000}"/>
    <cellStyle name="Normal 3 2 13 6 2" xfId="23362" xr:uid="{00000000-0005-0000-0000-00006D5B0000}"/>
    <cellStyle name="Normal 3 2 13 6 3" xfId="23363" xr:uid="{00000000-0005-0000-0000-00006E5B0000}"/>
    <cellStyle name="Normal 3 2 13 6 4" xfId="23364" xr:uid="{00000000-0005-0000-0000-00006F5B0000}"/>
    <cellStyle name="Normal 3 2 13 6 5" xfId="23365" xr:uid="{00000000-0005-0000-0000-0000705B0000}"/>
    <cellStyle name="Normal 3 2 13 6 6" xfId="23366" xr:uid="{00000000-0005-0000-0000-0000715B0000}"/>
    <cellStyle name="Normal 3 2 13 7" xfId="23367" xr:uid="{00000000-0005-0000-0000-0000725B0000}"/>
    <cellStyle name="Normal 3 2 13 8" xfId="23368" xr:uid="{00000000-0005-0000-0000-0000735B0000}"/>
    <cellStyle name="Normal 3 2 13 9" xfId="23369" xr:uid="{00000000-0005-0000-0000-0000745B0000}"/>
    <cellStyle name="Normal 3 2 14" xfId="23370" xr:uid="{00000000-0005-0000-0000-0000755B0000}"/>
    <cellStyle name="Normal 3 2 14 10" xfId="23371" xr:uid="{00000000-0005-0000-0000-0000765B0000}"/>
    <cellStyle name="Normal 3 2 14 11" xfId="23372" xr:uid="{00000000-0005-0000-0000-0000775B0000}"/>
    <cellStyle name="Normal 3 2 14 2" xfId="23373" xr:uid="{00000000-0005-0000-0000-0000785B0000}"/>
    <cellStyle name="Normal 3 2 14 2 2" xfId="23374" xr:uid="{00000000-0005-0000-0000-0000795B0000}"/>
    <cellStyle name="Normal 3 2 14 2 3" xfId="23375" xr:uid="{00000000-0005-0000-0000-00007A5B0000}"/>
    <cellStyle name="Normal 3 2 14 2 4" xfId="23376" xr:uid="{00000000-0005-0000-0000-00007B5B0000}"/>
    <cellStyle name="Normal 3 2 14 2 5" xfId="23377" xr:uid="{00000000-0005-0000-0000-00007C5B0000}"/>
    <cellStyle name="Normal 3 2 14 2 6" xfId="23378" xr:uid="{00000000-0005-0000-0000-00007D5B0000}"/>
    <cellStyle name="Normal 3 2 14 3" xfId="23379" xr:uid="{00000000-0005-0000-0000-00007E5B0000}"/>
    <cellStyle name="Normal 3 2 14 3 2" xfId="23380" xr:uid="{00000000-0005-0000-0000-00007F5B0000}"/>
    <cellStyle name="Normal 3 2 14 3 3" xfId="23381" xr:uid="{00000000-0005-0000-0000-0000805B0000}"/>
    <cellStyle name="Normal 3 2 14 3 4" xfId="23382" xr:uid="{00000000-0005-0000-0000-0000815B0000}"/>
    <cellStyle name="Normal 3 2 14 3 5" xfId="23383" xr:uid="{00000000-0005-0000-0000-0000825B0000}"/>
    <cellStyle name="Normal 3 2 14 3 6" xfId="23384" xr:uid="{00000000-0005-0000-0000-0000835B0000}"/>
    <cellStyle name="Normal 3 2 14 4" xfId="23385" xr:uid="{00000000-0005-0000-0000-0000845B0000}"/>
    <cellStyle name="Normal 3 2 14 4 2" xfId="23386" xr:uid="{00000000-0005-0000-0000-0000855B0000}"/>
    <cellStyle name="Normal 3 2 14 4 3" xfId="23387" xr:uid="{00000000-0005-0000-0000-0000865B0000}"/>
    <cellStyle name="Normal 3 2 14 4 4" xfId="23388" xr:uid="{00000000-0005-0000-0000-0000875B0000}"/>
    <cellStyle name="Normal 3 2 14 4 5" xfId="23389" xr:uid="{00000000-0005-0000-0000-0000885B0000}"/>
    <cellStyle name="Normal 3 2 14 4 6" xfId="23390" xr:uid="{00000000-0005-0000-0000-0000895B0000}"/>
    <cellStyle name="Normal 3 2 14 5" xfId="23391" xr:uid="{00000000-0005-0000-0000-00008A5B0000}"/>
    <cellStyle name="Normal 3 2 14 5 2" xfId="23392" xr:uid="{00000000-0005-0000-0000-00008B5B0000}"/>
    <cellStyle name="Normal 3 2 14 5 3" xfId="23393" xr:uid="{00000000-0005-0000-0000-00008C5B0000}"/>
    <cellStyle name="Normal 3 2 14 5 4" xfId="23394" xr:uid="{00000000-0005-0000-0000-00008D5B0000}"/>
    <cellStyle name="Normal 3 2 14 5 5" xfId="23395" xr:uid="{00000000-0005-0000-0000-00008E5B0000}"/>
    <cellStyle name="Normal 3 2 14 5 6" xfId="23396" xr:uid="{00000000-0005-0000-0000-00008F5B0000}"/>
    <cellStyle name="Normal 3 2 14 6" xfId="23397" xr:uid="{00000000-0005-0000-0000-0000905B0000}"/>
    <cellStyle name="Normal 3 2 14 6 2" xfId="23398" xr:uid="{00000000-0005-0000-0000-0000915B0000}"/>
    <cellStyle name="Normal 3 2 14 6 3" xfId="23399" xr:uid="{00000000-0005-0000-0000-0000925B0000}"/>
    <cellStyle name="Normal 3 2 14 6 4" xfId="23400" xr:uid="{00000000-0005-0000-0000-0000935B0000}"/>
    <cellStyle name="Normal 3 2 14 6 5" xfId="23401" xr:uid="{00000000-0005-0000-0000-0000945B0000}"/>
    <cellStyle name="Normal 3 2 14 6 6" xfId="23402" xr:uid="{00000000-0005-0000-0000-0000955B0000}"/>
    <cellStyle name="Normal 3 2 14 7" xfId="23403" xr:uid="{00000000-0005-0000-0000-0000965B0000}"/>
    <cellStyle name="Normal 3 2 14 8" xfId="23404" xr:uid="{00000000-0005-0000-0000-0000975B0000}"/>
    <cellStyle name="Normal 3 2 14 9" xfId="23405" xr:uid="{00000000-0005-0000-0000-0000985B0000}"/>
    <cellStyle name="Normal 3 2 15" xfId="23406" xr:uid="{00000000-0005-0000-0000-0000995B0000}"/>
    <cellStyle name="Normal 3 2 15 10" xfId="23407" xr:uid="{00000000-0005-0000-0000-00009A5B0000}"/>
    <cellStyle name="Normal 3 2 15 11" xfId="23408" xr:uid="{00000000-0005-0000-0000-00009B5B0000}"/>
    <cellStyle name="Normal 3 2 15 2" xfId="23409" xr:uid="{00000000-0005-0000-0000-00009C5B0000}"/>
    <cellStyle name="Normal 3 2 15 2 2" xfId="23410" xr:uid="{00000000-0005-0000-0000-00009D5B0000}"/>
    <cellStyle name="Normal 3 2 15 2 3" xfId="23411" xr:uid="{00000000-0005-0000-0000-00009E5B0000}"/>
    <cellStyle name="Normal 3 2 15 2 4" xfId="23412" xr:uid="{00000000-0005-0000-0000-00009F5B0000}"/>
    <cellStyle name="Normal 3 2 15 2 5" xfId="23413" xr:uid="{00000000-0005-0000-0000-0000A05B0000}"/>
    <cellStyle name="Normal 3 2 15 2 6" xfId="23414" xr:uid="{00000000-0005-0000-0000-0000A15B0000}"/>
    <cellStyle name="Normal 3 2 15 3" xfId="23415" xr:uid="{00000000-0005-0000-0000-0000A25B0000}"/>
    <cellStyle name="Normal 3 2 15 3 2" xfId="23416" xr:uid="{00000000-0005-0000-0000-0000A35B0000}"/>
    <cellStyle name="Normal 3 2 15 3 3" xfId="23417" xr:uid="{00000000-0005-0000-0000-0000A45B0000}"/>
    <cellStyle name="Normal 3 2 15 3 4" xfId="23418" xr:uid="{00000000-0005-0000-0000-0000A55B0000}"/>
    <cellStyle name="Normal 3 2 15 3 5" xfId="23419" xr:uid="{00000000-0005-0000-0000-0000A65B0000}"/>
    <cellStyle name="Normal 3 2 15 3 6" xfId="23420" xr:uid="{00000000-0005-0000-0000-0000A75B0000}"/>
    <cellStyle name="Normal 3 2 15 4" xfId="23421" xr:uid="{00000000-0005-0000-0000-0000A85B0000}"/>
    <cellStyle name="Normal 3 2 15 4 2" xfId="23422" xr:uid="{00000000-0005-0000-0000-0000A95B0000}"/>
    <cellStyle name="Normal 3 2 15 4 3" xfId="23423" xr:uid="{00000000-0005-0000-0000-0000AA5B0000}"/>
    <cellStyle name="Normal 3 2 15 4 4" xfId="23424" xr:uid="{00000000-0005-0000-0000-0000AB5B0000}"/>
    <cellStyle name="Normal 3 2 15 4 5" xfId="23425" xr:uid="{00000000-0005-0000-0000-0000AC5B0000}"/>
    <cellStyle name="Normal 3 2 15 4 6" xfId="23426" xr:uid="{00000000-0005-0000-0000-0000AD5B0000}"/>
    <cellStyle name="Normal 3 2 15 5" xfId="23427" xr:uid="{00000000-0005-0000-0000-0000AE5B0000}"/>
    <cellStyle name="Normal 3 2 15 5 2" xfId="23428" xr:uid="{00000000-0005-0000-0000-0000AF5B0000}"/>
    <cellStyle name="Normal 3 2 15 5 3" xfId="23429" xr:uid="{00000000-0005-0000-0000-0000B05B0000}"/>
    <cellStyle name="Normal 3 2 15 5 4" xfId="23430" xr:uid="{00000000-0005-0000-0000-0000B15B0000}"/>
    <cellStyle name="Normal 3 2 15 5 5" xfId="23431" xr:uid="{00000000-0005-0000-0000-0000B25B0000}"/>
    <cellStyle name="Normal 3 2 15 5 6" xfId="23432" xr:uid="{00000000-0005-0000-0000-0000B35B0000}"/>
    <cellStyle name="Normal 3 2 15 6" xfId="23433" xr:uid="{00000000-0005-0000-0000-0000B45B0000}"/>
    <cellStyle name="Normal 3 2 15 6 2" xfId="23434" xr:uid="{00000000-0005-0000-0000-0000B55B0000}"/>
    <cellStyle name="Normal 3 2 15 6 3" xfId="23435" xr:uid="{00000000-0005-0000-0000-0000B65B0000}"/>
    <cellStyle name="Normal 3 2 15 6 4" xfId="23436" xr:uid="{00000000-0005-0000-0000-0000B75B0000}"/>
    <cellStyle name="Normal 3 2 15 6 5" xfId="23437" xr:uid="{00000000-0005-0000-0000-0000B85B0000}"/>
    <cellStyle name="Normal 3 2 15 6 6" xfId="23438" xr:uid="{00000000-0005-0000-0000-0000B95B0000}"/>
    <cellStyle name="Normal 3 2 15 7" xfId="23439" xr:uid="{00000000-0005-0000-0000-0000BA5B0000}"/>
    <cellStyle name="Normal 3 2 15 8" xfId="23440" xr:uid="{00000000-0005-0000-0000-0000BB5B0000}"/>
    <cellStyle name="Normal 3 2 15 9" xfId="23441" xr:uid="{00000000-0005-0000-0000-0000BC5B0000}"/>
    <cellStyle name="Normal 3 2 16" xfId="23442" xr:uid="{00000000-0005-0000-0000-0000BD5B0000}"/>
    <cellStyle name="Normal 3 2 16 10" xfId="23443" xr:uid="{00000000-0005-0000-0000-0000BE5B0000}"/>
    <cellStyle name="Normal 3 2 16 11" xfId="23444" xr:uid="{00000000-0005-0000-0000-0000BF5B0000}"/>
    <cellStyle name="Normal 3 2 16 2" xfId="23445" xr:uid="{00000000-0005-0000-0000-0000C05B0000}"/>
    <cellStyle name="Normal 3 2 16 2 2" xfId="23446" xr:uid="{00000000-0005-0000-0000-0000C15B0000}"/>
    <cellStyle name="Normal 3 2 16 2 3" xfId="23447" xr:uid="{00000000-0005-0000-0000-0000C25B0000}"/>
    <cellStyle name="Normal 3 2 16 2 4" xfId="23448" xr:uid="{00000000-0005-0000-0000-0000C35B0000}"/>
    <cellStyle name="Normal 3 2 16 2 5" xfId="23449" xr:uid="{00000000-0005-0000-0000-0000C45B0000}"/>
    <cellStyle name="Normal 3 2 16 2 6" xfId="23450" xr:uid="{00000000-0005-0000-0000-0000C55B0000}"/>
    <cellStyle name="Normal 3 2 16 3" xfId="23451" xr:uid="{00000000-0005-0000-0000-0000C65B0000}"/>
    <cellStyle name="Normal 3 2 16 3 2" xfId="23452" xr:uid="{00000000-0005-0000-0000-0000C75B0000}"/>
    <cellStyle name="Normal 3 2 16 3 3" xfId="23453" xr:uid="{00000000-0005-0000-0000-0000C85B0000}"/>
    <cellStyle name="Normal 3 2 16 3 4" xfId="23454" xr:uid="{00000000-0005-0000-0000-0000C95B0000}"/>
    <cellStyle name="Normal 3 2 16 3 5" xfId="23455" xr:uid="{00000000-0005-0000-0000-0000CA5B0000}"/>
    <cellStyle name="Normal 3 2 16 3 6" xfId="23456" xr:uid="{00000000-0005-0000-0000-0000CB5B0000}"/>
    <cellStyle name="Normal 3 2 16 4" xfId="23457" xr:uid="{00000000-0005-0000-0000-0000CC5B0000}"/>
    <cellStyle name="Normal 3 2 16 4 2" xfId="23458" xr:uid="{00000000-0005-0000-0000-0000CD5B0000}"/>
    <cellStyle name="Normal 3 2 16 4 3" xfId="23459" xr:uid="{00000000-0005-0000-0000-0000CE5B0000}"/>
    <cellStyle name="Normal 3 2 16 4 4" xfId="23460" xr:uid="{00000000-0005-0000-0000-0000CF5B0000}"/>
    <cellStyle name="Normal 3 2 16 4 5" xfId="23461" xr:uid="{00000000-0005-0000-0000-0000D05B0000}"/>
    <cellStyle name="Normal 3 2 16 4 6" xfId="23462" xr:uid="{00000000-0005-0000-0000-0000D15B0000}"/>
    <cellStyle name="Normal 3 2 16 5" xfId="23463" xr:uid="{00000000-0005-0000-0000-0000D25B0000}"/>
    <cellStyle name="Normal 3 2 16 5 2" xfId="23464" xr:uid="{00000000-0005-0000-0000-0000D35B0000}"/>
    <cellStyle name="Normal 3 2 16 5 3" xfId="23465" xr:uid="{00000000-0005-0000-0000-0000D45B0000}"/>
    <cellStyle name="Normal 3 2 16 5 4" xfId="23466" xr:uid="{00000000-0005-0000-0000-0000D55B0000}"/>
    <cellStyle name="Normal 3 2 16 5 5" xfId="23467" xr:uid="{00000000-0005-0000-0000-0000D65B0000}"/>
    <cellStyle name="Normal 3 2 16 5 6" xfId="23468" xr:uid="{00000000-0005-0000-0000-0000D75B0000}"/>
    <cellStyle name="Normal 3 2 16 6" xfId="23469" xr:uid="{00000000-0005-0000-0000-0000D85B0000}"/>
    <cellStyle name="Normal 3 2 16 6 2" xfId="23470" xr:uid="{00000000-0005-0000-0000-0000D95B0000}"/>
    <cellStyle name="Normal 3 2 16 6 3" xfId="23471" xr:uid="{00000000-0005-0000-0000-0000DA5B0000}"/>
    <cellStyle name="Normal 3 2 16 6 4" xfId="23472" xr:uid="{00000000-0005-0000-0000-0000DB5B0000}"/>
    <cellStyle name="Normal 3 2 16 6 5" xfId="23473" xr:uid="{00000000-0005-0000-0000-0000DC5B0000}"/>
    <cellStyle name="Normal 3 2 16 6 6" xfId="23474" xr:uid="{00000000-0005-0000-0000-0000DD5B0000}"/>
    <cellStyle name="Normal 3 2 16 7" xfId="23475" xr:uid="{00000000-0005-0000-0000-0000DE5B0000}"/>
    <cellStyle name="Normal 3 2 16 8" xfId="23476" xr:uid="{00000000-0005-0000-0000-0000DF5B0000}"/>
    <cellStyle name="Normal 3 2 16 9" xfId="23477" xr:uid="{00000000-0005-0000-0000-0000E05B0000}"/>
    <cellStyle name="Normal 3 2 17" xfId="23478" xr:uid="{00000000-0005-0000-0000-0000E15B0000}"/>
    <cellStyle name="Normal 3 2 17 10" xfId="23479" xr:uid="{00000000-0005-0000-0000-0000E25B0000}"/>
    <cellStyle name="Normal 3 2 17 11" xfId="23480" xr:uid="{00000000-0005-0000-0000-0000E35B0000}"/>
    <cellStyle name="Normal 3 2 17 2" xfId="23481" xr:uid="{00000000-0005-0000-0000-0000E45B0000}"/>
    <cellStyle name="Normal 3 2 17 2 2" xfId="23482" xr:uid="{00000000-0005-0000-0000-0000E55B0000}"/>
    <cellStyle name="Normal 3 2 17 2 3" xfId="23483" xr:uid="{00000000-0005-0000-0000-0000E65B0000}"/>
    <cellStyle name="Normal 3 2 17 2 4" xfId="23484" xr:uid="{00000000-0005-0000-0000-0000E75B0000}"/>
    <cellStyle name="Normal 3 2 17 2 5" xfId="23485" xr:uid="{00000000-0005-0000-0000-0000E85B0000}"/>
    <cellStyle name="Normal 3 2 17 2 6" xfId="23486" xr:uid="{00000000-0005-0000-0000-0000E95B0000}"/>
    <cellStyle name="Normal 3 2 17 3" xfId="23487" xr:uid="{00000000-0005-0000-0000-0000EA5B0000}"/>
    <cellStyle name="Normal 3 2 17 3 2" xfId="23488" xr:uid="{00000000-0005-0000-0000-0000EB5B0000}"/>
    <cellStyle name="Normal 3 2 17 3 3" xfId="23489" xr:uid="{00000000-0005-0000-0000-0000EC5B0000}"/>
    <cellStyle name="Normal 3 2 17 3 4" xfId="23490" xr:uid="{00000000-0005-0000-0000-0000ED5B0000}"/>
    <cellStyle name="Normal 3 2 17 3 5" xfId="23491" xr:uid="{00000000-0005-0000-0000-0000EE5B0000}"/>
    <cellStyle name="Normal 3 2 17 3 6" xfId="23492" xr:uid="{00000000-0005-0000-0000-0000EF5B0000}"/>
    <cellStyle name="Normal 3 2 17 4" xfId="23493" xr:uid="{00000000-0005-0000-0000-0000F05B0000}"/>
    <cellStyle name="Normal 3 2 17 4 2" xfId="23494" xr:uid="{00000000-0005-0000-0000-0000F15B0000}"/>
    <cellStyle name="Normal 3 2 17 4 3" xfId="23495" xr:uid="{00000000-0005-0000-0000-0000F25B0000}"/>
    <cellStyle name="Normal 3 2 17 4 4" xfId="23496" xr:uid="{00000000-0005-0000-0000-0000F35B0000}"/>
    <cellStyle name="Normal 3 2 17 4 5" xfId="23497" xr:uid="{00000000-0005-0000-0000-0000F45B0000}"/>
    <cellStyle name="Normal 3 2 17 4 6" xfId="23498" xr:uid="{00000000-0005-0000-0000-0000F55B0000}"/>
    <cellStyle name="Normal 3 2 17 5" xfId="23499" xr:uid="{00000000-0005-0000-0000-0000F65B0000}"/>
    <cellStyle name="Normal 3 2 17 5 2" xfId="23500" xr:uid="{00000000-0005-0000-0000-0000F75B0000}"/>
    <cellStyle name="Normal 3 2 17 5 3" xfId="23501" xr:uid="{00000000-0005-0000-0000-0000F85B0000}"/>
    <cellStyle name="Normal 3 2 17 5 4" xfId="23502" xr:uid="{00000000-0005-0000-0000-0000F95B0000}"/>
    <cellStyle name="Normal 3 2 17 5 5" xfId="23503" xr:uid="{00000000-0005-0000-0000-0000FA5B0000}"/>
    <cellStyle name="Normal 3 2 17 5 6" xfId="23504" xr:uid="{00000000-0005-0000-0000-0000FB5B0000}"/>
    <cellStyle name="Normal 3 2 17 6" xfId="23505" xr:uid="{00000000-0005-0000-0000-0000FC5B0000}"/>
    <cellStyle name="Normal 3 2 17 6 2" xfId="23506" xr:uid="{00000000-0005-0000-0000-0000FD5B0000}"/>
    <cellStyle name="Normal 3 2 17 6 3" xfId="23507" xr:uid="{00000000-0005-0000-0000-0000FE5B0000}"/>
    <cellStyle name="Normal 3 2 17 6 4" xfId="23508" xr:uid="{00000000-0005-0000-0000-0000FF5B0000}"/>
    <cellStyle name="Normal 3 2 17 6 5" xfId="23509" xr:uid="{00000000-0005-0000-0000-0000005C0000}"/>
    <cellStyle name="Normal 3 2 17 6 6" xfId="23510" xr:uid="{00000000-0005-0000-0000-0000015C0000}"/>
    <cellStyle name="Normal 3 2 17 7" xfId="23511" xr:uid="{00000000-0005-0000-0000-0000025C0000}"/>
    <cellStyle name="Normal 3 2 17 8" xfId="23512" xr:uid="{00000000-0005-0000-0000-0000035C0000}"/>
    <cellStyle name="Normal 3 2 17 9" xfId="23513" xr:uid="{00000000-0005-0000-0000-0000045C0000}"/>
    <cellStyle name="Normal 3 2 18" xfId="23514" xr:uid="{00000000-0005-0000-0000-0000055C0000}"/>
    <cellStyle name="Normal 3 2 18 10" xfId="23515" xr:uid="{00000000-0005-0000-0000-0000065C0000}"/>
    <cellStyle name="Normal 3 2 18 11" xfId="23516" xr:uid="{00000000-0005-0000-0000-0000075C0000}"/>
    <cellStyle name="Normal 3 2 18 2" xfId="23517" xr:uid="{00000000-0005-0000-0000-0000085C0000}"/>
    <cellStyle name="Normal 3 2 18 2 2" xfId="23518" xr:uid="{00000000-0005-0000-0000-0000095C0000}"/>
    <cellStyle name="Normal 3 2 18 2 3" xfId="23519" xr:uid="{00000000-0005-0000-0000-00000A5C0000}"/>
    <cellStyle name="Normal 3 2 18 2 4" xfId="23520" xr:uid="{00000000-0005-0000-0000-00000B5C0000}"/>
    <cellStyle name="Normal 3 2 18 2 5" xfId="23521" xr:uid="{00000000-0005-0000-0000-00000C5C0000}"/>
    <cellStyle name="Normal 3 2 18 2 6" xfId="23522" xr:uid="{00000000-0005-0000-0000-00000D5C0000}"/>
    <cellStyle name="Normal 3 2 18 3" xfId="23523" xr:uid="{00000000-0005-0000-0000-00000E5C0000}"/>
    <cellStyle name="Normal 3 2 18 3 2" xfId="23524" xr:uid="{00000000-0005-0000-0000-00000F5C0000}"/>
    <cellStyle name="Normal 3 2 18 3 3" xfId="23525" xr:uid="{00000000-0005-0000-0000-0000105C0000}"/>
    <cellStyle name="Normal 3 2 18 3 4" xfId="23526" xr:uid="{00000000-0005-0000-0000-0000115C0000}"/>
    <cellStyle name="Normal 3 2 18 3 5" xfId="23527" xr:uid="{00000000-0005-0000-0000-0000125C0000}"/>
    <cellStyle name="Normal 3 2 18 3 6" xfId="23528" xr:uid="{00000000-0005-0000-0000-0000135C0000}"/>
    <cellStyle name="Normal 3 2 18 4" xfId="23529" xr:uid="{00000000-0005-0000-0000-0000145C0000}"/>
    <cellStyle name="Normal 3 2 18 4 2" xfId="23530" xr:uid="{00000000-0005-0000-0000-0000155C0000}"/>
    <cellStyle name="Normal 3 2 18 4 3" xfId="23531" xr:uid="{00000000-0005-0000-0000-0000165C0000}"/>
    <cellStyle name="Normal 3 2 18 4 4" xfId="23532" xr:uid="{00000000-0005-0000-0000-0000175C0000}"/>
    <cellStyle name="Normal 3 2 18 4 5" xfId="23533" xr:uid="{00000000-0005-0000-0000-0000185C0000}"/>
    <cellStyle name="Normal 3 2 18 4 6" xfId="23534" xr:uid="{00000000-0005-0000-0000-0000195C0000}"/>
    <cellStyle name="Normal 3 2 18 5" xfId="23535" xr:uid="{00000000-0005-0000-0000-00001A5C0000}"/>
    <cellStyle name="Normal 3 2 18 5 2" xfId="23536" xr:uid="{00000000-0005-0000-0000-00001B5C0000}"/>
    <cellStyle name="Normal 3 2 18 5 3" xfId="23537" xr:uid="{00000000-0005-0000-0000-00001C5C0000}"/>
    <cellStyle name="Normal 3 2 18 5 4" xfId="23538" xr:uid="{00000000-0005-0000-0000-00001D5C0000}"/>
    <cellStyle name="Normal 3 2 18 5 5" xfId="23539" xr:uid="{00000000-0005-0000-0000-00001E5C0000}"/>
    <cellStyle name="Normal 3 2 18 5 6" xfId="23540" xr:uid="{00000000-0005-0000-0000-00001F5C0000}"/>
    <cellStyle name="Normal 3 2 18 6" xfId="23541" xr:uid="{00000000-0005-0000-0000-0000205C0000}"/>
    <cellStyle name="Normal 3 2 18 6 2" xfId="23542" xr:uid="{00000000-0005-0000-0000-0000215C0000}"/>
    <cellStyle name="Normal 3 2 18 6 3" xfId="23543" xr:uid="{00000000-0005-0000-0000-0000225C0000}"/>
    <cellStyle name="Normal 3 2 18 6 4" xfId="23544" xr:uid="{00000000-0005-0000-0000-0000235C0000}"/>
    <cellStyle name="Normal 3 2 18 6 5" xfId="23545" xr:uid="{00000000-0005-0000-0000-0000245C0000}"/>
    <cellStyle name="Normal 3 2 18 6 6" xfId="23546" xr:uid="{00000000-0005-0000-0000-0000255C0000}"/>
    <cellStyle name="Normal 3 2 18 7" xfId="23547" xr:uid="{00000000-0005-0000-0000-0000265C0000}"/>
    <cellStyle name="Normal 3 2 18 8" xfId="23548" xr:uid="{00000000-0005-0000-0000-0000275C0000}"/>
    <cellStyle name="Normal 3 2 18 9" xfId="23549" xr:uid="{00000000-0005-0000-0000-0000285C0000}"/>
    <cellStyle name="Normal 3 2 19" xfId="23550" xr:uid="{00000000-0005-0000-0000-0000295C0000}"/>
    <cellStyle name="Normal 3 2 19 10" xfId="23551" xr:uid="{00000000-0005-0000-0000-00002A5C0000}"/>
    <cellStyle name="Normal 3 2 19 11" xfId="23552" xr:uid="{00000000-0005-0000-0000-00002B5C0000}"/>
    <cellStyle name="Normal 3 2 19 2" xfId="23553" xr:uid="{00000000-0005-0000-0000-00002C5C0000}"/>
    <cellStyle name="Normal 3 2 19 2 2" xfId="23554" xr:uid="{00000000-0005-0000-0000-00002D5C0000}"/>
    <cellStyle name="Normal 3 2 19 2 3" xfId="23555" xr:uid="{00000000-0005-0000-0000-00002E5C0000}"/>
    <cellStyle name="Normal 3 2 19 2 4" xfId="23556" xr:uid="{00000000-0005-0000-0000-00002F5C0000}"/>
    <cellStyle name="Normal 3 2 19 2 5" xfId="23557" xr:uid="{00000000-0005-0000-0000-0000305C0000}"/>
    <cellStyle name="Normal 3 2 19 2 6" xfId="23558" xr:uid="{00000000-0005-0000-0000-0000315C0000}"/>
    <cellStyle name="Normal 3 2 19 3" xfId="23559" xr:uid="{00000000-0005-0000-0000-0000325C0000}"/>
    <cellStyle name="Normal 3 2 19 3 2" xfId="23560" xr:uid="{00000000-0005-0000-0000-0000335C0000}"/>
    <cellStyle name="Normal 3 2 19 3 3" xfId="23561" xr:uid="{00000000-0005-0000-0000-0000345C0000}"/>
    <cellStyle name="Normal 3 2 19 3 4" xfId="23562" xr:uid="{00000000-0005-0000-0000-0000355C0000}"/>
    <cellStyle name="Normal 3 2 19 3 5" xfId="23563" xr:uid="{00000000-0005-0000-0000-0000365C0000}"/>
    <cellStyle name="Normal 3 2 19 3 6" xfId="23564" xr:uid="{00000000-0005-0000-0000-0000375C0000}"/>
    <cellStyle name="Normal 3 2 19 4" xfId="23565" xr:uid="{00000000-0005-0000-0000-0000385C0000}"/>
    <cellStyle name="Normal 3 2 19 4 2" xfId="23566" xr:uid="{00000000-0005-0000-0000-0000395C0000}"/>
    <cellStyle name="Normal 3 2 19 4 3" xfId="23567" xr:uid="{00000000-0005-0000-0000-00003A5C0000}"/>
    <cellStyle name="Normal 3 2 19 4 4" xfId="23568" xr:uid="{00000000-0005-0000-0000-00003B5C0000}"/>
    <cellStyle name="Normal 3 2 19 4 5" xfId="23569" xr:uid="{00000000-0005-0000-0000-00003C5C0000}"/>
    <cellStyle name="Normal 3 2 19 4 6" xfId="23570" xr:uid="{00000000-0005-0000-0000-00003D5C0000}"/>
    <cellStyle name="Normal 3 2 19 5" xfId="23571" xr:uid="{00000000-0005-0000-0000-00003E5C0000}"/>
    <cellStyle name="Normal 3 2 19 5 2" xfId="23572" xr:uid="{00000000-0005-0000-0000-00003F5C0000}"/>
    <cellStyle name="Normal 3 2 19 5 3" xfId="23573" xr:uid="{00000000-0005-0000-0000-0000405C0000}"/>
    <cellStyle name="Normal 3 2 19 5 4" xfId="23574" xr:uid="{00000000-0005-0000-0000-0000415C0000}"/>
    <cellStyle name="Normal 3 2 19 5 5" xfId="23575" xr:uid="{00000000-0005-0000-0000-0000425C0000}"/>
    <cellStyle name="Normal 3 2 19 5 6" xfId="23576" xr:uid="{00000000-0005-0000-0000-0000435C0000}"/>
    <cellStyle name="Normal 3 2 19 6" xfId="23577" xr:uid="{00000000-0005-0000-0000-0000445C0000}"/>
    <cellStyle name="Normal 3 2 19 6 2" xfId="23578" xr:uid="{00000000-0005-0000-0000-0000455C0000}"/>
    <cellStyle name="Normal 3 2 19 6 3" xfId="23579" xr:uid="{00000000-0005-0000-0000-0000465C0000}"/>
    <cellStyle name="Normal 3 2 19 6 4" xfId="23580" xr:uid="{00000000-0005-0000-0000-0000475C0000}"/>
    <cellStyle name="Normal 3 2 19 6 5" xfId="23581" xr:uid="{00000000-0005-0000-0000-0000485C0000}"/>
    <cellStyle name="Normal 3 2 19 6 6" xfId="23582" xr:uid="{00000000-0005-0000-0000-0000495C0000}"/>
    <cellStyle name="Normal 3 2 19 7" xfId="23583" xr:uid="{00000000-0005-0000-0000-00004A5C0000}"/>
    <cellStyle name="Normal 3 2 19 8" xfId="23584" xr:uid="{00000000-0005-0000-0000-00004B5C0000}"/>
    <cellStyle name="Normal 3 2 19 9" xfId="23585" xr:uid="{00000000-0005-0000-0000-00004C5C0000}"/>
    <cellStyle name="Normal 3 2 2" xfId="23586" xr:uid="{00000000-0005-0000-0000-00004D5C0000}"/>
    <cellStyle name="Normal 3 2 2 10" xfId="23587" xr:uid="{00000000-0005-0000-0000-00004E5C0000}"/>
    <cellStyle name="Normal 3 2 2 11" xfId="23588" xr:uid="{00000000-0005-0000-0000-00004F5C0000}"/>
    <cellStyle name="Normal 3 2 2 12" xfId="23589" xr:uid="{00000000-0005-0000-0000-0000505C0000}"/>
    <cellStyle name="Normal 3 2 2 13" xfId="23590" xr:uid="{00000000-0005-0000-0000-0000515C0000}"/>
    <cellStyle name="Normal 3 2 2 14" xfId="23591" xr:uid="{00000000-0005-0000-0000-0000525C0000}"/>
    <cellStyle name="Normal 3 2 2 15" xfId="23592" xr:uid="{00000000-0005-0000-0000-0000535C0000}"/>
    <cellStyle name="Normal 3 2 2 16" xfId="23593" xr:uid="{00000000-0005-0000-0000-0000545C0000}"/>
    <cellStyle name="Normal 3 2 2 17" xfId="23594" xr:uid="{00000000-0005-0000-0000-0000555C0000}"/>
    <cellStyle name="Normal 3 2 2 18" xfId="23595" xr:uid="{00000000-0005-0000-0000-0000565C0000}"/>
    <cellStyle name="Normal 3 2 2 18 2" xfId="23596" xr:uid="{00000000-0005-0000-0000-0000575C0000}"/>
    <cellStyle name="Normal 3 2 2 18 2 2" xfId="23597" xr:uid="{00000000-0005-0000-0000-0000585C0000}"/>
    <cellStyle name="Normal 3 2 2 18 2 2 2" xfId="23598" xr:uid="{00000000-0005-0000-0000-0000595C0000}"/>
    <cellStyle name="Normal 3 2 2 18 2 2 2 2" xfId="23599" xr:uid="{00000000-0005-0000-0000-00005A5C0000}"/>
    <cellStyle name="Normal 3 2 2 18 2 2 2 3" xfId="23600" xr:uid="{00000000-0005-0000-0000-00005B5C0000}"/>
    <cellStyle name="Normal 3 2 2 18 2 2 2 4" xfId="23601" xr:uid="{00000000-0005-0000-0000-00005C5C0000}"/>
    <cellStyle name="Normal 3 2 2 18 2 2 2 5" xfId="23602" xr:uid="{00000000-0005-0000-0000-00005D5C0000}"/>
    <cellStyle name="Normal 3 2 2 18 2 2 2 6" xfId="23603" xr:uid="{00000000-0005-0000-0000-00005E5C0000}"/>
    <cellStyle name="Normal 3 2 2 18 2 3" xfId="23604" xr:uid="{00000000-0005-0000-0000-00005F5C0000}"/>
    <cellStyle name="Normal 3 2 2 18 2 4" xfId="23605" xr:uid="{00000000-0005-0000-0000-0000605C0000}"/>
    <cellStyle name="Normal 3 2 2 18 2 5" xfId="23606" xr:uid="{00000000-0005-0000-0000-0000615C0000}"/>
    <cellStyle name="Normal 3 2 2 18 2 6" xfId="23607" xr:uid="{00000000-0005-0000-0000-0000625C0000}"/>
    <cellStyle name="Normal 3 2 2 18 2 7" xfId="23608" xr:uid="{00000000-0005-0000-0000-0000635C0000}"/>
    <cellStyle name="Normal 3 2 2 18 3" xfId="23609" xr:uid="{00000000-0005-0000-0000-0000645C0000}"/>
    <cellStyle name="Normal 3 2 2 18 3 2" xfId="23610" xr:uid="{00000000-0005-0000-0000-0000655C0000}"/>
    <cellStyle name="Normal 3 2 2 18 3 3" xfId="23611" xr:uid="{00000000-0005-0000-0000-0000665C0000}"/>
    <cellStyle name="Normal 3 2 2 18 3 4" xfId="23612" xr:uid="{00000000-0005-0000-0000-0000675C0000}"/>
    <cellStyle name="Normal 3 2 2 18 3 5" xfId="23613" xr:uid="{00000000-0005-0000-0000-0000685C0000}"/>
    <cellStyle name="Normal 3 2 2 18 3 6" xfId="23614" xr:uid="{00000000-0005-0000-0000-0000695C0000}"/>
    <cellStyle name="Normal 3 2 2 18 4" xfId="23615" xr:uid="{00000000-0005-0000-0000-00006A5C0000}"/>
    <cellStyle name="Normal 3 2 2 18 4 2" xfId="23616" xr:uid="{00000000-0005-0000-0000-00006B5C0000}"/>
    <cellStyle name="Normal 3 2 2 18 4 3" xfId="23617" xr:uid="{00000000-0005-0000-0000-00006C5C0000}"/>
    <cellStyle name="Normal 3 2 2 18 4 4" xfId="23618" xr:uid="{00000000-0005-0000-0000-00006D5C0000}"/>
    <cellStyle name="Normal 3 2 2 18 4 5" xfId="23619" xr:uid="{00000000-0005-0000-0000-00006E5C0000}"/>
    <cellStyle name="Normal 3 2 2 18 4 6" xfId="23620" xr:uid="{00000000-0005-0000-0000-00006F5C0000}"/>
    <cellStyle name="Normal 3 2 2 18 5" xfId="23621" xr:uid="{00000000-0005-0000-0000-0000705C0000}"/>
    <cellStyle name="Normal 3 2 2 18 5 2" xfId="23622" xr:uid="{00000000-0005-0000-0000-0000715C0000}"/>
    <cellStyle name="Normal 3 2 2 18 5 3" xfId="23623" xr:uid="{00000000-0005-0000-0000-0000725C0000}"/>
    <cellStyle name="Normal 3 2 2 18 5 4" xfId="23624" xr:uid="{00000000-0005-0000-0000-0000735C0000}"/>
    <cellStyle name="Normal 3 2 2 18 5 5" xfId="23625" xr:uid="{00000000-0005-0000-0000-0000745C0000}"/>
    <cellStyle name="Normal 3 2 2 18 5 6" xfId="23626" xr:uid="{00000000-0005-0000-0000-0000755C0000}"/>
    <cellStyle name="Normal 3 2 2 18 6" xfId="23627" xr:uid="{00000000-0005-0000-0000-0000765C0000}"/>
    <cellStyle name="Normal 3 2 2 18 6 2" xfId="23628" xr:uid="{00000000-0005-0000-0000-0000775C0000}"/>
    <cellStyle name="Normal 3 2 2 18 6 3" xfId="23629" xr:uid="{00000000-0005-0000-0000-0000785C0000}"/>
    <cellStyle name="Normal 3 2 2 18 6 4" xfId="23630" xr:uid="{00000000-0005-0000-0000-0000795C0000}"/>
    <cellStyle name="Normal 3 2 2 18 6 5" xfId="23631" xr:uid="{00000000-0005-0000-0000-00007A5C0000}"/>
    <cellStyle name="Normal 3 2 2 18 6 6" xfId="23632" xr:uid="{00000000-0005-0000-0000-00007B5C0000}"/>
    <cellStyle name="Normal 3 2 2 19" xfId="23633" xr:uid="{00000000-0005-0000-0000-00007C5C0000}"/>
    <cellStyle name="Normal 3 2 2 19 2" xfId="23634" xr:uid="{00000000-0005-0000-0000-00007D5C0000}"/>
    <cellStyle name="Normal 3 2 2 19 2 2" xfId="23635" xr:uid="{00000000-0005-0000-0000-00007E5C0000}"/>
    <cellStyle name="Normal 3 2 2 19 2 3" xfId="23636" xr:uid="{00000000-0005-0000-0000-00007F5C0000}"/>
    <cellStyle name="Normal 3 2 2 19 2 4" xfId="23637" xr:uid="{00000000-0005-0000-0000-0000805C0000}"/>
    <cellStyle name="Normal 3 2 2 19 2 5" xfId="23638" xr:uid="{00000000-0005-0000-0000-0000815C0000}"/>
    <cellStyle name="Normal 3 2 2 19 2 6" xfId="23639" xr:uid="{00000000-0005-0000-0000-0000825C0000}"/>
    <cellStyle name="Normal 3 2 2 19 2 7" xfId="23640" xr:uid="{00000000-0005-0000-0000-0000835C0000}"/>
    <cellStyle name="Normal 3 2 2 2" xfId="23641" xr:uid="{00000000-0005-0000-0000-0000845C0000}"/>
    <cellStyle name="Normal 3 2 2 2 10" xfId="23642" xr:uid="{00000000-0005-0000-0000-0000855C0000}"/>
    <cellStyle name="Normal 3 2 2 2 10 10" xfId="23643" xr:uid="{00000000-0005-0000-0000-0000865C0000}"/>
    <cellStyle name="Normal 3 2 2 2 10 11" xfId="23644" xr:uid="{00000000-0005-0000-0000-0000875C0000}"/>
    <cellStyle name="Normal 3 2 2 2 10 2" xfId="23645" xr:uid="{00000000-0005-0000-0000-0000885C0000}"/>
    <cellStyle name="Normal 3 2 2 2 10 2 2" xfId="23646" xr:uid="{00000000-0005-0000-0000-0000895C0000}"/>
    <cellStyle name="Normal 3 2 2 2 10 2 3" xfId="23647" xr:uid="{00000000-0005-0000-0000-00008A5C0000}"/>
    <cellStyle name="Normal 3 2 2 2 10 2 4" xfId="23648" xr:uid="{00000000-0005-0000-0000-00008B5C0000}"/>
    <cellStyle name="Normal 3 2 2 2 10 2 5" xfId="23649" xr:uid="{00000000-0005-0000-0000-00008C5C0000}"/>
    <cellStyle name="Normal 3 2 2 2 10 2 6" xfId="23650" xr:uid="{00000000-0005-0000-0000-00008D5C0000}"/>
    <cellStyle name="Normal 3 2 2 2 10 3" xfId="23651" xr:uid="{00000000-0005-0000-0000-00008E5C0000}"/>
    <cellStyle name="Normal 3 2 2 2 10 3 2" xfId="23652" xr:uid="{00000000-0005-0000-0000-00008F5C0000}"/>
    <cellStyle name="Normal 3 2 2 2 10 3 3" xfId="23653" xr:uid="{00000000-0005-0000-0000-0000905C0000}"/>
    <cellStyle name="Normal 3 2 2 2 10 3 4" xfId="23654" xr:uid="{00000000-0005-0000-0000-0000915C0000}"/>
    <cellStyle name="Normal 3 2 2 2 10 3 5" xfId="23655" xr:uid="{00000000-0005-0000-0000-0000925C0000}"/>
    <cellStyle name="Normal 3 2 2 2 10 3 6" xfId="23656" xr:uid="{00000000-0005-0000-0000-0000935C0000}"/>
    <cellStyle name="Normal 3 2 2 2 10 4" xfId="23657" xr:uid="{00000000-0005-0000-0000-0000945C0000}"/>
    <cellStyle name="Normal 3 2 2 2 10 4 2" xfId="23658" xr:uid="{00000000-0005-0000-0000-0000955C0000}"/>
    <cellStyle name="Normal 3 2 2 2 10 4 3" xfId="23659" xr:uid="{00000000-0005-0000-0000-0000965C0000}"/>
    <cellStyle name="Normal 3 2 2 2 10 4 4" xfId="23660" xr:uid="{00000000-0005-0000-0000-0000975C0000}"/>
    <cellStyle name="Normal 3 2 2 2 10 4 5" xfId="23661" xr:uid="{00000000-0005-0000-0000-0000985C0000}"/>
    <cellStyle name="Normal 3 2 2 2 10 4 6" xfId="23662" xr:uid="{00000000-0005-0000-0000-0000995C0000}"/>
    <cellStyle name="Normal 3 2 2 2 10 5" xfId="23663" xr:uid="{00000000-0005-0000-0000-00009A5C0000}"/>
    <cellStyle name="Normal 3 2 2 2 10 5 2" xfId="23664" xr:uid="{00000000-0005-0000-0000-00009B5C0000}"/>
    <cellStyle name="Normal 3 2 2 2 10 5 3" xfId="23665" xr:uid="{00000000-0005-0000-0000-00009C5C0000}"/>
    <cellStyle name="Normal 3 2 2 2 10 5 4" xfId="23666" xr:uid="{00000000-0005-0000-0000-00009D5C0000}"/>
    <cellStyle name="Normal 3 2 2 2 10 5 5" xfId="23667" xr:uid="{00000000-0005-0000-0000-00009E5C0000}"/>
    <cellStyle name="Normal 3 2 2 2 10 5 6" xfId="23668" xr:uid="{00000000-0005-0000-0000-00009F5C0000}"/>
    <cellStyle name="Normal 3 2 2 2 10 6" xfId="23669" xr:uid="{00000000-0005-0000-0000-0000A05C0000}"/>
    <cellStyle name="Normal 3 2 2 2 10 6 2" xfId="23670" xr:uid="{00000000-0005-0000-0000-0000A15C0000}"/>
    <cellStyle name="Normal 3 2 2 2 10 6 3" xfId="23671" xr:uid="{00000000-0005-0000-0000-0000A25C0000}"/>
    <cellStyle name="Normal 3 2 2 2 10 6 4" xfId="23672" xr:uid="{00000000-0005-0000-0000-0000A35C0000}"/>
    <cellStyle name="Normal 3 2 2 2 10 6 5" xfId="23673" xr:uid="{00000000-0005-0000-0000-0000A45C0000}"/>
    <cellStyle name="Normal 3 2 2 2 10 6 6" xfId="23674" xr:uid="{00000000-0005-0000-0000-0000A55C0000}"/>
    <cellStyle name="Normal 3 2 2 2 10 7" xfId="23675" xr:uid="{00000000-0005-0000-0000-0000A65C0000}"/>
    <cellStyle name="Normal 3 2 2 2 10 8" xfId="23676" xr:uid="{00000000-0005-0000-0000-0000A75C0000}"/>
    <cellStyle name="Normal 3 2 2 2 10 9" xfId="23677" xr:uid="{00000000-0005-0000-0000-0000A85C0000}"/>
    <cellStyle name="Normal 3 2 2 2 11" xfId="23678" xr:uid="{00000000-0005-0000-0000-0000A95C0000}"/>
    <cellStyle name="Normal 3 2 2 2 11 10" xfId="23679" xr:uid="{00000000-0005-0000-0000-0000AA5C0000}"/>
    <cellStyle name="Normal 3 2 2 2 11 11" xfId="23680" xr:uid="{00000000-0005-0000-0000-0000AB5C0000}"/>
    <cellStyle name="Normal 3 2 2 2 11 2" xfId="23681" xr:uid="{00000000-0005-0000-0000-0000AC5C0000}"/>
    <cellStyle name="Normal 3 2 2 2 11 2 2" xfId="23682" xr:uid="{00000000-0005-0000-0000-0000AD5C0000}"/>
    <cellStyle name="Normal 3 2 2 2 11 2 3" xfId="23683" xr:uid="{00000000-0005-0000-0000-0000AE5C0000}"/>
    <cellStyle name="Normal 3 2 2 2 11 2 4" xfId="23684" xr:uid="{00000000-0005-0000-0000-0000AF5C0000}"/>
    <cellStyle name="Normal 3 2 2 2 11 2 5" xfId="23685" xr:uid="{00000000-0005-0000-0000-0000B05C0000}"/>
    <cellStyle name="Normal 3 2 2 2 11 2 6" xfId="23686" xr:uid="{00000000-0005-0000-0000-0000B15C0000}"/>
    <cellStyle name="Normal 3 2 2 2 11 3" xfId="23687" xr:uid="{00000000-0005-0000-0000-0000B25C0000}"/>
    <cellStyle name="Normal 3 2 2 2 11 3 2" xfId="23688" xr:uid="{00000000-0005-0000-0000-0000B35C0000}"/>
    <cellStyle name="Normal 3 2 2 2 11 3 3" xfId="23689" xr:uid="{00000000-0005-0000-0000-0000B45C0000}"/>
    <cellStyle name="Normal 3 2 2 2 11 3 4" xfId="23690" xr:uid="{00000000-0005-0000-0000-0000B55C0000}"/>
    <cellStyle name="Normal 3 2 2 2 11 3 5" xfId="23691" xr:uid="{00000000-0005-0000-0000-0000B65C0000}"/>
    <cellStyle name="Normal 3 2 2 2 11 3 6" xfId="23692" xr:uid="{00000000-0005-0000-0000-0000B75C0000}"/>
    <cellStyle name="Normal 3 2 2 2 11 4" xfId="23693" xr:uid="{00000000-0005-0000-0000-0000B85C0000}"/>
    <cellStyle name="Normal 3 2 2 2 11 4 2" xfId="23694" xr:uid="{00000000-0005-0000-0000-0000B95C0000}"/>
    <cellStyle name="Normal 3 2 2 2 11 4 3" xfId="23695" xr:uid="{00000000-0005-0000-0000-0000BA5C0000}"/>
    <cellStyle name="Normal 3 2 2 2 11 4 4" xfId="23696" xr:uid="{00000000-0005-0000-0000-0000BB5C0000}"/>
    <cellStyle name="Normal 3 2 2 2 11 4 5" xfId="23697" xr:uid="{00000000-0005-0000-0000-0000BC5C0000}"/>
    <cellStyle name="Normal 3 2 2 2 11 4 6" xfId="23698" xr:uid="{00000000-0005-0000-0000-0000BD5C0000}"/>
    <cellStyle name="Normal 3 2 2 2 11 5" xfId="23699" xr:uid="{00000000-0005-0000-0000-0000BE5C0000}"/>
    <cellStyle name="Normal 3 2 2 2 11 5 2" xfId="23700" xr:uid="{00000000-0005-0000-0000-0000BF5C0000}"/>
    <cellStyle name="Normal 3 2 2 2 11 5 3" xfId="23701" xr:uid="{00000000-0005-0000-0000-0000C05C0000}"/>
    <cellStyle name="Normal 3 2 2 2 11 5 4" xfId="23702" xr:uid="{00000000-0005-0000-0000-0000C15C0000}"/>
    <cellStyle name="Normal 3 2 2 2 11 5 5" xfId="23703" xr:uid="{00000000-0005-0000-0000-0000C25C0000}"/>
    <cellStyle name="Normal 3 2 2 2 11 5 6" xfId="23704" xr:uid="{00000000-0005-0000-0000-0000C35C0000}"/>
    <cellStyle name="Normal 3 2 2 2 11 6" xfId="23705" xr:uid="{00000000-0005-0000-0000-0000C45C0000}"/>
    <cellStyle name="Normal 3 2 2 2 11 6 2" xfId="23706" xr:uid="{00000000-0005-0000-0000-0000C55C0000}"/>
    <cellStyle name="Normal 3 2 2 2 11 6 3" xfId="23707" xr:uid="{00000000-0005-0000-0000-0000C65C0000}"/>
    <cellStyle name="Normal 3 2 2 2 11 6 4" xfId="23708" xr:uid="{00000000-0005-0000-0000-0000C75C0000}"/>
    <cellStyle name="Normal 3 2 2 2 11 6 5" xfId="23709" xr:uid="{00000000-0005-0000-0000-0000C85C0000}"/>
    <cellStyle name="Normal 3 2 2 2 11 6 6" xfId="23710" xr:uid="{00000000-0005-0000-0000-0000C95C0000}"/>
    <cellStyle name="Normal 3 2 2 2 11 7" xfId="23711" xr:uid="{00000000-0005-0000-0000-0000CA5C0000}"/>
    <cellStyle name="Normal 3 2 2 2 11 8" xfId="23712" xr:uid="{00000000-0005-0000-0000-0000CB5C0000}"/>
    <cellStyle name="Normal 3 2 2 2 11 9" xfId="23713" xr:uid="{00000000-0005-0000-0000-0000CC5C0000}"/>
    <cellStyle name="Normal 3 2 2 2 12" xfId="23714" xr:uid="{00000000-0005-0000-0000-0000CD5C0000}"/>
    <cellStyle name="Normal 3 2 2 2 12 10" xfId="23715" xr:uid="{00000000-0005-0000-0000-0000CE5C0000}"/>
    <cellStyle name="Normal 3 2 2 2 12 11" xfId="23716" xr:uid="{00000000-0005-0000-0000-0000CF5C0000}"/>
    <cellStyle name="Normal 3 2 2 2 12 2" xfId="23717" xr:uid="{00000000-0005-0000-0000-0000D05C0000}"/>
    <cellStyle name="Normal 3 2 2 2 12 2 2" xfId="23718" xr:uid="{00000000-0005-0000-0000-0000D15C0000}"/>
    <cellStyle name="Normal 3 2 2 2 12 2 3" xfId="23719" xr:uid="{00000000-0005-0000-0000-0000D25C0000}"/>
    <cellStyle name="Normal 3 2 2 2 12 2 4" xfId="23720" xr:uid="{00000000-0005-0000-0000-0000D35C0000}"/>
    <cellStyle name="Normal 3 2 2 2 12 2 5" xfId="23721" xr:uid="{00000000-0005-0000-0000-0000D45C0000}"/>
    <cellStyle name="Normal 3 2 2 2 12 2 6" xfId="23722" xr:uid="{00000000-0005-0000-0000-0000D55C0000}"/>
    <cellStyle name="Normal 3 2 2 2 12 3" xfId="23723" xr:uid="{00000000-0005-0000-0000-0000D65C0000}"/>
    <cellStyle name="Normal 3 2 2 2 12 3 2" xfId="23724" xr:uid="{00000000-0005-0000-0000-0000D75C0000}"/>
    <cellStyle name="Normal 3 2 2 2 12 3 3" xfId="23725" xr:uid="{00000000-0005-0000-0000-0000D85C0000}"/>
    <cellStyle name="Normal 3 2 2 2 12 3 4" xfId="23726" xr:uid="{00000000-0005-0000-0000-0000D95C0000}"/>
    <cellStyle name="Normal 3 2 2 2 12 3 5" xfId="23727" xr:uid="{00000000-0005-0000-0000-0000DA5C0000}"/>
    <cellStyle name="Normal 3 2 2 2 12 3 6" xfId="23728" xr:uid="{00000000-0005-0000-0000-0000DB5C0000}"/>
    <cellStyle name="Normal 3 2 2 2 12 4" xfId="23729" xr:uid="{00000000-0005-0000-0000-0000DC5C0000}"/>
    <cellStyle name="Normal 3 2 2 2 12 4 2" xfId="23730" xr:uid="{00000000-0005-0000-0000-0000DD5C0000}"/>
    <cellStyle name="Normal 3 2 2 2 12 4 3" xfId="23731" xr:uid="{00000000-0005-0000-0000-0000DE5C0000}"/>
    <cellStyle name="Normal 3 2 2 2 12 4 4" xfId="23732" xr:uid="{00000000-0005-0000-0000-0000DF5C0000}"/>
    <cellStyle name="Normal 3 2 2 2 12 4 5" xfId="23733" xr:uid="{00000000-0005-0000-0000-0000E05C0000}"/>
    <cellStyle name="Normal 3 2 2 2 12 4 6" xfId="23734" xr:uid="{00000000-0005-0000-0000-0000E15C0000}"/>
    <cellStyle name="Normal 3 2 2 2 12 5" xfId="23735" xr:uid="{00000000-0005-0000-0000-0000E25C0000}"/>
    <cellStyle name="Normal 3 2 2 2 12 5 2" xfId="23736" xr:uid="{00000000-0005-0000-0000-0000E35C0000}"/>
    <cellStyle name="Normal 3 2 2 2 12 5 3" xfId="23737" xr:uid="{00000000-0005-0000-0000-0000E45C0000}"/>
    <cellStyle name="Normal 3 2 2 2 12 5 4" xfId="23738" xr:uid="{00000000-0005-0000-0000-0000E55C0000}"/>
    <cellStyle name="Normal 3 2 2 2 12 5 5" xfId="23739" xr:uid="{00000000-0005-0000-0000-0000E65C0000}"/>
    <cellStyle name="Normal 3 2 2 2 12 5 6" xfId="23740" xr:uid="{00000000-0005-0000-0000-0000E75C0000}"/>
    <cellStyle name="Normal 3 2 2 2 12 6" xfId="23741" xr:uid="{00000000-0005-0000-0000-0000E85C0000}"/>
    <cellStyle name="Normal 3 2 2 2 12 6 2" xfId="23742" xr:uid="{00000000-0005-0000-0000-0000E95C0000}"/>
    <cellStyle name="Normal 3 2 2 2 12 6 3" xfId="23743" xr:uid="{00000000-0005-0000-0000-0000EA5C0000}"/>
    <cellStyle name="Normal 3 2 2 2 12 6 4" xfId="23744" xr:uid="{00000000-0005-0000-0000-0000EB5C0000}"/>
    <cellStyle name="Normal 3 2 2 2 12 6 5" xfId="23745" xr:uid="{00000000-0005-0000-0000-0000EC5C0000}"/>
    <cellStyle name="Normal 3 2 2 2 12 6 6" xfId="23746" xr:uid="{00000000-0005-0000-0000-0000ED5C0000}"/>
    <cellStyle name="Normal 3 2 2 2 12 7" xfId="23747" xr:uid="{00000000-0005-0000-0000-0000EE5C0000}"/>
    <cellStyle name="Normal 3 2 2 2 12 8" xfId="23748" xr:uid="{00000000-0005-0000-0000-0000EF5C0000}"/>
    <cellStyle name="Normal 3 2 2 2 12 9" xfId="23749" xr:uid="{00000000-0005-0000-0000-0000F05C0000}"/>
    <cellStyle name="Normal 3 2 2 2 13" xfId="23750" xr:uid="{00000000-0005-0000-0000-0000F15C0000}"/>
    <cellStyle name="Normal 3 2 2 2 13 10" xfId="23751" xr:uid="{00000000-0005-0000-0000-0000F25C0000}"/>
    <cellStyle name="Normal 3 2 2 2 13 11" xfId="23752" xr:uid="{00000000-0005-0000-0000-0000F35C0000}"/>
    <cellStyle name="Normal 3 2 2 2 13 2" xfId="23753" xr:uid="{00000000-0005-0000-0000-0000F45C0000}"/>
    <cellStyle name="Normal 3 2 2 2 13 2 2" xfId="23754" xr:uid="{00000000-0005-0000-0000-0000F55C0000}"/>
    <cellStyle name="Normal 3 2 2 2 13 2 3" xfId="23755" xr:uid="{00000000-0005-0000-0000-0000F65C0000}"/>
    <cellStyle name="Normal 3 2 2 2 13 2 4" xfId="23756" xr:uid="{00000000-0005-0000-0000-0000F75C0000}"/>
    <cellStyle name="Normal 3 2 2 2 13 2 5" xfId="23757" xr:uid="{00000000-0005-0000-0000-0000F85C0000}"/>
    <cellStyle name="Normal 3 2 2 2 13 2 6" xfId="23758" xr:uid="{00000000-0005-0000-0000-0000F95C0000}"/>
    <cellStyle name="Normal 3 2 2 2 13 3" xfId="23759" xr:uid="{00000000-0005-0000-0000-0000FA5C0000}"/>
    <cellStyle name="Normal 3 2 2 2 13 3 2" xfId="23760" xr:uid="{00000000-0005-0000-0000-0000FB5C0000}"/>
    <cellStyle name="Normal 3 2 2 2 13 3 3" xfId="23761" xr:uid="{00000000-0005-0000-0000-0000FC5C0000}"/>
    <cellStyle name="Normal 3 2 2 2 13 3 4" xfId="23762" xr:uid="{00000000-0005-0000-0000-0000FD5C0000}"/>
    <cellStyle name="Normal 3 2 2 2 13 3 5" xfId="23763" xr:uid="{00000000-0005-0000-0000-0000FE5C0000}"/>
    <cellStyle name="Normal 3 2 2 2 13 3 6" xfId="23764" xr:uid="{00000000-0005-0000-0000-0000FF5C0000}"/>
    <cellStyle name="Normal 3 2 2 2 13 4" xfId="23765" xr:uid="{00000000-0005-0000-0000-0000005D0000}"/>
    <cellStyle name="Normal 3 2 2 2 13 4 2" xfId="23766" xr:uid="{00000000-0005-0000-0000-0000015D0000}"/>
    <cellStyle name="Normal 3 2 2 2 13 4 3" xfId="23767" xr:uid="{00000000-0005-0000-0000-0000025D0000}"/>
    <cellStyle name="Normal 3 2 2 2 13 4 4" xfId="23768" xr:uid="{00000000-0005-0000-0000-0000035D0000}"/>
    <cellStyle name="Normal 3 2 2 2 13 4 5" xfId="23769" xr:uid="{00000000-0005-0000-0000-0000045D0000}"/>
    <cellStyle name="Normal 3 2 2 2 13 4 6" xfId="23770" xr:uid="{00000000-0005-0000-0000-0000055D0000}"/>
    <cellStyle name="Normal 3 2 2 2 13 5" xfId="23771" xr:uid="{00000000-0005-0000-0000-0000065D0000}"/>
    <cellStyle name="Normal 3 2 2 2 13 5 2" xfId="23772" xr:uid="{00000000-0005-0000-0000-0000075D0000}"/>
    <cellStyle name="Normal 3 2 2 2 13 5 3" xfId="23773" xr:uid="{00000000-0005-0000-0000-0000085D0000}"/>
    <cellStyle name="Normal 3 2 2 2 13 5 4" xfId="23774" xr:uid="{00000000-0005-0000-0000-0000095D0000}"/>
    <cellStyle name="Normal 3 2 2 2 13 5 5" xfId="23775" xr:uid="{00000000-0005-0000-0000-00000A5D0000}"/>
    <cellStyle name="Normal 3 2 2 2 13 5 6" xfId="23776" xr:uid="{00000000-0005-0000-0000-00000B5D0000}"/>
    <cellStyle name="Normal 3 2 2 2 13 6" xfId="23777" xr:uid="{00000000-0005-0000-0000-00000C5D0000}"/>
    <cellStyle name="Normal 3 2 2 2 13 6 2" xfId="23778" xr:uid="{00000000-0005-0000-0000-00000D5D0000}"/>
    <cellStyle name="Normal 3 2 2 2 13 6 3" xfId="23779" xr:uid="{00000000-0005-0000-0000-00000E5D0000}"/>
    <cellStyle name="Normal 3 2 2 2 13 6 4" xfId="23780" xr:uid="{00000000-0005-0000-0000-00000F5D0000}"/>
    <cellStyle name="Normal 3 2 2 2 13 6 5" xfId="23781" xr:uid="{00000000-0005-0000-0000-0000105D0000}"/>
    <cellStyle name="Normal 3 2 2 2 13 6 6" xfId="23782" xr:uid="{00000000-0005-0000-0000-0000115D0000}"/>
    <cellStyle name="Normal 3 2 2 2 13 7" xfId="23783" xr:uid="{00000000-0005-0000-0000-0000125D0000}"/>
    <cellStyle name="Normal 3 2 2 2 13 8" xfId="23784" xr:uid="{00000000-0005-0000-0000-0000135D0000}"/>
    <cellStyle name="Normal 3 2 2 2 13 9" xfId="23785" xr:uid="{00000000-0005-0000-0000-0000145D0000}"/>
    <cellStyle name="Normal 3 2 2 2 14" xfId="23786" xr:uid="{00000000-0005-0000-0000-0000155D0000}"/>
    <cellStyle name="Normal 3 2 2 2 14 10" xfId="23787" xr:uid="{00000000-0005-0000-0000-0000165D0000}"/>
    <cellStyle name="Normal 3 2 2 2 14 11" xfId="23788" xr:uid="{00000000-0005-0000-0000-0000175D0000}"/>
    <cellStyle name="Normal 3 2 2 2 14 2" xfId="23789" xr:uid="{00000000-0005-0000-0000-0000185D0000}"/>
    <cellStyle name="Normal 3 2 2 2 14 2 2" xfId="23790" xr:uid="{00000000-0005-0000-0000-0000195D0000}"/>
    <cellStyle name="Normal 3 2 2 2 14 2 3" xfId="23791" xr:uid="{00000000-0005-0000-0000-00001A5D0000}"/>
    <cellStyle name="Normal 3 2 2 2 14 2 4" xfId="23792" xr:uid="{00000000-0005-0000-0000-00001B5D0000}"/>
    <cellStyle name="Normal 3 2 2 2 14 2 5" xfId="23793" xr:uid="{00000000-0005-0000-0000-00001C5D0000}"/>
    <cellStyle name="Normal 3 2 2 2 14 2 6" xfId="23794" xr:uid="{00000000-0005-0000-0000-00001D5D0000}"/>
    <cellStyle name="Normal 3 2 2 2 14 3" xfId="23795" xr:uid="{00000000-0005-0000-0000-00001E5D0000}"/>
    <cellStyle name="Normal 3 2 2 2 14 3 2" xfId="23796" xr:uid="{00000000-0005-0000-0000-00001F5D0000}"/>
    <cellStyle name="Normal 3 2 2 2 14 3 3" xfId="23797" xr:uid="{00000000-0005-0000-0000-0000205D0000}"/>
    <cellStyle name="Normal 3 2 2 2 14 3 4" xfId="23798" xr:uid="{00000000-0005-0000-0000-0000215D0000}"/>
    <cellStyle name="Normal 3 2 2 2 14 3 5" xfId="23799" xr:uid="{00000000-0005-0000-0000-0000225D0000}"/>
    <cellStyle name="Normal 3 2 2 2 14 3 6" xfId="23800" xr:uid="{00000000-0005-0000-0000-0000235D0000}"/>
    <cellStyle name="Normal 3 2 2 2 14 4" xfId="23801" xr:uid="{00000000-0005-0000-0000-0000245D0000}"/>
    <cellStyle name="Normal 3 2 2 2 14 4 2" xfId="23802" xr:uid="{00000000-0005-0000-0000-0000255D0000}"/>
    <cellStyle name="Normal 3 2 2 2 14 4 3" xfId="23803" xr:uid="{00000000-0005-0000-0000-0000265D0000}"/>
    <cellStyle name="Normal 3 2 2 2 14 4 4" xfId="23804" xr:uid="{00000000-0005-0000-0000-0000275D0000}"/>
    <cellStyle name="Normal 3 2 2 2 14 4 5" xfId="23805" xr:uid="{00000000-0005-0000-0000-0000285D0000}"/>
    <cellStyle name="Normal 3 2 2 2 14 4 6" xfId="23806" xr:uid="{00000000-0005-0000-0000-0000295D0000}"/>
    <cellStyle name="Normal 3 2 2 2 14 5" xfId="23807" xr:uid="{00000000-0005-0000-0000-00002A5D0000}"/>
    <cellStyle name="Normal 3 2 2 2 14 5 2" xfId="23808" xr:uid="{00000000-0005-0000-0000-00002B5D0000}"/>
    <cellStyle name="Normal 3 2 2 2 14 5 3" xfId="23809" xr:uid="{00000000-0005-0000-0000-00002C5D0000}"/>
    <cellStyle name="Normal 3 2 2 2 14 5 4" xfId="23810" xr:uid="{00000000-0005-0000-0000-00002D5D0000}"/>
    <cellStyle name="Normal 3 2 2 2 14 5 5" xfId="23811" xr:uid="{00000000-0005-0000-0000-00002E5D0000}"/>
    <cellStyle name="Normal 3 2 2 2 14 5 6" xfId="23812" xr:uid="{00000000-0005-0000-0000-00002F5D0000}"/>
    <cellStyle name="Normal 3 2 2 2 14 6" xfId="23813" xr:uid="{00000000-0005-0000-0000-0000305D0000}"/>
    <cellStyle name="Normal 3 2 2 2 14 6 2" xfId="23814" xr:uid="{00000000-0005-0000-0000-0000315D0000}"/>
    <cellStyle name="Normal 3 2 2 2 14 6 3" xfId="23815" xr:uid="{00000000-0005-0000-0000-0000325D0000}"/>
    <cellStyle name="Normal 3 2 2 2 14 6 4" xfId="23816" xr:uid="{00000000-0005-0000-0000-0000335D0000}"/>
    <cellStyle name="Normal 3 2 2 2 14 6 5" xfId="23817" xr:uid="{00000000-0005-0000-0000-0000345D0000}"/>
    <cellStyle name="Normal 3 2 2 2 14 6 6" xfId="23818" xr:uid="{00000000-0005-0000-0000-0000355D0000}"/>
    <cellStyle name="Normal 3 2 2 2 14 7" xfId="23819" xr:uid="{00000000-0005-0000-0000-0000365D0000}"/>
    <cellStyle name="Normal 3 2 2 2 14 8" xfId="23820" xr:uid="{00000000-0005-0000-0000-0000375D0000}"/>
    <cellStyle name="Normal 3 2 2 2 14 9" xfId="23821" xr:uid="{00000000-0005-0000-0000-0000385D0000}"/>
    <cellStyle name="Normal 3 2 2 2 15" xfId="23822" xr:uid="{00000000-0005-0000-0000-0000395D0000}"/>
    <cellStyle name="Normal 3 2 2 2 15 10" xfId="23823" xr:uid="{00000000-0005-0000-0000-00003A5D0000}"/>
    <cellStyle name="Normal 3 2 2 2 15 11" xfId="23824" xr:uid="{00000000-0005-0000-0000-00003B5D0000}"/>
    <cellStyle name="Normal 3 2 2 2 15 2" xfId="23825" xr:uid="{00000000-0005-0000-0000-00003C5D0000}"/>
    <cellStyle name="Normal 3 2 2 2 15 2 2" xfId="23826" xr:uid="{00000000-0005-0000-0000-00003D5D0000}"/>
    <cellStyle name="Normal 3 2 2 2 15 2 3" xfId="23827" xr:uid="{00000000-0005-0000-0000-00003E5D0000}"/>
    <cellStyle name="Normal 3 2 2 2 15 2 4" xfId="23828" xr:uid="{00000000-0005-0000-0000-00003F5D0000}"/>
    <cellStyle name="Normal 3 2 2 2 15 2 5" xfId="23829" xr:uid="{00000000-0005-0000-0000-0000405D0000}"/>
    <cellStyle name="Normal 3 2 2 2 15 2 6" xfId="23830" xr:uid="{00000000-0005-0000-0000-0000415D0000}"/>
    <cellStyle name="Normal 3 2 2 2 15 3" xfId="23831" xr:uid="{00000000-0005-0000-0000-0000425D0000}"/>
    <cellStyle name="Normal 3 2 2 2 15 3 2" xfId="23832" xr:uid="{00000000-0005-0000-0000-0000435D0000}"/>
    <cellStyle name="Normal 3 2 2 2 15 3 3" xfId="23833" xr:uid="{00000000-0005-0000-0000-0000445D0000}"/>
    <cellStyle name="Normal 3 2 2 2 15 3 4" xfId="23834" xr:uid="{00000000-0005-0000-0000-0000455D0000}"/>
    <cellStyle name="Normal 3 2 2 2 15 3 5" xfId="23835" xr:uid="{00000000-0005-0000-0000-0000465D0000}"/>
    <cellStyle name="Normal 3 2 2 2 15 3 6" xfId="23836" xr:uid="{00000000-0005-0000-0000-0000475D0000}"/>
    <cellStyle name="Normal 3 2 2 2 15 4" xfId="23837" xr:uid="{00000000-0005-0000-0000-0000485D0000}"/>
    <cellStyle name="Normal 3 2 2 2 15 4 2" xfId="23838" xr:uid="{00000000-0005-0000-0000-0000495D0000}"/>
    <cellStyle name="Normal 3 2 2 2 15 4 3" xfId="23839" xr:uid="{00000000-0005-0000-0000-00004A5D0000}"/>
    <cellStyle name="Normal 3 2 2 2 15 4 4" xfId="23840" xr:uid="{00000000-0005-0000-0000-00004B5D0000}"/>
    <cellStyle name="Normal 3 2 2 2 15 4 5" xfId="23841" xr:uid="{00000000-0005-0000-0000-00004C5D0000}"/>
    <cellStyle name="Normal 3 2 2 2 15 4 6" xfId="23842" xr:uid="{00000000-0005-0000-0000-00004D5D0000}"/>
    <cellStyle name="Normal 3 2 2 2 15 5" xfId="23843" xr:uid="{00000000-0005-0000-0000-00004E5D0000}"/>
    <cellStyle name="Normal 3 2 2 2 15 5 2" xfId="23844" xr:uid="{00000000-0005-0000-0000-00004F5D0000}"/>
    <cellStyle name="Normal 3 2 2 2 15 5 3" xfId="23845" xr:uid="{00000000-0005-0000-0000-0000505D0000}"/>
    <cellStyle name="Normal 3 2 2 2 15 5 4" xfId="23846" xr:uid="{00000000-0005-0000-0000-0000515D0000}"/>
    <cellStyle name="Normal 3 2 2 2 15 5 5" xfId="23847" xr:uid="{00000000-0005-0000-0000-0000525D0000}"/>
    <cellStyle name="Normal 3 2 2 2 15 5 6" xfId="23848" xr:uid="{00000000-0005-0000-0000-0000535D0000}"/>
    <cellStyle name="Normal 3 2 2 2 15 6" xfId="23849" xr:uid="{00000000-0005-0000-0000-0000545D0000}"/>
    <cellStyle name="Normal 3 2 2 2 15 6 2" xfId="23850" xr:uid="{00000000-0005-0000-0000-0000555D0000}"/>
    <cellStyle name="Normal 3 2 2 2 15 6 3" xfId="23851" xr:uid="{00000000-0005-0000-0000-0000565D0000}"/>
    <cellStyle name="Normal 3 2 2 2 15 6 4" xfId="23852" xr:uid="{00000000-0005-0000-0000-0000575D0000}"/>
    <cellStyle name="Normal 3 2 2 2 15 6 5" xfId="23853" xr:uid="{00000000-0005-0000-0000-0000585D0000}"/>
    <cellStyle name="Normal 3 2 2 2 15 6 6" xfId="23854" xr:uid="{00000000-0005-0000-0000-0000595D0000}"/>
    <cellStyle name="Normal 3 2 2 2 15 7" xfId="23855" xr:uid="{00000000-0005-0000-0000-00005A5D0000}"/>
    <cellStyle name="Normal 3 2 2 2 15 8" xfId="23856" xr:uid="{00000000-0005-0000-0000-00005B5D0000}"/>
    <cellStyle name="Normal 3 2 2 2 15 9" xfId="23857" xr:uid="{00000000-0005-0000-0000-00005C5D0000}"/>
    <cellStyle name="Normal 3 2 2 2 16" xfId="23858" xr:uid="{00000000-0005-0000-0000-00005D5D0000}"/>
    <cellStyle name="Normal 3 2 2 2 16 10" xfId="23859" xr:uid="{00000000-0005-0000-0000-00005E5D0000}"/>
    <cellStyle name="Normal 3 2 2 2 16 11" xfId="23860" xr:uid="{00000000-0005-0000-0000-00005F5D0000}"/>
    <cellStyle name="Normal 3 2 2 2 16 2" xfId="23861" xr:uid="{00000000-0005-0000-0000-0000605D0000}"/>
    <cellStyle name="Normal 3 2 2 2 16 2 2" xfId="23862" xr:uid="{00000000-0005-0000-0000-0000615D0000}"/>
    <cellStyle name="Normal 3 2 2 2 16 2 3" xfId="23863" xr:uid="{00000000-0005-0000-0000-0000625D0000}"/>
    <cellStyle name="Normal 3 2 2 2 16 2 4" xfId="23864" xr:uid="{00000000-0005-0000-0000-0000635D0000}"/>
    <cellStyle name="Normal 3 2 2 2 16 2 5" xfId="23865" xr:uid="{00000000-0005-0000-0000-0000645D0000}"/>
    <cellStyle name="Normal 3 2 2 2 16 2 6" xfId="23866" xr:uid="{00000000-0005-0000-0000-0000655D0000}"/>
    <cellStyle name="Normal 3 2 2 2 16 3" xfId="23867" xr:uid="{00000000-0005-0000-0000-0000665D0000}"/>
    <cellStyle name="Normal 3 2 2 2 16 3 2" xfId="23868" xr:uid="{00000000-0005-0000-0000-0000675D0000}"/>
    <cellStyle name="Normal 3 2 2 2 16 3 3" xfId="23869" xr:uid="{00000000-0005-0000-0000-0000685D0000}"/>
    <cellStyle name="Normal 3 2 2 2 16 3 4" xfId="23870" xr:uid="{00000000-0005-0000-0000-0000695D0000}"/>
    <cellStyle name="Normal 3 2 2 2 16 3 5" xfId="23871" xr:uid="{00000000-0005-0000-0000-00006A5D0000}"/>
    <cellStyle name="Normal 3 2 2 2 16 3 6" xfId="23872" xr:uid="{00000000-0005-0000-0000-00006B5D0000}"/>
    <cellStyle name="Normal 3 2 2 2 16 4" xfId="23873" xr:uid="{00000000-0005-0000-0000-00006C5D0000}"/>
    <cellStyle name="Normal 3 2 2 2 16 4 2" xfId="23874" xr:uid="{00000000-0005-0000-0000-00006D5D0000}"/>
    <cellStyle name="Normal 3 2 2 2 16 4 3" xfId="23875" xr:uid="{00000000-0005-0000-0000-00006E5D0000}"/>
    <cellStyle name="Normal 3 2 2 2 16 4 4" xfId="23876" xr:uid="{00000000-0005-0000-0000-00006F5D0000}"/>
    <cellStyle name="Normal 3 2 2 2 16 4 5" xfId="23877" xr:uid="{00000000-0005-0000-0000-0000705D0000}"/>
    <cellStyle name="Normal 3 2 2 2 16 4 6" xfId="23878" xr:uid="{00000000-0005-0000-0000-0000715D0000}"/>
    <cellStyle name="Normal 3 2 2 2 16 5" xfId="23879" xr:uid="{00000000-0005-0000-0000-0000725D0000}"/>
    <cellStyle name="Normal 3 2 2 2 16 5 2" xfId="23880" xr:uid="{00000000-0005-0000-0000-0000735D0000}"/>
    <cellStyle name="Normal 3 2 2 2 16 5 3" xfId="23881" xr:uid="{00000000-0005-0000-0000-0000745D0000}"/>
    <cellStyle name="Normal 3 2 2 2 16 5 4" xfId="23882" xr:uid="{00000000-0005-0000-0000-0000755D0000}"/>
    <cellStyle name="Normal 3 2 2 2 16 5 5" xfId="23883" xr:uid="{00000000-0005-0000-0000-0000765D0000}"/>
    <cellStyle name="Normal 3 2 2 2 16 5 6" xfId="23884" xr:uid="{00000000-0005-0000-0000-0000775D0000}"/>
    <cellStyle name="Normal 3 2 2 2 16 6" xfId="23885" xr:uid="{00000000-0005-0000-0000-0000785D0000}"/>
    <cellStyle name="Normal 3 2 2 2 16 6 2" xfId="23886" xr:uid="{00000000-0005-0000-0000-0000795D0000}"/>
    <cellStyle name="Normal 3 2 2 2 16 6 3" xfId="23887" xr:uid="{00000000-0005-0000-0000-00007A5D0000}"/>
    <cellStyle name="Normal 3 2 2 2 16 6 4" xfId="23888" xr:uid="{00000000-0005-0000-0000-00007B5D0000}"/>
    <cellStyle name="Normal 3 2 2 2 16 6 5" xfId="23889" xr:uid="{00000000-0005-0000-0000-00007C5D0000}"/>
    <cellStyle name="Normal 3 2 2 2 16 6 6" xfId="23890" xr:uid="{00000000-0005-0000-0000-00007D5D0000}"/>
    <cellStyle name="Normal 3 2 2 2 16 7" xfId="23891" xr:uid="{00000000-0005-0000-0000-00007E5D0000}"/>
    <cellStyle name="Normal 3 2 2 2 16 8" xfId="23892" xr:uid="{00000000-0005-0000-0000-00007F5D0000}"/>
    <cellStyle name="Normal 3 2 2 2 16 9" xfId="23893" xr:uid="{00000000-0005-0000-0000-0000805D0000}"/>
    <cellStyle name="Normal 3 2 2 2 17" xfId="23894" xr:uid="{00000000-0005-0000-0000-0000815D0000}"/>
    <cellStyle name="Normal 3 2 2 2 17 10" xfId="23895" xr:uid="{00000000-0005-0000-0000-0000825D0000}"/>
    <cellStyle name="Normal 3 2 2 2 17 11" xfId="23896" xr:uid="{00000000-0005-0000-0000-0000835D0000}"/>
    <cellStyle name="Normal 3 2 2 2 17 2" xfId="23897" xr:uid="{00000000-0005-0000-0000-0000845D0000}"/>
    <cellStyle name="Normal 3 2 2 2 17 2 2" xfId="23898" xr:uid="{00000000-0005-0000-0000-0000855D0000}"/>
    <cellStyle name="Normal 3 2 2 2 17 2 3" xfId="23899" xr:uid="{00000000-0005-0000-0000-0000865D0000}"/>
    <cellStyle name="Normal 3 2 2 2 17 2 4" xfId="23900" xr:uid="{00000000-0005-0000-0000-0000875D0000}"/>
    <cellStyle name="Normal 3 2 2 2 17 2 5" xfId="23901" xr:uid="{00000000-0005-0000-0000-0000885D0000}"/>
    <cellStyle name="Normal 3 2 2 2 17 2 6" xfId="23902" xr:uid="{00000000-0005-0000-0000-0000895D0000}"/>
    <cellStyle name="Normal 3 2 2 2 17 3" xfId="23903" xr:uid="{00000000-0005-0000-0000-00008A5D0000}"/>
    <cellStyle name="Normal 3 2 2 2 17 3 2" xfId="23904" xr:uid="{00000000-0005-0000-0000-00008B5D0000}"/>
    <cellStyle name="Normal 3 2 2 2 17 3 3" xfId="23905" xr:uid="{00000000-0005-0000-0000-00008C5D0000}"/>
    <cellStyle name="Normal 3 2 2 2 17 3 4" xfId="23906" xr:uid="{00000000-0005-0000-0000-00008D5D0000}"/>
    <cellStyle name="Normal 3 2 2 2 17 3 5" xfId="23907" xr:uid="{00000000-0005-0000-0000-00008E5D0000}"/>
    <cellStyle name="Normal 3 2 2 2 17 3 6" xfId="23908" xr:uid="{00000000-0005-0000-0000-00008F5D0000}"/>
    <cellStyle name="Normal 3 2 2 2 17 4" xfId="23909" xr:uid="{00000000-0005-0000-0000-0000905D0000}"/>
    <cellStyle name="Normal 3 2 2 2 17 4 2" xfId="23910" xr:uid="{00000000-0005-0000-0000-0000915D0000}"/>
    <cellStyle name="Normal 3 2 2 2 17 4 3" xfId="23911" xr:uid="{00000000-0005-0000-0000-0000925D0000}"/>
    <cellStyle name="Normal 3 2 2 2 17 4 4" xfId="23912" xr:uid="{00000000-0005-0000-0000-0000935D0000}"/>
    <cellStyle name="Normal 3 2 2 2 17 4 5" xfId="23913" xr:uid="{00000000-0005-0000-0000-0000945D0000}"/>
    <cellStyle name="Normal 3 2 2 2 17 4 6" xfId="23914" xr:uid="{00000000-0005-0000-0000-0000955D0000}"/>
    <cellStyle name="Normal 3 2 2 2 17 5" xfId="23915" xr:uid="{00000000-0005-0000-0000-0000965D0000}"/>
    <cellStyle name="Normal 3 2 2 2 17 5 2" xfId="23916" xr:uid="{00000000-0005-0000-0000-0000975D0000}"/>
    <cellStyle name="Normal 3 2 2 2 17 5 3" xfId="23917" xr:uid="{00000000-0005-0000-0000-0000985D0000}"/>
    <cellStyle name="Normal 3 2 2 2 17 5 4" xfId="23918" xr:uid="{00000000-0005-0000-0000-0000995D0000}"/>
    <cellStyle name="Normal 3 2 2 2 17 5 5" xfId="23919" xr:uid="{00000000-0005-0000-0000-00009A5D0000}"/>
    <cellStyle name="Normal 3 2 2 2 17 5 6" xfId="23920" xr:uid="{00000000-0005-0000-0000-00009B5D0000}"/>
    <cellStyle name="Normal 3 2 2 2 17 6" xfId="23921" xr:uid="{00000000-0005-0000-0000-00009C5D0000}"/>
    <cellStyle name="Normal 3 2 2 2 17 6 2" xfId="23922" xr:uid="{00000000-0005-0000-0000-00009D5D0000}"/>
    <cellStyle name="Normal 3 2 2 2 17 6 3" xfId="23923" xr:uid="{00000000-0005-0000-0000-00009E5D0000}"/>
    <cellStyle name="Normal 3 2 2 2 17 6 4" xfId="23924" xr:uid="{00000000-0005-0000-0000-00009F5D0000}"/>
    <cellStyle name="Normal 3 2 2 2 17 6 5" xfId="23925" xr:uid="{00000000-0005-0000-0000-0000A05D0000}"/>
    <cellStyle name="Normal 3 2 2 2 17 6 6" xfId="23926" xr:uid="{00000000-0005-0000-0000-0000A15D0000}"/>
    <cellStyle name="Normal 3 2 2 2 17 7" xfId="23927" xr:uid="{00000000-0005-0000-0000-0000A25D0000}"/>
    <cellStyle name="Normal 3 2 2 2 17 8" xfId="23928" xr:uid="{00000000-0005-0000-0000-0000A35D0000}"/>
    <cellStyle name="Normal 3 2 2 2 17 9" xfId="23929" xr:uid="{00000000-0005-0000-0000-0000A45D0000}"/>
    <cellStyle name="Normal 3 2 2 2 18" xfId="23930" xr:uid="{00000000-0005-0000-0000-0000A55D0000}"/>
    <cellStyle name="Normal 3 2 2 2 18 10" xfId="23931" xr:uid="{00000000-0005-0000-0000-0000A65D0000}"/>
    <cellStyle name="Normal 3 2 2 2 18 11" xfId="23932" xr:uid="{00000000-0005-0000-0000-0000A75D0000}"/>
    <cellStyle name="Normal 3 2 2 2 18 2" xfId="23933" xr:uid="{00000000-0005-0000-0000-0000A85D0000}"/>
    <cellStyle name="Normal 3 2 2 2 18 2 2" xfId="23934" xr:uid="{00000000-0005-0000-0000-0000A95D0000}"/>
    <cellStyle name="Normal 3 2 2 2 18 2 2 2" xfId="23935" xr:uid="{00000000-0005-0000-0000-0000AA5D0000}"/>
    <cellStyle name="Normal 3 2 2 2 18 2 2 3" xfId="23936" xr:uid="{00000000-0005-0000-0000-0000AB5D0000}"/>
    <cellStyle name="Normal 3 2 2 2 18 2 2 4" xfId="23937" xr:uid="{00000000-0005-0000-0000-0000AC5D0000}"/>
    <cellStyle name="Normal 3 2 2 2 18 2 2 5" xfId="23938" xr:uid="{00000000-0005-0000-0000-0000AD5D0000}"/>
    <cellStyle name="Normal 3 2 2 2 18 2 2 6" xfId="23939" xr:uid="{00000000-0005-0000-0000-0000AE5D0000}"/>
    <cellStyle name="Normal 3 2 2 2 18 2 2 7" xfId="23940" xr:uid="{00000000-0005-0000-0000-0000AF5D0000}"/>
    <cellStyle name="Normal 3 2 2 2 18 3" xfId="23941" xr:uid="{00000000-0005-0000-0000-0000B05D0000}"/>
    <cellStyle name="Normal 3 2 2 2 18 4" xfId="23942" xr:uid="{00000000-0005-0000-0000-0000B15D0000}"/>
    <cellStyle name="Normal 3 2 2 2 18 5" xfId="23943" xr:uid="{00000000-0005-0000-0000-0000B25D0000}"/>
    <cellStyle name="Normal 3 2 2 2 18 6" xfId="23944" xr:uid="{00000000-0005-0000-0000-0000B35D0000}"/>
    <cellStyle name="Normal 3 2 2 2 18 7" xfId="23945" xr:uid="{00000000-0005-0000-0000-0000B45D0000}"/>
    <cellStyle name="Normal 3 2 2 2 18 8" xfId="23946" xr:uid="{00000000-0005-0000-0000-0000B55D0000}"/>
    <cellStyle name="Normal 3 2 2 2 18 9" xfId="23947" xr:uid="{00000000-0005-0000-0000-0000B65D0000}"/>
    <cellStyle name="Normal 3 2 2 2 19" xfId="23948" xr:uid="{00000000-0005-0000-0000-0000B75D0000}"/>
    <cellStyle name="Normal 3 2 2 2 19 2" xfId="23949" xr:uid="{00000000-0005-0000-0000-0000B85D0000}"/>
    <cellStyle name="Normal 3 2 2 2 19 2 2" xfId="23950" xr:uid="{00000000-0005-0000-0000-0000B95D0000}"/>
    <cellStyle name="Normal 3 2 2 2 19 2 2 2" xfId="23951" xr:uid="{00000000-0005-0000-0000-0000BA5D0000}"/>
    <cellStyle name="Normal 3 2 2 2 19 2 2 3" xfId="23952" xr:uid="{00000000-0005-0000-0000-0000BB5D0000}"/>
    <cellStyle name="Normal 3 2 2 2 19 2 2 4" xfId="23953" xr:uid="{00000000-0005-0000-0000-0000BC5D0000}"/>
    <cellStyle name="Normal 3 2 2 2 19 2 2 5" xfId="23954" xr:uid="{00000000-0005-0000-0000-0000BD5D0000}"/>
    <cellStyle name="Normal 3 2 2 2 19 2 2 6" xfId="23955" xr:uid="{00000000-0005-0000-0000-0000BE5D0000}"/>
    <cellStyle name="Normal 3 2 2 2 19 3" xfId="23956" xr:uid="{00000000-0005-0000-0000-0000BF5D0000}"/>
    <cellStyle name="Normal 3 2 2 2 19 4" xfId="23957" xr:uid="{00000000-0005-0000-0000-0000C05D0000}"/>
    <cellStyle name="Normal 3 2 2 2 19 5" xfId="23958" xr:uid="{00000000-0005-0000-0000-0000C15D0000}"/>
    <cellStyle name="Normal 3 2 2 2 19 6" xfId="23959" xr:uid="{00000000-0005-0000-0000-0000C25D0000}"/>
    <cellStyle name="Normal 3 2 2 2 19 7" xfId="23960" xr:uid="{00000000-0005-0000-0000-0000C35D0000}"/>
    <cellStyle name="Normal 3 2 2 2 2" xfId="23961" xr:uid="{00000000-0005-0000-0000-0000C45D0000}"/>
    <cellStyle name="Normal 3 2 2 2 2 10" xfId="23962" xr:uid="{00000000-0005-0000-0000-0000C55D0000}"/>
    <cellStyle name="Normal 3 2 2 2 2 10 2" xfId="23963" xr:uid="{00000000-0005-0000-0000-0000C65D0000}"/>
    <cellStyle name="Normal 3 2 2 2 2 10 2 2" xfId="23964" xr:uid="{00000000-0005-0000-0000-0000C75D0000}"/>
    <cellStyle name="Normal 3 2 2 2 2 10 2 2 2" xfId="23965" xr:uid="{00000000-0005-0000-0000-0000C85D0000}"/>
    <cellStyle name="Normal 3 2 2 2 2 10 2 2 2 2" xfId="23966" xr:uid="{00000000-0005-0000-0000-0000C95D0000}"/>
    <cellStyle name="Normal 3 2 2 2 2 10 2 2 2 3" xfId="23967" xr:uid="{00000000-0005-0000-0000-0000CA5D0000}"/>
    <cellStyle name="Normal 3 2 2 2 2 10 2 2 2 4" xfId="23968" xr:uid="{00000000-0005-0000-0000-0000CB5D0000}"/>
    <cellStyle name="Normal 3 2 2 2 2 10 2 2 2 5" xfId="23969" xr:uid="{00000000-0005-0000-0000-0000CC5D0000}"/>
    <cellStyle name="Normal 3 2 2 2 2 10 2 2 2 6" xfId="23970" xr:uid="{00000000-0005-0000-0000-0000CD5D0000}"/>
    <cellStyle name="Normal 3 2 2 2 2 10 2 3" xfId="23971" xr:uid="{00000000-0005-0000-0000-0000CE5D0000}"/>
    <cellStyle name="Normal 3 2 2 2 2 10 2 4" xfId="23972" xr:uid="{00000000-0005-0000-0000-0000CF5D0000}"/>
    <cellStyle name="Normal 3 2 2 2 2 10 2 5" xfId="23973" xr:uid="{00000000-0005-0000-0000-0000D05D0000}"/>
    <cellStyle name="Normal 3 2 2 2 2 10 2 6" xfId="23974" xr:uid="{00000000-0005-0000-0000-0000D15D0000}"/>
    <cellStyle name="Normal 3 2 2 2 2 10 2 7" xfId="23975" xr:uid="{00000000-0005-0000-0000-0000D25D0000}"/>
    <cellStyle name="Normal 3 2 2 2 2 10 3" xfId="23976" xr:uid="{00000000-0005-0000-0000-0000D35D0000}"/>
    <cellStyle name="Normal 3 2 2 2 2 10 3 2" xfId="23977" xr:uid="{00000000-0005-0000-0000-0000D45D0000}"/>
    <cellStyle name="Normal 3 2 2 2 2 10 3 3" xfId="23978" xr:uid="{00000000-0005-0000-0000-0000D55D0000}"/>
    <cellStyle name="Normal 3 2 2 2 2 10 3 4" xfId="23979" xr:uid="{00000000-0005-0000-0000-0000D65D0000}"/>
    <cellStyle name="Normal 3 2 2 2 2 10 3 5" xfId="23980" xr:uid="{00000000-0005-0000-0000-0000D75D0000}"/>
    <cellStyle name="Normal 3 2 2 2 2 10 3 6" xfId="23981" xr:uid="{00000000-0005-0000-0000-0000D85D0000}"/>
    <cellStyle name="Normal 3 2 2 2 2 10 4" xfId="23982" xr:uid="{00000000-0005-0000-0000-0000D95D0000}"/>
    <cellStyle name="Normal 3 2 2 2 2 10 4 2" xfId="23983" xr:uid="{00000000-0005-0000-0000-0000DA5D0000}"/>
    <cellStyle name="Normal 3 2 2 2 2 10 4 3" xfId="23984" xr:uid="{00000000-0005-0000-0000-0000DB5D0000}"/>
    <cellStyle name="Normal 3 2 2 2 2 10 4 4" xfId="23985" xr:uid="{00000000-0005-0000-0000-0000DC5D0000}"/>
    <cellStyle name="Normal 3 2 2 2 2 10 4 5" xfId="23986" xr:uid="{00000000-0005-0000-0000-0000DD5D0000}"/>
    <cellStyle name="Normal 3 2 2 2 2 10 4 6" xfId="23987" xr:uid="{00000000-0005-0000-0000-0000DE5D0000}"/>
    <cellStyle name="Normal 3 2 2 2 2 10 5" xfId="23988" xr:uid="{00000000-0005-0000-0000-0000DF5D0000}"/>
    <cellStyle name="Normal 3 2 2 2 2 10 5 2" xfId="23989" xr:uid="{00000000-0005-0000-0000-0000E05D0000}"/>
    <cellStyle name="Normal 3 2 2 2 2 10 5 3" xfId="23990" xr:uid="{00000000-0005-0000-0000-0000E15D0000}"/>
    <cellStyle name="Normal 3 2 2 2 2 10 5 4" xfId="23991" xr:uid="{00000000-0005-0000-0000-0000E25D0000}"/>
    <cellStyle name="Normal 3 2 2 2 2 10 5 5" xfId="23992" xr:uid="{00000000-0005-0000-0000-0000E35D0000}"/>
    <cellStyle name="Normal 3 2 2 2 2 10 5 6" xfId="23993" xr:uid="{00000000-0005-0000-0000-0000E45D0000}"/>
    <cellStyle name="Normal 3 2 2 2 2 10 6" xfId="23994" xr:uid="{00000000-0005-0000-0000-0000E55D0000}"/>
    <cellStyle name="Normal 3 2 2 2 2 10 6 2" xfId="23995" xr:uid="{00000000-0005-0000-0000-0000E65D0000}"/>
    <cellStyle name="Normal 3 2 2 2 2 10 6 3" xfId="23996" xr:uid="{00000000-0005-0000-0000-0000E75D0000}"/>
    <cellStyle name="Normal 3 2 2 2 2 10 6 4" xfId="23997" xr:uid="{00000000-0005-0000-0000-0000E85D0000}"/>
    <cellStyle name="Normal 3 2 2 2 2 10 6 5" xfId="23998" xr:uid="{00000000-0005-0000-0000-0000E95D0000}"/>
    <cellStyle name="Normal 3 2 2 2 2 10 6 6" xfId="23999" xr:uid="{00000000-0005-0000-0000-0000EA5D0000}"/>
    <cellStyle name="Normal 3 2 2 2 2 11" xfId="24000" xr:uid="{00000000-0005-0000-0000-0000EB5D0000}"/>
    <cellStyle name="Normal 3 2 2 2 2 11 2" xfId="24001" xr:uid="{00000000-0005-0000-0000-0000EC5D0000}"/>
    <cellStyle name="Normal 3 2 2 2 2 11 2 2" xfId="24002" xr:uid="{00000000-0005-0000-0000-0000ED5D0000}"/>
    <cellStyle name="Normal 3 2 2 2 2 11 2 3" xfId="24003" xr:uid="{00000000-0005-0000-0000-0000EE5D0000}"/>
    <cellStyle name="Normal 3 2 2 2 2 11 2 4" xfId="24004" xr:uid="{00000000-0005-0000-0000-0000EF5D0000}"/>
    <cellStyle name="Normal 3 2 2 2 2 11 2 5" xfId="24005" xr:uid="{00000000-0005-0000-0000-0000F05D0000}"/>
    <cellStyle name="Normal 3 2 2 2 2 11 2 6" xfId="24006" xr:uid="{00000000-0005-0000-0000-0000F15D0000}"/>
    <cellStyle name="Normal 3 2 2 2 2 11 2 7" xfId="24007" xr:uid="{00000000-0005-0000-0000-0000F25D0000}"/>
    <cellStyle name="Normal 3 2 2 2 2 12" xfId="24008" xr:uid="{00000000-0005-0000-0000-0000F35D0000}"/>
    <cellStyle name="Normal 3 2 2 2 2 13" xfId="24009" xr:uid="{00000000-0005-0000-0000-0000F45D0000}"/>
    <cellStyle name="Normal 3 2 2 2 2 14" xfId="24010" xr:uid="{00000000-0005-0000-0000-0000F55D0000}"/>
    <cellStyle name="Normal 3 2 2 2 2 15" xfId="24011" xr:uid="{00000000-0005-0000-0000-0000F65D0000}"/>
    <cellStyle name="Normal 3 2 2 2 2 16" xfId="24012" xr:uid="{00000000-0005-0000-0000-0000F75D0000}"/>
    <cellStyle name="Normal 3 2 2 2 2 17" xfId="24013" xr:uid="{00000000-0005-0000-0000-0000F85D0000}"/>
    <cellStyle name="Normal 3 2 2 2 2 18" xfId="24014" xr:uid="{00000000-0005-0000-0000-0000F95D0000}"/>
    <cellStyle name="Normal 3 2 2 2 2 19" xfId="24015" xr:uid="{00000000-0005-0000-0000-0000FA5D0000}"/>
    <cellStyle name="Normal 3 2 2 2 2 2" xfId="24016" xr:uid="{00000000-0005-0000-0000-0000FB5D0000}"/>
    <cellStyle name="Normal 3 2 2 2 2 2 10" xfId="24017" xr:uid="{00000000-0005-0000-0000-0000FC5D0000}"/>
    <cellStyle name="Normal 3 2 2 2 2 2 10 10" xfId="24018" xr:uid="{00000000-0005-0000-0000-0000FD5D0000}"/>
    <cellStyle name="Normal 3 2 2 2 2 2 10 11" xfId="24019" xr:uid="{00000000-0005-0000-0000-0000FE5D0000}"/>
    <cellStyle name="Normal 3 2 2 2 2 2 10 2" xfId="24020" xr:uid="{00000000-0005-0000-0000-0000FF5D0000}"/>
    <cellStyle name="Normal 3 2 2 2 2 2 10 2 2" xfId="24021" xr:uid="{00000000-0005-0000-0000-0000005E0000}"/>
    <cellStyle name="Normal 3 2 2 2 2 2 10 2 2 2" xfId="24022" xr:uid="{00000000-0005-0000-0000-0000015E0000}"/>
    <cellStyle name="Normal 3 2 2 2 2 2 10 2 2 3" xfId="24023" xr:uid="{00000000-0005-0000-0000-0000025E0000}"/>
    <cellStyle name="Normal 3 2 2 2 2 2 10 2 2 4" xfId="24024" xr:uid="{00000000-0005-0000-0000-0000035E0000}"/>
    <cellStyle name="Normal 3 2 2 2 2 2 10 2 2 5" xfId="24025" xr:uid="{00000000-0005-0000-0000-0000045E0000}"/>
    <cellStyle name="Normal 3 2 2 2 2 2 10 2 2 6" xfId="24026" xr:uid="{00000000-0005-0000-0000-0000055E0000}"/>
    <cellStyle name="Normal 3 2 2 2 2 2 10 2 2 7" xfId="24027" xr:uid="{00000000-0005-0000-0000-0000065E0000}"/>
    <cellStyle name="Normal 3 2 2 2 2 2 10 3" xfId="24028" xr:uid="{00000000-0005-0000-0000-0000075E0000}"/>
    <cellStyle name="Normal 3 2 2 2 2 2 10 4" xfId="24029" xr:uid="{00000000-0005-0000-0000-0000085E0000}"/>
    <cellStyle name="Normal 3 2 2 2 2 2 10 5" xfId="24030" xr:uid="{00000000-0005-0000-0000-0000095E0000}"/>
    <cellStyle name="Normal 3 2 2 2 2 2 10 6" xfId="24031" xr:uid="{00000000-0005-0000-0000-00000A5E0000}"/>
    <cellStyle name="Normal 3 2 2 2 2 2 10 7" xfId="24032" xr:uid="{00000000-0005-0000-0000-00000B5E0000}"/>
    <cellStyle name="Normal 3 2 2 2 2 2 10 8" xfId="24033" xr:uid="{00000000-0005-0000-0000-00000C5E0000}"/>
    <cellStyle name="Normal 3 2 2 2 2 2 10 9" xfId="24034" xr:uid="{00000000-0005-0000-0000-00000D5E0000}"/>
    <cellStyle name="Normal 3 2 2 2 2 2 11" xfId="24035" xr:uid="{00000000-0005-0000-0000-00000E5E0000}"/>
    <cellStyle name="Normal 3 2 2 2 2 2 11 2" xfId="24036" xr:uid="{00000000-0005-0000-0000-00000F5E0000}"/>
    <cellStyle name="Normal 3 2 2 2 2 2 11 2 2" xfId="24037" xr:uid="{00000000-0005-0000-0000-0000105E0000}"/>
    <cellStyle name="Normal 3 2 2 2 2 2 11 2 2 2" xfId="24038" xr:uid="{00000000-0005-0000-0000-0000115E0000}"/>
    <cellStyle name="Normal 3 2 2 2 2 2 11 2 2 3" xfId="24039" xr:uid="{00000000-0005-0000-0000-0000125E0000}"/>
    <cellStyle name="Normal 3 2 2 2 2 2 11 2 2 4" xfId="24040" xr:uid="{00000000-0005-0000-0000-0000135E0000}"/>
    <cellStyle name="Normal 3 2 2 2 2 2 11 2 2 5" xfId="24041" xr:uid="{00000000-0005-0000-0000-0000145E0000}"/>
    <cellStyle name="Normal 3 2 2 2 2 2 11 2 2 6" xfId="24042" xr:uid="{00000000-0005-0000-0000-0000155E0000}"/>
    <cellStyle name="Normal 3 2 2 2 2 2 11 3" xfId="24043" xr:uid="{00000000-0005-0000-0000-0000165E0000}"/>
    <cellStyle name="Normal 3 2 2 2 2 2 11 4" xfId="24044" xr:uid="{00000000-0005-0000-0000-0000175E0000}"/>
    <cellStyle name="Normal 3 2 2 2 2 2 11 5" xfId="24045" xr:uid="{00000000-0005-0000-0000-0000185E0000}"/>
    <cellStyle name="Normal 3 2 2 2 2 2 11 6" xfId="24046" xr:uid="{00000000-0005-0000-0000-0000195E0000}"/>
    <cellStyle name="Normal 3 2 2 2 2 2 11 7" xfId="24047" xr:uid="{00000000-0005-0000-0000-00001A5E0000}"/>
    <cellStyle name="Normal 3 2 2 2 2 2 12" xfId="24048" xr:uid="{00000000-0005-0000-0000-00001B5E0000}"/>
    <cellStyle name="Normal 3 2 2 2 2 2 12 2" xfId="24049" xr:uid="{00000000-0005-0000-0000-00001C5E0000}"/>
    <cellStyle name="Normal 3 2 2 2 2 2 12 3" xfId="24050" xr:uid="{00000000-0005-0000-0000-00001D5E0000}"/>
    <cellStyle name="Normal 3 2 2 2 2 2 12 4" xfId="24051" xr:uid="{00000000-0005-0000-0000-00001E5E0000}"/>
    <cellStyle name="Normal 3 2 2 2 2 2 12 5" xfId="24052" xr:uid="{00000000-0005-0000-0000-00001F5E0000}"/>
    <cellStyle name="Normal 3 2 2 2 2 2 12 6" xfId="24053" xr:uid="{00000000-0005-0000-0000-0000205E0000}"/>
    <cellStyle name="Normal 3 2 2 2 2 2 13" xfId="24054" xr:uid="{00000000-0005-0000-0000-0000215E0000}"/>
    <cellStyle name="Normal 3 2 2 2 2 2 13 2" xfId="24055" xr:uid="{00000000-0005-0000-0000-0000225E0000}"/>
    <cellStyle name="Normal 3 2 2 2 2 2 13 3" xfId="24056" xr:uid="{00000000-0005-0000-0000-0000235E0000}"/>
    <cellStyle name="Normal 3 2 2 2 2 2 13 4" xfId="24057" xr:uid="{00000000-0005-0000-0000-0000245E0000}"/>
    <cellStyle name="Normal 3 2 2 2 2 2 13 5" xfId="24058" xr:uid="{00000000-0005-0000-0000-0000255E0000}"/>
    <cellStyle name="Normal 3 2 2 2 2 2 13 6" xfId="24059" xr:uid="{00000000-0005-0000-0000-0000265E0000}"/>
    <cellStyle name="Normal 3 2 2 2 2 2 14" xfId="24060" xr:uid="{00000000-0005-0000-0000-0000275E0000}"/>
    <cellStyle name="Normal 3 2 2 2 2 2 14 2" xfId="24061" xr:uid="{00000000-0005-0000-0000-0000285E0000}"/>
    <cellStyle name="Normal 3 2 2 2 2 2 14 3" xfId="24062" xr:uid="{00000000-0005-0000-0000-0000295E0000}"/>
    <cellStyle name="Normal 3 2 2 2 2 2 14 4" xfId="24063" xr:uid="{00000000-0005-0000-0000-00002A5E0000}"/>
    <cellStyle name="Normal 3 2 2 2 2 2 14 5" xfId="24064" xr:uid="{00000000-0005-0000-0000-00002B5E0000}"/>
    <cellStyle name="Normal 3 2 2 2 2 2 14 6" xfId="24065" xr:uid="{00000000-0005-0000-0000-00002C5E0000}"/>
    <cellStyle name="Normal 3 2 2 2 2 2 15" xfId="24066" xr:uid="{00000000-0005-0000-0000-00002D5E0000}"/>
    <cellStyle name="Normal 3 2 2 2 2 2 16" xfId="24067" xr:uid="{00000000-0005-0000-0000-00002E5E0000}"/>
    <cellStyle name="Normal 3 2 2 2 2 2 17" xfId="24068" xr:uid="{00000000-0005-0000-0000-00002F5E0000}"/>
    <cellStyle name="Normal 3 2 2 2 2 2 18" xfId="24069" xr:uid="{00000000-0005-0000-0000-0000305E0000}"/>
    <cellStyle name="Normal 3 2 2 2 2 2 19" xfId="24070" xr:uid="{00000000-0005-0000-0000-0000315E0000}"/>
    <cellStyle name="Normal 3 2 2 2 2 2 2" xfId="24071" xr:uid="{00000000-0005-0000-0000-0000325E0000}"/>
    <cellStyle name="Normal 3 2 2 2 2 2 2 10" xfId="24072" xr:uid="{00000000-0005-0000-0000-0000335E0000}"/>
    <cellStyle name="Normal 3 2 2 2 2 2 2 11" xfId="24073" xr:uid="{00000000-0005-0000-0000-0000345E0000}"/>
    <cellStyle name="Normal 3 2 2 2 2 2 2 12" xfId="24074" xr:uid="{00000000-0005-0000-0000-0000355E0000}"/>
    <cellStyle name="Normal 3 2 2 2 2 2 2 13" xfId="24075" xr:uid="{00000000-0005-0000-0000-0000365E0000}"/>
    <cellStyle name="Normal 3 2 2 2 2 2 2 13 10" xfId="24076" xr:uid="{00000000-0005-0000-0000-0000375E0000}"/>
    <cellStyle name="Normal 3 2 2 2 2 2 2 13 11" xfId="24077" xr:uid="{00000000-0005-0000-0000-0000385E0000}"/>
    <cellStyle name="Normal 3 2 2 2 2 2 2 13 11 10" xfId="24078" xr:uid="{00000000-0005-0000-0000-0000395E0000}"/>
    <cellStyle name="Normal 3 2 2 2 2 2 2 13 11 11" xfId="24079" xr:uid="{00000000-0005-0000-0000-00003A5E0000}"/>
    <cellStyle name="Normal 3 2 2 2 2 2 2 13 11 11 2" xfId="24080" xr:uid="{00000000-0005-0000-0000-00003B5E0000}"/>
    <cellStyle name="Normal 3 2 2 2 2 2 2 13 11 11 3" xfId="24081" xr:uid="{00000000-0005-0000-0000-00003C5E0000}"/>
    <cellStyle name="Normal 3 2 2 2 2 2 2 13 11 11 4" xfId="24082" xr:uid="{00000000-0005-0000-0000-00003D5E0000}"/>
    <cellStyle name="Normal 3 2 2 2 2 2 2 13 11 12" xfId="24083" xr:uid="{00000000-0005-0000-0000-00003E5E0000}"/>
    <cellStyle name="Normal 3 2 2 2 2 2 2 13 11 13" xfId="24084" xr:uid="{00000000-0005-0000-0000-00003F5E0000}"/>
    <cellStyle name="Normal 3 2 2 2 2 2 2 13 11 14" xfId="24085" xr:uid="{00000000-0005-0000-0000-0000405E0000}"/>
    <cellStyle name="Normal 3 2 2 2 2 2 2 13 11 2" xfId="24086" xr:uid="{00000000-0005-0000-0000-0000415E0000}"/>
    <cellStyle name="Normal 3 2 2 2 2 2 2 13 11 2 10" xfId="24087" xr:uid="{00000000-0005-0000-0000-0000425E0000}"/>
    <cellStyle name="Normal 3 2 2 2 2 2 2 13 11 2 11" xfId="24088" xr:uid="{00000000-0005-0000-0000-0000435E0000}"/>
    <cellStyle name="Normal 3 2 2 2 2 2 2 13 11 2 2" xfId="24089" xr:uid="{00000000-0005-0000-0000-0000445E0000}"/>
    <cellStyle name="Normal 3 2 2 2 2 2 2 13 11 2 2 10" xfId="24090" xr:uid="{00000000-0005-0000-0000-0000455E0000}"/>
    <cellStyle name="Normal 3 2 2 2 2 2 2 13 11 2 2 11" xfId="24091" xr:uid="{00000000-0005-0000-0000-0000465E0000}"/>
    <cellStyle name="Normal 3 2 2 2 2 2 2 13 11 2 2 2" xfId="24092" xr:uid="{00000000-0005-0000-0000-0000475E0000}"/>
    <cellStyle name="Normal 3 2 2 2 2 2 2 13 11 2 2 2 2" xfId="24093" xr:uid="{00000000-0005-0000-0000-0000485E0000}"/>
    <cellStyle name="Normal 3 2 2 2 2 2 2 13 11 2 2 2 2 2" xfId="24094" xr:uid="{00000000-0005-0000-0000-0000495E0000}"/>
    <cellStyle name="Normal 3 2 2 2 2 2 2 13 11 2 2 2 2 3" xfId="24095" xr:uid="{00000000-0005-0000-0000-00004A5E0000}"/>
    <cellStyle name="Normal 3 2 2 2 2 2 2 13 11 2 2 2 2 4" xfId="24096" xr:uid="{00000000-0005-0000-0000-00004B5E0000}"/>
    <cellStyle name="Normal 3 2 2 2 2 2 2 13 11 2 2 2 3" xfId="24097" xr:uid="{00000000-0005-0000-0000-00004C5E0000}"/>
    <cellStyle name="Normal 3 2 2 2 2 2 2 13 11 2 2 2 4" xfId="24098" xr:uid="{00000000-0005-0000-0000-00004D5E0000}"/>
    <cellStyle name="Normal 3 2 2 2 2 2 2 13 11 2 2 2 5" xfId="24099" xr:uid="{00000000-0005-0000-0000-00004E5E0000}"/>
    <cellStyle name="Normal 3 2 2 2 2 2 2 13 11 2 2 2 6" xfId="24100" xr:uid="{00000000-0005-0000-0000-00004F5E0000}"/>
    <cellStyle name="Normal 3 2 2 2 2 2 2 13 11 2 2 3" xfId="24101" xr:uid="{00000000-0005-0000-0000-0000505E0000}"/>
    <cellStyle name="Normal 3 2 2 2 2 2 2 13 11 2 2 4" xfId="24102" xr:uid="{00000000-0005-0000-0000-0000515E0000}"/>
    <cellStyle name="Normal 3 2 2 2 2 2 2 13 11 2 2 5" xfId="24103" xr:uid="{00000000-0005-0000-0000-0000525E0000}"/>
    <cellStyle name="Normal 3 2 2 2 2 2 2 13 11 2 2 6" xfId="24104" xr:uid="{00000000-0005-0000-0000-0000535E0000}"/>
    <cellStyle name="Normal 3 2 2 2 2 2 2 13 11 2 2 7" xfId="24105" xr:uid="{00000000-0005-0000-0000-0000545E0000}"/>
    <cellStyle name="Normal 3 2 2 2 2 2 2 13 11 2 2 8" xfId="24106" xr:uid="{00000000-0005-0000-0000-0000555E0000}"/>
    <cellStyle name="Normal 3 2 2 2 2 2 2 13 11 2 2 8 2" xfId="24107" xr:uid="{00000000-0005-0000-0000-0000565E0000}"/>
    <cellStyle name="Normal 3 2 2 2 2 2 2 13 11 2 2 8 3" xfId="24108" xr:uid="{00000000-0005-0000-0000-0000575E0000}"/>
    <cellStyle name="Normal 3 2 2 2 2 2 2 13 11 2 2 8 4" xfId="24109" xr:uid="{00000000-0005-0000-0000-0000585E0000}"/>
    <cellStyle name="Normal 3 2 2 2 2 2 2 13 11 2 2 9" xfId="24110" xr:uid="{00000000-0005-0000-0000-0000595E0000}"/>
    <cellStyle name="Normal 3 2 2 2 2 2 2 13 11 2 3" xfId="24111" xr:uid="{00000000-0005-0000-0000-00005A5E0000}"/>
    <cellStyle name="Normal 3 2 2 2 2 2 2 13 11 2 3 2" xfId="24112" xr:uid="{00000000-0005-0000-0000-00005B5E0000}"/>
    <cellStyle name="Normal 3 2 2 2 2 2 2 13 11 2 3 2 2" xfId="24113" xr:uid="{00000000-0005-0000-0000-00005C5E0000}"/>
    <cellStyle name="Normal 3 2 2 2 2 2 2 13 11 2 3 2 3" xfId="24114" xr:uid="{00000000-0005-0000-0000-00005D5E0000}"/>
    <cellStyle name="Normal 3 2 2 2 2 2 2 13 11 2 3 2 4" xfId="24115" xr:uid="{00000000-0005-0000-0000-00005E5E0000}"/>
    <cellStyle name="Normal 3 2 2 2 2 2 2 13 11 2 3 3" xfId="24116" xr:uid="{00000000-0005-0000-0000-00005F5E0000}"/>
    <cellStyle name="Normal 3 2 2 2 2 2 2 13 11 2 3 4" xfId="24117" xr:uid="{00000000-0005-0000-0000-0000605E0000}"/>
    <cellStyle name="Normal 3 2 2 2 2 2 2 13 11 2 3 5" xfId="24118" xr:uid="{00000000-0005-0000-0000-0000615E0000}"/>
    <cellStyle name="Normal 3 2 2 2 2 2 2 13 11 2 3 6" xfId="24119" xr:uid="{00000000-0005-0000-0000-0000625E0000}"/>
    <cellStyle name="Normal 3 2 2 2 2 2 2 13 11 2 4" xfId="24120" xr:uid="{00000000-0005-0000-0000-0000635E0000}"/>
    <cellStyle name="Normal 3 2 2 2 2 2 2 13 11 2 5" xfId="24121" xr:uid="{00000000-0005-0000-0000-0000645E0000}"/>
    <cellStyle name="Normal 3 2 2 2 2 2 2 13 11 2 6" xfId="24122" xr:uid="{00000000-0005-0000-0000-0000655E0000}"/>
    <cellStyle name="Normal 3 2 2 2 2 2 2 13 11 2 7" xfId="24123" xr:uid="{00000000-0005-0000-0000-0000665E0000}"/>
    <cellStyle name="Normal 3 2 2 2 2 2 2 13 11 2 8" xfId="24124" xr:uid="{00000000-0005-0000-0000-0000675E0000}"/>
    <cellStyle name="Normal 3 2 2 2 2 2 2 13 11 2 8 2" xfId="24125" xr:uid="{00000000-0005-0000-0000-0000685E0000}"/>
    <cellStyle name="Normal 3 2 2 2 2 2 2 13 11 2 8 3" xfId="24126" xr:uid="{00000000-0005-0000-0000-0000695E0000}"/>
    <cellStyle name="Normal 3 2 2 2 2 2 2 13 11 2 8 4" xfId="24127" xr:uid="{00000000-0005-0000-0000-00006A5E0000}"/>
    <cellStyle name="Normal 3 2 2 2 2 2 2 13 11 2 9" xfId="24128" xr:uid="{00000000-0005-0000-0000-00006B5E0000}"/>
    <cellStyle name="Normal 3 2 2 2 2 2 2 13 11 3" xfId="24129" xr:uid="{00000000-0005-0000-0000-00006C5E0000}"/>
    <cellStyle name="Normal 3 2 2 2 2 2 2 13 11 4" xfId="24130" xr:uid="{00000000-0005-0000-0000-00006D5E0000}"/>
    <cellStyle name="Normal 3 2 2 2 2 2 2 13 11 5" xfId="24131" xr:uid="{00000000-0005-0000-0000-00006E5E0000}"/>
    <cellStyle name="Normal 3 2 2 2 2 2 2 13 11 5 2" xfId="24132" xr:uid="{00000000-0005-0000-0000-00006F5E0000}"/>
    <cellStyle name="Normal 3 2 2 2 2 2 2 13 11 5 2 2" xfId="24133" xr:uid="{00000000-0005-0000-0000-0000705E0000}"/>
    <cellStyle name="Normal 3 2 2 2 2 2 2 13 11 5 2 3" xfId="24134" xr:uid="{00000000-0005-0000-0000-0000715E0000}"/>
    <cellStyle name="Normal 3 2 2 2 2 2 2 13 11 5 2 4" xfId="24135" xr:uid="{00000000-0005-0000-0000-0000725E0000}"/>
    <cellStyle name="Normal 3 2 2 2 2 2 2 13 11 5 3" xfId="24136" xr:uid="{00000000-0005-0000-0000-0000735E0000}"/>
    <cellStyle name="Normal 3 2 2 2 2 2 2 13 11 5 4" xfId="24137" xr:uid="{00000000-0005-0000-0000-0000745E0000}"/>
    <cellStyle name="Normal 3 2 2 2 2 2 2 13 11 5 5" xfId="24138" xr:uid="{00000000-0005-0000-0000-0000755E0000}"/>
    <cellStyle name="Normal 3 2 2 2 2 2 2 13 11 5 6" xfId="24139" xr:uid="{00000000-0005-0000-0000-0000765E0000}"/>
    <cellStyle name="Normal 3 2 2 2 2 2 2 13 11 6" xfId="24140" xr:uid="{00000000-0005-0000-0000-0000775E0000}"/>
    <cellStyle name="Normal 3 2 2 2 2 2 2 13 11 7" xfId="24141" xr:uid="{00000000-0005-0000-0000-0000785E0000}"/>
    <cellStyle name="Normal 3 2 2 2 2 2 2 13 11 8" xfId="24142" xr:uid="{00000000-0005-0000-0000-0000795E0000}"/>
    <cellStyle name="Normal 3 2 2 2 2 2 2 13 11 9" xfId="24143" xr:uid="{00000000-0005-0000-0000-00007A5E0000}"/>
    <cellStyle name="Normal 3 2 2 2 2 2 2 13 12" xfId="24144" xr:uid="{00000000-0005-0000-0000-00007B5E0000}"/>
    <cellStyle name="Normal 3 2 2 2 2 2 2 13 13" xfId="24145" xr:uid="{00000000-0005-0000-0000-00007C5E0000}"/>
    <cellStyle name="Normal 3 2 2 2 2 2 2 13 13 10" xfId="24146" xr:uid="{00000000-0005-0000-0000-00007D5E0000}"/>
    <cellStyle name="Normal 3 2 2 2 2 2 2 13 13 11" xfId="24147" xr:uid="{00000000-0005-0000-0000-00007E5E0000}"/>
    <cellStyle name="Normal 3 2 2 2 2 2 2 13 13 2" xfId="24148" xr:uid="{00000000-0005-0000-0000-00007F5E0000}"/>
    <cellStyle name="Normal 3 2 2 2 2 2 2 13 13 2 10" xfId="24149" xr:uid="{00000000-0005-0000-0000-0000805E0000}"/>
    <cellStyle name="Normal 3 2 2 2 2 2 2 13 13 2 11" xfId="24150" xr:uid="{00000000-0005-0000-0000-0000815E0000}"/>
    <cellStyle name="Normal 3 2 2 2 2 2 2 13 13 2 2" xfId="24151" xr:uid="{00000000-0005-0000-0000-0000825E0000}"/>
    <cellStyle name="Normal 3 2 2 2 2 2 2 13 13 2 2 2" xfId="24152" xr:uid="{00000000-0005-0000-0000-0000835E0000}"/>
    <cellStyle name="Normal 3 2 2 2 2 2 2 13 13 2 2 2 2" xfId="24153" xr:uid="{00000000-0005-0000-0000-0000845E0000}"/>
    <cellStyle name="Normal 3 2 2 2 2 2 2 13 13 2 2 2 3" xfId="24154" xr:uid="{00000000-0005-0000-0000-0000855E0000}"/>
    <cellStyle name="Normal 3 2 2 2 2 2 2 13 13 2 2 2 4" xfId="24155" xr:uid="{00000000-0005-0000-0000-0000865E0000}"/>
    <cellStyle name="Normal 3 2 2 2 2 2 2 13 13 2 2 3" xfId="24156" xr:uid="{00000000-0005-0000-0000-0000875E0000}"/>
    <cellStyle name="Normal 3 2 2 2 2 2 2 13 13 2 2 4" xfId="24157" xr:uid="{00000000-0005-0000-0000-0000885E0000}"/>
    <cellStyle name="Normal 3 2 2 2 2 2 2 13 13 2 2 5" xfId="24158" xr:uid="{00000000-0005-0000-0000-0000895E0000}"/>
    <cellStyle name="Normal 3 2 2 2 2 2 2 13 13 2 2 6" xfId="24159" xr:uid="{00000000-0005-0000-0000-00008A5E0000}"/>
    <cellStyle name="Normal 3 2 2 2 2 2 2 13 13 2 3" xfId="24160" xr:uid="{00000000-0005-0000-0000-00008B5E0000}"/>
    <cellStyle name="Normal 3 2 2 2 2 2 2 13 13 2 4" xfId="24161" xr:uid="{00000000-0005-0000-0000-00008C5E0000}"/>
    <cellStyle name="Normal 3 2 2 2 2 2 2 13 13 2 5" xfId="24162" xr:uid="{00000000-0005-0000-0000-00008D5E0000}"/>
    <cellStyle name="Normal 3 2 2 2 2 2 2 13 13 2 6" xfId="24163" xr:uid="{00000000-0005-0000-0000-00008E5E0000}"/>
    <cellStyle name="Normal 3 2 2 2 2 2 2 13 13 2 7" xfId="24164" xr:uid="{00000000-0005-0000-0000-00008F5E0000}"/>
    <cellStyle name="Normal 3 2 2 2 2 2 2 13 13 2 8" xfId="24165" xr:uid="{00000000-0005-0000-0000-0000905E0000}"/>
    <cellStyle name="Normal 3 2 2 2 2 2 2 13 13 2 8 2" xfId="24166" xr:uid="{00000000-0005-0000-0000-0000915E0000}"/>
    <cellStyle name="Normal 3 2 2 2 2 2 2 13 13 2 8 3" xfId="24167" xr:uid="{00000000-0005-0000-0000-0000925E0000}"/>
    <cellStyle name="Normal 3 2 2 2 2 2 2 13 13 2 8 4" xfId="24168" xr:uid="{00000000-0005-0000-0000-0000935E0000}"/>
    <cellStyle name="Normal 3 2 2 2 2 2 2 13 13 2 9" xfId="24169" xr:uid="{00000000-0005-0000-0000-0000945E0000}"/>
    <cellStyle name="Normal 3 2 2 2 2 2 2 13 13 3" xfId="24170" xr:uid="{00000000-0005-0000-0000-0000955E0000}"/>
    <cellStyle name="Normal 3 2 2 2 2 2 2 13 13 3 2" xfId="24171" xr:uid="{00000000-0005-0000-0000-0000965E0000}"/>
    <cellStyle name="Normal 3 2 2 2 2 2 2 13 13 3 2 2" xfId="24172" xr:uid="{00000000-0005-0000-0000-0000975E0000}"/>
    <cellStyle name="Normal 3 2 2 2 2 2 2 13 13 3 2 3" xfId="24173" xr:uid="{00000000-0005-0000-0000-0000985E0000}"/>
    <cellStyle name="Normal 3 2 2 2 2 2 2 13 13 3 2 4" xfId="24174" xr:uid="{00000000-0005-0000-0000-0000995E0000}"/>
    <cellStyle name="Normal 3 2 2 2 2 2 2 13 13 3 3" xfId="24175" xr:uid="{00000000-0005-0000-0000-00009A5E0000}"/>
    <cellStyle name="Normal 3 2 2 2 2 2 2 13 13 3 4" xfId="24176" xr:uid="{00000000-0005-0000-0000-00009B5E0000}"/>
    <cellStyle name="Normal 3 2 2 2 2 2 2 13 13 3 5" xfId="24177" xr:uid="{00000000-0005-0000-0000-00009C5E0000}"/>
    <cellStyle name="Normal 3 2 2 2 2 2 2 13 13 3 6" xfId="24178" xr:uid="{00000000-0005-0000-0000-00009D5E0000}"/>
    <cellStyle name="Normal 3 2 2 2 2 2 2 13 13 4" xfId="24179" xr:uid="{00000000-0005-0000-0000-00009E5E0000}"/>
    <cellStyle name="Normal 3 2 2 2 2 2 2 13 13 5" xfId="24180" xr:uid="{00000000-0005-0000-0000-00009F5E0000}"/>
    <cellStyle name="Normal 3 2 2 2 2 2 2 13 13 6" xfId="24181" xr:uid="{00000000-0005-0000-0000-0000A05E0000}"/>
    <cellStyle name="Normal 3 2 2 2 2 2 2 13 13 7" xfId="24182" xr:uid="{00000000-0005-0000-0000-0000A15E0000}"/>
    <cellStyle name="Normal 3 2 2 2 2 2 2 13 13 8" xfId="24183" xr:uid="{00000000-0005-0000-0000-0000A25E0000}"/>
    <cellStyle name="Normal 3 2 2 2 2 2 2 13 13 8 2" xfId="24184" xr:uid="{00000000-0005-0000-0000-0000A35E0000}"/>
    <cellStyle name="Normal 3 2 2 2 2 2 2 13 13 8 3" xfId="24185" xr:uid="{00000000-0005-0000-0000-0000A45E0000}"/>
    <cellStyle name="Normal 3 2 2 2 2 2 2 13 13 8 4" xfId="24186" xr:uid="{00000000-0005-0000-0000-0000A55E0000}"/>
    <cellStyle name="Normal 3 2 2 2 2 2 2 13 13 9" xfId="24187" xr:uid="{00000000-0005-0000-0000-0000A65E0000}"/>
    <cellStyle name="Normal 3 2 2 2 2 2 2 13 14" xfId="24188" xr:uid="{00000000-0005-0000-0000-0000A75E0000}"/>
    <cellStyle name="Normal 3 2 2 2 2 2 2 13 15" xfId="24189" xr:uid="{00000000-0005-0000-0000-0000A85E0000}"/>
    <cellStyle name="Normal 3 2 2 2 2 2 2 13 15 2" xfId="24190" xr:uid="{00000000-0005-0000-0000-0000A95E0000}"/>
    <cellStyle name="Normal 3 2 2 2 2 2 2 13 15 2 2" xfId="24191" xr:uid="{00000000-0005-0000-0000-0000AA5E0000}"/>
    <cellStyle name="Normal 3 2 2 2 2 2 2 13 15 2 3" xfId="24192" xr:uid="{00000000-0005-0000-0000-0000AB5E0000}"/>
    <cellStyle name="Normal 3 2 2 2 2 2 2 13 15 2 4" xfId="24193" xr:uid="{00000000-0005-0000-0000-0000AC5E0000}"/>
    <cellStyle name="Normal 3 2 2 2 2 2 2 13 15 3" xfId="24194" xr:uid="{00000000-0005-0000-0000-0000AD5E0000}"/>
    <cellStyle name="Normal 3 2 2 2 2 2 2 13 15 4" xfId="24195" xr:uid="{00000000-0005-0000-0000-0000AE5E0000}"/>
    <cellStyle name="Normal 3 2 2 2 2 2 2 13 15 5" xfId="24196" xr:uid="{00000000-0005-0000-0000-0000AF5E0000}"/>
    <cellStyle name="Normal 3 2 2 2 2 2 2 13 15 6" xfId="24197" xr:uid="{00000000-0005-0000-0000-0000B05E0000}"/>
    <cellStyle name="Normal 3 2 2 2 2 2 2 13 16" xfId="24198" xr:uid="{00000000-0005-0000-0000-0000B15E0000}"/>
    <cellStyle name="Normal 3 2 2 2 2 2 2 13 17" xfId="24199" xr:uid="{00000000-0005-0000-0000-0000B25E0000}"/>
    <cellStyle name="Normal 3 2 2 2 2 2 2 13 18" xfId="24200" xr:uid="{00000000-0005-0000-0000-0000B35E0000}"/>
    <cellStyle name="Normal 3 2 2 2 2 2 2 13 19" xfId="24201" xr:uid="{00000000-0005-0000-0000-0000B45E0000}"/>
    <cellStyle name="Normal 3 2 2 2 2 2 2 13 2" xfId="24202" xr:uid="{00000000-0005-0000-0000-0000B55E0000}"/>
    <cellStyle name="Normal 3 2 2 2 2 2 2 13 2 10" xfId="24203" xr:uid="{00000000-0005-0000-0000-0000B65E0000}"/>
    <cellStyle name="Normal 3 2 2 2 2 2 2 13 2 11" xfId="24204" xr:uid="{00000000-0005-0000-0000-0000B75E0000}"/>
    <cellStyle name="Normal 3 2 2 2 2 2 2 13 2 12" xfId="24205" xr:uid="{00000000-0005-0000-0000-0000B85E0000}"/>
    <cellStyle name="Normal 3 2 2 2 2 2 2 13 2 13" xfId="24206" xr:uid="{00000000-0005-0000-0000-0000B95E0000}"/>
    <cellStyle name="Normal 3 2 2 2 2 2 2 13 2 13 2" xfId="24207" xr:uid="{00000000-0005-0000-0000-0000BA5E0000}"/>
    <cellStyle name="Normal 3 2 2 2 2 2 2 13 2 13 3" xfId="24208" xr:uid="{00000000-0005-0000-0000-0000BB5E0000}"/>
    <cellStyle name="Normal 3 2 2 2 2 2 2 13 2 13 4" xfId="24209" xr:uid="{00000000-0005-0000-0000-0000BC5E0000}"/>
    <cellStyle name="Normal 3 2 2 2 2 2 2 13 2 14" xfId="24210" xr:uid="{00000000-0005-0000-0000-0000BD5E0000}"/>
    <cellStyle name="Normal 3 2 2 2 2 2 2 13 2 15" xfId="24211" xr:uid="{00000000-0005-0000-0000-0000BE5E0000}"/>
    <cellStyle name="Normal 3 2 2 2 2 2 2 13 2 16" xfId="24212" xr:uid="{00000000-0005-0000-0000-0000BF5E0000}"/>
    <cellStyle name="Normal 3 2 2 2 2 2 2 13 2 2" xfId="24213" xr:uid="{00000000-0005-0000-0000-0000C05E0000}"/>
    <cellStyle name="Normal 3 2 2 2 2 2 2 13 2 2 10" xfId="24214" xr:uid="{00000000-0005-0000-0000-0000C15E0000}"/>
    <cellStyle name="Normal 3 2 2 2 2 2 2 13 2 2 11" xfId="24215" xr:uid="{00000000-0005-0000-0000-0000C25E0000}"/>
    <cellStyle name="Normal 3 2 2 2 2 2 2 13 2 2 11 2" xfId="24216" xr:uid="{00000000-0005-0000-0000-0000C35E0000}"/>
    <cellStyle name="Normal 3 2 2 2 2 2 2 13 2 2 11 3" xfId="24217" xr:uid="{00000000-0005-0000-0000-0000C45E0000}"/>
    <cellStyle name="Normal 3 2 2 2 2 2 2 13 2 2 11 4" xfId="24218" xr:uid="{00000000-0005-0000-0000-0000C55E0000}"/>
    <cellStyle name="Normal 3 2 2 2 2 2 2 13 2 2 12" xfId="24219" xr:uid="{00000000-0005-0000-0000-0000C65E0000}"/>
    <cellStyle name="Normal 3 2 2 2 2 2 2 13 2 2 13" xfId="24220" xr:uid="{00000000-0005-0000-0000-0000C75E0000}"/>
    <cellStyle name="Normal 3 2 2 2 2 2 2 13 2 2 14" xfId="24221" xr:uid="{00000000-0005-0000-0000-0000C85E0000}"/>
    <cellStyle name="Normal 3 2 2 2 2 2 2 13 2 2 2" xfId="24222" xr:uid="{00000000-0005-0000-0000-0000C95E0000}"/>
    <cellStyle name="Normal 3 2 2 2 2 2 2 13 2 2 2 10" xfId="24223" xr:uid="{00000000-0005-0000-0000-0000CA5E0000}"/>
    <cellStyle name="Normal 3 2 2 2 2 2 2 13 2 2 2 11" xfId="24224" xr:uid="{00000000-0005-0000-0000-0000CB5E0000}"/>
    <cellStyle name="Normal 3 2 2 2 2 2 2 13 2 2 2 2" xfId="24225" xr:uid="{00000000-0005-0000-0000-0000CC5E0000}"/>
    <cellStyle name="Normal 3 2 2 2 2 2 2 13 2 2 2 2 10" xfId="24226" xr:uid="{00000000-0005-0000-0000-0000CD5E0000}"/>
    <cellStyle name="Normal 3 2 2 2 2 2 2 13 2 2 2 2 11" xfId="24227" xr:uid="{00000000-0005-0000-0000-0000CE5E0000}"/>
    <cellStyle name="Normal 3 2 2 2 2 2 2 13 2 2 2 2 2" xfId="24228" xr:uid="{00000000-0005-0000-0000-0000CF5E0000}"/>
    <cellStyle name="Normal 3 2 2 2 2 2 2 13 2 2 2 2 2 2" xfId="24229" xr:uid="{00000000-0005-0000-0000-0000D05E0000}"/>
    <cellStyle name="Normal 3 2 2 2 2 2 2 13 2 2 2 2 2 2 2" xfId="24230" xr:uid="{00000000-0005-0000-0000-0000D15E0000}"/>
    <cellStyle name="Normal 3 2 2 2 2 2 2 13 2 2 2 2 2 2 3" xfId="24231" xr:uid="{00000000-0005-0000-0000-0000D25E0000}"/>
    <cellStyle name="Normal 3 2 2 2 2 2 2 13 2 2 2 2 2 2 4" xfId="24232" xr:uid="{00000000-0005-0000-0000-0000D35E0000}"/>
    <cellStyle name="Normal 3 2 2 2 2 2 2 13 2 2 2 2 2 3" xfId="24233" xr:uid="{00000000-0005-0000-0000-0000D45E0000}"/>
    <cellStyle name="Normal 3 2 2 2 2 2 2 13 2 2 2 2 2 4" xfId="24234" xr:uid="{00000000-0005-0000-0000-0000D55E0000}"/>
    <cellStyle name="Normal 3 2 2 2 2 2 2 13 2 2 2 2 2 5" xfId="24235" xr:uid="{00000000-0005-0000-0000-0000D65E0000}"/>
    <cellStyle name="Normal 3 2 2 2 2 2 2 13 2 2 2 2 2 6" xfId="24236" xr:uid="{00000000-0005-0000-0000-0000D75E0000}"/>
    <cellStyle name="Normal 3 2 2 2 2 2 2 13 2 2 2 2 3" xfId="24237" xr:uid="{00000000-0005-0000-0000-0000D85E0000}"/>
    <cellStyle name="Normal 3 2 2 2 2 2 2 13 2 2 2 2 4" xfId="24238" xr:uid="{00000000-0005-0000-0000-0000D95E0000}"/>
    <cellStyle name="Normal 3 2 2 2 2 2 2 13 2 2 2 2 5" xfId="24239" xr:uid="{00000000-0005-0000-0000-0000DA5E0000}"/>
    <cellStyle name="Normal 3 2 2 2 2 2 2 13 2 2 2 2 6" xfId="24240" xr:uid="{00000000-0005-0000-0000-0000DB5E0000}"/>
    <cellStyle name="Normal 3 2 2 2 2 2 2 13 2 2 2 2 7" xfId="24241" xr:uid="{00000000-0005-0000-0000-0000DC5E0000}"/>
    <cellStyle name="Normal 3 2 2 2 2 2 2 13 2 2 2 2 8" xfId="24242" xr:uid="{00000000-0005-0000-0000-0000DD5E0000}"/>
    <cellStyle name="Normal 3 2 2 2 2 2 2 13 2 2 2 2 8 2" xfId="24243" xr:uid="{00000000-0005-0000-0000-0000DE5E0000}"/>
    <cellStyle name="Normal 3 2 2 2 2 2 2 13 2 2 2 2 8 3" xfId="24244" xr:uid="{00000000-0005-0000-0000-0000DF5E0000}"/>
    <cellStyle name="Normal 3 2 2 2 2 2 2 13 2 2 2 2 8 4" xfId="24245" xr:uid="{00000000-0005-0000-0000-0000E05E0000}"/>
    <cellStyle name="Normal 3 2 2 2 2 2 2 13 2 2 2 2 9" xfId="24246" xr:uid="{00000000-0005-0000-0000-0000E15E0000}"/>
    <cellStyle name="Normal 3 2 2 2 2 2 2 13 2 2 2 3" xfId="24247" xr:uid="{00000000-0005-0000-0000-0000E25E0000}"/>
    <cellStyle name="Normal 3 2 2 2 2 2 2 13 2 2 2 3 2" xfId="24248" xr:uid="{00000000-0005-0000-0000-0000E35E0000}"/>
    <cellStyle name="Normal 3 2 2 2 2 2 2 13 2 2 2 3 2 2" xfId="24249" xr:uid="{00000000-0005-0000-0000-0000E45E0000}"/>
    <cellStyle name="Normal 3 2 2 2 2 2 2 13 2 2 2 3 2 3" xfId="24250" xr:uid="{00000000-0005-0000-0000-0000E55E0000}"/>
    <cellStyle name="Normal 3 2 2 2 2 2 2 13 2 2 2 3 2 4" xfId="24251" xr:uid="{00000000-0005-0000-0000-0000E65E0000}"/>
    <cellStyle name="Normal 3 2 2 2 2 2 2 13 2 2 2 3 3" xfId="24252" xr:uid="{00000000-0005-0000-0000-0000E75E0000}"/>
    <cellStyle name="Normal 3 2 2 2 2 2 2 13 2 2 2 3 4" xfId="24253" xr:uid="{00000000-0005-0000-0000-0000E85E0000}"/>
    <cellStyle name="Normal 3 2 2 2 2 2 2 13 2 2 2 3 5" xfId="24254" xr:uid="{00000000-0005-0000-0000-0000E95E0000}"/>
    <cellStyle name="Normal 3 2 2 2 2 2 2 13 2 2 2 3 6" xfId="24255" xr:uid="{00000000-0005-0000-0000-0000EA5E0000}"/>
    <cellStyle name="Normal 3 2 2 2 2 2 2 13 2 2 2 4" xfId="24256" xr:uid="{00000000-0005-0000-0000-0000EB5E0000}"/>
    <cellStyle name="Normal 3 2 2 2 2 2 2 13 2 2 2 5" xfId="24257" xr:uid="{00000000-0005-0000-0000-0000EC5E0000}"/>
    <cellStyle name="Normal 3 2 2 2 2 2 2 13 2 2 2 6" xfId="24258" xr:uid="{00000000-0005-0000-0000-0000ED5E0000}"/>
    <cellStyle name="Normal 3 2 2 2 2 2 2 13 2 2 2 7" xfId="24259" xr:uid="{00000000-0005-0000-0000-0000EE5E0000}"/>
    <cellStyle name="Normal 3 2 2 2 2 2 2 13 2 2 2 8" xfId="24260" xr:uid="{00000000-0005-0000-0000-0000EF5E0000}"/>
    <cellStyle name="Normal 3 2 2 2 2 2 2 13 2 2 2 8 2" xfId="24261" xr:uid="{00000000-0005-0000-0000-0000F05E0000}"/>
    <cellStyle name="Normal 3 2 2 2 2 2 2 13 2 2 2 8 3" xfId="24262" xr:uid="{00000000-0005-0000-0000-0000F15E0000}"/>
    <cellStyle name="Normal 3 2 2 2 2 2 2 13 2 2 2 8 4" xfId="24263" xr:uid="{00000000-0005-0000-0000-0000F25E0000}"/>
    <cellStyle name="Normal 3 2 2 2 2 2 2 13 2 2 2 9" xfId="24264" xr:uid="{00000000-0005-0000-0000-0000F35E0000}"/>
    <cellStyle name="Normal 3 2 2 2 2 2 2 13 2 2 3" xfId="24265" xr:uid="{00000000-0005-0000-0000-0000F45E0000}"/>
    <cellStyle name="Normal 3 2 2 2 2 2 2 13 2 2 4" xfId="24266" xr:uid="{00000000-0005-0000-0000-0000F55E0000}"/>
    <cellStyle name="Normal 3 2 2 2 2 2 2 13 2 2 5" xfId="24267" xr:uid="{00000000-0005-0000-0000-0000F65E0000}"/>
    <cellStyle name="Normal 3 2 2 2 2 2 2 13 2 2 5 2" xfId="24268" xr:uid="{00000000-0005-0000-0000-0000F75E0000}"/>
    <cellStyle name="Normal 3 2 2 2 2 2 2 13 2 2 5 2 2" xfId="24269" xr:uid="{00000000-0005-0000-0000-0000F85E0000}"/>
    <cellStyle name="Normal 3 2 2 2 2 2 2 13 2 2 5 2 3" xfId="24270" xr:uid="{00000000-0005-0000-0000-0000F95E0000}"/>
    <cellStyle name="Normal 3 2 2 2 2 2 2 13 2 2 5 2 4" xfId="24271" xr:uid="{00000000-0005-0000-0000-0000FA5E0000}"/>
    <cellStyle name="Normal 3 2 2 2 2 2 2 13 2 2 5 3" xfId="24272" xr:uid="{00000000-0005-0000-0000-0000FB5E0000}"/>
    <cellStyle name="Normal 3 2 2 2 2 2 2 13 2 2 5 4" xfId="24273" xr:uid="{00000000-0005-0000-0000-0000FC5E0000}"/>
    <cellStyle name="Normal 3 2 2 2 2 2 2 13 2 2 5 5" xfId="24274" xr:uid="{00000000-0005-0000-0000-0000FD5E0000}"/>
    <cellStyle name="Normal 3 2 2 2 2 2 2 13 2 2 5 6" xfId="24275" xr:uid="{00000000-0005-0000-0000-0000FE5E0000}"/>
    <cellStyle name="Normal 3 2 2 2 2 2 2 13 2 2 6" xfId="24276" xr:uid="{00000000-0005-0000-0000-0000FF5E0000}"/>
    <cellStyle name="Normal 3 2 2 2 2 2 2 13 2 2 7" xfId="24277" xr:uid="{00000000-0005-0000-0000-0000005F0000}"/>
    <cellStyle name="Normal 3 2 2 2 2 2 2 13 2 2 8" xfId="24278" xr:uid="{00000000-0005-0000-0000-0000015F0000}"/>
    <cellStyle name="Normal 3 2 2 2 2 2 2 13 2 2 9" xfId="24279" xr:uid="{00000000-0005-0000-0000-0000025F0000}"/>
    <cellStyle name="Normal 3 2 2 2 2 2 2 13 2 3" xfId="24280" xr:uid="{00000000-0005-0000-0000-0000035F0000}"/>
    <cellStyle name="Normal 3 2 2 2 2 2 2 13 2 4" xfId="24281" xr:uid="{00000000-0005-0000-0000-0000045F0000}"/>
    <cellStyle name="Normal 3 2 2 2 2 2 2 13 2 5" xfId="24282" xr:uid="{00000000-0005-0000-0000-0000055F0000}"/>
    <cellStyle name="Normal 3 2 2 2 2 2 2 13 2 5 10" xfId="24283" xr:uid="{00000000-0005-0000-0000-0000065F0000}"/>
    <cellStyle name="Normal 3 2 2 2 2 2 2 13 2 5 11" xfId="24284" xr:uid="{00000000-0005-0000-0000-0000075F0000}"/>
    <cellStyle name="Normal 3 2 2 2 2 2 2 13 2 5 2" xfId="24285" xr:uid="{00000000-0005-0000-0000-0000085F0000}"/>
    <cellStyle name="Normal 3 2 2 2 2 2 2 13 2 5 2 10" xfId="24286" xr:uid="{00000000-0005-0000-0000-0000095F0000}"/>
    <cellStyle name="Normal 3 2 2 2 2 2 2 13 2 5 2 11" xfId="24287" xr:uid="{00000000-0005-0000-0000-00000A5F0000}"/>
    <cellStyle name="Normal 3 2 2 2 2 2 2 13 2 5 2 2" xfId="24288" xr:uid="{00000000-0005-0000-0000-00000B5F0000}"/>
    <cellStyle name="Normal 3 2 2 2 2 2 2 13 2 5 2 2 2" xfId="24289" xr:uid="{00000000-0005-0000-0000-00000C5F0000}"/>
    <cellStyle name="Normal 3 2 2 2 2 2 2 13 2 5 2 2 2 2" xfId="24290" xr:uid="{00000000-0005-0000-0000-00000D5F0000}"/>
    <cellStyle name="Normal 3 2 2 2 2 2 2 13 2 5 2 2 2 3" xfId="24291" xr:uid="{00000000-0005-0000-0000-00000E5F0000}"/>
    <cellStyle name="Normal 3 2 2 2 2 2 2 13 2 5 2 2 2 4" xfId="24292" xr:uid="{00000000-0005-0000-0000-00000F5F0000}"/>
    <cellStyle name="Normal 3 2 2 2 2 2 2 13 2 5 2 2 3" xfId="24293" xr:uid="{00000000-0005-0000-0000-0000105F0000}"/>
    <cellStyle name="Normal 3 2 2 2 2 2 2 13 2 5 2 2 4" xfId="24294" xr:uid="{00000000-0005-0000-0000-0000115F0000}"/>
    <cellStyle name="Normal 3 2 2 2 2 2 2 13 2 5 2 2 5" xfId="24295" xr:uid="{00000000-0005-0000-0000-0000125F0000}"/>
    <cellStyle name="Normal 3 2 2 2 2 2 2 13 2 5 2 2 6" xfId="24296" xr:uid="{00000000-0005-0000-0000-0000135F0000}"/>
    <cellStyle name="Normal 3 2 2 2 2 2 2 13 2 5 2 3" xfId="24297" xr:uid="{00000000-0005-0000-0000-0000145F0000}"/>
    <cellStyle name="Normal 3 2 2 2 2 2 2 13 2 5 2 4" xfId="24298" xr:uid="{00000000-0005-0000-0000-0000155F0000}"/>
    <cellStyle name="Normal 3 2 2 2 2 2 2 13 2 5 2 5" xfId="24299" xr:uid="{00000000-0005-0000-0000-0000165F0000}"/>
    <cellStyle name="Normal 3 2 2 2 2 2 2 13 2 5 2 6" xfId="24300" xr:uid="{00000000-0005-0000-0000-0000175F0000}"/>
    <cellStyle name="Normal 3 2 2 2 2 2 2 13 2 5 2 7" xfId="24301" xr:uid="{00000000-0005-0000-0000-0000185F0000}"/>
    <cellStyle name="Normal 3 2 2 2 2 2 2 13 2 5 2 8" xfId="24302" xr:uid="{00000000-0005-0000-0000-0000195F0000}"/>
    <cellStyle name="Normal 3 2 2 2 2 2 2 13 2 5 2 8 2" xfId="24303" xr:uid="{00000000-0005-0000-0000-00001A5F0000}"/>
    <cellStyle name="Normal 3 2 2 2 2 2 2 13 2 5 2 8 3" xfId="24304" xr:uid="{00000000-0005-0000-0000-00001B5F0000}"/>
    <cellStyle name="Normal 3 2 2 2 2 2 2 13 2 5 2 8 4" xfId="24305" xr:uid="{00000000-0005-0000-0000-00001C5F0000}"/>
    <cellStyle name="Normal 3 2 2 2 2 2 2 13 2 5 2 9" xfId="24306" xr:uid="{00000000-0005-0000-0000-00001D5F0000}"/>
    <cellStyle name="Normal 3 2 2 2 2 2 2 13 2 5 3" xfId="24307" xr:uid="{00000000-0005-0000-0000-00001E5F0000}"/>
    <cellStyle name="Normal 3 2 2 2 2 2 2 13 2 5 3 2" xfId="24308" xr:uid="{00000000-0005-0000-0000-00001F5F0000}"/>
    <cellStyle name="Normal 3 2 2 2 2 2 2 13 2 5 3 2 2" xfId="24309" xr:uid="{00000000-0005-0000-0000-0000205F0000}"/>
    <cellStyle name="Normal 3 2 2 2 2 2 2 13 2 5 3 2 3" xfId="24310" xr:uid="{00000000-0005-0000-0000-0000215F0000}"/>
    <cellStyle name="Normal 3 2 2 2 2 2 2 13 2 5 3 2 4" xfId="24311" xr:uid="{00000000-0005-0000-0000-0000225F0000}"/>
    <cellStyle name="Normal 3 2 2 2 2 2 2 13 2 5 3 3" xfId="24312" xr:uid="{00000000-0005-0000-0000-0000235F0000}"/>
    <cellStyle name="Normal 3 2 2 2 2 2 2 13 2 5 3 4" xfId="24313" xr:uid="{00000000-0005-0000-0000-0000245F0000}"/>
    <cellStyle name="Normal 3 2 2 2 2 2 2 13 2 5 3 5" xfId="24314" xr:uid="{00000000-0005-0000-0000-0000255F0000}"/>
    <cellStyle name="Normal 3 2 2 2 2 2 2 13 2 5 3 6" xfId="24315" xr:uid="{00000000-0005-0000-0000-0000265F0000}"/>
    <cellStyle name="Normal 3 2 2 2 2 2 2 13 2 5 4" xfId="24316" xr:uid="{00000000-0005-0000-0000-0000275F0000}"/>
    <cellStyle name="Normal 3 2 2 2 2 2 2 13 2 5 5" xfId="24317" xr:uid="{00000000-0005-0000-0000-0000285F0000}"/>
    <cellStyle name="Normal 3 2 2 2 2 2 2 13 2 5 6" xfId="24318" xr:uid="{00000000-0005-0000-0000-0000295F0000}"/>
    <cellStyle name="Normal 3 2 2 2 2 2 2 13 2 5 7" xfId="24319" xr:uid="{00000000-0005-0000-0000-00002A5F0000}"/>
    <cellStyle name="Normal 3 2 2 2 2 2 2 13 2 5 8" xfId="24320" xr:uid="{00000000-0005-0000-0000-00002B5F0000}"/>
    <cellStyle name="Normal 3 2 2 2 2 2 2 13 2 5 8 2" xfId="24321" xr:uid="{00000000-0005-0000-0000-00002C5F0000}"/>
    <cellStyle name="Normal 3 2 2 2 2 2 2 13 2 5 8 3" xfId="24322" xr:uid="{00000000-0005-0000-0000-00002D5F0000}"/>
    <cellStyle name="Normal 3 2 2 2 2 2 2 13 2 5 8 4" xfId="24323" xr:uid="{00000000-0005-0000-0000-00002E5F0000}"/>
    <cellStyle name="Normal 3 2 2 2 2 2 2 13 2 5 9" xfId="24324" xr:uid="{00000000-0005-0000-0000-00002F5F0000}"/>
    <cellStyle name="Normal 3 2 2 2 2 2 2 13 2 6" xfId="24325" xr:uid="{00000000-0005-0000-0000-0000305F0000}"/>
    <cellStyle name="Normal 3 2 2 2 2 2 2 13 2 7" xfId="24326" xr:uid="{00000000-0005-0000-0000-0000315F0000}"/>
    <cellStyle name="Normal 3 2 2 2 2 2 2 13 2 7 2" xfId="24327" xr:uid="{00000000-0005-0000-0000-0000325F0000}"/>
    <cellStyle name="Normal 3 2 2 2 2 2 2 13 2 7 2 2" xfId="24328" xr:uid="{00000000-0005-0000-0000-0000335F0000}"/>
    <cellStyle name="Normal 3 2 2 2 2 2 2 13 2 7 2 3" xfId="24329" xr:uid="{00000000-0005-0000-0000-0000345F0000}"/>
    <cellStyle name="Normal 3 2 2 2 2 2 2 13 2 7 2 4" xfId="24330" xr:uid="{00000000-0005-0000-0000-0000355F0000}"/>
    <cellStyle name="Normal 3 2 2 2 2 2 2 13 2 7 3" xfId="24331" xr:uid="{00000000-0005-0000-0000-0000365F0000}"/>
    <cellStyle name="Normal 3 2 2 2 2 2 2 13 2 7 4" xfId="24332" xr:uid="{00000000-0005-0000-0000-0000375F0000}"/>
    <cellStyle name="Normal 3 2 2 2 2 2 2 13 2 7 5" xfId="24333" xr:uid="{00000000-0005-0000-0000-0000385F0000}"/>
    <cellStyle name="Normal 3 2 2 2 2 2 2 13 2 7 6" xfId="24334" xr:uid="{00000000-0005-0000-0000-0000395F0000}"/>
    <cellStyle name="Normal 3 2 2 2 2 2 2 13 2 8" xfId="24335" xr:uid="{00000000-0005-0000-0000-00003A5F0000}"/>
    <cellStyle name="Normal 3 2 2 2 2 2 2 13 2 9" xfId="24336" xr:uid="{00000000-0005-0000-0000-00003B5F0000}"/>
    <cellStyle name="Normal 3 2 2 2 2 2 2 13 20" xfId="24337" xr:uid="{00000000-0005-0000-0000-00003C5F0000}"/>
    <cellStyle name="Normal 3 2 2 2 2 2 2 13 21" xfId="24338" xr:uid="{00000000-0005-0000-0000-00003D5F0000}"/>
    <cellStyle name="Normal 3 2 2 2 2 2 2 13 21 2" xfId="24339" xr:uid="{00000000-0005-0000-0000-00003E5F0000}"/>
    <cellStyle name="Normal 3 2 2 2 2 2 2 13 21 3" xfId="24340" xr:uid="{00000000-0005-0000-0000-00003F5F0000}"/>
    <cellStyle name="Normal 3 2 2 2 2 2 2 13 21 4" xfId="24341" xr:uid="{00000000-0005-0000-0000-0000405F0000}"/>
    <cellStyle name="Normal 3 2 2 2 2 2 2 13 22" xfId="24342" xr:uid="{00000000-0005-0000-0000-0000415F0000}"/>
    <cellStyle name="Normal 3 2 2 2 2 2 2 13 23" xfId="24343" xr:uid="{00000000-0005-0000-0000-0000425F0000}"/>
    <cellStyle name="Normal 3 2 2 2 2 2 2 13 24" xfId="24344" xr:uid="{00000000-0005-0000-0000-0000435F0000}"/>
    <cellStyle name="Normal 3 2 2 2 2 2 2 13 3" xfId="24345" xr:uid="{00000000-0005-0000-0000-0000445F0000}"/>
    <cellStyle name="Normal 3 2 2 2 2 2 2 13 4" xfId="24346" xr:uid="{00000000-0005-0000-0000-0000455F0000}"/>
    <cellStyle name="Normal 3 2 2 2 2 2 2 13 5" xfId="24347" xr:uid="{00000000-0005-0000-0000-0000465F0000}"/>
    <cellStyle name="Normal 3 2 2 2 2 2 2 13 6" xfId="24348" xr:uid="{00000000-0005-0000-0000-0000475F0000}"/>
    <cellStyle name="Normal 3 2 2 2 2 2 2 13 7" xfId="24349" xr:uid="{00000000-0005-0000-0000-0000485F0000}"/>
    <cellStyle name="Normal 3 2 2 2 2 2 2 13 8" xfId="24350" xr:uid="{00000000-0005-0000-0000-0000495F0000}"/>
    <cellStyle name="Normal 3 2 2 2 2 2 2 13 9" xfId="24351" xr:uid="{00000000-0005-0000-0000-00004A5F0000}"/>
    <cellStyle name="Normal 3 2 2 2 2 2 2 14" xfId="24352" xr:uid="{00000000-0005-0000-0000-00004B5F0000}"/>
    <cellStyle name="Normal 3 2 2 2 2 2 2 14 10" xfId="24353" xr:uid="{00000000-0005-0000-0000-00004C5F0000}"/>
    <cellStyle name="Normal 3 2 2 2 2 2 2 14 11" xfId="24354" xr:uid="{00000000-0005-0000-0000-00004D5F0000}"/>
    <cellStyle name="Normal 3 2 2 2 2 2 2 14 12" xfId="24355" xr:uid="{00000000-0005-0000-0000-00004E5F0000}"/>
    <cellStyle name="Normal 3 2 2 2 2 2 2 14 13" xfId="24356" xr:uid="{00000000-0005-0000-0000-00004F5F0000}"/>
    <cellStyle name="Normal 3 2 2 2 2 2 2 14 13 2" xfId="24357" xr:uid="{00000000-0005-0000-0000-0000505F0000}"/>
    <cellStyle name="Normal 3 2 2 2 2 2 2 14 13 3" xfId="24358" xr:uid="{00000000-0005-0000-0000-0000515F0000}"/>
    <cellStyle name="Normal 3 2 2 2 2 2 2 14 13 4" xfId="24359" xr:uid="{00000000-0005-0000-0000-0000525F0000}"/>
    <cellStyle name="Normal 3 2 2 2 2 2 2 14 14" xfId="24360" xr:uid="{00000000-0005-0000-0000-0000535F0000}"/>
    <cellStyle name="Normal 3 2 2 2 2 2 2 14 15" xfId="24361" xr:uid="{00000000-0005-0000-0000-0000545F0000}"/>
    <cellStyle name="Normal 3 2 2 2 2 2 2 14 16" xfId="24362" xr:uid="{00000000-0005-0000-0000-0000555F0000}"/>
    <cellStyle name="Normal 3 2 2 2 2 2 2 14 2" xfId="24363" xr:uid="{00000000-0005-0000-0000-0000565F0000}"/>
    <cellStyle name="Normal 3 2 2 2 2 2 2 14 2 10" xfId="24364" xr:uid="{00000000-0005-0000-0000-0000575F0000}"/>
    <cellStyle name="Normal 3 2 2 2 2 2 2 14 2 11" xfId="24365" xr:uid="{00000000-0005-0000-0000-0000585F0000}"/>
    <cellStyle name="Normal 3 2 2 2 2 2 2 14 2 11 2" xfId="24366" xr:uid="{00000000-0005-0000-0000-0000595F0000}"/>
    <cellStyle name="Normal 3 2 2 2 2 2 2 14 2 11 3" xfId="24367" xr:uid="{00000000-0005-0000-0000-00005A5F0000}"/>
    <cellStyle name="Normal 3 2 2 2 2 2 2 14 2 11 4" xfId="24368" xr:uid="{00000000-0005-0000-0000-00005B5F0000}"/>
    <cellStyle name="Normal 3 2 2 2 2 2 2 14 2 12" xfId="24369" xr:uid="{00000000-0005-0000-0000-00005C5F0000}"/>
    <cellStyle name="Normal 3 2 2 2 2 2 2 14 2 13" xfId="24370" xr:uid="{00000000-0005-0000-0000-00005D5F0000}"/>
    <cellStyle name="Normal 3 2 2 2 2 2 2 14 2 14" xfId="24371" xr:uid="{00000000-0005-0000-0000-00005E5F0000}"/>
    <cellStyle name="Normal 3 2 2 2 2 2 2 14 2 2" xfId="24372" xr:uid="{00000000-0005-0000-0000-00005F5F0000}"/>
    <cellStyle name="Normal 3 2 2 2 2 2 2 14 2 2 10" xfId="24373" xr:uid="{00000000-0005-0000-0000-0000605F0000}"/>
    <cellStyle name="Normal 3 2 2 2 2 2 2 14 2 2 11" xfId="24374" xr:uid="{00000000-0005-0000-0000-0000615F0000}"/>
    <cellStyle name="Normal 3 2 2 2 2 2 2 14 2 2 2" xfId="24375" xr:uid="{00000000-0005-0000-0000-0000625F0000}"/>
    <cellStyle name="Normal 3 2 2 2 2 2 2 14 2 2 2 10" xfId="24376" xr:uid="{00000000-0005-0000-0000-0000635F0000}"/>
    <cellStyle name="Normal 3 2 2 2 2 2 2 14 2 2 2 11" xfId="24377" xr:uid="{00000000-0005-0000-0000-0000645F0000}"/>
    <cellStyle name="Normal 3 2 2 2 2 2 2 14 2 2 2 2" xfId="24378" xr:uid="{00000000-0005-0000-0000-0000655F0000}"/>
    <cellStyle name="Normal 3 2 2 2 2 2 2 14 2 2 2 2 2" xfId="24379" xr:uid="{00000000-0005-0000-0000-0000665F0000}"/>
    <cellStyle name="Normal 3 2 2 2 2 2 2 14 2 2 2 2 2 2" xfId="24380" xr:uid="{00000000-0005-0000-0000-0000675F0000}"/>
    <cellStyle name="Normal 3 2 2 2 2 2 2 14 2 2 2 2 2 3" xfId="24381" xr:uid="{00000000-0005-0000-0000-0000685F0000}"/>
    <cellStyle name="Normal 3 2 2 2 2 2 2 14 2 2 2 2 2 4" xfId="24382" xr:uid="{00000000-0005-0000-0000-0000695F0000}"/>
    <cellStyle name="Normal 3 2 2 2 2 2 2 14 2 2 2 2 3" xfId="24383" xr:uid="{00000000-0005-0000-0000-00006A5F0000}"/>
    <cellStyle name="Normal 3 2 2 2 2 2 2 14 2 2 2 2 4" xfId="24384" xr:uid="{00000000-0005-0000-0000-00006B5F0000}"/>
    <cellStyle name="Normal 3 2 2 2 2 2 2 14 2 2 2 2 5" xfId="24385" xr:uid="{00000000-0005-0000-0000-00006C5F0000}"/>
    <cellStyle name="Normal 3 2 2 2 2 2 2 14 2 2 2 2 6" xfId="24386" xr:uid="{00000000-0005-0000-0000-00006D5F0000}"/>
    <cellStyle name="Normal 3 2 2 2 2 2 2 14 2 2 2 3" xfId="24387" xr:uid="{00000000-0005-0000-0000-00006E5F0000}"/>
    <cellStyle name="Normal 3 2 2 2 2 2 2 14 2 2 2 4" xfId="24388" xr:uid="{00000000-0005-0000-0000-00006F5F0000}"/>
    <cellStyle name="Normal 3 2 2 2 2 2 2 14 2 2 2 5" xfId="24389" xr:uid="{00000000-0005-0000-0000-0000705F0000}"/>
    <cellStyle name="Normal 3 2 2 2 2 2 2 14 2 2 2 6" xfId="24390" xr:uid="{00000000-0005-0000-0000-0000715F0000}"/>
    <cellStyle name="Normal 3 2 2 2 2 2 2 14 2 2 2 7" xfId="24391" xr:uid="{00000000-0005-0000-0000-0000725F0000}"/>
    <cellStyle name="Normal 3 2 2 2 2 2 2 14 2 2 2 8" xfId="24392" xr:uid="{00000000-0005-0000-0000-0000735F0000}"/>
    <cellStyle name="Normal 3 2 2 2 2 2 2 14 2 2 2 8 2" xfId="24393" xr:uid="{00000000-0005-0000-0000-0000745F0000}"/>
    <cellStyle name="Normal 3 2 2 2 2 2 2 14 2 2 2 8 3" xfId="24394" xr:uid="{00000000-0005-0000-0000-0000755F0000}"/>
    <cellStyle name="Normal 3 2 2 2 2 2 2 14 2 2 2 8 4" xfId="24395" xr:uid="{00000000-0005-0000-0000-0000765F0000}"/>
    <cellStyle name="Normal 3 2 2 2 2 2 2 14 2 2 2 9" xfId="24396" xr:uid="{00000000-0005-0000-0000-0000775F0000}"/>
    <cellStyle name="Normal 3 2 2 2 2 2 2 14 2 2 3" xfId="24397" xr:uid="{00000000-0005-0000-0000-0000785F0000}"/>
    <cellStyle name="Normal 3 2 2 2 2 2 2 14 2 2 3 2" xfId="24398" xr:uid="{00000000-0005-0000-0000-0000795F0000}"/>
    <cellStyle name="Normal 3 2 2 2 2 2 2 14 2 2 3 2 2" xfId="24399" xr:uid="{00000000-0005-0000-0000-00007A5F0000}"/>
    <cellStyle name="Normal 3 2 2 2 2 2 2 14 2 2 3 2 3" xfId="24400" xr:uid="{00000000-0005-0000-0000-00007B5F0000}"/>
    <cellStyle name="Normal 3 2 2 2 2 2 2 14 2 2 3 2 4" xfId="24401" xr:uid="{00000000-0005-0000-0000-00007C5F0000}"/>
    <cellStyle name="Normal 3 2 2 2 2 2 2 14 2 2 3 3" xfId="24402" xr:uid="{00000000-0005-0000-0000-00007D5F0000}"/>
    <cellStyle name="Normal 3 2 2 2 2 2 2 14 2 2 3 4" xfId="24403" xr:uid="{00000000-0005-0000-0000-00007E5F0000}"/>
    <cellStyle name="Normal 3 2 2 2 2 2 2 14 2 2 3 5" xfId="24404" xr:uid="{00000000-0005-0000-0000-00007F5F0000}"/>
    <cellStyle name="Normal 3 2 2 2 2 2 2 14 2 2 3 6" xfId="24405" xr:uid="{00000000-0005-0000-0000-0000805F0000}"/>
    <cellStyle name="Normal 3 2 2 2 2 2 2 14 2 2 4" xfId="24406" xr:uid="{00000000-0005-0000-0000-0000815F0000}"/>
    <cellStyle name="Normal 3 2 2 2 2 2 2 14 2 2 5" xfId="24407" xr:uid="{00000000-0005-0000-0000-0000825F0000}"/>
    <cellStyle name="Normal 3 2 2 2 2 2 2 14 2 2 6" xfId="24408" xr:uid="{00000000-0005-0000-0000-0000835F0000}"/>
    <cellStyle name="Normal 3 2 2 2 2 2 2 14 2 2 7" xfId="24409" xr:uid="{00000000-0005-0000-0000-0000845F0000}"/>
    <cellStyle name="Normal 3 2 2 2 2 2 2 14 2 2 8" xfId="24410" xr:uid="{00000000-0005-0000-0000-0000855F0000}"/>
    <cellStyle name="Normal 3 2 2 2 2 2 2 14 2 2 8 2" xfId="24411" xr:uid="{00000000-0005-0000-0000-0000865F0000}"/>
    <cellStyle name="Normal 3 2 2 2 2 2 2 14 2 2 8 3" xfId="24412" xr:uid="{00000000-0005-0000-0000-0000875F0000}"/>
    <cellStyle name="Normal 3 2 2 2 2 2 2 14 2 2 8 4" xfId="24413" xr:uid="{00000000-0005-0000-0000-0000885F0000}"/>
    <cellStyle name="Normal 3 2 2 2 2 2 2 14 2 2 9" xfId="24414" xr:uid="{00000000-0005-0000-0000-0000895F0000}"/>
    <cellStyle name="Normal 3 2 2 2 2 2 2 14 2 3" xfId="24415" xr:uid="{00000000-0005-0000-0000-00008A5F0000}"/>
    <cellStyle name="Normal 3 2 2 2 2 2 2 14 2 4" xfId="24416" xr:uid="{00000000-0005-0000-0000-00008B5F0000}"/>
    <cellStyle name="Normal 3 2 2 2 2 2 2 14 2 5" xfId="24417" xr:uid="{00000000-0005-0000-0000-00008C5F0000}"/>
    <cellStyle name="Normal 3 2 2 2 2 2 2 14 2 5 2" xfId="24418" xr:uid="{00000000-0005-0000-0000-00008D5F0000}"/>
    <cellStyle name="Normal 3 2 2 2 2 2 2 14 2 5 2 2" xfId="24419" xr:uid="{00000000-0005-0000-0000-00008E5F0000}"/>
    <cellStyle name="Normal 3 2 2 2 2 2 2 14 2 5 2 3" xfId="24420" xr:uid="{00000000-0005-0000-0000-00008F5F0000}"/>
    <cellStyle name="Normal 3 2 2 2 2 2 2 14 2 5 2 4" xfId="24421" xr:uid="{00000000-0005-0000-0000-0000905F0000}"/>
    <cellStyle name="Normal 3 2 2 2 2 2 2 14 2 5 3" xfId="24422" xr:uid="{00000000-0005-0000-0000-0000915F0000}"/>
    <cellStyle name="Normal 3 2 2 2 2 2 2 14 2 5 4" xfId="24423" xr:uid="{00000000-0005-0000-0000-0000925F0000}"/>
    <cellStyle name="Normal 3 2 2 2 2 2 2 14 2 5 5" xfId="24424" xr:uid="{00000000-0005-0000-0000-0000935F0000}"/>
    <cellStyle name="Normal 3 2 2 2 2 2 2 14 2 5 6" xfId="24425" xr:uid="{00000000-0005-0000-0000-0000945F0000}"/>
    <cellStyle name="Normal 3 2 2 2 2 2 2 14 2 6" xfId="24426" xr:uid="{00000000-0005-0000-0000-0000955F0000}"/>
    <cellStyle name="Normal 3 2 2 2 2 2 2 14 2 7" xfId="24427" xr:uid="{00000000-0005-0000-0000-0000965F0000}"/>
    <cellStyle name="Normal 3 2 2 2 2 2 2 14 2 8" xfId="24428" xr:uid="{00000000-0005-0000-0000-0000975F0000}"/>
    <cellStyle name="Normal 3 2 2 2 2 2 2 14 2 9" xfId="24429" xr:uid="{00000000-0005-0000-0000-0000985F0000}"/>
    <cellStyle name="Normal 3 2 2 2 2 2 2 14 3" xfId="24430" xr:uid="{00000000-0005-0000-0000-0000995F0000}"/>
    <cellStyle name="Normal 3 2 2 2 2 2 2 14 4" xfId="24431" xr:uid="{00000000-0005-0000-0000-00009A5F0000}"/>
    <cellStyle name="Normal 3 2 2 2 2 2 2 14 5" xfId="24432" xr:uid="{00000000-0005-0000-0000-00009B5F0000}"/>
    <cellStyle name="Normal 3 2 2 2 2 2 2 14 5 10" xfId="24433" xr:uid="{00000000-0005-0000-0000-00009C5F0000}"/>
    <cellStyle name="Normal 3 2 2 2 2 2 2 14 5 11" xfId="24434" xr:uid="{00000000-0005-0000-0000-00009D5F0000}"/>
    <cellStyle name="Normal 3 2 2 2 2 2 2 14 5 2" xfId="24435" xr:uid="{00000000-0005-0000-0000-00009E5F0000}"/>
    <cellStyle name="Normal 3 2 2 2 2 2 2 14 5 2 10" xfId="24436" xr:uid="{00000000-0005-0000-0000-00009F5F0000}"/>
    <cellStyle name="Normal 3 2 2 2 2 2 2 14 5 2 11" xfId="24437" xr:uid="{00000000-0005-0000-0000-0000A05F0000}"/>
    <cellStyle name="Normal 3 2 2 2 2 2 2 14 5 2 2" xfId="24438" xr:uid="{00000000-0005-0000-0000-0000A15F0000}"/>
    <cellStyle name="Normal 3 2 2 2 2 2 2 14 5 2 2 2" xfId="24439" xr:uid="{00000000-0005-0000-0000-0000A25F0000}"/>
    <cellStyle name="Normal 3 2 2 2 2 2 2 14 5 2 2 2 2" xfId="24440" xr:uid="{00000000-0005-0000-0000-0000A35F0000}"/>
    <cellStyle name="Normal 3 2 2 2 2 2 2 14 5 2 2 2 3" xfId="24441" xr:uid="{00000000-0005-0000-0000-0000A45F0000}"/>
    <cellStyle name="Normal 3 2 2 2 2 2 2 14 5 2 2 2 4" xfId="24442" xr:uid="{00000000-0005-0000-0000-0000A55F0000}"/>
    <cellStyle name="Normal 3 2 2 2 2 2 2 14 5 2 2 3" xfId="24443" xr:uid="{00000000-0005-0000-0000-0000A65F0000}"/>
    <cellStyle name="Normal 3 2 2 2 2 2 2 14 5 2 2 4" xfId="24444" xr:uid="{00000000-0005-0000-0000-0000A75F0000}"/>
    <cellStyle name="Normal 3 2 2 2 2 2 2 14 5 2 2 5" xfId="24445" xr:uid="{00000000-0005-0000-0000-0000A85F0000}"/>
    <cellStyle name="Normal 3 2 2 2 2 2 2 14 5 2 2 6" xfId="24446" xr:uid="{00000000-0005-0000-0000-0000A95F0000}"/>
    <cellStyle name="Normal 3 2 2 2 2 2 2 14 5 2 3" xfId="24447" xr:uid="{00000000-0005-0000-0000-0000AA5F0000}"/>
    <cellStyle name="Normal 3 2 2 2 2 2 2 14 5 2 4" xfId="24448" xr:uid="{00000000-0005-0000-0000-0000AB5F0000}"/>
    <cellStyle name="Normal 3 2 2 2 2 2 2 14 5 2 5" xfId="24449" xr:uid="{00000000-0005-0000-0000-0000AC5F0000}"/>
    <cellStyle name="Normal 3 2 2 2 2 2 2 14 5 2 6" xfId="24450" xr:uid="{00000000-0005-0000-0000-0000AD5F0000}"/>
    <cellStyle name="Normal 3 2 2 2 2 2 2 14 5 2 7" xfId="24451" xr:uid="{00000000-0005-0000-0000-0000AE5F0000}"/>
    <cellStyle name="Normal 3 2 2 2 2 2 2 14 5 2 8" xfId="24452" xr:uid="{00000000-0005-0000-0000-0000AF5F0000}"/>
    <cellStyle name="Normal 3 2 2 2 2 2 2 14 5 2 8 2" xfId="24453" xr:uid="{00000000-0005-0000-0000-0000B05F0000}"/>
    <cellStyle name="Normal 3 2 2 2 2 2 2 14 5 2 8 3" xfId="24454" xr:uid="{00000000-0005-0000-0000-0000B15F0000}"/>
    <cellStyle name="Normal 3 2 2 2 2 2 2 14 5 2 8 4" xfId="24455" xr:uid="{00000000-0005-0000-0000-0000B25F0000}"/>
    <cellStyle name="Normal 3 2 2 2 2 2 2 14 5 2 9" xfId="24456" xr:uid="{00000000-0005-0000-0000-0000B35F0000}"/>
    <cellStyle name="Normal 3 2 2 2 2 2 2 14 5 3" xfId="24457" xr:uid="{00000000-0005-0000-0000-0000B45F0000}"/>
    <cellStyle name="Normal 3 2 2 2 2 2 2 14 5 3 2" xfId="24458" xr:uid="{00000000-0005-0000-0000-0000B55F0000}"/>
    <cellStyle name="Normal 3 2 2 2 2 2 2 14 5 3 2 2" xfId="24459" xr:uid="{00000000-0005-0000-0000-0000B65F0000}"/>
    <cellStyle name="Normal 3 2 2 2 2 2 2 14 5 3 2 3" xfId="24460" xr:uid="{00000000-0005-0000-0000-0000B75F0000}"/>
    <cellStyle name="Normal 3 2 2 2 2 2 2 14 5 3 2 4" xfId="24461" xr:uid="{00000000-0005-0000-0000-0000B85F0000}"/>
    <cellStyle name="Normal 3 2 2 2 2 2 2 14 5 3 3" xfId="24462" xr:uid="{00000000-0005-0000-0000-0000B95F0000}"/>
    <cellStyle name="Normal 3 2 2 2 2 2 2 14 5 3 4" xfId="24463" xr:uid="{00000000-0005-0000-0000-0000BA5F0000}"/>
    <cellStyle name="Normal 3 2 2 2 2 2 2 14 5 3 5" xfId="24464" xr:uid="{00000000-0005-0000-0000-0000BB5F0000}"/>
    <cellStyle name="Normal 3 2 2 2 2 2 2 14 5 3 6" xfId="24465" xr:uid="{00000000-0005-0000-0000-0000BC5F0000}"/>
    <cellStyle name="Normal 3 2 2 2 2 2 2 14 5 4" xfId="24466" xr:uid="{00000000-0005-0000-0000-0000BD5F0000}"/>
    <cellStyle name="Normal 3 2 2 2 2 2 2 14 5 5" xfId="24467" xr:uid="{00000000-0005-0000-0000-0000BE5F0000}"/>
    <cellStyle name="Normal 3 2 2 2 2 2 2 14 5 6" xfId="24468" xr:uid="{00000000-0005-0000-0000-0000BF5F0000}"/>
    <cellStyle name="Normal 3 2 2 2 2 2 2 14 5 7" xfId="24469" xr:uid="{00000000-0005-0000-0000-0000C05F0000}"/>
    <cellStyle name="Normal 3 2 2 2 2 2 2 14 5 8" xfId="24470" xr:uid="{00000000-0005-0000-0000-0000C15F0000}"/>
    <cellStyle name="Normal 3 2 2 2 2 2 2 14 5 8 2" xfId="24471" xr:uid="{00000000-0005-0000-0000-0000C25F0000}"/>
    <cellStyle name="Normal 3 2 2 2 2 2 2 14 5 8 3" xfId="24472" xr:uid="{00000000-0005-0000-0000-0000C35F0000}"/>
    <cellStyle name="Normal 3 2 2 2 2 2 2 14 5 8 4" xfId="24473" xr:uid="{00000000-0005-0000-0000-0000C45F0000}"/>
    <cellStyle name="Normal 3 2 2 2 2 2 2 14 5 9" xfId="24474" xr:uid="{00000000-0005-0000-0000-0000C55F0000}"/>
    <cellStyle name="Normal 3 2 2 2 2 2 2 14 6" xfId="24475" xr:uid="{00000000-0005-0000-0000-0000C65F0000}"/>
    <cellStyle name="Normal 3 2 2 2 2 2 2 14 7" xfId="24476" xr:uid="{00000000-0005-0000-0000-0000C75F0000}"/>
    <cellStyle name="Normal 3 2 2 2 2 2 2 14 7 2" xfId="24477" xr:uid="{00000000-0005-0000-0000-0000C85F0000}"/>
    <cellStyle name="Normal 3 2 2 2 2 2 2 14 7 2 2" xfId="24478" xr:uid="{00000000-0005-0000-0000-0000C95F0000}"/>
    <cellStyle name="Normal 3 2 2 2 2 2 2 14 7 2 3" xfId="24479" xr:uid="{00000000-0005-0000-0000-0000CA5F0000}"/>
    <cellStyle name="Normal 3 2 2 2 2 2 2 14 7 2 4" xfId="24480" xr:uid="{00000000-0005-0000-0000-0000CB5F0000}"/>
    <cellStyle name="Normal 3 2 2 2 2 2 2 14 7 3" xfId="24481" xr:uid="{00000000-0005-0000-0000-0000CC5F0000}"/>
    <cellStyle name="Normal 3 2 2 2 2 2 2 14 7 4" xfId="24482" xr:uid="{00000000-0005-0000-0000-0000CD5F0000}"/>
    <cellStyle name="Normal 3 2 2 2 2 2 2 14 7 5" xfId="24483" xr:uid="{00000000-0005-0000-0000-0000CE5F0000}"/>
    <cellStyle name="Normal 3 2 2 2 2 2 2 14 7 6" xfId="24484" xr:uid="{00000000-0005-0000-0000-0000CF5F0000}"/>
    <cellStyle name="Normal 3 2 2 2 2 2 2 14 8" xfId="24485" xr:uid="{00000000-0005-0000-0000-0000D05F0000}"/>
    <cellStyle name="Normal 3 2 2 2 2 2 2 14 9" xfId="24486" xr:uid="{00000000-0005-0000-0000-0000D15F0000}"/>
    <cellStyle name="Normal 3 2 2 2 2 2 2 15" xfId="24487" xr:uid="{00000000-0005-0000-0000-0000D25F0000}"/>
    <cellStyle name="Normal 3 2 2 2 2 2 2 16" xfId="24488" xr:uid="{00000000-0005-0000-0000-0000D35F0000}"/>
    <cellStyle name="Normal 3 2 2 2 2 2 2 17" xfId="24489" xr:uid="{00000000-0005-0000-0000-0000D45F0000}"/>
    <cellStyle name="Normal 3 2 2 2 2 2 2 18" xfId="24490" xr:uid="{00000000-0005-0000-0000-0000D55F0000}"/>
    <cellStyle name="Normal 3 2 2 2 2 2 2 19" xfId="24491" xr:uid="{00000000-0005-0000-0000-0000D65F0000}"/>
    <cellStyle name="Normal 3 2 2 2 2 2 2 2" xfId="24492" xr:uid="{00000000-0005-0000-0000-0000D75F0000}"/>
    <cellStyle name="Normal 3 2 2 2 2 2 2 2 10" xfId="24493" xr:uid="{00000000-0005-0000-0000-0000D85F0000}"/>
    <cellStyle name="Normal 3 2 2 2 2 2 2 2 11" xfId="24494" xr:uid="{00000000-0005-0000-0000-0000D95F0000}"/>
    <cellStyle name="Normal 3 2 2 2 2 2 2 2 12" xfId="24495" xr:uid="{00000000-0005-0000-0000-0000DA5F0000}"/>
    <cellStyle name="Normal 3 2 2 2 2 2 2 2 12 10" xfId="24496" xr:uid="{00000000-0005-0000-0000-0000DB5F0000}"/>
    <cellStyle name="Normal 3 2 2 2 2 2 2 2 12 11" xfId="24497" xr:uid="{00000000-0005-0000-0000-0000DC5F0000}"/>
    <cellStyle name="Normal 3 2 2 2 2 2 2 2 12 11 10" xfId="24498" xr:uid="{00000000-0005-0000-0000-0000DD5F0000}"/>
    <cellStyle name="Normal 3 2 2 2 2 2 2 2 12 11 11" xfId="24499" xr:uid="{00000000-0005-0000-0000-0000DE5F0000}"/>
    <cellStyle name="Normal 3 2 2 2 2 2 2 2 12 11 11 2" xfId="24500" xr:uid="{00000000-0005-0000-0000-0000DF5F0000}"/>
    <cellStyle name="Normal 3 2 2 2 2 2 2 2 12 11 11 3" xfId="24501" xr:uid="{00000000-0005-0000-0000-0000E05F0000}"/>
    <cellStyle name="Normal 3 2 2 2 2 2 2 2 12 11 11 4" xfId="24502" xr:uid="{00000000-0005-0000-0000-0000E15F0000}"/>
    <cellStyle name="Normal 3 2 2 2 2 2 2 2 12 11 12" xfId="24503" xr:uid="{00000000-0005-0000-0000-0000E25F0000}"/>
    <cellStyle name="Normal 3 2 2 2 2 2 2 2 12 11 13" xfId="24504" xr:uid="{00000000-0005-0000-0000-0000E35F0000}"/>
    <cellStyle name="Normal 3 2 2 2 2 2 2 2 12 11 14" xfId="24505" xr:uid="{00000000-0005-0000-0000-0000E45F0000}"/>
    <cellStyle name="Normal 3 2 2 2 2 2 2 2 12 11 2" xfId="24506" xr:uid="{00000000-0005-0000-0000-0000E55F0000}"/>
    <cellStyle name="Normal 3 2 2 2 2 2 2 2 12 11 2 10" xfId="24507" xr:uid="{00000000-0005-0000-0000-0000E65F0000}"/>
    <cellStyle name="Normal 3 2 2 2 2 2 2 2 12 11 2 11" xfId="24508" xr:uid="{00000000-0005-0000-0000-0000E75F0000}"/>
    <cellStyle name="Normal 3 2 2 2 2 2 2 2 12 11 2 2" xfId="24509" xr:uid="{00000000-0005-0000-0000-0000E85F0000}"/>
    <cellStyle name="Normal 3 2 2 2 2 2 2 2 12 11 2 2 10" xfId="24510" xr:uid="{00000000-0005-0000-0000-0000E95F0000}"/>
    <cellStyle name="Normal 3 2 2 2 2 2 2 2 12 11 2 2 11" xfId="24511" xr:uid="{00000000-0005-0000-0000-0000EA5F0000}"/>
    <cellStyle name="Normal 3 2 2 2 2 2 2 2 12 11 2 2 2" xfId="24512" xr:uid="{00000000-0005-0000-0000-0000EB5F0000}"/>
    <cellStyle name="Normal 3 2 2 2 2 2 2 2 12 11 2 2 2 2" xfId="24513" xr:uid="{00000000-0005-0000-0000-0000EC5F0000}"/>
    <cellStyle name="Normal 3 2 2 2 2 2 2 2 12 11 2 2 2 2 2" xfId="24514" xr:uid="{00000000-0005-0000-0000-0000ED5F0000}"/>
    <cellStyle name="Normal 3 2 2 2 2 2 2 2 12 11 2 2 2 2 3" xfId="24515" xr:uid="{00000000-0005-0000-0000-0000EE5F0000}"/>
    <cellStyle name="Normal 3 2 2 2 2 2 2 2 12 11 2 2 2 2 4" xfId="24516" xr:uid="{00000000-0005-0000-0000-0000EF5F0000}"/>
    <cellStyle name="Normal 3 2 2 2 2 2 2 2 12 11 2 2 2 3" xfId="24517" xr:uid="{00000000-0005-0000-0000-0000F05F0000}"/>
    <cellStyle name="Normal 3 2 2 2 2 2 2 2 12 11 2 2 2 4" xfId="24518" xr:uid="{00000000-0005-0000-0000-0000F15F0000}"/>
    <cellStyle name="Normal 3 2 2 2 2 2 2 2 12 11 2 2 2 5" xfId="24519" xr:uid="{00000000-0005-0000-0000-0000F25F0000}"/>
    <cellStyle name="Normal 3 2 2 2 2 2 2 2 12 11 2 2 2 6" xfId="24520" xr:uid="{00000000-0005-0000-0000-0000F35F0000}"/>
    <cellStyle name="Normal 3 2 2 2 2 2 2 2 12 11 2 2 3" xfId="24521" xr:uid="{00000000-0005-0000-0000-0000F45F0000}"/>
    <cellStyle name="Normal 3 2 2 2 2 2 2 2 12 11 2 2 4" xfId="24522" xr:uid="{00000000-0005-0000-0000-0000F55F0000}"/>
    <cellStyle name="Normal 3 2 2 2 2 2 2 2 12 11 2 2 5" xfId="24523" xr:uid="{00000000-0005-0000-0000-0000F65F0000}"/>
    <cellStyle name="Normal 3 2 2 2 2 2 2 2 12 11 2 2 6" xfId="24524" xr:uid="{00000000-0005-0000-0000-0000F75F0000}"/>
    <cellStyle name="Normal 3 2 2 2 2 2 2 2 12 11 2 2 7" xfId="24525" xr:uid="{00000000-0005-0000-0000-0000F85F0000}"/>
    <cellStyle name="Normal 3 2 2 2 2 2 2 2 12 11 2 2 8" xfId="24526" xr:uid="{00000000-0005-0000-0000-0000F95F0000}"/>
    <cellStyle name="Normal 3 2 2 2 2 2 2 2 12 11 2 2 8 2" xfId="24527" xr:uid="{00000000-0005-0000-0000-0000FA5F0000}"/>
    <cellStyle name="Normal 3 2 2 2 2 2 2 2 12 11 2 2 8 3" xfId="24528" xr:uid="{00000000-0005-0000-0000-0000FB5F0000}"/>
    <cellStyle name="Normal 3 2 2 2 2 2 2 2 12 11 2 2 8 4" xfId="24529" xr:uid="{00000000-0005-0000-0000-0000FC5F0000}"/>
    <cellStyle name="Normal 3 2 2 2 2 2 2 2 12 11 2 2 9" xfId="24530" xr:uid="{00000000-0005-0000-0000-0000FD5F0000}"/>
    <cellStyle name="Normal 3 2 2 2 2 2 2 2 12 11 2 3" xfId="24531" xr:uid="{00000000-0005-0000-0000-0000FE5F0000}"/>
    <cellStyle name="Normal 3 2 2 2 2 2 2 2 12 11 2 3 2" xfId="24532" xr:uid="{00000000-0005-0000-0000-0000FF5F0000}"/>
    <cellStyle name="Normal 3 2 2 2 2 2 2 2 12 11 2 3 2 2" xfId="24533" xr:uid="{00000000-0005-0000-0000-000000600000}"/>
    <cellStyle name="Normal 3 2 2 2 2 2 2 2 12 11 2 3 2 3" xfId="24534" xr:uid="{00000000-0005-0000-0000-000001600000}"/>
    <cellStyle name="Normal 3 2 2 2 2 2 2 2 12 11 2 3 2 4" xfId="24535" xr:uid="{00000000-0005-0000-0000-000002600000}"/>
    <cellStyle name="Normal 3 2 2 2 2 2 2 2 12 11 2 3 3" xfId="24536" xr:uid="{00000000-0005-0000-0000-000003600000}"/>
    <cellStyle name="Normal 3 2 2 2 2 2 2 2 12 11 2 3 4" xfId="24537" xr:uid="{00000000-0005-0000-0000-000004600000}"/>
    <cellStyle name="Normal 3 2 2 2 2 2 2 2 12 11 2 3 5" xfId="24538" xr:uid="{00000000-0005-0000-0000-000005600000}"/>
    <cellStyle name="Normal 3 2 2 2 2 2 2 2 12 11 2 3 6" xfId="24539" xr:uid="{00000000-0005-0000-0000-000006600000}"/>
    <cellStyle name="Normal 3 2 2 2 2 2 2 2 12 11 2 4" xfId="24540" xr:uid="{00000000-0005-0000-0000-000007600000}"/>
    <cellStyle name="Normal 3 2 2 2 2 2 2 2 12 11 2 5" xfId="24541" xr:uid="{00000000-0005-0000-0000-000008600000}"/>
    <cellStyle name="Normal 3 2 2 2 2 2 2 2 12 11 2 6" xfId="24542" xr:uid="{00000000-0005-0000-0000-000009600000}"/>
    <cellStyle name="Normal 3 2 2 2 2 2 2 2 12 11 2 7" xfId="24543" xr:uid="{00000000-0005-0000-0000-00000A600000}"/>
    <cellStyle name="Normal 3 2 2 2 2 2 2 2 12 11 2 8" xfId="24544" xr:uid="{00000000-0005-0000-0000-00000B600000}"/>
    <cellStyle name="Normal 3 2 2 2 2 2 2 2 12 11 2 8 2" xfId="24545" xr:uid="{00000000-0005-0000-0000-00000C600000}"/>
    <cellStyle name="Normal 3 2 2 2 2 2 2 2 12 11 2 8 3" xfId="24546" xr:uid="{00000000-0005-0000-0000-00000D600000}"/>
    <cellStyle name="Normal 3 2 2 2 2 2 2 2 12 11 2 8 4" xfId="24547" xr:uid="{00000000-0005-0000-0000-00000E600000}"/>
    <cellStyle name="Normal 3 2 2 2 2 2 2 2 12 11 2 9" xfId="24548" xr:uid="{00000000-0005-0000-0000-00000F600000}"/>
    <cellStyle name="Normal 3 2 2 2 2 2 2 2 12 11 3" xfId="24549" xr:uid="{00000000-0005-0000-0000-000010600000}"/>
    <cellStyle name="Normal 3 2 2 2 2 2 2 2 12 11 4" xfId="24550" xr:uid="{00000000-0005-0000-0000-000011600000}"/>
    <cellStyle name="Normal 3 2 2 2 2 2 2 2 12 11 5" xfId="24551" xr:uid="{00000000-0005-0000-0000-000012600000}"/>
    <cellStyle name="Normal 3 2 2 2 2 2 2 2 12 11 5 2" xfId="24552" xr:uid="{00000000-0005-0000-0000-000013600000}"/>
    <cellStyle name="Normal 3 2 2 2 2 2 2 2 12 11 5 2 2" xfId="24553" xr:uid="{00000000-0005-0000-0000-000014600000}"/>
    <cellStyle name="Normal 3 2 2 2 2 2 2 2 12 11 5 2 3" xfId="24554" xr:uid="{00000000-0005-0000-0000-000015600000}"/>
    <cellStyle name="Normal 3 2 2 2 2 2 2 2 12 11 5 2 4" xfId="24555" xr:uid="{00000000-0005-0000-0000-000016600000}"/>
    <cellStyle name="Normal 3 2 2 2 2 2 2 2 12 11 5 3" xfId="24556" xr:uid="{00000000-0005-0000-0000-000017600000}"/>
    <cellStyle name="Normal 3 2 2 2 2 2 2 2 12 11 5 4" xfId="24557" xr:uid="{00000000-0005-0000-0000-000018600000}"/>
    <cellStyle name="Normal 3 2 2 2 2 2 2 2 12 11 5 5" xfId="24558" xr:uid="{00000000-0005-0000-0000-000019600000}"/>
    <cellStyle name="Normal 3 2 2 2 2 2 2 2 12 11 5 6" xfId="24559" xr:uid="{00000000-0005-0000-0000-00001A600000}"/>
    <cellStyle name="Normal 3 2 2 2 2 2 2 2 12 11 6" xfId="24560" xr:uid="{00000000-0005-0000-0000-00001B600000}"/>
    <cellStyle name="Normal 3 2 2 2 2 2 2 2 12 11 7" xfId="24561" xr:uid="{00000000-0005-0000-0000-00001C600000}"/>
    <cellStyle name="Normal 3 2 2 2 2 2 2 2 12 11 8" xfId="24562" xr:uid="{00000000-0005-0000-0000-00001D600000}"/>
    <cellStyle name="Normal 3 2 2 2 2 2 2 2 12 11 9" xfId="24563" xr:uid="{00000000-0005-0000-0000-00001E600000}"/>
    <cellStyle name="Normal 3 2 2 2 2 2 2 2 12 12" xfId="24564" xr:uid="{00000000-0005-0000-0000-00001F600000}"/>
    <cellStyle name="Normal 3 2 2 2 2 2 2 2 12 13" xfId="24565" xr:uid="{00000000-0005-0000-0000-000020600000}"/>
    <cellStyle name="Normal 3 2 2 2 2 2 2 2 12 13 10" xfId="24566" xr:uid="{00000000-0005-0000-0000-000021600000}"/>
    <cellStyle name="Normal 3 2 2 2 2 2 2 2 12 13 11" xfId="24567" xr:uid="{00000000-0005-0000-0000-000022600000}"/>
    <cellStyle name="Normal 3 2 2 2 2 2 2 2 12 13 2" xfId="24568" xr:uid="{00000000-0005-0000-0000-000023600000}"/>
    <cellStyle name="Normal 3 2 2 2 2 2 2 2 12 13 2 10" xfId="24569" xr:uid="{00000000-0005-0000-0000-000024600000}"/>
    <cellStyle name="Normal 3 2 2 2 2 2 2 2 12 13 2 11" xfId="24570" xr:uid="{00000000-0005-0000-0000-000025600000}"/>
    <cellStyle name="Normal 3 2 2 2 2 2 2 2 12 13 2 2" xfId="24571" xr:uid="{00000000-0005-0000-0000-000026600000}"/>
    <cellStyle name="Normal 3 2 2 2 2 2 2 2 12 13 2 2 2" xfId="24572" xr:uid="{00000000-0005-0000-0000-000027600000}"/>
    <cellStyle name="Normal 3 2 2 2 2 2 2 2 12 13 2 2 2 2" xfId="24573" xr:uid="{00000000-0005-0000-0000-000028600000}"/>
    <cellStyle name="Normal 3 2 2 2 2 2 2 2 12 13 2 2 2 3" xfId="24574" xr:uid="{00000000-0005-0000-0000-000029600000}"/>
    <cellStyle name="Normal 3 2 2 2 2 2 2 2 12 13 2 2 2 4" xfId="24575" xr:uid="{00000000-0005-0000-0000-00002A600000}"/>
    <cellStyle name="Normal 3 2 2 2 2 2 2 2 12 13 2 2 3" xfId="24576" xr:uid="{00000000-0005-0000-0000-00002B600000}"/>
    <cellStyle name="Normal 3 2 2 2 2 2 2 2 12 13 2 2 4" xfId="24577" xr:uid="{00000000-0005-0000-0000-00002C600000}"/>
    <cellStyle name="Normal 3 2 2 2 2 2 2 2 12 13 2 2 5" xfId="24578" xr:uid="{00000000-0005-0000-0000-00002D600000}"/>
    <cellStyle name="Normal 3 2 2 2 2 2 2 2 12 13 2 2 6" xfId="24579" xr:uid="{00000000-0005-0000-0000-00002E600000}"/>
    <cellStyle name="Normal 3 2 2 2 2 2 2 2 12 13 2 3" xfId="24580" xr:uid="{00000000-0005-0000-0000-00002F600000}"/>
    <cellStyle name="Normal 3 2 2 2 2 2 2 2 12 13 2 4" xfId="24581" xr:uid="{00000000-0005-0000-0000-000030600000}"/>
    <cellStyle name="Normal 3 2 2 2 2 2 2 2 12 13 2 5" xfId="24582" xr:uid="{00000000-0005-0000-0000-000031600000}"/>
    <cellStyle name="Normal 3 2 2 2 2 2 2 2 12 13 2 6" xfId="24583" xr:uid="{00000000-0005-0000-0000-000032600000}"/>
    <cellStyle name="Normal 3 2 2 2 2 2 2 2 12 13 2 7" xfId="24584" xr:uid="{00000000-0005-0000-0000-000033600000}"/>
    <cellStyle name="Normal 3 2 2 2 2 2 2 2 12 13 2 8" xfId="24585" xr:uid="{00000000-0005-0000-0000-000034600000}"/>
    <cellStyle name="Normal 3 2 2 2 2 2 2 2 12 13 2 8 2" xfId="24586" xr:uid="{00000000-0005-0000-0000-000035600000}"/>
    <cellStyle name="Normal 3 2 2 2 2 2 2 2 12 13 2 8 3" xfId="24587" xr:uid="{00000000-0005-0000-0000-000036600000}"/>
    <cellStyle name="Normal 3 2 2 2 2 2 2 2 12 13 2 8 4" xfId="24588" xr:uid="{00000000-0005-0000-0000-000037600000}"/>
    <cellStyle name="Normal 3 2 2 2 2 2 2 2 12 13 2 9" xfId="24589" xr:uid="{00000000-0005-0000-0000-000038600000}"/>
    <cellStyle name="Normal 3 2 2 2 2 2 2 2 12 13 3" xfId="24590" xr:uid="{00000000-0005-0000-0000-000039600000}"/>
    <cellStyle name="Normal 3 2 2 2 2 2 2 2 12 13 3 2" xfId="24591" xr:uid="{00000000-0005-0000-0000-00003A600000}"/>
    <cellStyle name="Normal 3 2 2 2 2 2 2 2 12 13 3 2 2" xfId="24592" xr:uid="{00000000-0005-0000-0000-00003B600000}"/>
    <cellStyle name="Normal 3 2 2 2 2 2 2 2 12 13 3 2 3" xfId="24593" xr:uid="{00000000-0005-0000-0000-00003C600000}"/>
    <cellStyle name="Normal 3 2 2 2 2 2 2 2 12 13 3 2 4" xfId="24594" xr:uid="{00000000-0005-0000-0000-00003D600000}"/>
    <cellStyle name="Normal 3 2 2 2 2 2 2 2 12 13 3 3" xfId="24595" xr:uid="{00000000-0005-0000-0000-00003E600000}"/>
    <cellStyle name="Normal 3 2 2 2 2 2 2 2 12 13 3 4" xfId="24596" xr:uid="{00000000-0005-0000-0000-00003F600000}"/>
    <cellStyle name="Normal 3 2 2 2 2 2 2 2 12 13 3 5" xfId="24597" xr:uid="{00000000-0005-0000-0000-000040600000}"/>
    <cellStyle name="Normal 3 2 2 2 2 2 2 2 12 13 3 6" xfId="24598" xr:uid="{00000000-0005-0000-0000-000041600000}"/>
    <cellStyle name="Normal 3 2 2 2 2 2 2 2 12 13 4" xfId="24599" xr:uid="{00000000-0005-0000-0000-000042600000}"/>
    <cellStyle name="Normal 3 2 2 2 2 2 2 2 12 13 5" xfId="24600" xr:uid="{00000000-0005-0000-0000-000043600000}"/>
    <cellStyle name="Normal 3 2 2 2 2 2 2 2 12 13 6" xfId="24601" xr:uid="{00000000-0005-0000-0000-000044600000}"/>
    <cellStyle name="Normal 3 2 2 2 2 2 2 2 12 13 7" xfId="24602" xr:uid="{00000000-0005-0000-0000-000045600000}"/>
    <cellStyle name="Normal 3 2 2 2 2 2 2 2 12 13 8" xfId="24603" xr:uid="{00000000-0005-0000-0000-000046600000}"/>
    <cellStyle name="Normal 3 2 2 2 2 2 2 2 12 13 8 2" xfId="24604" xr:uid="{00000000-0005-0000-0000-000047600000}"/>
    <cellStyle name="Normal 3 2 2 2 2 2 2 2 12 13 8 3" xfId="24605" xr:uid="{00000000-0005-0000-0000-000048600000}"/>
    <cellStyle name="Normal 3 2 2 2 2 2 2 2 12 13 8 4" xfId="24606" xr:uid="{00000000-0005-0000-0000-000049600000}"/>
    <cellStyle name="Normal 3 2 2 2 2 2 2 2 12 13 9" xfId="24607" xr:uid="{00000000-0005-0000-0000-00004A600000}"/>
    <cellStyle name="Normal 3 2 2 2 2 2 2 2 12 14" xfId="24608" xr:uid="{00000000-0005-0000-0000-00004B600000}"/>
    <cellStyle name="Normal 3 2 2 2 2 2 2 2 12 15" xfId="24609" xr:uid="{00000000-0005-0000-0000-00004C600000}"/>
    <cellStyle name="Normal 3 2 2 2 2 2 2 2 12 15 2" xfId="24610" xr:uid="{00000000-0005-0000-0000-00004D600000}"/>
    <cellStyle name="Normal 3 2 2 2 2 2 2 2 12 15 2 2" xfId="24611" xr:uid="{00000000-0005-0000-0000-00004E600000}"/>
    <cellStyle name="Normal 3 2 2 2 2 2 2 2 12 15 2 3" xfId="24612" xr:uid="{00000000-0005-0000-0000-00004F600000}"/>
    <cellStyle name="Normal 3 2 2 2 2 2 2 2 12 15 2 4" xfId="24613" xr:uid="{00000000-0005-0000-0000-000050600000}"/>
    <cellStyle name="Normal 3 2 2 2 2 2 2 2 12 15 3" xfId="24614" xr:uid="{00000000-0005-0000-0000-000051600000}"/>
    <cellStyle name="Normal 3 2 2 2 2 2 2 2 12 15 4" xfId="24615" xr:uid="{00000000-0005-0000-0000-000052600000}"/>
    <cellStyle name="Normal 3 2 2 2 2 2 2 2 12 15 5" xfId="24616" xr:uid="{00000000-0005-0000-0000-000053600000}"/>
    <cellStyle name="Normal 3 2 2 2 2 2 2 2 12 15 6" xfId="24617" xr:uid="{00000000-0005-0000-0000-000054600000}"/>
    <cellStyle name="Normal 3 2 2 2 2 2 2 2 12 16" xfId="24618" xr:uid="{00000000-0005-0000-0000-000055600000}"/>
    <cellStyle name="Normal 3 2 2 2 2 2 2 2 12 17" xfId="24619" xr:uid="{00000000-0005-0000-0000-000056600000}"/>
    <cellStyle name="Normal 3 2 2 2 2 2 2 2 12 18" xfId="24620" xr:uid="{00000000-0005-0000-0000-000057600000}"/>
    <cellStyle name="Normal 3 2 2 2 2 2 2 2 12 19" xfId="24621" xr:uid="{00000000-0005-0000-0000-000058600000}"/>
    <cellStyle name="Normal 3 2 2 2 2 2 2 2 12 2" xfId="24622" xr:uid="{00000000-0005-0000-0000-000059600000}"/>
    <cellStyle name="Normal 3 2 2 2 2 2 2 2 12 2 10" xfId="24623" xr:uid="{00000000-0005-0000-0000-00005A600000}"/>
    <cellStyle name="Normal 3 2 2 2 2 2 2 2 12 2 11" xfId="24624" xr:uid="{00000000-0005-0000-0000-00005B600000}"/>
    <cellStyle name="Normal 3 2 2 2 2 2 2 2 12 2 12" xfId="24625" xr:uid="{00000000-0005-0000-0000-00005C600000}"/>
    <cellStyle name="Normal 3 2 2 2 2 2 2 2 12 2 13" xfId="24626" xr:uid="{00000000-0005-0000-0000-00005D600000}"/>
    <cellStyle name="Normal 3 2 2 2 2 2 2 2 12 2 13 2" xfId="24627" xr:uid="{00000000-0005-0000-0000-00005E600000}"/>
    <cellStyle name="Normal 3 2 2 2 2 2 2 2 12 2 13 3" xfId="24628" xr:uid="{00000000-0005-0000-0000-00005F600000}"/>
    <cellStyle name="Normal 3 2 2 2 2 2 2 2 12 2 13 4" xfId="24629" xr:uid="{00000000-0005-0000-0000-000060600000}"/>
    <cellStyle name="Normal 3 2 2 2 2 2 2 2 12 2 14" xfId="24630" xr:uid="{00000000-0005-0000-0000-000061600000}"/>
    <cellStyle name="Normal 3 2 2 2 2 2 2 2 12 2 15" xfId="24631" xr:uid="{00000000-0005-0000-0000-000062600000}"/>
    <cellStyle name="Normal 3 2 2 2 2 2 2 2 12 2 16" xfId="24632" xr:uid="{00000000-0005-0000-0000-000063600000}"/>
    <cellStyle name="Normal 3 2 2 2 2 2 2 2 12 2 2" xfId="24633" xr:uid="{00000000-0005-0000-0000-000064600000}"/>
    <cellStyle name="Normal 3 2 2 2 2 2 2 2 12 2 2 10" xfId="24634" xr:uid="{00000000-0005-0000-0000-000065600000}"/>
    <cellStyle name="Normal 3 2 2 2 2 2 2 2 12 2 2 11" xfId="24635" xr:uid="{00000000-0005-0000-0000-000066600000}"/>
    <cellStyle name="Normal 3 2 2 2 2 2 2 2 12 2 2 11 2" xfId="24636" xr:uid="{00000000-0005-0000-0000-000067600000}"/>
    <cellStyle name="Normal 3 2 2 2 2 2 2 2 12 2 2 11 3" xfId="24637" xr:uid="{00000000-0005-0000-0000-000068600000}"/>
    <cellStyle name="Normal 3 2 2 2 2 2 2 2 12 2 2 11 4" xfId="24638" xr:uid="{00000000-0005-0000-0000-000069600000}"/>
    <cellStyle name="Normal 3 2 2 2 2 2 2 2 12 2 2 12" xfId="24639" xr:uid="{00000000-0005-0000-0000-00006A600000}"/>
    <cellStyle name="Normal 3 2 2 2 2 2 2 2 12 2 2 13" xfId="24640" xr:uid="{00000000-0005-0000-0000-00006B600000}"/>
    <cellStyle name="Normal 3 2 2 2 2 2 2 2 12 2 2 14" xfId="24641" xr:uid="{00000000-0005-0000-0000-00006C600000}"/>
    <cellStyle name="Normal 3 2 2 2 2 2 2 2 12 2 2 2" xfId="24642" xr:uid="{00000000-0005-0000-0000-00006D600000}"/>
    <cellStyle name="Normal 3 2 2 2 2 2 2 2 12 2 2 2 10" xfId="24643" xr:uid="{00000000-0005-0000-0000-00006E600000}"/>
    <cellStyle name="Normal 3 2 2 2 2 2 2 2 12 2 2 2 11" xfId="24644" xr:uid="{00000000-0005-0000-0000-00006F600000}"/>
    <cellStyle name="Normal 3 2 2 2 2 2 2 2 12 2 2 2 2" xfId="24645" xr:uid="{00000000-0005-0000-0000-000070600000}"/>
    <cellStyle name="Normal 3 2 2 2 2 2 2 2 12 2 2 2 2 10" xfId="24646" xr:uid="{00000000-0005-0000-0000-000071600000}"/>
    <cellStyle name="Normal 3 2 2 2 2 2 2 2 12 2 2 2 2 11" xfId="24647" xr:uid="{00000000-0005-0000-0000-000072600000}"/>
    <cellStyle name="Normal 3 2 2 2 2 2 2 2 12 2 2 2 2 2" xfId="24648" xr:uid="{00000000-0005-0000-0000-000073600000}"/>
    <cellStyle name="Normal 3 2 2 2 2 2 2 2 12 2 2 2 2 2 2" xfId="24649" xr:uid="{00000000-0005-0000-0000-000074600000}"/>
    <cellStyle name="Normal 3 2 2 2 2 2 2 2 12 2 2 2 2 2 2 2" xfId="24650" xr:uid="{00000000-0005-0000-0000-000075600000}"/>
    <cellStyle name="Normal 3 2 2 2 2 2 2 2 12 2 2 2 2 2 2 3" xfId="24651" xr:uid="{00000000-0005-0000-0000-000076600000}"/>
    <cellStyle name="Normal 3 2 2 2 2 2 2 2 12 2 2 2 2 2 2 4" xfId="24652" xr:uid="{00000000-0005-0000-0000-000077600000}"/>
    <cellStyle name="Normal 3 2 2 2 2 2 2 2 12 2 2 2 2 2 3" xfId="24653" xr:uid="{00000000-0005-0000-0000-000078600000}"/>
    <cellStyle name="Normal 3 2 2 2 2 2 2 2 12 2 2 2 2 2 4" xfId="24654" xr:uid="{00000000-0005-0000-0000-000079600000}"/>
    <cellStyle name="Normal 3 2 2 2 2 2 2 2 12 2 2 2 2 2 5" xfId="24655" xr:uid="{00000000-0005-0000-0000-00007A600000}"/>
    <cellStyle name="Normal 3 2 2 2 2 2 2 2 12 2 2 2 2 2 6" xfId="24656" xr:uid="{00000000-0005-0000-0000-00007B600000}"/>
    <cellStyle name="Normal 3 2 2 2 2 2 2 2 12 2 2 2 2 3" xfId="24657" xr:uid="{00000000-0005-0000-0000-00007C600000}"/>
    <cellStyle name="Normal 3 2 2 2 2 2 2 2 12 2 2 2 2 4" xfId="24658" xr:uid="{00000000-0005-0000-0000-00007D600000}"/>
    <cellStyle name="Normal 3 2 2 2 2 2 2 2 12 2 2 2 2 5" xfId="24659" xr:uid="{00000000-0005-0000-0000-00007E600000}"/>
    <cellStyle name="Normal 3 2 2 2 2 2 2 2 12 2 2 2 2 6" xfId="24660" xr:uid="{00000000-0005-0000-0000-00007F600000}"/>
    <cellStyle name="Normal 3 2 2 2 2 2 2 2 12 2 2 2 2 7" xfId="24661" xr:uid="{00000000-0005-0000-0000-000080600000}"/>
    <cellStyle name="Normal 3 2 2 2 2 2 2 2 12 2 2 2 2 8" xfId="24662" xr:uid="{00000000-0005-0000-0000-000081600000}"/>
    <cellStyle name="Normal 3 2 2 2 2 2 2 2 12 2 2 2 2 8 2" xfId="24663" xr:uid="{00000000-0005-0000-0000-000082600000}"/>
    <cellStyle name="Normal 3 2 2 2 2 2 2 2 12 2 2 2 2 8 3" xfId="24664" xr:uid="{00000000-0005-0000-0000-000083600000}"/>
    <cellStyle name="Normal 3 2 2 2 2 2 2 2 12 2 2 2 2 8 4" xfId="24665" xr:uid="{00000000-0005-0000-0000-000084600000}"/>
    <cellStyle name="Normal 3 2 2 2 2 2 2 2 12 2 2 2 2 9" xfId="24666" xr:uid="{00000000-0005-0000-0000-000085600000}"/>
    <cellStyle name="Normal 3 2 2 2 2 2 2 2 12 2 2 2 3" xfId="24667" xr:uid="{00000000-0005-0000-0000-000086600000}"/>
    <cellStyle name="Normal 3 2 2 2 2 2 2 2 12 2 2 2 3 2" xfId="24668" xr:uid="{00000000-0005-0000-0000-000087600000}"/>
    <cellStyle name="Normal 3 2 2 2 2 2 2 2 12 2 2 2 3 2 2" xfId="24669" xr:uid="{00000000-0005-0000-0000-000088600000}"/>
    <cellStyle name="Normal 3 2 2 2 2 2 2 2 12 2 2 2 3 2 3" xfId="24670" xr:uid="{00000000-0005-0000-0000-000089600000}"/>
    <cellStyle name="Normal 3 2 2 2 2 2 2 2 12 2 2 2 3 2 4" xfId="24671" xr:uid="{00000000-0005-0000-0000-00008A600000}"/>
    <cellStyle name="Normal 3 2 2 2 2 2 2 2 12 2 2 2 3 3" xfId="24672" xr:uid="{00000000-0005-0000-0000-00008B600000}"/>
    <cellStyle name="Normal 3 2 2 2 2 2 2 2 12 2 2 2 3 4" xfId="24673" xr:uid="{00000000-0005-0000-0000-00008C600000}"/>
    <cellStyle name="Normal 3 2 2 2 2 2 2 2 12 2 2 2 3 5" xfId="24674" xr:uid="{00000000-0005-0000-0000-00008D600000}"/>
    <cellStyle name="Normal 3 2 2 2 2 2 2 2 12 2 2 2 3 6" xfId="24675" xr:uid="{00000000-0005-0000-0000-00008E600000}"/>
    <cellStyle name="Normal 3 2 2 2 2 2 2 2 12 2 2 2 4" xfId="24676" xr:uid="{00000000-0005-0000-0000-00008F600000}"/>
    <cellStyle name="Normal 3 2 2 2 2 2 2 2 12 2 2 2 5" xfId="24677" xr:uid="{00000000-0005-0000-0000-000090600000}"/>
    <cellStyle name="Normal 3 2 2 2 2 2 2 2 12 2 2 2 6" xfId="24678" xr:uid="{00000000-0005-0000-0000-000091600000}"/>
    <cellStyle name="Normal 3 2 2 2 2 2 2 2 12 2 2 2 7" xfId="24679" xr:uid="{00000000-0005-0000-0000-000092600000}"/>
    <cellStyle name="Normal 3 2 2 2 2 2 2 2 12 2 2 2 8" xfId="24680" xr:uid="{00000000-0005-0000-0000-000093600000}"/>
    <cellStyle name="Normal 3 2 2 2 2 2 2 2 12 2 2 2 8 2" xfId="24681" xr:uid="{00000000-0005-0000-0000-000094600000}"/>
    <cellStyle name="Normal 3 2 2 2 2 2 2 2 12 2 2 2 8 3" xfId="24682" xr:uid="{00000000-0005-0000-0000-000095600000}"/>
    <cellStyle name="Normal 3 2 2 2 2 2 2 2 12 2 2 2 8 4" xfId="24683" xr:uid="{00000000-0005-0000-0000-000096600000}"/>
    <cellStyle name="Normal 3 2 2 2 2 2 2 2 12 2 2 2 9" xfId="24684" xr:uid="{00000000-0005-0000-0000-000097600000}"/>
    <cellStyle name="Normal 3 2 2 2 2 2 2 2 12 2 2 3" xfId="24685" xr:uid="{00000000-0005-0000-0000-000098600000}"/>
    <cellStyle name="Normal 3 2 2 2 2 2 2 2 12 2 2 4" xfId="24686" xr:uid="{00000000-0005-0000-0000-000099600000}"/>
    <cellStyle name="Normal 3 2 2 2 2 2 2 2 12 2 2 5" xfId="24687" xr:uid="{00000000-0005-0000-0000-00009A600000}"/>
    <cellStyle name="Normal 3 2 2 2 2 2 2 2 12 2 2 5 2" xfId="24688" xr:uid="{00000000-0005-0000-0000-00009B600000}"/>
    <cellStyle name="Normal 3 2 2 2 2 2 2 2 12 2 2 5 2 2" xfId="24689" xr:uid="{00000000-0005-0000-0000-00009C600000}"/>
    <cellStyle name="Normal 3 2 2 2 2 2 2 2 12 2 2 5 2 3" xfId="24690" xr:uid="{00000000-0005-0000-0000-00009D600000}"/>
    <cellStyle name="Normal 3 2 2 2 2 2 2 2 12 2 2 5 2 4" xfId="24691" xr:uid="{00000000-0005-0000-0000-00009E600000}"/>
    <cellStyle name="Normal 3 2 2 2 2 2 2 2 12 2 2 5 3" xfId="24692" xr:uid="{00000000-0005-0000-0000-00009F600000}"/>
    <cellStyle name="Normal 3 2 2 2 2 2 2 2 12 2 2 5 4" xfId="24693" xr:uid="{00000000-0005-0000-0000-0000A0600000}"/>
    <cellStyle name="Normal 3 2 2 2 2 2 2 2 12 2 2 5 5" xfId="24694" xr:uid="{00000000-0005-0000-0000-0000A1600000}"/>
    <cellStyle name="Normal 3 2 2 2 2 2 2 2 12 2 2 5 6" xfId="24695" xr:uid="{00000000-0005-0000-0000-0000A2600000}"/>
    <cellStyle name="Normal 3 2 2 2 2 2 2 2 12 2 2 6" xfId="24696" xr:uid="{00000000-0005-0000-0000-0000A3600000}"/>
    <cellStyle name="Normal 3 2 2 2 2 2 2 2 12 2 2 7" xfId="24697" xr:uid="{00000000-0005-0000-0000-0000A4600000}"/>
    <cellStyle name="Normal 3 2 2 2 2 2 2 2 12 2 2 8" xfId="24698" xr:uid="{00000000-0005-0000-0000-0000A5600000}"/>
    <cellStyle name="Normal 3 2 2 2 2 2 2 2 12 2 2 9" xfId="24699" xr:uid="{00000000-0005-0000-0000-0000A6600000}"/>
    <cellStyle name="Normal 3 2 2 2 2 2 2 2 12 2 3" xfId="24700" xr:uid="{00000000-0005-0000-0000-0000A7600000}"/>
    <cellStyle name="Normal 3 2 2 2 2 2 2 2 12 2 4" xfId="24701" xr:uid="{00000000-0005-0000-0000-0000A8600000}"/>
    <cellStyle name="Normal 3 2 2 2 2 2 2 2 12 2 5" xfId="24702" xr:uid="{00000000-0005-0000-0000-0000A9600000}"/>
    <cellStyle name="Normal 3 2 2 2 2 2 2 2 12 2 5 10" xfId="24703" xr:uid="{00000000-0005-0000-0000-0000AA600000}"/>
    <cellStyle name="Normal 3 2 2 2 2 2 2 2 12 2 5 11" xfId="24704" xr:uid="{00000000-0005-0000-0000-0000AB600000}"/>
    <cellStyle name="Normal 3 2 2 2 2 2 2 2 12 2 5 2" xfId="24705" xr:uid="{00000000-0005-0000-0000-0000AC600000}"/>
    <cellStyle name="Normal 3 2 2 2 2 2 2 2 12 2 5 2 10" xfId="24706" xr:uid="{00000000-0005-0000-0000-0000AD600000}"/>
    <cellStyle name="Normal 3 2 2 2 2 2 2 2 12 2 5 2 11" xfId="24707" xr:uid="{00000000-0005-0000-0000-0000AE600000}"/>
    <cellStyle name="Normal 3 2 2 2 2 2 2 2 12 2 5 2 2" xfId="24708" xr:uid="{00000000-0005-0000-0000-0000AF600000}"/>
    <cellStyle name="Normal 3 2 2 2 2 2 2 2 12 2 5 2 2 2" xfId="24709" xr:uid="{00000000-0005-0000-0000-0000B0600000}"/>
    <cellStyle name="Normal 3 2 2 2 2 2 2 2 12 2 5 2 2 2 2" xfId="24710" xr:uid="{00000000-0005-0000-0000-0000B1600000}"/>
    <cellStyle name="Normal 3 2 2 2 2 2 2 2 12 2 5 2 2 2 3" xfId="24711" xr:uid="{00000000-0005-0000-0000-0000B2600000}"/>
    <cellStyle name="Normal 3 2 2 2 2 2 2 2 12 2 5 2 2 2 4" xfId="24712" xr:uid="{00000000-0005-0000-0000-0000B3600000}"/>
    <cellStyle name="Normal 3 2 2 2 2 2 2 2 12 2 5 2 2 3" xfId="24713" xr:uid="{00000000-0005-0000-0000-0000B4600000}"/>
    <cellStyle name="Normal 3 2 2 2 2 2 2 2 12 2 5 2 2 4" xfId="24714" xr:uid="{00000000-0005-0000-0000-0000B5600000}"/>
    <cellStyle name="Normal 3 2 2 2 2 2 2 2 12 2 5 2 2 5" xfId="24715" xr:uid="{00000000-0005-0000-0000-0000B6600000}"/>
    <cellStyle name="Normal 3 2 2 2 2 2 2 2 12 2 5 2 2 6" xfId="24716" xr:uid="{00000000-0005-0000-0000-0000B7600000}"/>
    <cellStyle name="Normal 3 2 2 2 2 2 2 2 12 2 5 2 3" xfId="24717" xr:uid="{00000000-0005-0000-0000-0000B8600000}"/>
    <cellStyle name="Normal 3 2 2 2 2 2 2 2 12 2 5 2 4" xfId="24718" xr:uid="{00000000-0005-0000-0000-0000B9600000}"/>
    <cellStyle name="Normal 3 2 2 2 2 2 2 2 12 2 5 2 5" xfId="24719" xr:uid="{00000000-0005-0000-0000-0000BA600000}"/>
    <cellStyle name="Normal 3 2 2 2 2 2 2 2 12 2 5 2 6" xfId="24720" xr:uid="{00000000-0005-0000-0000-0000BB600000}"/>
    <cellStyle name="Normal 3 2 2 2 2 2 2 2 12 2 5 2 7" xfId="24721" xr:uid="{00000000-0005-0000-0000-0000BC600000}"/>
    <cellStyle name="Normal 3 2 2 2 2 2 2 2 12 2 5 2 8" xfId="24722" xr:uid="{00000000-0005-0000-0000-0000BD600000}"/>
    <cellStyle name="Normal 3 2 2 2 2 2 2 2 12 2 5 2 8 2" xfId="24723" xr:uid="{00000000-0005-0000-0000-0000BE600000}"/>
    <cellStyle name="Normal 3 2 2 2 2 2 2 2 12 2 5 2 8 3" xfId="24724" xr:uid="{00000000-0005-0000-0000-0000BF600000}"/>
    <cellStyle name="Normal 3 2 2 2 2 2 2 2 12 2 5 2 8 4" xfId="24725" xr:uid="{00000000-0005-0000-0000-0000C0600000}"/>
    <cellStyle name="Normal 3 2 2 2 2 2 2 2 12 2 5 2 9" xfId="24726" xr:uid="{00000000-0005-0000-0000-0000C1600000}"/>
    <cellStyle name="Normal 3 2 2 2 2 2 2 2 12 2 5 3" xfId="24727" xr:uid="{00000000-0005-0000-0000-0000C2600000}"/>
    <cellStyle name="Normal 3 2 2 2 2 2 2 2 12 2 5 3 2" xfId="24728" xr:uid="{00000000-0005-0000-0000-0000C3600000}"/>
    <cellStyle name="Normal 3 2 2 2 2 2 2 2 12 2 5 3 2 2" xfId="24729" xr:uid="{00000000-0005-0000-0000-0000C4600000}"/>
    <cellStyle name="Normal 3 2 2 2 2 2 2 2 12 2 5 3 2 3" xfId="24730" xr:uid="{00000000-0005-0000-0000-0000C5600000}"/>
    <cellStyle name="Normal 3 2 2 2 2 2 2 2 12 2 5 3 2 4" xfId="24731" xr:uid="{00000000-0005-0000-0000-0000C6600000}"/>
    <cellStyle name="Normal 3 2 2 2 2 2 2 2 12 2 5 3 3" xfId="24732" xr:uid="{00000000-0005-0000-0000-0000C7600000}"/>
    <cellStyle name="Normal 3 2 2 2 2 2 2 2 12 2 5 3 4" xfId="24733" xr:uid="{00000000-0005-0000-0000-0000C8600000}"/>
    <cellStyle name="Normal 3 2 2 2 2 2 2 2 12 2 5 3 5" xfId="24734" xr:uid="{00000000-0005-0000-0000-0000C9600000}"/>
    <cellStyle name="Normal 3 2 2 2 2 2 2 2 12 2 5 3 6" xfId="24735" xr:uid="{00000000-0005-0000-0000-0000CA600000}"/>
    <cellStyle name="Normal 3 2 2 2 2 2 2 2 12 2 5 4" xfId="24736" xr:uid="{00000000-0005-0000-0000-0000CB600000}"/>
    <cellStyle name="Normal 3 2 2 2 2 2 2 2 12 2 5 5" xfId="24737" xr:uid="{00000000-0005-0000-0000-0000CC600000}"/>
    <cellStyle name="Normal 3 2 2 2 2 2 2 2 12 2 5 6" xfId="24738" xr:uid="{00000000-0005-0000-0000-0000CD600000}"/>
    <cellStyle name="Normal 3 2 2 2 2 2 2 2 12 2 5 7" xfId="24739" xr:uid="{00000000-0005-0000-0000-0000CE600000}"/>
    <cellStyle name="Normal 3 2 2 2 2 2 2 2 12 2 5 8" xfId="24740" xr:uid="{00000000-0005-0000-0000-0000CF600000}"/>
    <cellStyle name="Normal 3 2 2 2 2 2 2 2 12 2 5 8 2" xfId="24741" xr:uid="{00000000-0005-0000-0000-0000D0600000}"/>
    <cellStyle name="Normal 3 2 2 2 2 2 2 2 12 2 5 8 3" xfId="24742" xr:uid="{00000000-0005-0000-0000-0000D1600000}"/>
    <cellStyle name="Normal 3 2 2 2 2 2 2 2 12 2 5 8 4" xfId="24743" xr:uid="{00000000-0005-0000-0000-0000D2600000}"/>
    <cellStyle name="Normal 3 2 2 2 2 2 2 2 12 2 5 9" xfId="24744" xr:uid="{00000000-0005-0000-0000-0000D3600000}"/>
    <cellStyle name="Normal 3 2 2 2 2 2 2 2 12 2 6" xfId="24745" xr:uid="{00000000-0005-0000-0000-0000D4600000}"/>
    <cellStyle name="Normal 3 2 2 2 2 2 2 2 12 2 7" xfId="24746" xr:uid="{00000000-0005-0000-0000-0000D5600000}"/>
    <cellStyle name="Normal 3 2 2 2 2 2 2 2 12 2 7 2" xfId="24747" xr:uid="{00000000-0005-0000-0000-0000D6600000}"/>
    <cellStyle name="Normal 3 2 2 2 2 2 2 2 12 2 7 2 2" xfId="24748" xr:uid="{00000000-0005-0000-0000-0000D7600000}"/>
    <cellStyle name="Normal 3 2 2 2 2 2 2 2 12 2 7 2 3" xfId="24749" xr:uid="{00000000-0005-0000-0000-0000D8600000}"/>
    <cellStyle name="Normal 3 2 2 2 2 2 2 2 12 2 7 2 4" xfId="24750" xr:uid="{00000000-0005-0000-0000-0000D9600000}"/>
    <cellStyle name="Normal 3 2 2 2 2 2 2 2 12 2 7 3" xfId="24751" xr:uid="{00000000-0005-0000-0000-0000DA600000}"/>
    <cellStyle name="Normal 3 2 2 2 2 2 2 2 12 2 7 4" xfId="24752" xr:uid="{00000000-0005-0000-0000-0000DB600000}"/>
    <cellStyle name="Normal 3 2 2 2 2 2 2 2 12 2 7 5" xfId="24753" xr:uid="{00000000-0005-0000-0000-0000DC600000}"/>
    <cellStyle name="Normal 3 2 2 2 2 2 2 2 12 2 7 6" xfId="24754" xr:uid="{00000000-0005-0000-0000-0000DD600000}"/>
    <cellStyle name="Normal 3 2 2 2 2 2 2 2 12 2 8" xfId="24755" xr:uid="{00000000-0005-0000-0000-0000DE600000}"/>
    <cellStyle name="Normal 3 2 2 2 2 2 2 2 12 2 9" xfId="24756" xr:uid="{00000000-0005-0000-0000-0000DF600000}"/>
    <cellStyle name="Normal 3 2 2 2 2 2 2 2 12 20" xfId="24757" xr:uid="{00000000-0005-0000-0000-0000E0600000}"/>
    <cellStyle name="Normal 3 2 2 2 2 2 2 2 12 21" xfId="24758" xr:uid="{00000000-0005-0000-0000-0000E1600000}"/>
    <cellStyle name="Normal 3 2 2 2 2 2 2 2 12 21 2" xfId="24759" xr:uid="{00000000-0005-0000-0000-0000E2600000}"/>
    <cellStyle name="Normal 3 2 2 2 2 2 2 2 12 21 3" xfId="24760" xr:uid="{00000000-0005-0000-0000-0000E3600000}"/>
    <cellStyle name="Normal 3 2 2 2 2 2 2 2 12 21 4" xfId="24761" xr:uid="{00000000-0005-0000-0000-0000E4600000}"/>
    <cellStyle name="Normal 3 2 2 2 2 2 2 2 12 22" xfId="24762" xr:uid="{00000000-0005-0000-0000-0000E5600000}"/>
    <cellStyle name="Normal 3 2 2 2 2 2 2 2 12 23" xfId="24763" xr:uid="{00000000-0005-0000-0000-0000E6600000}"/>
    <cellStyle name="Normal 3 2 2 2 2 2 2 2 12 24" xfId="24764" xr:uid="{00000000-0005-0000-0000-0000E7600000}"/>
    <cellStyle name="Normal 3 2 2 2 2 2 2 2 12 3" xfId="24765" xr:uid="{00000000-0005-0000-0000-0000E8600000}"/>
    <cellStyle name="Normal 3 2 2 2 2 2 2 2 12 4" xfId="24766" xr:uid="{00000000-0005-0000-0000-0000E9600000}"/>
    <cellStyle name="Normal 3 2 2 2 2 2 2 2 12 5" xfId="24767" xr:uid="{00000000-0005-0000-0000-0000EA600000}"/>
    <cellStyle name="Normal 3 2 2 2 2 2 2 2 12 6" xfId="24768" xr:uid="{00000000-0005-0000-0000-0000EB600000}"/>
    <cellStyle name="Normal 3 2 2 2 2 2 2 2 12 7" xfId="24769" xr:uid="{00000000-0005-0000-0000-0000EC600000}"/>
    <cellStyle name="Normal 3 2 2 2 2 2 2 2 12 8" xfId="24770" xr:uid="{00000000-0005-0000-0000-0000ED600000}"/>
    <cellStyle name="Normal 3 2 2 2 2 2 2 2 12 9" xfId="24771" xr:uid="{00000000-0005-0000-0000-0000EE600000}"/>
    <cellStyle name="Normal 3 2 2 2 2 2 2 2 13" xfId="24772" xr:uid="{00000000-0005-0000-0000-0000EF600000}"/>
    <cellStyle name="Normal 3 2 2 2 2 2 2 2 13 10" xfId="24773" xr:uid="{00000000-0005-0000-0000-0000F0600000}"/>
    <cellStyle name="Normal 3 2 2 2 2 2 2 2 13 11" xfId="24774" xr:uid="{00000000-0005-0000-0000-0000F1600000}"/>
    <cellStyle name="Normal 3 2 2 2 2 2 2 2 13 12" xfId="24775" xr:uid="{00000000-0005-0000-0000-0000F2600000}"/>
    <cellStyle name="Normal 3 2 2 2 2 2 2 2 13 13" xfId="24776" xr:uid="{00000000-0005-0000-0000-0000F3600000}"/>
    <cellStyle name="Normal 3 2 2 2 2 2 2 2 13 13 2" xfId="24777" xr:uid="{00000000-0005-0000-0000-0000F4600000}"/>
    <cellStyle name="Normal 3 2 2 2 2 2 2 2 13 13 3" xfId="24778" xr:uid="{00000000-0005-0000-0000-0000F5600000}"/>
    <cellStyle name="Normal 3 2 2 2 2 2 2 2 13 13 4" xfId="24779" xr:uid="{00000000-0005-0000-0000-0000F6600000}"/>
    <cellStyle name="Normal 3 2 2 2 2 2 2 2 13 14" xfId="24780" xr:uid="{00000000-0005-0000-0000-0000F7600000}"/>
    <cellStyle name="Normal 3 2 2 2 2 2 2 2 13 15" xfId="24781" xr:uid="{00000000-0005-0000-0000-0000F8600000}"/>
    <cellStyle name="Normal 3 2 2 2 2 2 2 2 13 16" xfId="24782" xr:uid="{00000000-0005-0000-0000-0000F9600000}"/>
    <cellStyle name="Normal 3 2 2 2 2 2 2 2 13 2" xfId="24783" xr:uid="{00000000-0005-0000-0000-0000FA600000}"/>
    <cellStyle name="Normal 3 2 2 2 2 2 2 2 13 2 10" xfId="24784" xr:uid="{00000000-0005-0000-0000-0000FB600000}"/>
    <cellStyle name="Normal 3 2 2 2 2 2 2 2 13 2 11" xfId="24785" xr:uid="{00000000-0005-0000-0000-0000FC600000}"/>
    <cellStyle name="Normal 3 2 2 2 2 2 2 2 13 2 11 2" xfId="24786" xr:uid="{00000000-0005-0000-0000-0000FD600000}"/>
    <cellStyle name="Normal 3 2 2 2 2 2 2 2 13 2 11 3" xfId="24787" xr:uid="{00000000-0005-0000-0000-0000FE600000}"/>
    <cellStyle name="Normal 3 2 2 2 2 2 2 2 13 2 11 4" xfId="24788" xr:uid="{00000000-0005-0000-0000-0000FF600000}"/>
    <cellStyle name="Normal 3 2 2 2 2 2 2 2 13 2 12" xfId="24789" xr:uid="{00000000-0005-0000-0000-000000610000}"/>
    <cellStyle name="Normal 3 2 2 2 2 2 2 2 13 2 13" xfId="24790" xr:uid="{00000000-0005-0000-0000-000001610000}"/>
    <cellStyle name="Normal 3 2 2 2 2 2 2 2 13 2 14" xfId="24791" xr:uid="{00000000-0005-0000-0000-000002610000}"/>
    <cellStyle name="Normal 3 2 2 2 2 2 2 2 13 2 2" xfId="24792" xr:uid="{00000000-0005-0000-0000-000003610000}"/>
    <cellStyle name="Normal 3 2 2 2 2 2 2 2 13 2 2 10" xfId="24793" xr:uid="{00000000-0005-0000-0000-000004610000}"/>
    <cellStyle name="Normal 3 2 2 2 2 2 2 2 13 2 2 11" xfId="24794" xr:uid="{00000000-0005-0000-0000-000005610000}"/>
    <cellStyle name="Normal 3 2 2 2 2 2 2 2 13 2 2 2" xfId="24795" xr:uid="{00000000-0005-0000-0000-000006610000}"/>
    <cellStyle name="Normal 3 2 2 2 2 2 2 2 13 2 2 2 10" xfId="24796" xr:uid="{00000000-0005-0000-0000-000007610000}"/>
    <cellStyle name="Normal 3 2 2 2 2 2 2 2 13 2 2 2 11" xfId="24797" xr:uid="{00000000-0005-0000-0000-000008610000}"/>
    <cellStyle name="Normal 3 2 2 2 2 2 2 2 13 2 2 2 2" xfId="24798" xr:uid="{00000000-0005-0000-0000-000009610000}"/>
    <cellStyle name="Normal 3 2 2 2 2 2 2 2 13 2 2 2 2 2" xfId="24799" xr:uid="{00000000-0005-0000-0000-00000A610000}"/>
    <cellStyle name="Normal 3 2 2 2 2 2 2 2 13 2 2 2 2 2 2" xfId="24800" xr:uid="{00000000-0005-0000-0000-00000B610000}"/>
    <cellStyle name="Normal 3 2 2 2 2 2 2 2 13 2 2 2 2 2 3" xfId="24801" xr:uid="{00000000-0005-0000-0000-00000C610000}"/>
    <cellStyle name="Normal 3 2 2 2 2 2 2 2 13 2 2 2 2 2 4" xfId="24802" xr:uid="{00000000-0005-0000-0000-00000D610000}"/>
    <cellStyle name="Normal 3 2 2 2 2 2 2 2 13 2 2 2 2 3" xfId="24803" xr:uid="{00000000-0005-0000-0000-00000E610000}"/>
    <cellStyle name="Normal 3 2 2 2 2 2 2 2 13 2 2 2 2 4" xfId="24804" xr:uid="{00000000-0005-0000-0000-00000F610000}"/>
    <cellStyle name="Normal 3 2 2 2 2 2 2 2 13 2 2 2 2 5" xfId="24805" xr:uid="{00000000-0005-0000-0000-000010610000}"/>
    <cellStyle name="Normal 3 2 2 2 2 2 2 2 13 2 2 2 2 6" xfId="24806" xr:uid="{00000000-0005-0000-0000-000011610000}"/>
    <cellStyle name="Normal 3 2 2 2 2 2 2 2 13 2 2 2 3" xfId="24807" xr:uid="{00000000-0005-0000-0000-000012610000}"/>
    <cellStyle name="Normal 3 2 2 2 2 2 2 2 13 2 2 2 4" xfId="24808" xr:uid="{00000000-0005-0000-0000-000013610000}"/>
    <cellStyle name="Normal 3 2 2 2 2 2 2 2 13 2 2 2 5" xfId="24809" xr:uid="{00000000-0005-0000-0000-000014610000}"/>
    <cellStyle name="Normal 3 2 2 2 2 2 2 2 13 2 2 2 6" xfId="24810" xr:uid="{00000000-0005-0000-0000-000015610000}"/>
    <cellStyle name="Normal 3 2 2 2 2 2 2 2 13 2 2 2 7" xfId="24811" xr:uid="{00000000-0005-0000-0000-000016610000}"/>
    <cellStyle name="Normal 3 2 2 2 2 2 2 2 13 2 2 2 8" xfId="24812" xr:uid="{00000000-0005-0000-0000-000017610000}"/>
    <cellStyle name="Normal 3 2 2 2 2 2 2 2 13 2 2 2 8 2" xfId="24813" xr:uid="{00000000-0005-0000-0000-000018610000}"/>
    <cellStyle name="Normal 3 2 2 2 2 2 2 2 13 2 2 2 8 3" xfId="24814" xr:uid="{00000000-0005-0000-0000-000019610000}"/>
    <cellStyle name="Normal 3 2 2 2 2 2 2 2 13 2 2 2 8 4" xfId="24815" xr:uid="{00000000-0005-0000-0000-00001A610000}"/>
    <cellStyle name="Normal 3 2 2 2 2 2 2 2 13 2 2 2 9" xfId="24816" xr:uid="{00000000-0005-0000-0000-00001B610000}"/>
    <cellStyle name="Normal 3 2 2 2 2 2 2 2 13 2 2 3" xfId="24817" xr:uid="{00000000-0005-0000-0000-00001C610000}"/>
    <cellStyle name="Normal 3 2 2 2 2 2 2 2 13 2 2 3 2" xfId="24818" xr:uid="{00000000-0005-0000-0000-00001D610000}"/>
    <cellStyle name="Normal 3 2 2 2 2 2 2 2 13 2 2 3 2 2" xfId="24819" xr:uid="{00000000-0005-0000-0000-00001E610000}"/>
    <cellStyle name="Normal 3 2 2 2 2 2 2 2 13 2 2 3 2 3" xfId="24820" xr:uid="{00000000-0005-0000-0000-00001F610000}"/>
    <cellStyle name="Normal 3 2 2 2 2 2 2 2 13 2 2 3 2 4" xfId="24821" xr:uid="{00000000-0005-0000-0000-000020610000}"/>
    <cellStyle name="Normal 3 2 2 2 2 2 2 2 13 2 2 3 3" xfId="24822" xr:uid="{00000000-0005-0000-0000-000021610000}"/>
    <cellStyle name="Normal 3 2 2 2 2 2 2 2 13 2 2 3 4" xfId="24823" xr:uid="{00000000-0005-0000-0000-000022610000}"/>
    <cellStyle name="Normal 3 2 2 2 2 2 2 2 13 2 2 3 5" xfId="24824" xr:uid="{00000000-0005-0000-0000-000023610000}"/>
    <cellStyle name="Normal 3 2 2 2 2 2 2 2 13 2 2 3 6" xfId="24825" xr:uid="{00000000-0005-0000-0000-000024610000}"/>
    <cellStyle name="Normal 3 2 2 2 2 2 2 2 13 2 2 4" xfId="24826" xr:uid="{00000000-0005-0000-0000-000025610000}"/>
    <cellStyle name="Normal 3 2 2 2 2 2 2 2 13 2 2 5" xfId="24827" xr:uid="{00000000-0005-0000-0000-000026610000}"/>
    <cellStyle name="Normal 3 2 2 2 2 2 2 2 13 2 2 6" xfId="24828" xr:uid="{00000000-0005-0000-0000-000027610000}"/>
    <cellStyle name="Normal 3 2 2 2 2 2 2 2 13 2 2 7" xfId="24829" xr:uid="{00000000-0005-0000-0000-000028610000}"/>
    <cellStyle name="Normal 3 2 2 2 2 2 2 2 13 2 2 8" xfId="24830" xr:uid="{00000000-0005-0000-0000-000029610000}"/>
    <cellStyle name="Normal 3 2 2 2 2 2 2 2 13 2 2 8 2" xfId="24831" xr:uid="{00000000-0005-0000-0000-00002A610000}"/>
    <cellStyle name="Normal 3 2 2 2 2 2 2 2 13 2 2 8 3" xfId="24832" xr:uid="{00000000-0005-0000-0000-00002B610000}"/>
    <cellStyle name="Normal 3 2 2 2 2 2 2 2 13 2 2 8 4" xfId="24833" xr:uid="{00000000-0005-0000-0000-00002C610000}"/>
    <cellStyle name="Normal 3 2 2 2 2 2 2 2 13 2 2 9" xfId="24834" xr:uid="{00000000-0005-0000-0000-00002D610000}"/>
    <cellStyle name="Normal 3 2 2 2 2 2 2 2 13 2 3" xfId="24835" xr:uid="{00000000-0005-0000-0000-00002E610000}"/>
    <cellStyle name="Normal 3 2 2 2 2 2 2 2 13 2 4" xfId="24836" xr:uid="{00000000-0005-0000-0000-00002F610000}"/>
    <cellStyle name="Normal 3 2 2 2 2 2 2 2 13 2 5" xfId="24837" xr:uid="{00000000-0005-0000-0000-000030610000}"/>
    <cellStyle name="Normal 3 2 2 2 2 2 2 2 13 2 5 2" xfId="24838" xr:uid="{00000000-0005-0000-0000-000031610000}"/>
    <cellStyle name="Normal 3 2 2 2 2 2 2 2 13 2 5 2 2" xfId="24839" xr:uid="{00000000-0005-0000-0000-000032610000}"/>
    <cellStyle name="Normal 3 2 2 2 2 2 2 2 13 2 5 2 3" xfId="24840" xr:uid="{00000000-0005-0000-0000-000033610000}"/>
    <cellStyle name="Normal 3 2 2 2 2 2 2 2 13 2 5 2 4" xfId="24841" xr:uid="{00000000-0005-0000-0000-000034610000}"/>
    <cellStyle name="Normal 3 2 2 2 2 2 2 2 13 2 5 3" xfId="24842" xr:uid="{00000000-0005-0000-0000-000035610000}"/>
    <cellStyle name="Normal 3 2 2 2 2 2 2 2 13 2 5 4" xfId="24843" xr:uid="{00000000-0005-0000-0000-000036610000}"/>
    <cellStyle name="Normal 3 2 2 2 2 2 2 2 13 2 5 5" xfId="24844" xr:uid="{00000000-0005-0000-0000-000037610000}"/>
    <cellStyle name="Normal 3 2 2 2 2 2 2 2 13 2 5 6" xfId="24845" xr:uid="{00000000-0005-0000-0000-000038610000}"/>
    <cellStyle name="Normal 3 2 2 2 2 2 2 2 13 2 6" xfId="24846" xr:uid="{00000000-0005-0000-0000-000039610000}"/>
    <cellStyle name="Normal 3 2 2 2 2 2 2 2 13 2 7" xfId="24847" xr:uid="{00000000-0005-0000-0000-00003A610000}"/>
    <cellStyle name="Normal 3 2 2 2 2 2 2 2 13 2 8" xfId="24848" xr:uid="{00000000-0005-0000-0000-00003B610000}"/>
    <cellStyle name="Normal 3 2 2 2 2 2 2 2 13 2 9" xfId="24849" xr:uid="{00000000-0005-0000-0000-00003C610000}"/>
    <cellStyle name="Normal 3 2 2 2 2 2 2 2 13 3" xfId="24850" xr:uid="{00000000-0005-0000-0000-00003D610000}"/>
    <cellStyle name="Normal 3 2 2 2 2 2 2 2 13 4" xfId="24851" xr:uid="{00000000-0005-0000-0000-00003E610000}"/>
    <cellStyle name="Normal 3 2 2 2 2 2 2 2 13 5" xfId="24852" xr:uid="{00000000-0005-0000-0000-00003F610000}"/>
    <cellStyle name="Normal 3 2 2 2 2 2 2 2 13 5 10" xfId="24853" xr:uid="{00000000-0005-0000-0000-000040610000}"/>
    <cellStyle name="Normal 3 2 2 2 2 2 2 2 13 5 11" xfId="24854" xr:uid="{00000000-0005-0000-0000-000041610000}"/>
    <cellStyle name="Normal 3 2 2 2 2 2 2 2 13 5 2" xfId="24855" xr:uid="{00000000-0005-0000-0000-000042610000}"/>
    <cellStyle name="Normal 3 2 2 2 2 2 2 2 13 5 2 10" xfId="24856" xr:uid="{00000000-0005-0000-0000-000043610000}"/>
    <cellStyle name="Normal 3 2 2 2 2 2 2 2 13 5 2 11" xfId="24857" xr:uid="{00000000-0005-0000-0000-000044610000}"/>
    <cellStyle name="Normal 3 2 2 2 2 2 2 2 13 5 2 2" xfId="24858" xr:uid="{00000000-0005-0000-0000-000045610000}"/>
    <cellStyle name="Normal 3 2 2 2 2 2 2 2 13 5 2 2 2" xfId="24859" xr:uid="{00000000-0005-0000-0000-000046610000}"/>
    <cellStyle name="Normal 3 2 2 2 2 2 2 2 13 5 2 2 2 2" xfId="24860" xr:uid="{00000000-0005-0000-0000-000047610000}"/>
    <cellStyle name="Normal 3 2 2 2 2 2 2 2 13 5 2 2 2 3" xfId="24861" xr:uid="{00000000-0005-0000-0000-000048610000}"/>
    <cellStyle name="Normal 3 2 2 2 2 2 2 2 13 5 2 2 2 4" xfId="24862" xr:uid="{00000000-0005-0000-0000-000049610000}"/>
    <cellStyle name="Normal 3 2 2 2 2 2 2 2 13 5 2 2 3" xfId="24863" xr:uid="{00000000-0005-0000-0000-00004A610000}"/>
    <cellStyle name="Normal 3 2 2 2 2 2 2 2 13 5 2 2 4" xfId="24864" xr:uid="{00000000-0005-0000-0000-00004B610000}"/>
    <cellStyle name="Normal 3 2 2 2 2 2 2 2 13 5 2 2 5" xfId="24865" xr:uid="{00000000-0005-0000-0000-00004C610000}"/>
    <cellStyle name="Normal 3 2 2 2 2 2 2 2 13 5 2 2 6" xfId="24866" xr:uid="{00000000-0005-0000-0000-00004D610000}"/>
    <cellStyle name="Normal 3 2 2 2 2 2 2 2 13 5 2 3" xfId="24867" xr:uid="{00000000-0005-0000-0000-00004E610000}"/>
    <cellStyle name="Normal 3 2 2 2 2 2 2 2 13 5 2 4" xfId="24868" xr:uid="{00000000-0005-0000-0000-00004F610000}"/>
    <cellStyle name="Normal 3 2 2 2 2 2 2 2 13 5 2 5" xfId="24869" xr:uid="{00000000-0005-0000-0000-000050610000}"/>
    <cellStyle name="Normal 3 2 2 2 2 2 2 2 13 5 2 6" xfId="24870" xr:uid="{00000000-0005-0000-0000-000051610000}"/>
    <cellStyle name="Normal 3 2 2 2 2 2 2 2 13 5 2 7" xfId="24871" xr:uid="{00000000-0005-0000-0000-000052610000}"/>
    <cellStyle name="Normal 3 2 2 2 2 2 2 2 13 5 2 8" xfId="24872" xr:uid="{00000000-0005-0000-0000-000053610000}"/>
    <cellStyle name="Normal 3 2 2 2 2 2 2 2 13 5 2 8 2" xfId="24873" xr:uid="{00000000-0005-0000-0000-000054610000}"/>
    <cellStyle name="Normal 3 2 2 2 2 2 2 2 13 5 2 8 3" xfId="24874" xr:uid="{00000000-0005-0000-0000-000055610000}"/>
    <cellStyle name="Normal 3 2 2 2 2 2 2 2 13 5 2 8 4" xfId="24875" xr:uid="{00000000-0005-0000-0000-000056610000}"/>
    <cellStyle name="Normal 3 2 2 2 2 2 2 2 13 5 2 9" xfId="24876" xr:uid="{00000000-0005-0000-0000-000057610000}"/>
    <cellStyle name="Normal 3 2 2 2 2 2 2 2 13 5 3" xfId="24877" xr:uid="{00000000-0005-0000-0000-000058610000}"/>
    <cellStyle name="Normal 3 2 2 2 2 2 2 2 13 5 3 2" xfId="24878" xr:uid="{00000000-0005-0000-0000-000059610000}"/>
    <cellStyle name="Normal 3 2 2 2 2 2 2 2 13 5 3 2 2" xfId="24879" xr:uid="{00000000-0005-0000-0000-00005A610000}"/>
    <cellStyle name="Normal 3 2 2 2 2 2 2 2 13 5 3 2 3" xfId="24880" xr:uid="{00000000-0005-0000-0000-00005B610000}"/>
    <cellStyle name="Normal 3 2 2 2 2 2 2 2 13 5 3 2 4" xfId="24881" xr:uid="{00000000-0005-0000-0000-00005C610000}"/>
    <cellStyle name="Normal 3 2 2 2 2 2 2 2 13 5 3 3" xfId="24882" xr:uid="{00000000-0005-0000-0000-00005D610000}"/>
    <cellStyle name="Normal 3 2 2 2 2 2 2 2 13 5 3 4" xfId="24883" xr:uid="{00000000-0005-0000-0000-00005E610000}"/>
    <cellStyle name="Normal 3 2 2 2 2 2 2 2 13 5 3 5" xfId="24884" xr:uid="{00000000-0005-0000-0000-00005F610000}"/>
    <cellStyle name="Normal 3 2 2 2 2 2 2 2 13 5 3 6" xfId="24885" xr:uid="{00000000-0005-0000-0000-000060610000}"/>
    <cellStyle name="Normal 3 2 2 2 2 2 2 2 13 5 4" xfId="24886" xr:uid="{00000000-0005-0000-0000-000061610000}"/>
    <cellStyle name="Normal 3 2 2 2 2 2 2 2 13 5 5" xfId="24887" xr:uid="{00000000-0005-0000-0000-000062610000}"/>
    <cellStyle name="Normal 3 2 2 2 2 2 2 2 13 5 6" xfId="24888" xr:uid="{00000000-0005-0000-0000-000063610000}"/>
    <cellStyle name="Normal 3 2 2 2 2 2 2 2 13 5 7" xfId="24889" xr:uid="{00000000-0005-0000-0000-000064610000}"/>
    <cellStyle name="Normal 3 2 2 2 2 2 2 2 13 5 8" xfId="24890" xr:uid="{00000000-0005-0000-0000-000065610000}"/>
    <cellStyle name="Normal 3 2 2 2 2 2 2 2 13 5 8 2" xfId="24891" xr:uid="{00000000-0005-0000-0000-000066610000}"/>
    <cellStyle name="Normal 3 2 2 2 2 2 2 2 13 5 8 3" xfId="24892" xr:uid="{00000000-0005-0000-0000-000067610000}"/>
    <cellStyle name="Normal 3 2 2 2 2 2 2 2 13 5 8 4" xfId="24893" xr:uid="{00000000-0005-0000-0000-000068610000}"/>
    <cellStyle name="Normal 3 2 2 2 2 2 2 2 13 5 9" xfId="24894" xr:uid="{00000000-0005-0000-0000-000069610000}"/>
    <cellStyle name="Normal 3 2 2 2 2 2 2 2 13 6" xfId="24895" xr:uid="{00000000-0005-0000-0000-00006A610000}"/>
    <cellStyle name="Normal 3 2 2 2 2 2 2 2 13 7" xfId="24896" xr:uid="{00000000-0005-0000-0000-00006B610000}"/>
    <cellStyle name="Normal 3 2 2 2 2 2 2 2 13 7 2" xfId="24897" xr:uid="{00000000-0005-0000-0000-00006C610000}"/>
    <cellStyle name="Normal 3 2 2 2 2 2 2 2 13 7 2 2" xfId="24898" xr:uid="{00000000-0005-0000-0000-00006D610000}"/>
    <cellStyle name="Normal 3 2 2 2 2 2 2 2 13 7 2 3" xfId="24899" xr:uid="{00000000-0005-0000-0000-00006E610000}"/>
    <cellStyle name="Normal 3 2 2 2 2 2 2 2 13 7 2 4" xfId="24900" xr:uid="{00000000-0005-0000-0000-00006F610000}"/>
    <cellStyle name="Normal 3 2 2 2 2 2 2 2 13 7 3" xfId="24901" xr:uid="{00000000-0005-0000-0000-000070610000}"/>
    <cellStyle name="Normal 3 2 2 2 2 2 2 2 13 7 4" xfId="24902" xr:uid="{00000000-0005-0000-0000-000071610000}"/>
    <cellStyle name="Normal 3 2 2 2 2 2 2 2 13 7 5" xfId="24903" xr:uid="{00000000-0005-0000-0000-000072610000}"/>
    <cellStyle name="Normal 3 2 2 2 2 2 2 2 13 7 6" xfId="24904" xr:uid="{00000000-0005-0000-0000-000073610000}"/>
    <cellStyle name="Normal 3 2 2 2 2 2 2 2 13 8" xfId="24905" xr:uid="{00000000-0005-0000-0000-000074610000}"/>
    <cellStyle name="Normal 3 2 2 2 2 2 2 2 13 9" xfId="24906" xr:uid="{00000000-0005-0000-0000-000075610000}"/>
    <cellStyle name="Normal 3 2 2 2 2 2 2 2 14" xfId="24907" xr:uid="{00000000-0005-0000-0000-000076610000}"/>
    <cellStyle name="Normal 3 2 2 2 2 2 2 2 15" xfId="24908" xr:uid="{00000000-0005-0000-0000-000077610000}"/>
    <cellStyle name="Normal 3 2 2 2 2 2 2 2 16" xfId="24909" xr:uid="{00000000-0005-0000-0000-000078610000}"/>
    <cellStyle name="Normal 3 2 2 2 2 2 2 2 17" xfId="24910" xr:uid="{00000000-0005-0000-0000-000079610000}"/>
    <cellStyle name="Normal 3 2 2 2 2 2 2 2 18" xfId="24911" xr:uid="{00000000-0005-0000-0000-00007A610000}"/>
    <cellStyle name="Normal 3 2 2 2 2 2 2 2 19" xfId="24912" xr:uid="{00000000-0005-0000-0000-00007B610000}"/>
    <cellStyle name="Normal 3 2 2 2 2 2 2 2 2" xfId="24913" xr:uid="{00000000-0005-0000-0000-00007C610000}"/>
    <cellStyle name="Normal 3 2 2 2 2 2 2 2 2 10" xfId="24914" xr:uid="{00000000-0005-0000-0000-00007D610000}"/>
    <cellStyle name="Normal 3 2 2 2 2 2 2 2 2 11" xfId="24915" xr:uid="{00000000-0005-0000-0000-00007E610000}"/>
    <cellStyle name="Normal 3 2 2 2 2 2 2 2 2 12" xfId="24916" xr:uid="{00000000-0005-0000-0000-00007F610000}"/>
    <cellStyle name="Normal 3 2 2 2 2 2 2 2 2 13" xfId="24917" xr:uid="{00000000-0005-0000-0000-000080610000}"/>
    <cellStyle name="Normal 3 2 2 2 2 2 2 2 2 14" xfId="24918" xr:uid="{00000000-0005-0000-0000-000081610000}"/>
    <cellStyle name="Normal 3 2 2 2 2 2 2 2 2 15" xfId="24919" xr:uid="{00000000-0005-0000-0000-000082610000}"/>
    <cellStyle name="Normal 3 2 2 2 2 2 2 2 2 16" xfId="24920" xr:uid="{00000000-0005-0000-0000-000083610000}"/>
    <cellStyle name="Normal 3 2 2 2 2 2 2 2 2 17" xfId="24921" xr:uid="{00000000-0005-0000-0000-000084610000}"/>
    <cellStyle name="Normal 3 2 2 2 2 2 2 2 2 17 10" xfId="24922" xr:uid="{00000000-0005-0000-0000-000085610000}"/>
    <cellStyle name="Normal 3 2 2 2 2 2 2 2 2 17 11" xfId="24923" xr:uid="{00000000-0005-0000-0000-000086610000}"/>
    <cellStyle name="Normal 3 2 2 2 2 2 2 2 2 17 11 2" xfId="24924" xr:uid="{00000000-0005-0000-0000-000087610000}"/>
    <cellStyle name="Normal 3 2 2 2 2 2 2 2 2 17 11 3" xfId="24925" xr:uid="{00000000-0005-0000-0000-000088610000}"/>
    <cellStyle name="Normal 3 2 2 2 2 2 2 2 2 17 11 4" xfId="24926" xr:uid="{00000000-0005-0000-0000-000089610000}"/>
    <cellStyle name="Normal 3 2 2 2 2 2 2 2 2 17 12" xfId="24927" xr:uid="{00000000-0005-0000-0000-00008A610000}"/>
    <cellStyle name="Normal 3 2 2 2 2 2 2 2 2 17 13" xfId="24928" xr:uid="{00000000-0005-0000-0000-00008B610000}"/>
    <cellStyle name="Normal 3 2 2 2 2 2 2 2 2 17 14" xfId="24929" xr:uid="{00000000-0005-0000-0000-00008C610000}"/>
    <cellStyle name="Normal 3 2 2 2 2 2 2 2 2 17 2" xfId="24930" xr:uid="{00000000-0005-0000-0000-00008D610000}"/>
    <cellStyle name="Normal 3 2 2 2 2 2 2 2 2 17 2 10" xfId="24931" xr:uid="{00000000-0005-0000-0000-00008E610000}"/>
    <cellStyle name="Normal 3 2 2 2 2 2 2 2 2 17 2 11" xfId="24932" xr:uid="{00000000-0005-0000-0000-00008F610000}"/>
    <cellStyle name="Normal 3 2 2 2 2 2 2 2 2 17 2 2" xfId="24933" xr:uid="{00000000-0005-0000-0000-000090610000}"/>
    <cellStyle name="Normal 3 2 2 2 2 2 2 2 2 17 2 2 10" xfId="24934" xr:uid="{00000000-0005-0000-0000-000091610000}"/>
    <cellStyle name="Normal 3 2 2 2 2 2 2 2 2 17 2 2 11" xfId="24935" xr:uid="{00000000-0005-0000-0000-000092610000}"/>
    <cellStyle name="Normal 3 2 2 2 2 2 2 2 2 17 2 2 2" xfId="24936" xr:uid="{00000000-0005-0000-0000-000093610000}"/>
    <cellStyle name="Normal 3 2 2 2 2 2 2 2 2 17 2 2 2 2" xfId="24937" xr:uid="{00000000-0005-0000-0000-000094610000}"/>
    <cellStyle name="Normal 3 2 2 2 2 2 2 2 2 17 2 2 2 2 2" xfId="24938" xr:uid="{00000000-0005-0000-0000-000095610000}"/>
    <cellStyle name="Normal 3 2 2 2 2 2 2 2 2 17 2 2 2 2 3" xfId="24939" xr:uid="{00000000-0005-0000-0000-000096610000}"/>
    <cellStyle name="Normal 3 2 2 2 2 2 2 2 2 17 2 2 2 2 4" xfId="24940" xr:uid="{00000000-0005-0000-0000-000097610000}"/>
    <cellStyle name="Normal 3 2 2 2 2 2 2 2 2 17 2 2 2 3" xfId="24941" xr:uid="{00000000-0005-0000-0000-000098610000}"/>
    <cellStyle name="Normal 3 2 2 2 2 2 2 2 2 17 2 2 2 4" xfId="24942" xr:uid="{00000000-0005-0000-0000-000099610000}"/>
    <cellStyle name="Normal 3 2 2 2 2 2 2 2 2 17 2 2 2 5" xfId="24943" xr:uid="{00000000-0005-0000-0000-00009A610000}"/>
    <cellStyle name="Normal 3 2 2 2 2 2 2 2 2 17 2 2 2 6" xfId="24944" xr:uid="{00000000-0005-0000-0000-00009B610000}"/>
    <cellStyle name="Normal 3 2 2 2 2 2 2 2 2 17 2 2 3" xfId="24945" xr:uid="{00000000-0005-0000-0000-00009C610000}"/>
    <cellStyle name="Normal 3 2 2 2 2 2 2 2 2 17 2 2 4" xfId="24946" xr:uid="{00000000-0005-0000-0000-00009D610000}"/>
    <cellStyle name="Normal 3 2 2 2 2 2 2 2 2 17 2 2 5" xfId="24947" xr:uid="{00000000-0005-0000-0000-00009E610000}"/>
    <cellStyle name="Normal 3 2 2 2 2 2 2 2 2 17 2 2 6" xfId="24948" xr:uid="{00000000-0005-0000-0000-00009F610000}"/>
    <cellStyle name="Normal 3 2 2 2 2 2 2 2 2 17 2 2 7" xfId="24949" xr:uid="{00000000-0005-0000-0000-0000A0610000}"/>
    <cellStyle name="Normal 3 2 2 2 2 2 2 2 2 17 2 2 8" xfId="24950" xr:uid="{00000000-0005-0000-0000-0000A1610000}"/>
    <cellStyle name="Normal 3 2 2 2 2 2 2 2 2 17 2 2 8 2" xfId="24951" xr:uid="{00000000-0005-0000-0000-0000A2610000}"/>
    <cellStyle name="Normal 3 2 2 2 2 2 2 2 2 17 2 2 8 3" xfId="24952" xr:uid="{00000000-0005-0000-0000-0000A3610000}"/>
    <cellStyle name="Normal 3 2 2 2 2 2 2 2 2 17 2 2 8 4" xfId="24953" xr:uid="{00000000-0005-0000-0000-0000A4610000}"/>
    <cellStyle name="Normal 3 2 2 2 2 2 2 2 2 17 2 2 9" xfId="24954" xr:uid="{00000000-0005-0000-0000-0000A5610000}"/>
    <cellStyle name="Normal 3 2 2 2 2 2 2 2 2 17 2 3" xfId="24955" xr:uid="{00000000-0005-0000-0000-0000A6610000}"/>
    <cellStyle name="Normal 3 2 2 2 2 2 2 2 2 17 2 3 2" xfId="24956" xr:uid="{00000000-0005-0000-0000-0000A7610000}"/>
    <cellStyle name="Normal 3 2 2 2 2 2 2 2 2 17 2 3 2 2" xfId="24957" xr:uid="{00000000-0005-0000-0000-0000A8610000}"/>
    <cellStyle name="Normal 3 2 2 2 2 2 2 2 2 17 2 3 2 3" xfId="24958" xr:uid="{00000000-0005-0000-0000-0000A9610000}"/>
    <cellStyle name="Normal 3 2 2 2 2 2 2 2 2 17 2 3 2 4" xfId="24959" xr:uid="{00000000-0005-0000-0000-0000AA610000}"/>
    <cellStyle name="Normal 3 2 2 2 2 2 2 2 2 17 2 3 3" xfId="24960" xr:uid="{00000000-0005-0000-0000-0000AB610000}"/>
    <cellStyle name="Normal 3 2 2 2 2 2 2 2 2 17 2 3 4" xfId="24961" xr:uid="{00000000-0005-0000-0000-0000AC610000}"/>
    <cellStyle name="Normal 3 2 2 2 2 2 2 2 2 17 2 3 5" xfId="24962" xr:uid="{00000000-0005-0000-0000-0000AD610000}"/>
    <cellStyle name="Normal 3 2 2 2 2 2 2 2 2 17 2 3 6" xfId="24963" xr:uid="{00000000-0005-0000-0000-0000AE610000}"/>
    <cellStyle name="Normal 3 2 2 2 2 2 2 2 2 17 2 4" xfId="24964" xr:uid="{00000000-0005-0000-0000-0000AF610000}"/>
    <cellStyle name="Normal 3 2 2 2 2 2 2 2 2 17 2 5" xfId="24965" xr:uid="{00000000-0005-0000-0000-0000B0610000}"/>
    <cellStyle name="Normal 3 2 2 2 2 2 2 2 2 17 2 6" xfId="24966" xr:uid="{00000000-0005-0000-0000-0000B1610000}"/>
    <cellStyle name="Normal 3 2 2 2 2 2 2 2 2 17 2 7" xfId="24967" xr:uid="{00000000-0005-0000-0000-0000B2610000}"/>
    <cellStyle name="Normal 3 2 2 2 2 2 2 2 2 17 2 8" xfId="24968" xr:uid="{00000000-0005-0000-0000-0000B3610000}"/>
    <cellStyle name="Normal 3 2 2 2 2 2 2 2 2 17 2 8 2" xfId="24969" xr:uid="{00000000-0005-0000-0000-0000B4610000}"/>
    <cellStyle name="Normal 3 2 2 2 2 2 2 2 2 17 2 8 3" xfId="24970" xr:uid="{00000000-0005-0000-0000-0000B5610000}"/>
    <cellStyle name="Normal 3 2 2 2 2 2 2 2 2 17 2 8 4" xfId="24971" xr:uid="{00000000-0005-0000-0000-0000B6610000}"/>
    <cellStyle name="Normal 3 2 2 2 2 2 2 2 2 17 2 9" xfId="24972" xr:uid="{00000000-0005-0000-0000-0000B7610000}"/>
    <cellStyle name="Normal 3 2 2 2 2 2 2 2 2 17 3" xfId="24973" xr:uid="{00000000-0005-0000-0000-0000B8610000}"/>
    <cellStyle name="Normal 3 2 2 2 2 2 2 2 2 17 4" xfId="24974" xr:uid="{00000000-0005-0000-0000-0000B9610000}"/>
    <cellStyle name="Normal 3 2 2 2 2 2 2 2 2 17 5" xfId="24975" xr:uid="{00000000-0005-0000-0000-0000BA610000}"/>
    <cellStyle name="Normal 3 2 2 2 2 2 2 2 2 17 5 2" xfId="24976" xr:uid="{00000000-0005-0000-0000-0000BB610000}"/>
    <cellStyle name="Normal 3 2 2 2 2 2 2 2 2 17 5 2 2" xfId="24977" xr:uid="{00000000-0005-0000-0000-0000BC610000}"/>
    <cellStyle name="Normal 3 2 2 2 2 2 2 2 2 17 5 2 3" xfId="24978" xr:uid="{00000000-0005-0000-0000-0000BD610000}"/>
    <cellStyle name="Normal 3 2 2 2 2 2 2 2 2 17 5 2 4" xfId="24979" xr:uid="{00000000-0005-0000-0000-0000BE610000}"/>
    <cellStyle name="Normal 3 2 2 2 2 2 2 2 2 17 5 3" xfId="24980" xr:uid="{00000000-0005-0000-0000-0000BF610000}"/>
    <cellStyle name="Normal 3 2 2 2 2 2 2 2 2 17 5 4" xfId="24981" xr:uid="{00000000-0005-0000-0000-0000C0610000}"/>
    <cellStyle name="Normal 3 2 2 2 2 2 2 2 2 17 5 5" xfId="24982" xr:uid="{00000000-0005-0000-0000-0000C1610000}"/>
    <cellStyle name="Normal 3 2 2 2 2 2 2 2 2 17 5 6" xfId="24983" xr:uid="{00000000-0005-0000-0000-0000C2610000}"/>
    <cellStyle name="Normal 3 2 2 2 2 2 2 2 2 17 6" xfId="24984" xr:uid="{00000000-0005-0000-0000-0000C3610000}"/>
    <cellStyle name="Normal 3 2 2 2 2 2 2 2 2 17 7" xfId="24985" xr:uid="{00000000-0005-0000-0000-0000C4610000}"/>
    <cellStyle name="Normal 3 2 2 2 2 2 2 2 2 17 8" xfId="24986" xr:uid="{00000000-0005-0000-0000-0000C5610000}"/>
    <cellStyle name="Normal 3 2 2 2 2 2 2 2 2 17 9" xfId="24987" xr:uid="{00000000-0005-0000-0000-0000C6610000}"/>
    <cellStyle name="Normal 3 2 2 2 2 2 2 2 2 18" xfId="24988" xr:uid="{00000000-0005-0000-0000-0000C7610000}"/>
    <cellStyle name="Normal 3 2 2 2 2 2 2 2 2 19" xfId="24989" xr:uid="{00000000-0005-0000-0000-0000C8610000}"/>
    <cellStyle name="Normal 3 2 2 2 2 2 2 2 2 19 10" xfId="24990" xr:uid="{00000000-0005-0000-0000-0000C9610000}"/>
    <cellStyle name="Normal 3 2 2 2 2 2 2 2 2 19 11" xfId="24991" xr:uid="{00000000-0005-0000-0000-0000CA610000}"/>
    <cellStyle name="Normal 3 2 2 2 2 2 2 2 2 19 2" xfId="24992" xr:uid="{00000000-0005-0000-0000-0000CB610000}"/>
    <cellStyle name="Normal 3 2 2 2 2 2 2 2 2 19 2 10" xfId="24993" xr:uid="{00000000-0005-0000-0000-0000CC610000}"/>
    <cellStyle name="Normal 3 2 2 2 2 2 2 2 2 19 2 11" xfId="24994" xr:uid="{00000000-0005-0000-0000-0000CD610000}"/>
    <cellStyle name="Normal 3 2 2 2 2 2 2 2 2 19 2 2" xfId="24995" xr:uid="{00000000-0005-0000-0000-0000CE610000}"/>
    <cellStyle name="Normal 3 2 2 2 2 2 2 2 2 19 2 2 2" xfId="24996" xr:uid="{00000000-0005-0000-0000-0000CF610000}"/>
    <cellStyle name="Normal 3 2 2 2 2 2 2 2 2 19 2 2 2 2" xfId="24997" xr:uid="{00000000-0005-0000-0000-0000D0610000}"/>
    <cellStyle name="Normal 3 2 2 2 2 2 2 2 2 19 2 2 2 3" xfId="24998" xr:uid="{00000000-0005-0000-0000-0000D1610000}"/>
    <cellStyle name="Normal 3 2 2 2 2 2 2 2 2 19 2 2 2 4" xfId="24999" xr:uid="{00000000-0005-0000-0000-0000D2610000}"/>
    <cellStyle name="Normal 3 2 2 2 2 2 2 2 2 19 2 2 3" xfId="25000" xr:uid="{00000000-0005-0000-0000-0000D3610000}"/>
    <cellStyle name="Normal 3 2 2 2 2 2 2 2 2 19 2 2 4" xfId="25001" xr:uid="{00000000-0005-0000-0000-0000D4610000}"/>
    <cellStyle name="Normal 3 2 2 2 2 2 2 2 2 19 2 2 5" xfId="25002" xr:uid="{00000000-0005-0000-0000-0000D5610000}"/>
    <cellStyle name="Normal 3 2 2 2 2 2 2 2 2 19 2 2 6" xfId="25003" xr:uid="{00000000-0005-0000-0000-0000D6610000}"/>
    <cellStyle name="Normal 3 2 2 2 2 2 2 2 2 19 2 3" xfId="25004" xr:uid="{00000000-0005-0000-0000-0000D7610000}"/>
    <cellStyle name="Normal 3 2 2 2 2 2 2 2 2 19 2 4" xfId="25005" xr:uid="{00000000-0005-0000-0000-0000D8610000}"/>
    <cellStyle name="Normal 3 2 2 2 2 2 2 2 2 19 2 5" xfId="25006" xr:uid="{00000000-0005-0000-0000-0000D9610000}"/>
    <cellStyle name="Normal 3 2 2 2 2 2 2 2 2 19 2 6" xfId="25007" xr:uid="{00000000-0005-0000-0000-0000DA610000}"/>
    <cellStyle name="Normal 3 2 2 2 2 2 2 2 2 19 2 7" xfId="25008" xr:uid="{00000000-0005-0000-0000-0000DB610000}"/>
    <cellStyle name="Normal 3 2 2 2 2 2 2 2 2 19 2 8" xfId="25009" xr:uid="{00000000-0005-0000-0000-0000DC610000}"/>
    <cellStyle name="Normal 3 2 2 2 2 2 2 2 2 19 2 8 2" xfId="25010" xr:uid="{00000000-0005-0000-0000-0000DD610000}"/>
    <cellStyle name="Normal 3 2 2 2 2 2 2 2 2 19 2 8 3" xfId="25011" xr:uid="{00000000-0005-0000-0000-0000DE610000}"/>
    <cellStyle name="Normal 3 2 2 2 2 2 2 2 2 19 2 8 4" xfId="25012" xr:uid="{00000000-0005-0000-0000-0000DF610000}"/>
    <cellStyle name="Normal 3 2 2 2 2 2 2 2 2 19 2 9" xfId="25013" xr:uid="{00000000-0005-0000-0000-0000E0610000}"/>
    <cellStyle name="Normal 3 2 2 2 2 2 2 2 2 19 3" xfId="25014" xr:uid="{00000000-0005-0000-0000-0000E1610000}"/>
    <cellStyle name="Normal 3 2 2 2 2 2 2 2 2 19 3 2" xfId="25015" xr:uid="{00000000-0005-0000-0000-0000E2610000}"/>
    <cellStyle name="Normal 3 2 2 2 2 2 2 2 2 19 3 2 2" xfId="25016" xr:uid="{00000000-0005-0000-0000-0000E3610000}"/>
    <cellStyle name="Normal 3 2 2 2 2 2 2 2 2 19 3 2 3" xfId="25017" xr:uid="{00000000-0005-0000-0000-0000E4610000}"/>
    <cellStyle name="Normal 3 2 2 2 2 2 2 2 2 19 3 2 4" xfId="25018" xr:uid="{00000000-0005-0000-0000-0000E5610000}"/>
    <cellStyle name="Normal 3 2 2 2 2 2 2 2 2 19 3 3" xfId="25019" xr:uid="{00000000-0005-0000-0000-0000E6610000}"/>
    <cellStyle name="Normal 3 2 2 2 2 2 2 2 2 19 3 4" xfId="25020" xr:uid="{00000000-0005-0000-0000-0000E7610000}"/>
    <cellStyle name="Normal 3 2 2 2 2 2 2 2 2 19 3 5" xfId="25021" xr:uid="{00000000-0005-0000-0000-0000E8610000}"/>
    <cellStyle name="Normal 3 2 2 2 2 2 2 2 2 19 3 6" xfId="25022" xr:uid="{00000000-0005-0000-0000-0000E9610000}"/>
    <cellStyle name="Normal 3 2 2 2 2 2 2 2 2 19 4" xfId="25023" xr:uid="{00000000-0005-0000-0000-0000EA610000}"/>
    <cellStyle name="Normal 3 2 2 2 2 2 2 2 2 19 5" xfId="25024" xr:uid="{00000000-0005-0000-0000-0000EB610000}"/>
    <cellStyle name="Normal 3 2 2 2 2 2 2 2 2 19 6" xfId="25025" xr:uid="{00000000-0005-0000-0000-0000EC610000}"/>
    <cellStyle name="Normal 3 2 2 2 2 2 2 2 2 19 7" xfId="25026" xr:uid="{00000000-0005-0000-0000-0000ED610000}"/>
    <cellStyle name="Normal 3 2 2 2 2 2 2 2 2 19 8" xfId="25027" xr:uid="{00000000-0005-0000-0000-0000EE610000}"/>
    <cellStyle name="Normal 3 2 2 2 2 2 2 2 2 19 8 2" xfId="25028" xr:uid="{00000000-0005-0000-0000-0000EF610000}"/>
    <cellStyle name="Normal 3 2 2 2 2 2 2 2 2 19 8 3" xfId="25029" xr:uid="{00000000-0005-0000-0000-0000F0610000}"/>
    <cellStyle name="Normal 3 2 2 2 2 2 2 2 2 19 8 4" xfId="25030" xr:uid="{00000000-0005-0000-0000-0000F1610000}"/>
    <cellStyle name="Normal 3 2 2 2 2 2 2 2 2 19 9" xfId="25031" xr:uid="{00000000-0005-0000-0000-0000F2610000}"/>
    <cellStyle name="Normal 3 2 2 2 2 2 2 2 2 2" xfId="25032" xr:uid="{00000000-0005-0000-0000-0000F3610000}"/>
    <cellStyle name="Normal 3 2 2 2 2 2 2 2 2 2 10" xfId="25033" xr:uid="{00000000-0005-0000-0000-0000F4610000}"/>
    <cellStyle name="Normal 3 2 2 2 2 2 2 2 2 2 11" xfId="25034" xr:uid="{00000000-0005-0000-0000-0000F5610000}"/>
    <cellStyle name="Normal 3 2 2 2 2 2 2 2 2 2 12" xfId="25035" xr:uid="{00000000-0005-0000-0000-0000F6610000}"/>
    <cellStyle name="Normal 3 2 2 2 2 2 2 2 2 2 13" xfId="25036" xr:uid="{00000000-0005-0000-0000-0000F7610000}"/>
    <cellStyle name="Normal 3 2 2 2 2 2 2 2 2 2 14" xfId="25037" xr:uid="{00000000-0005-0000-0000-0000F8610000}"/>
    <cellStyle name="Normal 3 2 2 2 2 2 2 2 2 2 15" xfId="25038" xr:uid="{00000000-0005-0000-0000-0000F9610000}"/>
    <cellStyle name="Normal 3 2 2 2 2 2 2 2 2 2 16" xfId="25039" xr:uid="{00000000-0005-0000-0000-0000FA610000}"/>
    <cellStyle name="Normal 3 2 2 2 2 2 2 2 2 2 17" xfId="25040" xr:uid="{00000000-0005-0000-0000-0000FB610000}"/>
    <cellStyle name="Normal 3 2 2 2 2 2 2 2 2 2 17 10" xfId="25041" xr:uid="{00000000-0005-0000-0000-0000FC610000}"/>
    <cellStyle name="Normal 3 2 2 2 2 2 2 2 2 2 17 11" xfId="25042" xr:uid="{00000000-0005-0000-0000-0000FD610000}"/>
    <cellStyle name="Normal 3 2 2 2 2 2 2 2 2 2 17 11 2" xfId="25043" xr:uid="{00000000-0005-0000-0000-0000FE610000}"/>
    <cellStyle name="Normal 3 2 2 2 2 2 2 2 2 2 17 11 3" xfId="25044" xr:uid="{00000000-0005-0000-0000-0000FF610000}"/>
    <cellStyle name="Normal 3 2 2 2 2 2 2 2 2 2 17 11 4" xfId="25045" xr:uid="{00000000-0005-0000-0000-000000620000}"/>
    <cellStyle name="Normal 3 2 2 2 2 2 2 2 2 2 17 12" xfId="25046" xr:uid="{00000000-0005-0000-0000-000001620000}"/>
    <cellStyle name="Normal 3 2 2 2 2 2 2 2 2 2 17 13" xfId="25047" xr:uid="{00000000-0005-0000-0000-000002620000}"/>
    <cellStyle name="Normal 3 2 2 2 2 2 2 2 2 2 17 14" xfId="25048" xr:uid="{00000000-0005-0000-0000-000003620000}"/>
    <cellStyle name="Normal 3 2 2 2 2 2 2 2 2 2 17 2" xfId="25049" xr:uid="{00000000-0005-0000-0000-000004620000}"/>
    <cellStyle name="Normal 3 2 2 2 2 2 2 2 2 2 17 2 10" xfId="25050" xr:uid="{00000000-0005-0000-0000-000005620000}"/>
    <cellStyle name="Normal 3 2 2 2 2 2 2 2 2 2 17 2 11" xfId="25051" xr:uid="{00000000-0005-0000-0000-000006620000}"/>
    <cellStyle name="Normal 3 2 2 2 2 2 2 2 2 2 17 2 2" xfId="25052" xr:uid="{00000000-0005-0000-0000-000007620000}"/>
    <cellStyle name="Normal 3 2 2 2 2 2 2 2 2 2 17 2 2 10" xfId="25053" xr:uid="{00000000-0005-0000-0000-000008620000}"/>
    <cellStyle name="Normal 3 2 2 2 2 2 2 2 2 2 17 2 2 11" xfId="25054" xr:uid="{00000000-0005-0000-0000-000009620000}"/>
    <cellStyle name="Normal 3 2 2 2 2 2 2 2 2 2 17 2 2 2" xfId="25055" xr:uid="{00000000-0005-0000-0000-00000A620000}"/>
    <cellStyle name="Normal 3 2 2 2 2 2 2 2 2 2 17 2 2 2 2" xfId="25056" xr:uid="{00000000-0005-0000-0000-00000B620000}"/>
    <cellStyle name="Normal 3 2 2 2 2 2 2 2 2 2 17 2 2 2 2 2" xfId="25057" xr:uid="{00000000-0005-0000-0000-00000C620000}"/>
    <cellStyle name="Normal 3 2 2 2 2 2 2 2 2 2 17 2 2 2 2 3" xfId="25058" xr:uid="{00000000-0005-0000-0000-00000D620000}"/>
    <cellStyle name="Normal 3 2 2 2 2 2 2 2 2 2 17 2 2 2 2 4" xfId="25059" xr:uid="{00000000-0005-0000-0000-00000E620000}"/>
    <cellStyle name="Normal 3 2 2 2 2 2 2 2 2 2 17 2 2 2 3" xfId="25060" xr:uid="{00000000-0005-0000-0000-00000F620000}"/>
    <cellStyle name="Normal 3 2 2 2 2 2 2 2 2 2 17 2 2 2 4" xfId="25061" xr:uid="{00000000-0005-0000-0000-000010620000}"/>
    <cellStyle name="Normal 3 2 2 2 2 2 2 2 2 2 17 2 2 2 5" xfId="25062" xr:uid="{00000000-0005-0000-0000-000011620000}"/>
    <cellStyle name="Normal 3 2 2 2 2 2 2 2 2 2 17 2 2 2 6" xfId="25063" xr:uid="{00000000-0005-0000-0000-000012620000}"/>
    <cellStyle name="Normal 3 2 2 2 2 2 2 2 2 2 17 2 2 3" xfId="25064" xr:uid="{00000000-0005-0000-0000-000013620000}"/>
    <cellStyle name="Normal 3 2 2 2 2 2 2 2 2 2 17 2 2 4" xfId="25065" xr:uid="{00000000-0005-0000-0000-000014620000}"/>
    <cellStyle name="Normal 3 2 2 2 2 2 2 2 2 2 17 2 2 5" xfId="25066" xr:uid="{00000000-0005-0000-0000-000015620000}"/>
    <cellStyle name="Normal 3 2 2 2 2 2 2 2 2 2 17 2 2 6" xfId="25067" xr:uid="{00000000-0005-0000-0000-000016620000}"/>
    <cellStyle name="Normal 3 2 2 2 2 2 2 2 2 2 17 2 2 7" xfId="25068" xr:uid="{00000000-0005-0000-0000-000017620000}"/>
    <cellStyle name="Normal 3 2 2 2 2 2 2 2 2 2 17 2 2 8" xfId="25069" xr:uid="{00000000-0005-0000-0000-000018620000}"/>
    <cellStyle name="Normal 3 2 2 2 2 2 2 2 2 2 17 2 2 8 2" xfId="25070" xr:uid="{00000000-0005-0000-0000-000019620000}"/>
    <cellStyle name="Normal 3 2 2 2 2 2 2 2 2 2 17 2 2 8 3" xfId="25071" xr:uid="{00000000-0005-0000-0000-00001A620000}"/>
    <cellStyle name="Normal 3 2 2 2 2 2 2 2 2 2 17 2 2 8 4" xfId="25072" xr:uid="{00000000-0005-0000-0000-00001B620000}"/>
    <cellStyle name="Normal 3 2 2 2 2 2 2 2 2 2 17 2 2 9" xfId="25073" xr:uid="{00000000-0005-0000-0000-00001C620000}"/>
    <cellStyle name="Normal 3 2 2 2 2 2 2 2 2 2 17 2 3" xfId="25074" xr:uid="{00000000-0005-0000-0000-00001D620000}"/>
    <cellStyle name="Normal 3 2 2 2 2 2 2 2 2 2 17 2 3 2" xfId="25075" xr:uid="{00000000-0005-0000-0000-00001E620000}"/>
    <cellStyle name="Normal 3 2 2 2 2 2 2 2 2 2 17 2 3 2 2" xfId="25076" xr:uid="{00000000-0005-0000-0000-00001F620000}"/>
    <cellStyle name="Normal 3 2 2 2 2 2 2 2 2 2 17 2 3 2 3" xfId="25077" xr:uid="{00000000-0005-0000-0000-000020620000}"/>
    <cellStyle name="Normal 3 2 2 2 2 2 2 2 2 2 17 2 3 2 4" xfId="25078" xr:uid="{00000000-0005-0000-0000-000021620000}"/>
    <cellStyle name="Normal 3 2 2 2 2 2 2 2 2 2 17 2 3 3" xfId="25079" xr:uid="{00000000-0005-0000-0000-000022620000}"/>
    <cellStyle name="Normal 3 2 2 2 2 2 2 2 2 2 17 2 3 4" xfId="25080" xr:uid="{00000000-0005-0000-0000-000023620000}"/>
    <cellStyle name="Normal 3 2 2 2 2 2 2 2 2 2 17 2 3 5" xfId="25081" xr:uid="{00000000-0005-0000-0000-000024620000}"/>
    <cellStyle name="Normal 3 2 2 2 2 2 2 2 2 2 17 2 3 6" xfId="25082" xr:uid="{00000000-0005-0000-0000-000025620000}"/>
    <cellStyle name="Normal 3 2 2 2 2 2 2 2 2 2 17 2 4" xfId="25083" xr:uid="{00000000-0005-0000-0000-000026620000}"/>
    <cellStyle name="Normal 3 2 2 2 2 2 2 2 2 2 17 2 5" xfId="25084" xr:uid="{00000000-0005-0000-0000-000027620000}"/>
    <cellStyle name="Normal 3 2 2 2 2 2 2 2 2 2 17 2 6" xfId="25085" xr:uid="{00000000-0005-0000-0000-000028620000}"/>
    <cellStyle name="Normal 3 2 2 2 2 2 2 2 2 2 17 2 7" xfId="25086" xr:uid="{00000000-0005-0000-0000-000029620000}"/>
    <cellStyle name="Normal 3 2 2 2 2 2 2 2 2 2 17 2 8" xfId="25087" xr:uid="{00000000-0005-0000-0000-00002A620000}"/>
    <cellStyle name="Normal 3 2 2 2 2 2 2 2 2 2 17 2 8 2" xfId="25088" xr:uid="{00000000-0005-0000-0000-00002B620000}"/>
    <cellStyle name="Normal 3 2 2 2 2 2 2 2 2 2 17 2 8 3" xfId="25089" xr:uid="{00000000-0005-0000-0000-00002C620000}"/>
    <cellStyle name="Normal 3 2 2 2 2 2 2 2 2 2 17 2 8 4" xfId="25090" xr:uid="{00000000-0005-0000-0000-00002D620000}"/>
    <cellStyle name="Normal 3 2 2 2 2 2 2 2 2 2 17 2 9" xfId="25091" xr:uid="{00000000-0005-0000-0000-00002E620000}"/>
    <cellStyle name="Normal 3 2 2 2 2 2 2 2 2 2 17 3" xfId="25092" xr:uid="{00000000-0005-0000-0000-00002F620000}"/>
    <cellStyle name="Normal 3 2 2 2 2 2 2 2 2 2 17 4" xfId="25093" xr:uid="{00000000-0005-0000-0000-000030620000}"/>
    <cellStyle name="Normal 3 2 2 2 2 2 2 2 2 2 17 5" xfId="25094" xr:uid="{00000000-0005-0000-0000-000031620000}"/>
    <cellStyle name="Normal 3 2 2 2 2 2 2 2 2 2 17 5 2" xfId="25095" xr:uid="{00000000-0005-0000-0000-000032620000}"/>
    <cellStyle name="Normal 3 2 2 2 2 2 2 2 2 2 17 5 2 2" xfId="25096" xr:uid="{00000000-0005-0000-0000-000033620000}"/>
    <cellStyle name="Normal 3 2 2 2 2 2 2 2 2 2 17 5 2 3" xfId="25097" xr:uid="{00000000-0005-0000-0000-000034620000}"/>
    <cellStyle name="Normal 3 2 2 2 2 2 2 2 2 2 17 5 2 4" xfId="25098" xr:uid="{00000000-0005-0000-0000-000035620000}"/>
    <cellStyle name="Normal 3 2 2 2 2 2 2 2 2 2 17 5 3" xfId="25099" xr:uid="{00000000-0005-0000-0000-000036620000}"/>
    <cellStyle name="Normal 3 2 2 2 2 2 2 2 2 2 17 5 4" xfId="25100" xr:uid="{00000000-0005-0000-0000-000037620000}"/>
    <cellStyle name="Normal 3 2 2 2 2 2 2 2 2 2 17 5 5" xfId="25101" xr:uid="{00000000-0005-0000-0000-000038620000}"/>
    <cellStyle name="Normal 3 2 2 2 2 2 2 2 2 2 17 5 6" xfId="25102" xr:uid="{00000000-0005-0000-0000-000039620000}"/>
    <cellStyle name="Normal 3 2 2 2 2 2 2 2 2 2 17 6" xfId="25103" xr:uid="{00000000-0005-0000-0000-00003A620000}"/>
    <cellStyle name="Normal 3 2 2 2 2 2 2 2 2 2 17 7" xfId="25104" xr:uid="{00000000-0005-0000-0000-00003B620000}"/>
    <cellStyle name="Normal 3 2 2 2 2 2 2 2 2 2 17 8" xfId="25105" xr:uid="{00000000-0005-0000-0000-00003C620000}"/>
    <cellStyle name="Normal 3 2 2 2 2 2 2 2 2 2 17 9" xfId="25106" xr:uid="{00000000-0005-0000-0000-00003D620000}"/>
    <cellStyle name="Normal 3 2 2 2 2 2 2 2 2 2 18" xfId="25107" xr:uid="{00000000-0005-0000-0000-00003E620000}"/>
    <cellStyle name="Normal 3 2 2 2 2 2 2 2 2 2 19" xfId="25108" xr:uid="{00000000-0005-0000-0000-00003F620000}"/>
    <cellStyle name="Normal 3 2 2 2 2 2 2 2 2 2 19 10" xfId="25109" xr:uid="{00000000-0005-0000-0000-000040620000}"/>
    <cellStyle name="Normal 3 2 2 2 2 2 2 2 2 2 19 11" xfId="25110" xr:uid="{00000000-0005-0000-0000-000041620000}"/>
    <cellStyle name="Normal 3 2 2 2 2 2 2 2 2 2 19 2" xfId="25111" xr:uid="{00000000-0005-0000-0000-000042620000}"/>
    <cellStyle name="Normal 3 2 2 2 2 2 2 2 2 2 19 2 10" xfId="25112" xr:uid="{00000000-0005-0000-0000-000043620000}"/>
    <cellStyle name="Normal 3 2 2 2 2 2 2 2 2 2 19 2 11" xfId="25113" xr:uid="{00000000-0005-0000-0000-000044620000}"/>
    <cellStyle name="Normal 3 2 2 2 2 2 2 2 2 2 19 2 2" xfId="25114" xr:uid="{00000000-0005-0000-0000-000045620000}"/>
    <cellStyle name="Normal 3 2 2 2 2 2 2 2 2 2 19 2 2 2" xfId="25115" xr:uid="{00000000-0005-0000-0000-000046620000}"/>
    <cellStyle name="Normal 3 2 2 2 2 2 2 2 2 2 19 2 2 2 2" xfId="25116" xr:uid="{00000000-0005-0000-0000-000047620000}"/>
    <cellStyle name="Normal 3 2 2 2 2 2 2 2 2 2 19 2 2 2 3" xfId="25117" xr:uid="{00000000-0005-0000-0000-000048620000}"/>
    <cellStyle name="Normal 3 2 2 2 2 2 2 2 2 2 19 2 2 2 4" xfId="25118" xr:uid="{00000000-0005-0000-0000-000049620000}"/>
    <cellStyle name="Normal 3 2 2 2 2 2 2 2 2 2 19 2 2 3" xfId="25119" xr:uid="{00000000-0005-0000-0000-00004A620000}"/>
    <cellStyle name="Normal 3 2 2 2 2 2 2 2 2 2 19 2 2 4" xfId="25120" xr:uid="{00000000-0005-0000-0000-00004B620000}"/>
    <cellStyle name="Normal 3 2 2 2 2 2 2 2 2 2 19 2 2 5" xfId="25121" xr:uid="{00000000-0005-0000-0000-00004C620000}"/>
    <cellStyle name="Normal 3 2 2 2 2 2 2 2 2 2 19 2 2 6" xfId="25122" xr:uid="{00000000-0005-0000-0000-00004D620000}"/>
    <cellStyle name="Normal 3 2 2 2 2 2 2 2 2 2 19 2 3" xfId="25123" xr:uid="{00000000-0005-0000-0000-00004E620000}"/>
    <cellStyle name="Normal 3 2 2 2 2 2 2 2 2 2 19 2 4" xfId="25124" xr:uid="{00000000-0005-0000-0000-00004F620000}"/>
    <cellStyle name="Normal 3 2 2 2 2 2 2 2 2 2 19 2 5" xfId="25125" xr:uid="{00000000-0005-0000-0000-000050620000}"/>
    <cellStyle name="Normal 3 2 2 2 2 2 2 2 2 2 19 2 6" xfId="25126" xr:uid="{00000000-0005-0000-0000-000051620000}"/>
    <cellStyle name="Normal 3 2 2 2 2 2 2 2 2 2 19 2 7" xfId="25127" xr:uid="{00000000-0005-0000-0000-000052620000}"/>
    <cellStyle name="Normal 3 2 2 2 2 2 2 2 2 2 19 2 8" xfId="25128" xr:uid="{00000000-0005-0000-0000-000053620000}"/>
    <cellStyle name="Normal 3 2 2 2 2 2 2 2 2 2 19 2 8 2" xfId="25129" xr:uid="{00000000-0005-0000-0000-000054620000}"/>
    <cellStyle name="Normal 3 2 2 2 2 2 2 2 2 2 19 2 8 3" xfId="25130" xr:uid="{00000000-0005-0000-0000-000055620000}"/>
    <cellStyle name="Normal 3 2 2 2 2 2 2 2 2 2 19 2 8 4" xfId="25131" xr:uid="{00000000-0005-0000-0000-000056620000}"/>
    <cellStyle name="Normal 3 2 2 2 2 2 2 2 2 2 19 2 9" xfId="25132" xr:uid="{00000000-0005-0000-0000-000057620000}"/>
    <cellStyle name="Normal 3 2 2 2 2 2 2 2 2 2 19 3" xfId="25133" xr:uid="{00000000-0005-0000-0000-000058620000}"/>
    <cellStyle name="Normal 3 2 2 2 2 2 2 2 2 2 19 3 2" xfId="25134" xr:uid="{00000000-0005-0000-0000-000059620000}"/>
    <cellStyle name="Normal 3 2 2 2 2 2 2 2 2 2 19 3 2 2" xfId="25135" xr:uid="{00000000-0005-0000-0000-00005A620000}"/>
    <cellStyle name="Normal 3 2 2 2 2 2 2 2 2 2 19 3 2 3" xfId="25136" xr:uid="{00000000-0005-0000-0000-00005B620000}"/>
    <cellStyle name="Normal 3 2 2 2 2 2 2 2 2 2 19 3 2 4" xfId="25137" xr:uid="{00000000-0005-0000-0000-00005C620000}"/>
    <cellStyle name="Normal 3 2 2 2 2 2 2 2 2 2 19 3 3" xfId="25138" xr:uid="{00000000-0005-0000-0000-00005D620000}"/>
    <cellStyle name="Normal 3 2 2 2 2 2 2 2 2 2 19 3 4" xfId="25139" xr:uid="{00000000-0005-0000-0000-00005E620000}"/>
    <cellStyle name="Normal 3 2 2 2 2 2 2 2 2 2 19 3 5" xfId="25140" xr:uid="{00000000-0005-0000-0000-00005F620000}"/>
    <cellStyle name="Normal 3 2 2 2 2 2 2 2 2 2 19 3 6" xfId="25141" xr:uid="{00000000-0005-0000-0000-000060620000}"/>
    <cellStyle name="Normal 3 2 2 2 2 2 2 2 2 2 19 4" xfId="25142" xr:uid="{00000000-0005-0000-0000-000061620000}"/>
    <cellStyle name="Normal 3 2 2 2 2 2 2 2 2 2 19 5" xfId="25143" xr:uid="{00000000-0005-0000-0000-000062620000}"/>
    <cellStyle name="Normal 3 2 2 2 2 2 2 2 2 2 19 6" xfId="25144" xr:uid="{00000000-0005-0000-0000-000063620000}"/>
    <cellStyle name="Normal 3 2 2 2 2 2 2 2 2 2 19 7" xfId="25145" xr:uid="{00000000-0005-0000-0000-000064620000}"/>
    <cellStyle name="Normal 3 2 2 2 2 2 2 2 2 2 19 8" xfId="25146" xr:uid="{00000000-0005-0000-0000-000065620000}"/>
    <cellStyle name="Normal 3 2 2 2 2 2 2 2 2 2 19 8 2" xfId="25147" xr:uid="{00000000-0005-0000-0000-000066620000}"/>
    <cellStyle name="Normal 3 2 2 2 2 2 2 2 2 2 19 8 3" xfId="25148" xr:uid="{00000000-0005-0000-0000-000067620000}"/>
    <cellStyle name="Normal 3 2 2 2 2 2 2 2 2 2 19 8 4" xfId="25149" xr:uid="{00000000-0005-0000-0000-000068620000}"/>
    <cellStyle name="Normal 3 2 2 2 2 2 2 2 2 2 19 9" xfId="25150" xr:uid="{00000000-0005-0000-0000-000069620000}"/>
    <cellStyle name="Normal 3 2 2 2 2 2 2 2 2 2 2" xfId="25151" xr:uid="{00000000-0005-0000-0000-00006A620000}"/>
    <cellStyle name="Normal 3 2 2 2 2 2 2 2 2 2 2 10" xfId="25152" xr:uid="{00000000-0005-0000-0000-00006B620000}"/>
    <cellStyle name="Normal 3 2 2 2 2 2 2 2 2 2 2 11" xfId="25153" xr:uid="{00000000-0005-0000-0000-00006C620000}"/>
    <cellStyle name="Normal 3 2 2 2 2 2 2 2 2 2 2 12" xfId="25154" xr:uid="{00000000-0005-0000-0000-00006D620000}"/>
    <cellStyle name="Normal 3 2 2 2 2 2 2 2 2 2 2 13" xfId="25155" xr:uid="{00000000-0005-0000-0000-00006E620000}"/>
    <cellStyle name="Normal 3 2 2 2 2 2 2 2 2 2 2 14" xfId="25156" xr:uid="{00000000-0005-0000-0000-00006F620000}"/>
    <cellStyle name="Normal 3 2 2 2 2 2 2 2 2 2 2 15" xfId="25157" xr:uid="{00000000-0005-0000-0000-000070620000}"/>
    <cellStyle name="Normal 3 2 2 2 2 2 2 2 2 2 2 16" xfId="25158" xr:uid="{00000000-0005-0000-0000-000071620000}"/>
    <cellStyle name="Normal 3 2 2 2 2 2 2 2 2 2 2 16 10" xfId="25159" xr:uid="{00000000-0005-0000-0000-000072620000}"/>
    <cellStyle name="Normal 3 2 2 2 2 2 2 2 2 2 2 16 11" xfId="25160" xr:uid="{00000000-0005-0000-0000-000073620000}"/>
    <cellStyle name="Normal 3 2 2 2 2 2 2 2 2 2 2 16 11 2" xfId="25161" xr:uid="{00000000-0005-0000-0000-000074620000}"/>
    <cellStyle name="Normal 3 2 2 2 2 2 2 2 2 2 2 16 11 3" xfId="25162" xr:uid="{00000000-0005-0000-0000-000075620000}"/>
    <cellStyle name="Normal 3 2 2 2 2 2 2 2 2 2 2 16 11 4" xfId="25163" xr:uid="{00000000-0005-0000-0000-000076620000}"/>
    <cellStyle name="Normal 3 2 2 2 2 2 2 2 2 2 2 16 12" xfId="25164" xr:uid="{00000000-0005-0000-0000-000077620000}"/>
    <cellStyle name="Normal 3 2 2 2 2 2 2 2 2 2 2 16 13" xfId="25165" xr:uid="{00000000-0005-0000-0000-000078620000}"/>
    <cellStyle name="Normal 3 2 2 2 2 2 2 2 2 2 2 16 14" xfId="25166" xr:uid="{00000000-0005-0000-0000-000079620000}"/>
    <cellStyle name="Normal 3 2 2 2 2 2 2 2 2 2 2 16 2" xfId="25167" xr:uid="{00000000-0005-0000-0000-00007A620000}"/>
    <cellStyle name="Normal 3 2 2 2 2 2 2 2 2 2 2 16 2 10" xfId="25168" xr:uid="{00000000-0005-0000-0000-00007B620000}"/>
    <cellStyle name="Normal 3 2 2 2 2 2 2 2 2 2 2 16 2 11" xfId="25169" xr:uid="{00000000-0005-0000-0000-00007C620000}"/>
    <cellStyle name="Normal 3 2 2 2 2 2 2 2 2 2 2 16 2 2" xfId="25170" xr:uid="{00000000-0005-0000-0000-00007D620000}"/>
    <cellStyle name="Normal 3 2 2 2 2 2 2 2 2 2 2 16 2 2 10" xfId="25171" xr:uid="{00000000-0005-0000-0000-00007E620000}"/>
    <cellStyle name="Normal 3 2 2 2 2 2 2 2 2 2 2 16 2 2 11" xfId="25172" xr:uid="{00000000-0005-0000-0000-00007F620000}"/>
    <cellStyle name="Normal 3 2 2 2 2 2 2 2 2 2 2 16 2 2 2" xfId="25173" xr:uid="{00000000-0005-0000-0000-000080620000}"/>
    <cellStyle name="Normal 3 2 2 2 2 2 2 2 2 2 2 16 2 2 2 2" xfId="25174" xr:uid="{00000000-0005-0000-0000-000081620000}"/>
    <cellStyle name="Normal 3 2 2 2 2 2 2 2 2 2 2 16 2 2 2 2 2" xfId="25175" xr:uid="{00000000-0005-0000-0000-000082620000}"/>
    <cellStyle name="Normal 3 2 2 2 2 2 2 2 2 2 2 16 2 2 2 2 3" xfId="25176" xr:uid="{00000000-0005-0000-0000-000083620000}"/>
    <cellStyle name="Normal 3 2 2 2 2 2 2 2 2 2 2 16 2 2 2 2 4" xfId="25177" xr:uid="{00000000-0005-0000-0000-000084620000}"/>
    <cellStyle name="Normal 3 2 2 2 2 2 2 2 2 2 2 16 2 2 2 3" xfId="25178" xr:uid="{00000000-0005-0000-0000-000085620000}"/>
    <cellStyle name="Normal 3 2 2 2 2 2 2 2 2 2 2 16 2 2 2 4" xfId="25179" xr:uid="{00000000-0005-0000-0000-000086620000}"/>
    <cellStyle name="Normal 3 2 2 2 2 2 2 2 2 2 2 16 2 2 2 5" xfId="25180" xr:uid="{00000000-0005-0000-0000-000087620000}"/>
    <cellStyle name="Normal 3 2 2 2 2 2 2 2 2 2 2 16 2 2 2 6" xfId="25181" xr:uid="{00000000-0005-0000-0000-000088620000}"/>
    <cellStyle name="Normal 3 2 2 2 2 2 2 2 2 2 2 16 2 2 3" xfId="25182" xr:uid="{00000000-0005-0000-0000-000089620000}"/>
    <cellStyle name="Normal 3 2 2 2 2 2 2 2 2 2 2 16 2 2 4" xfId="25183" xr:uid="{00000000-0005-0000-0000-00008A620000}"/>
    <cellStyle name="Normal 3 2 2 2 2 2 2 2 2 2 2 16 2 2 5" xfId="25184" xr:uid="{00000000-0005-0000-0000-00008B620000}"/>
    <cellStyle name="Normal 3 2 2 2 2 2 2 2 2 2 2 16 2 2 6" xfId="25185" xr:uid="{00000000-0005-0000-0000-00008C620000}"/>
    <cellStyle name="Normal 3 2 2 2 2 2 2 2 2 2 2 16 2 2 7" xfId="25186" xr:uid="{00000000-0005-0000-0000-00008D620000}"/>
    <cellStyle name="Normal 3 2 2 2 2 2 2 2 2 2 2 16 2 2 8" xfId="25187" xr:uid="{00000000-0005-0000-0000-00008E620000}"/>
    <cellStyle name="Normal 3 2 2 2 2 2 2 2 2 2 2 16 2 2 8 2" xfId="25188" xr:uid="{00000000-0005-0000-0000-00008F620000}"/>
    <cellStyle name="Normal 3 2 2 2 2 2 2 2 2 2 2 16 2 2 8 3" xfId="25189" xr:uid="{00000000-0005-0000-0000-000090620000}"/>
    <cellStyle name="Normal 3 2 2 2 2 2 2 2 2 2 2 16 2 2 8 4" xfId="25190" xr:uid="{00000000-0005-0000-0000-000091620000}"/>
    <cellStyle name="Normal 3 2 2 2 2 2 2 2 2 2 2 16 2 2 9" xfId="25191" xr:uid="{00000000-0005-0000-0000-000092620000}"/>
    <cellStyle name="Normal 3 2 2 2 2 2 2 2 2 2 2 16 2 3" xfId="25192" xr:uid="{00000000-0005-0000-0000-000093620000}"/>
    <cellStyle name="Normal 3 2 2 2 2 2 2 2 2 2 2 16 2 3 2" xfId="25193" xr:uid="{00000000-0005-0000-0000-000094620000}"/>
    <cellStyle name="Normal 3 2 2 2 2 2 2 2 2 2 2 16 2 3 2 2" xfId="25194" xr:uid="{00000000-0005-0000-0000-000095620000}"/>
    <cellStyle name="Normal 3 2 2 2 2 2 2 2 2 2 2 16 2 3 2 3" xfId="25195" xr:uid="{00000000-0005-0000-0000-000096620000}"/>
    <cellStyle name="Normal 3 2 2 2 2 2 2 2 2 2 2 16 2 3 2 4" xfId="25196" xr:uid="{00000000-0005-0000-0000-000097620000}"/>
    <cellStyle name="Normal 3 2 2 2 2 2 2 2 2 2 2 16 2 3 3" xfId="25197" xr:uid="{00000000-0005-0000-0000-000098620000}"/>
    <cellStyle name="Normal 3 2 2 2 2 2 2 2 2 2 2 16 2 3 4" xfId="25198" xr:uid="{00000000-0005-0000-0000-000099620000}"/>
    <cellStyle name="Normal 3 2 2 2 2 2 2 2 2 2 2 16 2 3 5" xfId="25199" xr:uid="{00000000-0005-0000-0000-00009A620000}"/>
    <cellStyle name="Normal 3 2 2 2 2 2 2 2 2 2 2 16 2 3 6" xfId="25200" xr:uid="{00000000-0005-0000-0000-00009B620000}"/>
    <cellStyle name="Normal 3 2 2 2 2 2 2 2 2 2 2 16 2 4" xfId="25201" xr:uid="{00000000-0005-0000-0000-00009C620000}"/>
    <cellStyle name="Normal 3 2 2 2 2 2 2 2 2 2 2 16 2 5" xfId="25202" xr:uid="{00000000-0005-0000-0000-00009D620000}"/>
    <cellStyle name="Normal 3 2 2 2 2 2 2 2 2 2 2 16 2 6" xfId="25203" xr:uid="{00000000-0005-0000-0000-00009E620000}"/>
    <cellStyle name="Normal 3 2 2 2 2 2 2 2 2 2 2 16 2 7" xfId="25204" xr:uid="{00000000-0005-0000-0000-00009F620000}"/>
    <cellStyle name="Normal 3 2 2 2 2 2 2 2 2 2 2 16 2 8" xfId="25205" xr:uid="{00000000-0005-0000-0000-0000A0620000}"/>
    <cellStyle name="Normal 3 2 2 2 2 2 2 2 2 2 2 16 2 8 2" xfId="25206" xr:uid="{00000000-0005-0000-0000-0000A1620000}"/>
    <cellStyle name="Normal 3 2 2 2 2 2 2 2 2 2 2 16 2 8 3" xfId="25207" xr:uid="{00000000-0005-0000-0000-0000A2620000}"/>
    <cellStyle name="Normal 3 2 2 2 2 2 2 2 2 2 2 16 2 8 4" xfId="25208" xr:uid="{00000000-0005-0000-0000-0000A3620000}"/>
    <cellStyle name="Normal 3 2 2 2 2 2 2 2 2 2 2 16 2 9" xfId="25209" xr:uid="{00000000-0005-0000-0000-0000A4620000}"/>
    <cellStyle name="Normal 3 2 2 2 2 2 2 2 2 2 2 16 3" xfId="25210" xr:uid="{00000000-0005-0000-0000-0000A5620000}"/>
    <cellStyle name="Normal 3 2 2 2 2 2 2 2 2 2 2 16 4" xfId="25211" xr:uid="{00000000-0005-0000-0000-0000A6620000}"/>
    <cellStyle name="Normal 3 2 2 2 2 2 2 2 2 2 2 16 5" xfId="25212" xr:uid="{00000000-0005-0000-0000-0000A7620000}"/>
    <cellStyle name="Normal 3 2 2 2 2 2 2 2 2 2 2 16 5 2" xfId="25213" xr:uid="{00000000-0005-0000-0000-0000A8620000}"/>
    <cellStyle name="Normal 3 2 2 2 2 2 2 2 2 2 2 16 5 2 2" xfId="25214" xr:uid="{00000000-0005-0000-0000-0000A9620000}"/>
    <cellStyle name="Normal 3 2 2 2 2 2 2 2 2 2 2 16 5 2 3" xfId="25215" xr:uid="{00000000-0005-0000-0000-0000AA620000}"/>
    <cellStyle name="Normal 3 2 2 2 2 2 2 2 2 2 2 16 5 2 4" xfId="25216" xr:uid="{00000000-0005-0000-0000-0000AB620000}"/>
    <cellStyle name="Normal 3 2 2 2 2 2 2 2 2 2 2 16 5 3" xfId="25217" xr:uid="{00000000-0005-0000-0000-0000AC620000}"/>
    <cellStyle name="Normal 3 2 2 2 2 2 2 2 2 2 2 16 5 4" xfId="25218" xr:uid="{00000000-0005-0000-0000-0000AD620000}"/>
    <cellStyle name="Normal 3 2 2 2 2 2 2 2 2 2 2 16 5 5" xfId="25219" xr:uid="{00000000-0005-0000-0000-0000AE620000}"/>
    <cellStyle name="Normal 3 2 2 2 2 2 2 2 2 2 2 16 5 6" xfId="25220" xr:uid="{00000000-0005-0000-0000-0000AF620000}"/>
    <cellStyle name="Normal 3 2 2 2 2 2 2 2 2 2 2 16 6" xfId="25221" xr:uid="{00000000-0005-0000-0000-0000B0620000}"/>
    <cellStyle name="Normal 3 2 2 2 2 2 2 2 2 2 2 16 7" xfId="25222" xr:uid="{00000000-0005-0000-0000-0000B1620000}"/>
    <cellStyle name="Normal 3 2 2 2 2 2 2 2 2 2 2 16 8" xfId="25223" xr:uid="{00000000-0005-0000-0000-0000B2620000}"/>
    <cellStyle name="Normal 3 2 2 2 2 2 2 2 2 2 2 16 9" xfId="25224" xr:uid="{00000000-0005-0000-0000-0000B3620000}"/>
    <cellStyle name="Normal 3 2 2 2 2 2 2 2 2 2 2 17" xfId="25225" xr:uid="{00000000-0005-0000-0000-0000B4620000}"/>
    <cellStyle name="Normal 3 2 2 2 2 2 2 2 2 2 2 18" xfId="25226" xr:uid="{00000000-0005-0000-0000-0000B5620000}"/>
    <cellStyle name="Normal 3 2 2 2 2 2 2 2 2 2 2 18 10" xfId="25227" xr:uid="{00000000-0005-0000-0000-0000B6620000}"/>
    <cellStyle name="Normal 3 2 2 2 2 2 2 2 2 2 2 18 11" xfId="25228" xr:uid="{00000000-0005-0000-0000-0000B7620000}"/>
    <cellStyle name="Normal 3 2 2 2 2 2 2 2 2 2 2 18 2" xfId="25229" xr:uid="{00000000-0005-0000-0000-0000B8620000}"/>
    <cellStyle name="Normal 3 2 2 2 2 2 2 2 2 2 2 18 2 10" xfId="25230" xr:uid="{00000000-0005-0000-0000-0000B9620000}"/>
    <cellStyle name="Normal 3 2 2 2 2 2 2 2 2 2 2 18 2 11" xfId="25231" xr:uid="{00000000-0005-0000-0000-0000BA620000}"/>
    <cellStyle name="Normal 3 2 2 2 2 2 2 2 2 2 2 18 2 2" xfId="25232" xr:uid="{00000000-0005-0000-0000-0000BB620000}"/>
    <cellStyle name="Normal 3 2 2 2 2 2 2 2 2 2 2 18 2 2 2" xfId="25233" xr:uid="{00000000-0005-0000-0000-0000BC620000}"/>
    <cellStyle name="Normal 3 2 2 2 2 2 2 2 2 2 2 18 2 2 2 2" xfId="25234" xr:uid="{00000000-0005-0000-0000-0000BD620000}"/>
    <cellStyle name="Normal 3 2 2 2 2 2 2 2 2 2 2 18 2 2 2 3" xfId="25235" xr:uid="{00000000-0005-0000-0000-0000BE620000}"/>
    <cellStyle name="Normal 3 2 2 2 2 2 2 2 2 2 2 18 2 2 2 4" xfId="25236" xr:uid="{00000000-0005-0000-0000-0000BF620000}"/>
    <cellStyle name="Normal 3 2 2 2 2 2 2 2 2 2 2 18 2 2 3" xfId="25237" xr:uid="{00000000-0005-0000-0000-0000C0620000}"/>
    <cellStyle name="Normal 3 2 2 2 2 2 2 2 2 2 2 18 2 2 4" xfId="25238" xr:uid="{00000000-0005-0000-0000-0000C1620000}"/>
    <cellStyle name="Normal 3 2 2 2 2 2 2 2 2 2 2 18 2 2 5" xfId="25239" xr:uid="{00000000-0005-0000-0000-0000C2620000}"/>
    <cellStyle name="Normal 3 2 2 2 2 2 2 2 2 2 2 18 2 2 6" xfId="25240" xr:uid="{00000000-0005-0000-0000-0000C3620000}"/>
    <cellStyle name="Normal 3 2 2 2 2 2 2 2 2 2 2 18 2 3" xfId="25241" xr:uid="{00000000-0005-0000-0000-0000C4620000}"/>
    <cellStyle name="Normal 3 2 2 2 2 2 2 2 2 2 2 18 2 4" xfId="25242" xr:uid="{00000000-0005-0000-0000-0000C5620000}"/>
    <cellStyle name="Normal 3 2 2 2 2 2 2 2 2 2 2 18 2 5" xfId="25243" xr:uid="{00000000-0005-0000-0000-0000C6620000}"/>
    <cellStyle name="Normal 3 2 2 2 2 2 2 2 2 2 2 18 2 6" xfId="25244" xr:uid="{00000000-0005-0000-0000-0000C7620000}"/>
    <cellStyle name="Normal 3 2 2 2 2 2 2 2 2 2 2 18 2 7" xfId="25245" xr:uid="{00000000-0005-0000-0000-0000C8620000}"/>
    <cellStyle name="Normal 3 2 2 2 2 2 2 2 2 2 2 18 2 8" xfId="25246" xr:uid="{00000000-0005-0000-0000-0000C9620000}"/>
    <cellStyle name="Normal 3 2 2 2 2 2 2 2 2 2 2 18 2 8 2" xfId="25247" xr:uid="{00000000-0005-0000-0000-0000CA620000}"/>
    <cellStyle name="Normal 3 2 2 2 2 2 2 2 2 2 2 18 2 8 3" xfId="25248" xr:uid="{00000000-0005-0000-0000-0000CB620000}"/>
    <cellStyle name="Normal 3 2 2 2 2 2 2 2 2 2 2 18 2 8 4" xfId="25249" xr:uid="{00000000-0005-0000-0000-0000CC620000}"/>
    <cellStyle name="Normal 3 2 2 2 2 2 2 2 2 2 2 18 2 9" xfId="25250" xr:uid="{00000000-0005-0000-0000-0000CD620000}"/>
    <cellStyle name="Normal 3 2 2 2 2 2 2 2 2 2 2 18 3" xfId="25251" xr:uid="{00000000-0005-0000-0000-0000CE620000}"/>
    <cellStyle name="Normal 3 2 2 2 2 2 2 2 2 2 2 18 3 2" xfId="25252" xr:uid="{00000000-0005-0000-0000-0000CF620000}"/>
    <cellStyle name="Normal 3 2 2 2 2 2 2 2 2 2 2 18 3 2 2" xfId="25253" xr:uid="{00000000-0005-0000-0000-0000D0620000}"/>
    <cellStyle name="Normal 3 2 2 2 2 2 2 2 2 2 2 18 3 2 3" xfId="25254" xr:uid="{00000000-0005-0000-0000-0000D1620000}"/>
    <cellStyle name="Normal 3 2 2 2 2 2 2 2 2 2 2 18 3 2 4" xfId="25255" xr:uid="{00000000-0005-0000-0000-0000D2620000}"/>
    <cellStyle name="Normal 3 2 2 2 2 2 2 2 2 2 2 18 3 3" xfId="25256" xr:uid="{00000000-0005-0000-0000-0000D3620000}"/>
    <cellStyle name="Normal 3 2 2 2 2 2 2 2 2 2 2 18 3 4" xfId="25257" xr:uid="{00000000-0005-0000-0000-0000D4620000}"/>
    <cellStyle name="Normal 3 2 2 2 2 2 2 2 2 2 2 18 3 5" xfId="25258" xr:uid="{00000000-0005-0000-0000-0000D5620000}"/>
    <cellStyle name="Normal 3 2 2 2 2 2 2 2 2 2 2 18 3 6" xfId="25259" xr:uid="{00000000-0005-0000-0000-0000D6620000}"/>
    <cellStyle name="Normal 3 2 2 2 2 2 2 2 2 2 2 18 4" xfId="25260" xr:uid="{00000000-0005-0000-0000-0000D7620000}"/>
    <cellStyle name="Normal 3 2 2 2 2 2 2 2 2 2 2 18 5" xfId="25261" xr:uid="{00000000-0005-0000-0000-0000D8620000}"/>
    <cellStyle name="Normal 3 2 2 2 2 2 2 2 2 2 2 18 6" xfId="25262" xr:uid="{00000000-0005-0000-0000-0000D9620000}"/>
    <cellStyle name="Normal 3 2 2 2 2 2 2 2 2 2 2 18 7" xfId="25263" xr:uid="{00000000-0005-0000-0000-0000DA620000}"/>
    <cellStyle name="Normal 3 2 2 2 2 2 2 2 2 2 2 18 8" xfId="25264" xr:uid="{00000000-0005-0000-0000-0000DB620000}"/>
    <cellStyle name="Normal 3 2 2 2 2 2 2 2 2 2 2 18 8 2" xfId="25265" xr:uid="{00000000-0005-0000-0000-0000DC620000}"/>
    <cellStyle name="Normal 3 2 2 2 2 2 2 2 2 2 2 18 8 3" xfId="25266" xr:uid="{00000000-0005-0000-0000-0000DD620000}"/>
    <cellStyle name="Normal 3 2 2 2 2 2 2 2 2 2 2 18 8 4" xfId="25267" xr:uid="{00000000-0005-0000-0000-0000DE620000}"/>
    <cellStyle name="Normal 3 2 2 2 2 2 2 2 2 2 2 18 9" xfId="25268" xr:uid="{00000000-0005-0000-0000-0000DF620000}"/>
    <cellStyle name="Normal 3 2 2 2 2 2 2 2 2 2 2 19" xfId="25269" xr:uid="{00000000-0005-0000-0000-0000E0620000}"/>
    <cellStyle name="Normal 3 2 2 2 2 2 2 2 2 2 2 2" xfId="25270" xr:uid="{00000000-0005-0000-0000-0000E1620000}"/>
    <cellStyle name="Normal 3 2 2 2 2 2 2 2 2 2 2 2 10" xfId="25271" xr:uid="{00000000-0005-0000-0000-0000E2620000}"/>
    <cellStyle name="Normal 3 2 2 2 2 2 2 2 2 2 2 2 11" xfId="25272" xr:uid="{00000000-0005-0000-0000-0000E3620000}"/>
    <cellStyle name="Normal 3 2 2 2 2 2 2 2 2 2 2 2 12" xfId="25273" xr:uid="{00000000-0005-0000-0000-0000E4620000}"/>
    <cellStyle name="Normal 3 2 2 2 2 2 2 2 2 2 2 2 13" xfId="25274" xr:uid="{00000000-0005-0000-0000-0000E5620000}"/>
    <cellStyle name="Normal 3 2 2 2 2 2 2 2 2 2 2 2 14" xfId="25275" xr:uid="{00000000-0005-0000-0000-0000E6620000}"/>
    <cellStyle name="Normal 3 2 2 2 2 2 2 2 2 2 2 2 15" xfId="25276" xr:uid="{00000000-0005-0000-0000-0000E7620000}"/>
    <cellStyle name="Normal 3 2 2 2 2 2 2 2 2 2 2 2 16" xfId="25277" xr:uid="{00000000-0005-0000-0000-0000E8620000}"/>
    <cellStyle name="Normal 3 2 2 2 2 2 2 2 2 2 2 2 16 10" xfId="25278" xr:uid="{00000000-0005-0000-0000-0000E9620000}"/>
    <cellStyle name="Normal 3 2 2 2 2 2 2 2 2 2 2 2 16 11" xfId="25279" xr:uid="{00000000-0005-0000-0000-0000EA620000}"/>
    <cellStyle name="Normal 3 2 2 2 2 2 2 2 2 2 2 2 16 11 2" xfId="25280" xr:uid="{00000000-0005-0000-0000-0000EB620000}"/>
    <cellStyle name="Normal 3 2 2 2 2 2 2 2 2 2 2 2 16 11 3" xfId="25281" xr:uid="{00000000-0005-0000-0000-0000EC620000}"/>
    <cellStyle name="Normal 3 2 2 2 2 2 2 2 2 2 2 2 16 11 4" xfId="25282" xr:uid="{00000000-0005-0000-0000-0000ED620000}"/>
    <cellStyle name="Normal 3 2 2 2 2 2 2 2 2 2 2 2 16 12" xfId="25283" xr:uid="{00000000-0005-0000-0000-0000EE620000}"/>
    <cellStyle name="Normal 3 2 2 2 2 2 2 2 2 2 2 2 16 13" xfId="25284" xr:uid="{00000000-0005-0000-0000-0000EF620000}"/>
    <cellStyle name="Normal 3 2 2 2 2 2 2 2 2 2 2 2 16 14" xfId="25285" xr:uid="{00000000-0005-0000-0000-0000F0620000}"/>
    <cellStyle name="Normal 3 2 2 2 2 2 2 2 2 2 2 2 16 2" xfId="25286" xr:uid="{00000000-0005-0000-0000-0000F1620000}"/>
    <cellStyle name="Normal 3 2 2 2 2 2 2 2 2 2 2 2 16 2 10" xfId="25287" xr:uid="{00000000-0005-0000-0000-0000F2620000}"/>
    <cellStyle name="Normal 3 2 2 2 2 2 2 2 2 2 2 2 16 2 11" xfId="25288" xr:uid="{00000000-0005-0000-0000-0000F3620000}"/>
    <cellStyle name="Normal 3 2 2 2 2 2 2 2 2 2 2 2 16 2 2" xfId="25289" xr:uid="{00000000-0005-0000-0000-0000F4620000}"/>
    <cellStyle name="Normal 3 2 2 2 2 2 2 2 2 2 2 2 16 2 2 10" xfId="25290" xr:uid="{00000000-0005-0000-0000-0000F5620000}"/>
    <cellStyle name="Normal 3 2 2 2 2 2 2 2 2 2 2 2 16 2 2 11" xfId="25291" xr:uid="{00000000-0005-0000-0000-0000F6620000}"/>
    <cellStyle name="Normal 3 2 2 2 2 2 2 2 2 2 2 2 16 2 2 2" xfId="25292" xr:uid="{00000000-0005-0000-0000-0000F7620000}"/>
    <cellStyle name="Normal 3 2 2 2 2 2 2 2 2 2 2 2 16 2 2 2 2" xfId="25293" xr:uid="{00000000-0005-0000-0000-0000F8620000}"/>
    <cellStyle name="Normal 3 2 2 2 2 2 2 2 2 2 2 2 16 2 2 2 2 2" xfId="25294" xr:uid="{00000000-0005-0000-0000-0000F9620000}"/>
    <cellStyle name="Normal 3 2 2 2 2 2 2 2 2 2 2 2 16 2 2 2 2 3" xfId="25295" xr:uid="{00000000-0005-0000-0000-0000FA620000}"/>
    <cellStyle name="Normal 3 2 2 2 2 2 2 2 2 2 2 2 16 2 2 2 2 4" xfId="25296" xr:uid="{00000000-0005-0000-0000-0000FB620000}"/>
    <cellStyle name="Normal 3 2 2 2 2 2 2 2 2 2 2 2 16 2 2 2 3" xfId="25297" xr:uid="{00000000-0005-0000-0000-0000FC620000}"/>
    <cellStyle name="Normal 3 2 2 2 2 2 2 2 2 2 2 2 16 2 2 2 4" xfId="25298" xr:uid="{00000000-0005-0000-0000-0000FD620000}"/>
    <cellStyle name="Normal 3 2 2 2 2 2 2 2 2 2 2 2 16 2 2 2 5" xfId="25299" xr:uid="{00000000-0005-0000-0000-0000FE620000}"/>
    <cellStyle name="Normal 3 2 2 2 2 2 2 2 2 2 2 2 16 2 2 2 6" xfId="25300" xr:uid="{00000000-0005-0000-0000-0000FF620000}"/>
    <cellStyle name="Normal 3 2 2 2 2 2 2 2 2 2 2 2 16 2 2 3" xfId="25301" xr:uid="{00000000-0005-0000-0000-000000630000}"/>
    <cellStyle name="Normal 3 2 2 2 2 2 2 2 2 2 2 2 16 2 2 4" xfId="25302" xr:uid="{00000000-0005-0000-0000-000001630000}"/>
    <cellStyle name="Normal 3 2 2 2 2 2 2 2 2 2 2 2 16 2 2 5" xfId="25303" xr:uid="{00000000-0005-0000-0000-000002630000}"/>
    <cellStyle name="Normal 3 2 2 2 2 2 2 2 2 2 2 2 16 2 2 6" xfId="25304" xr:uid="{00000000-0005-0000-0000-000003630000}"/>
    <cellStyle name="Normal 3 2 2 2 2 2 2 2 2 2 2 2 16 2 2 7" xfId="25305" xr:uid="{00000000-0005-0000-0000-000004630000}"/>
    <cellStyle name="Normal 3 2 2 2 2 2 2 2 2 2 2 2 16 2 2 8" xfId="25306" xr:uid="{00000000-0005-0000-0000-000005630000}"/>
    <cellStyle name="Normal 3 2 2 2 2 2 2 2 2 2 2 2 16 2 2 8 2" xfId="25307" xr:uid="{00000000-0005-0000-0000-000006630000}"/>
    <cellStyle name="Normal 3 2 2 2 2 2 2 2 2 2 2 2 16 2 2 8 3" xfId="25308" xr:uid="{00000000-0005-0000-0000-000007630000}"/>
    <cellStyle name="Normal 3 2 2 2 2 2 2 2 2 2 2 2 16 2 2 8 4" xfId="25309" xr:uid="{00000000-0005-0000-0000-000008630000}"/>
    <cellStyle name="Normal 3 2 2 2 2 2 2 2 2 2 2 2 16 2 2 9" xfId="25310" xr:uid="{00000000-0005-0000-0000-000009630000}"/>
    <cellStyle name="Normal 3 2 2 2 2 2 2 2 2 2 2 2 16 2 3" xfId="25311" xr:uid="{00000000-0005-0000-0000-00000A630000}"/>
    <cellStyle name="Normal 3 2 2 2 2 2 2 2 2 2 2 2 16 2 3 2" xfId="25312" xr:uid="{00000000-0005-0000-0000-00000B630000}"/>
    <cellStyle name="Normal 3 2 2 2 2 2 2 2 2 2 2 2 16 2 3 2 2" xfId="25313" xr:uid="{00000000-0005-0000-0000-00000C630000}"/>
    <cellStyle name="Normal 3 2 2 2 2 2 2 2 2 2 2 2 16 2 3 2 3" xfId="25314" xr:uid="{00000000-0005-0000-0000-00000D630000}"/>
    <cellStyle name="Normal 3 2 2 2 2 2 2 2 2 2 2 2 16 2 3 2 4" xfId="25315" xr:uid="{00000000-0005-0000-0000-00000E630000}"/>
    <cellStyle name="Normal 3 2 2 2 2 2 2 2 2 2 2 2 16 2 3 3" xfId="25316" xr:uid="{00000000-0005-0000-0000-00000F630000}"/>
    <cellStyle name="Normal 3 2 2 2 2 2 2 2 2 2 2 2 16 2 3 4" xfId="25317" xr:uid="{00000000-0005-0000-0000-000010630000}"/>
    <cellStyle name="Normal 3 2 2 2 2 2 2 2 2 2 2 2 16 2 3 5" xfId="25318" xr:uid="{00000000-0005-0000-0000-000011630000}"/>
    <cellStyle name="Normal 3 2 2 2 2 2 2 2 2 2 2 2 16 2 3 6" xfId="25319" xr:uid="{00000000-0005-0000-0000-000012630000}"/>
    <cellStyle name="Normal 3 2 2 2 2 2 2 2 2 2 2 2 16 2 4" xfId="25320" xr:uid="{00000000-0005-0000-0000-000013630000}"/>
    <cellStyle name="Normal 3 2 2 2 2 2 2 2 2 2 2 2 16 2 5" xfId="25321" xr:uid="{00000000-0005-0000-0000-000014630000}"/>
    <cellStyle name="Normal 3 2 2 2 2 2 2 2 2 2 2 2 16 2 6" xfId="25322" xr:uid="{00000000-0005-0000-0000-000015630000}"/>
    <cellStyle name="Normal 3 2 2 2 2 2 2 2 2 2 2 2 16 2 7" xfId="25323" xr:uid="{00000000-0005-0000-0000-000016630000}"/>
    <cellStyle name="Normal 3 2 2 2 2 2 2 2 2 2 2 2 16 2 8" xfId="25324" xr:uid="{00000000-0005-0000-0000-000017630000}"/>
    <cellStyle name="Normal 3 2 2 2 2 2 2 2 2 2 2 2 16 2 8 2" xfId="25325" xr:uid="{00000000-0005-0000-0000-000018630000}"/>
    <cellStyle name="Normal 3 2 2 2 2 2 2 2 2 2 2 2 16 2 8 3" xfId="25326" xr:uid="{00000000-0005-0000-0000-000019630000}"/>
    <cellStyle name="Normal 3 2 2 2 2 2 2 2 2 2 2 2 16 2 8 4" xfId="25327" xr:uid="{00000000-0005-0000-0000-00001A630000}"/>
    <cellStyle name="Normal 3 2 2 2 2 2 2 2 2 2 2 2 16 2 9" xfId="25328" xr:uid="{00000000-0005-0000-0000-00001B630000}"/>
    <cellStyle name="Normal 3 2 2 2 2 2 2 2 2 2 2 2 16 3" xfId="25329" xr:uid="{00000000-0005-0000-0000-00001C630000}"/>
    <cellStyle name="Normal 3 2 2 2 2 2 2 2 2 2 2 2 16 4" xfId="25330" xr:uid="{00000000-0005-0000-0000-00001D630000}"/>
    <cellStyle name="Normal 3 2 2 2 2 2 2 2 2 2 2 2 16 5" xfId="25331" xr:uid="{00000000-0005-0000-0000-00001E630000}"/>
    <cellStyle name="Normal 3 2 2 2 2 2 2 2 2 2 2 2 16 5 2" xfId="25332" xr:uid="{00000000-0005-0000-0000-00001F630000}"/>
    <cellStyle name="Normal 3 2 2 2 2 2 2 2 2 2 2 2 16 5 2 2" xfId="25333" xr:uid="{00000000-0005-0000-0000-000020630000}"/>
    <cellStyle name="Normal 3 2 2 2 2 2 2 2 2 2 2 2 16 5 2 3" xfId="25334" xr:uid="{00000000-0005-0000-0000-000021630000}"/>
    <cellStyle name="Normal 3 2 2 2 2 2 2 2 2 2 2 2 16 5 2 4" xfId="25335" xr:uid="{00000000-0005-0000-0000-000022630000}"/>
    <cellStyle name="Normal 3 2 2 2 2 2 2 2 2 2 2 2 16 5 3" xfId="25336" xr:uid="{00000000-0005-0000-0000-000023630000}"/>
    <cellStyle name="Normal 3 2 2 2 2 2 2 2 2 2 2 2 16 5 4" xfId="25337" xr:uid="{00000000-0005-0000-0000-000024630000}"/>
    <cellStyle name="Normal 3 2 2 2 2 2 2 2 2 2 2 2 16 5 5" xfId="25338" xr:uid="{00000000-0005-0000-0000-000025630000}"/>
    <cellStyle name="Normal 3 2 2 2 2 2 2 2 2 2 2 2 16 5 6" xfId="25339" xr:uid="{00000000-0005-0000-0000-000026630000}"/>
    <cellStyle name="Normal 3 2 2 2 2 2 2 2 2 2 2 2 16 6" xfId="25340" xr:uid="{00000000-0005-0000-0000-000027630000}"/>
    <cellStyle name="Normal 3 2 2 2 2 2 2 2 2 2 2 2 16 7" xfId="25341" xr:uid="{00000000-0005-0000-0000-000028630000}"/>
    <cellStyle name="Normal 3 2 2 2 2 2 2 2 2 2 2 2 16 8" xfId="25342" xr:uid="{00000000-0005-0000-0000-000029630000}"/>
    <cellStyle name="Normal 3 2 2 2 2 2 2 2 2 2 2 2 16 9" xfId="25343" xr:uid="{00000000-0005-0000-0000-00002A630000}"/>
    <cellStyle name="Normal 3 2 2 2 2 2 2 2 2 2 2 2 17" xfId="25344" xr:uid="{00000000-0005-0000-0000-00002B630000}"/>
    <cellStyle name="Normal 3 2 2 2 2 2 2 2 2 2 2 2 18" xfId="25345" xr:uid="{00000000-0005-0000-0000-00002C630000}"/>
    <cellStyle name="Normal 3 2 2 2 2 2 2 2 2 2 2 2 18 10" xfId="25346" xr:uid="{00000000-0005-0000-0000-00002D630000}"/>
    <cellStyle name="Normal 3 2 2 2 2 2 2 2 2 2 2 2 18 11" xfId="25347" xr:uid="{00000000-0005-0000-0000-00002E630000}"/>
    <cellStyle name="Normal 3 2 2 2 2 2 2 2 2 2 2 2 18 2" xfId="25348" xr:uid="{00000000-0005-0000-0000-00002F630000}"/>
    <cellStyle name="Normal 3 2 2 2 2 2 2 2 2 2 2 2 18 2 10" xfId="25349" xr:uid="{00000000-0005-0000-0000-000030630000}"/>
    <cellStyle name="Normal 3 2 2 2 2 2 2 2 2 2 2 2 18 2 11" xfId="25350" xr:uid="{00000000-0005-0000-0000-000031630000}"/>
    <cellStyle name="Normal 3 2 2 2 2 2 2 2 2 2 2 2 18 2 2" xfId="25351" xr:uid="{00000000-0005-0000-0000-000032630000}"/>
    <cellStyle name="Normal 3 2 2 2 2 2 2 2 2 2 2 2 18 2 2 2" xfId="25352" xr:uid="{00000000-0005-0000-0000-000033630000}"/>
    <cellStyle name="Normal 3 2 2 2 2 2 2 2 2 2 2 2 18 2 2 2 2" xfId="25353" xr:uid="{00000000-0005-0000-0000-000034630000}"/>
    <cellStyle name="Normal 3 2 2 2 2 2 2 2 2 2 2 2 18 2 2 2 3" xfId="25354" xr:uid="{00000000-0005-0000-0000-000035630000}"/>
    <cellStyle name="Normal 3 2 2 2 2 2 2 2 2 2 2 2 18 2 2 2 4" xfId="25355" xr:uid="{00000000-0005-0000-0000-000036630000}"/>
    <cellStyle name="Normal 3 2 2 2 2 2 2 2 2 2 2 2 18 2 2 3" xfId="25356" xr:uid="{00000000-0005-0000-0000-000037630000}"/>
    <cellStyle name="Normal 3 2 2 2 2 2 2 2 2 2 2 2 18 2 2 4" xfId="25357" xr:uid="{00000000-0005-0000-0000-000038630000}"/>
    <cellStyle name="Normal 3 2 2 2 2 2 2 2 2 2 2 2 18 2 2 5" xfId="25358" xr:uid="{00000000-0005-0000-0000-000039630000}"/>
    <cellStyle name="Normal 3 2 2 2 2 2 2 2 2 2 2 2 18 2 2 6" xfId="25359" xr:uid="{00000000-0005-0000-0000-00003A630000}"/>
    <cellStyle name="Normal 3 2 2 2 2 2 2 2 2 2 2 2 18 2 3" xfId="25360" xr:uid="{00000000-0005-0000-0000-00003B630000}"/>
    <cellStyle name="Normal 3 2 2 2 2 2 2 2 2 2 2 2 18 2 4" xfId="25361" xr:uid="{00000000-0005-0000-0000-00003C630000}"/>
    <cellStyle name="Normal 3 2 2 2 2 2 2 2 2 2 2 2 18 2 5" xfId="25362" xr:uid="{00000000-0005-0000-0000-00003D630000}"/>
    <cellStyle name="Normal 3 2 2 2 2 2 2 2 2 2 2 2 18 2 6" xfId="25363" xr:uid="{00000000-0005-0000-0000-00003E630000}"/>
    <cellStyle name="Normal 3 2 2 2 2 2 2 2 2 2 2 2 18 2 7" xfId="25364" xr:uid="{00000000-0005-0000-0000-00003F630000}"/>
    <cellStyle name="Normal 3 2 2 2 2 2 2 2 2 2 2 2 18 2 8" xfId="25365" xr:uid="{00000000-0005-0000-0000-000040630000}"/>
    <cellStyle name="Normal 3 2 2 2 2 2 2 2 2 2 2 2 18 2 8 2" xfId="25366" xr:uid="{00000000-0005-0000-0000-000041630000}"/>
    <cellStyle name="Normal 3 2 2 2 2 2 2 2 2 2 2 2 18 2 8 3" xfId="25367" xr:uid="{00000000-0005-0000-0000-000042630000}"/>
    <cellStyle name="Normal 3 2 2 2 2 2 2 2 2 2 2 2 18 2 8 4" xfId="25368" xr:uid="{00000000-0005-0000-0000-000043630000}"/>
    <cellStyle name="Normal 3 2 2 2 2 2 2 2 2 2 2 2 18 2 9" xfId="25369" xr:uid="{00000000-0005-0000-0000-000044630000}"/>
    <cellStyle name="Normal 3 2 2 2 2 2 2 2 2 2 2 2 18 3" xfId="25370" xr:uid="{00000000-0005-0000-0000-000045630000}"/>
    <cellStyle name="Normal 3 2 2 2 2 2 2 2 2 2 2 2 18 3 2" xfId="25371" xr:uid="{00000000-0005-0000-0000-000046630000}"/>
    <cellStyle name="Normal 3 2 2 2 2 2 2 2 2 2 2 2 18 3 2 2" xfId="25372" xr:uid="{00000000-0005-0000-0000-000047630000}"/>
    <cellStyle name="Normal 3 2 2 2 2 2 2 2 2 2 2 2 18 3 2 3" xfId="25373" xr:uid="{00000000-0005-0000-0000-000048630000}"/>
    <cellStyle name="Normal 3 2 2 2 2 2 2 2 2 2 2 2 18 3 2 4" xfId="25374" xr:uid="{00000000-0005-0000-0000-000049630000}"/>
    <cellStyle name="Normal 3 2 2 2 2 2 2 2 2 2 2 2 18 3 3" xfId="25375" xr:uid="{00000000-0005-0000-0000-00004A630000}"/>
    <cellStyle name="Normal 3 2 2 2 2 2 2 2 2 2 2 2 18 3 4" xfId="25376" xr:uid="{00000000-0005-0000-0000-00004B630000}"/>
    <cellStyle name="Normal 3 2 2 2 2 2 2 2 2 2 2 2 18 3 5" xfId="25377" xr:uid="{00000000-0005-0000-0000-00004C630000}"/>
    <cellStyle name="Normal 3 2 2 2 2 2 2 2 2 2 2 2 18 3 6" xfId="25378" xr:uid="{00000000-0005-0000-0000-00004D630000}"/>
    <cellStyle name="Normal 3 2 2 2 2 2 2 2 2 2 2 2 18 4" xfId="25379" xr:uid="{00000000-0005-0000-0000-00004E630000}"/>
    <cellStyle name="Normal 3 2 2 2 2 2 2 2 2 2 2 2 18 5" xfId="25380" xr:uid="{00000000-0005-0000-0000-00004F630000}"/>
    <cellStyle name="Normal 3 2 2 2 2 2 2 2 2 2 2 2 18 6" xfId="25381" xr:uid="{00000000-0005-0000-0000-000050630000}"/>
    <cellStyle name="Normal 3 2 2 2 2 2 2 2 2 2 2 2 18 7" xfId="25382" xr:uid="{00000000-0005-0000-0000-000051630000}"/>
    <cellStyle name="Normal 3 2 2 2 2 2 2 2 2 2 2 2 18 8" xfId="25383" xr:uid="{00000000-0005-0000-0000-000052630000}"/>
    <cellStyle name="Normal 3 2 2 2 2 2 2 2 2 2 2 2 18 8 2" xfId="25384" xr:uid="{00000000-0005-0000-0000-000053630000}"/>
    <cellStyle name="Normal 3 2 2 2 2 2 2 2 2 2 2 2 18 8 3" xfId="25385" xr:uid="{00000000-0005-0000-0000-000054630000}"/>
    <cellStyle name="Normal 3 2 2 2 2 2 2 2 2 2 2 2 18 8 4" xfId="25386" xr:uid="{00000000-0005-0000-0000-000055630000}"/>
    <cellStyle name="Normal 3 2 2 2 2 2 2 2 2 2 2 2 18 9" xfId="25387" xr:uid="{00000000-0005-0000-0000-000056630000}"/>
    <cellStyle name="Normal 3 2 2 2 2 2 2 2 2 2 2 2 19" xfId="25388" xr:uid="{00000000-0005-0000-0000-000057630000}"/>
    <cellStyle name="Normal 3 2 2 2 2 2 2 2 2 2 2 2 2" xfId="25389" xr:uid="{00000000-0005-0000-0000-000058630000}"/>
    <cellStyle name="Normal 3 2 2 2 2 2 2 2 2 2 2 2 2 10" xfId="25390" xr:uid="{00000000-0005-0000-0000-000059630000}"/>
    <cellStyle name="Normal 3 2 2 2 2 2 2 2 2 2 2 2 2 11" xfId="25391" xr:uid="{00000000-0005-0000-0000-00005A630000}"/>
    <cellStyle name="Normal 3 2 2 2 2 2 2 2 2 2 2 2 2 12" xfId="25392" xr:uid="{00000000-0005-0000-0000-00005B630000}"/>
    <cellStyle name="Normal 3 2 2 2 2 2 2 2 2 2 2 2 2 12 10" xfId="25393" xr:uid="{00000000-0005-0000-0000-00005C630000}"/>
    <cellStyle name="Normal 3 2 2 2 2 2 2 2 2 2 2 2 2 12 11" xfId="25394" xr:uid="{00000000-0005-0000-0000-00005D630000}"/>
    <cellStyle name="Normal 3 2 2 2 2 2 2 2 2 2 2 2 2 12 11 2" xfId="25395" xr:uid="{00000000-0005-0000-0000-00005E630000}"/>
    <cellStyle name="Normal 3 2 2 2 2 2 2 2 2 2 2 2 2 12 11 3" xfId="25396" xr:uid="{00000000-0005-0000-0000-00005F630000}"/>
    <cellStyle name="Normal 3 2 2 2 2 2 2 2 2 2 2 2 2 12 11 4" xfId="25397" xr:uid="{00000000-0005-0000-0000-000060630000}"/>
    <cellStyle name="Normal 3 2 2 2 2 2 2 2 2 2 2 2 2 12 12" xfId="25398" xr:uid="{00000000-0005-0000-0000-000061630000}"/>
    <cellStyle name="Normal 3 2 2 2 2 2 2 2 2 2 2 2 2 12 13" xfId="25399" xr:uid="{00000000-0005-0000-0000-000062630000}"/>
    <cellStyle name="Normal 3 2 2 2 2 2 2 2 2 2 2 2 2 12 14" xfId="25400" xr:uid="{00000000-0005-0000-0000-000063630000}"/>
    <cellStyle name="Normal 3 2 2 2 2 2 2 2 2 2 2 2 2 12 2" xfId="25401" xr:uid="{00000000-0005-0000-0000-000064630000}"/>
    <cellStyle name="Normal 3 2 2 2 2 2 2 2 2 2 2 2 2 12 2 10" xfId="25402" xr:uid="{00000000-0005-0000-0000-000065630000}"/>
    <cellStyle name="Normal 3 2 2 2 2 2 2 2 2 2 2 2 2 12 2 11" xfId="25403" xr:uid="{00000000-0005-0000-0000-000066630000}"/>
    <cellStyle name="Normal 3 2 2 2 2 2 2 2 2 2 2 2 2 12 2 2" xfId="25404" xr:uid="{00000000-0005-0000-0000-000067630000}"/>
    <cellStyle name="Normal 3 2 2 2 2 2 2 2 2 2 2 2 2 12 2 2 10" xfId="25405" xr:uid="{00000000-0005-0000-0000-000068630000}"/>
    <cellStyle name="Normal 3 2 2 2 2 2 2 2 2 2 2 2 2 12 2 2 11" xfId="25406" xr:uid="{00000000-0005-0000-0000-000069630000}"/>
    <cellStyle name="Normal 3 2 2 2 2 2 2 2 2 2 2 2 2 12 2 2 2" xfId="25407" xr:uid="{00000000-0005-0000-0000-00006A630000}"/>
    <cellStyle name="Normal 3 2 2 2 2 2 2 2 2 2 2 2 2 12 2 2 2 2" xfId="25408" xr:uid="{00000000-0005-0000-0000-00006B630000}"/>
    <cellStyle name="Normal 3 2 2 2 2 2 2 2 2 2 2 2 2 12 2 2 2 2 2" xfId="25409" xr:uid="{00000000-0005-0000-0000-00006C630000}"/>
    <cellStyle name="Normal 3 2 2 2 2 2 2 2 2 2 2 2 2 12 2 2 2 2 3" xfId="25410" xr:uid="{00000000-0005-0000-0000-00006D630000}"/>
    <cellStyle name="Normal 3 2 2 2 2 2 2 2 2 2 2 2 2 12 2 2 2 2 4" xfId="25411" xr:uid="{00000000-0005-0000-0000-00006E630000}"/>
    <cellStyle name="Normal 3 2 2 2 2 2 2 2 2 2 2 2 2 12 2 2 2 3" xfId="25412" xr:uid="{00000000-0005-0000-0000-00006F630000}"/>
    <cellStyle name="Normal 3 2 2 2 2 2 2 2 2 2 2 2 2 12 2 2 2 4" xfId="25413" xr:uid="{00000000-0005-0000-0000-000070630000}"/>
    <cellStyle name="Normal 3 2 2 2 2 2 2 2 2 2 2 2 2 12 2 2 2 5" xfId="25414" xr:uid="{00000000-0005-0000-0000-000071630000}"/>
    <cellStyle name="Normal 3 2 2 2 2 2 2 2 2 2 2 2 2 12 2 2 2 6" xfId="25415" xr:uid="{00000000-0005-0000-0000-000072630000}"/>
    <cellStyle name="Normal 3 2 2 2 2 2 2 2 2 2 2 2 2 12 2 2 3" xfId="25416" xr:uid="{00000000-0005-0000-0000-000073630000}"/>
    <cellStyle name="Normal 3 2 2 2 2 2 2 2 2 2 2 2 2 12 2 2 4" xfId="25417" xr:uid="{00000000-0005-0000-0000-000074630000}"/>
    <cellStyle name="Normal 3 2 2 2 2 2 2 2 2 2 2 2 2 12 2 2 5" xfId="25418" xr:uid="{00000000-0005-0000-0000-000075630000}"/>
    <cellStyle name="Normal 3 2 2 2 2 2 2 2 2 2 2 2 2 12 2 2 6" xfId="25419" xr:uid="{00000000-0005-0000-0000-000076630000}"/>
    <cellStyle name="Normal 3 2 2 2 2 2 2 2 2 2 2 2 2 12 2 2 7" xfId="25420" xr:uid="{00000000-0005-0000-0000-000077630000}"/>
    <cellStyle name="Normal 3 2 2 2 2 2 2 2 2 2 2 2 2 12 2 2 8" xfId="25421" xr:uid="{00000000-0005-0000-0000-000078630000}"/>
    <cellStyle name="Normal 3 2 2 2 2 2 2 2 2 2 2 2 2 12 2 2 8 2" xfId="25422" xr:uid="{00000000-0005-0000-0000-000079630000}"/>
    <cellStyle name="Normal 3 2 2 2 2 2 2 2 2 2 2 2 2 12 2 2 8 3" xfId="25423" xr:uid="{00000000-0005-0000-0000-00007A630000}"/>
    <cellStyle name="Normal 3 2 2 2 2 2 2 2 2 2 2 2 2 12 2 2 8 4" xfId="25424" xr:uid="{00000000-0005-0000-0000-00007B630000}"/>
    <cellStyle name="Normal 3 2 2 2 2 2 2 2 2 2 2 2 2 12 2 2 9" xfId="25425" xr:uid="{00000000-0005-0000-0000-00007C630000}"/>
    <cellStyle name="Normal 3 2 2 2 2 2 2 2 2 2 2 2 2 12 2 3" xfId="25426" xr:uid="{00000000-0005-0000-0000-00007D630000}"/>
    <cellStyle name="Normal 3 2 2 2 2 2 2 2 2 2 2 2 2 12 2 3 2" xfId="25427" xr:uid="{00000000-0005-0000-0000-00007E630000}"/>
    <cellStyle name="Normal 3 2 2 2 2 2 2 2 2 2 2 2 2 12 2 3 2 2" xfId="25428" xr:uid="{00000000-0005-0000-0000-00007F630000}"/>
    <cellStyle name="Normal 3 2 2 2 2 2 2 2 2 2 2 2 2 12 2 3 2 3" xfId="25429" xr:uid="{00000000-0005-0000-0000-000080630000}"/>
    <cellStyle name="Normal 3 2 2 2 2 2 2 2 2 2 2 2 2 12 2 3 2 4" xfId="25430" xr:uid="{00000000-0005-0000-0000-000081630000}"/>
    <cellStyle name="Normal 3 2 2 2 2 2 2 2 2 2 2 2 2 12 2 3 3" xfId="25431" xr:uid="{00000000-0005-0000-0000-000082630000}"/>
    <cellStyle name="Normal 3 2 2 2 2 2 2 2 2 2 2 2 2 12 2 3 4" xfId="25432" xr:uid="{00000000-0005-0000-0000-000083630000}"/>
    <cellStyle name="Normal 3 2 2 2 2 2 2 2 2 2 2 2 2 12 2 3 5" xfId="25433" xr:uid="{00000000-0005-0000-0000-000084630000}"/>
    <cellStyle name="Normal 3 2 2 2 2 2 2 2 2 2 2 2 2 12 2 3 6" xfId="25434" xr:uid="{00000000-0005-0000-0000-000085630000}"/>
    <cellStyle name="Normal 3 2 2 2 2 2 2 2 2 2 2 2 2 12 2 4" xfId="25435" xr:uid="{00000000-0005-0000-0000-000086630000}"/>
    <cellStyle name="Normal 3 2 2 2 2 2 2 2 2 2 2 2 2 12 2 5" xfId="25436" xr:uid="{00000000-0005-0000-0000-000087630000}"/>
    <cellStyle name="Normal 3 2 2 2 2 2 2 2 2 2 2 2 2 12 2 6" xfId="25437" xr:uid="{00000000-0005-0000-0000-000088630000}"/>
    <cellStyle name="Normal 3 2 2 2 2 2 2 2 2 2 2 2 2 12 2 7" xfId="25438" xr:uid="{00000000-0005-0000-0000-000089630000}"/>
    <cellStyle name="Normal 3 2 2 2 2 2 2 2 2 2 2 2 2 12 2 8" xfId="25439" xr:uid="{00000000-0005-0000-0000-00008A630000}"/>
    <cellStyle name="Normal 3 2 2 2 2 2 2 2 2 2 2 2 2 12 2 8 2" xfId="25440" xr:uid="{00000000-0005-0000-0000-00008B630000}"/>
    <cellStyle name="Normal 3 2 2 2 2 2 2 2 2 2 2 2 2 12 2 8 3" xfId="25441" xr:uid="{00000000-0005-0000-0000-00008C630000}"/>
    <cellStyle name="Normal 3 2 2 2 2 2 2 2 2 2 2 2 2 12 2 8 4" xfId="25442" xr:uid="{00000000-0005-0000-0000-00008D630000}"/>
    <cellStyle name="Normal 3 2 2 2 2 2 2 2 2 2 2 2 2 12 2 9" xfId="25443" xr:uid="{00000000-0005-0000-0000-00008E630000}"/>
    <cellStyle name="Normal 3 2 2 2 2 2 2 2 2 2 2 2 2 12 3" xfId="25444" xr:uid="{00000000-0005-0000-0000-00008F630000}"/>
    <cellStyle name="Normal 3 2 2 2 2 2 2 2 2 2 2 2 2 12 4" xfId="25445" xr:uid="{00000000-0005-0000-0000-000090630000}"/>
    <cellStyle name="Normal 3 2 2 2 2 2 2 2 2 2 2 2 2 12 5" xfId="25446" xr:uid="{00000000-0005-0000-0000-000091630000}"/>
    <cellStyle name="Normal 3 2 2 2 2 2 2 2 2 2 2 2 2 12 5 2" xfId="25447" xr:uid="{00000000-0005-0000-0000-000092630000}"/>
    <cellStyle name="Normal 3 2 2 2 2 2 2 2 2 2 2 2 2 12 5 2 2" xfId="25448" xr:uid="{00000000-0005-0000-0000-000093630000}"/>
    <cellStyle name="Normal 3 2 2 2 2 2 2 2 2 2 2 2 2 12 5 2 3" xfId="25449" xr:uid="{00000000-0005-0000-0000-000094630000}"/>
    <cellStyle name="Normal 3 2 2 2 2 2 2 2 2 2 2 2 2 12 5 2 4" xfId="25450" xr:uid="{00000000-0005-0000-0000-000095630000}"/>
    <cellStyle name="Normal 3 2 2 2 2 2 2 2 2 2 2 2 2 12 5 3" xfId="25451" xr:uid="{00000000-0005-0000-0000-000096630000}"/>
    <cellStyle name="Normal 3 2 2 2 2 2 2 2 2 2 2 2 2 12 5 4" xfId="25452" xr:uid="{00000000-0005-0000-0000-000097630000}"/>
    <cellStyle name="Normal 3 2 2 2 2 2 2 2 2 2 2 2 2 12 5 5" xfId="25453" xr:uid="{00000000-0005-0000-0000-000098630000}"/>
    <cellStyle name="Normal 3 2 2 2 2 2 2 2 2 2 2 2 2 12 5 6" xfId="25454" xr:uid="{00000000-0005-0000-0000-000099630000}"/>
    <cellStyle name="Normal 3 2 2 2 2 2 2 2 2 2 2 2 2 12 6" xfId="25455" xr:uid="{00000000-0005-0000-0000-00009A630000}"/>
    <cellStyle name="Normal 3 2 2 2 2 2 2 2 2 2 2 2 2 12 7" xfId="25456" xr:uid="{00000000-0005-0000-0000-00009B630000}"/>
    <cellStyle name="Normal 3 2 2 2 2 2 2 2 2 2 2 2 2 12 8" xfId="25457" xr:uid="{00000000-0005-0000-0000-00009C630000}"/>
    <cellStyle name="Normal 3 2 2 2 2 2 2 2 2 2 2 2 2 12 9" xfId="25458" xr:uid="{00000000-0005-0000-0000-00009D630000}"/>
    <cellStyle name="Normal 3 2 2 2 2 2 2 2 2 2 2 2 2 13" xfId="25459" xr:uid="{00000000-0005-0000-0000-00009E630000}"/>
    <cellStyle name="Normal 3 2 2 2 2 2 2 2 2 2 2 2 2 14" xfId="25460" xr:uid="{00000000-0005-0000-0000-00009F630000}"/>
    <cellStyle name="Normal 3 2 2 2 2 2 2 2 2 2 2 2 2 14 10" xfId="25461" xr:uid="{00000000-0005-0000-0000-0000A0630000}"/>
    <cellStyle name="Normal 3 2 2 2 2 2 2 2 2 2 2 2 2 14 11" xfId="25462" xr:uid="{00000000-0005-0000-0000-0000A1630000}"/>
    <cellStyle name="Normal 3 2 2 2 2 2 2 2 2 2 2 2 2 14 2" xfId="25463" xr:uid="{00000000-0005-0000-0000-0000A2630000}"/>
    <cellStyle name="Normal 3 2 2 2 2 2 2 2 2 2 2 2 2 14 2 10" xfId="25464" xr:uid="{00000000-0005-0000-0000-0000A3630000}"/>
    <cellStyle name="Normal 3 2 2 2 2 2 2 2 2 2 2 2 2 14 2 11" xfId="25465" xr:uid="{00000000-0005-0000-0000-0000A4630000}"/>
    <cellStyle name="Normal 3 2 2 2 2 2 2 2 2 2 2 2 2 14 2 2" xfId="25466" xr:uid="{00000000-0005-0000-0000-0000A5630000}"/>
    <cellStyle name="Normal 3 2 2 2 2 2 2 2 2 2 2 2 2 14 2 2 2" xfId="25467" xr:uid="{00000000-0005-0000-0000-0000A6630000}"/>
    <cellStyle name="Normal 3 2 2 2 2 2 2 2 2 2 2 2 2 14 2 2 2 2" xfId="25468" xr:uid="{00000000-0005-0000-0000-0000A7630000}"/>
    <cellStyle name="Normal 3 2 2 2 2 2 2 2 2 2 2 2 2 14 2 2 2 3" xfId="25469" xr:uid="{00000000-0005-0000-0000-0000A8630000}"/>
    <cellStyle name="Normal 3 2 2 2 2 2 2 2 2 2 2 2 2 14 2 2 2 4" xfId="25470" xr:uid="{00000000-0005-0000-0000-0000A9630000}"/>
    <cellStyle name="Normal 3 2 2 2 2 2 2 2 2 2 2 2 2 14 2 2 3" xfId="25471" xr:uid="{00000000-0005-0000-0000-0000AA630000}"/>
    <cellStyle name="Normal 3 2 2 2 2 2 2 2 2 2 2 2 2 14 2 2 4" xfId="25472" xr:uid="{00000000-0005-0000-0000-0000AB630000}"/>
    <cellStyle name="Normal 3 2 2 2 2 2 2 2 2 2 2 2 2 14 2 2 5" xfId="25473" xr:uid="{00000000-0005-0000-0000-0000AC630000}"/>
    <cellStyle name="Normal 3 2 2 2 2 2 2 2 2 2 2 2 2 14 2 2 6" xfId="25474" xr:uid="{00000000-0005-0000-0000-0000AD630000}"/>
    <cellStyle name="Normal 3 2 2 2 2 2 2 2 2 2 2 2 2 14 2 3" xfId="25475" xr:uid="{00000000-0005-0000-0000-0000AE630000}"/>
    <cellStyle name="Normal 3 2 2 2 2 2 2 2 2 2 2 2 2 14 2 4" xfId="25476" xr:uid="{00000000-0005-0000-0000-0000AF630000}"/>
    <cellStyle name="Normal 3 2 2 2 2 2 2 2 2 2 2 2 2 14 2 5" xfId="25477" xr:uid="{00000000-0005-0000-0000-0000B0630000}"/>
    <cellStyle name="Normal 3 2 2 2 2 2 2 2 2 2 2 2 2 14 2 6" xfId="25478" xr:uid="{00000000-0005-0000-0000-0000B1630000}"/>
    <cellStyle name="Normal 3 2 2 2 2 2 2 2 2 2 2 2 2 14 2 7" xfId="25479" xr:uid="{00000000-0005-0000-0000-0000B2630000}"/>
    <cellStyle name="Normal 3 2 2 2 2 2 2 2 2 2 2 2 2 14 2 8" xfId="25480" xr:uid="{00000000-0005-0000-0000-0000B3630000}"/>
    <cellStyle name="Normal 3 2 2 2 2 2 2 2 2 2 2 2 2 14 2 8 2" xfId="25481" xr:uid="{00000000-0005-0000-0000-0000B4630000}"/>
    <cellStyle name="Normal 3 2 2 2 2 2 2 2 2 2 2 2 2 14 2 8 3" xfId="25482" xr:uid="{00000000-0005-0000-0000-0000B5630000}"/>
    <cellStyle name="Normal 3 2 2 2 2 2 2 2 2 2 2 2 2 14 2 8 4" xfId="25483" xr:uid="{00000000-0005-0000-0000-0000B6630000}"/>
    <cellStyle name="Normal 3 2 2 2 2 2 2 2 2 2 2 2 2 14 2 9" xfId="25484" xr:uid="{00000000-0005-0000-0000-0000B7630000}"/>
    <cellStyle name="Normal 3 2 2 2 2 2 2 2 2 2 2 2 2 14 3" xfId="25485" xr:uid="{00000000-0005-0000-0000-0000B8630000}"/>
    <cellStyle name="Normal 3 2 2 2 2 2 2 2 2 2 2 2 2 14 3 2" xfId="25486" xr:uid="{00000000-0005-0000-0000-0000B9630000}"/>
    <cellStyle name="Normal 3 2 2 2 2 2 2 2 2 2 2 2 2 14 3 2 2" xfId="25487" xr:uid="{00000000-0005-0000-0000-0000BA630000}"/>
    <cellStyle name="Normal 3 2 2 2 2 2 2 2 2 2 2 2 2 14 3 2 3" xfId="25488" xr:uid="{00000000-0005-0000-0000-0000BB630000}"/>
    <cellStyle name="Normal 3 2 2 2 2 2 2 2 2 2 2 2 2 14 3 2 4" xfId="25489" xr:uid="{00000000-0005-0000-0000-0000BC630000}"/>
    <cellStyle name="Normal 3 2 2 2 2 2 2 2 2 2 2 2 2 14 3 3" xfId="25490" xr:uid="{00000000-0005-0000-0000-0000BD630000}"/>
    <cellStyle name="Normal 3 2 2 2 2 2 2 2 2 2 2 2 2 14 3 4" xfId="25491" xr:uid="{00000000-0005-0000-0000-0000BE630000}"/>
    <cellStyle name="Normal 3 2 2 2 2 2 2 2 2 2 2 2 2 14 3 5" xfId="25492" xr:uid="{00000000-0005-0000-0000-0000BF630000}"/>
    <cellStyle name="Normal 3 2 2 2 2 2 2 2 2 2 2 2 2 14 3 6" xfId="25493" xr:uid="{00000000-0005-0000-0000-0000C0630000}"/>
    <cellStyle name="Normal 3 2 2 2 2 2 2 2 2 2 2 2 2 14 4" xfId="25494" xr:uid="{00000000-0005-0000-0000-0000C1630000}"/>
    <cellStyle name="Normal 3 2 2 2 2 2 2 2 2 2 2 2 2 14 5" xfId="25495" xr:uid="{00000000-0005-0000-0000-0000C2630000}"/>
    <cellStyle name="Normal 3 2 2 2 2 2 2 2 2 2 2 2 2 14 6" xfId="25496" xr:uid="{00000000-0005-0000-0000-0000C3630000}"/>
    <cellStyle name="Normal 3 2 2 2 2 2 2 2 2 2 2 2 2 14 7" xfId="25497" xr:uid="{00000000-0005-0000-0000-0000C4630000}"/>
    <cellStyle name="Normal 3 2 2 2 2 2 2 2 2 2 2 2 2 14 8" xfId="25498" xr:uid="{00000000-0005-0000-0000-0000C5630000}"/>
    <cellStyle name="Normal 3 2 2 2 2 2 2 2 2 2 2 2 2 14 8 2" xfId="25499" xr:uid="{00000000-0005-0000-0000-0000C6630000}"/>
    <cellStyle name="Normal 3 2 2 2 2 2 2 2 2 2 2 2 2 14 8 3" xfId="25500" xr:uid="{00000000-0005-0000-0000-0000C7630000}"/>
    <cellStyle name="Normal 3 2 2 2 2 2 2 2 2 2 2 2 2 14 8 4" xfId="25501" xr:uid="{00000000-0005-0000-0000-0000C8630000}"/>
    <cellStyle name="Normal 3 2 2 2 2 2 2 2 2 2 2 2 2 14 9" xfId="25502" xr:uid="{00000000-0005-0000-0000-0000C9630000}"/>
    <cellStyle name="Normal 3 2 2 2 2 2 2 2 2 2 2 2 2 15" xfId="25503" xr:uid="{00000000-0005-0000-0000-0000CA630000}"/>
    <cellStyle name="Normal 3 2 2 2 2 2 2 2 2 2 2 2 2 16" xfId="25504" xr:uid="{00000000-0005-0000-0000-0000CB630000}"/>
    <cellStyle name="Normal 3 2 2 2 2 2 2 2 2 2 2 2 2 16 2" xfId="25505" xr:uid="{00000000-0005-0000-0000-0000CC630000}"/>
    <cellStyle name="Normal 3 2 2 2 2 2 2 2 2 2 2 2 2 16 2 2" xfId="25506" xr:uid="{00000000-0005-0000-0000-0000CD630000}"/>
    <cellStyle name="Normal 3 2 2 2 2 2 2 2 2 2 2 2 2 16 2 3" xfId="25507" xr:uid="{00000000-0005-0000-0000-0000CE630000}"/>
    <cellStyle name="Normal 3 2 2 2 2 2 2 2 2 2 2 2 2 16 2 4" xfId="25508" xr:uid="{00000000-0005-0000-0000-0000CF630000}"/>
    <cellStyle name="Normal 3 2 2 2 2 2 2 2 2 2 2 2 2 16 3" xfId="25509" xr:uid="{00000000-0005-0000-0000-0000D0630000}"/>
    <cellStyle name="Normal 3 2 2 2 2 2 2 2 2 2 2 2 2 16 4" xfId="25510" xr:uid="{00000000-0005-0000-0000-0000D1630000}"/>
    <cellStyle name="Normal 3 2 2 2 2 2 2 2 2 2 2 2 2 16 5" xfId="25511" xr:uid="{00000000-0005-0000-0000-0000D2630000}"/>
    <cellStyle name="Normal 3 2 2 2 2 2 2 2 2 2 2 2 2 16 6" xfId="25512" xr:uid="{00000000-0005-0000-0000-0000D3630000}"/>
    <cellStyle name="Normal 3 2 2 2 2 2 2 2 2 2 2 2 2 17" xfId="25513" xr:uid="{00000000-0005-0000-0000-0000D4630000}"/>
    <cellStyle name="Normal 3 2 2 2 2 2 2 2 2 2 2 2 2 18" xfId="25514" xr:uid="{00000000-0005-0000-0000-0000D5630000}"/>
    <cellStyle name="Normal 3 2 2 2 2 2 2 2 2 2 2 2 2 19" xfId="25515" xr:uid="{00000000-0005-0000-0000-0000D6630000}"/>
    <cellStyle name="Normal 3 2 2 2 2 2 2 2 2 2 2 2 2 2" xfId="25516" xr:uid="{00000000-0005-0000-0000-0000D7630000}"/>
    <cellStyle name="Normal 3 2 2 2 2 2 2 2 2 2 2 2 2 2 10" xfId="25517" xr:uid="{00000000-0005-0000-0000-0000D8630000}"/>
    <cellStyle name="Normal 3 2 2 2 2 2 2 2 2 2 2 2 2 2 11" xfId="25518" xr:uid="{00000000-0005-0000-0000-0000D9630000}"/>
    <cellStyle name="Normal 3 2 2 2 2 2 2 2 2 2 2 2 2 2 11 10" xfId="25519" xr:uid="{00000000-0005-0000-0000-0000DA630000}"/>
    <cellStyle name="Normal 3 2 2 2 2 2 2 2 2 2 2 2 2 2 11 11" xfId="25520" xr:uid="{00000000-0005-0000-0000-0000DB630000}"/>
    <cellStyle name="Normal 3 2 2 2 2 2 2 2 2 2 2 2 2 2 11 11 2" xfId="25521" xr:uid="{00000000-0005-0000-0000-0000DC630000}"/>
    <cellStyle name="Normal 3 2 2 2 2 2 2 2 2 2 2 2 2 2 11 11 3" xfId="25522" xr:uid="{00000000-0005-0000-0000-0000DD630000}"/>
    <cellStyle name="Normal 3 2 2 2 2 2 2 2 2 2 2 2 2 2 11 11 4" xfId="25523" xr:uid="{00000000-0005-0000-0000-0000DE630000}"/>
    <cellStyle name="Normal 3 2 2 2 2 2 2 2 2 2 2 2 2 2 11 12" xfId="25524" xr:uid="{00000000-0005-0000-0000-0000DF630000}"/>
    <cellStyle name="Normal 3 2 2 2 2 2 2 2 2 2 2 2 2 2 11 13" xfId="25525" xr:uid="{00000000-0005-0000-0000-0000E0630000}"/>
    <cellStyle name="Normal 3 2 2 2 2 2 2 2 2 2 2 2 2 2 11 14" xfId="25526" xr:uid="{00000000-0005-0000-0000-0000E1630000}"/>
    <cellStyle name="Normal 3 2 2 2 2 2 2 2 2 2 2 2 2 2 11 2" xfId="25527" xr:uid="{00000000-0005-0000-0000-0000E2630000}"/>
    <cellStyle name="Normal 3 2 2 2 2 2 2 2 2 2 2 2 2 2 11 2 10" xfId="25528" xr:uid="{00000000-0005-0000-0000-0000E3630000}"/>
    <cellStyle name="Normal 3 2 2 2 2 2 2 2 2 2 2 2 2 2 11 2 11" xfId="25529" xr:uid="{00000000-0005-0000-0000-0000E4630000}"/>
    <cellStyle name="Normal 3 2 2 2 2 2 2 2 2 2 2 2 2 2 11 2 2" xfId="25530" xr:uid="{00000000-0005-0000-0000-0000E5630000}"/>
    <cellStyle name="Normal 3 2 2 2 2 2 2 2 2 2 2 2 2 2 11 2 2 10" xfId="25531" xr:uid="{00000000-0005-0000-0000-0000E6630000}"/>
    <cellStyle name="Normal 3 2 2 2 2 2 2 2 2 2 2 2 2 2 11 2 2 11" xfId="25532" xr:uid="{00000000-0005-0000-0000-0000E7630000}"/>
    <cellStyle name="Normal 3 2 2 2 2 2 2 2 2 2 2 2 2 2 11 2 2 2" xfId="25533" xr:uid="{00000000-0005-0000-0000-0000E8630000}"/>
    <cellStyle name="Normal 3 2 2 2 2 2 2 2 2 2 2 2 2 2 11 2 2 2 2" xfId="25534" xr:uid="{00000000-0005-0000-0000-0000E9630000}"/>
    <cellStyle name="Normal 3 2 2 2 2 2 2 2 2 2 2 2 2 2 11 2 2 2 2 2" xfId="25535" xr:uid="{00000000-0005-0000-0000-0000EA630000}"/>
    <cellStyle name="Normal 3 2 2 2 2 2 2 2 2 2 2 2 2 2 11 2 2 2 2 3" xfId="25536" xr:uid="{00000000-0005-0000-0000-0000EB630000}"/>
    <cellStyle name="Normal 3 2 2 2 2 2 2 2 2 2 2 2 2 2 11 2 2 2 2 4" xfId="25537" xr:uid="{00000000-0005-0000-0000-0000EC630000}"/>
    <cellStyle name="Normal 3 2 2 2 2 2 2 2 2 2 2 2 2 2 11 2 2 2 3" xfId="25538" xr:uid="{00000000-0005-0000-0000-0000ED630000}"/>
    <cellStyle name="Normal 3 2 2 2 2 2 2 2 2 2 2 2 2 2 11 2 2 2 4" xfId="25539" xr:uid="{00000000-0005-0000-0000-0000EE630000}"/>
    <cellStyle name="Normal 3 2 2 2 2 2 2 2 2 2 2 2 2 2 11 2 2 2 5" xfId="25540" xr:uid="{00000000-0005-0000-0000-0000EF630000}"/>
    <cellStyle name="Normal 3 2 2 2 2 2 2 2 2 2 2 2 2 2 11 2 2 2 6" xfId="25541" xr:uid="{00000000-0005-0000-0000-0000F0630000}"/>
    <cellStyle name="Normal 3 2 2 2 2 2 2 2 2 2 2 2 2 2 11 2 2 3" xfId="25542" xr:uid="{00000000-0005-0000-0000-0000F1630000}"/>
    <cellStyle name="Normal 3 2 2 2 2 2 2 2 2 2 2 2 2 2 11 2 2 4" xfId="25543" xr:uid="{00000000-0005-0000-0000-0000F2630000}"/>
    <cellStyle name="Normal 3 2 2 2 2 2 2 2 2 2 2 2 2 2 11 2 2 5" xfId="25544" xr:uid="{00000000-0005-0000-0000-0000F3630000}"/>
    <cellStyle name="Normal 3 2 2 2 2 2 2 2 2 2 2 2 2 2 11 2 2 6" xfId="25545" xr:uid="{00000000-0005-0000-0000-0000F4630000}"/>
    <cellStyle name="Normal 3 2 2 2 2 2 2 2 2 2 2 2 2 2 11 2 2 7" xfId="25546" xr:uid="{00000000-0005-0000-0000-0000F5630000}"/>
    <cellStyle name="Normal 3 2 2 2 2 2 2 2 2 2 2 2 2 2 11 2 2 8" xfId="25547" xr:uid="{00000000-0005-0000-0000-0000F6630000}"/>
    <cellStyle name="Normal 3 2 2 2 2 2 2 2 2 2 2 2 2 2 11 2 2 8 2" xfId="25548" xr:uid="{00000000-0005-0000-0000-0000F7630000}"/>
    <cellStyle name="Normal 3 2 2 2 2 2 2 2 2 2 2 2 2 2 11 2 2 8 3" xfId="25549" xr:uid="{00000000-0005-0000-0000-0000F8630000}"/>
    <cellStyle name="Normal 3 2 2 2 2 2 2 2 2 2 2 2 2 2 11 2 2 8 4" xfId="25550" xr:uid="{00000000-0005-0000-0000-0000F9630000}"/>
    <cellStyle name="Normal 3 2 2 2 2 2 2 2 2 2 2 2 2 2 11 2 2 9" xfId="25551" xr:uid="{00000000-0005-0000-0000-0000FA630000}"/>
    <cellStyle name="Normal 3 2 2 2 2 2 2 2 2 2 2 2 2 2 11 2 3" xfId="25552" xr:uid="{00000000-0005-0000-0000-0000FB630000}"/>
    <cellStyle name="Normal 3 2 2 2 2 2 2 2 2 2 2 2 2 2 11 2 3 2" xfId="25553" xr:uid="{00000000-0005-0000-0000-0000FC630000}"/>
    <cellStyle name="Normal 3 2 2 2 2 2 2 2 2 2 2 2 2 2 11 2 3 2 2" xfId="25554" xr:uid="{00000000-0005-0000-0000-0000FD630000}"/>
    <cellStyle name="Normal 3 2 2 2 2 2 2 2 2 2 2 2 2 2 11 2 3 2 3" xfId="25555" xr:uid="{00000000-0005-0000-0000-0000FE630000}"/>
    <cellStyle name="Normal 3 2 2 2 2 2 2 2 2 2 2 2 2 2 11 2 3 2 4" xfId="25556" xr:uid="{00000000-0005-0000-0000-0000FF630000}"/>
    <cellStyle name="Normal 3 2 2 2 2 2 2 2 2 2 2 2 2 2 11 2 3 3" xfId="25557" xr:uid="{00000000-0005-0000-0000-000000640000}"/>
    <cellStyle name="Normal 3 2 2 2 2 2 2 2 2 2 2 2 2 2 11 2 3 4" xfId="25558" xr:uid="{00000000-0005-0000-0000-000001640000}"/>
    <cellStyle name="Normal 3 2 2 2 2 2 2 2 2 2 2 2 2 2 11 2 3 5" xfId="25559" xr:uid="{00000000-0005-0000-0000-000002640000}"/>
    <cellStyle name="Normal 3 2 2 2 2 2 2 2 2 2 2 2 2 2 11 2 3 6" xfId="25560" xr:uid="{00000000-0005-0000-0000-000003640000}"/>
    <cellStyle name="Normal 3 2 2 2 2 2 2 2 2 2 2 2 2 2 11 2 4" xfId="25561" xr:uid="{00000000-0005-0000-0000-000004640000}"/>
    <cellStyle name="Normal 3 2 2 2 2 2 2 2 2 2 2 2 2 2 11 2 5" xfId="25562" xr:uid="{00000000-0005-0000-0000-000005640000}"/>
    <cellStyle name="Normal 3 2 2 2 2 2 2 2 2 2 2 2 2 2 11 2 6" xfId="25563" xr:uid="{00000000-0005-0000-0000-000006640000}"/>
    <cellStyle name="Normal 3 2 2 2 2 2 2 2 2 2 2 2 2 2 11 2 7" xfId="25564" xr:uid="{00000000-0005-0000-0000-000007640000}"/>
    <cellStyle name="Normal 3 2 2 2 2 2 2 2 2 2 2 2 2 2 11 2 8" xfId="25565" xr:uid="{00000000-0005-0000-0000-000008640000}"/>
    <cellStyle name="Normal 3 2 2 2 2 2 2 2 2 2 2 2 2 2 11 2 8 2" xfId="25566" xr:uid="{00000000-0005-0000-0000-000009640000}"/>
    <cellStyle name="Normal 3 2 2 2 2 2 2 2 2 2 2 2 2 2 11 2 8 3" xfId="25567" xr:uid="{00000000-0005-0000-0000-00000A640000}"/>
    <cellStyle name="Normal 3 2 2 2 2 2 2 2 2 2 2 2 2 2 11 2 8 4" xfId="25568" xr:uid="{00000000-0005-0000-0000-00000B640000}"/>
    <cellStyle name="Normal 3 2 2 2 2 2 2 2 2 2 2 2 2 2 11 2 9" xfId="25569" xr:uid="{00000000-0005-0000-0000-00000C640000}"/>
    <cellStyle name="Normal 3 2 2 2 2 2 2 2 2 2 2 2 2 2 11 3" xfId="25570" xr:uid="{00000000-0005-0000-0000-00000D640000}"/>
    <cellStyle name="Normal 3 2 2 2 2 2 2 2 2 2 2 2 2 2 11 4" xfId="25571" xr:uid="{00000000-0005-0000-0000-00000E640000}"/>
    <cellStyle name="Normal 3 2 2 2 2 2 2 2 2 2 2 2 2 2 11 5" xfId="25572" xr:uid="{00000000-0005-0000-0000-00000F640000}"/>
    <cellStyle name="Normal 3 2 2 2 2 2 2 2 2 2 2 2 2 2 11 5 2" xfId="25573" xr:uid="{00000000-0005-0000-0000-000010640000}"/>
    <cellStyle name="Normal 3 2 2 2 2 2 2 2 2 2 2 2 2 2 11 5 2 2" xfId="25574" xr:uid="{00000000-0005-0000-0000-000011640000}"/>
    <cellStyle name="Normal 3 2 2 2 2 2 2 2 2 2 2 2 2 2 11 5 2 3" xfId="25575" xr:uid="{00000000-0005-0000-0000-000012640000}"/>
    <cellStyle name="Normal 3 2 2 2 2 2 2 2 2 2 2 2 2 2 11 5 2 4" xfId="25576" xr:uid="{00000000-0005-0000-0000-000013640000}"/>
    <cellStyle name="Normal 3 2 2 2 2 2 2 2 2 2 2 2 2 2 11 5 3" xfId="25577" xr:uid="{00000000-0005-0000-0000-000014640000}"/>
    <cellStyle name="Normal 3 2 2 2 2 2 2 2 2 2 2 2 2 2 11 5 4" xfId="25578" xr:uid="{00000000-0005-0000-0000-000015640000}"/>
    <cellStyle name="Normal 3 2 2 2 2 2 2 2 2 2 2 2 2 2 11 5 5" xfId="25579" xr:uid="{00000000-0005-0000-0000-000016640000}"/>
    <cellStyle name="Normal 3 2 2 2 2 2 2 2 2 2 2 2 2 2 11 5 6" xfId="25580" xr:uid="{00000000-0005-0000-0000-000017640000}"/>
    <cellStyle name="Normal 3 2 2 2 2 2 2 2 2 2 2 2 2 2 11 6" xfId="25581" xr:uid="{00000000-0005-0000-0000-000018640000}"/>
    <cellStyle name="Normal 3 2 2 2 2 2 2 2 2 2 2 2 2 2 11 7" xfId="25582" xr:uid="{00000000-0005-0000-0000-000019640000}"/>
    <cellStyle name="Normal 3 2 2 2 2 2 2 2 2 2 2 2 2 2 11 8" xfId="25583" xr:uid="{00000000-0005-0000-0000-00001A640000}"/>
    <cellStyle name="Normal 3 2 2 2 2 2 2 2 2 2 2 2 2 2 11 9" xfId="25584" xr:uid="{00000000-0005-0000-0000-00001B640000}"/>
    <cellStyle name="Normal 3 2 2 2 2 2 2 2 2 2 2 2 2 2 12" xfId="25585" xr:uid="{00000000-0005-0000-0000-00001C640000}"/>
    <cellStyle name="Normal 3 2 2 2 2 2 2 2 2 2 2 2 2 2 13" xfId="25586" xr:uid="{00000000-0005-0000-0000-00001D640000}"/>
    <cellStyle name="Normal 3 2 2 2 2 2 2 2 2 2 2 2 2 2 13 10" xfId="25587" xr:uid="{00000000-0005-0000-0000-00001E640000}"/>
    <cellStyle name="Normal 3 2 2 2 2 2 2 2 2 2 2 2 2 2 13 11" xfId="25588" xr:uid="{00000000-0005-0000-0000-00001F640000}"/>
    <cellStyle name="Normal 3 2 2 2 2 2 2 2 2 2 2 2 2 2 13 2" xfId="25589" xr:uid="{00000000-0005-0000-0000-000020640000}"/>
    <cellStyle name="Normal 3 2 2 2 2 2 2 2 2 2 2 2 2 2 13 2 10" xfId="25590" xr:uid="{00000000-0005-0000-0000-000021640000}"/>
    <cellStyle name="Normal 3 2 2 2 2 2 2 2 2 2 2 2 2 2 13 2 11" xfId="25591" xr:uid="{00000000-0005-0000-0000-000022640000}"/>
    <cellStyle name="Normal 3 2 2 2 2 2 2 2 2 2 2 2 2 2 13 2 2" xfId="25592" xr:uid="{00000000-0005-0000-0000-000023640000}"/>
    <cellStyle name="Normal 3 2 2 2 2 2 2 2 2 2 2 2 2 2 13 2 2 2" xfId="25593" xr:uid="{00000000-0005-0000-0000-000024640000}"/>
    <cellStyle name="Normal 3 2 2 2 2 2 2 2 2 2 2 2 2 2 13 2 2 2 2" xfId="25594" xr:uid="{00000000-0005-0000-0000-000025640000}"/>
    <cellStyle name="Normal 3 2 2 2 2 2 2 2 2 2 2 2 2 2 13 2 2 2 3" xfId="25595" xr:uid="{00000000-0005-0000-0000-000026640000}"/>
    <cellStyle name="Normal 3 2 2 2 2 2 2 2 2 2 2 2 2 2 13 2 2 2 4" xfId="25596" xr:uid="{00000000-0005-0000-0000-000027640000}"/>
    <cellStyle name="Normal 3 2 2 2 2 2 2 2 2 2 2 2 2 2 13 2 2 3" xfId="25597" xr:uid="{00000000-0005-0000-0000-000028640000}"/>
    <cellStyle name="Normal 3 2 2 2 2 2 2 2 2 2 2 2 2 2 13 2 2 4" xfId="25598" xr:uid="{00000000-0005-0000-0000-000029640000}"/>
    <cellStyle name="Normal 3 2 2 2 2 2 2 2 2 2 2 2 2 2 13 2 2 5" xfId="25599" xr:uid="{00000000-0005-0000-0000-00002A640000}"/>
    <cellStyle name="Normal 3 2 2 2 2 2 2 2 2 2 2 2 2 2 13 2 2 6" xfId="25600" xr:uid="{00000000-0005-0000-0000-00002B640000}"/>
    <cellStyle name="Normal 3 2 2 2 2 2 2 2 2 2 2 2 2 2 13 2 3" xfId="25601" xr:uid="{00000000-0005-0000-0000-00002C640000}"/>
    <cellStyle name="Normal 3 2 2 2 2 2 2 2 2 2 2 2 2 2 13 2 4" xfId="25602" xr:uid="{00000000-0005-0000-0000-00002D640000}"/>
    <cellStyle name="Normal 3 2 2 2 2 2 2 2 2 2 2 2 2 2 13 2 5" xfId="25603" xr:uid="{00000000-0005-0000-0000-00002E640000}"/>
    <cellStyle name="Normal 3 2 2 2 2 2 2 2 2 2 2 2 2 2 13 2 6" xfId="25604" xr:uid="{00000000-0005-0000-0000-00002F640000}"/>
    <cellStyle name="Normal 3 2 2 2 2 2 2 2 2 2 2 2 2 2 13 2 7" xfId="25605" xr:uid="{00000000-0005-0000-0000-000030640000}"/>
    <cellStyle name="Normal 3 2 2 2 2 2 2 2 2 2 2 2 2 2 13 2 8" xfId="25606" xr:uid="{00000000-0005-0000-0000-000031640000}"/>
    <cellStyle name="Normal 3 2 2 2 2 2 2 2 2 2 2 2 2 2 13 2 8 2" xfId="25607" xr:uid="{00000000-0005-0000-0000-000032640000}"/>
    <cellStyle name="Normal 3 2 2 2 2 2 2 2 2 2 2 2 2 2 13 2 8 3" xfId="25608" xr:uid="{00000000-0005-0000-0000-000033640000}"/>
    <cellStyle name="Normal 3 2 2 2 2 2 2 2 2 2 2 2 2 2 13 2 8 4" xfId="25609" xr:uid="{00000000-0005-0000-0000-000034640000}"/>
    <cellStyle name="Normal 3 2 2 2 2 2 2 2 2 2 2 2 2 2 13 2 9" xfId="25610" xr:uid="{00000000-0005-0000-0000-000035640000}"/>
    <cellStyle name="Normal 3 2 2 2 2 2 2 2 2 2 2 2 2 2 13 3" xfId="25611" xr:uid="{00000000-0005-0000-0000-000036640000}"/>
    <cellStyle name="Normal 3 2 2 2 2 2 2 2 2 2 2 2 2 2 13 3 2" xfId="25612" xr:uid="{00000000-0005-0000-0000-000037640000}"/>
    <cellStyle name="Normal 3 2 2 2 2 2 2 2 2 2 2 2 2 2 13 3 2 2" xfId="25613" xr:uid="{00000000-0005-0000-0000-000038640000}"/>
    <cellStyle name="Normal 3 2 2 2 2 2 2 2 2 2 2 2 2 2 13 3 2 3" xfId="25614" xr:uid="{00000000-0005-0000-0000-000039640000}"/>
    <cellStyle name="Normal 3 2 2 2 2 2 2 2 2 2 2 2 2 2 13 3 2 4" xfId="25615" xr:uid="{00000000-0005-0000-0000-00003A640000}"/>
    <cellStyle name="Normal 3 2 2 2 2 2 2 2 2 2 2 2 2 2 13 3 3" xfId="25616" xr:uid="{00000000-0005-0000-0000-00003B640000}"/>
    <cellStyle name="Normal 3 2 2 2 2 2 2 2 2 2 2 2 2 2 13 3 4" xfId="25617" xr:uid="{00000000-0005-0000-0000-00003C640000}"/>
    <cellStyle name="Normal 3 2 2 2 2 2 2 2 2 2 2 2 2 2 13 3 5" xfId="25618" xr:uid="{00000000-0005-0000-0000-00003D640000}"/>
    <cellStyle name="Normal 3 2 2 2 2 2 2 2 2 2 2 2 2 2 13 3 6" xfId="25619" xr:uid="{00000000-0005-0000-0000-00003E640000}"/>
    <cellStyle name="Normal 3 2 2 2 2 2 2 2 2 2 2 2 2 2 13 4" xfId="25620" xr:uid="{00000000-0005-0000-0000-00003F640000}"/>
    <cellStyle name="Normal 3 2 2 2 2 2 2 2 2 2 2 2 2 2 13 5" xfId="25621" xr:uid="{00000000-0005-0000-0000-000040640000}"/>
    <cellStyle name="Normal 3 2 2 2 2 2 2 2 2 2 2 2 2 2 13 6" xfId="25622" xr:uid="{00000000-0005-0000-0000-000041640000}"/>
    <cellStyle name="Normal 3 2 2 2 2 2 2 2 2 2 2 2 2 2 13 7" xfId="25623" xr:uid="{00000000-0005-0000-0000-000042640000}"/>
    <cellStyle name="Normal 3 2 2 2 2 2 2 2 2 2 2 2 2 2 13 8" xfId="25624" xr:uid="{00000000-0005-0000-0000-000043640000}"/>
    <cellStyle name="Normal 3 2 2 2 2 2 2 2 2 2 2 2 2 2 13 8 2" xfId="25625" xr:uid="{00000000-0005-0000-0000-000044640000}"/>
    <cellStyle name="Normal 3 2 2 2 2 2 2 2 2 2 2 2 2 2 13 8 3" xfId="25626" xr:uid="{00000000-0005-0000-0000-000045640000}"/>
    <cellStyle name="Normal 3 2 2 2 2 2 2 2 2 2 2 2 2 2 13 8 4" xfId="25627" xr:uid="{00000000-0005-0000-0000-000046640000}"/>
    <cellStyle name="Normal 3 2 2 2 2 2 2 2 2 2 2 2 2 2 13 9" xfId="25628" xr:uid="{00000000-0005-0000-0000-000047640000}"/>
    <cellStyle name="Normal 3 2 2 2 2 2 2 2 2 2 2 2 2 2 14" xfId="25629" xr:uid="{00000000-0005-0000-0000-000048640000}"/>
    <cellStyle name="Normal 3 2 2 2 2 2 2 2 2 2 2 2 2 2 15" xfId="25630" xr:uid="{00000000-0005-0000-0000-000049640000}"/>
    <cellStyle name="Normal 3 2 2 2 2 2 2 2 2 2 2 2 2 2 15 2" xfId="25631" xr:uid="{00000000-0005-0000-0000-00004A640000}"/>
    <cellStyle name="Normal 3 2 2 2 2 2 2 2 2 2 2 2 2 2 15 2 2" xfId="25632" xr:uid="{00000000-0005-0000-0000-00004B640000}"/>
    <cellStyle name="Normal 3 2 2 2 2 2 2 2 2 2 2 2 2 2 15 2 3" xfId="25633" xr:uid="{00000000-0005-0000-0000-00004C640000}"/>
    <cellStyle name="Normal 3 2 2 2 2 2 2 2 2 2 2 2 2 2 15 2 4" xfId="25634" xr:uid="{00000000-0005-0000-0000-00004D640000}"/>
    <cellStyle name="Normal 3 2 2 2 2 2 2 2 2 2 2 2 2 2 15 3" xfId="25635" xr:uid="{00000000-0005-0000-0000-00004E640000}"/>
    <cellStyle name="Normal 3 2 2 2 2 2 2 2 2 2 2 2 2 2 15 4" xfId="25636" xr:uid="{00000000-0005-0000-0000-00004F640000}"/>
    <cellStyle name="Normal 3 2 2 2 2 2 2 2 2 2 2 2 2 2 15 5" xfId="25637" xr:uid="{00000000-0005-0000-0000-000050640000}"/>
    <cellStyle name="Normal 3 2 2 2 2 2 2 2 2 2 2 2 2 2 15 6" xfId="25638" xr:uid="{00000000-0005-0000-0000-000051640000}"/>
    <cellStyle name="Normal 3 2 2 2 2 2 2 2 2 2 2 2 2 2 16" xfId="25639" xr:uid="{00000000-0005-0000-0000-000052640000}"/>
    <cellStyle name="Normal 3 2 2 2 2 2 2 2 2 2 2 2 2 2 17" xfId="25640" xr:uid="{00000000-0005-0000-0000-000053640000}"/>
    <cellStyle name="Normal 3 2 2 2 2 2 2 2 2 2 2 2 2 2 18" xfId="25641" xr:uid="{00000000-0005-0000-0000-000054640000}"/>
    <cellStyle name="Normal 3 2 2 2 2 2 2 2 2 2 2 2 2 2 19" xfId="25642" xr:uid="{00000000-0005-0000-0000-000055640000}"/>
    <cellStyle name="Normal 3 2 2 2 2 2 2 2 2 2 2 2 2 2 2" xfId="25643" xr:uid="{00000000-0005-0000-0000-000056640000}"/>
    <cellStyle name="Normal 3 2 2 2 2 2 2 2 2 2 2 2 2 2 2 10" xfId="25644" xr:uid="{00000000-0005-0000-0000-000057640000}"/>
    <cellStyle name="Normal 3 2 2 2 2 2 2 2 2 2 2 2 2 2 2 11" xfId="25645" xr:uid="{00000000-0005-0000-0000-000058640000}"/>
    <cellStyle name="Normal 3 2 2 2 2 2 2 2 2 2 2 2 2 2 2 12" xfId="25646" xr:uid="{00000000-0005-0000-0000-000059640000}"/>
    <cellStyle name="Normal 3 2 2 2 2 2 2 2 2 2 2 2 2 2 2 13" xfId="25647" xr:uid="{00000000-0005-0000-0000-00005A640000}"/>
    <cellStyle name="Normal 3 2 2 2 2 2 2 2 2 2 2 2 2 2 2 13 2" xfId="25648" xr:uid="{00000000-0005-0000-0000-00005B640000}"/>
    <cellStyle name="Normal 3 2 2 2 2 2 2 2 2 2 2 2 2 2 2 13 3" xfId="25649" xr:uid="{00000000-0005-0000-0000-00005C640000}"/>
    <cellStyle name="Normal 3 2 2 2 2 2 2 2 2 2 2 2 2 2 2 13 4" xfId="25650" xr:uid="{00000000-0005-0000-0000-00005D640000}"/>
    <cellStyle name="Normal 3 2 2 2 2 2 2 2 2 2 2 2 2 2 2 14" xfId="25651" xr:uid="{00000000-0005-0000-0000-00005E640000}"/>
    <cellStyle name="Normal 3 2 2 2 2 2 2 2 2 2 2 2 2 2 2 15" xfId="25652" xr:uid="{00000000-0005-0000-0000-00005F640000}"/>
    <cellStyle name="Normal 3 2 2 2 2 2 2 2 2 2 2 2 2 2 2 16" xfId="25653" xr:uid="{00000000-0005-0000-0000-000060640000}"/>
    <cellStyle name="Normal 3 2 2 2 2 2 2 2 2 2 2 2 2 2 2 17" xfId="25654" xr:uid="{00000000-0005-0000-0000-000061640000}"/>
    <cellStyle name="Normal 3 2 2 2 2 2 2 2 2 2 2 2 2 2 2 18" xfId="25655" xr:uid="{00000000-0005-0000-0000-000062640000}"/>
    <cellStyle name="Normal 3 2 2 2 2 2 2 2 2 2 2 2 2 2 2 19" xfId="25656" xr:uid="{00000000-0005-0000-0000-000063640000}"/>
    <cellStyle name="Normal 3 2 2 2 2 2 2 2 2 2 2 2 2 2 2 2" xfId="25657" xr:uid="{00000000-0005-0000-0000-000064640000}"/>
    <cellStyle name="Normal 3 2 2 2 2 2 2 2 2 2 2 2 2 2 2 2 10" xfId="25658" xr:uid="{00000000-0005-0000-0000-000065640000}"/>
    <cellStyle name="Normal 3 2 2 2 2 2 2 2 2 2 2 2 2 2 2 2 11" xfId="25659" xr:uid="{00000000-0005-0000-0000-000066640000}"/>
    <cellStyle name="Normal 3 2 2 2 2 2 2 2 2 2 2 2 2 2 2 2 11 2" xfId="25660" xr:uid="{00000000-0005-0000-0000-000067640000}"/>
    <cellStyle name="Normal 3 2 2 2 2 2 2 2 2 2 2 2 2 2 2 2 11 3" xfId="25661" xr:uid="{00000000-0005-0000-0000-000068640000}"/>
    <cellStyle name="Normal 3 2 2 2 2 2 2 2 2 2 2 2 2 2 2 2 11 4" xfId="25662" xr:uid="{00000000-0005-0000-0000-000069640000}"/>
    <cellStyle name="Normal 3 2 2 2 2 2 2 2 2 2 2 2 2 2 2 2 12" xfId="25663" xr:uid="{00000000-0005-0000-0000-00006A640000}"/>
    <cellStyle name="Normal 3 2 2 2 2 2 2 2 2 2 2 2 2 2 2 2 13" xfId="25664" xr:uid="{00000000-0005-0000-0000-00006B640000}"/>
    <cellStyle name="Normal 3 2 2 2 2 2 2 2 2 2 2 2 2 2 2 2 14" xfId="25665" xr:uid="{00000000-0005-0000-0000-00006C640000}"/>
    <cellStyle name="Normal 3 2 2 2 2 2 2 2 2 2 2 2 2 2 2 2 15" xfId="25666" xr:uid="{00000000-0005-0000-0000-00006D640000}"/>
    <cellStyle name="Normal 3 2 2 2 2 2 2 2 2 2 2 2 2 2 2 2 16" xfId="25667" xr:uid="{00000000-0005-0000-0000-00006E640000}"/>
    <cellStyle name="Normal 3 2 2 2 2 2 2 2 2 2 2 2 2 2 2 2 17" xfId="25668" xr:uid="{00000000-0005-0000-0000-00006F640000}"/>
    <cellStyle name="Normal 3 2 2 2 2 2 2 2 2 2 2 2 2 2 2 2 18" xfId="25669" xr:uid="{00000000-0005-0000-0000-000070640000}"/>
    <cellStyle name="Normal 3 2 2 2 2 2 2 2 2 2 2 2 2 2 2 2 19" xfId="25670" xr:uid="{00000000-0005-0000-0000-000071640000}"/>
    <cellStyle name="Normal 3 2 2 2 2 2 2 2 2 2 2 2 2 2 2 2 2" xfId="25671" xr:uid="{00000000-0005-0000-0000-000072640000}"/>
    <cellStyle name="Normal 3 2 2 2 2 2 2 2 2 2 2 2 2 2 2 2 2 10" xfId="25672" xr:uid="{00000000-0005-0000-0000-000073640000}"/>
    <cellStyle name="Normal 3 2 2 2 2 2 2 2 2 2 2 2 2 2 2 2 2 11" xfId="25673" xr:uid="{00000000-0005-0000-0000-000074640000}"/>
    <cellStyle name="Normal 3 2 2 2 2 2 2 2 2 2 2 2 2 2 2 2 2 12" xfId="25674" xr:uid="{00000000-0005-0000-0000-000075640000}"/>
    <cellStyle name="Normal 3 2 2 2 2 2 2 2 2 2 2 2 2 2 2 2 2 13" xfId="25675" xr:uid="{00000000-0005-0000-0000-000076640000}"/>
    <cellStyle name="Normal 3 2 2 2 2 2 2 2 2 2 2 2 2 2 2 2 2 14" xfId="25676" xr:uid="{00000000-0005-0000-0000-000077640000}"/>
    <cellStyle name="Normal 3 2 2 2 2 2 2 2 2 2 2 2 2 2 2 2 2 15" xfId="25677" xr:uid="{00000000-0005-0000-0000-000078640000}"/>
    <cellStyle name="Normal 3 2 2 2 2 2 2 2 2 2 2 2 2 2 2 2 2 16" xfId="25678" xr:uid="{00000000-0005-0000-0000-000079640000}"/>
    <cellStyle name="Normal 3 2 2 2 2 2 2 2 2 2 2 2 2 2 2 2 2 17" xfId="25679" xr:uid="{00000000-0005-0000-0000-00007A640000}"/>
    <cellStyle name="Normal 3 2 2 2 2 2 2 2 2 2 2 2 2 2 2 2 2 18" xfId="25680" xr:uid="{00000000-0005-0000-0000-00007B640000}"/>
    <cellStyle name="Normal 3 2 2 2 2 2 2 2 2 2 2 2 2 2 2 2 2 19" xfId="25681" xr:uid="{00000000-0005-0000-0000-00007C640000}"/>
    <cellStyle name="Normal 3 2 2 2 2 2 2 2 2 2 2 2 2 2 2 2 2 2" xfId="25682" xr:uid="{00000000-0005-0000-0000-00007D640000}"/>
    <cellStyle name="Normal 3 2 2 2 2 2 2 2 2 2 2 2 2 2 2 2 2 2 10" xfId="25683" xr:uid="{00000000-0005-0000-0000-00007E640000}"/>
    <cellStyle name="Normal 3 2 2 2 2 2 2 2 2 2 2 2 2 2 2 2 2 2 11" xfId="25684" xr:uid="{00000000-0005-0000-0000-00007F640000}"/>
    <cellStyle name="Normal 3 2 2 2 2 2 2 2 2 2 2 2 2 2 2 2 2 2 12" xfId="25685" xr:uid="{00000000-0005-0000-0000-000080640000}"/>
    <cellStyle name="Normal 3 2 2 2 2 2 2 2 2 2 2 2 2 2 2 2 2 2 13" xfId="25686" xr:uid="{00000000-0005-0000-0000-000081640000}"/>
    <cellStyle name="Normal 3 2 2 2 2 2 2 2 2 2 2 2 2 2 2 2 2 2 14" xfId="25687" xr:uid="{00000000-0005-0000-0000-000082640000}"/>
    <cellStyle name="Normal 3 2 2 2 2 2 2 2 2 2 2 2 2 2 2 2 2 2 15" xfId="25688" xr:uid="{00000000-0005-0000-0000-000083640000}"/>
    <cellStyle name="Normal 3 2 2 2 2 2 2 2 2 2 2 2 2 2 2 2 2 2 16" xfId="25689" xr:uid="{00000000-0005-0000-0000-000084640000}"/>
    <cellStyle name="Normal 3 2 2 2 2 2 2 2 2 2 2 2 2 2 2 2 2 2 17" xfId="25690" xr:uid="{00000000-0005-0000-0000-000085640000}"/>
    <cellStyle name="Normal 3 2 2 2 2 2 2 2 2 2 2 2 2 2 2 2 2 2 18" xfId="25691" xr:uid="{00000000-0005-0000-0000-000086640000}"/>
    <cellStyle name="Normal 3 2 2 2 2 2 2 2 2 2 2 2 2 2 2 2 2 2 19" xfId="25692" xr:uid="{00000000-0005-0000-0000-000087640000}"/>
    <cellStyle name="Normal 3 2 2 2 2 2 2 2 2 2 2 2 2 2 2 2 2 2 2" xfId="25693" xr:uid="{00000000-0005-0000-0000-000088640000}"/>
    <cellStyle name="Normal 3 2 2 2 2 2 2 2 2 2 2 2 2 2 2 2 2 2 2 10" xfId="25694" xr:uid="{00000000-0005-0000-0000-000089640000}"/>
    <cellStyle name="Normal 3 2 2 2 2 2 2 2 2 2 2 2 2 2 2 2 2 2 2 11" xfId="25695" xr:uid="{00000000-0005-0000-0000-00008A640000}"/>
    <cellStyle name="Normal 3 2 2 2 2 2 2 2 2 2 2 2 2 2 2 2 2 2 2 12" xfId="25696" xr:uid="{00000000-0005-0000-0000-00008B640000}"/>
    <cellStyle name="Normal 3 2 2 2 2 2 2 2 2 2 2 2 2 2 2 2 2 2 2 13" xfId="25697" xr:uid="{00000000-0005-0000-0000-00008C640000}"/>
    <cellStyle name="Normal 3 2 2 2 2 2 2 2 2 2 2 2 2 2 2 2 2 2 2 14" xfId="25698" xr:uid="{00000000-0005-0000-0000-00008D640000}"/>
    <cellStyle name="Normal 3 2 2 2 2 2 2 2 2 2 2 2 2 2 2 2 2 2 2 15" xfId="25699" xr:uid="{00000000-0005-0000-0000-00008E640000}"/>
    <cellStyle name="Normal 3 2 2 2 2 2 2 2 2 2 2 2 2 2 2 2 2 2 2 16" xfId="25700" xr:uid="{00000000-0005-0000-0000-00008F640000}"/>
    <cellStyle name="Normal 3 2 2 2 2 2 2 2 2 2 2 2 2 2 2 2 2 2 2 17" xfId="25701" xr:uid="{00000000-0005-0000-0000-000090640000}"/>
    <cellStyle name="Normal 3 2 2 2 2 2 2 2 2 2 2 2 2 2 2 2 2 2 2 18" xfId="25702" xr:uid="{00000000-0005-0000-0000-000091640000}"/>
    <cellStyle name="Normal 3 2 2 2 2 2 2 2 2 2 2 2 2 2 2 2 2 2 2 18 2" xfId="25703" xr:uid="{00000000-0005-0000-0000-000092640000}"/>
    <cellStyle name="Normal 3 2 2 2 2 2 2 2 2 2 2 2 2 2 2 2 2 2 2 18 3" xfId="25704" xr:uid="{00000000-0005-0000-0000-000093640000}"/>
    <cellStyle name="Normal 3 2 2 2 2 2 2 2 2 2 2 2 2 2 2 2 2 2 2 18 4" xfId="25705" xr:uid="{00000000-0005-0000-0000-000094640000}"/>
    <cellStyle name="Normal 3 2 2 2 2 2 2 2 2 2 2 2 2 2 2 2 2 2 2 18 5" xfId="25706" xr:uid="{00000000-0005-0000-0000-000095640000}"/>
    <cellStyle name="Normal 3 2 2 2 2 2 2 2 2 2 2 2 2 2 2 2 2 2 2 18 6" xfId="25707" xr:uid="{00000000-0005-0000-0000-000096640000}"/>
    <cellStyle name="Normal 3 2 2 2 2 2 2 2 2 2 2 2 2 2 2 2 2 2 2 18 7" xfId="25708" xr:uid="{00000000-0005-0000-0000-000097640000}"/>
    <cellStyle name="Normal 3 2 2 2 2 2 2 2 2 2 2 2 2 2 2 2 2 2 2 19" xfId="25709" xr:uid="{00000000-0005-0000-0000-000098640000}"/>
    <cellStyle name="Normal 3 2 2 2 2 2 2 2 2 2 2 2 2 2 2 2 2 2 2 2" xfId="25710" xr:uid="{00000000-0005-0000-0000-000099640000}"/>
    <cellStyle name="Normal 3 2 2 2 2 2 2 2 2 2 2 2 2 2 2 2 2 2 2 2 10" xfId="25711" xr:uid="{00000000-0005-0000-0000-00009A640000}"/>
    <cellStyle name="Normal 3 2 2 2 2 2 2 2 2 2 2 2 2 2 2 2 2 2 2 2 11" xfId="25712" xr:uid="{00000000-0005-0000-0000-00009B640000}"/>
    <cellStyle name="Normal 3 2 2 2 2 2 2 2 2 2 2 2 2 2 2 2 2 2 2 2 12" xfId="25713" xr:uid="{00000000-0005-0000-0000-00009C640000}"/>
    <cellStyle name="Normal 3 2 2 2 2 2 2 2 2 2 2 2 2 2 2 2 2 2 2 2 13" xfId="25714" xr:uid="{00000000-0005-0000-0000-00009D640000}"/>
    <cellStyle name="Normal 3 2 2 2 2 2 2 2 2 2 2 2 2 2 2 2 2 2 2 2 14" xfId="25715" xr:uid="{00000000-0005-0000-0000-00009E640000}"/>
    <cellStyle name="Normal 3 2 2 2 2 2 2 2 2 2 2 2 2 2 2 2 2 2 2 2 15" xfId="25716" xr:uid="{00000000-0005-0000-0000-00009F640000}"/>
    <cellStyle name="Normal 3 2 2 2 2 2 2 2 2 2 2 2 2 2 2 2 2 2 2 2 16" xfId="25717" xr:uid="{00000000-0005-0000-0000-0000A0640000}"/>
    <cellStyle name="Normal 3 2 2 2 2 2 2 2 2 2 2 2 2 2 2 2 2 2 2 2 16 2" xfId="25718" xr:uid="{00000000-0005-0000-0000-0000A1640000}"/>
    <cellStyle name="Normal 3 2 2 2 2 2 2 2 2 2 2 2 2 2 2 2 2 2 2 2 16 3" xfId="25719" xr:uid="{00000000-0005-0000-0000-0000A2640000}"/>
    <cellStyle name="Normal 3 2 2 2 2 2 2 2 2 2 2 2 2 2 2 2 2 2 2 2 16 4" xfId="25720" xr:uid="{00000000-0005-0000-0000-0000A3640000}"/>
    <cellStyle name="Normal 3 2 2 2 2 2 2 2 2 2 2 2 2 2 2 2 2 2 2 2 16 5" xfId="25721" xr:uid="{00000000-0005-0000-0000-0000A4640000}"/>
    <cellStyle name="Normal 3 2 2 2 2 2 2 2 2 2 2 2 2 2 2 2 2 2 2 2 16 6" xfId="25722" xr:uid="{00000000-0005-0000-0000-0000A5640000}"/>
    <cellStyle name="Normal 3 2 2 2 2 2 2 2 2 2 2 2 2 2 2 2 2 2 2 2 16 7" xfId="25723" xr:uid="{00000000-0005-0000-0000-0000A6640000}"/>
    <cellStyle name="Normal 3 2 2 2 2 2 2 2 2 2 2 2 2 2 2 2 2 2 2 2 17" xfId="25724" xr:uid="{00000000-0005-0000-0000-0000A7640000}"/>
    <cellStyle name="Normal 3 2 2 2 2 2 2 2 2 2 2 2 2 2 2 2 2 2 2 2 18" xfId="25725" xr:uid="{00000000-0005-0000-0000-0000A8640000}"/>
    <cellStyle name="Normal 3 2 2 2 2 2 2 2 2 2 2 2 2 2 2 2 2 2 2 2 19" xfId="25726" xr:uid="{00000000-0005-0000-0000-0000A9640000}"/>
    <cellStyle name="Normal 3 2 2 2 2 2 2 2 2 2 2 2 2 2 2 2 2 2 2 2 2" xfId="25727" xr:uid="{00000000-0005-0000-0000-0000AA640000}"/>
    <cellStyle name="Normal 3 2 2 2 2 2 2 2 2 2 2 2 2 2 2 2 2 2 2 2 2 10" xfId="25728" xr:uid="{00000000-0005-0000-0000-0000AB640000}"/>
    <cellStyle name="Normal 3 2 2 2 2 2 2 2 2 2 2 2 2 2 2 2 2 2 2 2 2 11" xfId="25729" xr:uid="{00000000-0005-0000-0000-0000AC640000}"/>
    <cellStyle name="Normal 3 2 2 2 2 2 2 2 2 2 2 2 2 2 2 2 2 2 2 2 2 12" xfId="25730" xr:uid="{00000000-0005-0000-0000-0000AD640000}"/>
    <cellStyle name="Normal 3 2 2 2 2 2 2 2 2 2 2 2 2 2 2 2 2 2 2 2 2 13" xfId="25731" xr:uid="{00000000-0005-0000-0000-0000AE640000}"/>
    <cellStyle name="Normal 3 2 2 2 2 2 2 2 2 2 2 2 2 2 2 2 2 2 2 2 2 13 2" xfId="25732" xr:uid="{00000000-0005-0000-0000-0000AF640000}"/>
    <cellStyle name="Normal 3 2 2 2 2 2 2 2 2 2 2 2 2 2 2 2 2 2 2 2 2 13 3" xfId="25733" xr:uid="{00000000-0005-0000-0000-0000B0640000}"/>
    <cellStyle name="Normal 3 2 2 2 2 2 2 2 2 2 2 2 2 2 2 2 2 2 2 2 2 13 4" xfId="25734" xr:uid="{00000000-0005-0000-0000-0000B1640000}"/>
    <cellStyle name="Normal 3 2 2 2 2 2 2 2 2 2 2 2 2 2 2 2 2 2 2 2 2 13 5" xfId="25735" xr:uid="{00000000-0005-0000-0000-0000B2640000}"/>
    <cellStyle name="Normal 3 2 2 2 2 2 2 2 2 2 2 2 2 2 2 2 2 2 2 2 2 13 6" xfId="25736" xr:uid="{00000000-0005-0000-0000-0000B3640000}"/>
    <cellStyle name="Normal 3 2 2 2 2 2 2 2 2 2 2 2 2 2 2 2 2 2 2 2 2 13 7" xfId="25737" xr:uid="{00000000-0005-0000-0000-0000B4640000}"/>
    <cellStyle name="Normal 3 2 2 2 2 2 2 2 2 2 2 2 2 2 2 2 2 2 2 2 2 14" xfId="25738" xr:uid="{00000000-0005-0000-0000-0000B5640000}"/>
    <cellStyle name="Normal 3 2 2 2 2 2 2 2 2 2 2 2 2 2 2 2 2 2 2 2 2 15" xfId="25739" xr:uid="{00000000-0005-0000-0000-0000B6640000}"/>
    <cellStyle name="Normal 3 2 2 2 2 2 2 2 2 2 2 2 2 2 2 2 2 2 2 2 2 16" xfId="25740" xr:uid="{00000000-0005-0000-0000-0000B7640000}"/>
    <cellStyle name="Normal 3 2 2 2 2 2 2 2 2 2 2 2 2 2 2 2 2 2 2 2 2 17" xfId="25741" xr:uid="{00000000-0005-0000-0000-0000B8640000}"/>
    <cellStyle name="Normal 3 2 2 2 2 2 2 2 2 2 2 2 2 2 2 2 2 2 2 2 2 18" xfId="25742" xr:uid="{00000000-0005-0000-0000-0000B9640000}"/>
    <cellStyle name="Normal 3 2 2 2 2 2 2 2 2 2 2 2 2 2 2 2 2 2 2 2 2 19" xfId="25743" xr:uid="{00000000-0005-0000-0000-0000BA640000}"/>
    <cellStyle name="Normal 3 2 2 2 2 2 2 2 2 2 2 2 2 2 2 2 2 2 2 2 2 2" xfId="25744" xr:uid="{00000000-0005-0000-0000-0000BB640000}"/>
    <cellStyle name="Normal 3 2 2 2 2 2 2 2 2 2 2 2 2 2 2 2 2 2 2 2 2 2 10" xfId="25745" xr:uid="{00000000-0005-0000-0000-0000BC640000}"/>
    <cellStyle name="Normal 3 2 2 2 2 2 2 2 2 2 2 2 2 2 2 2 2 2 2 2 2 2 11" xfId="25746" xr:uid="{00000000-0005-0000-0000-0000BD640000}"/>
    <cellStyle name="Normal 3 2 2 2 2 2 2 2 2 2 2 2 2 2 2 2 2 2 2 2 2 2 12" xfId="25747" xr:uid="{00000000-0005-0000-0000-0000BE640000}"/>
    <cellStyle name="Normal 3 2 2 2 2 2 2 2 2 2 2 2 2 2 2 2 2 2 2 2 2 2 13" xfId="25748" xr:uid="{00000000-0005-0000-0000-0000BF640000}"/>
    <cellStyle name="Normal 3 2 2 2 2 2 2 2 2 2 2 2 2 2 2 2 2 2 2 2 2 2 13 2" xfId="25749" xr:uid="{00000000-0005-0000-0000-0000C0640000}"/>
    <cellStyle name="Normal 3 2 2 2 2 2 2 2 2 2 2 2 2 2 2 2 2 2 2 2 2 2 13 3" xfId="25750" xr:uid="{00000000-0005-0000-0000-0000C1640000}"/>
    <cellStyle name="Normal 3 2 2 2 2 2 2 2 2 2 2 2 2 2 2 2 2 2 2 2 2 2 13 4" xfId="25751" xr:uid="{00000000-0005-0000-0000-0000C2640000}"/>
    <cellStyle name="Normal 3 2 2 2 2 2 2 2 2 2 2 2 2 2 2 2 2 2 2 2 2 2 13 5" xfId="25752" xr:uid="{00000000-0005-0000-0000-0000C3640000}"/>
    <cellStyle name="Normal 3 2 2 2 2 2 2 2 2 2 2 2 2 2 2 2 2 2 2 2 2 2 13 6" xfId="25753" xr:uid="{00000000-0005-0000-0000-0000C4640000}"/>
    <cellStyle name="Normal 3 2 2 2 2 2 2 2 2 2 2 2 2 2 2 2 2 2 2 2 2 2 13 7" xfId="25754" xr:uid="{00000000-0005-0000-0000-0000C5640000}"/>
    <cellStyle name="Normal 3 2 2 2 2 2 2 2 2 2 2 2 2 2 2 2 2 2 2 2 2 2 14" xfId="25755" xr:uid="{00000000-0005-0000-0000-0000C6640000}"/>
    <cellStyle name="Normal 3 2 2 2 2 2 2 2 2 2 2 2 2 2 2 2 2 2 2 2 2 2 15" xfId="25756" xr:uid="{00000000-0005-0000-0000-0000C7640000}"/>
    <cellStyle name="Normal 3 2 2 2 2 2 2 2 2 2 2 2 2 2 2 2 2 2 2 2 2 2 16" xfId="25757" xr:uid="{00000000-0005-0000-0000-0000C8640000}"/>
    <cellStyle name="Normal 3 2 2 2 2 2 2 2 2 2 2 2 2 2 2 2 2 2 2 2 2 2 17" xfId="25758" xr:uid="{00000000-0005-0000-0000-0000C9640000}"/>
    <cellStyle name="Normal 3 2 2 2 2 2 2 2 2 2 2 2 2 2 2 2 2 2 2 2 2 2 18" xfId="25759" xr:uid="{00000000-0005-0000-0000-0000CA640000}"/>
    <cellStyle name="Normal 3 2 2 2 2 2 2 2 2 2 2 2 2 2 2 2 2 2 2 2 2 2 19" xfId="25760" xr:uid="{00000000-0005-0000-0000-0000CB640000}"/>
    <cellStyle name="Normal 3 2 2 2 2 2 2 2 2 2 2 2 2 2 2 2 2 2 2 2 2 2 2" xfId="25761" xr:uid="{00000000-0005-0000-0000-0000CC640000}"/>
    <cellStyle name="Normal 3 2 2 2 2 2 2 2 2 2 2 2 2 2 2 2 2 2 2 2 2 2 2 10" xfId="25762" xr:uid="{00000000-0005-0000-0000-0000CD640000}"/>
    <cellStyle name="Normal 3 2 2 2 2 2 2 2 2 2 2 2 2 2 2 2 2 2 2 2 2 2 2 11" xfId="25763" xr:uid="{00000000-0005-0000-0000-0000CE640000}"/>
    <cellStyle name="Normal 3 2 2 2 2 2 2 2 2 2 2 2 2 2 2 2 2 2 2 2 2 2 2 12" xfId="25764" xr:uid="{00000000-0005-0000-0000-0000CF640000}"/>
    <cellStyle name="Normal 3 2 2 2 2 2 2 2 2 2 2 2 2 2 2 2 2 2 2 2 2 2 2 13" xfId="25765" xr:uid="{00000000-0005-0000-0000-0000D0640000}"/>
    <cellStyle name="Normal 3 2 2 2 2 2 2 2 2 2 2 2 2 2 2 2 2 2 2 2 2 2 2 14" xfId="25766" xr:uid="{00000000-0005-0000-0000-0000D1640000}"/>
    <cellStyle name="Normal 3 2 2 2 2 2 2 2 2 2 2 2 2 2 2 2 2 2 2 2 2 2 2 15" xfId="25767" xr:uid="{00000000-0005-0000-0000-0000D2640000}"/>
    <cellStyle name="Normal 3 2 2 2 2 2 2 2 2 2 2 2 2 2 2 2 2 2 2 2 2 2 2 16" xfId="25768" xr:uid="{00000000-0005-0000-0000-0000D3640000}"/>
    <cellStyle name="Normal 3 2 2 2 2 2 2 2 2 2 2 2 2 2 2 2 2 2 2 2 2 2 2 17" xfId="25769" xr:uid="{00000000-0005-0000-0000-0000D4640000}"/>
    <cellStyle name="Normal 3 2 2 2 2 2 2 2 2 2 2 2 2 2 2 2 2 2 2 2 2 2 2 18" xfId="25770" xr:uid="{00000000-0005-0000-0000-0000D5640000}"/>
    <cellStyle name="Normal 3 2 2 2 2 2 2 2 2 2 2 2 2 2 2 2 2 2 2 2 2 2 2 19" xfId="25771" xr:uid="{00000000-0005-0000-0000-0000D6640000}"/>
    <cellStyle name="Normal 3 2 2 2 2 2 2 2 2 2 2 2 2 2 2 2 2 2 2 2 2 2 2 2" xfId="25772" xr:uid="{00000000-0005-0000-0000-0000D7640000}"/>
    <cellStyle name="Normal 3 2 2 2 2 2 2 2 2 2 2 2 2 2 2 2 2 2 2 2 2 2 2 2 10" xfId="25773" xr:uid="{00000000-0005-0000-0000-0000D8640000}"/>
    <cellStyle name="Normal 3 2 2 2 2 2 2 2 2 2 2 2 2 2 2 2 2 2 2 2 2 2 2 2 11" xfId="25774" xr:uid="{00000000-0005-0000-0000-0000D9640000}"/>
    <cellStyle name="Normal 3 2 2 2 2 2 2 2 2 2 2 2 2 2 2 2 2 2 2 2 2 2 2 2 12" xfId="25775" xr:uid="{00000000-0005-0000-0000-0000DA640000}"/>
    <cellStyle name="Normal 3 2 2 2 2 2 2 2 2 2 2 2 2 2 2 2 2 2 2 2 2 2 2 2 13" xfId="25776" xr:uid="{00000000-0005-0000-0000-0000DB640000}"/>
    <cellStyle name="Normal 3 2 2 2 2 2 2 2 2 2 2 2 2 2 2 2 2 2 2 2 2 2 2 2 14" xfId="25777" xr:uid="{00000000-0005-0000-0000-0000DC640000}"/>
    <cellStyle name="Normal 3 2 2 2 2 2 2 2 2 2 2 2 2 2 2 2 2 2 2 2 2 2 2 2 15" xfId="25778" xr:uid="{00000000-0005-0000-0000-0000DD640000}"/>
    <cellStyle name="Normal 3 2 2 2 2 2 2 2 2 2 2 2 2 2 2 2 2 2 2 2 2 2 2 2 16" xfId="25779" xr:uid="{00000000-0005-0000-0000-0000DE640000}"/>
    <cellStyle name="Normal 3 2 2 2 2 2 2 2 2 2 2 2 2 2 2 2 2 2 2 2 2 2 2 2 17" xfId="25780" xr:uid="{00000000-0005-0000-0000-0000DF640000}"/>
    <cellStyle name="Normal 3 2 2 2 2 2 2 2 2 2 2 2 2 2 2 2 2 2 2 2 2 2 2 2 18" xfId="25781" xr:uid="{00000000-0005-0000-0000-0000E0640000}"/>
    <cellStyle name="Normal 3 2 2 2 2 2 2 2 2 2 2 2 2 2 2 2 2 2 2 2 2 2 2 2 19" xfId="25782" xr:uid="{00000000-0005-0000-0000-0000E1640000}"/>
    <cellStyle name="Normal 3 2 2 2 2 2 2 2 2 2 2 2 2 2 2 2 2 2 2 2 2 2 2 2 2" xfId="25783" xr:uid="{00000000-0005-0000-0000-0000E2640000}"/>
    <cellStyle name="Normal 3 2 2 2 2 2 2 2 2 2 2 2 2 2 2 2 2 2 2 2 2 2 2 2 2 10" xfId="25784" xr:uid="{00000000-0005-0000-0000-0000E3640000}"/>
    <cellStyle name="Normal 3 2 2 2 2 2 2 2 2 2 2 2 2 2 2 2 2 2 2 2 2 2 2 2 2 11" xfId="25785" xr:uid="{00000000-0005-0000-0000-0000E4640000}"/>
    <cellStyle name="Normal 3 2 2 2 2 2 2 2 2 2 2 2 2 2 2 2 2 2 2 2 2 2 2 2 2 12" xfId="25786" xr:uid="{00000000-0005-0000-0000-0000E5640000}"/>
    <cellStyle name="Normal 3 2 2 2 2 2 2 2 2 2 2 2 2 2 2 2 2 2 2 2 2 2 2 2 2 13" xfId="25787" xr:uid="{00000000-0005-0000-0000-0000E6640000}"/>
    <cellStyle name="Normal 3 2 2 2 2 2 2 2 2 2 2 2 2 2 2 2 2 2 2 2 2 2 2 2 2 14" xfId="25788" xr:uid="{00000000-0005-0000-0000-0000E7640000}"/>
    <cellStyle name="Normal 3 2 2 2 2 2 2 2 2 2 2 2 2 2 2 2 2 2 2 2 2 2 2 2 2 15" xfId="25789" xr:uid="{00000000-0005-0000-0000-0000E8640000}"/>
    <cellStyle name="Normal 3 2 2 2 2 2 2 2 2 2 2 2 2 2 2 2 2 2 2 2 2 2 2 2 2 16" xfId="25790" xr:uid="{00000000-0005-0000-0000-0000E9640000}"/>
    <cellStyle name="Normal 3 2 2 2 2 2 2 2 2 2 2 2 2 2 2 2 2 2 2 2 2 2 2 2 2 17" xfId="25791" xr:uid="{00000000-0005-0000-0000-0000EA640000}"/>
    <cellStyle name="Normal 3 2 2 2 2 2 2 2 2 2 2 2 2 2 2 2 2 2 2 2 2 2 2 2 2 18" xfId="25792" xr:uid="{00000000-0005-0000-0000-0000EB640000}"/>
    <cellStyle name="Normal 3 2 2 2 2 2 2 2 2 2 2 2 2 2 2 2 2 2 2 2 2 2 2 2 2 19" xfId="25793" xr:uid="{00000000-0005-0000-0000-0000EC640000}"/>
    <cellStyle name="Normal 3 2 2 2 2 2 2 2 2 2 2 2 2 2 2 2 2 2 2 2 2 2 2 2 2 2" xfId="25794" xr:uid="{00000000-0005-0000-0000-0000ED640000}"/>
    <cellStyle name="Normal 3 2 2 2 2 2 2 2 2 2 2 2 2 2 2 2 2 2 2 2 2 2 2 2 2 2 10" xfId="25795" xr:uid="{00000000-0005-0000-0000-0000EE640000}"/>
    <cellStyle name="Normal 3 2 2 2 2 2 2 2 2 2 2 2 2 2 2 2 2 2 2 2 2 2 2 2 2 2 11" xfId="25796" xr:uid="{00000000-0005-0000-0000-0000EF640000}"/>
    <cellStyle name="Normal 3 2 2 2 2 2 2 2 2 2 2 2 2 2 2 2 2 2 2 2 2 2 2 2 2 2 12" xfId="25797" xr:uid="{00000000-0005-0000-0000-0000F0640000}"/>
    <cellStyle name="Normal 3 2 2 2 2 2 2 2 2 2 2 2 2 2 2 2 2 2 2 2 2 2 2 2 2 2 13" xfId="25798" xr:uid="{00000000-0005-0000-0000-0000F1640000}"/>
    <cellStyle name="Normal 3 2 2 2 2 2 2 2 2 2 2 2 2 2 2 2 2 2 2 2 2 2 2 2 2 2 14" xfId="25799" xr:uid="{00000000-0005-0000-0000-0000F2640000}"/>
    <cellStyle name="Normal 3 2 2 2 2 2 2 2 2 2 2 2 2 2 2 2 2 2 2 2 2 2 2 2 2 2 15" xfId="25800" xr:uid="{00000000-0005-0000-0000-0000F3640000}"/>
    <cellStyle name="Normal 3 2 2 2 2 2 2 2 2 2 2 2 2 2 2 2 2 2 2 2 2 2 2 2 2 2 16" xfId="25801" xr:uid="{00000000-0005-0000-0000-0000F4640000}"/>
    <cellStyle name="Normal 3 2 2 2 2 2 2 2 2 2 2 2 2 2 2 2 2 2 2 2 2 2 2 2 2 2 17" xfId="25802" xr:uid="{00000000-0005-0000-0000-0000F5640000}"/>
    <cellStyle name="Normal 3 2 2 2 2 2 2 2 2 2 2 2 2 2 2 2 2 2 2 2 2 2 2 2 2 2 18" xfId="25803" xr:uid="{00000000-0005-0000-0000-0000F6640000}"/>
    <cellStyle name="Normal 3 2 2 2 2 2 2 2 2 2 2 2 2 2 2 2 2 2 2 2 2 2 2 2 2 2 19" xfId="25804" xr:uid="{00000000-0005-0000-0000-0000F7640000}"/>
    <cellStyle name="Normal 3 2 2 2 2 2 2 2 2 2 2 2 2 2 2 2 2 2 2 2 2 2 2 2 2 2 2" xfId="25805" xr:uid="{00000000-0005-0000-0000-0000F8640000}"/>
    <cellStyle name="Normal 3 2 2 2 2 2 2 2 2 2 2 2 2 2 2 2 2 2 2 2 2 2 2 2 2 2 2 10" xfId="25806" xr:uid="{00000000-0005-0000-0000-0000F9640000}"/>
    <cellStyle name="Normal 3 2 2 2 2 2 2 2 2 2 2 2 2 2 2 2 2 2 2 2 2 2 2 2 2 2 2 11" xfId="25807" xr:uid="{00000000-0005-0000-0000-0000FA640000}"/>
    <cellStyle name="Normal 3 2 2 2 2 2 2 2 2 2 2 2 2 2 2 2 2 2 2 2 2 2 2 2 2 2 2 12" xfId="25808" xr:uid="{00000000-0005-0000-0000-0000FB640000}"/>
    <cellStyle name="Normal 3 2 2 2 2 2 2 2 2 2 2 2 2 2 2 2 2 2 2 2 2 2 2 2 2 2 2 13" xfId="25809" xr:uid="{00000000-0005-0000-0000-0000FC640000}"/>
    <cellStyle name="Normal 3 2 2 2 2 2 2 2 2 2 2 2 2 2 2 2 2 2 2 2 2 2 2 2 2 2 2 14" xfId="25810" xr:uid="{00000000-0005-0000-0000-0000FD640000}"/>
    <cellStyle name="Normal 3 2 2 2 2 2 2 2 2 2 2 2 2 2 2 2 2 2 2 2 2 2 2 2 2 2 2 15" xfId="25811" xr:uid="{00000000-0005-0000-0000-0000FE640000}"/>
    <cellStyle name="Normal 3 2 2 2 2 2 2 2 2 2 2 2 2 2 2 2 2 2 2 2 2 2 2 2 2 2 2 16" xfId="25812" xr:uid="{00000000-0005-0000-0000-0000FF640000}"/>
    <cellStyle name="Normal 3 2 2 2 2 2 2 2 2 2 2 2 2 2 2 2 2 2 2 2 2 2 2 2 2 2 2 17" xfId="25813" xr:uid="{00000000-0005-0000-0000-000000650000}"/>
    <cellStyle name="Normal 3 2 2 2 2 2 2 2 2 2 2 2 2 2 2 2 2 2 2 2 2 2 2 2 2 2 2 18" xfId="25814" xr:uid="{00000000-0005-0000-0000-000001650000}"/>
    <cellStyle name="Normal 3 2 2 2 2 2 2 2 2 2 2 2 2 2 2 2 2 2 2 2 2 2 2 2 2 2 2 19" xfId="25815" xr:uid="{00000000-0005-0000-0000-000002650000}"/>
    <cellStyle name="Normal 3 2 2 2 2 2 2 2 2 2 2 2 2 2 2 2 2 2 2 2 2 2 2 2 2 2 2 2" xfId="25816" xr:uid="{00000000-0005-0000-0000-000003650000}"/>
    <cellStyle name="Normal 3 2 2 2 2 2 2 2 2 2 2 2 2 2 2 2 2 2 2 2 2 2 2 2 2 2 2 2 10" xfId="25817" xr:uid="{00000000-0005-0000-0000-000004650000}"/>
    <cellStyle name="Normal 3 2 2 2 2 2 2 2 2 2 2 2 2 2 2 2 2 2 2 2 2 2 2 2 2 2 2 2 11" xfId="25818" xr:uid="{00000000-0005-0000-0000-000005650000}"/>
    <cellStyle name="Normal 3 2 2 2 2 2 2 2 2 2 2 2 2 2 2 2 2 2 2 2 2 2 2 2 2 2 2 2 12" xfId="25819" xr:uid="{00000000-0005-0000-0000-000006650000}"/>
    <cellStyle name="Normal 3 2 2 2 2 2 2 2 2 2 2 2 2 2 2 2 2 2 2 2 2 2 2 2 2 2 2 2 13" xfId="25820" xr:uid="{00000000-0005-0000-0000-000007650000}"/>
    <cellStyle name="Normal 3 2 2 2 2 2 2 2 2 2 2 2 2 2 2 2 2 2 2 2 2 2 2 2 2 2 2 2 14" xfId="25821" xr:uid="{00000000-0005-0000-0000-000008650000}"/>
    <cellStyle name="Normal 3 2 2 2 2 2 2 2 2 2 2 2 2 2 2 2 2 2 2 2 2 2 2 2 2 2 2 2 15" xfId="25822" xr:uid="{00000000-0005-0000-0000-000009650000}"/>
    <cellStyle name="Normal 3 2 2 2 2 2 2 2 2 2 2 2 2 2 2 2 2 2 2 2 2 2 2 2 2 2 2 2 16" xfId="25823" xr:uid="{00000000-0005-0000-0000-00000A650000}"/>
    <cellStyle name="Normal 3 2 2 2 2 2 2 2 2 2 2 2 2 2 2 2 2 2 2 2 2 2 2 2 2 2 2 2 17" xfId="25824" xr:uid="{00000000-0005-0000-0000-00000B650000}"/>
    <cellStyle name="Normal 3 2 2 2 2 2 2 2 2 2 2 2 2 2 2 2 2 2 2 2 2 2 2 2 2 2 2 2 18" xfId="25825" xr:uid="{00000000-0005-0000-0000-00000C650000}"/>
    <cellStyle name="Normal 3 2 2 2 2 2 2 2 2 2 2 2 2 2 2 2 2 2 2 2 2 2 2 2 2 2 2 2 19" xfId="25826" xr:uid="{00000000-0005-0000-0000-00000D650000}"/>
    <cellStyle name="Normal 3 2 2 2 2 2 2 2 2 2 2 2 2 2 2 2 2 2 2 2 2 2 2 2 2 2 2 2 2" xfId="25827" xr:uid="{00000000-0005-0000-0000-00000E650000}"/>
    <cellStyle name="Normal 3 2 2 2 2 2 2 2 2 2 2 2 2 2 2 2 2 2 2 2 2 2 2 2 2 2 2 2 2 10" xfId="25828" xr:uid="{00000000-0005-0000-0000-00000F650000}"/>
    <cellStyle name="Normal 3 2 2 2 2 2 2 2 2 2 2 2 2 2 2 2 2 2 2 2 2 2 2 2 2 2 2 2 2 11" xfId="25829" xr:uid="{00000000-0005-0000-0000-000010650000}"/>
    <cellStyle name="Normal 3 2 2 2 2 2 2 2 2 2 2 2 2 2 2 2 2 2 2 2 2 2 2 2 2 2 2 2 2 12" xfId="25830" xr:uid="{00000000-0005-0000-0000-000011650000}"/>
    <cellStyle name="Normal 3 2 2 2 2 2 2 2 2 2 2 2 2 2 2 2 2 2 2 2 2 2 2 2 2 2 2 2 2 13" xfId="25831" xr:uid="{00000000-0005-0000-0000-000012650000}"/>
    <cellStyle name="Normal 3 2 2 2 2 2 2 2 2 2 2 2 2 2 2 2 2 2 2 2 2 2 2 2 2 2 2 2 2 14" xfId="25832" xr:uid="{00000000-0005-0000-0000-000013650000}"/>
    <cellStyle name="Normal 3 2 2 2 2 2 2 2 2 2 2 2 2 2 2 2 2 2 2 2 2 2 2 2 2 2 2 2 2 15" xfId="25833" xr:uid="{00000000-0005-0000-0000-000014650000}"/>
    <cellStyle name="Normal 3 2 2 2 2 2 2 2 2 2 2 2 2 2 2 2 2 2 2 2 2 2 2 2 2 2 2 2 2 16" xfId="25834" xr:uid="{00000000-0005-0000-0000-000015650000}"/>
    <cellStyle name="Normal 3 2 2 2 2 2 2 2 2 2 2 2 2 2 2 2 2 2 2 2 2 2 2 2 2 2 2 2 2 17" xfId="25835" xr:uid="{00000000-0005-0000-0000-000016650000}"/>
    <cellStyle name="Normal 3 2 2 2 2 2 2 2 2 2 2 2 2 2 2 2 2 2 2 2 2 2 2 2 2 2 2 2 2 18" xfId="25836" xr:uid="{00000000-0005-0000-0000-000017650000}"/>
    <cellStyle name="Normal 3 2 2 2 2 2 2 2 2 2 2 2 2 2 2 2 2 2 2 2 2 2 2 2 2 2 2 2 2 19" xfId="25837" xr:uid="{00000000-0005-0000-0000-000018650000}"/>
    <cellStyle name="Normal 3 2 2 2 2 2 2 2 2 2 2 2 2 2 2 2 2 2 2 2 2 2 2 2 2 2 2 2 2 2" xfId="25838" xr:uid="{00000000-0005-0000-0000-000019650000}"/>
    <cellStyle name="Normal 3 2 2 2 2 2 2 2 2 2 2 2 2 2 2 2 2 2 2 2 2 2 2 2 2 2 2 2 2 2 10" xfId="25839" xr:uid="{00000000-0005-0000-0000-00001A650000}"/>
    <cellStyle name="Normal 3 2 2 2 2 2 2 2 2 2 2 2 2 2 2 2 2 2 2 2 2 2 2 2 2 2 2 2 2 2 11" xfId="25840" xr:uid="{00000000-0005-0000-0000-00001B650000}"/>
    <cellStyle name="Normal 3 2 2 2 2 2 2 2 2 2 2 2 2 2 2 2 2 2 2 2 2 2 2 2 2 2 2 2 2 2 12" xfId="25841" xr:uid="{00000000-0005-0000-0000-00001C650000}"/>
    <cellStyle name="Normal 3 2 2 2 2 2 2 2 2 2 2 2 2 2 2 2 2 2 2 2 2 2 2 2 2 2 2 2 2 2 13" xfId="25842" xr:uid="{00000000-0005-0000-0000-00001D650000}"/>
    <cellStyle name="Normal 3 2 2 2 2 2 2 2 2 2 2 2 2 2 2 2 2 2 2 2 2 2 2 2 2 2 2 2 2 2 14" xfId="25843" xr:uid="{00000000-0005-0000-0000-00001E650000}"/>
    <cellStyle name="Normal 3 2 2 2 2 2 2 2 2 2 2 2 2 2 2 2 2 2 2 2 2 2 2 2 2 2 2 2 2 2 15" xfId="25844" xr:uid="{00000000-0005-0000-0000-00001F650000}"/>
    <cellStyle name="Normal 3 2 2 2 2 2 2 2 2 2 2 2 2 2 2 2 2 2 2 2 2 2 2 2 2 2 2 2 2 2 16" xfId="25845" xr:uid="{00000000-0005-0000-0000-000020650000}"/>
    <cellStyle name="Normal 3 2 2 2 2 2 2 2 2 2 2 2 2 2 2 2 2 2 2 2 2 2 2 2 2 2 2 2 2 2 17" xfId="25846" xr:uid="{00000000-0005-0000-0000-000021650000}"/>
    <cellStyle name="Normal 3 2 2 2 2 2 2 2 2 2 2 2 2 2 2 2 2 2 2 2 2 2 2 2 2 2 2 2 2 2 18" xfId="25847" xr:uid="{00000000-0005-0000-0000-000022650000}"/>
    <cellStyle name="Normal 3 2 2 2 2 2 2 2 2 2 2 2 2 2 2 2 2 2 2 2 2 2 2 2 2 2 2 2 2 2 19" xfId="25848" xr:uid="{00000000-0005-0000-0000-000023650000}"/>
    <cellStyle name="Normal 3 2 2 2 2 2 2 2 2 2 2 2 2 2 2 2 2 2 2 2 2 2 2 2 2 2 2 2 2 2 2" xfId="25849" xr:uid="{00000000-0005-0000-0000-000024650000}"/>
    <cellStyle name="Normal 3 2 2 2 2 2 2 2 2 2 2 2 2 2 2 2 2 2 2 2 2 2 2 2 2 2 2 2 2 2 2 2" xfId="25850" xr:uid="{00000000-0005-0000-0000-000025650000}"/>
    <cellStyle name="Normal 3 2 2 2 2 2 2 2 2 2 2 2 2 2 2 2 2 2 2 2 2 2 2 2 2 2 2 2 2 2 2 2 2" xfId="25851" xr:uid="{00000000-0005-0000-0000-000026650000}"/>
    <cellStyle name="Normal 3 2 2 2 2 2 2 2 2 2 2 2 2 2 2 2 2 2 2 2 2 2 2 2 2 2 2 2 2 2 2 2 2 2" xfId="25852" xr:uid="{00000000-0005-0000-0000-000027650000}"/>
    <cellStyle name="Normal 3 2 2 2 2 2 2 2 2 2 2 2 2 2 2 2 2 2 2 2 2 2 2 2 2 2 2 2 2 2 2 2 2 2 2" xfId="25853" xr:uid="{00000000-0005-0000-0000-000028650000}"/>
    <cellStyle name="Normal 3 2 2 2 2 2 2 2 2 2 2 2 2 2 2 2 2 2 2 2 2 2 2 2 2 2 2 2 2 2 2 2 2 2 2 2" xfId="25854" xr:uid="{00000000-0005-0000-0000-000029650000}"/>
    <cellStyle name="Normal 3 2 2 2 2 2 2 2 2 2 2 2 2 2 2 2 2 2 2 2 2 2 2 2 2 2 2 2 2 2 2 2 2 2 3" xfId="25855" xr:uid="{00000000-0005-0000-0000-00002A650000}"/>
    <cellStyle name="Normal 3 2 2 2 2 2 2 2 2 2 2 2 2 2 2 2 2 2 2 2 2 2 2 2 2 2 2 2 2 2 2 2 2 2 4" xfId="25856" xr:uid="{00000000-0005-0000-0000-00002B650000}"/>
    <cellStyle name="Normal 3 2 2 2 2 2 2 2 2 2 2 2 2 2 2 2 2 2 2 2 2 2 2 2 2 2 2 2 2 2 2 2 2 3" xfId="25857" xr:uid="{00000000-0005-0000-0000-00002C650000}"/>
    <cellStyle name="Normal 3 2 2 2 2 2 2 2 2 2 2 2 2 2 2 2 2 2 2 2 2 2 2 2 2 2 2 2 2 2 2 2 2 4" xfId="25858" xr:uid="{00000000-0005-0000-0000-00002D650000}"/>
    <cellStyle name="Normal 3 2 2 2 2 2 2 2 2 2 2 2 2 2 2 2 2 2 2 2 2 2 2 2 2 2 2 2 2 2 2 2 2 5" xfId="25859" xr:uid="{00000000-0005-0000-0000-00002E650000}"/>
    <cellStyle name="Normal 3 2 2 2 2 2 2 2 2 2 2 2 2 2 2 2 2 2 2 2 2 2 2 2 2 2 2 2 2 2 2 2 3" xfId="25860" xr:uid="{00000000-0005-0000-0000-00002F650000}"/>
    <cellStyle name="Normal 3 2 2 2 2 2 2 2 2 2 2 2 2 2 2 2 2 2 2 2 2 2 2 2 2 2 2 2 2 2 2 2 4" xfId="25861" xr:uid="{00000000-0005-0000-0000-000030650000}"/>
    <cellStyle name="Normal 3 2 2 2 2 2 2 2 2 2 2 2 2 2 2 2 2 2 2 2 2 2 2 2 2 2 2 2 2 2 2 2 5" xfId="25862" xr:uid="{00000000-0005-0000-0000-000031650000}"/>
    <cellStyle name="Normal 3 2 2 2 2 2 2 2 2 2 2 2 2 2 2 2 2 2 2 2 2 2 2 2 2 2 2 2 2 2 2 2 6" xfId="25863" xr:uid="{00000000-0005-0000-0000-000032650000}"/>
    <cellStyle name="Normal 3 2 2 2 2 2 2 2 2 2 2 2 2 2 2 2 2 2 2 2 2 2 2 2 2 2 2 2 2 2 2 2 6 2" xfId="25864" xr:uid="{00000000-0005-0000-0000-000033650000}"/>
    <cellStyle name="Normal 3 2 2 2 2 2 2 2 2 2 2 2 2 2 2 2 2 2 2 2 2 2 2 2 2 2 2 2 2 2 2 2 6 3" xfId="25865" xr:uid="{00000000-0005-0000-0000-000034650000}"/>
    <cellStyle name="Normal 3 2 2 2 2 2 2 2 2 2 2 2 2 2 2 2 2 2 2 2 2 2 2 2 2 2 2 2 2 2 2 2 6 4" xfId="25866" xr:uid="{00000000-0005-0000-0000-000035650000}"/>
    <cellStyle name="Normal 3 2 2 2 2 2 2 2 2 2 2 2 2 2 2 2 2 2 2 2 2 2 2 2 2 2 2 2 2 2 2 2 7" xfId="25867" xr:uid="{00000000-0005-0000-0000-000036650000}"/>
    <cellStyle name="Normal 3 2 2 2 2 2 2 2 2 2 2 2 2 2 2 2 2 2 2 2 2 2 2 2 2 2 2 2 2 2 2 2 8" xfId="25868" xr:uid="{00000000-0005-0000-0000-000037650000}"/>
    <cellStyle name="Normal 3 2 2 2 2 2 2 2 2 2 2 2 2 2 2 2 2 2 2 2 2 2 2 2 2 2 2 2 2 2 2 3" xfId="25869" xr:uid="{00000000-0005-0000-0000-000038650000}"/>
    <cellStyle name="Normal 3 2 2 2 2 2 2 2 2 2 2 2 2 2 2 2 2 2 2 2 2 2 2 2 2 2 2 2 2 2 2 4" xfId="25870" xr:uid="{00000000-0005-0000-0000-000039650000}"/>
    <cellStyle name="Normal 3 2 2 2 2 2 2 2 2 2 2 2 2 2 2 2 2 2 2 2 2 2 2 2 2 2 2 2 2 2 2 5" xfId="25871" xr:uid="{00000000-0005-0000-0000-00003A650000}"/>
    <cellStyle name="Normal 3 2 2 2 2 2 2 2 2 2 2 2 2 2 2 2 2 2 2 2 2 2 2 2 2 2 2 2 2 2 2 6" xfId="25872" xr:uid="{00000000-0005-0000-0000-00003B650000}"/>
    <cellStyle name="Normal 3 2 2 2 2 2 2 2 2 2 2 2 2 2 2 2 2 2 2 2 2 2 2 2 2 2 2 2 2 2 2 6 2" xfId="25873" xr:uid="{00000000-0005-0000-0000-00003C650000}"/>
    <cellStyle name="Normal 3 2 2 2 2 2 2 2 2 2 2 2 2 2 2 2 2 2 2 2 2 2 2 2 2 2 2 2 2 2 2 6 3" xfId="25874" xr:uid="{00000000-0005-0000-0000-00003D650000}"/>
    <cellStyle name="Normal 3 2 2 2 2 2 2 2 2 2 2 2 2 2 2 2 2 2 2 2 2 2 2 2 2 2 2 2 2 2 2 6 4" xfId="25875" xr:uid="{00000000-0005-0000-0000-00003E650000}"/>
    <cellStyle name="Normal 3 2 2 2 2 2 2 2 2 2 2 2 2 2 2 2 2 2 2 2 2 2 2 2 2 2 2 2 2 2 2 7" xfId="25876" xr:uid="{00000000-0005-0000-0000-00003F650000}"/>
    <cellStyle name="Normal 3 2 2 2 2 2 2 2 2 2 2 2 2 2 2 2 2 2 2 2 2 2 2 2 2 2 2 2 2 2 2 8" xfId="25877" xr:uid="{00000000-0005-0000-0000-000040650000}"/>
    <cellStyle name="Normal 3 2 2 2 2 2 2 2 2 2 2 2 2 2 2 2 2 2 2 2 2 2 2 2 2 2 2 2 2 2 20" xfId="25878" xr:uid="{00000000-0005-0000-0000-000041650000}"/>
    <cellStyle name="Normal 3 2 2 2 2 2 2 2 2 2 2 2 2 2 2 2 2 2 2 2 2 2 2 2 2 2 2 2 2 2 21" xfId="25879" xr:uid="{00000000-0005-0000-0000-000042650000}"/>
    <cellStyle name="Normal 3 2 2 2 2 2 2 2 2 2 2 2 2 2 2 2 2 2 2 2 2 2 2 2 2 2 2 2 2 2 22" xfId="25880" xr:uid="{00000000-0005-0000-0000-000043650000}"/>
    <cellStyle name="Normal 3 2 2 2 2 2 2 2 2 2 2 2 2 2 2 2 2 2 2 2 2 2 2 2 2 2 2 2 2 2 23" xfId="25881" xr:uid="{00000000-0005-0000-0000-000044650000}"/>
    <cellStyle name="Normal 3 2 2 2 2 2 2 2 2 2 2 2 2 2 2 2 2 2 2 2 2 2 2 2 2 2 2 2 2 2 24" xfId="25882" xr:uid="{00000000-0005-0000-0000-000045650000}"/>
    <cellStyle name="Normal 3 2 2 2 2 2 2 2 2 2 2 2 2 2 2 2 2 2 2 2 2 2 2 2 2 2 2 2 2 2 25" xfId="25883" xr:uid="{00000000-0005-0000-0000-000046650000}"/>
    <cellStyle name="Normal 3 2 2 2 2 2 2 2 2 2 2 2 2 2 2 2 2 2 2 2 2 2 2 2 2 2 2 2 2 2 25 2" xfId="25884" xr:uid="{00000000-0005-0000-0000-000047650000}"/>
    <cellStyle name="Normal 3 2 2 2 2 2 2 2 2 2 2 2 2 2 2 2 2 2 2 2 2 2 2 2 2 2 2 2 2 2 25 3" xfId="25885" xr:uid="{00000000-0005-0000-0000-000048650000}"/>
    <cellStyle name="Normal 3 2 2 2 2 2 2 2 2 2 2 2 2 2 2 2 2 2 2 2 2 2 2 2 2 2 2 2 2 2 25 4" xfId="25886" xr:uid="{00000000-0005-0000-0000-000049650000}"/>
    <cellStyle name="Normal 3 2 2 2 2 2 2 2 2 2 2 2 2 2 2 2 2 2 2 2 2 2 2 2 2 2 2 2 2 2 26" xfId="25887" xr:uid="{00000000-0005-0000-0000-00004A650000}"/>
    <cellStyle name="Normal 3 2 2 2 2 2 2 2 2 2 2 2 2 2 2 2 2 2 2 2 2 2 2 2 2 2 2 2 2 2 27" xfId="25888" xr:uid="{00000000-0005-0000-0000-00004B650000}"/>
    <cellStyle name="Normal 3 2 2 2 2 2 2 2 2 2 2 2 2 2 2 2 2 2 2 2 2 2 2 2 2 2 2 2 2 2 3" xfId="25889" xr:uid="{00000000-0005-0000-0000-00004C650000}"/>
    <cellStyle name="Normal 3 2 2 2 2 2 2 2 2 2 2 2 2 2 2 2 2 2 2 2 2 2 2 2 2 2 2 2 2 2 4" xfId="25890" xr:uid="{00000000-0005-0000-0000-00004D650000}"/>
    <cellStyle name="Normal 3 2 2 2 2 2 2 2 2 2 2 2 2 2 2 2 2 2 2 2 2 2 2 2 2 2 2 2 2 2 5" xfId="25891" xr:uid="{00000000-0005-0000-0000-00004E650000}"/>
    <cellStyle name="Normal 3 2 2 2 2 2 2 2 2 2 2 2 2 2 2 2 2 2 2 2 2 2 2 2 2 2 2 2 2 2 6" xfId="25892" xr:uid="{00000000-0005-0000-0000-00004F650000}"/>
    <cellStyle name="Normal 3 2 2 2 2 2 2 2 2 2 2 2 2 2 2 2 2 2 2 2 2 2 2 2 2 2 2 2 2 2 7" xfId="25893" xr:uid="{00000000-0005-0000-0000-000050650000}"/>
    <cellStyle name="Normal 3 2 2 2 2 2 2 2 2 2 2 2 2 2 2 2 2 2 2 2 2 2 2 2 2 2 2 2 2 2 8" xfId="25894" xr:uid="{00000000-0005-0000-0000-000051650000}"/>
    <cellStyle name="Normal 3 2 2 2 2 2 2 2 2 2 2 2 2 2 2 2 2 2 2 2 2 2 2 2 2 2 2 2 2 2 9" xfId="25895" xr:uid="{00000000-0005-0000-0000-000052650000}"/>
    <cellStyle name="Normal 3 2 2 2 2 2 2 2 2 2 2 2 2 2 2 2 2 2 2 2 2 2 2 2 2 2 2 2 2 20" xfId="25896" xr:uid="{00000000-0005-0000-0000-000053650000}"/>
    <cellStyle name="Normal 3 2 2 2 2 2 2 2 2 2 2 2 2 2 2 2 2 2 2 2 2 2 2 2 2 2 2 2 2 21" xfId="25897" xr:uid="{00000000-0005-0000-0000-000054650000}"/>
    <cellStyle name="Normal 3 2 2 2 2 2 2 2 2 2 2 2 2 2 2 2 2 2 2 2 2 2 2 2 2 2 2 2 2 22" xfId="25898" xr:uid="{00000000-0005-0000-0000-000055650000}"/>
    <cellStyle name="Normal 3 2 2 2 2 2 2 2 2 2 2 2 2 2 2 2 2 2 2 2 2 2 2 2 2 2 2 2 2 23" xfId="25899" xr:uid="{00000000-0005-0000-0000-000056650000}"/>
    <cellStyle name="Normal 3 2 2 2 2 2 2 2 2 2 2 2 2 2 2 2 2 2 2 2 2 2 2 2 2 2 2 2 2 24" xfId="25900" xr:uid="{00000000-0005-0000-0000-000057650000}"/>
    <cellStyle name="Normal 3 2 2 2 2 2 2 2 2 2 2 2 2 2 2 2 2 2 2 2 2 2 2 2 2 2 2 2 2 25" xfId="25901" xr:uid="{00000000-0005-0000-0000-000058650000}"/>
    <cellStyle name="Normal 3 2 2 2 2 2 2 2 2 2 2 2 2 2 2 2 2 2 2 2 2 2 2 2 2 2 2 2 2 25 2" xfId="25902" xr:uid="{00000000-0005-0000-0000-000059650000}"/>
    <cellStyle name="Normal 3 2 2 2 2 2 2 2 2 2 2 2 2 2 2 2 2 2 2 2 2 2 2 2 2 2 2 2 2 25 3" xfId="25903" xr:uid="{00000000-0005-0000-0000-00005A650000}"/>
    <cellStyle name="Normal 3 2 2 2 2 2 2 2 2 2 2 2 2 2 2 2 2 2 2 2 2 2 2 2 2 2 2 2 2 25 4" xfId="25904" xr:uid="{00000000-0005-0000-0000-00005B650000}"/>
    <cellStyle name="Normal 3 2 2 2 2 2 2 2 2 2 2 2 2 2 2 2 2 2 2 2 2 2 2 2 2 2 2 2 2 26" xfId="25905" xr:uid="{00000000-0005-0000-0000-00005C650000}"/>
    <cellStyle name="Normal 3 2 2 2 2 2 2 2 2 2 2 2 2 2 2 2 2 2 2 2 2 2 2 2 2 2 2 2 2 27" xfId="25906" xr:uid="{00000000-0005-0000-0000-00005D650000}"/>
    <cellStyle name="Normal 3 2 2 2 2 2 2 2 2 2 2 2 2 2 2 2 2 2 2 2 2 2 2 2 2 2 2 2 2 3" xfId="25907" xr:uid="{00000000-0005-0000-0000-00005E650000}"/>
    <cellStyle name="Normal 3 2 2 2 2 2 2 2 2 2 2 2 2 2 2 2 2 2 2 2 2 2 2 2 2 2 2 2 2 4" xfId="25908" xr:uid="{00000000-0005-0000-0000-00005F650000}"/>
    <cellStyle name="Normal 3 2 2 2 2 2 2 2 2 2 2 2 2 2 2 2 2 2 2 2 2 2 2 2 2 2 2 2 2 5" xfId="25909" xr:uid="{00000000-0005-0000-0000-000060650000}"/>
    <cellStyle name="Normal 3 2 2 2 2 2 2 2 2 2 2 2 2 2 2 2 2 2 2 2 2 2 2 2 2 2 2 2 2 6" xfId="25910" xr:uid="{00000000-0005-0000-0000-000061650000}"/>
    <cellStyle name="Normal 3 2 2 2 2 2 2 2 2 2 2 2 2 2 2 2 2 2 2 2 2 2 2 2 2 2 2 2 2 7" xfId="25911" xr:uid="{00000000-0005-0000-0000-000062650000}"/>
    <cellStyle name="Normal 3 2 2 2 2 2 2 2 2 2 2 2 2 2 2 2 2 2 2 2 2 2 2 2 2 2 2 2 2 8" xfId="25912" xr:uid="{00000000-0005-0000-0000-000063650000}"/>
    <cellStyle name="Normal 3 2 2 2 2 2 2 2 2 2 2 2 2 2 2 2 2 2 2 2 2 2 2 2 2 2 2 2 2 9" xfId="25913" xr:uid="{00000000-0005-0000-0000-000064650000}"/>
    <cellStyle name="Normal 3 2 2 2 2 2 2 2 2 2 2 2 2 2 2 2 2 2 2 2 2 2 2 2 2 2 2 2 20" xfId="25914" xr:uid="{00000000-0005-0000-0000-000065650000}"/>
    <cellStyle name="Normal 3 2 2 2 2 2 2 2 2 2 2 2 2 2 2 2 2 2 2 2 2 2 2 2 2 2 2 2 21" xfId="25915" xr:uid="{00000000-0005-0000-0000-000066650000}"/>
    <cellStyle name="Normal 3 2 2 2 2 2 2 2 2 2 2 2 2 2 2 2 2 2 2 2 2 2 2 2 2 2 2 2 22" xfId="25916" xr:uid="{00000000-0005-0000-0000-000067650000}"/>
    <cellStyle name="Normal 3 2 2 2 2 2 2 2 2 2 2 2 2 2 2 2 2 2 2 2 2 2 2 2 2 2 2 2 23" xfId="25917" xr:uid="{00000000-0005-0000-0000-000068650000}"/>
    <cellStyle name="Normal 3 2 2 2 2 2 2 2 2 2 2 2 2 2 2 2 2 2 2 2 2 2 2 2 2 2 2 2 24" xfId="25918" xr:uid="{00000000-0005-0000-0000-000069650000}"/>
    <cellStyle name="Normal 3 2 2 2 2 2 2 2 2 2 2 2 2 2 2 2 2 2 2 2 2 2 2 2 2 2 2 2 25" xfId="25919" xr:uid="{00000000-0005-0000-0000-00006A650000}"/>
    <cellStyle name="Normal 3 2 2 2 2 2 2 2 2 2 2 2 2 2 2 2 2 2 2 2 2 2 2 2 2 2 2 2 26" xfId="25920" xr:uid="{00000000-0005-0000-0000-00006B650000}"/>
    <cellStyle name="Normal 3 2 2 2 2 2 2 2 2 2 2 2 2 2 2 2 2 2 2 2 2 2 2 2 2 2 2 2 26 2" xfId="25921" xr:uid="{00000000-0005-0000-0000-00006C650000}"/>
    <cellStyle name="Normal 3 2 2 2 2 2 2 2 2 2 2 2 2 2 2 2 2 2 2 2 2 2 2 2 2 2 2 2 26 3" xfId="25922" xr:uid="{00000000-0005-0000-0000-00006D650000}"/>
    <cellStyle name="Normal 3 2 2 2 2 2 2 2 2 2 2 2 2 2 2 2 2 2 2 2 2 2 2 2 2 2 2 2 26 4" xfId="25923" xr:uid="{00000000-0005-0000-0000-00006E650000}"/>
    <cellStyle name="Normal 3 2 2 2 2 2 2 2 2 2 2 2 2 2 2 2 2 2 2 2 2 2 2 2 2 2 2 2 27" xfId="25924" xr:uid="{00000000-0005-0000-0000-00006F650000}"/>
    <cellStyle name="Normal 3 2 2 2 2 2 2 2 2 2 2 2 2 2 2 2 2 2 2 2 2 2 2 2 2 2 2 2 28" xfId="25925" xr:uid="{00000000-0005-0000-0000-000070650000}"/>
    <cellStyle name="Normal 3 2 2 2 2 2 2 2 2 2 2 2 2 2 2 2 2 2 2 2 2 2 2 2 2 2 2 2 3" xfId="25926" xr:uid="{00000000-0005-0000-0000-000071650000}"/>
    <cellStyle name="Normal 3 2 2 2 2 2 2 2 2 2 2 2 2 2 2 2 2 2 2 2 2 2 2 2 2 2 2 2 4" xfId="25927" xr:uid="{00000000-0005-0000-0000-000072650000}"/>
    <cellStyle name="Normal 3 2 2 2 2 2 2 2 2 2 2 2 2 2 2 2 2 2 2 2 2 2 2 2 2 2 2 2 5" xfId="25928" xr:uid="{00000000-0005-0000-0000-000073650000}"/>
    <cellStyle name="Normal 3 2 2 2 2 2 2 2 2 2 2 2 2 2 2 2 2 2 2 2 2 2 2 2 2 2 2 2 6" xfId="25929" xr:uid="{00000000-0005-0000-0000-000074650000}"/>
    <cellStyle name="Normal 3 2 2 2 2 2 2 2 2 2 2 2 2 2 2 2 2 2 2 2 2 2 2 2 2 2 2 2 7" xfId="25930" xr:uid="{00000000-0005-0000-0000-000075650000}"/>
    <cellStyle name="Normal 3 2 2 2 2 2 2 2 2 2 2 2 2 2 2 2 2 2 2 2 2 2 2 2 2 2 2 2 8" xfId="25931" xr:uid="{00000000-0005-0000-0000-000076650000}"/>
    <cellStyle name="Normal 3 2 2 2 2 2 2 2 2 2 2 2 2 2 2 2 2 2 2 2 2 2 2 2 2 2 2 2 9" xfId="25932" xr:uid="{00000000-0005-0000-0000-000077650000}"/>
    <cellStyle name="Normal 3 2 2 2 2 2 2 2 2 2 2 2 2 2 2 2 2 2 2 2 2 2 2 2 2 2 2 20" xfId="25933" xr:uid="{00000000-0005-0000-0000-000078650000}"/>
    <cellStyle name="Normal 3 2 2 2 2 2 2 2 2 2 2 2 2 2 2 2 2 2 2 2 2 2 2 2 2 2 2 21" xfId="25934" xr:uid="{00000000-0005-0000-0000-000079650000}"/>
    <cellStyle name="Normal 3 2 2 2 2 2 2 2 2 2 2 2 2 2 2 2 2 2 2 2 2 2 2 2 2 2 2 22" xfId="25935" xr:uid="{00000000-0005-0000-0000-00007A650000}"/>
    <cellStyle name="Normal 3 2 2 2 2 2 2 2 2 2 2 2 2 2 2 2 2 2 2 2 2 2 2 2 2 2 2 23" xfId="25936" xr:uid="{00000000-0005-0000-0000-00007B650000}"/>
    <cellStyle name="Normal 3 2 2 2 2 2 2 2 2 2 2 2 2 2 2 2 2 2 2 2 2 2 2 2 2 2 2 24" xfId="25937" xr:uid="{00000000-0005-0000-0000-00007C650000}"/>
    <cellStyle name="Normal 3 2 2 2 2 2 2 2 2 2 2 2 2 2 2 2 2 2 2 2 2 2 2 2 2 2 2 25" xfId="25938" xr:uid="{00000000-0005-0000-0000-00007D650000}"/>
    <cellStyle name="Normal 3 2 2 2 2 2 2 2 2 2 2 2 2 2 2 2 2 2 2 2 2 2 2 2 2 2 2 26" xfId="25939" xr:uid="{00000000-0005-0000-0000-00007E650000}"/>
    <cellStyle name="Normal 3 2 2 2 2 2 2 2 2 2 2 2 2 2 2 2 2 2 2 2 2 2 2 2 2 2 2 26 2" xfId="25940" xr:uid="{00000000-0005-0000-0000-00007F650000}"/>
    <cellStyle name="Normal 3 2 2 2 2 2 2 2 2 2 2 2 2 2 2 2 2 2 2 2 2 2 2 2 2 2 2 26 3" xfId="25941" xr:uid="{00000000-0005-0000-0000-000080650000}"/>
    <cellStyle name="Normal 3 2 2 2 2 2 2 2 2 2 2 2 2 2 2 2 2 2 2 2 2 2 2 2 2 2 2 26 4" xfId="25942" xr:uid="{00000000-0005-0000-0000-000081650000}"/>
    <cellStyle name="Normal 3 2 2 2 2 2 2 2 2 2 2 2 2 2 2 2 2 2 2 2 2 2 2 2 2 2 2 27" xfId="25943" xr:uid="{00000000-0005-0000-0000-000082650000}"/>
    <cellStyle name="Normal 3 2 2 2 2 2 2 2 2 2 2 2 2 2 2 2 2 2 2 2 2 2 2 2 2 2 2 28" xfId="25944" xr:uid="{00000000-0005-0000-0000-000083650000}"/>
    <cellStyle name="Normal 3 2 2 2 2 2 2 2 2 2 2 2 2 2 2 2 2 2 2 2 2 2 2 2 2 2 2 3" xfId="25945" xr:uid="{00000000-0005-0000-0000-000084650000}"/>
    <cellStyle name="Normal 3 2 2 2 2 2 2 2 2 2 2 2 2 2 2 2 2 2 2 2 2 2 2 2 2 2 2 4" xfId="25946" xr:uid="{00000000-0005-0000-0000-000085650000}"/>
    <cellStyle name="Normal 3 2 2 2 2 2 2 2 2 2 2 2 2 2 2 2 2 2 2 2 2 2 2 2 2 2 2 5" xfId="25947" xr:uid="{00000000-0005-0000-0000-000086650000}"/>
    <cellStyle name="Normal 3 2 2 2 2 2 2 2 2 2 2 2 2 2 2 2 2 2 2 2 2 2 2 2 2 2 2 6" xfId="25948" xr:uid="{00000000-0005-0000-0000-000087650000}"/>
    <cellStyle name="Normal 3 2 2 2 2 2 2 2 2 2 2 2 2 2 2 2 2 2 2 2 2 2 2 2 2 2 2 7" xfId="25949" xr:uid="{00000000-0005-0000-0000-000088650000}"/>
    <cellStyle name="Normal 3 2 2 2 2 2 2 2 2 2 2 2 2 2 2 2 2 2 2 2 2 2 2 2 2 2 2 8" xfId="25950" xr:uid="{00000000-0005-0000-0000-000089650000}"/>
    <cellStyle name="Normal 3 2 2 2 2 2 2 2 2 2 2 2 2 2 2 2 2 2 2 2 2 2 2 2 2 2 2 9" xfId="25951" xr:uid="{00000000-0005-0000-0000-00008A650000}"/>
    <cellStyle name="Normal 3 2 2 2 2 2 2 2 2 2 2 2 2 2 2 2 2 2 2 2 2 2 2 2 2 2 20" xfId="25952" xr:uid="{00000000-0005-0000-0000-00008B650000}"/>
    <cellStyle name="Normal 3 2 2 2 2 2 2 2 2 2 2 2 2 2 2 2 2 2 2 2 2 2 2 2 2 2 21" xfId="25953" xr:uid="{00000000-0005-0000-0000-00008C650000}"/>
    <cellStyle name="Normal 3 2 2 2 2 2 2 2 2 2 2 2 2 2 2 2 2 2 2 2 2 2 2 2 2 2 22" xfId="25954" xr:uid="{00000000-0005-0000-0000-00008D650000}"/>
    <cellStyle name="Normal 3 2 2 2 2 2 2 2 2 2 2 2 2 2 2 2 2 2 2 2 2 2 2 2 2 2 23" xfId="25955" xr:uid="{00000000-0005-0000-0000-00008E650000}"/>
    <cellStyle name="Normal 3 2 2 2 2 2 2 2 2 2 2 2 2 2 2 2 2 2 2 2 2 2 2 2 2 2 24" xfId="25956" xr:uid="{00000000-0005-0000-0000-00008F650000}"/>
    <cellStyle name="Normal 3 2 2 2 2 2 2 2 2 2 2 2 2 2 2 2 2 2 2 2 2 2 2 2 2 2 25" xfId="25957" xr:uid="{00000000-0005-0000-0000-000090650000}"/>
    <cellStyle name="Normal 3 2 2 2 2 2 2 2 2 2 2 2 2 2 2 2 2 2 2 2 2 2 2 2 2 2 26" xfId="25958" xr:uid="{00000000-0005-0000-0000-000091650000}"/>
    <cellStyle name="Normal 3 2 2 2 2 2 2 2 2 2 2 2 2 2 2 2 2 2 2 2 2 2 2 2 2 2 27" xfId="25959" xr:uid="{00000000-0005-0000-0000-000092650000}"/>
    <cellStyle name="Normal 3 2 2 2 2 2 2 2 2 2 2 2 2 2 2 2 2 2 2 2 2 2 2 2 2 2 28" xfId="25960" xr:uid="{00000000-0005-0000-0000-000093650000}"/>
    <cellStyle name="Normal 3 2 2 2 2 2 2 2 2 2 2 2 2 2 2 2 2 2 2 2 2 2 2 2 2 2 28 2" xfId="25961" xr:uid="{00000000-0005-0000-0000-000094650000}"/>
    <cellStyle name="Normal 3 2 2 2 2 2 2 2 2 2 2 2 2 2 2 2 2 2 2 2 2 2 2 2 2 2 28 3" xfId="25962" xr:uid="{00000000-0005-0000-0000-000095650000}"/>
    <cellStyle name="Normal 3 2 2 2 2 2 2 2 2 2 2 2 2 2 2 2 2 2 2 2 2 2 2 2 2 2 28 4" xfId="25963" xr:uid="{00000000-0005-0000-0000-000096650000}"/>
    <cellStyle name="Normal 3 2 2 2 2 2 2 2 2 2 2 2 2 2 2 2 2 2 2 2 2 2 2 2 2 2 29" xfId="25964" xr:uid="{00000000-0005-0000-0000-000097650000}"/>
    <cellStyle name="Normal 3 2 2 2 2 2 2 2 2 2 2 2 2 2 2 2 2 2 2 2 2 2 2 2 2 2 3" xfId="25965" xr:uid="{00000000-0005-0000-0000-000098650000}"/>
    <cellStyle name="Normal 3 2 2 2 2 2 2 2 2 2 2 2 2 2 2 2 2 2 2 2 2 2 2 2 2 2 30" xfId="25966" xr:uid="{00000000-0005-0000-0000-000099650000}"/>
    <cellStyle name="Normal 3 2 2 2 2 2 2 2 2 2 2 2 2 2 2 2 2 2 2 2 2 2 2 2 2 2 4" xfId="25967" xr:uid="{00000000-0005-0000-0000-00009A650000}"/>
    <cellStyle name="Normal 3 2 2 2 2 2 2 2 2 2 2 2 2 2 2 2 2 2 2 2 2 2 2 2 2 2 5" xfId="25968" xr:uid="{00000000-0005-0000-0000-00009B650000}"/>
    <cellStyle name="Normal 3 2 2 2 2 2 2 2 2 2 2 2 2 2 2 2 2 2 2 2 2 2 2 2 2 2 6" xfId="25969" xr:uid="{00000000-0005-0000-0000-00009C650000}"/>
    <cellStyle name="Normal 3 2 2 2 2 2 2 2 2 2 2 2 2 2 2 2 2 2 2 2 2 2 2 2 2 2 7" xfId="25970" xr:uid="{00000000-0005-0000-0000-00009D650000}"/>
    <cellStyle name="Normal 3 2 2 2 2 2 2 2 2 2 2 2 2 2 2 2 2 2 2 2 2 2 2 2 2 2 8" xfId="25971" xr:uid="{00000000-0005-0000-0000-00009E650000}"/>
    <cellStyle name="Normal 3 2 2 2 2 2 2 2 2 2 2 2 2 2 2 2 2 2 2 2 2 2 2 2 2 2 9" xfId="25972" xr:uid="{00000000-0005-0000-0000-00009F650000}"/>
    <cellStyle name="Normal 3 2 2 2 2 2 2 2 2 2 2 2 2 2 2 2 2 2 2 2 2 2 2 2 2 20" xfId="25973" xr:uid="{00000000-0005-0000-0000-0000A0650000}"/>
    <cellStyle name="Normal 3 2 2 2 2 2 2 2 2 2 2 2 2 2 2 2 2 2 2 2 2 2 2 2 2 21" xfId="25974" xr:uid="{00000000-0005-0000-0000-0000A1650000}"/>
    <cellStyle name="Normal 3 2 2 2 2 2 2 2 2 2 2 2 2 2 2 2 2 2 2 2 2 2 2 2 2 22" xfId="25975" xr:uid="{00000000-0005-0000-0000-0000A2650000}"/>
    <cellStyle name="Normal 3 2 2 2 2 2 2 2 2 2 2 2 2 2 2 2 2 2 2 2 2 2 2 2 2 23" xfId="25976" xr:uid="{00000000-0005-0000-0000-0000A3650000}"/>
    <cellStyle name="Normal 3 2 2 2 2 2 2 2 2 2 2 2 2 2 2 2 2 2 2 2 2 2 2 2 2 24" xfId="25977" xr:uid="{00000000-0005-0000-0000-0000A4650000}"/>
    <cellStyle name="Normal 3 2 2 2 2 2 2 2 2 2 2 2 2 2 2 2 2 2 2 2 2 2 2 2 2 25" xfId="25978" xr:uid="{00000000-0005-0000-0000-0000A5650000}"/>
    <cellStyle name="Normal 3 2 2 2 2 2 2 2 2 2 2 2 2 2 2 2 2 2 2 2 2 2 2 2 2 26" xfId="25979" xr:uid="{00000000-0005-0000-0000-0000A6650000}"/>
    <cellStyle name="Normal 3 2 2 2 2 2 2 2 2 2 2 2 2 2 2 2 2 2 2 2 2 2 2 2 2 27" xfId="25980" xr:uid="{00000000-0005-0000-0000-0000A7650000}"/>
    <cellStyle name="Normal 3 2 2 2 2 2 2 2 2 2 2 2 2 2 2 2 2 2 2 2 2 2 2 2 2 28" xfId="25981" xr:uid="{00000000-0005-0000-0000-0000A8650000}"/>
    <cellStyle name="Normal 3 2 2 2 2 2 2 2 2 2 2 2 2 2 2 2 2 2 2 2 2 2 2 2 2 28 2" xfId="25982" xr:uid="{00000000-0005-0000-0000-0000A9650000}"/>
    <cellStyle name="Normal 3 2 2 2 2 2 2 2 2 2 2 2 2 2 2 2 2 2 2 2 2 2 2 2 2 28 3" xfId="25983" xr:uid="{00000000-0005-0000-0000-0000AA650000}"/>
    <cellStyle name="Normal 3 2 2 2 2 2 2 2 2 2 2 2 2 2 2 2 2 2 2 2 2 2 2 2 2 28 4" xfId="25984" xr:uid="{00000000-0005-0000-0000-0000AB650000}"/>
    <cellStyle name="Normal 3 2 2 2 2 2 2 2 2 2 2 2 2 2 2 2 2 2 2 2 2 2 2 2 2 29" xfId="25985" xr:uid="{00000000-0005-0000-0000-0000AC650000}"/>
    <cellStyle name="Normal 3 2 2 2 2 2 2 2 2 2 2 2 2 2 2 2 2 2 2 2 2 2 2 2 2 3" xfId="25986" xr:uid="{00000000-0005-0000-0000-0000AD650000}"/>
    <cellStyle name="Normal 3 2 2 2 2 2 2 2 2 2 2 2 2 2 2 2 2 2 2 2 2 2 2 2 2 30" xfId="25987" xr:uid="{00000000-0005-0000-0000-0000AE650000}"/>
    <cellStyle name="Normal 3 2 2 2 2 2 2 2 2 2 2 2 2 2 2 2 2 2 2 2 2 2 2 2 2 4" xfId="25988" xr:uid="{00000000-0005-0000-0000-0000AF650000}"/>
    <cellStyle name="Normal 3 2 2 2 2 2 2 2 2 2 2 2 2 2 2 2 2 2 2 2 2 2 2 2 2 5" xfId="25989" xr:uid="{00000000-0005-0000-0000-0000B0650000}"/>
    <cellStyle name="Normal 3 2 2 2 2 2 2 2 2 2 2 2 2 2 2 2 2 2 2 2 2 2 2 2 2 6" xfId="25990" xr:uid="{00000000-0005-0000-0000-0000B1650000}"/>
    <cellStyle name="Normal 3 2 2 2 2 2 2 2 2 2 2 2 2 2 2 2 2 2 2 2 2 2 2 2 2 7" xfId="25991" xr:uid="{00000000-0005-0000-0000-0000B2650000}"/>
    <cellStyle name="Normal 3 2 2 2 2 2 2 2 2 2 2 2 2 2 2 2 2 2 2 2 2 2 2 2 2 8" xfId="25992" xr:uid="{00000000-0005-0000-0000-0000B3650000}"/>
    <cellStyle name="Normal 3 2 2 2 2 2 2 2 2 2 2 2 2 2 2 2 2 2 2 2 2 2 2 2 2 9" xfId="25993" xr:uid="{00000000-0005-0000-0000-0000B4650000}"/>
    <cellStyle name="Normal 3 2 2 2 2 2 2 2 2 2 2 2 2 2 2 2 2 2 2 2 2 2 2 2 20" xfId="25994" xr:uid="{00000000-0005-0000-0000-0000B5650000}"/>
    <cellStyle name="Normal 3 2 2 2 2 2 2 2 2 2 2 2 2 2 2 2 2 2 2 2 2 2 2 2 21" xfId="25995" xr:uid="{00000000-0005-0000-0000-0000B6650000}"/>
    <cellStyle name="Normal 3 2 2 2 2 2 2 2 2 2 2 2 2 2 2 2 2 2 2 2 2 2 2 2 22" xfId="25996" xr:uid="{00000000-0005-0000-0000-0000B7650000}"/>
    <cellStyle name="Normal 3 2 2 2 2 2 2 2 2 2 2 2 2 2 2 2 2 2 2 2 2 2 2 2 23" xfId="25997" xr:uid="{00000000-0005-0000-0000-0000B8650000}"/>
    <cellStyle name="Normal 3 2 2 2 2 2 2 2 2 2 2 2 2 2 2 2 2 2 2 2 2 2 2 2 24" xfId="25998" xr:uid="{00000000-0005-0000-0000-0000B9650000}"/>
    <cellStyle name="Normal 3 2 2 2 2 2 2 2 2 2 2 2 2 2 2 2 2 2 2 2 2 2 2 2 25" xfId="25999" xr:uid="{00000000-0005-0000-0000-0000BA650000}"/>
    <cellStyle name="Normal 3 2 2 2 2 2 2 2 2 2 2 2 2 2 2 2 2 2 2 2 2 2 2 2 26" xfId="26000" xr:uid="{00000000-0005-0000-0000-0000BB650000}"/>
    <cellStyle name="Normal 3 2 2 2 2 2 2 2 2 2 2 2 2 2 2 2 2 2 2 2 2 2 2 2 27" xfId="26001" xr:uid="{00000000-0005-0000-0000-0000BC650000}"/>
    <cellStyle name="Normal 3 2 2 2 2 2 2 2 2 2 2 2 2 2 2 2 2 2 2 2 2 2 2 2 28" xfId="26002" xr:uid="{00000000-0005-0000-0000-0000BD650000}"/>
    <cellStyle name="Normal 3 2 2 2 2 2 2 2 2 2 2 2 2 2 2 2 2 2 2 2 2 2 2 2 29" xfId="26003" xr:uid="{00000000-0005-0000-0000-0000BE650000}"/>
    <cellStyle name="Normal 3 2 2 2 2 2 2 2 2 2 2 2 2 2 2 2 2 2 2 2 2 2 2 2 3" xfId="26004" xr:uid="{00000000-0005-0000-0000-0000BF650000}"/>
    <cellStyle name="Normal 3 2 2 2 2 2 2 2 2 2 2 2 2 2 2 2 2 2 2 2 2 2 2 2 30" xfId="26005" xr:uid="{00000000-0005-0000-0000-0000C0650000}"/>
    <cellStyle name="Normal 3 2 2 2 2 2 2 2 2 2 2 2 2 2 2 2 2 2 2 2 2 2 2 2 31" xfId="26006" xr:uid="{00000000-0005-0000-0000-0000C1650000}"/>
    <cellStyle name="Normal 3 2 2 2 2 2 2 2 2 2 2 2 2 2 2 2 2 2 2 2 2 2 2 2 32" xfId="26007" xr:uid="{00000000-0005-0000-0000-0000C2650000}"/>
    <cellStyle name="Normal 3 2 2 2 2 2 2 2 2 2 2 2 2 2 2 2 2 2 2 2 2 2 2 2 33" xfId="26008" xr:uid="{00000000-0005-0000-0000-0000C3650000}"/>
    <cellStyle name="Normal 3 2 2 2 2 2 2 2 2 2 2 2 2 2 2 2 2 2 2 2 2 2 2 2 34" xfId="26009" xr:uid="{00000000-0005-0000-0000-0000C4650000}"/>
    <cellStyle name="Normal 3 2 2 2 2 2 2 2 2 2 2 2 2 2 2 2 2 2 2 2 2 2 2 2 34 2" xfId="26010" xr:uid="{00000000-0005-0000-0000-0000C5650000}"/>
    <cellStyle name="Normal 3 2 2 2 2 2 2 2 2 2 2 2 2 2 2 2 2 2 2 2 2 2 2 2 34 3" xfId="26011" xr:uid="{00000000-0005-0000-0000-0000C6650000}"/>
    <cellStyle name="Normal 3 2 2 2 2 2 2 2 2 2 2 2 2 2 2 2 2 2 2 2 2 2 2 2 34 4" xfId="26012" xr:uid="{00000000-0005-0000-0000-0000C7650000}"/>
    <cellStyle name="Normal 3 2 2 2 2 2 2 2 2 2 2 2 2 2 2 2 2 2 2 2 2 2 2 2 35" xfId="26013" xr:uid="{00000000-0005-0000-0000-0000C8650000}"/>
    <cellStyle name="Normal 3 2 2 2 2 2 2 2 2 2 2 2 2 2 2 2 2 2 2 2 2 2 2 2 36" xfId="26014" xr:uid="{00000000-0005-0000-0000-0000C9650000}"/>
    <cellStyle name="Normal 3 2 2 2 2 2 2 2 2 2 2 2 2 2 2 2 2 2 2 2 2 2 2 2 4" xfId="26015" xr:uid="{00000000-0005-0000-0000-0000CA650000}"/>
    <cellStyle name="Normal 3 2 2 2 2 2 2 2 2 2 2 2 2 2 2 2 2 2 2 2 2 2 2 2 5" xfId="26016" xr:uid="{00000000-0005-0000-0000-0000CB650000}"/>
    <cellStyle name="Normal 3 2 2 2 2 2 2 2 2 2 2 2 2 2 2 2 2 2 2 2 2 2 2 2 6" xfId="26017" xr:uid="{00000000-0005-0000-0000-0000CC650000}"/>
    <cellStyle name="Normal 3 2 2 2 2 2 2 2 2 2 2 2 2 2 2 2 2 2 2 2 2 2 2 2 7" xfId="26018" xr:uid="{00000000-0005-0000-0000-0000CD650000}"/>
    <cellStyle name="Normal 3 2 2 2 2 2 2 2 2 2 2 2 2 2 2 2 2 2 2 2 2 2 2 2 8" xfId="26019" xr:uid="{00000000-0005-0000-0000-0000CE650000}"/>
    <cellStyle name="Normal 3 2 2 2 2 2 2 2 2 2 2 2 2 2 2 2 2 2 2 2 2 2 2 2 9" xfId="26020" xr:uid="{00000000-0005-0000-0000-0000CF650000}"/>
    <cellStyle name="Normal 3 2 2 2 2 2 2 2 2 2 2 2 2 2 2 2 2 2 2 2 2 2 2 20" xfId="26021" xr:uid="{00000000-0005-0000-0000-0000D0650000}"/>
    <cellStyle name="Normal 3 2 2 2 2 2 2 2 2 2 2 2 2 2 2 2 2 2 2 2 2 2 2 21" xfId="26022" xr:uid="{00000000-0005-0000-0000-0000D1650000}"/>
    <cellStyle name="Normal 3 2 2 2 2 2 2 2 2 2 2 2 2 2 2 2 2 2 2 2 2 2 2 22" xfId="26023" xr:uid="{00000000-0005-0000-0000-0000D2650000}"/>
    <cellStyle name="Normal 3 2 2 2 2 2 2 2 2 2 2 2 2 2 2 2 2 2 2 2 2 2 2 23" xfId="26024" xr:uid="{00000000-0005-0000-0000-0000D3650000}"/>
    <cellStyle name="Normal 3 2 2 2 2 2 2 2 2 2 2 2 2 2 2 2 2 2 2 2 2 2 2 24" xfId="26025" xr:uid="{00000000-0005-0000-0000-0000D4650000}"/>
    <cellStyle name="Normal 3 2 2 2 2 2 2 2 2 2 2 2 2 2 2 2 2 2 2 2 2 2 2 25" xfId="26026" xr:uid="{00000000-0005-0000-0000-0000D5650000}"/>
    <cellStyle name="Normal 3 2 2 2 2 2 2 2 2 2 2 2 2 2 2 2 2 2 2 2 2 2 2 26" xfId="26027" xr:uid="{00000000-0005-0000-0000-0000D6650000}"/>
    <cellStyle name="Normal 3 2 2 2 2 2 2 2 2 2 2 2 2 2 2 2 2 2 2 2 2 2 2 27" xfId="26028" xr:uid="{00000000-0005-0000-0000-0000D7650000}"/>
    <cellStyle name="Normal 3 2 2 2 2 2 2 2 2 2 2 2 2 2 2 2 2 2 2 2 2 2 2 28" xfId="26029" xr:uid="{00000000-0005-0000-0000-0000D8650000}"/>
    <cellStyle name="Normal 3 2 2 2 2 2 2 2 2 2 2 2 2 2 2 2 2 2 2 2 2 2 2 29" xfId="26030" xr:uid="{00000000-0005-0000-0000-0000D9650000}"/>
    <cellStyle name="Normal 3 2 2 2 2 2 2 2 2 2 2 2 2 2 2 2 2 2 2 2 2 2 2 3" xfId="26031" xr:uid="{00000000-0005-0000-0000-0000DA650000}"/>
    <cellStyle name="Normal 3 2 2 2 2 2 2 2 2 2 2 2 2 2 2 2 2 2 2 2 2 2 2 30" xfId="26032" xr:uid="{00000000-0005-0000-0000-0000DB650000}"/>
    <cellStyle name="Normal 3 2 2 2 2 2 2 2 2 2 2 2 2 2 2 2 2 2 2 2 2 2 2 31" xfId="26033" xr:uid="{00000000-0005-0000-0000-0000DC650000}"/>
    <cellStyle name="Normal 3 2 2 2 2 2 2 2 2 2 2 2 2 2 2 2 2 2 2 2 2 2 2 32" xfId="26034" xr:uid="{00000000-0005-0000-0000-0000DD650000}"/>
    <cellStyle name="Normal 3 2 2 2 2 2 2 2 2 2 2 2 2 2 2 2 2 2 2 2 2 2 2 33" xfId="26035" xr:uid="{00000000-0005-0000-0000-0000DE650000}"/>
    <cellStyle name="Normal 3 2 2 2 2 2 2 2 2 2 2 2 2 2 2 2 2 2 2 2 2 2 2 34" xfId="26036" xr:uid="{00000000-0005-0000-0000-0000DF650000}"/>
    <cellStyle name="Normal 3 2 2 2 2 2 2 2 2 2 2 2 2 2 2 2 2 2 2 2 2 2 2 35" xfId="26037" xr:uid="{00000000-0005-0000-0000-0000E0650000}"/>
    <cellStyle name="Normal 3 2 2 2 2 2 2 2 2 2 2 2 2 2 2 2 2 2 2 2 2 2 2 35 2" xfId="26038" xr:uid="{00000000-0005-0000-0000-0000E1650000}"/>
    <cellStyle name="Normal 3 2 2 2 2 2 2 2 2 2 2 2 2 2 2 2 2 2 2 2 2 2 2 35 3" xfId="26039" xr:uid="{00000000-0005-0000-0000-0000E2650000}"/>
    <cellStyle name="Normal 3 2 2 2 2 2 2 2 2 2 2 2 2 2 2 2 2 2 2 2 2 2 2 35 4" xfId="26040" xr:uid="{00000000-0005-0000-0000-0000E3650000}"/>
    <cellStyle name="Normal 3 2 2 2 2 2 2 2 2 2 2 2 2 2 2 2 2 2 2 2 2 2 2 36" xfId="26041" xr:uid="{00000000-0005-0000-0000-0000E4650000}"/>
    <cellStyle name="Normal 3 2 2 2 2 2 2 2 2 2 2 2 2 2 2 2 2 2 2 2 2 2 2 37" xfId="26042" xr:uid="{00000000-0005-0000-0000-0000E5650000}"/>
    <cellStyle name="Normal 3 2 2 2 2 2 2 2 2 2 2 2 2 2 2 2 2 2 2 2 2 2 2 4" xfId="26043" xr:uid="{00000000-0005-0000-0000-0000E6650000}"/>
    <cellStyle name="Normal 3 2 2 2 2 2 2 2 2 2 2 2 2 2 2 2 2 2 2 2 2 2 2 5" xfId="26044" xr:uid="{00000000-0005-0000-0000-0000E7650000}"/>
    <cellStyle name="Normal 3 2 2 2 2 2 2 2 2 2 2 2 2 2 2 2 2 2 2 2 2 2 2 6" xfId="26045" xr:uid="{00000000-0005-0000-0000-0000E8650000}"/>
    <cellStyle name="Normal 3 2 2 2 2 2 2 2 2 2 2 2 2 2 2 2 2 2 2 2 2 2 2 7" xfId="26046" xr:uid="{00000000-0005-0000-0000-0000E9650000}"/>
    <cellStyle name="Normal 3 2 2 2 2 2 2 2 2 2 2 2 2 2 2 2 2 2 2 2 2 2 2 8" xfId="26047" xr:uid="{00000000-0005-0000-0000-0000EA650000}"/>
    <cellStyle name="Normal 3 2 2 2 2 2 2 2 2 2 2 2 2 2 2 2 2 2 2 2 2 2 2 9" xfId="26048" xr:uid="{00000000-0005-0000-0000-0000EB650000}"/>
    <cellStyle name="Normal 3 2 2 2 2 2 2 2 2 2 2 2 2 2 2 2 2 2 2 2 2 2 20" xfId="26049" xr:uid="{00000000-0005-0000-0000-0000EC650000}"/>
    <cellStyle name="Normal 3 2 2 2 2 2 2 2 2 2 2 2 2 2 2 2 2 2 2 2 2 2 21" xfId="26050" xr:uid="{00000000-0005-0000-0000-0000ED650000}"/>
    <cellStyle name="Normal 3 2 2 2 2 2 2 2 2 2 2 2 2 2 2 2 2 2 2 2 2 2 22" xfId="26051" xr:uid="{00000000-0005-0000-0000-0000EE650000}"/>
    <cellStyle name="Normal 3 2 2 2 2 2 2 2 2 2 2 2 2 2 2 2 2 2 2 2 2 2 23" xfId="26052" xr:uid="{00000000-0005-0000-0000-0000EF650000}"/>
    <cellStyle name="Normal 3 2 2 2 2 2 2 2 2 2 2 2 2 2 2 2 2 2 2 2 2 2 24" xfId="26053" xr:uid="{00000000-0005-0000-0000-0000F0650000}"/>
    <cellStyle name="Normal 3 2 2 2 2 2 2 2 2 2 2 2 2 2 2 2 2 2 2 2 2 2 25" xfId="26054" xr:uid="{00000000-0005-0000-0000-0000F1650000}"/>
    <cellStyle name="Normal 3 2 2 2 2 2 2 2 2 2 2 2 2 2 2 2 2 2 2 2 2 2 26" xfId="26055" xr:uid="{00000000-0005-0000-0000-0000F2650000}"/>
    <cellStyle name="Normal 3 2 2 2 2 2 2 2 2 2 2 2 2 2 2 2 2 2 2 2 2 2 27" xfId="26056" xr:uid="{00000000-0005-0000-0000-0000F3650000}"/>
    <cellStyle name="Normal 3 2 2 2 2 2 2 2 2 2 2 2 2 2 2 2 2 2 2 2 2 2 28" xfId="26057" xr:uid="{00000000-0005-0000-0000-0000F4650000}"/>
    <cellStyle name="Normal 3 2 2 2 2 2 2 2 2 2 2 2 2 2 2 2 2 2 2 2 2 2 29" xfId="26058" xr:uid="{00000000-0005-0000-0000-0000F5650000}"/>
    <cellStyle name="Normal 3 2 2 2 2 2 2 2 2 2 2 2 2 2 2 2 2 2 2 2 2 2 3" xfId="26059" xr:uid="{00000000-0005-0000-0000-0000F6650000}"/>
    <cellStyle name="Normal 3 2 2 2 2 2 2 2 2 2 2 2 2 2 2 2 2 2 2 2 2 2 30" xfId="26060" xr:uid="{00000000-0005-0000-0000-0000F7650000}"/>
    <cellStyle name="Normal 3 2 2 2 2 2 2 2 2 2 2 2 2 2 2 2 2 2 2 2 2 2 31" xfId="26061" xr:uid="{00000000-0005-0000-0000-0000F8650000}"/>
    <cellStyle name="Normal 3 2 2 2 2 2 2 2 2 2 2 2 2 2 2 2 2 2 2 2 2 2 32" xfId="26062" xr:uid="{00000000-0005-0000-0000-0000F9650000}"/>
    <cellStyle name="Normal 3 2 2 2 2 2 2 2 2 2 2 2 2 2 2 2 2 2 2 2 2 2 33" xfId="26063" xr:uid="{00000000-0005-0000-0000-0000FA650000}"/>
    <cellStyle name="Normal 3 2 2 2 2 2 2 2 2 2 2 2 2 2 2 2 2 2 2 2 2 2 34" xfId="26064" xr:uid="{00000000-0005-0000-0000-0000FB650000}"/>
    <cellStyle name="Normal 3 2 2 2 2 2 2 2 2 2 2 2 2 2 2 2 2 2 2 2 2 2 35" xfId="26065" xr:uid="{00000000-0005-0000-0000-0000FC650000}"/>
    <cellStyle name="Normal 3 2 2 2 2 2 2 2 2 2 2 2 2 2 2 2 2 2 2 2 2 2 36" xfId="26066" xr:uid="{00000000-0005-0000-0000-0000FD650000}"/>
    <cellStyle name="Normal 3 2 2 2 2 2 2 2 2 2 2 2 2 2 2 2 2 2 2 2 2 2 37" xfId="26067" xr:uid="{00000000-0005-0000-0000-0000FE650000}"/>
    <cellStyle name="Normal 3 2 2 2 2 2 2 2 2 2 2 2 2 2 2 2 2 2 2 2 2 2 38" xfId="26068" xr:uid="{00000000-0005-0000-0000-0000FF650000}"/>
    <cellStyle name="Normal 3 2 2 2 2 2 2 2 2 2 2 2 2 2 2 2 2 2 2 2 2 2 39" xfId="26069" xr:uid="{00000000-0005-0000-0000-000000660000}"/>
    <cellStyle name="Normal 3 2 2 2 2 2 2 2 2 2 2 2 2 2 2 2 2 2 2 2 2 2 4" xfId="26070" xr:uid="{00000000-0005-0000-0000-000001660000}"/>
    <cellStyle name="Normal 3 2 2 2 2 2 2 2 2 2 2 2 2 2 2 2 2 2 2 2 2 2 40" xfId="26071" xr:uid="{00000000-0005-0000-0000-000002660000}"/>
    <cellStyle name="Normal 3 2 2 2 2 2 2 2 2 2 2 2 2 2 2 2 2 2 2 2 2 2 41" xfId="26072" xr:uid="{00000000-0005-0000-0000-000003660000}"/>
    <cellStyle name="Normal 3 2 2 2 2 2 2 2 2 2 2 2 2 2 2 2 2 2 2 2 2 2 42" xfId="26073" xr:uid="{00000000-0005-0000-0000-000004660000}"/>
    <cellStyle name="Normal 3 2 2 2 2 2 2 2 2 2 2 2 2 2 2 2 2 2 2 2 2 2 43" xfId="26074" xr:uid="{00000000-0005-0000-0000-000005660000}"/>
    <cellStyle name="Normal 3 2 2 2 2 2 2 2 2 2 2 2 2 2 2 2 2 2 2 2 2 2 44" xfId="26075" xr:uid="{00000000-0005-0000-0000-000006660000}"/>
    <cellStyle name="Normal 3 2 2 2 2 2 2 2 2 2 2 2 2 2 2 2 2 2 2 2 2 2 45" xfId="26076" xr:uid="{00000000-0005-0000-0000-000007660000}"/>
    <cellStyle name="Normal 3 2 2 2 2 2 2 2 2 2 2 2 2 2 2 2 2 2 2 2 2 2 45 2" xfId="26077" xr:uid="{00000000-0005-0000-0000-000008660000}"/>
    <cellStyle name="Normal 3 2 2 2 2 2 2 2 2 2 2 2 2 2 2 2 2 2 2 2 2 2 45 3" xfId="26078" xr:uid="{00000000-0005-0000-0000-000009660000}"/>
    <cellStyle name="Normal 3 2 2 2 2 2 2 2 2 2 2 2 2 2 2 2 2 2 2 2 2 2 45 4" xfId="26079" xr:uid="{00000000-0005-0000-0000-00000A660000}"/>
    <cellStyle name="Normal 3 2 2 2 2 2 2 2 2 2 2 2 2 2 2 2 2 2 2 2 2 2 46" xfId="26080" xr:uid="{00000000-0005-0000-0000-00000B660000}"/>
    <cellStyle name="Normal 3 2 2 2 2 2 2 2 2 2 2 2 2 2 2 2 2 2 2 2 2 2 47" xfId="26081" xr:uid="{00000000-0005-0000-0000-00000C660000}"/>
    <cellStyle name="Normal 3 2 2 2 2 2 2 2 2 2 2 2 2 2 2 2 2 2 2 2 2 2 5" xfId="26082" xr:uid="{00000000-0005-0000-0000-00000D660000}"/>
    <cellStyle name="Normal 3 2 2 2 2 2 2 2 2 2 2 2 2 2 2 2 2 2 2 2 2 2 6" xfId="26083" xr:uid="{00000000-0005-0000-0000-00000E660000}"/>
    <cellStyle name="Normal 3 2 2 2 2 2 2 2 2 2 2 2 2 2 2 2 2 2 2 2 2 2 7" xfId="26084" xr:uid="{00000000-0005-0000-0000-00000F660000}"/>
    <cellStyle name="Normal 3 2 2 2 2 2 2 2 2 2 2 2 2 2 2 2 2 2 2 2 2 2 8" xfId="26085" xr:uid="{00000000-0005-0000-0000-000010660000}"/>
    <cellStyle name="Normal 3 2 2 2 2 2 2 2 2 2 2 2 2 2 2 2 2 2 2 2 2 2 9" xfId="26086" xr:uid="{00000000-0005-0000-0000-000011660000}"/>
    <cellStyle name="Normal 3 2 2 2 2 2 2 2 2 2 2 2 2 2 2 2 2 2 2 2 2 20" xfId="26087" xr:uid="{00000000-0005-0000-0000-000012660000}"/>
    <cellStyle name="Normal 3 2 2 2 2 2 2 2 2 2 2 2 2 2 2 2 2 2 2 2 2 21" xfId="26088" xr:uid="{00000000-0005-0000-0000-000013660000}"/>
    <cellStyle name="Normal 3 2 2 2 2 2 2 2 2 2 2 2 2 2 2 2 2 2 2 2 2 22" xfId="26089" xr:uid="{00000000-0005-0000-0000-000014660000}"/>
    <cellStyle name="Normal 3 2 2 2 2 2 2 2 2 2 2 2 2 2 2 2 2 2 2 2 2 23" xfId="26090" xr:uid="{00000000-0005-0000-0000-000015660000}"/>
    <cellStyle name="Normal 3 2 2 2 2 2 2 2 2 2 2 2 2 2 2 2 2 2 2 2 2 24" xfId="26091" xr:uid="{00000000-0005-0000-0000-000016660000}"/>
    <cellStyle name="Normal 3 2 2 2 2 2 2 2 2 2 2 2 2 2 2 2 2 2 2 2 2 25" xfId="26092" xr:uid="{00000000-0005-0000-0000-000017660000}"/>
    <cellStyle name="Normal 3 2 2 2 2 2 2 2 2 2 2 2 2 2 2 2 2 2 2 2 2 26" xfId="26093" xr:uid="{00000000-0005-0000-0000-000018660000}"/>
    <cellStyle name="Normal 3 2 2 2 2 2 2 2 2 2 2 2 2 2 2 2 2 2 2 2 2 27" xfId="26094" xr:uid="{00000000-0005-0000-0000-000019660000}"/>
    <cellStyle name="Normal 3 2 2 2 2 2 2 2 2 2 2 2 2 2 2 2 2 2 2 2 2 28" xfId="26095" xr:uid="{00000000-0005-0000-0000-00001A660000}"/>
    <cellStyle name="Normal 3 2 2 2 2 2 2 2 2 2 2 2 2 2 2 2 2 2 2 2 2 29" xfId="26096" xr:uid="{00000000-0005-0000-0000-00001B660000}"/>
    <cellStyle name="Normal 3 2 2 2 2 2 2 2 2 2 2 2 2 2 2 2 2 2 2 2 2 3" xfId="26097" xr:uid="{00000000-0005-0000-0000-00001C660000}"/>
    <cellStyle name="Normal 3 2 2 2 2 2 2 2 2 2 2 2 2 2 2 2 2 2 2 2 2 30" xfId="26098" xr:uid="{00000000-0005-0000-0000-00001D660000}"/>
    <cellStyle name="Normal 3 2 2 2 2 2 2 2 2 2 2 2 2 2 2 2 2 2 2 2 2 31" xfId="26099" xr:uid="{00000000-0005-0000-0000-00001E660000}"/>
    <cellStyle name="Normal 3 2 2 2 2 2 2 2 2 2 2 2 2 2 2 2 2 2 2 2 2 32" xfId="26100" xr:uid="{00000000-0005-0000-0000-00001F660000}"/>
    <cellStyle name="Normal 3 2 2 2 2 2 2 2 2 2 2 2 2 2 2 2 2 2 2 2 2 33" xfId="26101" xr:uid="{00000000-0005-0000-0000-000020660000}"/>
    <cellStyle name="Normal 3 2 2 2 2 2 2 2 2 2 2 2 2 2 2 2 2 2 2 2 2 34" xfId="26102" xr:uid="{00000000-0005-0000-0000-000021660000}"/>
    <cellStyle name="Normal 3 2 2 2 2 2 2 2 2 2 2 2 2 2 2 2 2 2 2 2 2 35" xfId="26103" xr:uid="{00000000-0005-0000-0000-000022660000}"/>
    <cellStyle name="Normal 3 2 2 2 2 2 2 2 2 2 2 2 2 2 2 2 2 2 2 2 2 36" xfId="26104" xr:uid="{00000000-0005-0000-0000-000023660000}"/>
    <cellStyle name="Normal 3 2 2 2 2 2 2 2 2 2 2 2 2 2 2 2 2 2 2 2 2 37" xfId="26105" xr:uid="{00000000-0005-0000-0000-000024660000}"/>
    <cellStyle name="Normal 3 2 2 2 2 2 2 2 2 2 2 2 2 2 2 2 2 2 2 2 2 38" xfId="26106" xr:uid="{00000000-0005-0000-0000-000025660000}"/>
    <cellStyle name="Normal 3 2 2 2 2 2 2 2 2 2 2 2 2 2 2 2 2 2 2 2 2 39" xfId="26107" xr:uid="{00000000-0005-0000-0000-000026660000}"/>
    <cellStyle name="Normal 3 2 2 2 2 2 2 2 2 2 2 2 2 2 2 2 2 2 2 2 2 4" xfId="26108" xr:uid="{00000000-0005-0000-0000-000027660000}"/>
    <cellStyle name="Normal 3 2 2 2 2 2 2 2 2 2 2 2 2 2 2 2 2 2 2 2 2 40" xfId="26109" xr:uid="{00000000-0005-0000-0000-000028660000}"/>
    <cellStyle name="Normal 3 2 2 2 2 2 2 2 2 2 2 2 2 2 2 2 2 2 2 2 2 41" xfId="26110" xr:uid="{00000000-0005-0000-0000-000029660000}"/>
    <cellStyle name="Normal 3 2 2 2 2 2 2 2 2 2 2 2 2 2 2 2 2 2 2 2 2 42" xfId="26111" xr:uid="{00000000-0005-0000-0000-00002A660000}"/>
    <cellStyle name="Normal 3 2 2 2 2 2 2 2 2 2 2 2 2 2 2 2 2 2 2 2 2 43" xfId="26112" xr:uid="{00000000-0005-0000-0000-00002B660000}"/>
    <cellStyle name="Normal 3 2 2 2 2 2 2 2 2 2 2 2 2 2 2 2 2 2 2 2 2 44" xfId="26113" xr:uid="{00000000-0005-0000-0000-00002C660000}"/>
    <cellStyle name="Normal 3 2 2 2 2 2 2 2 2 2 2 2 2 2 2 2 2 2 2 2 2 45" xfId="26114" xr:uid="{00000000-0005-0000-0000-00002D660000}"/>
    <cellStyle name="Normal 3 2 2 2 2 2 2 2 2 2 2 2 2 2 2 2 2 2 2 2 2 45 2" xfId="26115" xr:uid="{00000000-0005-0000-0000-00002E660000}"/>
    <cellStyle name="Normal 3 2 2 2 2 2 2 2 2 2 2 2 2 2 2 2 2 2 2 2 2 45 3" xfId="26116" xr:uid="{00000000-0005-0000-0000-00002F660000}"/>
    <cellStyle name="Normal 3 2 2 2 2 2 2 2 2 2 2 2 2 2 2 2 2 2 2 2 2 45 4" xfId="26117" xr:uid="{00000000-0005-0000-0000-000030660000}"/>
    <cellStyle name="Normal 3 2 2 2 2 2 2 2 2 2 2 2 2 2 2 2 2 2 2 2 2 46" xfId="26118" xr:uid="{00000000-0005-0000-0000-000031660000}"/>
    <cellStyle name="Normal 3 2 2 2 2 2 2 2 2 2 2 2 2 2 2 2 2 2 2 2 2 47" xfId="26119" xr:uid="{00000000-0005-0000-0000-000032660000}"/>
    <cellStyle name="Normal 3 2 2 2 2 2 2 2 2 2 2 2 2 2 2 2 2 2 2 2 2 5" xfId="26120" xr:uid="{00000000-0005-0000-0000-000033660000}"/>
    <cellStyle name="Normal 3 2 2 2 2 2 2 2 2 2 2 2 2 2 2 2 2 2 2 2 2 6" xfId="26121" xr:uid="{00000000-0005-0000-0000-000034660000}"/>
    <cellStyle name="Normal 3 2 2 2 2 2 2 2 2 2 2 2 2 2 2 2 2 2 2 2 2 7" xfId="26122" xr:uid="{00000000-0005-0000-0000-000035660000}"/>
    <cellStyle name="Normal 3 2 2 2 2 2 2 2 2 2 2 2 2 2 2 2 2 2 2 2 2 8" xfId="26123" xr:uid="{00000000-0005-0000-0000-000036660000}"/>
    <cellStyle name="Normal 3 2 2 2 2 2 2 2 2 2 2 2 2 2 2 2 2 2 2 2 2 9" xfId="26124" xr:uid="{00000000-0005-0000-0000-000037660000}"/>
    <cellStyle name="Normal 3 2 2 2 2 2 2 2 2 2 2 2 2 2 2 2 2 2 2 2 20" xfId="26125" xr:uid="{00000000-0005-0000-0000-000038660000}"/>
    <cellStyle name="Normal 3 2 2 2 2 2 2 2 2 2 2 2 2 2 2 2 2 2 2 2 21" xfId="26126" xr:uid="{00000000-0005-0000-0000-000039660000}"/>
    <cellStyle name="Normal 3 2 2 2 2 2 2 2 2 2 2 2 2 2 2 2 2 2 2 2 22" xfId="26127" xr:uid="{00000000-0005-0000-0000-00003A660000}"/>
    <cellStyle name="Normal 3 2 2 2 2 2 2 2 2 2 2 2 2 2 2 2 2 2 2 2 23" xfId="26128" xr:uid="{00000000-0005-0000-0000-00003B660000}"/>
    <cellStyle name="Normal 3 2 2 2 2 2 2 2 2 2 2 2 2 2 2 2 2 2 2 2 24" xfId="26129" xr:uid="{00000000-0005-0000-0000-00003C660000}"/>
    <cellStyle name="Normal 3 2 2 2 2 2 2 2 2 2 2 2 2 2 2 2 2 2 2 2 25" xfId="26130" xr:uid="{00000000-0005-0000-0000-00003D660000}"/>
    <cellStyle name="Normal 3 2 2 2 2 2 2 2 2 2 2 2 2 2 2 2 2 2 2 2 26" xfId="26131" xr:uid="{00000000-0005-0000-0000-00003E660000}"/>
    <cellStyle name="Normal 3 2 2 2 2 2 2 2 2 2 2 2 2 2 2 2 2 2 2 2 27" xfId="26132" xr:uid="{00000000-0005-0000-0000-00003F660000}"/>
    <cellStyle name="Normal 3 2 2 2 2 2 2 2 2 2 2 2 2 2 2 2 2 2 2 2 28" xfId="26133" xr:uid="{00000000-0005-0000-0000-000040660000}"/>
    <cellStyle name="Normal 3 2 2 2 2 2 2 2 2 2 2 2 2 2 2 2 2 2 2 2 29" xfId="26134" xr:uid="{00000000-0005-0000-0000-000041660000}"/>
    <cellStyle name="Normal 3 2 2 2 2 2 2 2 2 2 2 2 2 2 2 2 2 2 2 2 3" xfId="26135" xr:uid="{00000000-0005-0000-0000-000042660000}"/>
    <cellStyle name="Normal 3 2 2 2 2 2 2 2 2 2 2 2 2 2 2 2 2 2 2 2 30" xfId="26136" xr:uid="{00000000-0005-0000-0000-000043660000}"/>
    <cellStyle name="Normal 3 2 2 2 2 2 2 2 2 2 2 2 2 2 2 2 2 2 2 2 31" xfId="26137" xr:uid="{00000000-0005-0000-0000-000044660000}"/>
    <cellStyle name="Normal 3 2 2 2 2 2 2 2 2 2 2 2 2 2 2 2 2 2 2 2 32" xfId="26138" xr:uid="{00000000-0005-0000-0000-000045660000}"/>
    <cellStyle name="Normal 3 2 2 2 2 2 2 2 2 2 2 2 2 2 2 2 2 2 2 2 33" xfId="26139" xr:uid="{00000000-0005-0000-0000-000046660000}"/>
    <cellStyle name="Normal 3 2 2 2 2 2 2 2 2 2 2 2 2 2 2 2 2 2 2 2 34" xfId="26140" xr:uid="{00000000-0005-0000-0000-000047660000}"/>
    <cellStyle name="Normal 3 2 2 2 2 2 2 2 2 2 2 2 2 2 2 2 2 2 2 2 35" xfId="26141" xr:uid="{00000000-0005-0000-0000-000048660000}"/>
    <cellStyle name="Normal 3 2 2 2 2 2 2 2 2 2 2 2 2 2 2 2 2 2 2 2 36" xfId="26142" xr:uid="{00000000-0005-0000-0000-000049660000}"/>
    <cellStyle name="Normal 3 2 2 2 2 2 2 2 2 2 2 2 2 2 2 2 2 2 2 2 37" xfId="26143" xr:uid="{00000000-0005-0000-0000-00004A660000}"/>
    <cellStyle name="Normal 3 2 2 2 2 2 2 2 2 2 2 2 2 2 2 2 2 2 2 2 38" xfId="26144" xr:uid="{00000000-0005-0000-0000-00004B660000}"/>
    <cellStyle name="Normal 3 2 2 2 2 2 2 2 2 2 2 2 2 2 2 2 2 2 2 2 39" xfId="26145" xr:uid="{00000000-0005-0000-0000-00004C660000}"/>
    <cellStyle name="Normal 3 2 2 2 2 2 2 2 2 2 2 2 2 2 2 2 2 2 2 2 4" xfId="26146" xr:uid="{00000000-0005-0000-0000-00004D660000}"/>
    <cellStyle name="Normal 3 2 2 2 2 2 2 2 2 2 2 2 2 2 2 2 2 2 2 2 40" xfId="26147" xr:uid="{00000000-0005-0000-0000-00004E660000}"/>
    <cellStyle name="Normal 3 2 2 2 2 2 2 2 2 2 2 2 2 2 2 2 2 2 2 2 41" xfId="26148" xr:uid="{00000000-0005-0000-0000-00004F660000}"/>
    <cellStyle name="Normal 3 2 2 2 2 2 2 2 2 2 2 2 2 2 2 2 2 2 2 2 42" xfId="26149" xr:uid="{00000000-0005-0000-0000-000050660000}"/>
    <cellStyle name="Normal 3 2 2 2 2 2 2 2 2 2 2 2 2 2 2 2 2 2 2 2 43" xfId="26150" xr:uid="{00000000-0005-0000-0000-000051660000}"/>
    <cellStyle name="Normal 3 2 2 2 2 2 2 2 2 2 2 2 2 2 2 2 2 2 2 2 44" xfId="26151" xr:uid="{00000000-0005-0000-0000-000052660000}"/>
    <cellStyle name="Normal 3 2 2 2 2 2 2 2 2 2 2 2 2 2 2 2 2 2 2 2 45" xfId="26152" xr:uid="{00000000-0005-0000-0000-000053660000}"/>
    <cellStyle name="Normal 3 2 2 2 2 2 2 2 2 2 2 2 2 2 2 2 2 2 2 2 46" xfId="26153" xr:uid="{00000000-0005-0000-0000-000054660000}"/>
    <cellStyle name="Normal 3 2 2 2 2 2 2 2 2 2 2 2 2 2 2 2 2 2 2 2 47" xfId="26154" xr:uid="{00000000-0005-0000-0000-000055660000}"/>
    <cellStyle name="Normal 3 2 2 2 2 2 2 2 2 2 2 2 2 2 2 2 2 2 2 2 48" xfId="26155" xr:uid="{00000000-0005-0000-0000-000056660000}"/>
    <cellStyle name="Normal 3 2 2 2 2 2 2 2 2 2 2 2 2 2 2 2 2 2 2 2 48 2" xfId="26156" xr:uid="{00000000-0005-0000-0000-000057660000}"/>
    <cellStyle name="Normal 3 2 2 2 2 2 2 2 2 2 2 2 2 2 2 2 2 2 2 2 48 3" xfId="26157" xr:uid="{00000000-0005-0000-0000-000058660000}"/>
    <cellStyle name="Normal 3 2 2 2 2 2 2 2 2 2 2 2 2 2 2 2 2 2 2 2 48 4" xfId="26158" xr:uid="{00000000-0005-0000-0000-000059660000}"/>
    <cellStyle name="Normal 3 2 2 2 2 2 2 2 2 2 2 2 2 2 2 2 2 2 2 2 49" xfId="26159" xr:uid="{00000000-0005-0000-0000-00005A660000}"/>
    <cellStyle name="Normal 3 2 2 2 2 2 2 2 2 2 2 2 2 2 2 2 2 2 2 2 5" xfId="26160" xr:uid="{00000000-0005-0000-0000-00005B660000}"/>
    <cellStyle name="Normal 3 2 2 2 2 2 2 2 2 2 2 2 2 2 2 2 2 2 2 2 50" xfId="26161" xr:uid="{00000000-0005-0000-0000-00005C660000}"/>
    <cellStyle name="Normal 3 2 2 2 2 2 2 2 2 2 2 2 2 2 2 2 2 2 2 2 6" xfId="26162" xr:uid="{00000000-0005-0000-0000-00005D660000}"/>
    <cellStyle name="Normal 3 2 2 2 2 2 2 2 2 2 2 2 2 2 2 2 2 2 2 2 7" xfId="26163" xr:uid="{00000000-0005-0000-0000-00005E660000}"/>
    <cellStyle name="Normal 3 2 2 2 2 2 2 2 2 2 2 2 2 2 2 2 2 2 2 2 8" xfId="26164" xr:uid="{00000000-0005-0000-0000-00005F660000}"/>
    <cellStyle name="Normal 3 2 2 2 2 2 2 2 2 2 2 2 2 2 2 2 2 2 2 2 9" xfId="26165" xr:uid="{00000000-0005-0000-0000-000060660000}"/>
    <cellStyle name="Normal 3 2 2 2 2 2 2 2 2 2 2 2 2 2 2 2 2 2 2 20" xfId="26166" xr:uid="{00000000-0005-0000-0000-000061660000}"/>
    <cellStyle name="Normal 3 2 2 2 2 2 2 2 2 2 2 2 2 2 2 2 2 2 2 21" xfId="26167" xr:uid="{00000000-0005-0000-0000-000062660000}"/>
    <cellStyle name="Normal 3 2 2 2 2 2 2 2 2 2 2 2 2 2 2 2 2 2 2 22" xfId="26168" xr:uid="{00000000-0005-0000-0000-000063660000}"/>
    <cellStyle name="Normal 3 2 2 2 2 2 2 2 2 2 2 2 2 2 2 2 2 2 2 23" xfId="26169" xr:uid="{00000000-0005-0000-0000-000064660000}"/>
    <cellStyle name="Normal 3 2 2 2 2 2 2 2 2 2 2 2 2 2 2 2 2 2 2 24" xfId="26170" xr:uid="{00000000-0005-0000-0000-000065660000}"/>
    <cellStyle name="Normal 3 2 2 2 2 2 2 2 2 2 2 2 2 2 2 2 2 2 2 25" xfId="26171" xr:uid="{00000000-0005-0000-0000-000066660000}"/>
    <cellStyle name="Normal 3 2 2 2 2 2 2 2 2 2 2 2 2 2 2 2 2 2 2 26" xfId="26172" xr:uid="{00000000-0005-0000-0000-000067660000}"/>
    <cellStyle name="Normal 3 2 2 2 2 2 2 2 2 2 2 2 2 2 2 2 2 2 2 27" xfId="26173" xr:uid="{00000000-0005-0000-0000-000068660000}"/>
    <cellStyle name="Normal 3 2 2 2 2 2 2 2 2 2 2 2 2 2 2 2 2 2 2 28" xfId="26174" xr:uid="{00000000-0005-0000-0000-000069660000}"/>
    <cellStyle name="Normal 3 2 2 2 2 2 2 2 2 2 2 2 2 2 2 2 2 2 2 29" xfId="26175" xr:uid="{00000000-0005-0000-0000-00006A660000}"/>
    <cellStyle name="Normal 3 2 2 2 2 2 2 2 2 2 2 2 2 2 2 2 2 2 2 3" xfId="26176" xr:uid="{00000000-0005-0000-0000-00006B660000}"/>
    <cellStyle name="Normal 3 2 2 2 2 2 2 2 2 2 2 2 2 2 2 2 2 2 2 30" xfId="26177" xr:uid="{00000000-0005-0000-0000-00006C660000}"/>
    <cellStyle name="Normal 3 2 2 2 2 2 2 2 2 2 2 2 2 2 2 2 2 2 2 31" xfId="26178" xr:uid="{00000000-0005-0000-0000-00006D660000}"/>
    <cellStyle name="Normal 3 2 2 2 2 2 2 2 2 2 2 2 2 2 2 2 2 2 2 32" xfId="26179" xr:uid="{00000000-0005-0000-0000-00006E660000}"/>
    <cellStyle name="Normal 3 2 2 2 2 2 2 2 2 2 2 2 2 2 2 2 2 2 2 33" xfId="26180" xr:uid="{00000000-0005-0000-0000-00006F660000}"/>
    <cellStyle name="Normal 3 2 2 2 2 2 2 2 2 2 2 2 2 2 2 2 2 2 2 34" xfId="26181" xr:uid="{00000000-0005-0000-0000-000070660000}"/>
    <cellStyle name="Normal 3 2 2 2 2 2 2 2 2 2 2 2 2 2 2 2 2 2 2 35" xfId="26182" xr:uid="{00000000-0005-0000-0000-000071660000}"/>
    <cellStyle name="Normal 3 2 2 2 2 2 2 2 2 2 2 2 2 2 2 2 2 2 2 36" xfId="26183" xr:uid="{00000000-0005-0000-0000-000072660000}"/>
    <cellStyle name="Normal 3 2 2 2 2 2 2 2 2 2 2 2 2 2 2 2 2 2 2 37" xfId="26184" xr:uid="{00000000-0005-0000-0000-000073660000}"/>
    <cellStyle name="Normal 3 2 2 2 2 2 2 2 2 2 2 2 2 2 2 2 2 2 2 38" xfId="26185" xr:uid="{00000000-0005-0000-0000-000074660000}"/>
    <cellStyle name="Normal 3 2 2 2 2 2 2 2 2 2 2 2 2 2 2 2 2 2 2 39" xfId="26186" xr:uid="{00000000-0005-0000-0000-000075660000}"/>
    <cellStyle name="Normal 3 2 2 2 2 2 2 2 2 2 2 2 2 2 2 2 2 2 2 4" xfId="26187" xr:uid="{00000000-0005-0000-0000-000076660000}"/>
    <cellStyle name="Normal 3 2 2 2 2 2 2 2 2 2 2 2 2 2 2 2 2 2 2 40" xfId="26188" xr:uid="{00000000-0005-0000-0000-000077660000}"/>
    <cellStyle name="Normal 3 2 2 2 2 2 2 2 2 2 2 2 2 2 2 2 2 2 2 41" xfId="26189" xr:uid="{00000000-0005-0000-0000-000078660000}"/>
    <cellStyle name="Normal 3 2 2 2 2 2 2 2 2 2 2 2 2 2 2 2 2 2 2 42" xfId="26190" xr:uid="{00000000-0005-0000-0000-000079660000}"/>
    <cellStyle name="Normal 3 2 2 2 2 2 2 2 2 2 2 2 2 2 2 2 2 2 2 43" xfId="26191" xr:uid="{00000000-0005-0000-0000-00007A660000}"/>
    <cellStyle name="Normal 3 2 2 2 2 2 2 2 2 2 2 2 2 2 2 2 2 2 2 44" xfId="26192" xr:uid="{00000000-0005-0000-0000-00007B660000}"/>
    <cellStyle name="Normal 3 2 2 2 2 2 2 2 2 2 2 2 2 2 2 2 2 2 2 45" xfId="26193" xr:uid="{00000000-0005-0000-0000-00007C660000}"/>
    <cellStyle name="Normal 3 2 2 2 2 2 2 2 2 2 2 2 2 2 2 2 2 2 2 46" xfId="26194" xr:uid="{00000000-0005-0000-0000-00007D660000}"/>
    <cellStyle name="Normal 3 2 2 2 2 2 2 2 2 2 2 2 2 2 2 2 2 2 2 47" xfId="26195" xr:uid="{00000000-0005-0000-0000-00007E660000}"/>
    <cellStyle name="Normal 3 2 2 2 2 2 2 2 2 2 2 2 2 2 2 2 2 2 2 48" xfId="26196" xr:uid="{00000000-0005-0000-0000-00007F660000}"/>
    <cellStyle name="Normal 3 2 2 2 2 2 2 2 2 2 2 2 2 2 2 2 2 2 2 49" xfId="26197" xr:uid="{00000000-0005-0000-0000-000080660000}"/>
    <cellStyle name="Normal 3 2 2 2 2 2 2 2 2 2 2 2 2 2 2 2 2 2 2 5" xfId="26198" xr:uid="{00000000-0005-0000-0000-000081660000}"/>
    <cellStyle name="Normal 3 2 2 2 2 2 2 2 2 2 2 2 2 2 2 2 2 2 2 50" xfId="26199" xr:uid="{00000000-0005-0000-0000-000082660000}"/>
    <cellStyle name="Normal 3 2 2 2 2 2 2 2 2 2 2 2 2 2 2 2 2 2 2 50 2" xfId="26200" xr:uid="{00000000-0005-0000-0000-000083660000}"/>
    <cellStyle name="Normal 3 2 2 2 2 2 2 2 2 2 2 2 2 2 2 2 2 2 2 50 3" xfId="26201" xr:uid="{00000000-0005-0000-0000-000084660000}"/>
    <cellStyle name="Normal 3 2 2 2 2 2 2 2 2 2 2 2 2 2 2 2 2 2 2 50 4" xfId="26202" xr:uid="{00000000-0005-0000-0000-000085660000}"/>
    <cellStyle name="Normal 3 2 2 2 2 2 2 2 2 2 2 2 2 2 2 2 2 2 2 51" xfId="26203" xr:uid="{00000000-0005-0000-0000-000086660000}"/>
    <cellStyle name="Normal 3 2 2 2 2 2 2 2 2 2 2 2 2 2 2 2 2 2 2 52" xfId="26204" xr:uid="{00000000-0005-0000-0000-000087660000}"/>
    <cellStyle name="Normal 3 2 2 2 2 2 2 2 2 2 2 2 2 2 2 2 2 2 2 6" xfId="26205" xr:uid="{00000000-0005-0000-0000-000088660000}"/>
    <cellStyle name="Normal 3 2 2 2 2 2 2 2 2 2 2 2 2 2 2 2 2 2 2 7" xfId="26206" xr:uid="{00000000-0005-0000-0000-000089660000}"/>
    <cellStyle name="Normal 3 2 2 2 2 2 2 2 2 2 2 2 2 2 2 2 2 2 2 8" xfId="26207" xr:uid="{00000000-0005-0000-0000-00008A660000}"/>
    <cellStyle name="Normal 3 2 2 2 2 2 2 2 2 2 2 2 2 2 2 2 2 2 2 9" xfId="26208" xr:uid="{00000000-0005-0000-0000-00008B660000}"/>
    <cellStyle name="Normal 3 2 2 2 2 2 2 2 2 2 2 2 2 2 2 2 2 2 20" xfId="26209" xr:uid="{00000000-0005-0000-0000-00008C660000}"/>
    <cellStyle name="Normal 3 2 2 2 2 2 2 2 2 2 2 2 2 2 2 2 2 2 21" xfId="26210" xr:uid="{00000000-0005-0000-0000-00008D660000}"/>
    <cellStyle name="Normal 3 2 2 2 2 2 2 2 2 2 2 2 2 2 2 2 2 2 22" xfId="26211" xr:uid="{00000000-0005-0000-0000-00008E660000}"/>
    <cellStyle name="Normal 3 2 2 2 2 2 2 2 2 2 2 2 2 2 2 2 2 2 23" xfId="26212" xr:uid="{00000000-0005-0000-0000-00008F660000}"/>
    <cellStyle name="Normal 3 2 2 2 2 2 2 2 2 2 2 2 2 2 2 2 2 2 23 2" xfId="26213" xr:uid="{00000000-0005-0000-0000-000090660000}"/>
    <cellStyle name="Normal 3 2 2 2 2 2 2 2 2 2 2 2 2 2 2 2 2 2 23 3" xfId="26214" xr:uid="{00000000-0005-0000-0000-000091660000}"/>
    <cellStyle name="Normal 3 2 2 2 2 2 2 2 2 2 2 2 2 2 2 2 2 2 23 4" xfId="26215" xr:uid="{00000000-0005-0000-0000-000092660000}"/>
    <cellStyle name="Normal 3 2 2 2 2 2 2 2 2 2 2 2 2 2 2 2 2 2 23 5" xfId="26216" xr:uid="{00000000-0005-0000-0000-000093660000}"/>
    <cellStyle name="Normal 3 2 2 2 2 2 2 2 2 2 2 2 2 2 2 2 2 2 23 6" xfId="26217" xr:uid="{00000000-0005-0000-0000-000094660000}"/>
    <cellStyle name="Normal 3 2 2 2 2 2 2 2 2 2 2 2 2 2 2 2 2 2 23 7" xfId="26218" xr:uid="{00000000-0005-0000-0000-000095660000}"/>
    <cellStyle name="Normal 3 2 2 2 2 2 2 2 2 2 2 2 2 2 2 2 2 2 24" xfId="26219" xr:uid="{00000000-0005-0000-0000-000096660000}"/>
    <cellStyle name="Normal 3 2 2 2 2 2 2 2 2 2 2 2 2 2 2 2 2 2 25" xfId="26220" xr:uid="{00000000-0005-0000-0000-000097660000}"/>
    <cellStyle name="Normal 3 2 2 2 2 2 2 2 2 2 2 2 2 2 2 2 2 2 26" xfId="26221" xr:uid="{00000000-0005-0000-0000-000098660000}"/>
    <cellStyle name="Normal 3 2 2 2 2 2 2 2 2 2 2 2 2 2 2 2 2 2 27" xfId="26222" xr:uid="{00000000-0005-0000-0000-000099660000}"/>
    <cellStyle name="Normal 3 2 2 2 2 2 2 2 2 2 2 2 2 2 2 2 2 2 28" xfId="26223" xr:uid="{00000000-0005-0000-0000-00009A660000}"/>
    <cellStyle name="Normal 3 2 2 2 2 2 2 2 2 2 2 2 2 2 2 2 2 2 29" xfId="26224" xr:uid="{00000000-0005-0000-0000-00009B660000}"/>
    <cellStyle name="Normal 3 2 2 2 2 2 2 2 2 2 2 2 2 2 2 2 2 2 3" xfId="26225" xr:uid="{00000000-0005-0000-0000-00009C660000}"/>
    <cellStyle name="Normal 3 2 2 2 2 2 2 2 2 2 2 2 2 2 2 2 2 2 30" xfId="26226" xr:uid="{00000000-0005-0000-0000-00009D660000}"/>
    <cellStyle name="Normal 3 2 2 2 2 2 2 2 2 2 2 2 2 2 2 2 2 2 31" xfId="26227" xr:uid="{00000000-0005-0000-0000-00009E660000}"/>
    <cellStyle name="Normal 3 2 2 2 2 2 2 2 2 2 2 2 2 2 2 2 2 2 32" xfId="26228" xr:uid="{00000000-0005-0000-0000-00009F660000}"/>
    <cellStyle name="Normal 3 2 2 2 2 2 2 2 2 2 2 2 2 2 2 2 2 2 33" xfId="26229" xr:uid="{00000000-0005-0000-0000-0000A0660000}"/>
    <cellStyle name="Normal 3 2 2 2 2 2 2 2 2 2 2 2 2 2 2 2 2 2 34" xfId="26230" xr:uid="{00000000-0005-0000-0000-0000A1660000}"/>
    <cellStyle name="Normal 3 2 2 2 2 2 2 2 2 2 2 2 2 2 2 2 2 2 35" xfId="26231" xr:uid="{00000000-0005-0000-0000-0000A2660000}"/>
    <cellStyle name="Normal 3 2 2 2 2 2 2 2 2 2 2 2 2 2 2 2 2 2 36" xfId="26232" xr:uid="{00000000-0005-0000-0000-0000A3660000}"/>
    <cellStyle name="Normal 3 2 2 2 2 2 2 2 2 2 2 2 2 2 2 2 2 2 37" xfId="26233" xr:uid="{00000000-0005-0000-0000-0000A4660000}"/>
    <cellStyle name="Normal 3 2 2 2 2 2 2 2 2 2 2 2 2 2 2 2 2 2 38" xfId="26234" xr:uid="{00000000-0005-0000-0000-0000A5660000}"/>
    <cellStyle name="Normal 3 2 2 2 2 2 2 2 2 2 2 2 2 2 2 2 2 2 39" xfId="26235" xr:uid="{00000000-0005-0000-0000-0000A6660000}"/>
    <cellStyle name="Normal 3 2 2 2 2 2 2 2 2 2 2 2 2 2 2 2 2 2 4" xfId="26236" xr:uid="{00000000-0005-0000-0000-0000A7660000}"/>
    <cellStyle name="Normal 3 2 2 2 2 2 2 2 2 2 2 2 2 2 2 2 2 2 40" xfId="26237" xr:uid="{00000000-0005-0000-0000-0000A8660000}"/>
    <cellStyle name="Normal 3 2 2 2 2 2 2 2 2 2 2 2 2 2 2 2 2 2 41" xfId="26238" xr:uid="{00000000-0005-0000-0000-0000A9660000}"/>
    <cellStyle name="Normal 3 2 2 2 2 2 2 2 2 2 2 2 2 2 2 2 2 2 42" xfId="26239" xr:uid="{00000000-0005-0000-0000-0000AA660000}"/>
    <cellStyle name="Normal 3 2 2 2 2 2 2 2 2 2 2 2 2 2 2 2 2 2 43" xfId="26240" xr:uid="{00000000-0005-0000-0000-0000AB660000}"/>
    <cellStyle name="Normal 3 2 2 2 2 2 2 2 2 2 2 2 2 2 2 2 2 2 44" xfId="26241" xr:uid="{00000000-0005-0000-0000-0000AC660000}"/>
    <cellStyle name="Normal 3 2 2 2 2 2 2 2 2 2 2 2 2 2 2 2 2 2 45" xfId="26242" xr:uid="{00000000-0005-0000-0000-0000AD660000}"/>
    <cellStyle name="Normal 3 2 2 2 2 2 2 2 2 2 2 2 2 2 2 2 2 2 46" xfId="26243" xr:uid="{00000000-0005-0000-0000-0000AE660000}"/>
    <cellStyle name="Normal 3 2 2 2 2 2 2 2 2 2 2 2 2 2 2 2 2 2 47" xfId="26244" xr:uid="{00000000-0005-0000-0000-0000AF660000}"/>
    <cellStyle name="Normal 3 2 2 2 2 2 2 2 2 2 2 2 2 2 2 2 2 2 48" xfId="26245" xr:uid="{00000000-0005-0000-0000-0000B0660000}"/>
    <cellStyle name="Normal 3 2 2 2 2 2 2 2 2 2 2 2 2 2 2 2 2 2 49" xfId="26246" xr:uid="{00000000-0005-0000-0000-0000B1660000}"/>
    <cellStyle name="Normal 3 2 2 2 2 2 2 2 2 2 2 2 2 2 2 2 2 2 5" xfId="26247" xr:uid="{00000000-0005-0000-0000-0000B2660000}"/>
    <cellStyle name="Normal 3 2 2 2 2 2 2 2 2 2 2 2 2 2 2 2 2 2 50" xfId="26248" xr:uid="{00000000-0005-0000-0000-0000B3660000}"/>
    <cellStyle name="Normal 3 2 2 2 2 2 2 2 2 2 2 2 2 2 2 2 2 2 51" xfId="26249" xr:uid="{00000000-0005-0000-0000-0000B4660000}"/>
    <cellStyle name="Normal 3 2 2 2 2 2 2 2 2 2 2 2 2 2 2 2 2 2 52" xfId="26250" xr:uid="{00000000-0005-0000-0000-0000B5660000}"/>
    <cellStyle name="Normal 3 2 2 2 2 2 2 2 2 2 2 2 2 2 2 2 2 2 53" xfId="26251" xr:uid="{00000000-0005-0000-0000-0000B6660000}"/>
    <cellStyle name="Normal 3 2 2 2 2 2 2 2 2 2 2 2 2 2 2 2 2 2 54" xfId="26252" xr:uid="{00000000-0005-0000-0000-0000B7660000}"/>
    <cellStyle name="Normal 3 2 2 2 2 2 2 2 2 2 2 2 2 2 2 2 2 2 55" xfId="26253" xr:uid="{00000000-0005-0000-0000-0000B8660000}"/>
    <cellStyle name="Normal 3 2 2 2 2 2 2 2 2 2 2 2 2 2 2 2 2 2 55 2" xfId="26254" xr:uid="{00000000-0005-0000-0000-0000B9660000}"/>
    <cellStyle name="Normal 3 2 2 2 2 2 2 2 2 2 2 2 2 2 2 2 2 2 55 3" xfId="26255" xr:uid="{00000000-0005-0000-0000-0000BA660000}"/>
    <cellStyle name="Normal 3 2 2 2 2 2 2 2 2 2 2 2 2 2 2 2 2 2 55 4" xfId="26256" xr:uid="{00000000-0005-0000-0000-0000BB660000}"/>
    <cellStyle name="Normal 3 2 2 2 2 2 2 2 2 2 2 2 2 2 2 2 2 2 56" xfId="26257" xr:uid="{00000000-0005-0000-0000-0000BC660000}"/>
    <cellStyle name="Normal 3 2 2 2 2 2 2 2 2 2 2 2 2 2 2 2 2 2 57" xfId="26258" xr:uid="{00000000-0005-0000-0000-0000BD660000}"/>
    <cellStyle name="Normal 3 2 2 2 2 2 2 2 2 2 2 2 2 2 2 2 2 2 6" xfId="26259" xr:uid="{00000000-0005-0000-0000-0000BE660000}"/>
    <cellStyle name="Normal 3 2 2 2 2 2 2 2 2 2 2 2 2 2 2 2 2 2 7" xfId="26260" xr:uid="{00000000-0005-0000-0000-0000BF660000}"/>
    <cellStyle name="Normal 3 2 2 2 2 2 2 2 2 2 2 2 2 2 2 2 2 2 8" xfId="26261" xr:uid="{00000000-0005-0000-0000-0000C0660000}"/>
    <cellStyle name="Normal 3 2 2 2 2 2 2 2 2 2 2 2 2 2 2 2 2 2 8 2" xfId="26262" xr:uid="{00000000-0005-0000-0000-0000C1660000}"/>
    <cellStyle name="Normal 3 2 2 2 2 2 2 2 2 2 2 2 2 2 2 2 2 2 8 3" xfId="26263" xr:uid="{00000000-0005-0000-0000-0000C2660000}"/>
    <cellStyle name="Normal 3 2 2 2 2 2 2 2 2 2 2 2 2 2 2 2 2 2 8 4" xfId="26264" xr:uid="{00000000-0005-0000-0000-0000C3660000}"/>
    <cellStyle name="Normal 3 2 2 2 2 2 2 2 2 2 2 2 2 2 2 2 2 2 9" xfId="26265" xr:uid="{00000000-0005-0000-0000-0000C4660000}"/>
    <cellStyle name="Normal 3 2 2 2 2 2 2 2 2 2 2 2 2 2 2 2 2 20" xfId="26266" xr:uid="{00000000-0005-0000-0000-0000C5660000}"/>
    <cellStyle name="Normal 3 2 2 2 2 2 2 2 2 2 2 2 2 2 2 2 2 21" xfId="26267" xr:uid="{00000000-0005-0000-0000-0000C6660000}"/>
    <cellStyle name="Normal 3 2 2 2 2 2 2 2 2 2 2 2 2 2 2 2 2 22" xfId="26268" xr:uid="{00000000-0005-0000-0000-0000C7660000}"/>
    <cellStyle name="Normal 3 2 2 2 2 2 2 2 2 2 2 2 2 2 2 2 2 23" xfId="26269" xr:uid="{00000000-0005-0000-0000-0000C8660000}"/>
    <cellStyle name="Normal 3 2 2 2 2 2 2 2 2 2 2 2 2 2 2 2 2 23 2" xfId="26270" xr:uid="{00000000-0005-0000-0000-0000C9660000}"/>
    <cellStyle name="Normal 3 2 2 2 2 2 2 2 2 2 2 2 2 2 2 2 2 23 3" xfId="26271" xr:uid="{00000000-0005-0000-0000-0000CA660000}"/>
    <cellStyle name="Normal 3 2 2 2 2 2 2 2 2 2 2 2 2 2 2 2 2 23 4" xfId="26272" xr:uid="{00000000-0005-0000-0000-0000CB660000}"/>
    <cellStyle name="Normal 3 2 2 2 2 2 2 2 2 2 2 2 2 2 2 2 2 23 5" xfId="26273" xr:uid="{00000000-0005-0000-0000-0000CC660000}"/>
    <cellStyle name="Normal 3 2 2 2 2 2 2 2 2 2 2 2 2 2 2 2 2 23 6" xfId="26274" xr:uid="{00000000-0005-0000-0000-0000CD660000}"/>
    <cellStyle name="Normal 3 2 2 2 2 2 2 2 2 2 2 2 2 2 2 2 2 23 7" xfId="26275" xr:uid="{00000000-0005-0000-0000-0000CE660000}"/>
    <cellStyle name="Normal 3 2 2 2 2 2 2 2 2 2 2 2 2 2 2 2 2 24" xfId="26276" xr:uid="{00000000-0005-0000-0000-0000CF660000}"/>
    <cellStyle name="Normal 3 2 2 2 2 2 2 2 2 2 2 2 2 2 2 2 2 25" xfId="26277" xr:uid="{00000000-0005-0000-0000-0000D0660000}"/>
    <cellStyle name="Normal 3 2 2 2 2 2 2 2 2 2 2 2 2 2 2 2 2 26" xfId="26278" xr:uid="{00000000-0005-0000-0000-0000D1660000}"/>
    <cellStyle name="Normal 3 2 2 2 2 2 2 2 2 2 2 2 2 2 2 2 2 27" xfId="26279" xr:uid="{00000000-0005-0000-0000-0000D2660000}"/>
    <cellStyle name="Normal 3 2 2 2 2 2 2 2 2 2 2 2 2 2 2 2 2 28" xfId="26280" xr:uid="{00000000-0005-0000-0000-0000D3660000}"/>
    <cellStyle name="Normal 3 2 2 2 2 2 2 2 2 2 2 2 2 2 2 2 2 29" xfId="26281" xr:uid="{00000000-0005-0000-0000-0000D4660000}"/>
    <cellStyle name="Normal 3 2 2 2 2 2 2 2 2 2 2 2 2 2 2 2 2 3" xfId="26282" xr:uid="{00000000-0005-0000-0000-0000D5660000}"/>
    <cellStyle name="Normal 3 2 2 2 2 2 2 2 2 2 2 2 2 2 2 2 2 3 2" xfId="26283" xr:uid="{00000000-0005-0000-0000-0000D6660000}"/>
    <cellStyle name="Normal 3 2 2 2 2 2 2 2 2 2 2 2 2 2 2 2 2 3 2 2" xfId="26284" xr:uid="{00000000-0005-0000-0000-0000D7660000}"/>
    <cellStyle name="Normal 3 2 2 2 2 2 2 2 2 2 2 2 2 2 2 2 2 3 2 3" xfId="26285" xr:uid="{00000000-0005-0000-0000-0000D8660000}"/>
    <cellStyle name="Normal 3 2 2 2 2 2 2 2 2 2 2 2 2 2 2 2 2 3 2 4" xfId="26286" xr:uid="{00000000-0005-0000-0000-0000D9660000}"/>
    <cellStyle name="Normal 3 2 2 2 2 2 2 2 2 2 2 2 2 2 2 2 2 3 3" xfId="26287" xr:uid="{00000000-0005-0000-0000-0000DA660000}"/>
    <cellStyle name="Normal 3 2 2 2 2 2 2 2 2 2 2 2 2 2 2 2 2 3 4" xfId="26288" xr:uid="{00000000-0005-0000-0000-0000DB660000}"/>
    <cellStyle name="Normal 3 2 2 2 2 2 2 2 2 2 2 2 2 2 2 2 2 3 5" xfId="26289" xr:uid="{00000000-0005-0000-0000-0000DC660000}"/>
    <cellStyle name="Normal 3 2 2 2 2 2 2 2 2 2 2 2 2 2 2 2 2 3 6" xfId="26290" xr:uid="{00000000-0005-0000-0000-0000DD660000}"/>
    <cellStyle name="Normal 3 2 2 2 2 2 2 2 2 2 2 2 2 2 2 2 2 30" xfId="26291" xr:uid="{00000000-0005-0000-0000-0000DE660000}"/>
    <cellStyle name="Normal 3 2 2 2 2 2 2 2 2 2 2 2 2 2 2 2 2 31" xfId="26292" xr:uid="{00000000-0005-0000-0000-0000DF660000}"/>
    <cellStyle name="Normal 3 2 2 2 2 2 2 2 2 2 2 2 2 2 2 2 2 32" xfId="26293" xr:uid="{00000000-0005-0000-0000-0000E0660000}"/>
    <cellStyle name="Normal 3 2 2 2 2 2 2 2 2 2 2 2 2 2 2 2 2 33" xfId="26294" xr:uid="{00000000-0005-0000-0000-0000E1660000}"/>
    <cellStyle name="Normal 3 2 2 2 2 2 2 2 2 2 2 2 2 2 2 2 2 34" xfId="26295" xr:uid="{00000000-0005-0000-0000-0000E2660000}"/>
    <cellStyle name="Normal 3 2 2 2 2 2 2 2 2 2 2 2 2 2 2 2 2 35" xfId="26296" xr:uid="{00000000-0005-0000-0000-0000E3660000}"/>
    <cellStyle name="Normal 3 2 2 2 2 2 2 2 2 2 2 2 2 2 2 2 2 36" xfId="26297" xr:uid="{00000000-0005-0000-0000-0000E4660000}"/>
    <cellStyle name="Normal 3 2 2 2 2 2 2 2 2 2 2 2 2 2 2 2 2 37" xfId="26298" xr:uid="{00000000-0005-0000-0000-0000E5660000}"/>
    <cellStyle name="Normal 3 2 2 2 2 2 2 2 2 2 2 2 2 2 2 2 2 38" xfId="26299" xr:uid="{00000000-0005-0000-0000-0000E6660000}"/>
    <cellStyle name="Normal 3 2 2 2 2 2 2 2 2 2 2 2 2 2 2 2 2 39" xfId="26300" xr:uid="{00000000-0005-0000-0000-0000E7660000}"/>
    <cellStyle name="Normal 3 2 2 2 2 2 2 2 2 2 2 2 2 2 2 2 2 4" xfId="26301" xr:uid="{00000000-0005-0000-0000-0000E8660000}"/>
    <cellStyle name="Normal 3 2 2 2 2 2 2 2 2 2 2 2 2 2 2 2 2 40" xfId="26302" xr:uid="{00000000-0005-0000-0000-0000E9660000}"/>
    <cellStyle name="Normal 3 2 2 2 2 2 2 2 2 2 2 2 2 2 2 2 2 41" xfId="26303" xr:uid="{00000000-0005-0000-0000-0000EA660000}"/>
    <cellStyle name="Normal 3 2 2 2 2 2 2 2 2 2 2 2 2 2 2 2 2 42" xfId="26304" xr:uid="{00000000-0005-0000-0000-0000EB660000}"/>
    <cellStyle name="Normal 3 2 2 2 2 2 2 2 2 2 2 2 2 2 2 2 2 43" xfId="26305" xr:uid="{00000000-0005-0000-0000-0000EC660000}"/>
    <cellStyle name="Normal 3 2 2 2 2 2 2 2 2 2 2 2 2 2 2 2 2 44" xfId="26306" xr:uid="{00000000-0005-0000-0000-0000ED660000}"/>
    <cellStyle name="Normal 3 2 2 2 2 2 2 2 2 2 2 2 2 2 2 2 2 45" xfId="26307" xr:uid="{00000000-0005-0000-0000-0000EE660000}"/>
    <cellStyle name="Normal 3 2 2 2 2 2 2 2 2 2 2 2 2 2 2 2 2 46" xfId="26308" xr:uid="{00000000-0005-0000-0000-0000EF660000}"/>
    <cellStyle name="Normal 3 2 2 2 2 2 2 2 2 2 2 2 2 2 2 2 2 47" xfId="26309" xr:uid="{00000000-0005-0000-0000-0000F0660000}"/>
    <cellStyle name="Normal 3 2 2 2 2 2 2 2 2 2 2 2 2 2 2 2 2 48" xfId="26310" xr:uid="{00000000-0005-0000-0000-0000F1660000}"/>
    <cellStyle name="Normal 3 2 2 2 2 2 2 2 2 2 2 2 2 2 2 2 2 49" xfId="26311" xr:uid="{00000000-0005-0000-0000-0000F2660000}"/>
    <cellStyle name="Normal 3 2 2 2 2 2 2 2 2 2 2 2 2 2 2 2 2 5" xfId="26312" xr:uid="{00000000-0005-0000-0000-0000F3660000}"/>
    <cellStyle name="Normal 3 2 2 2 2 2 2 2 2 2 2 2 2 2 2 2 2 50" xfId="26313" xr:uid="{00000000-0005-0000-0000-0000F4660000}"/>
    <cellStyle name="Normal 3 2 2 2 2 2 2 2 2 2 2 2 2 2 2 2 2 51" xfId="26314" xr:uid="{00000000-0005-0000-0000-0000F5660000}"/>
    <cellStyle name="Normal 3 2 2 2 2 2 2 2 2 2 2 2 2 2 2 2 2 52" xfId="26315" xr:uid="{00000000-0005-0000-0000-0000F6660000}"/>
    <cellStyle name="Normal 3 2 2 2 2 2 2 2 2 2 2 2 2 2 2 2 2 53" xfId="26316" xr:uid="{00000000-0005-0000-0000-0000F7660000}"/>
    <cellStyle name="Normal 3 2 2 2 2 2 2 2 2 2 2 2 2 2 2 2 2 54" xfId="26317" xr:uid="{00000000-0005-0000-0000-0000F8660000}"/>
    <cellStyle name="Normal 3 2 2 2 2 2 2 2 2 2 2 2 2 2 2 2 2 55" xfId="26318" xr:uid="{00000000-0005-0000-0000-0000F9660000}"/>
    <cellStyle name="Normal 3 2 2 2 2 2 2 2 2 2 2 2 2 2 2 2 2 55 2" xfId="26319" xr:uid="{00000000-0005-0000-0000-0000FA660000}"/>
    <cellStyle name="Normal 3 2 2 2 2 2 2 2 2 2 2 2 2 2 2 2 2 55 3" xfId="26320" xr:uid="{00000000-0005-0000-0000-0000FB660000}"/>
    <cellStyle name="Normal 3 2 2 2 2 2 2 2 2 2 2 2 2 2 2 2 2 55 4" xfId="26321" xr:uid="{00000000-0005-0000-0000-0000FC660000}"/>
    <cellStyle name="Normal 3 2 2 2 2 2 2 2 2 2 2 2 2 2 2 2 2 56" xfId="26322" xr:uid="{00000000-0005-0000-0000-0000FD660000}"/>
    <cellStyle name="Normal 3 2 2 2 2 2 2 2 2 2 2 2 2 2 2 2 2 57" xfId="26323" xr:uid="{00000000-0005-0000-0000-0000FE660000}"/>
    <cellStyle name="Normal 3 2 2 2 2 2 2 2 2 2 2 2 2 2 2 2 2 6" xfId="26324" xr:uid="{00000000-0005-0000-0000-0000FF660000}"/>
    <cellStyle name="Normal 3 2 2 2 2 2 2 2 2 2 2 2 2 2 2 2 2 7" xfId="26325" xr:uid="{00000000-0005-0000-0000-000000670000}"/>
    <cellStyle name="Normal 3 2 2 2 2 2 2 2 2 2 2 2 2 2 2 2 2 8" xfId="26326" xr:uid="{00000000-0005-0000-0000-000001670000}"/>
    <cellStyle name="Normal 3 2 2 2 2 2 2 2 2 2 2 2 2 2 2 2 2 8 2" xfId="26327" xr:uid="{00000000-0005-0000-0000-000002670000}"/>
    <cellStyle name="Normal 3 2 2 2 2 2 2 2 2 2 2 2 2 2 2 2 2 8 3" xfId="26328" xr:uid="{00000000-0005-0000-0000-000003670000}"/>
    <cellStyle name="Normal 3 2 2 2 2 2 2 2 2 2 2 2 2 2 2 2 2 8 4" xfId="26329" xr:uid="{00000000-0005-0000-0000-000004670000}"/>
    <cellStyle name="Normal 3 2 2 2 2 2 2 2 2 2 2 2 2 2 2 2 2 9" xfId="26330" xr:uid="{00000000-0005-0000-0000-000005670000}"/>
    <cellStyle name="Normal 3 2 2 2 2 2 2 2 2 2 2 2 2 2 2 2 20" xfId="26331" xr:uid="{00000000-0005-0000-0000-000006670000}"/>
    <cellStyle name="Normal 3 2 2 2 2 2 2 2 2 2 2 2 2 2 2 2 21" xfId="26332" xr:uid="{00000000-0005-0000-0000-000007670000}"/>
    <cellStyle name="Normal 3 2 2 2 2 2 2 2 2 2 2 2 2 2 2 2 22" xfId="26333" xr:uid="{00000000-0005-0000-0000-000008670000}"/>
    <cellStyle name="Normal 3 2 2 2 2 2 2 2 2 2 2 2 2 2 2 2 23" xfId="26334" xr:uid="{00000000-0005-0000-0000-000009670000}"/>
    <cellStyle name="Normal 3 2 2 2 2 2 2 2 2 2 2 2 2 2 2 2 24" xfId="26335" xr:uid="{00000000-0005-0000-0000-00000A670000}"/>
    <cellStyle name="Normal 3 2 2 2 2 2 2 2 2 2 2 2 2 2 2 2 25" xfId="26336" xr:uid="{00000000-0005-0000-0000-00000B670000}"/>
    <cellStyle name="Normal 3 2 2 2 2 2 2 2 2 2 2 2 2 2 2 2 26" xfId="26337" xr:uid="{00000000-0005-0000-0000-00000C670000}"/>
    <cellStyle name="Normal 3 2 2 2 2 2 2 2 2 2 2 2 2 2 2 2 26 2" xfId="26338" xr:uid="{00000000-0005-0000-0000-00000D670000}"/>
    <cellStyle name="Normal 3 2 2 2 2 2 2 2 2 2 2 2 2 2 2 2 26 3" xfId="26339" xr:uid="{00000000-0005-0000-0000-00000E670000}"/>
    <cellStyle name="Normal 3 2 2 2 2 2 2 2 2 2 2 2 2 2 2 2 26 4" xfId="26340" xr:uid="{00000000-0005-0000-0000-00000F670000}"/>
    <cellStyle name="Normal 3 2 2 2 2 2 2 2 2 2 2 2 2 2 2 2 26 5" xfId="26341" xr:uid="{00000000-0005-0000-0000-000010670000}"/>
    <cellStyle name="Normal 3 2 2 2 2 2 2 2 2 2 2 2 2 2 2 2 26 6" xfId="26342" xr:uid="{00000000-0005-0000-0000-000011670000}"/>
    <cellStyle name="Normal 3 2 2 2 2 2 2 2 2 2 2 2 2 2 2 2 26 7" xfId="26343" xr:uid="{00000000-0005-0000-0000-000012670000}"/>
    <cellStyle name="Normal 3 2 2 2 2 2 2 2 2 2 2 2 2 2 2 2 27" xfId="26344" xr:uid="{00000000-0005-0000-0000-000013670000}"/>
    <cellStyle name="Normal 3 2 2 2 2 2 2 2 2 2 2 2 2 2 2 2 28" xfId="26345" xr:uid="{00000000-0005-0000-0000-000014670000}"/>
    <cellStyle name="Normal 3 2 2 2 2 2 2 2 2 2 2 2 2 2 2 2 29" xfId="26346" xr:uid="{00000000-0005-0000-0000-000015670000}"/>
    <cellStyle name="Normal 3 2 2 2 2 2 2 2 2 2 2 2 2 2 2 2 3" xfId="26347" xr:uid="{00000000-0005-0000-0000-000016670000}"/>
    <cellStyle name="Normal 3 2 2 2 2 2 2 2 2 2 2 2 2 2 2 2 30" xfId="26348" xr:uid="{00000000-0005-0000-0000-000017670000}"/>
    <cellStyle name="Normal 3 2 2 2 2 2 2 2 2 2 2 2 2 2 2 2 31" xfId="26349" xr:uid="{00000000-0005-0000-0000-000018670000}"/>
    <cellStyle name="Normal 3 2 2 2 2 2 2 2 2 2 2 2 2 2 2 2 32" xfId="26350" xr:uid="{00000000-0005-0000-0000-000019670000}"/>
    <cellStyle name="Normal 3 2 2 2 2 2 2 2 2 2 2 2 2 2 2 2 33" xfId="26351" xr:uid="{00000000-0005-0000-0000-00001A670000}"/>
    <cellStyle name="Normal 3 2 2 2 2 2 2 2 2 2 2 2 2 2 2 2 34" xfId="26352" xr:uid="{00000000-0005-0000-0000-00001B670000}"/>
    <cellStyle name="Normal 3 2 2 2 2 2 2 2 2 2 2 2 2 2 2 2 35" xfId="26353" xr:uid="{00000000-0005-0000-0000-00001C670000}"/>
    <cellStyle name="Normal 3 2 2 2 2 2 2 2 2 2 2 2 2 2 2 2 36" xfId="26354" xr:uid="{00000000-0005-0000-0000-00001D670000}"/>
    <cellStyle name="Normal 3 2 2 2 2 2 2 2 2 2 2 2 2 2 2 2 37" xfId="26355" xr:uid="{00000000-0005-0000-0000-00001E670000}"/>
    <cellStyle name="Normal 3 2 2 2 2 2 2 2 2 2 2 2 2 2 2 2 38" xfId="26356" xr:uid="{00000000-0005-0000-0000-00001F670000}"/>
    <cellStyle name="Normal 3 2 2 2 2 2 2 2 2 2 2 2 2 2 2 2 39" xfId="26357" xr:uid="{00000000-0005-0000-0000-000020670000}"/>
    <cellStyle name="Normal 3 2 2 2 2 2 2 2 2 2 2 2 2 2 2 2 4" xfId="26358" xr:uid="{00000000-0005-0000-0000-000021670000}"/>
    <cellStyle name="Normal 3 2 2 2 2 2 2 2 2 2 2 2 2 2 2 2 40" xfId="26359" xr:uid="{00000000-0005-0000-0000-000022670000}"/>
    <cellStyle name="Normal 3 2 2 2 2 2 2 2 2 2 2 2 2 2 2 2 41" xfId="26360" xr:uid="{00000000-0005-0000-0000-000023670000}"/>
    <cellStyle name="Normal 3 2 2 2 2 2 2 2 2 2 2 2 2 2 2 2 42" xfId="26361" xr:uid="{00000000-0005-0000-0000-000024670000}"/>
    <cellStyle name="Normal 3 2 2 2 2 2 2 2 2 2 2 2 2 2 2 2 43" xfId="26362" xr:uid="{00000000-0005-0000-0000-000025670000}"/>
    <cellStyle name="Normal 3 2 2 2 2 2 2 2 2 2 2 2 2 2 2 2 44" xfId="26363" xr:uid="{00000000-0005-0000-0000-000026670000}"/>
    <cellStyle name="Normal 3 2 2 2 2 2 2 2 2 2 2 2 2 2 2 2 45" xfId="26364" xr:uid="{00000000-0005-0000-0000-000027670000}"/>
    <cellStyle name="Normal 3 2 2 2 2 2 2 2 2 2 2 2 2 2 2 2 46" xfId="26365" xr:uid="{00000000-0005-0000-0000-000028670000}"/>
    <cellStyle name="Normal 3 2 2 2 2 2 2 2 2 2 2 2 2 2 2 2 47" xfId="26366" xr:uid="{00000000-0005-0000-0000-000029670000}"/>
    <cellStyle name="Normal 3 2 2 2 2 2 2 2 2 2 2 2 2 2 2 2 48" xfId="26367" xr:uid="{00000000-0005-0000-0000-00002A670000}"/>
    <cellStyle name="Normal 3 2 2 2 2 2 2 2 2 2 2 2 2 2 2 2 49" xfId="26368" xr:uid="{00000000-0005-0000-0000-00002B670000}"/>
    <cellStyle name="Normal 3 2 2 2 2 2 2 2 2 2 2 2 2 2 2 2 5" xfId="26369" xr:uid="{00000000-0005-0000-0000-00002C670000}"/>
    <cellStyle name="Normal 3 2 2 2 2 2 2 2 2 2 2 2 2 2 2 2 5 2" xfId="26370" xr:uid="{00000000-0005-0000-0000-00002D670000}"/>
    <cellStyle name="Normal 3 2 2 2 2 2 2 2 2 2 2 2 2 2 2 2 5 2 2" xfId="26371" xr:uid="{00000000-0005-0000-0000-00002E670000}"/>
    <cellStyle name="Normal 3 2 2 2 2 2 2 2 2 2 2 2 2 2 2 2 5 2 3" xfId="26372" xr:uid="{00000000-0005-0000-0000-00002F670000}"/>
    <cellStyle name="Normal 3 2 2 2 2 2 2 2 2 2 2 2 2 2 2 2 5 2 4" xfId="26373" xr:uid="{00000000-0005-0000-0000-000030670000}"/>
    <cellStyle name="Normal 3 2 2 2 2 2 2 2 2 2 2 2 2 2 2 2 5 3" xfId="26374" xr:uid="{00000000-0005-0000-0000-000031670000}"/>
    <cellStyle name="Normal 3 2 2 2 2 2 2 2 2 2 2 2 2 2 2 2 5 4" xfId="26375" xr:uid="{00000000-0005-0000-0000-000032670000}"/>
    <cellStyle name="Normal 3 2 2 2 2 2 2 2 2 2 2 2 2 2 2 2 5 5" xfId="26376" xr:uid="{00000000-0005-0000-0000-000033670000}"/>
    <cellStyle name="Normal 3 2 2 2 2 2 2 2 2 2 2 2 2 2 2 2 5 6" xfId="26377" xr:uid="{00000000-0005-0000-0000-000034670000}"/>
    <cellStyle name="Normal 3 2 2 2 2 2 2 2 2 2 2 2 2 2 2 2 50" xfId="26378" xr:uid="{00000000-0005-0000-0000-000035670000}"/>
    <cellStyle name="Normal 3 2 2 2 2 2 2 2 2 2 2 2 2 2 2 2 51" xfId="26379" xr:uid="{00000000-0005-0000-0000-000036670000}"/>
    <cellStyle name="Normal 3 2 2 2 2 2 2 2 2 2 2 2 2 2 2 2 52" xfId="26380" xr:uid="{00000000-0005-0000-0000-000037670000}"/>
    <cellStyle name="Normal 3 2 2 2 2 2 2 2 2 2 2 2 2 2 2 2 53" xfId="26381" xr:uid="{00000000-0005-0000-0000-000038670000}"/>
    <cellStyle name="Normal 3 2 2 2 2 2 2 2 2 2 2 2 2 2 2 2 54" xfId="26382" xr:uid="{00000000-0005-0000-0000-000039670000}"/>
    <cellStyle name="Normal 3 2 2 2 2 2 2 2 2 2 2 2 2 2 2 2 55" xfId="26383" xr:uid="{00000000-0005-0000-0000-00003A670000}"/>
    <cellStyle name="Normal 3 2 2 2 2 2 2 2 2 2 2 2 2 2 2 2 56" xfId="26384" xr:uid="{00000000-0005-0000-0000-00003B670000}"/>
    <cellStyle name="Normal 3 2 2 2 2 2 2 2 2 2 2 2 2 2 2 2 57" xfId="26385" xr:uid="{00000000-0005-0000-0000-00003C670000}"/>
    <cellStyle name="Normal 3 2 2 2 2 2 2 2 2 2 2 2 2 2 2 2 58" xfId="26386" xr:uid="{00000000-0005-0000-0000-00003D670000}"/>
    <cellStyle name="Normal 3 2 2 2 2 2 2 2 2 2 2 2 2 2 2 2 58 2" xfId="26387" xr:uid="{00000000-0005-0000-0000-00003E670000}"/>
    <cellStyle name="Normal 3 2 2 2 2 2 2 2 2 2 2 2 2 2 2 2 58 3" xfId="26388" xr:uid="{00000000-0005-0000-0000-00003F670000}"/>
    <cellStyle name="Normal 3 2 2 2 2 2 2 2 2 2 2 2 2 2 2 2 58 4" xfId="26389" xr:uid="{00000000-0005-0000-0000-000040670000}"/>
    <cellStyle name="Normal 3 2 2 2 2 2 2 2 2 2 2 2 2 2 2 2 59" xfId="26390" xr:uid="{00000000-0005-0000-0000-000041670000}"/>
    <cellStyle name="Normal 3 2 2 2 2 2 2 2 2 2 2 2 2 2 2 2 6" xfId="26391" xr:uid="{00000000-0005-0000-0000-000042670000}"/>
    <cellStyle name="Normal 3 2 2 2 2 2 2 2 2 2 2 2 2 2 2 2 60" xfId="26392" xr:uid="{00000000-0005-0000-0000-000043670000}"/>
    <cellStyle name="Normal 3 2 2 2 2 2 2 2 2 2 2 2 2 2 2 2 7" xfId="26393" xr:uid="{00000000-0005-0000-0000-000044670000}"/>
    <cellStyle name="Normal 3 2 2 2 2 2 2 2 2 2 2 2 2 2 2 2 8" xfId="26394" xr:uid="{00000000-0005-0000-0000-000045670000}"/>
    <cellStyle name="Normal 3 2 2 2 2 2 2 2 2 2 2 2 2 2 2 2 9" xfId="26395" xr:uid="{00000000-0005-0000-0000-000046670000}"/>
    <cellStyle name="Normal 3 2 2 2 2 2 2 2 2 2 2 2 2 2 2 20" xfId="26396" xr:uid="{00000000-0005-0000-0000-000047670000}"/>
    <cellStyle name="Normal 3 2 2 2 2 2 2 2 2 2 2 2 2 2 2 21" xfId="26397" xr:uid="{00000000-0005-0000-0000-000048670000}"/>
    <cellStyle name="Normal 3 2 2 2 2 2 2 2 2 2 2 2 2 2 2 22" xfId="26398" xr:uid="{00000000-0005-0000-0000-000049670000}"/>
    <cellStyle name="Normal 3 2 2 2 2 2 2 2 2 2 2 2 2 2 2 23" xfId="26399" xr:uid="{00000000-0005-0000-0000-00004A670000}"/>
    <cellStyle name="Normal 3 2 2 2 2 2 2 2 2 2 2 2 2 2 2 24" xfId="26400" xr:uid="{00000000-0005-0000-0000-00004B670000}"/>
    <cellStyle name="Normal 3 2 2 2 2 2 2 2 2 2 2 2 2 2 2 25" xfId="26401" xr:uid="{00000000-0005-0000-0000-00004C670000}"/>
    <cellStyle name="Normal 3 2 2 2 2 2 2 2 2 2 2 2 2 2 2 26" xfId="26402" xr:uid="{00000000-0005-0000-0000-00004D670000}"/>
    <cellStyle name="Normal 3 2 2 2 2 2 2 2 2 2 2 2 2 2 2 27" xfId="26403" xr:uid="{00000000-0005-0000-0000-00004E670000}"/>
    <cellStyle name="Normal 3 2 2 2 2 2 2 2 2 2 2 2 2 2 2 28" xfId="26404" xr:uid="{00000000-0005-0000-0000-00004F670000}"/>
    <cellStyle name="Normal 3 2 2 2 2 2 2 2 2 2 2 2 2 2 2 28 2" xfId="26405" xr:uid="{00000000-0005-0000-0000-000050670000}"/>
    <cellStyle name="Normal 3 2 2 2 2 2 2 2 2 2 2 2 2 2 2 28 3" xfId="26406" xr:uid="{00000000-0005-0000-0000-000051670000}"/>
    <cellStyle name="Normal 3 2 2 2 2 2 2 2 2 2 2 2 2 2 2 28 4" xfId="26407" xr:uid="{00000000-0005-0000-0000-000052670000}"/>
    <cellStyle name="Normal 3 2 2 2 2 2 2 2 2 2 2 2 2 2 2 28 5" xfId="26408" xr:uid="{00000000-0005-0000-0000-000053670000}"/>
    <cellStyle name="Normal 3 2 2 2 2 2 2 2 2 2 2 2 2 2 2 28 6" xfId="26409" xr:uid="{00000000-0005-0000-0000-000054670000}"/>
    <cellStyle name="Normal 3 2 2 2 2 2 2 2 2 2 2 2 2 2 2 28 7" xfId="26410" xr:uid="{00000000-0005-0000-0000-000055670000}"/>
    <cellStyle name="Normal 3 2 2 2 2 2 2 2 2 2 2 2 2 2 2 29" xfId="26411" xr:uid="{00000000-0005-0000-0000-000056670000}"/>
    <cellStyle name="Normal 3 2 2 2 2 2 2 2 2 2 2 2 2 2 2 3" xfId="26412" xr:uid="{00000000-0005-0000-0000-000057670000}"/>
    <cellStyle name="Normal 3 2 2 2 2 2 2 2 2 2 2 2 2 2 2 30" xfId="26413" xr:uid="{00000000-0005-0000-0000-000058670000}"/>
    <cellStyle name="Normal 3 2 2 2 2 2 2 2 2 2 2 2 2 2 2 31" xfId="26414" xr:uid="{00000000-0005-0000-0000-000059670000}"/>
    <cellStyle name="Normal 3 2 2 2 2 2 2 2 2 2 2 2 2 2 2 32" xfId="26415" xr:uid="{00000000-0005-0000-0000-00005A670000}"/>
    <cellStyle name="Normal 3 2 2 2 2 2 2 2 2 2 2 2 2 2 2 33" xfId="26416" xr:uid="{00000000-0005-0000-0000-00005B670000}"/>
    <cellStyle name="Normal 3 2 2 2 2 2 2 2 2 2 2 2 2 2 2 34" xfId="26417" xr:uid="{00000000-0005-0000-0000-00005C670000}"/>
    <cellStyle name="Normal 3 2 2 2 2 2 2 2 2 2 2 2 2 2 2 35" xfId="26418" xr:uid="{00000000-0005-0000-0000-00005D670000}"/>
    <cellStyle name="Normal 3 2 2 2 2 2 2 2 2 2 2 2 2 2 2 36" xfId="26419" xr:uid="{00000000-0005-0000-0000-00005E670000}"/>
    <cellStyle name="Normal 3 2 2 2 2 2 2 2 2 2 2 2 2 2 2 37" xfId="26420" xr:uid="{00000000-0005-0000-0000-00005F670000}"/>
    <cellStyle name="Normal 3 2 2 2 2 2 2 2 2 2 2 2 2 2 2 38" xfId="26421" xr:uid="{00000000-0005-0000-0000-000060670000}"/>
    <cellStyle name="Normal 3 2 2 2 2 2 2 2 2 2 2 2 2 2 2 39" xfId="26422" xr:uid="{00000000-0005-0000-0000-000061670000}"/>
    <cellStyle name="Normal 3 2 2 2 2 2 2 2 2 2 2 2 2 2 2 4" xfId="26423" xr:uid="{00000000-0005-0000-0000-000062670000}"/>
    <cellStyle name="Normal 3 2 2 2 2 2 2 2 2 2 2 2 2 2 2 40" xfId="26424" xr:uid="{00000000-0005-0000-0000-000063670000}"/>
    <cellStyle name="Normal 3 2 2 2 2 2 2 2 2 2 2 2 2 2 2 41" xfId="26425" xr:uid="{00000000-0005-0000-0000-000064670000}"/>
    <cellStyle name="Normal 3 2 2 2 2 2 2 2 2 2 2 2 2 2 2 42" xfId="26426" xr:uid="{00000000-0005-0000-0000-000065670000}"/>
    <cellStyle name="Normal 3 2 2 2 2 2 2 2 2 2 2 2 2 2 2 43" xfId="26427" xr:uid="{00000000-0005-0000-0000-000066670000}"/>
    <cellStyle name="Normal 3 2 2 2 2 2 2 2 2 2 2 2 2 2 2 44" xfId="26428" xr:uid="{00000000-0005-0000-0000-000067670000}"/>
    <cellStyle name="Normal 3 2 2 2 2 2 2 2 2 2 2 2 2 2 2 45" xfId="26429" xr:uid="{00000000-0005-0000-0000-000068670000}"/>
    <cellStyle name="Normal 3 2 2 2 2 2 2 2 2 2 2 2 2 2 2 46" xfId="26430" xr:uid="{00000000-0005-0000-0000-000069670000}"/>
    <cellStyle name="Normal 3 2 2 2 2 2 2 2 2 2 2 2 2 2 2 47" xfId="26431" xr:uid="{00000000-0005-0000-0000-00006A670000}"/>
    <cellStyle name="Normal 3 2 2 2 2 2 2 2 2 2 2 2 2 2 2 48" xfId="26432" xr:uid="{00000000-0005-0000-0000-00006B670000}"/>
    <cellStyle name="Normal 3 2 2 2 2 2 2 2 2 2 2 2 2 2 2 49" xfId="26433" xr:uid="{00000000-0005-0000-0000-00006C670000}"/>
    <cellStyle name="Normal 3 2 2 2 2 2 2 2 2 2 2 2 2 2 2 5" xfId="26434" xr:uid="{00000000-0005-0000-0000-00006D670000}"/>
    <cellStyle name="Normal 3 2 2 2 2 2 2 2 2 2 2 2 2 2 2 5 10" xfId="26435" xr:uid="{00000000-0005-0000-0000-00006E670000}"/>
    <cellStyle name="Normal 3 2 2 2 2 2 2 2 2 2 2 2 2 2 2 5 11" xfId="26436" xr:uid="{00000000-0005-0000-0000-00006F670000}"/>
    <cellStyle name="Normal 3 2 2 2 2 2 2 2 2 2 2 2 2 2 2 5 2" xfId="26437" xr:uid="{00000000-0005-0000-0000-000070670000}"/>
    <cellStyle name="Normal 3 2 2 2 2 2 2 2 2 2 2 2 2 2 2 5 2 10" xfId="26438" xr:uid="{00000000-0005-0000-0000-000071670000}"/>
    <cellStyle name="Normal 3 2 2 2 2 2 2 2 2 2 2 2 2 2 2 5 2 11" xfId="26439" xr:uid="{00000000-0005-0000-0000-000072670000}"/>
    <cellStyle name="Normal 3 2 2 2 2 2 2 2 2 2 2 2 2 2 2 5 2 2" xfId="26440" xr:uid="{00000000-0005-0000-0000-000073670000}"/>
    <cellStyle name="Normal 3 2 2 2 2 2 2 2 2 2 2 2 2 2 2 5 2 2 2" xfId="26441" xr:uid="{00000000-0005-0000-0000-000074670000}"/>
    <cellStyle name="Normal 3 2 2 2 2 2 2 2 2 2 2 2 2 2 2 5 2 2 2 2" xfId="26442" xr:uid="{00000000-0005-0000-0000-000075670000}"/>
    <cellStyle name="Normal 3 2 2 2 2 2 2 2 2 2 2 2 2 2 2 5 2 2 2 3" xfId="26443" xr:uid="{00000000-0005-0000-0000-000076670000}"/>
    <cellStyle name="Normal 3 2 2 2 2 2 2 2 2 2 2 2 2 2 2 5 2 2 2 4" xfId="26444" xr:uid="{00000000-0005-0000-0000-000077670000}"/>
    <cellStyle name="Normal 3 2 2 2 2 2 2 2 2 2 2 2 2 2 2 5 2 2 3" xfId="26445" xr:uid="{00000000-0005-0000-0000-000078670000}"/>
    <cellStyle name="Normal 3 2 2 2 2 2 2 2 2 2 2 2 2 2 2 5 2 2 4" xfId="26446" xr:uid="{00000000-0005-0000-0000-000079670000}"/>
    <cellStyle name="Normal 3 2 2 2 2 2 2 2 2 2 2 2 2 2 2 5 2 2 5" xfId="26447" xr:uid="{00000000-0005-0000-0000-00007A670000}"/>
    <cellStyle name="Normal 3 2 2 2 2 2 2 2 2 2 2 2 2 2 2 5 2 2 6" xfId="26448" xr:uid="{00000000-0005-0000-0000-00007B670000}"/>
    <cellStyle name="Normal 3 2 2 2 2 2 2 2 2 2 2 2 2 2 2 5 2 3" xfId="26449" xr:uid="{00000000-0005-0000-0000-00007C670000}"/>
    <cellStyle name="Normal 3 2 2 2 2 2 2 2 2 2 2 2 2 2 2 5 2 4" xfId="26450" xr:uid="{00000000-0005-0000-0000-00007D670000}"/>
    <cellStyle name="Normal 3 2 2 2 2 2 2 2 2 2 2 2 2 2 2 5 2 5" xfId="26451" xr:uid="{00000000-0005-0000-0000-00007E670000}"/>
    <cellStyle name="Normal 3 2 2 2 2 2 2 2 2 2 2 2 2 2 2 5 2 6" xfId="26452" xr:uid="{00000000-0005-0000-0000-00007F670000}"/>
    <cellStyle name="Normal 3 2 2 2 2 2 2 2 2 2 2 2 2 2 2 5 2 7" xfId="26453" xr:uid="{00000000-0005-0000-0000-000080670000}"/>
    <cellStyle name="Normal 3 2 2 2 2 2 2 2 2 2 2 2 2 2 2 5 2 8" xfId="26454" xr:uid="{00000000-0005-0000-0000-000081670000}"/>
    <cellStyle name="Normal 3 2 2 2 2 2 2 2 2 2 2 2 2 2 2 5 2 8 2" xfId="26455" xr:uid="{00000000-0005-0000-0000-000082670000}"/>
    <cellStyle name="Normal 3 2 2 2 2 2 2 2 2 2 2 2 2 2 2 5 2 8 3" xfId="26456" xr:uid="{00000000-0005-0000-0000-000083670000}"/>
    <cellStyle name="Normal 3 2 2 2 2 2 2 2 2 2 2 2 2 2 2 5 2 8 4" xfId="26457" xr:uid="{00000000-0005-0000-0000-000084670000}"/>
    <cellStyle name="Normal 3 2 2 2 2 2 2 2 2 2 2 2 2 2 2 5 2 9" xfId="26458" xr:uid="{00000000-0005-0000-0000-000085670000}"/>
    <cellStyle name="Normal 3 2 2 2 2 2 2 2 2 2 2 2 2 2 2 5 3" xfId="26459" xr:uid="{00000000-0005-0000-0000-000086670000}"/>
    <cellStyle name="Normal 3 2 2 2 2 2 2 2 2 2 2 2 2 2 2 5 3 2" xfId="26460" xr:uid="{00000000-0005-0000-0000-000087670000}"/>
    <cellStyle name="Normal 3 2 2 2 2 2 2 2 2 2 2 2 2 2 2 5 3 2 2" xfId="26461" xr:uid="{00000000-0005-0000-0000-000088670000}"/>
    <cellStyle name="Normal 3 2 2 2 2 2 2 2 2 2 2 2 2 2 2 5 3 2 3" xfId="26462" xr:uid="{00000000-0005-0000-0000-000089670000}"/>
    <cellStyle name="Normal 3 2 2 2 2 2 2 2 2 2 2 2 2 2 2 5 3 2 4" xfId="26463" xr:uid="{00000000-0005-0000-0000-00008A670000}"/>
    <cellStyle name="Normal 3 2 2 2 2 2 2 2 2 2 2 2 2 2 2 5 3 3" xfId="26464" xr:uid="{00000000-0005-0000-0000-00008B670000}"/>
    <cellStyle name="Normal 3 2 2 2 2 2 2 2 2 2 2 2 2 2 2 5 3 4" xfId="26465" xr:uid="{00000000-0005-0000-0000-00008C670000}"/>
    <cellStyle name="Normal 3 2 2 2 2 2 2 2 2 2 2 2 2 2 2 5 3 5" xfId="26466" xr:uid="{00000000-0005-0000-0000-00008D670000}"/>
    <cellStyle name="Normal 3 2 2 2 2 2 2 2 2 2 2 2 2 2 2 5 3 6" xfId="26467" xr:uid="{00000000-0005-0000-0000-00008E670000}"/>
    <cellStyle name="Normal 3 2 2 2 2 2 2 2 2 2 2 2 2 2 2 5 4" xfId="26468" xr:uid="{00000000-0005-0000-0000-00008F670000}"/>
    <cellStyle name="Normal 3 2 2 2 2 2 2 2 2 2 2 2 2 2 2 5 5" xfId="26469" xr:uid="{00000000-0005-0000-0000-000090670000}"/>
    <cellStyle name="Normal 3 2 2 2 2 2 2 2 2 2 2 2 2 2 2 5 6" xfId="26470" xr:uid="{00000000-0005-0000-0000-000091670000}"/>
    <cellStyle name="Normal 3 2 2 2 2 2 2 2 2 2 2 2 2 2 2 5 7" xfId="26471" xr:uid="{00000000-0005-0000-0000-000092670000}"/>
    <cellStyle name="Normal 3 2 2 2 2 2 2 2 2 2 2 2 2 2 2 5 8" xfId="26472" xr:uid="{00000000-0005-0000-0000-000093670000}"/>
    <cellStyle name="Normal 3 2 2 2 2 2 2 2 2 2 2 2 2 2 2 5 8 2" xfId="26473" xr:uid="{00000000-0005-0000-0000-000094670000}"/>
    <cellStyle name="Normal 3 2 2 2 2 2 2 2 2 2 2 2 2 2 2 5 8 3" xfId="26474" xr:uid="{00000000-0005-0000-0000-000095670000}"/>
    <cellStyle name="Normal 3 2 2 2 2 2 2 2 2 2 2 2 2 2 2 5 8 4" xfId="26475" xr:uid="{00000000-0005-0000-0000-000096670000}"/>
    <cellStyle name="Normal 3 2 2 2 2 2 2 2 2 2 2 2 2 2 2 5 9" xfId="26476" xr:uid="{00000000-0005-0000-0000-000097670000}"/>
    <cellStyle name="Normal 3 2 2 2 2 2 2 2 2 2 2 2 2 2 2 50" xfId="26477" xr:uid="{00000000-0005-0000-0000-000098670000}"/>
    <cellStyle name="Normal 3 2 2 2 2 2 2 2 2 2 2 2 2 2 2 51" xfId="26478" xr:uid="{00000000-0005-0000-0000-000099670000}"/>
    <cellStyle name="Normal 3 2 2 2 2 2 2 2 2 2 2 2 2 2 2 52" xfId="26479" xr:uid="{00000000-0005-0000-0000-00009A670000}"/>
    <cellStyle name="Normal 3 2 2 2 2 2 2 2 2 2 2 2 2 2 2 53" xfId="26480" xr:uid="{00000000-0005-0000-0000-00009B670000}"/>
    <cellStyle name="Normal 3 2 2 2 2 2 2 2 2 2 2 2 2 2 2 54" xfId="26481" xr:uid="{00000000-0005-0000-0000-00009C670000}"/>
    <cellStyle name="Normal 3 2 2 2 2 2 2 2 2 2 2 2 2 2 2 55" xfId="26482" xr:uid="{00000000-0005-0000-0000-00009D670000}"/>
    <cellStyle name="Normal 3 2 2 2 2 2 2 2 2 2 2 2 2 2 2 56" xfId="26483" xr:uid="{00000000-0005-0000-0000-00009E670000}"/>
    <cellStyle name="Normal 3 2 2 2 2 2 2 2 2 2 2 2 2 2 2 57" xfId="26484" xr:uid="{00000000-0005-0000-0000-00009F670000}"/>
    <cellStyle name="Normal 3 2 2 2 2 2 2 2 2 2 2 2 2 2 2 58" xfId="26485" xr:uid="{00000000-0005-0000-0000-0000A0670000}"/>
    <cellStyle name="Normal 3 2 2 2 2 2 2 2 2 2 2 2 2 2 2 59" xfId="26486" xr:uid="{00000000-0005-0000-0000-0000A1670000}"/>
    <cellStyle name="Normal 3 2 2 2 2 2 2 2 2 2 2 2 2 2 2 6" xfId="26487" xr:uid="{00000000-0005-0000-0000-0000A2670000}"/>
    <cellStyle name="Normal 3 2 2 2 2 2 2 2 2 2 2 2 2 2 2 60" xfId="26488" xr:uid="{00000000-0005-0000-0000-0000A3670000}"/>
    <cellStyle name="Normal 3 2 2 2 2 2 2 2 2 2 2 2 2 2 2 60 2" xfId="26489" xr:uid="{00000000-0005-0000-0000-0000A4670000}"/>
    <cellStyle name="Normal 3 2 2 2 2 2 2 2 2 2 2 2 2 2 2 60 3" xfId="26490" xr:uid="{00000000-0005-0000-0000-0000A5670000}"/>
    <cellStyle name="Normal 3 2 2 2 2 2 2 2 2 2 2 2 2 2 2 60 4" xfId="26491" xr:uid="{00000000-0005-0000-0000-0000A6670000}"/>
    <cellStyle name="Normal 3 2 2 2 2 2 2 2 2 2 2 2 2 2 2 61" xfId="26492" xr:uid="{00000000-0005-0000-0000-0000A7670000}"/>
    <cellStyle name="Normal 3 2 2 2 2 2 2 2 2 2 2 2 2 2 2 62" xfId="26493" xr:uid="{00000000-0005-0000-0000-0000A8670000}"/>
    <cellStyle name="Normal 3 2 2 2 2 2 2 2 2 2 2 2 2 2 2 7" xfId="26494" xr:uid="{00000000-0005-0000-0000-0000A9670000}"/>
    <cellStyle name="Normal 3 2 2 2 2 2 2 2 2 2 2 2 2 2 2 7 2" xfId="26495" xr:uid="{00000000-0005-0000-0000-0000AA670000}"/>
    <cellStyle name="Normal 3 2 2 2 2 2 2 2 2 2 2 2 2 2 2 7 2 2" xfId="26496" xr:uid="{00000000-0005-0000-0000-0000AB670000}"/>
    <cellStyle name="Normal 3 2 2 2 2 2 2 2 2 2 2 2 2 2 2 7 2 3" xfId="26497" xr:uid="{00000000-0005-0000-0000-0000AC670000}"/>
    <cellStyle name="Normal 3 2 2 2 2 2 2 2 2 2 2 2 2 2 2 7 2 4" xfId="26498" xr:uid="{00000000-0005-0000-0000-0000AD670000}"/>
    <cellStyle name="Normal 3 2 2 2 2 2 2 2 2 2 2 2 2 2 2 7 3" xfId="26499" xr:uid="{00000000-0005-0000-0000-0000AE670000}"/>
    <cellStyle name="Normal 3 2 2 2 2 2 2 2 2 2 2 2 2 2 2 7 4" xfId="26500" xr:uid="{00000000-0005-0000-0000-0000AF670000}"/>
    <cellStyle name="Normal 3 2 2 2 2 2 2 2 2 2 2 2 2 2 2 7 5" xfId="26501" xr:uid="{00000000-0005-0000-0000-0000B0670000}"/>
    <cellStyle name="Normal 3 2 2 2 2 2 2 2 2 2 2 2 2 2 2 7 6" xfId="26502" xr:uid="{00000000-0005-0000-0000-0000B1670000}"/>
    <cellStyle name="Normal 3 2 2 2 2 2 2 2 2 2 2 2 2 2 2 8" xfId="26503" xr:uid="{00000000-0005-0000-0000-0000B2670000}"/>
    <cellStyle name="Normal 3 2 2 2 2 2 2 2 2 2 2 2 2 2 2 9" xfId="26504" xr:uid="{00000000-0005-0000-0000-0000B3670000}"/>
    <cellStyle name="Normal 3 2 2 2 2 2 2 2 2 2 2 2 2 2 20" xfId="26505" xr:uid="{00000000-0005-0000-0000-0000B4670000}"/>
    <cellStyle name="Normal 3 2 2 2 2 2 2 2 2 2 2 2 2 2 21" xfId="26506" xr:uid="{00000000-0005-0000-0000-0000B5670000}"/>
    <cellStyle name="Normal 3 2 2 2 2 2 2 2 2 2 2 2 2 2 21 2" xfId="26507" xr:uid="{00000000-0005-0000-0000-0000B6670000}"/>
    <cellStyle name="Normal 3 2 2 2 2 2 2 2 2 2 2 2 2 2 21 3" xfId="26508" xr:uid="{00000000-0005-0000-0000-0000B7670000}"/>
    <cellStyle name="Normal 3 2 2 2 2 2 2 2 2 2 2 2 2 2 21 4" xfId="26509" xr:uid="{00000000-0005-0000-0000-0000B8670000}"/>
    <cellStyle name="Normal 3 2 2 2 2 2 2 2 2 2 2 2 2 2 22" xfId="26510" xr:uid="{00000000-0005-0000-0000-0000B9670000}"/>
    <cellStyle name="Normal 3 2 2 2 2 2 2 2 2 2 2 2 2 2 23" xfId="26511" xr:uid="{00000000-0005-0000-0000-0000BA670000}"/>
    <cellStyle name="Normal 3 2 2 2 2 2 2 2 2 2 2 2 2 2 24" xfId="26512" xr:uid="{00000000-0005-0000-0000-0000BB670000}"/>
    <cellStyle name="Normal 3 2 2 2 2 2 2 2 2 2 2 2 2 2 25" xfId="26513" xr:uid="{00000000-0005-0000-0000-0000BC670000}"/>
    <cellStyle name="Normal 3 2 2 2 2 2 2 2 2 2 2 2 2 2 26" xfId="26514" xr:uid="{00000000-0005-0000-0000-0000BD670000}"/>
    <cellStyle name="Normal 3 2 2 2 2 2 2 2 2 2 2 2 2 2 27" xfId="26515" xr:uid="{00000000-0005-0000-0000-0000BE670000}"/>
    <cellStyle name="Normal 3 2 2 2 2 2 2 2 2 2 2 2 2 2 28" xfId="26516" xr:uid="{00000000-0005-0000-0000-0000BF670000}"/>
    <cellStyle name="Normal 3 2 2 2 2 2 2 2 2 2 2 2 2 2 29" xfId="26517" xr:uid="{00000000-0005-0000-0000-0000C0670000}"/>
    <cellStyle name="Normal 3 2 2 2 2 2 2 2 2 2 2 2 2 2 3" xfId="26518" xr:uid="{00000000-0005-0000-0000-0000C1670000}"/>
    <cellStyle name="Normal 3 2 2 2 2 2 2 2 2 2 2 2 2 2 30" xfId="26519" xr:uid="{00000000-0005-0000-0000-0000C2670000}"/>
    <cellStyle name="Normal 3 2 2 2 2 2 2 2 2 2 2 2 2 2 31" xfId="26520" xr:uid="{00000000-0005-0000-0000-0000C3670000}"/>
    <cellStyle name="Normal 3 2 2 2 2 2 2 2 2 2 2 2 2 2 32" xfId="26521" xr:uid="{00000000-0005-0000-0000-0000C4670000}"/>
    <cellStyle name="Normal 3 2 2 2 2 2 2 2 2 2 2 2 2 2 33" xfId="26522" xr:uid="{00000000-0005-0000-0000-0000C5670000}"/>
    <cellStyle name="Normal 3 2 2 2 2 2 2 2 2 2 2 2 2 2 34" xfId="26523" xr:uid="{00000000-0005-0000-0000-0000C6670000}"/>
    <cellStyle name="Normal 3 2 2 2 2 2 2 2 2 2 2 2 2 2 35" xfId="26524" xr:uid="{00000000-0005-0000-0000-0000C7670000}"/>
    <cellStyle name="Normal 3 2 2 2 2 2 2 2 2 2 2 2 2 2 36" xfId="26525" xr:uid="{00000000-0005-0000-0000-0000C8670000}"/>
    <cellStyle name="Normal 3 2 2 2 2 2 2 2 2 2 2 2 2 2 36 2" xfId="26526" xr:uid="{00000000-0005-0000-0000-0000C9670000}"/>
    <cellStyle name="Normal 3 2 2 2 2 2 2 2 2 2 2 2 2 2 36 3" xfId="26527" xr:uid="{00000000-0005-0000-0000-0000CA670000}"/>
    <cellStyle name="Normal 3 2 2 2 2 2 2 2 2 2 2 2 2 2 36 4" xfId="26528" xr:uid="{00000000-0005-0000-0000-0000CB670000}"/>
    <cellStyle name="Normal 3 2 2 2 2 2 2 2 2 2 2 2 2 2 36 5" xfId="26529" xr:uid="{00000000-0005-0000-0000-0000CC670000}"/>
    <cellStyle name="Normal 3 2 2 2 2 2 2 2 2 2 2 2 2 2 36 6" xfId="26530" xr:uid="{00000000-0005-0000-0000-0000CD670000}"/>
    <cellStyle name="Normal 3 2 2 2 2 2 2 2 2 2 2 2 2 2 36 7" xfId="26531" xr:uid="{00000000-0005-0000-0000-0000CE670000}"/>
    <cellStyle name="Normal 3 2 2 2 2 2 2 2 2 2 2 2 2 2 37" xfId="26532" xr:uid="{00000000-0005-0000-0000-0000CF670000}"/>
    <cellStyle name="Normal 3 2 2 2 2 2 2 2 2 2 2 2 2 2 38" xfId="26533" xr:uid="{00000000-0005-0000-0000-0000D0670000}"/>
    <cellStyle name="Normal 3 2 2 2 2 2 2 2 2 2 2 2 2 2 39" xfId="26534" xr:uid="{00000000-0005-0000-0000-0000D1670000}"/>
    <cellStyle name="Normal 3 2 2 2 2 2 2 2 2 2 2 2 2 2 4" xfId="26535" xr:uid="{00000000-0005-0000-0000-0000D2670000}"/>
    <cellStyle name="Normal 3 2 2 2 2 2 2 2 2 2 2 2 2 2 40" xfId="26536" xr:uid="{00000000-0005-0000-0000-0000D3670000}"/>
    <cellStyle name="Normal 3 2 2 2 2 2 2 2 2 2 2 2 2 2 41" xfId="26537" xr:uid="{00000000-0005-0000-0000-0000D4670000}"/>
    <cellStyle name="Normal 3 2 2 2 2 2 2 2 2 2 2 2 2 2 42" xfId="26538" xr:uid="{00000000-0005-0000-0000-0000D5670000}"/>
    <cellStyle name="Normal 3 2 2 2 2 2 2 2 2 2 2 2 2 2 43" xfId="26539" xr:uid="{00000000-0005-0000-0000-0000D6670000}"/>
    <cellStyle name="Normal 3 2 2 2 2 2 2 2 2 2 2 2 2 2 44" xfId="26540" xr:uid="{00000000-0005-0000-0000-0000D7670000}"/>
    <cellStyle name="Normal 3 2 2 2 2 2 2 2 2 2 2 2 2 2 45" xfId="26541" xr:uid="{00000000-0005-0000-0000-0000D8670000}"/>
    <cellStyle name="Normal 3 2 2 2 2 2 2 2 2 2 2 2 2 2 46" xfId="26542" xr:uid="{00000000-0005-0000-0000-0000D9670000}"/>
    <cellStyle name="Normal 3 2 2 2 2 2 2 2 2 2 2 2 2 2 47" xfId="26543" xr:uid="{00000000-0005-0000-0000-0000DA670000}"/>
    <cellStyle name="Normal 3 2 2 2 2 2 2 2 2 2 2 2 2 2 48" xfId="26544" xr:uid="{00000000-0005-0000-0000-0000DB670000}"/>
    <cellStyle name="Normal 3 2 2 2 2 2 2 2 2 2 2 2 2 2 49" xfId="26545" xr:uid="{00000000-0005-0000-0000-0000DC670000}"/>
    <cellStyle name="Normal 3 2 2 2 2 2 2 2 2 2 2 2 2 2 5" xfId="26546" xr:uid="{00000000-0005-0000-0000-0000DD670000}"/>
    <cellStyle name="Normal 3 2 2 2 2 2 2 2 2 2 2 2 2 2 50" xfId="26547" xr:uid="{00000000-0005-0000-0000-0000DE670000}"/>
    <cellStyle name="Normal 3 2 2 2 2 2 2 2 2 2 2 2 2 2 51" xfId="26548" xr:uid="{00000000-0005-0000-0000-0000DF670000}"/>
    <cellStyle name="Normal 3 2 2 2 2 2 2 2 2 2 2 2 2 2 52" xfId="26549" xr:uid="{00000000-0005-0000-0000-0000E0670000}"/>
    <cellStyle name="Normal 3 2 2 2 2 2 2 2 2 2 2 2 2 2 53" xfId="26550" xr:uid="{00000000-0005-0000-0000-0000E1670000}"/>
    <cellStyle name="Normal 3 2 2 2 2 2 2 2 2 2 2 2 2 2 54" xfId="26551" xr:uid="{00000000-0005-0000-0000-0000E2670000}"/>
    <cellStyle name="Normal 3 2 2 2 2 2 2 2 2 2 2 2 2 2 55" xfId="26552" xr:uid="{00000000-0005-0000-0000-0000E3670000}"/>
    <cellStyle name="Normal 3 2 2 2 2 2 2 2 2 2 2 2 2 2 56" xfId="26553" xr:uid="{00000000-0005-0000-0000-0000E4670000}"/>
    <cellStyle name="Normal 3 2 2 2 2 2 2 2 2 2 2 2 2 2 57" xfId="26554" xr:uid="{00000000-0005-0000-0000-0000E5670000}"/>
    <cellStyle name="Normal 3 2 2 2 2 2 2 2 2 2 2 2 2 2 58" xfId="26555" xr:uid="{00000000-0005-0000-0000-0000E6670000}"/>
    <cellStyle name="Normal 3 2 2 2 2 2 2 2 2 2 2 2 2 2 59" xfId="26556" xr:uid="{00000000-0005-0000-0000-0000E7670000}"/>
    <cellStyle name="Normal 3 2 2 2 2 2 2 2 2 2 2 2 2 2 6" xfId="26557" xr:uid="{00000000-0005-0000-0000-0000E8670000}"/>
    <cellStyle name="Normal 3 2 2 2 2 2 2 2 2 2 2 2 2 2 60" xfId="26558" xr:uid="{00000000-0005-0000-0000-0000E9670000}"/>
    <cellStyle name="Normal 3 2 2 2 2 2 2 2 2 2 2 2 2 2 61" xfId="26559" xr:uid="{00000000-0005-0000-0000-0000EA670000}"/>
    <cellStyle name="Normal 3 2 2 2 2 2 2 2 2 2 2 2 2 2 62" xfId="26560" xr:uid="{00000000-0005-0000-0000-0000EB670000}"/>
    <cellStyle name="Normal 3 2 2 2 2 2 2 2 2 2 2 2 2 2 63" xfId="26561" xr:uid="{00000000-0005-0000-0000-0000EC670000}"/>
    <cellStyle name="Normal 3 2 2 2 2 2 2 2 2 2 2 2 2 2 64" xfId="26562" xr:uid="{00000000-0005-0000-0000-0000ED670000}"/>
    <cellStyle name="Normal 3 2 2 2 2 2 2 2 2 2 2 2 2 2 65" xfId="26563" xr:uid="{00000000-0005-0000-0000-0000EE670000}"/>
    <cellStyle name="Normal 3 2 2 2 2 2 2 2 2 2 2 2 2 2 66" xfId="26564" xr:uid="{00000000-0005-0000-0000-0000EF670000}"/>
    <cellStyle name="Normal 3 2 2 2 2 2 2 2 2 2 2 2 2 2 67" xfId="26565" xr:uid="{00000000-0005-0000-0000-0000F0670000}"/>
    <cellStyle name="Normal 3 2 2 2 2 2 2 2 2 2 2 2 2 2 68" xfId="26566" xr:uid="{00000000-0005-0000-0000-0000F1670000}"/>
    <cellStyle name="Normal 3 2 2 2 2 2 2 2 2 2 2 2 2 2 68 2" xfId="26567" xr:uid="{00000000-0005-0000-0000-0000F2670000}"/>
    <cellStyle name="Normal 3 2 2 2 2 2 2 2 2 2 2 2 2 2 68 3" xfId="26568" xr:uid="{00000000-0005-0000-0000-0000F3670000}"/>
    <cellStyle name="Normal 3 2 2 2 2 2 2 2 2 2 2 2 2 2 68 4" xfId="26569" xr:uid="{00000000-0005-0000-0000-0000F4670000}"/>
    <cellStyle name="Normal 3 2 2 2 2 2 2 2 2 2 2 2 2 2 69" xfId="26570" xr:uid="{00000000-0005-0000-0000-0000F5670000}"/>
    <cellStyle name="Normal 3 2 2 2 2 2 2 2 2 2 2 2 2 2 7" xfId="26571" xr:uid="{00000000-0005-0000-0000-0000F6670000}"/>
    <cellStyle name="Normal 3 2 2 2 2 2 2 2 2 2 2 2 2 2 70" xfId="26572" xr:uid="{00000000-0005-0000-0000-0000F7670000}"/>
    <cellStyle name="Normal 3 2 2 2 2 2 2 2 2 2 2 2 2 2 8" xfId="26573" xr:uid="{00000000-0005-0000-0000-0000F8670000}"/>
    <cellStyle name="Normal 3 2 2 2 2 2 2 2 2 2 2 2 2 2 9" xfId="26574" xr:uid="{00000000-0005-0000-0000-0000F9670000}"/>
    <cellStyle name="Normal 3 2 2 2 2 2 2 2 2 2 2 2 2 20" xfId="26575" xr:uid="{00000000-0005-0000-0000-0000FA670000}"/>
    <cellStyle name="Normal 3 2 2 2 2 2 2 2 2 2 2 2 2 21" xfId="26576" xr:uid="{00000000-0005-0000-0000-0000FB670000}"/>
    <cellStyle name="Normal 3 2 2 2 2 2 2 2 2 2 2 2 2 22" xfId="26577" xr:uid="{00000000-0005-0000-0000-0000FC670000}"/>
    <cellStyle name="Normal 3 2 2 2 2 2 2 2 2 2 2 2 2 22 2" xfId="26578" xr:uid="{00000000-0005-0000-0000-0000FD670000}"/>
    <cellStyle name="Normal 3 2 2 2 2 2 2 2 2 2 2 2 2 22 3" xfId="26579" xr:uid="{00000000-0005-0000-0000-0000FE670000}"/>
    <cellStyle name="Normal 3 2 2 2 2 2 2 2 2 2 2 2 2 22 4" xfId="26580" xr:uid="{00000000-0005-0000-0000-0000FF670000}"/>
    <cellStyle name="Normal 3 2 2 2 2 2 2 2 2 2 2 2 2 23" xfId="26581" xr:uid="{00000000-0005-0000-0000-000000680000}"/>
    <cellStyle name="Normal 3 2 2 2 2 2 2 2 2 2 2 2 2 24" xfId="26582" xr:uid="{00000000-0005-0000-0000-000001680000}"/>
    <cellStyle name="Normal 3 2 2 2 2 2 2 2 2 2 2 2 2 25" xfId="26583" xr:uid="{00000000-0005-0000-0000-000002680000}"/>
    <cellStyle name="Normal 3 2 2 2 2 2 2 2 2 2 2 2 2 26" xfId="26584" xr:uid="{00000000-0005-0000-0000-000003680000}"/>
    <cellStyle name="Normal 3 2 2 2 2 2 2 2 2 2 2 2 2 27" xfId="26585" xr:uid="{00000000-0005-0000-0000-000004680000}"/>
    <cellStyle name="Normal 3 2 2 2 2 2 2 2 2 2 2 2 2 28" xfId="26586" xr:uid="{00000000-0005-0000-0000-000005680000}"/>
    <cellStyle name="Normal 3 2 2 2 2 2 2 2 2 2 2 2 2 29" xfId="26587" xr:uid="{00000000-0005-0000-0000-000006680000}"/>
    <cellStyle name="Normal 3 2 2 2 2 2 2 2 2 2 2 2 2 3" xfId="26588" xr:uid="{00000000-0005-0000-0000-000007680000}"/>
    <cellStyle name="Normal 3 2 2 2 2 2 2 2 2 2 2 2 2 30" xfId="26589" xr:uid="{00000000-0005-0000-0000-000008680000}"/>
    <cellStyle name="Normal 3 2 2 2 2 2 2 2 2 2 2 2 2 31" xfId="26590" xr:uid="{00000000-0005-0000-0000-000009680000}"/>
    <cellStyle name="Normal 3 2 2 2 2 2 2 2 2 2 2 2 2 32" xfId="26591" xr:uid="{00000000-0005-0000-0000-00000A680000}"/>
    <cellStyle name="Normal 3 2 2 2 2 2 2 2 2 2 2 2 2 33" xfId="26592" xr:uid="{00000000-0005-0000-0000-00000B680000}"/>
    <cellStyle name="Normal 3 2 2 2 2 2 2 2 2 2 2 2 2 34" xfId="26593" xr:uid="{00000000-0005-0000-0000-00000C680000}"/>
    <cellStyle name="Normal 3 2 2 2 2 2 2 2 2 2 2 2 2 35" xfId="26594" xr:uid="{00000000-0005-0000-0000-00000D680000}"/>
    <cellStyle name="Normal 3 2 2 2 2 2 2 2 2 2 2 2 2 36" xfId="26595" xr:uid="{00000000-0005-0000-0000-00000E680000}"/>
    <cellStyle name="Normal 3 2 2 2 2 2 2 2 2 2 2 2 2 37" xfId="26596" xr:uid="{00000000-0005-0000-0000-00000F680000}"/>
    <cellStyle name="Normal 3 2 2 2 2 2 2 2 2 2 2 2 2 37 2" xfId="26597" xr:uid="{00000000-0005-0000-0000-000010680000}"/>
    <cellStyle name="Normal 3 2 2 2 2 2 2 2 2 2 2 2 2 37 3" xfId="26598" xr:uid="{00000000-0005-0000-0000-000011680000}"/>
    <cellStyle name="Normal 3 2 2 2 2 2 2 2 2 2 2 2 2 37 4" xfId="26599" xr:uid="{00000000-0005-0000-0000-000012680000}"/>
    <cellStyle name="Normal 3 2 2 2 2 2 2 2 2 2 2 2 2 37 5" xfId="26600" xr:uid="{00000000-0005-0000-0000-000013680000}"/>
    <cellStyle name="Normal 3 2 2 2 2 2 2 2 2 2 2 2 2 37 6" xfId="26601" xr:uid="{00000000-0005-0000-0000-000014680000}"/>
    <cellStyle name="Normal 3 2 2 2 2 2 2 2 2 2 2 2 2 37 7" xfId="26602" xr:uid="{00000000-0005-0000-0000-000015680000}"/>
    <cellStyle name="Normal 3 2 2 2 2 2 2 2 2 2 2 2 2 38" xfId="26603" xr:uid="{00000000-0005-0000-0000-000016680000}"/>
    <cellStyle name="Normal 3 2 2 2 2 2 2 2 2 2 2 2 2 39" xfId="26604" xr:uid="{00000000-0005-0000-0000-000017680000}"/>
    <cellStyle name="Normal 3 2 2 2 2 2 2 2 2 2 2 2 2 4" xfId="26605" xr:uid="{00000000-0005-0000-0000-000018680000}"/>
    <cellStyle name="Normal 3 2 2 2 2 2 2 2 2 2 2 2 2 4 10" xfId="26606" xr:uid="{00000000-0005-0000-0000-000019680000}"/>
    <cellStyle name="Normal 3 2 2 2 2 2 2 2 2 2 2 2 2 4 11" xfId="26607" xr:uid="{00000000-0005-0000-0000-00001A680000}"/>
    <cellStyle name="Normal 3 2 2 2 2 2 2 2 2 2 2 2 2 4 12" xfId="26608" xr:uid="{00000000-0005-0000-0000-00001B680000}"/>
    <cellStyle name="Normal 3 2 2 2 2 2 2 2 2 2 2 2 2 4 13" xfId="26609" xr:uid="{00000000-0005-0000-0000-00001C680000}"/>
    <cellStyle name="Normal 3 2 2 2 2 2 2 2 2 2 2 2 2 4 13 2" xfId="26610" xr:uid="{00000000-0005-0000-0000-00001D680000}"/>
    <cellStyle name="Normal 3 2 2 2 2 2 2 2 2 2 2 2 2 4 13 3" xfId="26611" xr:uid="{00000000-0005-0000-0000-00001E680000}"/>
    <cellStyle name="Normal 3 2 2 2 2 2 2 2 2 2 2 2 2 4 13 4" xfId="26612" xr:uid="{00000000-0005-0000-0000-00001F680000}"/>
    <cellStyle name="Normal 3 2 2 2 2 2 2 2 2 2 2 2 2 4 14" xfId="26613" xr:uid="{00000000-0005-0000-0000-000020680000}"/>
    <cellStyle name="Normal 3 2 2 2 2 2 2 2 2 2 2 2 2 4 15" xfId="26614" xr:uid="{00000000-0005-0000-0000-000021680000}"/>
    <cellStyle name="Normal 3 2 2 2 2 2 2 2 2 2 2 2 2 4 16" xfId="26615" xr:uid="{00000000-0005-0000-0000-000022680000}"/>
    <cellStyle name="Normal 3 2 2 2 2 2 2 2 2 2 2 2 2 4 2" xfId="26616" xr:uid="{00000000-0005-0000-0000-000023680000}"/>
    <cellStyle name="Normal 3 2 2 2 2 2 2 2 2 2 2 2 2 4 2 10" xfId="26617" xr:uid="{00000000-0005-0000-0000-000024680000}"/>
    <cellStyle name="Normal 3 2 2 2 2 2 2 2 2 2 2 2 2 4 2 11" xfId="26618" xr:uid="{00000000-0005-0000-0000-000025680000}"/>
    <cellStyle name="Normal 3 2 2 2 2 2 2 2 2 2 2 2 2 4 2 11 2" xfId="26619" xr:uid="{00000000-0005-0000-0000-000026680000}"/>
    <cellStyle name="Normal 3 2 2 2 2 2 2 2 2 2 2 2 2 4 2 11 3" xfId="26620" xr:uid="{00000000-0005-0000-0000-000027680000}"/>
    <cellStyle name="Normal 3 2 2 2 2 2 2 2 2 2 2 2 2 4 2 11 4" xfId="26621" xr:uid="{00000000-0005-0000-0000-000028680000}"/>
    <cellStyle name="Normal 3 2 2 2 2 2 2 2 2 2 2 2 2 4 2 12" xfId="26622" xr:uid="{00000000-0005-0000-0000-000029680000}"/>
    <cellStyle name="Normal 3 2 2 2 2 2 2 2 2 2 2 2 2 4 2 13" xfId="26623" xr:uid="{00000000-0005-0000-0000-00002A680000}"/>
    <cellStyle name="Normal 3 2 2 2 2 2 2 2 2 2 2 2 2 4 2 14" xfId="26624" xr:uid="{00000000-0005-0000-0000-00002B680000}"/>
    <cellStyle name="Normal 3 2 2 2 2 2 2 2 2 2 2 2 2 4 2 2" xfId="26625" xr:uid="{00000000-0005-0000-0000-00002C680000}"/>
    <cellStyle name="Normal 3 2 2 2 2 2 2 2 2 2 2 2 2 4 2 2 10" xfId="26626" xr:uid="{00000000-0005-0000-0000-00002D680000}"/>
    <cellStyle name="Normal 3 2 2 2 2 2 2 2 2 2 2 2 2 4 2 2 11" xfId="26627" xr:uid="{00000000-0005-0000-0000-00002E680000}"/>
    <cellStyle name="Normal 3 2 2 2 2 2 2 2 2 2 2 2 2 4 2 2 2" xfId="26628" xr:uid="{00000000-0005-0000-0000-00002F680000}"/>
    <cellStyle name="Normal 3 2 2 2 2 2 2 2 2 2 2 2 2 4 2 2 2 10" xfId="26629" xr:uid="{00000000-0005-0000-0000-000030680000}"/>
    <cellStyle name="Normal 3 2 2 2 2 2 2 2 2 2 2 2 2 4 2 2 2 11" xfId="26630" xr:uid="{00000000-0005-0000-0000-000031680000}"/>
    <cellStyle name="Normal 3 2 2 2 2 2 2 2 2 2 2 2 2 4 2 2 2 2" xfId="26631" xr:uid="{00000000-0005-0000-0000-000032680000}"/>
    <cellStyle name="Normal 3 2 2 2 2 2 2 2 2 2 2 2 2 4 2 2 2 2 2" xfId="26632" xr:uid="{00000000-0005-0000-0000-000033680000}"/>
    <cellStyle name="Normal 3 2 2 2 2 2 2 2 2 2 2 2 2 4 2 2 2 2 2 2" xfId="26633" xr:uid="{00000000-0005-0000-0000-000034680000}"/>
    <cellStyle name="Normal 3 2 2 2 2 2 2 2 2 2 2 2 2 4 2 2 2 2 2 3" xfId="26634" xr:uid="{00000000-0005-0000-0000-000035680000}"/>
    <cellStyle name="Normal 3 2 2 2 2 2 2 2 2 2 2 2 2 4 2 2 2 2 2 4" xfId="26635" xr:uid="{00000000-0005-0000-0000-000036680000}"/>
    <cellStyle name="Normal 3 2 2 2 2 2 2 2 2 2 2 2 2 4 2 2 2 2 3" xfId="26636" xr:uid="{00000000-0005-0000-0000-000037680000}"/>
    <cellStyle name="Normal 3 2 2 2 2 2 2 2 2 2 2 2 2 4 2 2 2 2 4" xfId="26637" xr:uid="{00000000-0005-0000-0000-000038680000}"/>
    <cellStyle name="Normal 3 2 2 2 2 2 2 2 2 2 2 2 2 4 2 2 2 2 5" xfId="26638" xr:uid="{00000000-0005-0000-0000-000039680000}"/>
    <cellStyle name="Normal 3 2 2 2 2 2 2 2 2 2 2 2 2 4 2 2 2 2 6" xfId="26639" xr:uid="{00000000-0005-0000-0000-00003A680000}"/>
    <cellStyle name="Normal 3 2 2 2 2 2 2 2 2 2 2 2 2 4 2 2 2 3" xfId="26640" xr:uid="{00000000-0005-0000-0000-00003B680000}"/>
    <cellStyle name="Normal 3 2 2 2 2 2 2 2 2 2 2 2 2 4 2 2 2 4" xfId="26641" xr:uid="{00000000-0005-0000-0000-00003C680000}"/>
    <cellStyle name="Normal 3 2 2 2 2 2 2 2 2 2 2 2 2 4 2 2 2 5" xfId="26642" xr:uid="{00000000-0005-0000-0000-00003D680000}"/>
    <cellStyle name="Normal 3 2 2 2 2 2 2 2 2 2 2 2 2 4 2 2 2 6" xfId="26643" xr:uid="{00000000-0005-0000-0000-00003E680000}"/>
    <cellStyle name="Normal 3 2 2 2 2 2 2 2 2 2 2 2 2 4 2 2 2 7" xfId="26644" xr:uid="{00000000-0005-0000-0000-00003F680000}"/>
    <cellStyle name="Normal 3 2 2 2 2 2 2 2 2 2 2 2 2 4 2 2 2 8" xfId="26645" xr:uid="{00000000-0005-0000-0000-000040680000}"/>
    <cellStyle name="Normal 3 2 2 2 2 2 2 2 2 2 2 2 2 4 2 2 2 8 2" xfId="26646" xr:uid="{00000000-0005-0000-0000-000041680000}"/>
    <cellStyle name="Normal 3 2 2 2 2 2 2 2 2 2 2 2 2 4 2 2 2 8 3" xfId="26647" xr:uid="{00000000-0005-0000-0000-000042680000}"/>
    <cellStyle name="Normal 3 2 2 2 2 2 2 2 2 2 2 2 2 4 2 2 2 8 4" xfId="26648" xr:uid="{00000000-0005-0000-0000-000043680000}"/>
    <cellStyle name="Normal 3 2 2 2 2 2 2 2 2 2 2 2 2 4 2 2 2 9" xfId="26649" xr:uid="{00000000-0005-0000-0000-000044680000}"/>
    <cellStyle name="Normal 3 2 2 2 2 2 2 2 2 2 2 2 2 4 2 2 3" xfId="26650" xr:uid="{00000000-0005-0000-0000-000045680000}"/>
    <cellStyle name="Normal 3 2 2 2 2 2 2 2 2 2 2 2 2 4 2 2 3 2" xfId="26651" xr:uid="{00000000-0005-0000-0000-000046680000}"/>
    <cellStyle name="Normal 3 2 2 2 2 2 2 2 2 2 2 2 2 4 2 2 3 2 2" xfId="26652" xr:uid="{00000000-0005-0000-0000-000047680000}"/>
    <cellStyle name="Normal 3 2 2 2 2 2 2 2 2 2 2 2 2 4 2 2 3 2 3" xfId="26653" xr:uid="{00000000-0005-0000-0000-000048680000}"/>
    <cellStyle name="Normal 3 2 2 2 2 2 2 2 2 2 2 2 2 4 2 2 3 2 4" xfId="26654" xr:uid="{00000000-0005-0000-0000-000049680000}"/>
    <cellStyle name="Normal 3 2 2 2 2 2 2 2 2 2 2 2 2 4 2 2 3 3" xfId="26655" xr:uid="{00000000-0005-0000-0000-00004A680000}"/>
    <cellStyle name="Normal 3 2 2 2 2 2 2 2 2 2 2 2 2 4 2 2 3 4" xfId="26656" xr:uid="{00000000-0005-0000-0000-00004B680000}"/>
    <cellStyle name="Normal 3 2 2 2 2 2 2 2 2 2 2 2 2 4 2 2 3 5" xfId="26657" xr:uid="{00000000-0005-0000-0000-00004C680000}"/>
    <cellStyle name="Normal 3 2 2 2 2 2 2 2 2 2 2 2 2 4 2 2 3 6" xfId="26658" xr:uid="{00000000-0005-0000-0000-00004D680000}"/>
    <cellStyle name="Normal 3 2 2 2 2 2 2 2 2 2 2 2 2 4 2 2 4" xfId="26659" xr:uid="{00000000-0005-0000-0000-00004E680000}"/>
    <cellStyle name="Normal 3 2 2 2 2 2 2 2 2 2 2 2 2 4 2 2 5" xfId="26660" xr:uid="{00000000-0005-0000-0000-00004F680000}"/>
    <cellStyle name="Normal 3 2 2 2 2 2 2 2 2 2 2 2 2 4 2 2 6" xfId="26661" xr:uid="{00000000-0005-0000-0000-000050680000}"/>
    <cellStyle name="Normal 3 2 2 2 2 2 2 2 2 2 2 2 2 4 2 2 7" xfId="26662" xr:uid="{00000000-0005-0000-0000-000051680000}"/>
    <cellStyle name="Normal 3 2 2 2 2 2 2 2 2 2 2 2 2 4 2 2 8" xfId="26663" xr:uid="{00000000-0005-0000-0000-000052680000}"/>
    <cellStyle name="Normal 3 2 2 2 2 2 2 2 2 2 2 2 2 4 2 2 8 2" xfId="26664" xr:uid="{00000000-0005-0000-0000-000053680000}"/>
    <cellStyle name="Normal 3 2 2 2 2 2 2 2 2 2 2 2 2 4 2 2 8 3" xfId="26665" xr:uid="{00000000-0005-0000-0000-000054680000}"/>
    <cellStyle name="Normal 3 2 2 2 2 2 2 2 2 2 2 2 2 4 2 2 8 4" xfId="26666" xr:uid="{00000000-0005-0000-0000-000055680000}"/>
    <cellStyle name="Normal 3 2 2 2 2 2 2 2 2 2 2 2 2 4 2 2 9" xfId="26667" xr:uid="{00000000-0005-0000-0000-000056680000}"/>
    <cellStyle name="Normal 3 2 2 2 2 2 2 2 2 2 2 2 2 4 2 3" xfId="26668" xr:uid="{00000000-0005-0000-0000-000057680000}"/>
    <cellStyle name="Normal 3 2 2 2 2 2 2 2 2 2 2 2 2 4 2 4" xfId="26669" xr:uid="{00000000-0005-0000-0000-000058680000}"/>
    <cellStyle name="Normal 3 2 2 2 2 2 2 2 2 2 2 2 2 4 2 5" xfId="26670" xr:uid="{00000000-0005-0000-0000-000059680000}"/>
    <cellStyle name="Normal 3 2 2 2 2 2 2 2 2 2 2 2 2 4 2 5 2" xfId="26671" xr:uid="{00000000-0005-0000-0000-00005A680000}"/>
    <cellStyle name="Normal 3 2 2 2 2 2 2 2 2 2 2 2 2 4 2 5 2 2" xfId="26672" xr:uid="{00000000-0005-0000-0000-00005B680000}"/>
    <cellStyle name="Normal 3 2 2 2 2 2 2 2 2 2 2 2 2 4 2 5 2 3" xfId="26673" xr:uid="{00000000-0005-0000-0000-00005C680000}"/>
    <cellStyle name="Normal 3 2 2 2 2 2 2 2 2 2 2 2 2 4 2 5 2 4" xfId="26674" xr:uid="{00000000-0005-0000-0000-00005D680000}"/>
    <cellStyle name="Normal 3 2 2 2 2 2 2 2 2 2 2 2 2 4 2 5 3" xfId="26675" xr:uid="{00000000-0005-0000-0000-00005E680000}"/>
    <cellStyle name="Normal 3 2 2 2 2 2 2 2 2 2 2 2 2 4 2 5 4" xfId="26676" xr:uid="{00000000-0005-0000-0000-00005F680000}"/>
    <cellStyle name="Normal 3 2 2 2 2 2 2 2 2 2 2 2 2 4 2 5 5" xfId="26677" xr:uid="{00000000-0005-0000-0000-000060680000}"/>
    <cellStyle name="Normal 3 2 2 2 2 2 2 2 2 2 2 2 2 4 2 5 6" xfId="26678" xr:uid="{00000000-0005-0000-0000-000061680000}"/>
    <cellStyle name="Normal 3 2 2 2 2 2 2 2 2 2 2 2 2 4 2 6" xfId="26679" xr:uid="{00000000-0005-0000-0000-000062680000}"/>
    <cellStyle name="Normal 3 2 2 2 2 2 2 2 2 2 2 2 2 4 2 7" xfId="26680" xr:uid="{00000000-0005-0000-0000-000063680000}"/>
    <cellStyle name="Normal 3 2 2 2 2 2 2 2 2 2 2 2 2 4 2 8" xfId="26681" xr:uid="{00000000-0005-0000-0000-000064680000}"/>
    <cellStyle name="Normal 3 2 2 2 2 2 2 2 2 2 2 2 2 4 2 9" xfId="26682" xr:uid="{00000000-0005-0000-0000-000065680000}"/>
    <cellStyle name="Normal 3 2 2 2 2 2 2 2 2 2 2 2 2 4 3" xfId="26683" xr:uid="{00000000-0005-0000-0000-000066680000}"/>
    <cellStyle name="Normal 3 2 2 2 2 2 2 2 2 2 2 2 2 4 4" xfId="26684" xr:uid="{00000000-0005-0000-0000-000067680000}"/>
    <cellStyle name="Normal 3 2 2 2 2 2 2 2 2 2 2 2 2 4 5" xfId="26685" xr:uid="{00000000-0005-0000-0000-000068680000}"/>
    <cellStyle name="Normal 3 2 2 2 2 2 2 2 2 2 2 2 2 4 5 10" xfId="26686" xr:uid="{00000000-0005-0000-0000-000069680000}"/>
    <cellStyle name="Normal 3 2 2 2 2 2 2 2 2 2 2 2 2 4 5 11" xfId="26687" xr:uid="{00000000-0005-0000-0000-00006A680000}"/>
    <cellStyle name="Normal 3 2 2 2 2 2 2 2 2 2 2 2 2 4 5 2" xfId="26688" xr:uid="{00000000-0005-0000-0000-00006B680000}"/>
    <cellStyle name="Normal 3 2 2 2 2 2 2 2 2 2 2 2 2 4 5 2 10" xfId="26689" xr:uid="{00000000-0005-0000-0000-00006C680000}"/>
    <cellStyle name="Normal 3 2 2 2 2 2 2 2 2 2 2 2 2 4 5 2 11" xfId="26690" xr:uid="{00000000-0005-0000-0000-00006D680000}"/>
    <cellStyle name="Normal 3 2 2 2 2 2 2 2 2 2 2 2 2 4 5 2 2" xfId="26691" xr:uid="{00000000-0005-0000-0000-00006E680000}"/>
    <cellStyle name="Normal 3 2 2 2 2 2 2 2 2 2 2 2 2 4 5 2 2 2" xfId="26692" xr:uid="{00000000-0005-0000-0000-00006F680000}"/>
    <cellStyle name="Normal 3 2 2 2 2 2 2 2 2 2 2 2 2 4 5 2 2 2 2" xfId="26693" xr:uid="{00000000-0005-0000-0000-000070680000}"/>
    <cellStyle name="Normal 3 2 2 2 2 2 2 2 2 2 2 2 2 4 5 2 2 2 3" xfId="26694" xr:uid="{00000000-0005-0000-0000-000071680000}"/>
    <cellStyle name="Normal 3 2 2 2 2 2 2 2 2 2 2 2 2 4 5 2 2 2 4" xfId="26695" xr:uid="{00000000-0005-0000-0000-000072680000}"/>
    <cellStyle name="Normal 3 2 2 2 2 2 2 2 2 2 2 2 2 4 5 2 2 3" xfId="26696" xr:uid="{00000000-0005-0000-0000-000073680000}"/>
    <cellStyle name="Normal 3 2 2 2 2 2 2 2 2 2 2 2 2 4 5 2 2 4" xfId="26697" xr:uid="{00000000-0005-0000-0000-000074680000}"/>
    <cellStyle name="Normal 3 2 2 2 2 2 2 2 2 2 2 2 2 4 5 2 2 5" xfId="26698" xr:uid="{00000000-0005-0000-0000-000075680000}"/>
    <cellStyle name="Normal 3 2 2 2 2 2 2 2 2 2 2 2 2 4 5 2 2 6" xfId="26699" xr:uid="{00000000-0005-0000-0000-000076680000}"/>
    <cellStyle name="Normal 3 2 2 2 2 2 2 2 2 2 2 2 2 4 5 2 3" xfId="26700" xr:uid="{00000000-0005-0000-0000-000077680000}"/>
    <cellStyle name="Normal 3 2 2 2 2 2 2 2 2 2 2 2 2 4 5 2 4" xfId="26701" xr:uid="{00000000-0005-0000-0000-000078680000}"/>
    <cellStyle name="Normal 3 2 2 2 2 2 2 2 2 2 2 2 2 4 5 2 5" xfId="26702" xr:uid="{00000000-0005-0000-0000-000079680000}"/>
    <cellStyle name="Normal 3 2 2 2 2 2 2 2 2 2 2 2 2 4 5 2 6" xfId="26703" xr:uid="{00000000-0005-0000-0000-00007A680000}"/>
    <cellStyle name="Normal 3 2 2 2 2 2 2 2 2 2 2 2 2 4 5 2 7" xfId="26704" xr:uid="{00000000-0005-0000-0000-00007B680000}"/>
    <cellStyle name="Normal 3 2 2 2 2 2 2 2 2 2 2 2 2 4 5 2 8" xfId="26705" xr:uid="{00000000-0005-0000-0000-00007C680000}"/>
    <cellStyle name="Normal 3 2 2 2 2 2 2 2 2 2 2 2 2 4 5 2 8 2" xfId="26706" xr:uid="{00000000-0005-0000-0000-00007D680000}"/>
    <cellStyle name="Normal 3 2 2 2 2 2 2 2 2 2 2 2 2 4 5 2 8 3" xfId="26707" xr:uid="{00000000-0005-0000-0000-00007E680000}"/>
    <cellStyle name="Normal 3 2 2 2 2 2 2 2 2 2 2 2 2 4 5 2 8 4" xfId="26708" xr:uid="{00000000-0005-0000-0000-00007F680000}"/>
    <cellStyle name="Normal 3 2 2 2 2 2 2 2 2 2 2 2 2 4 5 2 9" xfId="26709" xr:uid="{00000000-0005-0000-0000-000080680000}"/>
    <cellStyle name="Normal 3 2 2 2 2 2 2 2 2 2 2 2 2 4 5 3" xfId="26710" xr:uid="{00000000-0005-0000-0000-000081680000}"/>
    <cellStyle name="Normal 3 2 2 2 2 2 2 2 2 2 2 2 2 4 5 3 2" xfId="26711" xr:uid="{00000000-0005-0000-0000-000082680000}"/>
    <cellStyle name="Normal 3 2 2 2 2 2 2 2 2 2 2 2 2 4 5 3 2 2" xfId="26712" xr:uid="{00000000-0005-0000-0000-000083680000}"/>
    <cellStyle name="Normal 3 2 2 2 2 2 2 2 2 2 2 2 2 4 5 3 2 3" xfId="26713" xr:uid="{00000000-0005-0000-0000-000084680000}"/>
    <cellStyle name="Normal 3 2 2 2 2 2 2 2 2 2 2 2 2 4 5 3 2 4" xfId="26714" xr:uid="{00000000-0005-0000-0000-000085680000}"/>
    <cellStyle name="Normal 3 2 2 2 2 2 2 2 2 2 2 2 2 4 5 3 3" xfId="26715" xr:uid="{00000000-0005-0000-0000-000086680000}"/>
    <cellStyle name="Normal 3 2 2 2 2 2 2 2 2 2 2 2 2 4 5 3 4" xfId="26716" xr:uid="{00000000-0005-0000-0000-000087680000}"/>
    <cellStyle name="Normal 3 2 2 2 2 2 2 2 2 2 2 2 2 4 5 3 5" xfId="26717" xr:uid="{00000000-0005-0000-0000-000088680000}"/>
    <cellStyle name="Normal 3 2 2 2 2 2 2 2 2 2 2 2 2 4 5 3 6" xfId="26718" xr:uid="{00000000-0005-0000-0000-000089680000}"/>
    <cellStyle name="Normal 3 2 2 2 2 2 2 2 2 2 2 2 2 4 5 4" xfId="26719" xr:uid="{00000000-0005-0000-0000-00008A680000}"/>
    <cellStyle name="Normal 3 2 2 2 2 2 2 2 2 2 2 2 2 4 5 5" xfId="26720" xr:uid="{00000000-0005-0000-0000-00008B680000}"/>
    <cellStyle name="Normal 3 2 2 2 2 2 2 2 2 2 2 2 2 4 5 6" xfId="26721" xr:uid="{00000000-0005-0000-0000-00008C680000}"/>
    <cellStyle name="Normal 3 2 2 2 2 2 2 2 2 2 2 2 2 4 5 7" xfId="26722" xr:uid="{00000000-0005-0000-0000-00008D680000}"/>
    <cellStyle name="Normal 3 2 2 2 2 2 2 2 2 2 2 2 2 4 5 8" xfId="26723" xr:uid="{00000000-0005-0000-0000-00008E680000}"/>
    <cellStyle name="Normal 3 2 2 2 2 2 2 2 2 2 2 2 2 4 5 8 2" xfId="26724" xr:uid="{00000000-0005-0000-0000-00008F680000}"/>
    <cellStyle name="Normal 3 2 2 2 2 2 2 2 2 2 2 2 2 4 5 8 3" xfId="26725" xr:uid="{00000000-0005-0000-0000-000090680000}"/>
    <cellStyle name="Normal 3 2 2 2 2 2 2 2 2 2 2 2 2 4 5 8 4" xfId="26726" xr:uid="{00000000-0005-0000-0000-000091680000}"/>
    <cellStyle name="Normal 3 2 2 2 2 2 2 2 2 2 2 2 2 4 5 9" xfId="26727" xr:uid="{00000000-0005-0000-0000-000092680000}"/>
    <cellStyle name="Normal 3 2 2 2 2 2 2 2 2 2 2 2 2 4 6" xfId="26728" xr:uid="{00000000-0005-0000-0000-000093680000}"/>
    <cellStyle name="Normal 3 2 2 2 2 2 2 2 2 2 2 2 2 4 7" xfId="26729" xr:uid="{00000000-0005-0000-0000-000094680000}"/>
    <cellStyle name="Normal 3 2 2 2 2 2 2 2 2 2 2 2 2 4 7 2" xfId="26730" xr:uid="{00000000-0005-0000-0000-000095680000}"/>
    <cellStyle name="Normal 3 2 2 2 2 2 2 2 2 2 2 2 2 4 7 2 2" xfId="26731" xr:uid="{00000000-0005-0000-0000-000096680000}"/>
    <cellStyle name="Normal 3 2 2 2 2 2 2 2 2 2 2 2 2 4 7 2 3" xfId="26732" xr:uid="{00000000-0005-0000-0000-000097680000}"/>
    <cellStyle name="Normal 3 2 2 2 2 2 2 2 2 2 2 2 2 4 7 2 4" xfId="26733" xr:uid="{00000000-0005-0000-0000-000098680000}"/>
    <cellStyle name="Normal 3 2 2 2 2 2 2 2 2 2 2 2 2 4 7 3" xfId="26734" xr:uid="{00000000-0005-0000-0000-000099680000}"/>
    <cellStyle name="Normal 3 2 2 2 2 2 2 2 2 2 2 2 2 4 7 4" xfId="26735" xr:uid="{00000000-0005-0000-0000-00009A680000}"/>
    <cellStyle name="Normal 3 2 2 2 2 2 2 2 2 2 2 2 2 4 7 5" xfId="26736" xr:uid="{00000000-0005-0000-0000-00009B680000}"/>
    <cellStyle name="Normal 3 2 2 2 2 2 2 2 2 2 2 2 2 4 7 6" xfId="26737" xr:uid="{00000000-0005-0000-0000-00009C680000}"/>
    <cellStyle name="Normal 3 2 2 2 2 2 2 2 2 2 2 2 2 4 8" xfId="26738" xr:uid="{00000000-0005-0000-0000-00009D680000}"/>
    <cellStyle name="Normal 3 2 2 2 2 2 2 2 2 2 2 2 2 4 9" xfId="26739" xr:uid="{00000000-0005-0000-0000-00009E680000}"/>
    <cellStyle name="Normal 3 2 2 2 2 2 2 2 2 2 2 2 2 40" xfId="26740" xr:uid="{00000000-0005-0000-0000-00009F680000}"/>
    <cellStyle name="Normal 3 2 2 2 2 2 2 2 2 2 2 2 2 41" xfId="26741" xr:uid="{00000000-0005-0000-0000-0000A0680000}"/>
    <cellStyle name="Normal 3 2 2 2 2 2 2 2 2 2 2 2 2 42" xfId="26742" xr:uid="{00000000-0005-0000-0000-0000A1680000}"/>
    <cellStyle name="Normal 3 2 2 2 2 2 2 2 2 2 2 2 2 43" xfId="26743" xr:uid="{00000000-0005-0000-0000-0000A2680000}"/>
    <cellStyle name="Normal 3 2 2 2 2 2 2 2 2 2 2 2 2 44" xfId="26744" xr:uid="{00000000-0005-0000-0000-0000A3680000}"/>
    <cellStyle name="Normal 3 2 2 2 2 2 2 2 2 2 2 2 2 45" xfId="26745" xr:uid="{00000000-0005-0000-0000-0000A4680000}"/>
    <cellStyle name="Normal 3 2 2 2 2 2 2 2 2 2 2 2 2 46" xfId="26746" xr:uid="{00000000-0005-0000-0000-0000A5680000}"/>
    <cellStyle name="Normal 3 2 2 2 2 2 2 2 2 2 2 2 2 47" xfId="26747" xr:uid="{00000000-0005-0000-0000-0000A6680000}"/>
    <cellStyle name="Normal 3 2 2 2 2 2 2 2 2 2 2 2 2 48" xfId="26748" xr:uid="{00000000-0005-0000-0000-0000A7680000}"/>
    <cellStyle name="Normal 3 2 2 2 2 2 2 2 2 2 2 2 2 49" xfId="26749" xr:uid="{00000000-0005-0000-0000-0000A8680000}"/>
    <cellStyle name="Normal 3 2 2 2 2 2 2 2 2 2 2 2 2 5" xfId="26750" xr:uid="{00000000-0005-0000-0000-0000A9680000}"/>
    <cellStyle name="Normal 3 2 2 2 2 2 2 2 2 2 2 2 2 50" xfId="26751" xr:uid="{00000000-0005-0000-0000-0000AA680000}"/>
    <cellStyle name="Normal 3 2 2 2 2 2 2 2 2 2 2 2 2 51" xfId="26752" xr:uid="{00000000-0005-0000-0000-0000AB680000}"/>
    <cellStyle name="Normal 3 2 2 2 2 2 2 2 2 2 2 2 2 52" xfId="26753" xr:uid="{00000000-0005-0000-0000-0000AC680000}"/>
    <cellStyle name="Normal 3 2 2 2 2 2 2 2 2 2 2 2 2 53" xfId="26754" xr:uid="{00000000-0005-0000-0000-0000AD680000}"/>
    <cellStyle name="Normal 3 2 2 2 2 2 2 2 2 2 2 2 2 54" xfId="26755" xr:uid="{00000000-0005-0000-0000-0000AE680000}"/>
    <cellStyle name="Normal 3 2 2 2 2 2 2 2 2 2 2 2 2 55" xfId="26756" xr:uid="{00000000-0005-0000-0000-0000AF680000}"/>
    <cellStyle name="Normal 3 2 2 2 2 2 2 2 2 2 2 2 2 56" xfId="26757" xr:uid="{00000000-0005-0000-0000-0000B0680000}"/>
    <cellStyle name="Normal 3 2 2 2 2 2 2 2 2 2 2 2 2 57" xfId="26758" xr:uid="{00000000-0005-0000-0000-0000B1680000}"/>
    <cellStyle name="Normal 3 2 2 2 2 2 2 2 2 2 2 2 2 58" xfId="26759" xr:uid="{00000000-0005-0000-0000-0000B2680000}"/>
    <cellStyle name="Normal 3 2 2 2 2 2 2 2 2 2 2 2 2 59" xfId="26760" xr:uid="{00000000-0005-0000-0000-0000B3680000}"/>
    <cellStyle name="Normal 3 2 2 2 2 2 2 2 2 2 2 2 2 6" xfId="26761" xr:uid="{00000000-0005-0000-0000-0000B4680000}"/>
    <cellStyle name="Normal 3 2 2 2 2 2 2 2 2 2 2 2 2 60" xfId="26762" xr:uid="{00000000-0005-0000-0000-0000B5680000}"/>
    <cellStyle name="Normal 3 2 2 2 2 2 2 2 2 2 2 2 2 61" xfId="26763" xr:uid="{00000000-0005-0000-0000-0000B6680000}"/>
    <cellStyle name="Normal 3 2 2 2 2 2 2 2 2 2 2 2 2 62" xfId="26764" xr:uid="{00000000-0005-0000-0000-0000B7680000}"/>
    <cellStyle name="Normal 3 2 2 2 2 2 2 2 2 2 2 2 2 63" xfId="26765" xr:uid="{00000000-0005-0000-0000-0000B8680000}"/>
    <cellStyle name="Normal 3 2 2 2 2 2 2 2 2 2 2 2 2 64" xfId="26766" xr:uid="{00000000-0005-0000-0000-0000B9680000}"/>
    <cellStyle name="Normal 3 2 2 2 2 2 2 2 2 2 2 2 2 65" xfId="26767" xr:uid="{00000000-0005-0000-0000-0000BA680000}"/>
    <cellStyle name="Normal 3 2 2 2 2 2 2 2 2 2 2 2 2 66" xfId="26768" xr:uid="{00000000-0005-0000-0000-0000BB680000}"/>
    <cellStyle name="Normal 3 2 2 2 2 2 2 2 2 2 2 2 2 67" xfId="26769" xr:uid="{00000000-0005-0000-0000-0000BC680000}"/>
    <cellStyle name="Normal 3 2 2 2 2 2 2 2 2 2 2 2 2 68" xfId="26770" xr:uid="{00000000-0005-0000-0000-0000BD680000}"/>
    <cellStyle name="Normal 3 2 2 2 2 2 2 2 2 2 2 2 2 69" xfId="26771" xr:uid="{00000000-0005-0000-0000-0000BE680000}"/>
    <cellStyle name="Normal 3 2 2 2 2 2 2 2 2 2 2 2 2 69 2" xfId="26772" xr:uid="{00000000-0005-0000-0000-0000BF680000}"/>
    <cellStyle name="Normal 3 2 2 2 2 2 2 2 2 2 2 2 2 69 3" xfId="26773" xr:uid="{00000000-0005-0000-0000-0000C0680000}"/>
    <cellStyle name="Normal 3 2 2 2 2 2 2 2 2 2 2 2 2 69 4" xfId="26774" xr:uid="{00000000-0005-0000-0000-0000C1680000}"/>
    <cellStyle name="Normal 3 2 2 2 2 2 2 2 2 2 2 2 2 7" xfId="26775" xr:uid="{00000000-0005-0000-0000-0000C2680000}"/>
    <cellStyle name="Normal 3 2 2 2 2 2 2 2 2 2 2 2 2 70" xfId="26776" xr:uid="{00000000-0005-0000-0000-0000C3680000}"/>
    <cellStyle name="Normal 3 2 2 2 2 2 2 2 2 2 2 2 2 71" xfId="26777" xr:uid="{00000000-0005-0000-0000-0000C4680000}"/>
    <cellStyle name="Normal 3 2 2 2 2 2 2 2 2 2 2 2 2 8" xfId="26778" xr:uid="{00000000-0005-0000-0000-0000C5680000}"/>
    <cellStyle name="Normal 3 2 2 2 2 2 2 2 2 2 2 2 2 9" xfId="26779" xr:uid="{00000000-0005-0000-0000-0000C6680000}"/>
    <cellStyle name="Normal 3 2 2 2 2 2 2 2 2 2 2 2 20" xfId="26780" xr:uid="{00000000-0005-0000-0000-0000C7680000}"/>
    <cellStyle name="Normal 3 2 2 2 2 2 2 2 2 2 2 2 20 2" xfId="26781" xr:uid="{00000000-0005-0000-0000-0000C8680000}"/>
    <cellStyle name="Normal 3 2 2 2 2 2 2 2 2 2 2 2 20 2 2" xfId="26782" xr:uid="{00000000-0005-0000-0000-0000C9680000}"/>
    <cellStyle name="Normal 3 2 2 2 2 2 2 2 2 2 2 2 20 2 3" xfId="26783" xr:uid="{00000000-0005-0000-0000-0000CA680000}"/>
    <cellStyle name="Normal 3 2 2 2 2 2 2 2 2 2 2 2 20 2 4" xfId="26784" xr:uid="{00000000-0005-0000-0000-0000CB680000}"/>
    <cellStyle name="Normal 3 2 2 2 2 2 2 2 2 2 2 2 20 3" xfId="26785" xr:uid="{00000000-0005-0000-0000-0000CC680000}"/>
    <cellStyle name="Normal 3 2 2 2 2 2 2 2 2 2 2 2 20 4" xfId="26786" xr:uid="{00000000-0005-0000-0000-0000CD680000}"/>
    <cellStyle name="Normal 3 2 2 2 2 2 2 2 2 2 2 2 20 5" xfId="26787" xr:uid="{00000000-0005-0000-0000-0000CE680000}"/>
    <cellStyle name="Normal 3 2 2 2 2 2 2 2 2 2 2 2 20 6" xfId="26788" xr:uid="{00000000-0005-0000-0000-0000CF680000}"/>
    <cellStyle name="Normal 3 2 2 2 2 2 2 2 2 2 2 2 21" xfId="26789" xr:uid="{00000000-0005-0000-0000-0000D0680000}"/>
    <cellStyle name="Normal 3 2 2 2 2 2 2 2 2 2 2 2 22" xfId="26790" xr:uid="{00000000-0005-0000-0000-0000D1680000}"/>
    <cellStyle name="Normal 3 2 2 2 2 2 2 2 2 2 2 2 23" xfId="26791" xr:uid="{00000000-0005-0000-0000-0000D2680000}"/>
    <cellStyle name="Normal 3 2 2 2 2 2 2 2 2 2 2 2 24" xfId="26792" xr:uid="{00000000-0005-0000-0000-0000D3680000}"/>
    <cellStyle name="Normal 3 2 2 2 2 2 2 2 2 2 2 2 25" xfId="26793" xr:uid="{00000000-0005-0000-0000-0000D4680000}"/>
    <cellStyle name="Normal 3 2 2 2 2 2 2 2 2 2 2 2 26" xfId="26794" xr:uid="{00000000-0005-0000-0000-0000D5680000}"/>
    <cellStyle name="Normal 3 2 2 2 2 2 2 2 2 2 2 2 26 2" xfId="26795" xr:uid="{00000000-0005-0000-0000-0000D6680000}"/>
    <cellStyle name="Normal 3 2 2 2 2 2 2 2 2 2 2 2 26 3" xfId="26796" xr:uid="{00000000-0005-0000-0000-0000D7680000}"/>
    <cellStyle name="Normal 3 2 2 2 2 2 2 2 2 2 2 2 26 4" xfId="26797" xr:uid="{00000000-0005-0000-0000-0000D8680000}"/>
    <cellStyle name="Normal 3 2 2 2 2 2 2 2 2 2 2 2 27" xfId="26798" xr:uid="{00000000-0005-0000-0000-0000D9680000}"/>
    <cellStyle name="Normal 3 2 2 2 2 2 2 2 2 2 2 2 28" xfId="26799" xr:uid="{00000000-0005-0000-0000-0000DA680000}"/>
    <cellStyle name="Normal 3 2 2 2 2 2 2 2 2 2 2 2 29" xfId="26800" xr:uid="{00000000-0005-0000-0000-0000DB680000}"/>
    <cellStyle name="Normal 3 2 2 2 2 2 2 2 2 2 2 2 3" xfId="26801" xr:uid="{00000000-0005-0000-0000-0000DC680000}"/>
    <cellStyle name="Normal 3 2 2 2 2 2 2 2 2 2 2 2 30" xfId="26802" xr:uid="{00000000-0005-0000-0000-0000DD680000}"/>
    <cellStyle name="Normal 3 2 2 2 2 2 2 2 2 2 2 2 31" xfId="26803" xr:uid="{00000000-0005-0000-0000-0000DE680000}"/>
    <cellStyle name="Normal 3 2 2 2 2 2 2 2 2 2 2 2 32" xfId="26804" xr:uid="{00000000-0005-0000-0000-0000DF680000}"/>
    <cellStyle name="Normal 3 2 2 2 2 2 2 2 2 2 2 2 33" xfId="26805" xr:uid="{00000000-0005-0000-0000-0000E0680000}"/>
    <cellStyle name="Normal 3 2 2 2 2 2 2 2 2 2 2 2 34" xfId="26806" xr:uid="{00000000-0005-0000-0000-0000E1680000}"/>
    <cellStyle name="Normal 3 2 2 2 2 2 2 2 2 2 2 2 35" xfId="26807" xr:uid="{00000000-0005-0000-0000-0000E2680000}"/>
    <cellStyle name="Normal 3 2 2 2 2 2 2 2 2 2 2 2 36" xfId="26808" xr:uid="{00000000-0005-0000-0000-0000E3680000}"/>
    <cellStyle name="Normal 3 2 2 2 2 2 2 2 2 2 2 2 37" xfId="26809" xr:uid="{00000000-0005-0000-0000-0000E4680000}"/>
    <cellStyle name="Normal 3 2 2 2 2 2 2 2 2 2 2 2 38" xfId="26810" xr:uid="{00000000-0005-0000-0000-0000E5680000}"/>
    <cellStyle name="Normal 3 2 2 2 2 2 2 2 2 2 2 2 39" xfId="26811" xr:uid="{00000000-0005-0000-0000-0000E6680000}"/>
    <cellStyle name="Normal 3 2 2 2 2 2 2 2 2 2 2 2 4" xfId="26812" xr:uid="{00000000-0005-0000-0000-0000E7680000}"/>
    <cellStyle name="Normal 3 2 2 2 2 2 2 2 2 2 2 2 40" xfId="26813" xr:uid="{00000000-0005-0000-0000-0000E8680000}"/>
    <cellStyle name="Normal 3 2 2 2 2 2 2 2 2 2 2 2 41" xfId="26814" xr:uid="{00000000-0005-0000-0000-0000E9680000}"/>
    <cellStyle name="Normal 3 2 2 2 2 2 2 2 2 2 2 2 41 2" xfId="26815" xr:uid="{00000000-0005-0000-0000-0000EA680000}"/>
    <cellStyle name="Normal 3 2 2 2 2 2 2 2 2 2 2 2 41 3" xfId="26816" xr:uid="{00000000-0005-0000-0000-0000EB680000}"/>
    <cellStyle name="Normal 3 2 2 2 2 2 2 2 2 2 2 2 41 4" xfId="26817" xr:uid="{00000000-0005-0000-0000-0000EC680000}"/>
    <cellStyle name="Normal 3 2 2 2 2 2 2 2 2 2 2 2 41 5" xfId="26818" xr:uid="{00000000-0005-0000-0000-0000ED680000}"/>
    <cellStyle name="Normal 3 2 2 2 2 2 2 2 2 2 2 2 41 6" xfId="26819" xr:uid="{00000000-0005-0000-0000-0000EE680000}"/>
    <cellStyle name="Normal 3 2 2 2 2 2 2 2 2 2 2 2 41 7" xfId="26820" xr:uid="{00000000-0005-0000-0000-0000EF680000}"/>
    <cellStyle name="Normal 3 2 2 2 2 2 2 2 2 2 2 2 42" xfId="26821" xr:uid="{00000000-0005-0000-0000-0000F0680000}"/>
    <cellStyle name="Normal 3 2 2 2 2 2 2 2 2 2 2 2 43" xfId="26822" xr:uid="{00000000-0005-0000-0000-0000F1680000}"/>
    <cellStyle name="Normal 3 2 2 2 2 2 2 2 2 2 2 2 44" xfId="26823" xr:uid="{00000000-0005-0000-0000-0000F2680000}"/>
    <cellStyle name="Normal 3 2 2 2 2 2 2 2 2 2 2 2 45" xfId="26824" xr:uid="{00000000-0005-0000-0000-0000F3680000}"/>
    <cellStyle name="Normal 3 2 2 2 2 2 2 2 2 2 2 2 46" xfId="26825" xr:uid="{00000000-0005-0000-0000-0000F4680000}"/>
    <cellStyle name="Normal 3 2 2 2 2 2 2 2 2 2 2 2 47" xfId="26826" xr:uid="{00000000-0005-0000-0000-0000F5680000}"/>
    <cellStyle name="Normal 3 2 2 2 2 2 2 2 2 2 2 2 48" xfId="26827" xr:uid="{00000000-0005-0000-0000-0000F6680000}"/>
    <cellStyle name="Normal 3 2 2 2 2 2 2 2 2 2 2 2 49" xfId="26828" xr:uid="{00000000-0005-0000-0000-0000F7680000}"/>
    <cellStyle name="Normal 3 2 2 2 2 2 2 2 2 2 2 2 5" xfId="26829" xr:uid="{00000000-0005-0000-0000-0000F8680000}"/>
    <cellStyle name="Normal 3 2 2 2 2 2 2 2 2 2 2 2 50" xfId="26830" xr:uid="{00000000-0005-0000-0000-0000F9680000}"/>
    <cellStyle name="Normal 3 2 2 2 2 2 2 2 2 2 2 2 51" xfId="26831" xr:uid="{00000000-0005-0000-0000-0000FA680000}"/>
    <cellStyle name="Normal 3 2 2 2 2 2 2 2 2 2 2 2 52" xfId="26832" xr:uid="{00000000-0005-0000-0000-0000FB680000}"/>
    <cellStyle name="Normal 3 2 2 2 2 2 2 2 2 2 2 2 53" xfId="26833" xr:uid="{00000000-0005-0000-0000-0000FC680000}"/>
    <cellStyle name="Normal 3 2 2 2 2 2 2 2 2 2 2 2 54" xfId="26834" xr:uid="{00000000-0005-0000-0000-0000FD680000}"/>
    <cellStyle name="Normal 3 2 2 2 2 2 2 2 2 2 2 2 55" xfId="26835" xr:uid="{00000000-0005-0000-0000-0000FE680000}"/>
    <cellStyle name="Normal 3 2 2 2 2 2 2 2 2 2 2 2 56" xfId="26836" xr:uid="{00000000-0005-0000-0000-0000FF680000}"/>
    <cellStyle name="Normal 3 2 2 2 2 2 2 2 2 2 2 2 57" xfId="26837" xr:uid="{00000000-0005-0000-0000-000000690000}"/>
    <cellStyle name="Normal 3 2 2 2 2 2 2 2 2 2 2 2 58" xfId="26838" xr:uid="{00000000-0005-0000-0000-000001690000}"/>
    <cellStyle name="Normal 3 2 2 2 2 2 2 2 2 2 2 2 59" xfId="26839" xr:uid="{00000000-0005-0000-0000-000002690000}"/>
    <cellStyle name="Normal 3 2 2 2 2 2 2 2 2 2 2 2 6" xfId="26840" xr:uid="{00000000-0005-0000-0000-000003690000}"/>
    <cellStyle name="Normal 3 2 2 2 2 2 2 2 2 2 2 2 60" xfId="26841" xr:uid="{00000000-0005-0000-0000-000004690000}"/>
    <cellStyle name="Normal 3 2 2 2 2 2 2 2 2 2 2 2 61" xfId="26842" xr:uid="{00000000-0005-0000-0000-000005690000}"/>
    <cellStyle name="Normal 3 2 2 2 2 2 2 2 2 2 2 2 62" xfId="26843" xr:uid="{00000000-0005-0000-0000-000006690000}"/>
    <cellStyle name="Normal 3 2 2 2 2 2 2 2 2 2 2 2 63" xfId="26844" xr:uid="{00000000-0005-0000-0000-000007690000}"/>
    <cellStyle name="Normal 3 2 2 2 2 2 2 2 2 2 2 2 64" xfId="26845" xr:uid="{00000000-0005-0000-0000-000008690000}"/>
    <cellStyle name="Normal 3 2 2 2 2 2 2 2 2 2 2 2 65" xfId="26846" xr:uid="{00000000-0005-0000-0000-000009690000}"/>
    <cellStyle name="Normal 3 2 2 2 2 2 2 2 2 2 2 2 66" xfId="26847" xr:uid="{00000000-0005-0000-0000-00000A690000}"/>
    <cellStyle name="Normal 3 2 2 2 2 2 2 2 2 2 2 2 67" xfId="26848" xr:uid="{00000000-0005-0000-0000-00000B690000}"/>
    <cellStyle name="Normal 3 2 2 2 2 2 2 2 2 2 2 2 68" xfId="26849" xr:uid="{00000000-0005-0000-0000-00000C690000}"/>
    <cellStyle name="Normal 3 2 2 2 2 2 2 2 2 2 2 2 69" xfId="26850" xr:uid="{00000000-0005-0000-0000-00000D690000}"/>
    <cellStyle name="Normal 3 2 2 2 2 2 2 2 2 2 2 2 7" xfId="26851" xr:uid="{00000000-0005-0000-0000-00000E690000}"/>
    <cellStyle name="Normal 3 2 2 2 2 2 2 2 2 2 2 2 7 10" xfId="26852" xr:uid="{00000000-0005-0000-0000-00000F690000}"/>
    <cellStyle name="Normal 3 2 2 2 2 2 2 2 2 2 2 2 7 11" xfId="26853" xr:uid="{00000000-0005-0000-0000-000010690000}"/>
    <cellStyle name="Normal 3 2 2 2 2 2 2 2 2 2 2 2 7 11 10" xfId="26854" xr:uid="{00000000-0005-0000-0000-000011690000}"/>
    <cellStyle name="Normal 3 2 2 2 2 2 2 2 2 2 2 2 7 11 11" xfId="26855" xr:uid="{00000000-0005-0000-0000-000012690000}"/>
    <cellStyle name="Normal 3 2 2 2 2 2 2 2 2 2 2 2 7 11 11 2" xfId="26856" xr:uid="{00000000-0005-0000-0000-000013690000}"/>
    <cellStyle name="Normal 3 2 2 2 2 2 2 2 2 2 2 2 7 11 11 3" xfId="26857" xr:uid="{00000000-0005-0000-0000-000014690000}"/>
    <cellStyle name="Normal 3 2 2 2 2 2 2 2 2 2 2 2 7 11 11 4" xfId="26858" xr:uid="{00000000-0005-0000-0000-000015690000}"/>
    <cellStyle name="Normal 3 2 2 2 2 2 2 2 2 2 2 2 7 11 12" xfId="26859" xr:uid="{00000000-0005-0000-0000-000016690000}"/>
    <cellStyle name="Normal 3 2 2 2 2 2 2 2 2 2 2 2 7 11 13" xfId="26860" xr:uid="{00000000-0005-0000-0000-000017690000}"/>
    <cellStyle name="Normal 3 2 2 2 2 2 2 2 2 2 2 2 7 11 14" xfId="26861" xr:uid="{00000000-0005-0000-0000-000018690000}"/>
    <cellStyle name="Normal 3 2 2 2 2 2 2 2 2 2 2 2 7 11 2" xfId="26862" xr:uid="{00000000-0005-0000-0000-000019690000}"/>
    <cellStyle name="Normal 3 2 2 2 2 2 2 2 2 2 2 2 7 11 2 10" xfId="26863" xr:uid="{00000000-0005-0000-0000-00001A690000}"/>
    <cellStyle name="Normal 3 2 2 2 2 2 2 2 2 2 2 2 7 11 2 11" xfId="26864" xr:uid="{00000000-0005-0000-0000-00001B690000}"/>
    <cellStyle name="Normal 3 2 2 2 2 2 2 2 2 2 2 2 7 11 2 2" xfId="26865" xr:uid="{00000000-0005-0000-0000-00001C690000}"/>
    <cellStyle name="Normal 3 2 2 2 2 2 2 2 2 2 2 2 7 11 2 2 10" xfId="26866" xr:uid="{00000000-0005-0000-0000-00001D690000}"/>
    <cellStyle name="Normal 3 2 2 2 2 2 2 2 2 2 2 2 7 11 2 2 11" xfId="26867" xr:uid="{00000000-0005-0000-0000-00001E690000}"/>
    <cellStyle name="Normal 3 2 2 2 2 2 2 2 2 2 2 2 7 11 2 2 2" xfId="26868" xr:uid="{00000000-0005-0000-0000-00001F690000}"/>
    <cellStyle name="Normal 3 2 2 2 2 2 2 2 2 2 2 2 7 11 2 2 2 2" xfId="26869" xr:uid="{00000000-0005-0000-0000-000020690000}"/>
    <cellStyle name="Normal 3 2 2 2 2 2 2 2 2 2 2 2 7 11 2 2 2 2 2" xfId="26870" xr:uid="{00000000-0005-0000-0000-000021690000}"/>
    <cellStyle name="Normal 3 2 2 2 2 2 2 2 2 2 2 2 7 11 2 2 2 2 3" xfId="26871" xr:uid="{00000000-0005-0000-0000-000022690000}"/>
    <cellStyle name="Normal 3 2 2 2 2 2 2 2 2 2 2 2 7 11 2 2 2 2 4" xfId="26872" xr:uid="{00000000-0005-0000-0000-000023690000}"/>
    <cellStyle name="Normal 3 2 2 2 2 2 2 2 2 2 2 2 7 11 2 2 2 3" xfId="26873" xr:uid="{00000000-0005-0000-0000-000024690000}"/>
    <cellStyle name="Normal 3 2 2 2 2 2 2 2 2 2 2 2 7 11 2 2 2 4" xfId="26874" xr:uid="{00000000-0005-0000-0000-000025690000}"/>
    <cellStyle name="Normal 3 2 2 2 2 2 2 2 2 2 2 2 7 11 2 2 2 5" xfId="26875" xr:uid="{00000000-0005-0000-0000-000026690000}"/>
    <cellStyle name="Normal 3 2 2 2 2 2 2 2 2 2 2 2 7 11 2 2 2 6" xfId="26876" xr:uid="{00000000-0005-0000-0000-000027690000}"/>
    <cellStyle name="Normal 3 2 2 2 2 2 2 2 2 2 2 2 7 11 2 2 3" xfId="26877" xr:uid="{00000000-0005-0000-0000-000028690000}"/>
    <cellStyle name="Normal 3 2 2 2 2 2 2 2 2 2 2 2 7 11 2 2 4" xfId="26878" xr:uid="{00000000-0005-0000-0000-000029690000}"/>
    <cellStyle name="Normal 3 2 2 2 2 2 2 2 2 2 2 2 7 11 2 2 5" xfId="26879" xr:uid="{00000000-0005-0000-0000-00002A690000}"/>
    <cellStyle name="Normal 3 2 2 2 2 2 2 2 2 2 2 2 7 11 2 2 6" xfId="26880" xr:uid="{00000000-0005-0000-0000-00002B690000}"/>
    <cellStyle name="Normal 3 2 2 2 2 2 2 2 2 2 2 2 7 11 2 2 7" xfId="26881" xr:uid="{00000000-0005-0000-0000-00002C690000}"/>
    <cellStyle name="Normal 3 2 2 2 2 2 2 2 2 2 2 2 7 11 2 2 8" xfId="26882" xr:uid="{00000000-0005-0000-0000-00002D690000}"/>
    <cellStyle name="Normal 3 2 2 2 2 2 2 2 2 2 2 2 7 11 2 2 8 2" xfId="26883" xr:uid="{00000000-0005-0000-0000-00002E690000}"/>
    <cellStyle name="Normal 3 2 2 2 2 2 2 2 2 2 2 2 7 11 2 2 8 3" xfId="26884" xr:uid="{00000000-0005-0000-0000-00002F690000}"/>
    <cellStyle name="Normal 3 2 2 2 2 2 2 2 2 2 2 2 7 11 2 2 8 4" xfId="26885" xr:uid="{00000000-0005-0000-0000-000030690000}"/>
    <cellStyle name="Normal 3 2 2 2 2 2 2 2 2 2 2 2 7 11 2 2 9" xfId="26886" xr:uid="{00000000-0005-0000-0000-000031690000}"/>
    <cellStyle name="Normal 3 2 2 2 2 2 2 2 2 2 2 2 7 11 2 3" xfId="26887" xr:uid="{00000000-0005-0000-0000-000032690000}"/>
    <cellStyle name="Normal 3 2 2 2 2 2 2 2 2 2 2 2 7 11 2 3 2" xfId="26888" xr:uid="{00000000-0005-0000-0000-000033690000}"/>
    <cellStyle name="Normal 3 2 2 2 2 2 2 2 2 2 2 2 7 11 2 3 2 2" xfId="26889" xr:uid="{00000000-0005-0000-0000-000034690000}"/>
    <cellStyle name="Normal 3 2 2 2 2 2 2 2 2 2 2 2 7 11 2 3 2 3" xfId="26890" xr:uid="{00000000-0005-0000-0000-000035690000}"/>
    <cellStyle name="Normal 3 2 2 2 2 2 2 2 2 2 2 2 7 11 2 3 2 4" xfId="26891" xr:uid="{00000000-0005-0000-0000-000036690000}"/>
    <cellStyle name="Normal 3 2 2 2 2 2 2 2 2 2 2 2 7 11 2 3 3" xfId="26892" xr:uid="{00000000-0005-0000-0000-000037690000}"/>
    <cellStyle name="Normal 3 2 2 2 2 2 2 2 2 2 2 2 7 11 2 3 4" xfId="26893" xr:uid="{00000000-0005-0000-0000-000038690000}"/>
    <cellStyle name="Normal 3 2 2 2 2 2 2 2 2 2 2 2 7 11 2 3 5" xfId="26894" xr:uid="{00000000-0005-0000-0000-000039690000}"/>
    <cellStyle name="Normal 3 2 2 2 2 2 2 2 2 2 2 2 7 11 2 3 6" xfId="26895" xr:uid="{00000000-0005-0000-0000-00003A690000}"/>
    <cellStyle name="Normal 3 2 2 2 2 2 2 2 2 2 2 2 7 11 2 4" xfId="26896" xr:uid="{00000000-0005-0000-0000-00003B690000}"/>
    <cellStyle name="Normal 3 2 2 2 2 2 2 2 2 2 2 2 7 11 2 5" xfId="26897" xr:uid="{00000000-0005-0000-0000-00003C690000}"/>
    <cellStyle name="Normal 3 2 2 2 2 2 2 2 2 2 2 2 7 11 2 6" xfId="26898" xr:uid="{00000000-0005-0000-0000-00003D690000}"/>
    <cellStyle name="Normal 3 2 2 2 2 2 2 2 2 2 2 2 7 11 2 7" xfId="26899" xr:uid="{00000000-0005-0000-0000-00003E690000}"/>
    <cellStyle name="Normal 3 2 2 2 2 2 2 2 2 2 2 2 7 11 2 8" xfId="26900" xr:uid="{00000000-0005-0000-0000-00003F690000}"/>
    <cellStyle name="Normal 3 2 2 2 2 2 2 2 2 2 2 2 7 11 2 8 2" xfId="26901" xr:uid="{00000000-0005-0000-0000-000040690000}"/>
    <cellStyle name="Normal 3 2 2 2 2 2 2 2 2 2 2 2 7 11 2 8 3" xfId="26902" xr:uid="{00000000-0005-0000-0000-000041690000}"/>
    <cellStyle name="Normal 3 2 2 2 2 2 2 2 2 2 2 2 7 11 2 8 4" xfId="26903" xr:uid="{00000000-0005-0000-0000-000042690000}"/>
    <cellStyle name="Normal 3 2 2 2 2 2 2 2 2 2 2 2 7 11 2 9" xfId="26904" xr:uid="{00000000-0005-0000-0000-000043690000}"/>
    <cellStyle name="Normal 3 2 2 2 2 2 2 2 2 2 2 2 7 11 3" xfId="26905" xr:uid="{00000000-0005-0000-0000-000044690000}"/>
    <cellStyle name="Normal 3 2 2 2 2 2 2 2 2 2 2 2 7 11 4" xfId="26906" xr:uid="{00000000-0005-0000-0000-000045690000}"/>
    <cellStyle name="Normal 3 2 2 2 2 2 2 2 2 2 2 2 7 11 5" xfId="26907" xr:uid="{00000000-0005-0000-0000-000046690000}"/>
    <cellStyle name="Normal 3 2 2 2 2 2 2 2 2 2 2 2 7 11 5 2" xfId="26908" xr:uid="{00000000-0005-0000-0000-000047690000}"/>
    <cellStyle name="Normal 3 2 2 2 2 2 2 2 2 2 2 2 7 11 5 2 2" xfId="26909" xr:uid="{00000000-0005-0000-0000-000048690000}"/>
    <cellStyle name="Normal 3 2 2 2 2 2 2 2 2 2 2 2 7 11 5 2 3" xfId="26910" xr:uid="{00000000-0005-0000-0000-000049690000}"/>
    <cellStyle name="Normal 3 2 2 2 2 2 2 2 2 2 2 2 7 11 5 2 4" xfId="26911" xr:uid="{00000000-0005-0000-0000-00004A690000}"/>
    <cellStyle name="Normal 3 2 2 2 2 2 2 2 2 2 2 2 7 11 5 3" xfId="26912" xr:uid="{00000000-0005-0000-0000-00004B690000}"/>
    <cellStyle name="Normal 3 2 2 2 2 2 2 2 2 2 2 2 7 11 5 4" xfId="26913" xr:uid="{00000000-0005-0000-0000-00004C690000}"/>
    <cellStyle name="Normal 3 2 2 2 2 2 2 2 2 2 2 2 7 11 5 5" xfId="26914" xr:uid="{00000000-0005-0000-0000-00004D690000}"/>
    <cellStyle name="Normal 3 2 2 2 2 2 2 2 2 2 2 2 7 11 5 6" xfId="26915" xr:uid="{00000000-0005-0000-0000-00004E690000}"/>
    <cellStyle name="Normal 3 2 2 2 2 2 2 2 2 2 2 2 7 11 6" xfId="26916" xr:uid="{00000000-0005-0000-0000-00004F690000}"/>
    <cellStyle name="Normal 3 2 2 2 2 2 2 2 2 2 2 2 7 11 7" xfId="26917" xr:uid="{00000000-0005-0000-0000-000050690000}"/>
    <cellStyle name="Normal 3 2 2 2 2 2 2 2 2 2 2 2 7 11 8" xfId="26918" xr:uid="{00000000-0005-0000-0000-000051690000}"/>
    <cellStyle name="Normal 3 2 2 2 2 2 2 2 2 2 2 2 7 11 9" xfId="26919" xr:uid="{00000000-0005-0000-0000-000052690000}"/>
    <cellStyle name="Normal 3 2 2 2 2 2 2 2 2 2 2 2 7 12" xfId="26920" xr:uid="{00000000-0005-0000-0000-000053690000}"/>
    <cellStyle name="Normal 3 2 2 2 2 2 2 2 2 2 2 2 7 13" xfId="26921" xr:uid="{00000000-0005-0000-0000-000054690000}"/>
    <cellStyle name="Normal 3 2 2 2 2 2 2 2 2 2 2 2 7 13 10" xfId="26922" xr:uid="{00000000-0005-0000-0000-000055690000}"/>
    <cellStyle name="Normal 3 2 2 2 2 2 2 2 2 2 2 2 7 13 11" xfId="26923" xr:uid="{00000000-0005-0000-0000-000056690000}"/>
    <cellStyle name="Normal 3 2 2 2 2 2 2 2 2 2 2 2 7 13 2" xfId="26924" xr:uid="{00000000-0005-0000-0000-000057690000}"/>
    <cellStyle name="Normal 3 2 2 2 2 2 2 2 2 2 2 2 7 13 2 10" xfId="26925" xr:uid="{00000000-0005-0000-0000-000058690000}"/>
    <cellStyle name="Normal 3 2 2 2 2 2 2 2 2 2 2 2 7 13 2 11" xfId="26926" xr:uid="{00000000-0005-0000-0000-000059690000}"/>
    <cellStyle name="Normal 3 2 2 2 2 2 2 2 2 2 2 2 7 13 2 2" xfId="26927" xr:uid="{00000000-0005-0000-0000-00005A690000}"/>
    <cellStyle name="Normal 3 2 2 2 2 2 2 2 2 2 2 2 7 13 2 2 2" xfId="26928" xr:uid="{00000000-0005-0000-0000-00005B690000}"/>
    <cellStyle name="Normal 3 2 2 2 2 2 2 2 2 2 2 2 7 13 2 2 2 2" xfId="26929" xr:uid="{00000000-0005-0000-0000-00005C690000}"/>
    <cellStyle name="Normal 3 2 2 2 2 2 2 2 2 2 2 2 7 13 2 2 2 3" xfId="26930" xr:uid="{00000000-0005-0000-0000-00005D690000}"/>
    <cellStyle name="Normal 3 2 2 2 2 2 2 2 2 2 2 2 7 13 2 2 2 4" xfId="26931" xr:uid="{00000000-0005-0000-0000-00005E690000}"/>
    <cellStyle name="Normal 3 2 2 2 2 2 2 2 2 2 2 2 7 13 2 2 3" xfId="26932" xr:uid="{00000000-0005-0000-0000-00005F690000}"/>
    <cellStyle name="Normal 3 2 2 2 2 2 2 2 2 2 2 2 7 13 2 2 4" xfId="26933" xr:uid="{00000000-0005-0000-0000-000060690000}"/>
    <cellStyle name="Normal 3 2 2 2 2 2 2 2 2 2 2 2 7 13 2 2 5" xfId="26934" xr:uid="{00000000-0005-0000-0000-000061690000}"/>
    <cellStyle name="Normal 3 2 2 2 2 2 2 2 2 2 2 2 7 13 2 2 6" xfId="26935" xr:uid="{00000000-0005-0000-0000-000062690000}"/>
    <cellStyle name="Normal 3 2 2 2 2 2 2 2 2 2 2 2 7 13 2 3" xfId="26936" xr:uid="{00000000-0005-0000-0000-000063690000}"/>
    <cellStyle name="Normal 3 2 2 2 2 2 2 2 2 2 2 2 7 13 2 4" xfId="26937" xr:uid="{00000000-0005-0000-0000-000064690000}"/>
    <cellStyle name="Normal 3 2 2 2 2 2 2 2 2 2 2 2 7 13 2 5" xfId="26938" xr:uid="{00000000-0005-0000-0000-000065690000}"/>
    <cellStyle name="Normal 3 2 2 2 2 2 2 2 2 2 2 2 7 13 2 6" xfId="26939" xr:uid="{00000000-0005-0000-0000-000066690000}"/>
    <cellStyle name="Normal 3 2 2 2 2 2 2 2 2 2 2 2 7 13 2 7" xfId="26940" xr:uid="{00000000-0005-0000-0000-000067690000}"/>
    <cellStyle name="Normal 3 2 2 2 2 2 2 2 2 2 2 2 7 13 2 8" xfId="26941" xr:uid="{00000000-0005-0000-0000-000068690000}"/>
    <cellStyle name="Normal 3 2 2 2 2 2 2 2 2 2 2 2 7 13 2 8 2" xfId="26942" xr:uid="{00000000-0005-0000-0000-000069690000}"/>
    <cellStyle name="Normal 3 2 2 2 2 2 2 2 2 2 2 2 7 13 2 8 3" xfId="26943" xr:uid="{00000000-0005-0000-0000-00006A690000}"/>
    <cellStyle name="Normal 3 2 2 2 2 2 2 2 2 2 2 2 7 13 2 8 4" xfId="26944" xr:uid="{00000000-0005-0000-0000-00006B690000}"/>
    <cellStyle name="Normal 3 2 2 2 2 2 2 2 2 2 2 2 7 13 2 9" xfId="26945" xr:uid="{00000000-0005-0000-0000-00006C690000}"/>
    <cellStyle name="Normal 3 2 2 2 2 2 2 2 2 2 2 2 7 13 3" xfId="26946" xr:uid="{00000000-0005-0000-0000-00006D690000}"/>
    <cellStyle name="Normal 3 2 2 2 2 2 2 2 2 2 2 2 7 13 3 2" xfId="26947" xr:uid="{00000000-0005-0000-0000-00006E690000}"/>
    <cellStyle name="Normal 3 2 2 2 2 2 2 2 2 2 2 2 7 13 3 2 2" xfId="26948" xr:uid="{00000000-0005-0000-0000-00006F690000}"/>
    <cellStyle name="Normal 3 2 2 2 2 2 2 2 2 2 2 2 7 13 3 2 3" xfId="26949" xr:uid="{00000000-0005-0000-0000-000070690000}"/>
    <cellStyle name="Normal 3 2 2 2 2 2 2 2 2 2 2 2 7 13 3 2 4" xfId="26950" xr:uid="{00000000-0005-0000-0000-000071690000}"/>
    <cellStyle name="Normal 3 2 2 2 2 2 2 2 2 2 2 2 7 13 3 3" xfId="26951" xr:uid="{00000000-0005-0000-0000-000072690000}"/>
    <cellStyle name="Normal 3 2 2 2 2 2 2 2 2 2 2 2 7 13 3 4" xfId="26952" xr:uid="{00000000-0005-0000-0000-000073690000}"/>
    <cellStyle name="Normal 3 2 2 2 2 2 2 2 2 2 2 2 7 13 3 5" xfId="26953" xr:uid="{00000000-0005-0000-0000-000074690000}"/>
    <cellStyle name="Normal 3 2 2 2 2 2 2 2 2 2 2 2 7 13 3 6" xfId="26954" xr:uid="{00000000-0005-0000-0000-000075690000}"/>
    <cellStyle name="Normal 3 2 2 2 2 2 2 2 2 2 2 2 7 13 4" xfId="26955" xr:uid="{00000000-0005-0000-0000-000076690000}"/>
    <cellStyle name="Normal 3 2 2 2 2 2 2 2 2 2 2 2 7 13 5" xfId="26956" xr:uid="{00000000-0005-0000-0000-000077690000}"/>
    <cellStyle name="Normal 3 2 2 2 2 2 2 2 2 2 2 2 7 13 6" xfId="26957" xr:uid="{00000000-0005-0000-0000-000078690000}"/>
    <cellStyle name="Normal 3 2 2 2 2 2 2 2 2 2 2 2 7 13 7" xfId="26958" xr:uid="{00000000-0005-0000-0000-000079690000}"/>
    <cellStyle name="Normal 3 2 2 2 2 2 2 2 2 2 2 2 7 13 8" xfId="26959" xr:uid="{00000000-0005-0000-0000-00007A690000}"/>
    <cellStyle name="Normal 3 2 2 2 2 2 2 2 2 2 2 2 7 13 8 2" xfId="26960" xr:uid="{00000000-0005-0000-0000-00007B690000}"/>
    <cellStyle name="Normal 3 2 2 2 2 2 2 2 2 2 2 2 7 13 8 3" xfId="26961" xr:uid="{00000000-0005-0000-0000-00007C690000}"/>
    <cellStyle name="Normal 3 2 2 2 2 2 2 2 2 2 2 2 7 13 8 4" xfId="26962" xr:uid="{00000000-0005-0000-0000-00007D690000}"/>
    <cellStyle name="Normal 3 2 2 2 2 2 2 2 2 2 2 2 7 13 9" xfId="26963" xr:uid="{00000000-0005-0000-0000-00007E690000}"/>
    <cellStyle name="Normal 3 2 2 2 2 2 2 2 2 2 2 2 7 14" xfId="26964" xr:uid="{00000000-0005-0000-0000-00007F690000}"/>
    <cellStyle name="Normal 3 2 2 2 2 2 2 2 2 2 2 2 7 15" xfId="26965" xr:uid="{00000000-0005-0000-0000-000080690000}"/>
    <cellStyle name="Normal 3 2 2 2 2 2 2 2 2 2 2 2 7 15 2" xfId="26966" xr:uid="{00000000-0005-0000-0000-000081690000}"/>
    <cellStyle name="Normal 3 2 2 2 2 2 2 2 2 2 2 2 7 15 2 2" xfId="26967" xr:uid="{00000000-0005-0000-0000-000082690000}"/>
    <cellStyle name="Normal 3 2 2 2 2 2 2 2 2 2 2 2 7 15 2 3" xfId="26968" xr:uid="{00000000-0005-0000-0000-000083690000}"/>
    <cellStyle name="Normal 3 2 2 2 2 2 2 2 2 2 2 2 7 15 2 4" xfId="26969" xr:uid="{00000000-0005-0000-0000-000084690000}"/>
    <cellStyle name="Normal 3 2 2 2 2 2 2 2 2 2 2 2 7 15 3" xfId="26970" xr:uid="{00000000-0005-0000-0000-000085690000}"/>
    <cellStyle name="Normal 3 2 2 2 2 2 2 2 2 2 2 2 7 15 4" xfId="26971" xr:uid="{00000000-0005-0000-0000-000086690000}"/>
    <cellStyle name="Normal 3 2 2 2 2 2 2 2 2 2 2 2 7 15 5" xfId="26972" xr:uid="{00000000-0005-0000-0000-000087690000}"/>
    <cellStyle name="Normal 3 2 2 2 2 2 2 2 2 2 2 2 7 15 6" xfId="26973" xr:uid="{00000000-0005-0000-0000-000088690000}"/>
    <cellStyle name="Normal 3 2 2 2 2 2 2 2 2 2 2 2 7 16" xfId="26974" xr:uid="{00000000-0005-0000-0000-000089690000}"/>
    <cellStyle name="Normal 3 2 2 2 2 2 2 2 2 2 2 2 7 17" xfId="26975" xr:uid="{00000000-0005-0000-0000-00008A690000}"/>
    <cellStyle name="Normal 3 2 2 2 2 2 2 2 2 2 2 2 7 18" xfId="26976" xr:uid="{00000000-0005-0000-0000-00008B690000}"/>
    <cellStyle name="Normal 3 2 2 2 2 2 2 2 2 2 2 2 7 19" xfId="26977" xr:uid="{00000000-0005-0000-0000-00008C690000}"/>
    <cellStyle name="Normal 3 2 2 2 2 2 2 2 2 2 2 2 7 2" xfId="26978" xr:uid="{00000000-0005-0000-0000-00008D690000}"/>
    <cellStyle name="Normal 3 2 2 2 2 2 2 2 2 2 2 2 7 2 10" xfId="26979" xr:uid="{00000000-0005-0000-0000-00008E690000}"/>
    <cellStyle name="Normal 3 2 2 2 2 2 2 2 2 2 2 2 7 2 11" xfId="26980" xr:uid="{00000000-0005-0000-0000-00008F690000}"/>
    <cellStyle name="Normal 3 2 2 2 2 2 2 2 2 2 2 2 7 2 12" xfId="26981" xr:uid="{00000000-0005-0000-0000-000090690000}"/>
    <cellStyle name="Normal 3 2 2 2 2 2 2 2 2 2 2 2 7 2 13" xfId="26982" xr:uid="{00000000-0005-0000-0000-000091690000}"/>
    <cellStyle name="Normal 3 2 2 2 2 2 2 2 2 2 2 2 7 2 13 2" xfId="26983" xr:uid="{00000000-0005-0000-0000-000092690000}"/>
    <cellStyle name="Normal 3 2 2 2 2 2 2 2 2 2 2 2 7 2 13 3" xfId="26984" xr:uid="{00000000-0005-0000-0000-000093690000}"/>
    <cellStyle name="Normal 3 2 2 2 2 2 2 2 2 2 2 2 7 2 13 4" xfId="26985" xr:uid="{00000000-0005-0000-0000-000094690000}"/>
    <cellStyle name="Normal 3 2 2 2 2 2 2 2 2 2 2 2 7 2 14" xfId="26986" xr:uid="{00000000-0005-0000-0000-000095690000}"/>
    <cellStyle name="Normal 3 2 2 2 2 2 2 2 2 2 2 2 7 2 15" xfId="26987" xr:uid="{00000000-0005-0000-0000-000096690000}"/>
    <cellStyle name="Normal 3 2 2 2 2 2 2 2 2 2 2 2 7 2 16" xfId="26988" xr:uid="{00000000-0005-0000-0000-000097690000}"/>
    <cellStyle name="Normal 3 2 2 2 2 2 2 2 2 2 2 2 7 2 2" xfId="26989" xr:uid="{00000000-0005-0000-0000-000098690000}"/>
    <cellStyle name="Normal 3 2 2 2 2 2 2 2 2 2 2 2 7 2 2 10" xfId="26990" xr:uid="{00000000-0005-0000-0000-000099690000}"/>
    <cellStyle name="Normal 3 2 2 2 2 2 2 2 2 2 2 2 7 2 2 11" xfId="26991" xr:uid="{00000000-0005-0000-0000-00009A690000}"/>
    <cellStyle name="Normal 3 2 2 2 2 2 2 2 2 2 2 2 7 2 2 11 2" xfId="26992" xr:uid="{00000000-0005-0000-0000-00009B690000}"/>
    <cellStyle name="Normal 3 2 2 2 2 2 2 2 2 2 2 2 7 2 2 11 3" xfId="26993" xr:uid="{00000000-0005-0000-0000-00009C690000}"/>
    <cellStyle name="Normal 3 2 2 2 2 2 2 2 2 2 2 2 7 2 2 11 4" xfId="26994" xr:uid="{00000000-0005-0000-0000-00009D690000}"/>
    <cellStyle name="Normal 3 2 2 2 2 2 2 2 2 2 2 2 7 2 2 12" xfId="26995" xr:uid="{00000000-0005-0000-0000-00009E690000}"/>
    <cellStyle name="Normal 3 2 2 2 2 2 2 2 2 2 2 2 7 2 2 13" xfId="26996" xr:uid="{00000000-0005-0000-0000-00009F690000}"/>
    <cellStyle name="Normal 3 2 2 2 2 2 2 2 2 2 2 2 7 2 2 14" xfId="26997" xr:uid="{00000000-0005-0000-0000-0000A0690000}"/>
    <cellStyle name="Normal 3 2 2 2 2 2 2 2 2 2 2 2 7 2 2 2" xfId="26998" xr:uid="{00000000-0005-0000-0000-0000A1690000}"/>
    <cellStyle name="Normal 3 2 2 2 2 2 2 2 2 2 2 2 7 2 2 2 10" xfId="26999" xr:uid="{00000000-0005-0000-0000-0000A2690000}"/>
    <cellStyle name="Normal 3 2 2 2 2 2 2 2 2 2 2 2 7 2 2 2 11" xfId="27000" xr:uid="{00000000-0005-0000-0000-0000A3690000}"/>
    <cellStyle name="Normal 3 2 2 2 2 2 2 2 2 2 2 2 7 2 2 2 2" xfId="27001" xr:uid="{00000000-0005-0000-0000-0000A4690000}"/>
    <cellStyle name="Normal 3 2 2 2 2 2 2 2 2 2 2 2 7 2 2 2 2 10" xfId="27002" xr:uid="{00000000-0005-0000-0000-0000A5690000}"/>
    <cellStyle name="Normal 3 2 2 2 2 2 2 2 2 2 2 2 7 2 2 2 2 11" xfId="27003" xr:uid="{00000000-0005-0000-0000-0000A6690000}"/>
    <cellStyle name="Normal 3 2 2 2 2 2 2 2 2 2 2 2 7 2 2 2 2 2" xfId="27004" xr:uid="{00000000-0005-0000-0000-0000A7690000}"/>
    <cellStyle name="Normal 3 2 2 2 2 2 2 2 2 2 2 2 7 2 2 2 2 2 2" xfId="27005" xr:uid="{00000000-0005-0000-0000-0000A8690000}"/>
    <cellStyle name="Normal 3 2 2 2 2 2 2 2 2 2 2 2 7 2 2 2 2 2 2 2" xfId="27006" xr:uid="{00000000-0005-0000-0000-0000A9690000}"/>
    <cellStyle name="Normal 3 2 2 2 2 2 2 2 2 2 2 2 7 2 2 2 2 2 2 3" xfId="27007" xr:uid="{00000000-0005-0000-0000-0000AA690000}"/>
    <cellStyle name="Normal 3 2 2 2 2 2 2 2 2 2 2 2 7 2 2 2 2 2 2 4" xfId="27008" xr:uid="{00000000-0005-0000-0000-0000AB690000}"/>
    <cellStyle name="Normal 3 2 2 2 2 2 2 2 2 2 2 2 7 2 2 2 2 2 3" xfId="27009" xr:uid="{00000000-0005-0000-0000-0000AC690000}"/>
    <cellStyle name="Normal 3 2 2 2 2 2 2 2 2 2 2 2 7 2 2 2 2 2 4" xfId="27010" xr:uid="{00000000-0005-0000-0000-0000AD690000}"/>
    <cellStyle name="Normal 3 2 2 2 2 2 2 2 2 2 2 2 7 2 2 2 2 2 5" xfId="27011" xr:uid="{00000000-0005-0000-0000-0000AE690000}"/>
    <cellStyle name="Normal 3 2 2 2 2 2 2 2 2 2 2 2 7 2 2 2 2 2 6" xfId="27012" xr:uid="{00000000-0005-0000-0000-0000AF690000}"/>
    <cellStyle name="Normal 3 2 2 2 2 2 2 2 2 2 2 2 7 2 2 2 2 3" xfId="27013" xr:uid="{00000000-0005-0000-0000-0000B0690000}"/>
    <cellStyle name="Normal 3 2 2 2 2 2 2 2 2 2 2 2 7 2 2 2 2 4" xfId="27014" xr:uid="{00000000-0005-0000-0000-0000B1690000}"/>
    <cellStyle name="Normal 3 2 2 2 2 2 2 2 2 2 2 2 7 2 2 2 2 5" xfId="27015" xr:uid="{00000000-0005-0000-0000-0000B2690000}"/>
    <cellStyle name="Normal 3 2 2 2 2 2 2 2 2 2 2 2 7 2 2 2 2 6" xfId="27016" xr:uid="{00000000-0005-0000-0000-0000B3690000}"/>
    <cellStyle name="Normal 3 2 2 2 2 2 2 2 2 2 2 2 7 2 2 2 2 7" xfId="27017" xr:uid="{00000000-0005-0000-0000-0000B4690000}"/>
    <cellStyle name="Normal 3 2 2 2 2 2 2 2 2 2 2 2 7 2 2 2 2 8" xfId="27018" xr:uid="{00000000-0005-0000-0000-0000B5690000}"/>
    <cellStyle name="Normal 3 2 2 2 2 2 2 2 2 2 2 2 7 2 2 2 2 8 2" xfId="27019" xr:uid="{00000000-0005-0000-0000-0000B6690000}"/>
    <cellStyle name="Normal 3 2 2 2 2 2 2 2 2 2 2 2 7 2 2 2 2 8 3" xfId="27020" xr:uid="{00000000-0005-0000-0000-0000B7690000}"/>
    <cellStyle name="Normal 3 2 2 2 2 2 2 2 2 2 2 2 7 2 2 2 2 8 4" xfId="27021" xr:uid="{00000000-0005-0000-0000-0000B8690000}"/>
    <cellStyle name="Normal 3 2 2 2 2 2 2 2 2 2 2 2 7 2 2 2 2 9" xfId="27022" xr:uid="{00000000-0005-0000-0000-0000B9690000}"/>
    <cellStyle name="Normal 3 2 2 2 2 2 2 2 2 2 2 2 7 2 2 2 3" xfId="27023" xr:uid="{00000000-0005-0000-0000-0000BA690000}"/>
    <cellStyle name="Normal 3 2 2 2 2 2 2 2 2 2 2 2 7 2 2 2 3 2" xfId="27024" xr:uid="{00000000-0005-0000-0000-0000BB690000}"/>
    <cellStyle name="Normal 3 2 2 2 2 2 2 2 2 2 2 2 7 2 2 2 3 2 2" xfId="27025" xr:uid="{00000000-0005-0000-0000-0000BC690000}"/>
    <cellStyle name="Normal 3 2 2 2 2 2 2 2 2 2 2 2 7 2 2 2 3 2 3" xfId="27026" xr:uid="{00000000-0005-0000-0000-0000BD690000}"/>
    <cellStyle name="Normal 3 2 2 2 2 2 2 2 2 2 2 2 7 2 2 2 3 2 4" xfId="27027" xr:uid="{00000000-0005-0000-0000-0000BE690000}"/>
    <cellStyle name="Normal 3 2 2 2 2 2 2 2 2 2 2 2 7 2 2 2 3 3" xfId="27028" xr:uid="{00000000-0005-0000-0000-0000BF690000}"/>
    <cellStyle name="Normal 3 2 2 2 2 2 2 2 2 2 2 2 7 2 2 2 3 4" xfId="27029" xr:uid="{00000000-0005-0000-0000-0000C0690000}"/>
    <cellStyle name="Normal 3 2 2 2 2 2 2 2 2 2 2 2 7 2 2 2 3 5" xfId="27030" xr:uid="{00000000-0005-0000-0000-0000C1690000}"/>
    <cellStyle name="Normal 3 2 2 2 2 2 2 2 2 2 2 2 7 2 2 2 3 6" xfId="27031" xr:uid="{00000000-0005-0000-0000-0000C2690000}"/>
    <cellStyle name="Normal 3 2 2 2 2 2 2 2 2 2 2 2 7 2 2 2 4" xfId="27032" xr:uid="{00000000-0005-0000-0000-0000C3690000}"/>
    <cellStyle name="Normal 3 2 2 2 2 2 2 2 2 2 2 2 7 2 2 2 5" xfId="27033" xr:uid="{00000000-0005-0000-0000-0000C4690000}"/>
    <cellStyle name="Normal 3 2 2 2 2 2 2 2 2 2 2 2 7 2 2 2 6" xfId="27034" xr:uid="{00000000-0005-0000-0000-0000C5690000}"/>
    <cellStyle name="Normal 3 2 2 2 2 2 2 2 2 2 2 2 7 2 2 2 7" xfId="27035" xr:uid="{00000000-0005-0000-0000-0000C6690000}"/>
    <cellStyle name="Normal 3 2 2 2 2 2 2 2 2 2 2 2 7 2 2 2 8" xfId="27036" xr:uid="{00000000-0005-0000-0000-0000C7690000}"/>
    <cellStyle name="Normal 3 2 2 2 2 2 2 2 2 2 2 2 7 2 2 2 8 2" xfId="27037" xr:uid="{00000000-0005-0000-0000-0000C8690000}"/>
    <cellStyle name="Normal 3 2 2 2 2 2 2 2 2 2 2 2 7 2 2 2 8 3" xfId="27038" xr:uid="{00000000-0005-0000-0000-0000C9690000}"/>
    <cellStyle name="Normal 3 2 2 2 2 2 2 2 2 2 2 2 7 2 2 2 8 4" xfId="27039" xr:uid="{00000000-0005-0000-0000-0000CA690000}"/>
    <cellStyle name="Normal 3 2 2 2 2 2 2 2 2 2 2 2 7 2 2 2 9" xfId="27040" xr:uid="{00000000-0005-0000-0000-0000CB690000}"/>
    <cellStyle name="Normal 3 2 2 2 2 2 2 2 2 2 2 2 7 2 2 3" xfId="27041" xr:uid="{00000000-0005-0000-0000-0000CC690000}"/>
    <cellStyle name="Normal 3 2 2 2 2 2 2 2 2 2 2 2 7 2 2 4" xfId="27042" xr:uid="{00000000-0005-0000-0000-0000CD690000}"/>
    <cellStyle name="Normal 3 2 2 2 2 2 2 2 2 2 2 2 7 2 2 5" xfId="27043" xr:uid="{00000000-0005-0000-0000-0000CE690000}"/>
    <cellStyle name="Normal 3 2 2 2 2 2 2 2 2 2 2 2 7 2 2 5 2" xfId="27044" xr:uid="{00000000-0005-0000-0000-0000CF690000}"/>
    <cellStyle name="Normal 3 2 2 2 2 2 2 2 2 2 2 2 7 2 2 5 2 2" xfId="27045" xr:uid="{00000000-0005-0000-0000-0000D0690000}"/>
    <cellStyle name="Normal 3 2 2 2 2 2 2 2 2 2 2 2 7 2 2 5 2 3" xfId="27046" xr:uid="{00000000-0005-0000-0000-0000D1690000}"/>
    <cellStyle name="Normal 3 2 2 2 2 2 2 2 2 2 2 2 7 2 2 5 2 4" xfId="27047" xr:uid="{00000000-0005-0000-0000-0000D2690000}"/>
    <cellStyle name="Normal 3 2 2 2 2 2 2 2 2 2 2 2 7 2 2 5 3" xfId="27048" xr:uid="{00000000-0005-0000-0000-0000D3690000}"/>
    <cellStyle name="Normal 3 2 2 2 2 2 2 2 2 2 2 2 7 2 2 5 4" xfId="27049" xr:uid="{00000000-0005-0000-0000-0000D4690000}"/>
    <cellStyle name="Normal 3 2 2 2 2 2 2 2 2 2 2 2 7 2 2 5 5" xfId="27050" xr:uid="{00000000-0005-0000-0000-0000D5690000}"/>
    <cellStyle name="Normal 3 2 2 2 2 2 2 2 2 2 2 2 7 2 2 5 6" xfId="27051" xr:uid="{00000000-0005-0000-0000-0000D6690000}"/>
    <cellStyle name="Normal 3 2 2 2 2 2 2 2 2 2 2 2 7 2 2 6" xfId="27052" xr:uid="{00000000-0005-0000-0000-0000D7690000}"/>
    <cellStyle name="Normal 3 2 2 2 2 2 2 2 2 2 2 2 7 2 2 7" xfId="27053" xr:uid="{00000000-0005-0000-0000-0000D8690000}"/>
    <cellStyle name="Normal 3 2 2 2 2 2 2 2 2 2 2 2 7 2 2 8" xfId="27054" xr:uid="{00000000-0005-0000-0000-0000D9690000}"/>
    <cellStyle name="Normal 3 2 2 2 2 2 2 2 2 2 2 2 7 2 2 9" xfId="27055" xr:uid="{00000000-0005-0000-0000-0000DA690000}"/>
    <cellStyle name="Normal 3 2 2 2 2 2 2 2 2 2 2 2 7 2 3" xfId="27056" xr:uid="{00000000-0005-0000-0000-0000DB690000}"/>
    <cellStyle name="Normal 3 2 2 2 2 2 2 2 2 2 2 2 7 2 4" xfId="27057" xr:uid="{00000000-0005-0000-0000-0000DC690000}"/>
    <cellStyle name="Normal 3 2 2 2 2 2 2 2 2 2 2 2 7 2 5" xfId="27058" xr:uid="{00000000-0005-0000-0000-0000DD690000}"/>
    <cellStyle name="Normal 3 2 2 2 2 2 2 2 2 2 2 2 7 2 5 10" xfId="27059" xr:uid="{00000000-0005-0000-0000-0000DE690000}"/>
    <cellStyle name="Normal 3 2 2 2 2 2 2 2 2 2 2 2 7 2 5 11" xfId="27060" xr:uid="{00000000-0005-0000-0000-0000DF690000}"/>
    <cellStyle name="Normal 3 2 2 2 2 2 2 2 2 2 2 2 7 2 5 2" xfId="27061" xr:uid="{00000000-0005-0000-0000-0000E0690000}"/>
    <cellStyle name="Normal 3 2 2 2 2 2 2 2 2 2 2 2 7 2 5 2 10" xfId="27062" xr:uid="{00000000-0005-0000-0000-0000E1690000}"/>
    <cellStyle name="Normal 3 2 2 2 2 2 2 2 2 2 2 2 7 2 5 2 11" xfId="27063" xr:uid="{00000000-0005-0000-0000-0000E2690000}"/>
    <cellStyle name="Normal 3 2 2 2 2 2 2 2 2 2 2 2 7 2 5 2 2" xfId="27064" xr:uid="{00000000-0005-0000-0000-0000E3690000}"/>
    <cellStyle name="Normal 3 2 2 2 2 2 2 2 2 2 2 2 7 2 5 2 2 2" xfId="27065" xr:uid="{00000000-0005-0000-0000-0000E4690000}"/>
    <cellStyle name="Normal 3 2 2 2 2 2 2 2 2 2 2 2 7 2 5 2 2 2 2" xfId="27066" xr:uid="{00000000-0005-0000-0000-0000E5690000}"/>
    <cellStyle name="Normal 3 2 2 2 2 2 2 2 2 2 2 2 7 2 5 2 2 2 3" xfId="27067" xr:uid="{00000000-0005-0000-0000-0000E6690000}"/>
    <cellStyle name="Normal 3 2 2 2 2 2 2 2 2 2 2 2 7 2 5 2 2 2 4" xfId="27068" xr:uid="{00000000-0005-0000-0000-0000E7690000}"/>
    <cellStyle name="Normal 3 2 2 2 2 2 2 2 2 2 2 2 7 2 5 2 2 3" xfId="27069" xr:uid="{00000000-0005-0000-0000-0000E8690000}"/>
    <cellStyle name="Normal 3 2 2 2 2 2 2 2 2 2 2 2 7 2 5 2 2 4" xfId="27070" xr:uid="{00000000-0005-0000-0000-0000E9690000}"/>
    <cellStyle name="Normal 3 2 2 2 2 2 2 2 2 2 2 2 7 2 5 2 2 5" xfId="27071" xr:uid="{00000000-0005-0000-0000-0000EA690000}"/>
    <cellStyle name="Normal 3 2 2 2 2 2 2 2 2 2 2 2 7 2 5 2 2 6" xfId="27072" xr:uid="{00000000-0005-0000-0000-0000EB690000}"/>
    <cellStyle name="Normal 3 2 2 2 2 2 2 2 2 2 2 2 7 2 5 2 3" xfId="27073" xr:uid="{00000000-0005-0000-0000-0000EC690000}"/>
    <cellStyle name="Normal 3 2 2 2 2 2 2 2 2 2 2 2 7 2 5 2 4" xfId="27074" xr:uid="{00000000-0005-0000-0000-0000ED690000}"/>
    <cellStyle name="Normal 3 2 2 2 2 2 2 2 2 2 2 2 7 2 5 2 5" xfId="27075" xr:uid="{00000000-0005-0000-0000-0000EE690000}"/>
    <cellStyle name="Normal 3 2 2 2 2 2 2 2 2 2 2 2 7 2 5 2 6" xfId="27076" xr:uid="{00000000-0005-0000-0000-0000EF690000}"/>
    <cellStyle name="Normal 3 2 2 2 2 2 2 2 2 2 2 2 7 2 5 2 7" xfId="27077" xr:uid="{00000000-0005-0000-0000-0000F0690000}"/>
    <cellStyle name="Normal 3 2 2 2 2 2 2 2 2 2 2 2 7 2 5 2 8" xfId="27078" xr:uid="{00000000-0005-0000-0000-0000F1690000}"/>
    <cellStyle name="Normal 3 2 2 2 2 2 2 2 2 2 2 2 7 2 5 2 8 2" xfId="27079" xr:uid="{00000000-0005-0000-0000-0000F2690000}"/>
    <cellStyle name="Normal 3 2 2 2 2 2 2 2 2 2 2 2 7 2 5 2 8 3" xfId="27080" xr:uid="{00000000-0005-0000-0000-0000F3690000}"/>
    <cellStyle name="Normal 3 2 2 2 2 2 2 2 2 2 2 2 7 2 5 2 8 4" xfId="27081" xr:uid="{00000000-0005-0000-0000-0000F4690000}"/>
    <cellStyle name="Normal 3 2 2 2 2 2 2 2 2 2 2 2 7 2 5 2 9" xfId="27082" xr:uid="{00000000-0005-0000-0000-0000F5690000}"/>
    <cellStyle name="Normal 3 2 2 2 2 2 2 2 2 2 2 2 7 2 5 3" xfId="27083" xr:uid="{00000000-0005-0000-0000-0000F6690000}"/>
    <cellStyle name="Normal 3 2 2 2 2 2 2 2 2 2 2 2 7 2 5 3 2" xfId="27084" xr:uid="{00000000-0005-0000-0000-0000F7690000}"/>
    <cellStyle name="Normal 3 2 2 2 2 2 2 2 2 2 2 2 7 2 5 3 2 2" xfId="27085" xr:uid="{00000000-0005-0000-0000-0000F8690000}"/>
    <cellStyle name="Normal 3 2 2 2 2 2 2 2 2 2 2 2 7 2 5 3 2 3" xfId="27086" xr:uid="{00000000-0005-0000-0000-0000F9690000}"/>
    <cellStyle name="Normal 3 2 2 2 2 2 2 2 2 2 2 2 7 2 5 3 2 4" xfId="27087" xr:uid="{00000000-0005-0000-0000-0000FA690000}"/>
    <cellStyle name="Normal 3 2 2 2 2 2 2 2 2 2 2 2 7 2 5 3 3" xfId="27088" xr:uid="{00000000-0005-0000-0000-0000FB690000}"/>
    <cellStyle name="Normal 3 2 2 2 2 2 2 2 2 2 2 2 7 2 5 3 4" xfId="27089" xr:uid="{00000000-0005-0000-0000-0000FC690000}"/>
    <cellStyle name="Normal 3 2 2 2 2 2 2 2 2 2 2 2 7 2 5 3 5" xfId="27090" xr:uid="{00000000-0005-0000-0000-0000FD690000}"/>
    <cellStyle name="Normal 3 2 2 2 2 2 2 2 2 2 2 2 7 2 5 3 6" xfId="27091" xr:uid="{00000000-0005-0000-0000-0000FE690000}"/>
    <cellStyle name="Normal 3 2 2 2 2 2 2 2 2 2 2 2 7 2 5 4" xfId="27092" xr:uid="{00000000-0005-0000-0000-0000FF690000}"/>
    <cellStyle name="Normal 3 2 2 2 2 2 2 2 2 2 2 2 7 2 5 5" xfId="27093" xr:uid="{00000000-0005-0000-0000-0000006A0000}"/>
    <cellStyle name="Normal 3 2 2 2 2 2 2 2 2 2 2 2 7 2 5 6" xfId="27094" xr:uid="{00000000-0005-0000-0000-0000016A0000}"/>
    <cellStyle name="Normal 3 2 2 2 2 2 2 2 2 2 2 2 7 2 5 7" xfId="27095" xr:uid="{00000000-0005-0000-0000-0000026A0000}"/>
    <cellStyle name="Normal 3 2 2 2 2 2 2 2 2 2 2 2 7 2 5 8" xfId="27096" xr:uid="{00000000-0005-0000-0000-0000036A0000}"/>
    <cellStyle name="Normal 3 2 2 2 2 2 2 2 2 2 2 2 7 2 5 8 2" xfId="27097" xr:uid="{00000000-0005-0000-0000-0000046A0000}"/>
    <cellStyle name="Normal 3 2 2 2 2 2 2 2 2 2 2 2 7 2 5 8 3" xfId="27098" xr:uid="{00000000-0005-0000-0000-0000056A0000}"/>
    <cellStyle name="Normal 3 2 2 2 2 2 2 2 2 2 2 2 7 2 5 8 4" xfId="27099" xr:uid="{00000000-0005-0000-0000-0000066A0000}"/>
    <cellStyle name="Normal 3 2 2 2 2 2 2 2 2 2 2 2 7 2 5 9" xfId="27100" xr:uid="{00000000-0005-0000-0000-0000076A0000}"/>
    <cellStyle name="Normal 3 2 2 2 2 2 2 2 2 2 2 2 7 2 6" xfId="27101" xr:uid="{00000000-0005-0000-0000-0000086A0000}"/>
    <cellStyle name="Normal 3 2 2 2 2 2 2 2 2 2 2 2 7 2 7" xfId="27102" xr:uid="{00000000-0005-0000-0000-0000096A0000}"/>
    <cellStyle name="Normal 3 2 2 2 2 2 2 2 2 2 2 2 7 2 7 2" xfId="27103" xr:uid="{00000000-0005-0000-0000-00000A6A0000}"/>
    <cellStyle name="Normal 3 2 2 2 2 2 2 2 2 2 2 2 7 2 7 2 2" xfId="27104" xr:uid="{00000000-0005-0000-0000-00000B6A0000}"/>
    <cellStyle name="Normal 3 2 2 2 2 2 2 2 2 2 2 2 7 2 7 2 3" xfId="27105" xr:uid="{00000000-0005-0000-0000-00000C6A0000}"/>
    <cellStyle name="Normal 3 2 2 2 2 2 2 2 2 2 2 2 7 2 7 2 4" xfId="27106" xr:uid="{00000000-0005-0000-0000-00000D6A0000}"/>
    <cellStyle name="Normal 3 2 2 2 2 2 2 2 2 2 2 2 7 2 7 3" xfId="27107" xr:uid="{00000000-0005-0000-0000-00000E6A0000}"/>
    <cellStyle name="Normal 3 2 2 2 2 2 2 2 2 2 2 2 7 2 7 4" xfId="27108" xr:uid="{00000000-0005-0000-0000-00000F6A0000}"/>
    <cellStyle name="Normal 3 2 2 2 2 2 2 2 2 2 2 2 7 2 7 5" xfId="27109" xr:uid="{00000000-0005-0000-0000-0000106A0000}"/>
    <cellStyle name="Normal 3 2 2 2 2 2 2 2 2 2 2 2 7 2 7 6" xfId="27110" xr:uid="{00000000-0005-0000-0000-0000116A0000}"/>
    <cellStyle name="Normal 3 2 2 2 2 2 2 2 2 2 2 2 7 2 8" xfId="27111" xr:uid="{00000000-0005-0000-0000-0000126A0000}"/>
    <cellStyle name="Normal 3 2 2 2 2 2 2 2 2 2 2 2 7 2 9" xfId="27112" xr:uid="{00000000-0005-0000-0000-0000136A0000}"/>
    <cellStyle name="Normal 3 2 2 2 2 2 2 2 2 2 2 2 7 20" xfId="27113" xr:uid="{00000000-0005-0000-0000-0000146A0000}"/>
    <cellStyle name="Normal 3 2 2 2 2 2 2 2 2 2 2 2 7 21" xfId="27114" xr:uid="{00000000-0005-0000-0000-0000156A0000}"/>
    <cellStyle name="Normal 3 2 2 2 2 2 2 2 2 2 2 2 7 21 2" xfId="27115" xr:uid="{00000000-0005-0000-0000-0000166A0000}"/>
    <cellStyle name="Normal 3 2 2 2 2 2 2 2 2 2 2 2 7 21 3" xfId="27116" xr:uid="{00000000-0005-0000-0000-0000176A0000}"/>
    <cellStyle name="Normal 3 2 2 2 2 2 2 2 2 2 2 2 7 21 4" xfId="27117" xr:uid="{00000000-0005-0000-0000-0000186A0000}"/>
    <cellStyle name="Normal 3 2 2 2 2 2 2 2 2 2 2 2 7 22" xfId="27118" xr:uid="{00000000-0005-0000-0000-0000196A0000}"/>
    <cellStyle name="Normal 3 2 2 2 2 2 2 2 2 2 2 2 7 23" xfId="27119" xr:uid="{00000000-0005-0000-0000-00001A6A0000}"/>
    <cellStyle name="Normal 3 2 2 2 2 2 2 2 2 2 2 2 7 24" xfId="27120" xr:uid="{00000000-0005-0000-0000-00001B6A0000}"/>
    <cellStyle name="Normal 3 2 2 2 2 2 2 2 2 2 2 2 7 3" xfId="27121" xr:uid="{00000000-0005-0000-0000-00001C6A0000}"/>
    <cellStyle name="Normal 3 2 2 2 2 2 2 2 2 2 2 2 7 4" xfId="27122" xr:uid="{00000000-0005-0000-0000-00001D6A0000}"/>
    <cellStyle name="Normal 3 2 2 2 2 2 2 2 2 2 2 2 7 5" xfId="27123" xr:uid="{00000000-0005-0000-0000-00001E6A0000}"/>
    <cellStyle name="Normal 3 2 2 2 2 2 2 2 2 2 2 2 7 6" xfId="27124" xr:uid="{00000000-0005-0000-0000-00001F6A0000}"/>
    <cellStyle name="Normal 3 2 2 2 2 2 2 2 2 2 2 2 7 7" xfId="27125" xr:uid="{00000000-0005-0000-0000-0000206A0000}"/>
    <cellStyle name="Normal 3 2 2 2 2 2 2 2 2 2 2 2 7 8" xfId="27126" xr:uid="{00000000-0005-0000-0000-0000216A0000}"/>
    <cellStyle name="Normal 3 2 2 2 2 2 2 2 2 2 2 2 7 9" xfId="27127" xr:uid="{00000000-0005-0000-0000-0000226A0000}"/>
    <cellStyle name="Normal 3 2 2 2 2 2 2 2 2 2 2 2 70" xfId="27128" xr:uid="{00000000-0005-0000-0000-0000236A0000}"/>
    <cellStyle name="Normal 3 2 2 2 2 2 2 2 2 2 2 2 71" xfId="27129" xr:uid="{00000000-0005-0000-0000-0000246A0000}"/>
    <cellStyle name="Normal 3 2 2 2 2 2 2 2 2 2 2 2 72" xfId="27130" xr:uid="{00000000-0005-0000-0000-0000256A0000}"/>
    <cellStyle name="Normal 3 2 2 2 2 2 2 2 2 2 2 2 73" xfId="27131" xr:uid="{00000000-0005-0000-0000-0000266A0000}"/>
    <cellStyle name="Normal 3 2 2 2 2 2 2 2 2 2 2 2 73 2" xfId="27132" xr:uid="{00000000-0005-0000-0000-0000276A0000}"/>
    <cellStyle name="Normal 3 2 2 2 2 2 2 2 2 2 2 2 73 3" xfId="27133" xr:uid="{00000000-0005-0000-0000-0000286A0000}"/>
    <cellStyle name="Normal 3 2 2 2 2 2 2 2 2 2 2 2 73 4" xfId="27134" xr:uid="{00000000-0005-0000-0000-0000296A0000}"/>
    <cellStyle name="Normal 3 2 2 2 2 2 2 2 2 2 2 2 74" xfId="27135" xr:uid="{00000000-0005-0000-0000-00002A6A0000}"/>
    <cellStyle name="Normal 3 2 2 2 2 2 2 2 2 2 2 2 75" xfId="27136" xr:uid="{00000000-0005-0000-0000-00002B6A0000}"/>
    <cellStyle name="Normal 3 2 2 2 2 2 2 2 2 2 2 2 8" xfId="27137" xr:uid="{00000000-0005-0000-0000-00002C6A0000}"/>
    <cellStyle name="Normal 3 2 2 2 2 2 2 2 2 2 2 2 8 10" xfId="27138" xr:uid="{00000000-0005-0000-0000-00002D6A0000}"/>
    <cellStyle name="Normal 3 2 2 2 2 2 2 2 2 2 2 2 8 11" xfId="27139" xr:uid="{00000000-0005-0000-0000-00002E6A0000}"/>
    <cellStyle name="Normal 3 2 2 2 2 2 2 2 2 2 2 2 8 12" xfId="27140" xr:uid="{00000000-0005-0000-0000-00002F6A0000}"/>
    <cellStyle name="Normal 3 2 2 2 2 2 2 2 2 2 2 2 8 13" xfId="27141" xr:uid="{00000000-0005-0000-0000-0000306A0000}"/>
    <cellStyle name="Normal 3 2 2 2 2 2 2 2 2 2 2 2 8 13 2" xfId="27142" xr:uid="{00000000-0005-0000-0000-0000316A0000}"/>
    <cellStyle name="Normal 3 2 2 2 2 2 2 2 2 2 2 2 8 13 3" xfId="27143" xr:uid="{00000000-0005-0000-0000-0000326A0000}"/>
    <cellStyle name="Normal 3 2 2 2 2 2 2 2 2 2 2 2 8 13 4" xfId="27144" xr:uid="{00000000-0005-0000-0000-0000336A0000}"/>
    <cellStyle name="Normal 3 2 2 2 2 2 2 2 2 2 2 2 8 14" xfId="27145" xr:uid="{00000000-0005-0000-0000-0000346A0000}"/>
    <cellStyle name="Normal 3 2 2 2 2 2 2 2 2 2 2 2 8 15" xfId="27146" xr:uid="{00000000-0005-0000-0000-0000356A0000}"/>
    <cellStyle name="Normal 3 2 2 2 2 2 2 2 2 2 2 2 8 16" xfId="27147" xr:uid="{00000000-0005-0000-0000-0000366A0000}"/>
    <cellStyle name="Normal 3 2 2 2 2 2 2 2 2 2 2 2 8 2" xfId="27148" xr:uid="{00000000-0005-0000-0000-0000376A0000}"/>
    <cellStyle name="Normal 3 2 2 2 2 2 2 2 2 2 2 2 8 2 10" xfId="27149" xr:uid="{00000000-0005-0000-0000-0000386A0000}"/>
    <cellStyle name="Normal 3 2 2 2 2 2 2 2 2 2 2 2 8 2 11" xfId="27150" xr:uid="{00000000-0005-0000-0000-0000396A0000}"/>
    <cellStyle name="Normal 3 2 2 2 2 2 2 2 2 2 2 2 8 2 11 2" xfId="27151" xr:uid="{00000000-0005-0000-0000-00003A6A0000}"/>
    <cellStyle name="Normal 3 2 2 2 2 2 2 2 2 2 2 2 8 2 11 3" xfId="27152" xr:uid="{00000000-0005-0000-0000-00003B6A0000}"/>
    <cellStyle name="Normal 3 2 2 2 2 2 2 2 2 2 2 2 8 2 11 4" xfId="27153" xr:uid="{00000000-0005-0000-0000-00003C6A0000}"/>
    <cellStyle name="Normal 3 2 2 2 2 2 2 2 2 2 2 2 8 2 12" xfId="27154" xr:uid="{00000000-0005-0000-0000-00003D6A0000}"/>
    <cellStyle name="Normal 3 2 2 2 2 2 2 2 2 2 2 2 8 2 13" xfId="27155" xr:uid="{00000000-0005-0000-0000-00003E6A0000}"/>
    <cellStyle name="Normal 3 2 2 2 2 2 2 2 2 2 2 2 8 2 14" xfId="27156" xr:uid="{00000000-0005-0000-0000-00003F6A0000}"/>
    <cellStyle name="Normal 3 2 2 2 2 2 2 2 2 2 2 2 8 2 2" xfId="27157" xr:uid="{00000000-0005-0000-0000-0000406A0000}"/>
    <cellStyle name="Normal 3 2 2 2 2 2 2 2 2 2 2 2 8 2 2 10" xfId="27158" xr:uid="{00000000-0005-0000-0000-0000416A0000}"/>
    <cellStyle name="Normal 3 2 2 2 2 2 2 2 2 2 2 2 8 2 2 11" xfId="27159" xr:uid="{00000000-0005-0000-0000-0000426A0000}"/>
    <cellStyle name="Normal 3 2 2 2 2 2 2 2 2 2 2 2 8 2 2 2" xfId="27160" xr:uid="{00000000-0005-0000-0000-0000436A0000}"/>
    <cellStyle name="Normal 3 2 2 2 2 2 2 2 2 2 2 2 8 2 2 2 10" xfId="27161" xr:uid="{00000000-0005-0000-0000-0000446A0000}"/>
    <cellStyle name="Normal 3 2 2 2 2 2 2 2 2 2 2 2 8 2 2 2 11" xfId="27162" xr:uid="{00000000-0005-0000-0000-0000456A0000}"/>
    <cellStyle name="Normal 3 2 2 2 2 2 2 2 2 2 2 2 8 2 2 2 2" xfId="27163" xr:uid="{00000000-0005-0000-0000-0000466A0000}"/>
    <cellStyle name="Normal 3 2 2 2 2 2 2 2 2 2 2 2 8 2 2 2 2 2" xfId="27164" xr:uid="{00000000-0005-0000-0000-0000476A0000}"/>
    <cellStyle name="Normal 3 2 2 2 2 2 2 2 2 2 2 2 8 2 2 2 2 2 2" xfId="27165" xr:uid="{00000000-0005-0000-0000-0000486A0000}"/>
    <cellStyle name="Normal 3 2 2 2 2 2 2 2 2 2 2 2 8 2 2 2 2 2 3" xfId="27166" xr:uid="{00000000-0005-0000-0000-0000496A0000}"/>
    <cellStyle name="Normal 3 2 2 2 2 2 2 2 2 2 2 2 8 2 2 2 2 2 4" xfId="27167" xr:uid="{00000000-0005-0000-0000-00004A6A0000}"/>
    <cellStyle name="Normal 3 2 2 2 2 2 2 2 2 2 2 2 8 2 2 2 2 3" xfId="27168" xr:uid="{00000000-0005-0000-0000-00004B6A0000}"/>
    <cellStyle name="Normal 3 2 2 2 2 2 2 2 2 2 2 2 8 2 2 2 2 4" xfId="27169" xr:uid="{00000000-0005-0000-0000-00004C6A0000}"/>
    <cellStyle name="Normal 3 2 2 2 2 2 2 2 2 2 2 2 8 2 2 2 2 5" xfId="27170" xr:uid="{00000000-0005-0000-0000-00004D6A0000}"/>
    <cellStyle name="Normal 3 2 2 2 2 2 2 2 2 2 2 2 8 2 2 2 2 6" xfId="27171" xr:uid="{00000000-0005-0000-0000-00004E6A0000}"/>
    <cellStyle name="Normal 3 2 2 2 2 2 2 2 2 2 2 2 8 2 2 2 3" xfId="27172" xr:uid="{00000000-0005-0000-0000-00004F6A0000}"/>
    <cellStyle name="Normal 3 2 2 2 2 2 2 2 2 2 2 2 8 2 2 2 4" xfId="27173" xr:uid="{00000000-0005-0000-0000-0000506A0000}"/>
    <cellStyle name="Normal 3 2 2 2 2 2 2 2 2 2 2 2 8 2 2 2 5" xfId="27174" xr:uid="{00000000-0005-0000-0000-0000516A0000}"/>
    <cellStyle name="Normal 3 2 2 2 2 2 2 2 2 2 2 2 8 2 2 2 6" xfId="27175" xr:uid="{00000000-0005-0000-0000-0000526A0000}"/>
    <cellStyle name="Normal 3 2 2 2 2 2 2 2 2 2 2 2 8 2 2 2 7" xfId="27176" xr:uid="{00000000-0005-0000-0000-0000536A0000}"/>
    <cellStyle name="Normal 3 2 2 2 2 2 2 2 2 2 2 2 8 2 2 2 8" xfId="27177" xr:uid="{00000000-0005-0000-0000-0000546A0000}"/>
    <cellStyle name="Normal 3 2 2 2 2 2 2 2 2 2 2 2 8 2 2 2 8 2" xfId="27178" xr:uid="{00000000-0005-0000-0000-0000556A0000}"/>
    <cellStyle name="Normal 3 2 2 2 2 2 2 2 2 2 2 2 8 2 2 2 8 3" xfId="27179" xr:uid="{00000000-0005-0000-0000-0000566A0000}"/>
    <cellStyle name="Normal 3 2 2 2 2 2 2 2 2 2 2 2 8 2 2 2 8 4" xfId="27180" xr:uid="{00000000-0005-0000-0000-0000576A0000}"/>
    <cellStyle name="Normal 3 2 2 2 2 2 2 2 2 2 2 2 8 2 2 2 9" xfId="27181" xr:uid="{00000000-0005-0000-0000-0000586A0000}"/>
    <cellStyle name="Normal 3 2 2 2 2 2 2 2 2 2 2 2 8 2 2 3" xfId="27182" xr:uid="{00000000-0005-0000-0000-0000596A0000}"/>
    <cellStyle name="Normal 3 2 2 2 2 2 2 2 2 2 2 2 8 2 2 3 2" xfId="27183" xr:uid="{00000000-0005-0000-0000-00005A6A0000}"/>
    <cellStyle name="Normal 3 2 2 2 2 2 2 2 2 2 2 2 8 2 2 3 2 2" xfId="27184" xr:uid="{00000000-0005-0000-0000-00005B6A0000}"/>
    <cellStyle name="Normal 3 2 2 2 2 2 2 2 2 2 2 2 8 2 2 3 2 3" xfId="27185" xr:uid="{00000000-0005-0000-0000-00005C6A0000}"/>
    <cellStyle name="Normal 3 2 2 2 2 2 2 2 2 2 2 2 8 2 2 3 2 4" xfId="27186" xr:uid="{00000000-0005-0000-0000-00005D6A0000}"/>
    <cellStyle name="Normal 3 2 2 2 2 2 2 2 2 2 2 2 8 2 2 3 3" xfId="27187" xr:uid="{00000000-0005-0000-0000-00005E6A0000}"/>
    <cellStyle name="Normal 3 2 2 2 2 2 2 2 2 2 2 2 8 2 2 3 4" xfId="27188" xr:uid="{00000000-0005-0000-0000-00005F6A0000}"/>
    <cellStyle name="Normal 3 2 2 2 2 2 2 2 2 2 2 2 8 2 2 3 5" xfId="27189" xr:uid="{00000000-0005-0000-0000-0000606A0000}"/>
    <cellStyle name="Normal 3 2 2 2 2 2 2 2 2 2 2 2 8 2 2 3 6" xfId="27190" xr:uid="{00000000-0005-0000-0000-0000616A0000}"/>
    <cellStyle name="Normal 3 2 2 2 2 2 2 2 2 2 2 2 8 2 2 4" xfId="27191" xr:uid="{00000000-0005-0000-0000-0000626A0000}"/>
    <cellStyle name="Normal 3 2 2 2 2 2 2 2 2 2 2 2 8 2 2 5" xfId="27192" xr:uid="{00000000-0005-0000-0000-0000636A0000}"/>
    <cellStyle name="Normal 3 2 2 2 2 2 2 2 2 2 2 2 8 2 2 6" xfId="27193" xr:uid="{00000000-0005-0000-0000-0000646A0000}"/>
    <cellStyle name="Normal 3 2 2 2 2 2 2 2 2 2 2 2 8 2 2 7" xfId="27194" xr:uid="{00000000-0005-0000-0000-0000656A0000}"/>
    <cellStyle name="Normal 3 2 2 2 2 2 2 2 2 2 2 2 8 2 2 8" xfId="27195" xr:uid="{00000000-0005-0000-0000-0000666A0000}"/>
    <cellStyle name="Normal 3 2 2 2 2 2 2 2 2 2 2 2 8 2 2 8 2" xfId="27196" xr:uid="{00000000-0005-0000-0000-0000676A0000}"/>
    <cellStyle name="Normal 3 2 2 2 2 2 2 2 2 2 2 2 8 2 2 8 3" xfId="27197" xr:uid="{00000000-0005-0000-0000-0000686A0000}"/>
    <cellStyle name="Normal 3 2 2 2 2 2 2 2 2 2 2 2 8 2 2 8 4" xfId="27198" xr:uid="{00000000-0005-0000-0000-0000696A0000}"/>
    <cellStyle name="Normal 3 2 2 2 2 2 2 2 2 2 2 2 8 2 2 9" xfId="27199" xr:uid="{00000000-0005-0000-0000-00006A6A0000}"/>
    <cellStyle name="Normal 3 2 2 2 2 2 2 2 2 2 2 2 8 2 3" xfId="27200" xr:uid="{00000000-0005-0000-0000-00006B6A0000}"/>
    <cellStyle name="Normal 3 2 2 2 2 2 2 2 2 2 2 2 8 2 4" xfId="27201" xr:uid="{00000000-0005-0000-0000-00006C6A0000}"/>
    <cellStyle name="Normal 3 2 2 2 2 2 2 2 2 2 2 2 8 2 5" xfId="27202" xr:uid="{00000000-0005-0000-0000-00006D6A0000}"/>
    <cellStyle name="Normal 3 2 2 2 2 2 2 2 2 2 2 2 8 2 5 2" xfId="27203" xr:uid="{00000000-0005-0000-0000-00006E6A0000}"/>
    <cellStyle name="Normal 3 2 2 2 2 2 2 2 2 2 2 2 8 2 5 2 2" xfId="27204" xr:uid="{00000000-0005-0000-0000-00006F6A0000}"/>
    <cellStyle name="Normal 3 2 2 2 2 2 2 2 2 2 2 2 8 2 5 2 3" xfId="27205" xr:uid="{00000000-0005-0000-0000-0000706A0000}"/>
    <cellStyle name="Normal 3 2 2 2 2 2 2 2 2 2 2 2 8 2 5 2 4" xfId="27206" xr:uid="{00000000-0005-0000-0000-0000716A0000}"/>
    <cellStyle name="Normal 3 2 2 2 2 2 2 2 2 2 2 2 8 2 5 3" xfId="27207" xr:uid="{00000000-0005-0000-0000-0000726A0000}"/>
    <cellStyle name="Normal 3 2 2 2 2 2 2 2 2 2 2 2 8 2 5 4" xfId="27208" xr:uid="{00000000-0005-0000-0000-0000736A0000}"/>
    <cellStyle name="Normal 3 2 2 2 2 2 2 2 2 2 2 2 8 2 5 5" xfId="27209" xr:uid="{00000000-0005-0000-0000-0000746A0000}"/>
    <cellStyle name="Normal 3 2 2 2 2 2 2 2 2 2 2 2 8 2 5 6" xfId="27210" xr:uid="{00000000-0005-0000-0000-0000756A0000}"/>
    <cellStyle name="Normal 3 2 2 2 2 2 2 2 2 2 2 2 8 2 6" xfId="27211" xr:uid="{00000000-0005-0000-0000-0000766A0000}"/>
    <cellStyle name="Normal 3 2 2 2 2 2 2 2 2 2 2 2 8 2 7" xfId="27212" xr:uid="{00000000-0005-0000-0000-0000776A0000}"/>
    <cellStyle name="Normal 3 2 2 2 2 2 2 2 2 2 2 2 8 2 8" xfId="27213" xr:uid="{00000000-0005-0000-0000-0000786A0000}"/>
    <cellStyle name="Normal 3 2 2 2 2 2 2 2 2 2 2 2 8 2 9" xfId="27214" xr:uid="{00000000-0005-0000-0000-0000796A0000}"/>
    <cellStyle name="Normal 3 2 2 2 2 2 2 2 2 2 2 2 8 3" xfId="27215" xr:uid="{00000000-0005-0000-0000-00007A6A0000}"/>
    <cellStyle name="Normal 3 2 2 2 2 2 2 2 2 2 2 2 8 4" xfId="27216" xr:uid="{00000000-0005-0000-0000-00007B6A0000}"/>
    <cellStyle name="Normal 3 2 2 2 2 2 2 2 2 2 2 2 8 5" xfId="27217" xr:uid="{00000000-0005-0000-0000-00007C6A0000}"/>
    <cellStyle name="Normal 3 2 2 2 2 2 2 2 2 2 2 2 8 5 10" xfId="27218" xr:uid="{00000000-0005-0000-0000-00007D6A0000}"/>
    <cellStyle name="Normal 3 2 2 2 2 2 2 2 2 2 2 2 8 5 11" xfId="27219" xr:uid="{00000000-0005-0000-0000-00007E6A0000}"/>
    <cellStyle name="Normal 3 2 2 2 2 2 2 2 2 2 2 2 8 5 2" xfId="27220" xr:uid="{00000000-0005-0000-0000-00007F6A0000}"/>
    <cellStyle name="Normal 3 2 2 2 2 2 2 2 2 2 2 2 8 5 2 10" xfId="27221" xr:uid="{00000000-0005-0000-0000-0000806A0000}"/>
    <cellStyle name="Normal 3 2 2 2 2 2 2 2 2 2 2 2 8 5 2 11" xfId="27222" xr:uid="{00000000-0005-0000-0000-0000816A0000}"/>
    <cellStyle name="Normal 3 2 2 2 2 2 2 2 2 2 2 2 8 5 2 2" xfId="27223" xr:uid="{00000000-0005-0000-0000-0000826A0000}"/>
    <cellStyle name="Normal 3 2 2 2 2 2 2 2 2 2 2 2 8 5 2 2 2" xfId="27224" xr:uid="{00000000-0005-0000-0000-0000836A0000}"/>
    <cellStyle name="Normal 3 2 2 2 2 2 2 2 2 2 2 2 8 5 2 2 2 2" xfId="27225" xr:uid="{00000000-0005-0000-0000-0000846A0000}"/>
    <cellStyle name="Normal 3 2 2 2 2 2 2 2 2 2 2 2 8 5 2 2 2 3" xfId="27226" xr:uid="{00000000-0005-0000-0000-0000856A0000}"/>
    <cellStyle name="Normal 3 2 2 2 2 2 2 2 2 2 2 2 8 5 2 2 2 4" xfId="27227" xr:uid="{00000000-0005-0000-0000-0000866A0000}"/>
    <cellStyle name="Normal 3 2 2 2 2 2 2 2 2 2 2 2 8 5 2 2 3" xfId="27228" xr:uid="{00000000-0005-0000-0000-0000876A0000}"/>
    <cellStyle name="Normal 3 2 2 2 2 2 2 2 2 2 2 2 8 5 2 2 4" xfId="27229" xr:uid="{00000000-0005-0000-0000-0000886A0000}"/>
    <cellStyle name="Normal 3 2 2 2 2 2 2 2 2 2 2 2 8 5 2 2 5" xfId="27230" xr:uid="{00000000-0005-0000-0000-0000896A0000}"/>
    <cellStyle name="Normal 3 2 2 2 2 2 2 2 2 2 2 2 8 5 2 2 6" xfId="27231" xr:uid="{00000000-0005-0000-0000-00008A6A0000}"/>
    <cellStyle name="Normal 3 2 2 2 2 2 2 2 2 2 2 2 8 5 2 3" xfId="27232" xr:uid="{00000000-0005-0000-0000-00008B6A0000}"/>
    <cellStyle name="Normal 3 2 2 2 2 2 2 2 2 2 2 2 8 5 2 4" xfId="27233" xr:uid="{00000000-0005-0000-0000-00008C6A0000}"/>
    <cellStyle name="Normal 3 2 2 2 2 2 2 2 2 2 2 2 8 5 2 5" xfId="27234" xr:uid="{00000000-0005-0000-0000-00008D6A0000}"/>
    <cellStyle name="Normal 3 2 2 2 2 2 2 2 2 2 2 2 8 5 2 6" xfId="27235" xr:uid="{00000000-0005-0000-0000-00008E6A0000}"/>
    <cellStyle name="Normal 3 2 2 2 2 2 2 2 2 2 2 2 8 5 2 7" xfId="27236" xr:uid="{00000000-0005-0000-0000-00008F6A0000}"/>
    <cellStyle name="Normal 3 2 2 2 2 2 2 2 2 2 2 2 8 5 2 8" xfId="27237" xr:uid="{00000000-0005-0000-0000-0000906A0000}"/>
    <cellStyle name="Normal 3 2 2 2 2 2 2 2 2 2 2 2 8 5 2 8 2" xfId="27238" xr:uid="{00000000-0005-0000-0000-0000916A0000}"/>
    <cellStyle name="Normal 3 2 2 2 2 2 2 2 2 2 2 2 8 5 2 8 3" xfId="27239" xr:uid="{00000000-0005-0000-0000-0000926A0000}"/>
    <cellStyle name="Normal 3 2 2 2 2 2 2 2 2 2 2 2 8 5 2 8 4" xfId="27240" xr:uid="{00000000-0005-0000-0000-0000936A0000}"/>
    <cellStyle name="Normal 3 2 2 2 2 2 2 2 2 2 2 2 8 5 2 9" xfId="27241" xr:uid="{00000000-0005-0000-0000-0000946A0000}"/>
    <cellStyle name="Normal 3 2 2 2 2 2 2 2 2 2 2 2 8 5 3" xfId="27242" xr:uid="{00000000-0005-0000-0000-0000956A0000}"/>
    <cellStyle name="Normal 3 2 2 2 2 2 2 2 2 2 2 2 8 5 3 2" xfId="27243" xr:uid="{00000000-0005-0000-0000-0000966A0000}"/>
    <cellStyle name="Normal 3 2 2 2 2 2 2 2 2 2 2 2 8 5 3 2 2" xfId="27244" xr:uid="{00000000-0005-0000-0000-0000976A0000}"/>
    <cellStyle name="Normal 3 2 2 2 2 2 2 2 2 2 2 2 8 5 3 2 3" xfId="27245" xr:uid="{00000000-0005-0000-0000-0000986A0000}"/>
    <cellStyle name="Normal 3 2 2 2 2 2 2 2 2 2 2 2 8 5 3 2 4" xfId="27246" xr:uid="{00000000-0005-0000-0000-0000996A0000}"/>
    <cellStyle name="Normal 3 2 2 2 2 2 2 2 2 2 2 2 8 5 3 3" xfId="27247" xr:uid="{00000000-0005-0000-0000-00009A6A0000}"/>
    <cellStyle name="Normal 3 2 2 2 2 2 2 2 2 2 2 2 8 5 3 4" xfId="27248" xr:uid="{00000000-0005-0000-0000-00009B6A0000}"/>
    <cellStyle name="Normal 3 2 2 2 2 2 2 2 2 2 2 2 8 5 3 5" xfId="27249" xr:uid="{00000000-0005-0000-0000-00009C6A0000}"/>
    <cellStyle name="Normal 3 2 2 2 2 2 2 2 2 2 2 2 8 5 3 6" xfId="27250" xr:uid="{00000000-0005-0000-0000-00009D6A0000}"/>
    <cellStyle name="Normal 3 2 2 2 2 2 2 2 2 2 2 2 8 5 4" xfId="27251" xr:uid="{00000000-0005-0000-0000-00009E6A0000}"/>
    <cellStyle name="Normal 3 2 2 2 2 2 2 2 2 2 2 2 8 5 5" xfId="27252" xr:uid="{00000000-0005-0000-0000-00009F6A0000}"/>
    <cellStyle name="Normal 3 2 2 2 2 2 2 2 2 2 2 2 8 5 6" xfId="27253" xr:uid="{00000000-0005-0000-0000-0000A06A0000}"/>
    <cellStyle name="Normal 3 2 2 2 2 2 2 2 2 2 2 2 8 5 7" xfId="27254" xr:uid="{00000000-0005-0000-0000-0000A16A0000}"/>
    <cellStyle name="Normal 3 2 2 2 2 2 2 2 2 2 2 2 8 5 8" xfId="27255" xr:uid="{00000000-0005-0000-0000-0000A26A0000}"/>
    <cellStyle name="Normal 3 2 2 2 2 2 2 2 2 2 2 2 8 5 8 2" xfId="27256" xr:uid="{00000000-0005-0000-0000-0000A36A0000}"/>
    <cellStyle name="Normal 3 2 2 2 2 2 2 2 2 2 2 2 8 5 8 3" xfId="27257" xr:uid="{00000000-0005-0000-0000-0000A46A0000}"/>
    <cellStyle name="Normal 3 2 2 2 2 2 2 2 2 2 2 2 8 5 8 4" xfId="27258" xr:uid="{00000000-0005-0000-0000-0000A56A0000}"/>
    <cellStyle name="Normal 3 2 2 2 2 2 2 2 2 2 2 2 8 5 9" xfId="27259" xr:uid="{00000000-0005-0000-0000-0000A66A0000}"/>
    <cellStyle name="Normal 3 2 2 2 2 2 2 2 2 2 2 2 8 6" xfId="27260" xr:uid="{00000000-0005-0000-0000-0000A76A0000}"/>
    <cellStyle name="Normal 3 2 2 2 2 2 2 2 2 2 2 2 8 7" xfId="27261" xr:uid="{00000000-0005-0000-0000-0000A86A0000}"/>
    <cellStyle name="Normal 3 2 2 2 2 2 2 2 2 2 2 2 8 7 2" xfId="27262" xr:uid="{00000000-0005-0000-0000-0000A96A0000}"/>
    <cellStyle name="Normal 3 2 2 2 2 2 2 2 2 2 2 2 8 7 2 2" xfId="27263" xr:uid="{00000000-0005-0000-0000-0000AA6A0000}"/>
    <cellStyle name="Normal 3 2 2 2 2 2 2 2 2 2 2 2 8 7 2 3" xfId="27264" xr:uid="{00000000-0005-0000-0000-0000AB6A0000}"/>
    <cellStyle name="Normal 3 2 2 2 2 2 2 2 2 2 2 2 8 7 2 4" xfId="27265" xr:uid="{00000000-0005-0000-0000-0000AC6A0000}"/>
    <cellStyle name="Normal 3 2 2 2 2 2 2 2 2 2 2 2 8 7 3" xfId="27266" xr:uid="{00000000-0005-0000-0000-0000AD6A0000}"/>
    <cellStyle name="Normal 3 2 2 2 2 2 2 2 2 2 2 2 8 7 4" xfId="27267" xr:uid="{00000000-0005-0000-0000-0000AE6A0000}"/>
    <cellStyle name="Normal 3 2 2 2 2 2 2 2 2 2 2 2 8 7 5" xfId="27268" xr:uid="{00000000-0005-0000-0000-0000AF6A0000}"/>
    <cellStyle name="Normal 3 2 2 2 2 2 2 2 2 2 2 2 8 7 6" xfId="27269" xr:uid="{00000000-0005-0000-0000-0000B06A0000}"/>
    <cellStyle name="Normal 3 2 2 2 2 2 2 2 2 2 2 2 8 8" xfId="27270" xr:uid="{00000000-0005-0000-0000-0000B16A0000}"/>
    <cellStyle name="Normal 3 2 2 2 2 2 2 2 2 2 2 2 8 9" xfId="27271" xr:uid="{00000000-0005-0000-0000-0000B26A0000}"/>
    <cellStyle name="Normal 3 2 2 2 2 2 2 2 2 2 2 2 9" xfId="27272" xr:uid="{00000000-0005-0000-0000-0000B36A0000}"/>
    <cellStyle name="Normal 3 2 2 2 2 2 2 2 2 2 2 20" xfId="27273" xr:uid="{00000000-0005-0000-0000-0000B46A0000}"/>
    <cellStyle name="Normal 3 2 2 2 2 2 2 2 2 2 2 20 2" xfId="27274" xr:uid="{00000000-0005-0000-0000-0000B56A0000}"/>
    <cellStyle name="Normal 3 2 2 2 2 2 2 2 2 2 2 20 2 2" xfId="27275" xr:uid="{00000000-0005-0000-0000-0000B66A0000}"/>
    <cellStyle name="Normal 3 2 2 2 2 2 2 2 2 2 2 20 2 3" xfId="27276" xr:uid="{00000000-0005-0000-0000-0000B76A0000}"/>
    <cellStyle name="Normal 3 2 2 2 2 2 2 2 2 2 2 20 2 4" xfId="27277" xr:uid="{00000000-0005-0000-0000-0000B86A0000}"/>
    <cellStyle name="Normal 3 2 2 2 2 2 2 2 2 2 2 20 3" xfId="27278" xr:uid="{00000000-0005-0000-0000-0000B96A0000}"/>
    <cellStyle name="Normal 3 2 2 2 2 2 2 2 2 2 2 20 4" xfId="27279" xr:uid="{00000000-0005-0000-0000-0000BA6A0000}"/>
    <cellStyle name="Normal 3 2 2 2 2 2 2 2 2 2 2 20 5" xfId="27280" xr:uid="{00000000-0005-0000-0000-0000BB6A0000}"/>
    <cellStyle name="Normal 3 2 2 2 2 2 2 2 2 2 2 20 6" xfId="27281" xr:uid="{00000000-0005-0000-0000-0000BC6A0000}"/>
    <cellStyle name="Normal 3 2 2 2 2 2 2 2 2 2 2 21" xfId="27282" xr:uid="{00000000-0005-0000-0000-0000BD6A0000}"/>
    <cellStyle name="Normal 3 2 2 2 2 2 2 2 2 2 2 22" xfId="27283" xr:uid="{00000000-0005-0000-0000-0000BE6A0000}"/>
    <cellStyle name="Normal 3 2 2 2 2 2 2 2 2 2 2 23" xfId="27284" xr:uid="{00000000-0005-0000-0000-0000BF6A0000}"/>
    <cellStyle name="Normal 3 2 2 2 2 2 2 2 2 2 2 24" xfId="27285" xr:uid="{00000000-0005-0000-0000-0000C06A0000}"/>
    <cellStyle name="Normal 3 2 2 2 2 2 2 2 2 2 2 25" xfId="27286" xr:uid="{00000000-0005-0000-0000-0000C16A0000}"/>
    <cellStyle name="Normal 3 2 2 2 2 2 2 2 2 2 2 26" xfId="27287" xr:uid="{00000000-0005-0000-0000-0000C26A0000}"/>
    <cellStyle name="Normal 3 2 2 2 2 2 2 2 2 2 2 26 2" xfId="27288" xr:uid="{00000000-0005-0000-0000-0000C36A0000}"/>
    <cellStyle name="Normal 3 2 2 2 2 2 2 2 2 2 2 26 3" xfId="27289" xr:uid="{00000000-0005-0000-0000-0000C46A0000}"/>
    <cellStyle name="Normal 3 2 2 2 2 2 2 2 2 2 2 26 4" xfId="27290" xr:uid="{00000000-0005-0000-0000-0000C56A0000}"/>
    <cellStyle name="Normal 3 2 2 2 2 2 2 2 2 2 2 27" xfId="27291" xr:uid="{00000000-0005-0000-0000-0000C66A0000}"/>
    <cellStyle name="Normal 3 2 2 2 2 2 2 2 2 2 2 28" xfId="27292" xr:uid="{00000000-0005-0000-0000-0000C76A0000}"/>
    <cellStyle name="Normal 3 2 2 2 2 2 2 2 2 2 2 29" xfId="27293" xr:uid="{00000000-0005-0000-0000-0000C86A0000}"/>
    <cellStyle name="Normal 3 2 2 2 2 2 2 2 2 2 2 3" xfId="27294" xr:uid="{00000000-0005-0000-0000-0000C96A0000}"/>
    <cellStyle name="Normal 3 2 2 2 2 2 2 2 2 2 2 30" xfId="27295" xr:uid="{00000000-0005-0000-0000-0000CA6A0000}"/>
    <cellStyle name="Normal 3 2 2 2 2 2 2 2 2 2 2 31" xfId="27296" xr:uid="{00000000-0005-0000-0000-0000CB6A0000}"/>
    <cellStyle name="Normal 3 2 2 2 2 2 2 2 2 2 2 32" xfId="27297" xr:uid="{00000000-0005-0000-0000-0000CC6A0000}"/>
    <cellStyle name="Normal 3 2 2 2 2 2 2 2 2 2 2 33" xfId="27298" xr:uid="{00000000-0005-0000-0000-0000CD6A0000}"/>
    <cellStyle name="Normal 3 2 2 2 2 2 2 2 2 2 2 34" xfId="27299" xr:uid="{00000000-0005-0000-0000-0000CE6A0000}"/>
    <cellStyle name="Normal 3 2 2 2 2 2 2 2 2 2 2 35" xfId="27300" xr:uid="{00000000-0005-0000-0000-0000CF6A0000}"/>
    <cellStyle name="Normal 3 2 2 2 2 2 2 2 2 2 2 36" xfId="27301" xr:uid="{00000000-0005-0000-0000-0000D06A0000}"/>
    <cellStyle name="Normal 3 2 2 2 2 2 2 2 2 2 2 37" xfId="27302" xr:uid="{00000000-0005-0000-0000-0000D16A0000}"/>
    <cellStyle name="Normal 3 2 2 2 2 2 2 2 2 2 2 38" xfId="27303" xr:uid="{00000000-0005-0000-0000-0000D26A0000}"/>
    <cellStyle name="Normal 3 2 2 2 2 2 2 2 2 2 2 39" xfId="27304" xr:uid="{00000000-0005-0000-0000-0000D36A0000}"/>
    <cellStyle name="Normal 3 2 2 2 2 2 2 2 2 2 2 4" xfId="27305" xr:uid="{00000000-0005-0000-0000-0000D46A0000}"/>
    <cellStyle name="Normal 3 2 2 2 2 2 2 2 2 2 2 40" xfId="27306" xr:uid="{00000000-0005-0000-0000-0000D56A0000}"/>
    <cellStyle name="Normal 3 2 2 2 2 2 2 2 2 2 2 41" xfId="27307" xr:uid="{00000000-0005-0000-0000-0000D66A0000}"/>
    <cellStyle name="Normal 3 2 2 2 2 2 2 2 2 2 2 41 2" xfId="27308" xr:uid="{00000000-0005-0000-0000-0000D76A0000}"/>
    <cellStyle name="Normal 3 2 2 2 2 2 2 2 2 2 2 41 3" xfId="27309" xr:uid="{00000000-0005-0000-0000-0000D86A0000}"/>
    <cellStyle name="Normal 3 2 2 2 2 2 2 2 2 2 2 41 4" xfId="27310" xr:uid="{00000000-0005-0000-0000-0000D96A0000}"/>
    <cellStyle name="Normal 3 2 2 2 2 2 2 2 2 2 2 41 5" xfId="27311" xr:uid="{00000000-0005-0000-0000-0000DA6A0000}"/>
    <cellStyle name="Normal 3 2 2 2 2 2 2 2 2 2 2 41 6" xfId="27312" xr:uid="{00000000-0005-0000-0000-0000DB6A0000}"/>
    <cellStyle name="Normal 3 2 2 2 2 2 2 2 2 2 2 41 7" xfId="27313" xr:uid="{00000000-0005-0000-0000-0000DC6A0000}"/>
    <cellStyle name="Normal 3 2 2 2 2 2 2 2 2 2 2 42" xfId="27314" xr:uid="{00000000-0005-0000-0000-0000DD6A0000}"/>
    <cellStyle name="Normal 3 2 2 2 2 2 2 2 2 2 2 43" xfId="27315" xr:uid="{00000000-0005-0000-0000-0000DE6A0000}"/>
    <cellStyle name="Normal 3 2 2 2 2 2 2 2 2 2 2 44" xfId="27316" xr:uid="{00000000-0005-0000-0000-0000DF6A0000}"/>
    <cellStyle name="Normal 3 2 2 2 2 2 2 2 2 2 2 45" xfId="27317" xr:uid="{00000000-0005-0000-0000-0000E06A0000}"/>
    <cellStyle name="Normal 3 2 2 2 2 2 2 2 2 2 2 46" xfId="27318" xr:uid="{00000000-0005-0000-0000-0000E16A0000}"/>
    <cellStyle name="Normal 3 2 2 2 2 2 2 2 2 2 2 47" xfId="27319" xr:uid="{00000000-0005-0000-0000-0000E26A0000}"/>
    <cellStyle name="Normal 3 2 2 2 2 2 2 2 2 2 2 48" xfId="27320" xr:uid="{00000000-0005-0000-0000-0000E36A0000}"/>
    <cellStyle name="Normal 3 2 2 2 2 2 2 2 2 2 2 49" xfId="27321" xr:uid="{00000000-0005-0000-0000-0000E46A0000}"/>
    <cellStyle name="Normal 3 2 2 2 2 2 2 2 2 2 2 5" xfId="27322" xr:uid="{00000000-0005-0000-0000-0000E56A0000}"/>
    <cellStyle name="Normal 3 2 2 2 2 2 2 2 2 2 2 50" xfId="27323" xr:uid="{00000000-0005-0000-0000-0000E66A0000}"/>
    <cellStyle name="Normal 3 2 2 2 2 2 2 2 2 2 2 51" xfId="27324" xr:uid="{00000000-0005-0000-0000-0000E76A0000}"/>
    <cellStyle name="Normal 3 2 2 2 2 2 2 2 2 2 2 52" xfId="27325" xr:uid="{00000000-0005-0000-0000-0000E86A0000}"/>
    <cellStyle name="Normal 3 2 2 2 2 2 2 2 2 2 2 53" xfId="27326" xr:uid="{00000000-0005-0000-0000-0000E96A0000}"/>
    <cellStyle name="Normal 3 2 2 2 2 2 2 2 2 2 2 54" xfId="27327" xr:uid="{00000000-0005-0000-0000-0000EA6A0000}"/>
    <cellStyle name="Normal 3 2 2 2 2 2 2 2 2 2 2 55" xfId="27328" xr:uid="{00000000-0005-0000-0000-0000EB6A0000}"/>
    <cellStyle name="Normal 3 2 2 2 2 2 2 2 2 2 2 56" xfId="27329" xr:uid="{00000000-0005-0000-0000-0000EC6A0000}"/>
    <cellStyle name="Normal 3 2 2 2 2 2 2 2 2 2 2 57" xfId="27330" xr:uid="{00000000-0005-0000-0000-0000ED6A0000}"/>
    <cellStyle name="Normal 3 2 2 2 2 2 2 2 2 2 2 58" xfId="27331" xr:uid="{00000000-0005-0000-0000-0000EE6A0000}"/>
    <cellStyle name="Normal 3 2 2 2 2 2 2 2 2 2 2 59" xfId="27332" xr:uid="{00000000-0005-0000-0000-0000EF6A0000}"/>
    <cellStyle name="Normal 3 2 2 2 2 2 2 2 2 2 2 6" xfId="27333" xr:uid="{00000000-0005-0000-0000-0000F06A0000}"/>
    <cellStyle name="Normal 3 2 2 2 2 2 2 2 2 2 2 60" xfId="27334" xr:uid="{00000000-0005-0000-0000-0000F16A0000}"/>
    <cellStyle name="Normal 3 2 2 2 2 2 2 2 2 2 2 61" xfId="27335" xr:uid="{00000000-0005-0000-0000-0000F26A0000}"/>
    <cellStyle name="Normal 3 2 2 2 2 2 2 2 2 2 2 62" xfId="27336" xr:uid="{00000000-0005-0000-0000-0000F36A0000}"/>
    <cellStyle name="Normal 3 2 2 2 2 2 2 2 2 2 2 63" xfId="27337" xr:uid="{00000000-0005-0000-0000-0000F46A0000}"/>
    <cellStyle name="Normal 3 2 2 2 2 2 2 2 2 2 2 64" xfId="27338" xr:uid="{00000000-0005-0000-0000-0000F56A0000}"/>
    <cellStyle name="Normal 3 2 2 2 2 2 2 2 2 2 2 65" xfId="27339" xr:uid="{00000000-0005-0000-0000-0000F66A0000}"/>
    <cellStyle name="Normal 3 2 2 2 2 2 2 2 2 2 2 66" xfId="27340" xr:uid="{00000000-0005-0000-0000-0000F76A0000}"/>
    <cellStyle name="Normal 3 2 2 2 2 2 2 2 2 2 2 67" xfId="27341" xr:uid="{00000000-0005-0000-0000-0000F86A0000}"/>
    <cellStyle name="Normal 3 2 2 2 2 2 2 2 2 2 2 68" xfId="27342" xr:uid="{00000000-0005-0000-0000-0000F96A0000}"/>
    <cellStyle name="Normal 3 2 2 2 2 2 2 2 2 2 2 69" xfId="27343" xr:uid="{00000000-0005-0000-0000-0000FA6A0000}"/>
    <cellStyle name="Normal 3 2 2 2 2 2 2 2 2 2 2 7" xfId="27344" xr:uid="{00000000-0005-0000-0000-0000FB6A0000}"/>
    <cellStyle name="Normal 3 2 2 2 2 2 2 2 2 2 2 7 10" xfId="27345" xr:uid="{00000000-0005-0000-0000-0000FC6A0000}"/>
    <cellStyle name="Normal 3 2 2 2 2 2 2 2 2 2 2 7 11" xfId="27346" xr:uid="{00000000-0005-0000-0000-0000FD6A0000}"/>
    <cellStyle name="Normal 3 2 2 2 2 2 2 2 2 2 2 7 11 10" xfId="27347" xr:uid="{00000000-0005-0000-0000-0000FE6A0000}"/>
    <cellStyle name="Normal 3 2 2 2 2 2 2 2 2 2 2 7 11 11" xfId="27348" xr:uid="{00000000-0005-0000-0000-0000FF6A0000}"/>
    <cellStyle name="Normal 3 2 2 2 2 2 2 2 2 2 2 7 11 11 2" xfId="27349" xr:uid="{00000000-0005-0000-0000-0000006B0000}"/>
    <cellStyle name="Normal 3 2 2 2 2 2 2 2 2 2 2 7 11 11 3" xfId="27350" xr:uid="{00000000-0005-0000-0000-0000016B0000}"/>
    <cellStyle name="Normal 3 2 2 2 2 2 2 2 2 2 2 7 11 11 4" xfId="27351" xr:uid="{00000000-0005-0000-0000-0000026B0000}"/>
    <cellStyle name="Normal 3 2 2 2 2 2 2 2 2 2 2 7 11 12" xfId="27352" xr:uid="{00000000-0005-0000-0000-0000036B0000}"/>
    <cellStyle name="Normal 3 2 2 2 2 2 2 2 2 2 2 7 11 13" xfId="27353" xr:uid="{00000000-0005-0000-0000-0000046B0000}"/>
    <cellStyle name="Normal 3 2 2 2 2 2 2 2 2 2 2 7 11 14" xfId="27354" xr:uid="{00000000-0005-0000-0000-0000056B0000}"/>
    <cellStyle name="Normal 3 2 2 2 2 2 2 2 2 2 2 7 11 2" xfId="27355" xr:uid="{00000000-0005-0000-0000-0000066B0000}"/>
    <cellStyle name="Normal 3 2 2 2 2 2 2 2 2 2 2 7 11 2 10" xfId="27356" xr:uid="{00000000-0005-0000-0000-0000076B0000}"/>
    <cellStyle name="Normal 3 2 2 2 2 2 2 2 2 2 2 7 11 2 11" xfId="27357" xr:uid="{00000000-0005-0000-0000-0000086B0000}"/>
    <cellStyle name="Normal 3 2 2 2 2 2 2 2 2 2 2 7 11 2 2" xfId="27358" xr:uid="{00000000-0005-0000-0000-0000096B0000}"/>
    <cellStyle name="Normal 3 2 2 2 2 2 2 2 2 2 2 7 11 2 2 10" xfId="27359" xr:uid="{00000000-0005-0000-0000-00000A6B0000}"/>
    <cellStyle name="Normal 3 2 2 2 2 2 2 2 2 2 2 7 11 2 2 11" xfId="27360" xr:uid="{00000000-0005-0000-0000-00000B6B0000}"/>
    <cellStyle name="Normal 3 2 2 2 2 2 2 2 2 2 2 7 11 2 2 2" xfId="27361" xr:uid="{00000000-0005-0000-0000-00000C6B0000}"/>
    <cellStyle name="Normal 3 2 2 2 2 2 2 2 2 2 2 7 11 2 2 2 2" xfId="27362" xr:uid="{00000000-0005-0000-0000-00000D6B0000}"/>
    <cellStyle name="Normal 3 2 2 2 2 2 2 2 2 2 2 7 11 2 2 2 2 2" xfId="27363" xr:uid="{00000000-0005-0000-0000-00000E6B0000}"/>
    <cellStyle name="Normal 3 2 2 2 2 2 2 2 2 2 2 7 11 2 2 2 2 3" xfId="27364" xr:uid="{00000000-0005-0000-0000-00000F6B0000}"/>
    <cellStyle name="Normal 3 2 2 2 2 2 2 2 2 2 2 7 11 2 2 2 2 4" xfId="27365" xr:uid="{00000000-0005-0000-0000-0000106B0000}"/>
    <cellStyle name="Normal 3 2 2 2 2 2 2 2 2 2 2 7 11 2 2 2 3" xfId="27366" xr:uid="{00000000-0005-0000-0000-0000116B0000}"/>
    <cellStyle name="Normal 3 2 2 2 2 2 2 2 2 2 2 7 11 2 2 2 4" xfId="27367" xr:uid="{00000000-0005-0000-0000-0000126B0000}"/>
    <cellStyle name="Normal 3 2 2 2 2 2 2 2 2 2 2 7 11 2 2 2 5" xfId="27368" xr:uid="{00000000-0005-0000-0000-0000136B0000}"/>
    <cellStyle name="Normal 3 2 2 2 2 2 2 2 2 2 2 7 11 2 2 2 6" xfId="27369" xr:uid="{00000000-0005-0000-0000-0000146B0000}"/>
    <cellStyle name="Normal 3 2 2 2 2 2 2 2 2 2 2 7 11 2 2 3" xfId="27370" xr:uid="{00000000-0005-0000-0000-0000156B0000}"/>
    <cellStyle name="Normal 3 2 2 2 2 2 2 2 2 2 2 7 11 2 2 4" xfId="27371" xr:uid="{00000000-0005-0000-0000-0000166B0000}"/>
    <cellStyle name="Normal 3 2 2 2 2 2 2 2 2 2 2 7 11 2 2 5" xfId="27372" xr:uid="{00000000-0005-0000-0000-0000176B0000}"/>
    <cellStyle name="Normal 3 2 2 2 2 2 2 2 2 2 2 7 11 2 2 6" xfId="27373" xr:uid="{00000000-0005-0000-0000-0000186B0000}"/>
    <cellStyle name="Normal 3 2 2 2 2 2 2 2 2 2 2 7 11 2 2 7" xfId="27374" xr:uid="{00000000-0005-0000-0000-0000196B0000}"/>
    <cellStyle name="Normal 3 2 2 2 2 2 2 2 2 2 2 7 11 2 2 8" xfId="27375" xr:uid="{00000000-0005-0000-0000-00001A6B0000}"/>
    <cellStyle name="Normal 3 2 2 2 2 2 2 2 2 2 2 7 11 2 2 8 2" xfId="27376" xr:uid="{00000000-0005-0000-0000-00001B6B0000}"/>
    <cellStyle name="Normal 3 2 2 2 2 2 2 2 2 2 2 7 11 2 2 8 3" xfId="27377" xr:uid="{00000000-0005-0000-0000-00001C6B0000}"/>
    <cellStyle name="Normal 3 2 2 2 2 2 2 2 2 2 2 7 11 2 2 8 4" xfId="27378" xr:uid="{00000000-0005-0000-0000-00001D6B0000}"/>
    <cellStyle name="Normal 3 2 2 2 2 2 2 2 2 2 2 7 11 2 2 9" xfId="27379" xr:uid="{00000000-0005-0000-0000-00001E6B0000}"/>
    <cellStyle name="Normal 3 2 2 2 2 2 2 2 2 2 2 7 11 2 3" xfId="27380" xr:uid="{00000000-0005-0000-0000-00001F6B0000}"/>
    <cellStyle name="Normal 3 2 2 2 2 2 2 2 2 2 2 7 11 2 3 2" xfId="27381" xr:uid="{00000000-0005-0000-0000-0000206B0000}"/>
    <cellStyle name="Normal 3 2 2 2 2 2 2 2 2 2 2 7 11 2 3 2 2" xfId="27382" xr:uid="{00000000-0005-0000-0000-0000216B0000}"/>
    <cellStyle name="Normal 3 2 2 2 2 2 2 2 2 2 2 7 11 2 3 2 3" xfId="27383" xr:uid="{00000000-0005-0000-0000-0000226B0000}"/>
    <cellStyle name="Normal 3 2 2 2 2 2 2 2 2 2 2 7 11 2 3 2 4" xfId="27384" xr:uid="{00000000-0005-0000-0000-0000236B0000}"/>
    <cellStyle name="Normal 3 2 2 2 2 2 2 2 2 2 2 7 11 2 3 3" xfId="27385" xr:uid="{00000000-0005-0000-0000-0000246B0000}"/>
    <cellStyle name="Normal 3 2 2 2 2 2 2 2 2 2 2 7 11 2 3 4" xfId="27386" xr:uid="{00000000-0005-0000-0000-0000256B0000}"/>
    <cellStyle name="Normal 3 2 2 2 2 2 2 2 2 2 2 7 11 2 3 5" xfId="27387" xr:uid="{00000000-0005-0000-0000-0000266B0000}"/>
    <cellStyle name="Normal 3 2 2 2 2 2 2 2 2 2 2 7 11 2 3 6" xfId="27388" xr:uid="{00000000-0005-0000-0000-0000276B0000}"/>
    <cellStyle name="Normal 3 2 2 2 2 2 2 2 2 2 2 7 11 2 4" xfId="27389" xr:uid="{00000000-0005-0000-0000-0000286B0000}"/>
    <cellStyle name="Normal 3 2 2 2 2 2 2 2 2 2 2 7 11 2 5" xfId="27390" xr:uid="{00000000-0005-0000-0000-0000296B0000}"/>
    <cellStyle name="Normal 3 2 2 2 2 2 2 2 2 2 2 7 11 2 6" xfId="27391" xr:uid="{00000000-0005-0000-0000-00002A6B0000}"/>
    <cellStyle name="Normal 3 2 2 2 2 2 2 2 2 2 2 7 11 2 7" xfId="27392" xr:uid="{00000000-0005-0000-0000-00002B6B0000}"/>
    <cellStyle name="Normal 3 2 2 2 2 2 2 2 2 2 2 7 11 2 8" xfId="27393" xr:uid="{00000000-0005-0000-0000-00002C6B0000}"/>
    <cellStyle name="Normal 3 2 2 2 2 2 2 2 2 2 2 7 11 2 8 2" xfId="27394" xr:uid="{00000000-0005-0000-0000-00002D6B0000}"/>
    <cellStyle name="Normal 3 2 2 2 2 2 2 2 2 2 2 7 11 2 8 3" xfId="27395" xr:uid="{00000000-0005-0000-0000-00002E6B0000}"/>
    <cellStyle name="Normal 3 2 2 2 2 2 2 2 2 2 2 7 11 2 8 4" xfId="27396" xr:uid="{00000000-0005-0000-0000-00002F6B0000}"/>
    <cellStyle name="Normal 3 2 2 2 2 2 2 2 2 2 2 7 11 2 9" xfId="27397" xr:uid="{00000000-0005-0000-0000-0000306B0000}"/>
    <cellStyle name="Normal 3 2 2 2 2 2 2 2 2 2 2 7 11 3" xfId="27398" xr:uid="{00000000-0005-0000-0000-0000316B0000}"/>
    <cellStyle name="Normal 3 2 2 2 2 2 2 2 2 2 2 7 11 4" xfId="27399" xr:uid="{00000000-0005-0000-0000-0000326B0000}"/>
    <cellStyle name="Normal 3 2 2 2 2 2 2 2 2 2 2 7 11 5" xfId="27400" xr:uid="{00000000-0005-0000-0000-0000336B0000}"/>
    <cellStyle name="Normal 3 2 2 2 2 2 2 2 2 2 2 7 11 5 2" xfId="27401" xr:uid="{00000000-0005-0000-0000-0000346B0000}"/>
    <cellStyle name="Normal 3 2 2 2 2 2 2 2 2 2 2 7 11 5 2 2" xfId="27402" xr:uid="{00000000-0005-0000-0000-0000356B0000}"/>
    <cellStyle name="Normal 3 2 2 2 2 2 2 2 2 2 2 7 11 5 2 3" xfId="27403" xr:uid="{00000000-0005-0000-0000-0000366B0000}"/>
    <cellStyle name="Normal 3 2 2 2 2 2 2 2 2 2 2 7 11 5 2 4" xfId="27404" xr:uid="{00000000-0005-0000-0000-0000376B0000}"/>
    <cellStyle name="Normal 3 2 2 2 2 2 2 2 2 2 2 7 11 5 3" xfId="27405" xr:uid="{00000000-0005-0000-0000-0000386B0000}"/>
    <cellStyle name="Normal 3 2 2 2 2 2 2 2 2 2 2 7 11 5 4" xfId="27406" xr:uid="{00000000-0005-0000-0000-0000396B0000}"/>
    <cellStyle name="Normal 3 2 2 2 2 2 2 2 2 2 2 7 11 5 5" xfId="27407" xr:uid="{00000000-0005-0000-0000-00003A6B0000}"/>
    <cellStyle name="Normal 3 2 2 2 2 2 2 2 2 2 2 7 11 5 6" xfId="27408" xr:uid="{00000000-0005-0000-0000-00003B6B0000}"/>
    <cellStyle name="Normal 3 2 2 2 2 2 2 2 2 2 2 7 11 6" xfId="27409" xr:uid="{00000000-0005-0000-0000-00003C6B0000}"/>
    <cellStyle name="Normal 3 2 2 2 2 2 2 2 2 2 2 7 11 7" xfId="27410" xr:uid="{00000000-0005-0000-0000-00003D6B0000}"/>
    <cellStyle name="Normal 3 2 2 2 2 2 2 2 2 2 2 7 11 8" xfId="27411" xr:uid="{00000000-0005-0000-0000-00003E6B0000}"/>
    <cellStyle name="Normal 3 2 2 2 2 2 2 2 2 2 2 7 11 9" xfId="27412" xr:uid="{00000000-0005-0000-0000-00003F6B0000}"/>
    <cellStyle name="Normal 3 2 2 2 2 2 2 2 2 2 2 7 12" xfId="27413" xr:uid="{00000000-0005-0000-0000-0000406B0000}"/>
    <cellStyle name="Normal 3 2 2 2 2 2 2 2 2 2 2 7 13" xfId="27414" xr:uid="{00000000-0005-0000-0000-0000416B0000}"/>
    <cellStyle name="Normal 3 2 2 2 2 2 2 2 2 2 2 7 13 10" xfId="27415" xr:uid="{00000000-0005-0000-0000-0000426B0000}"/>
    <cellStyle name="Normal 3 2 2 2 2 2 2 2 2 2 2 7 13 11" xfId="27416" xr:uid="{00000000-0005-0000-0000-0000436B0000}"/>
    <cellStyle name="Normal 3 2 2 2 2 2 2 2 2 2 2 7 13 2" xfId="27417" xr:uid="{00000000-0005-0000-0000-0000446B0000}"/>
    <cellStyle name="Normal 3 2 2 2 2 2 2 2 2 2 2 7 13 2 10" xfId="27418" xr:uid="{00000000-0005-0000-0000-0000456B0000}"/>
    <cellStyle name="Normal 3 2 2 2 2 2 2 2 2 2 2 7 13 2 11" xfId="27419" xr:uid="{00000000-0005-0000-0000-0000466B0000}"/>
    <cellStyle name="Normal 3 2 2 2 2 2 2 2 2 2 2 7 13 2 2" xfId="27420" xr:uid="{00000000-0005-0000-0000-0000476B0000}"/>
    <cellStyle name="Normal 3 2 2 2 2 2 2 2 2 2 2 7 13 2 2 2" xfId="27421" xr:uid="{00000000-0005-0000-0000-0000486B0000}"/>
    <cellStyle name="Normal 3 2 2 2 2 2 2 2 2 2 2 7 13 2 2 2 2" xfId="27422" xr:uid="{00000000-0005-0000-0000-0000496B0000}"/>
    <cellStyle name="Normal 3 2 2 2 2 2 2 2 2 2 2 7 13 2 2 2 3" xfId="27423" xr:uid="{00000000-0005-0000-0000-00004A6B0000}"/>
    <cellStyle name="Normal 3 2 2 2 2 2 2 2 2 2 2 7 13 2 2 2 4" xfId="27424" xr:uid="{00000000-0005-0000-0000-00004B6B0000}"/>
    <cellStyle name="Normal 3 2 2 2 2 2 2 2 2 2 2 7 13 2 2 3" xfId="27425" xr:uid="{00000000-0005-0000-0000-00004C6B0000}"/>
    <cellStyle name="Normal 3 2 2 2 2 2 2 2 2 2 2 7 13 2 2 4" xfId="27426" xr:uid="{00000000-0005-0000-0000-00004D6B0000}"/>
    <cellStyle name="Normal 3 2 2 2 2 2 2 2 2 2 2 7 13 2 2 5" xfId="27427" xr:uid="{00000000-0005-0000-0000-00004E6B0000}"/>
    <cellStyle name="Normal 3 2 2 2 2 2 2 2 2 2 2 7 13 2 2 6" xfId="27428" xr:uid="{00000000-0005-0000-0000-00004F6B0000}"/>
    <cellStyle name="Normal 3 2 2 2 2 2 2 2 2 2 2 7 13 2 3" xfId="27429" xr:uid="{00000000-0005-0000-0000-0000506B0000}"/>
    <cellStyle name="Normal 3 2 2 2 2 2 2 2 2 2 2 7 13 2 4" xfId="27430" xr:uid="{00000000-0005-0000-0000-0000516B0000}"/>
    <cellStyle name="Normal 3 2 2 2 2 2 2 2 2 2 2 7 13 2 5" xfId="27431" xr:uid="{00000000-0005-0000-0000-0000526B0000}"/>
    <cellStyle name="Normal 3 2 2 2 2 2 2 2 2 2 2 7 13 2 6" xfId="27432" xr:uid="{00000000-0005-0000-0000-0000536B0000}"/>
    <cellStyle name="Normal 3 2 2 2 2 2 2 2 2 2 2 7 13 2 7" xfId="27433" xr:uid="{00000000-0005-0000-0000-0000546B0000}"/>
    <cellStyle name="Normal 3 2 2 2 2 2 2 2 2 2 2 7 13 2 8" xfId="27434" xr:uid="{00000000-0005-0000-0000-0000556B0000}"/>
    <cellStyle name="Normal 3 2 2 2 2 2 2 2 2 2 2 7 13 2 8 2" xfId="27435" xr:uid="{00000000-0005-0000-0000-0000566B0000}"/>
    <cellStyle name="Normal 3 2 2 2 2 2 2 2 2 2 2 7 13 2 8 3" xfId="27436" xr:uid="{00000000-0005-0000-0000-0000576B0000}"/>
    <cellStyle name="Normal 3 2 2 2 2 2 2 2 2 2 2 7 13 2 8 4" xfId="27437" xr:uid="{00000000-0005-0000-0000-0000586B0000}"/>
    <cellStyle name="Normal 3 2 2 2 2 2 2 2 2 2 2 7 13 2 9" xfId="27438" xr:uid="{00000000-0005-0000-0000-0000596B0000}"/>
    <cellStyle name="Normal 3 2 2 2 2 2 2 2 2 2 2 7 13 3" xfId="27439" xr:uid="{00000000-0005-0000-0000-00005A6B0000}"/>
    <cellStyle name="Normal 3 2 2 2 2 2 2 2 2 2 2 7 13 3 2" xfId="27440" xr:uid="{00000000-0005-0000-0000-00005B6B0000}"/>
    <cellStyle name="Normal 3 2 2 2 2 2 2 2 2 2 2 7 13 3 2 2" xfId="27441" xr:uid="{00000000-0005-0000-0000-00005C6B0000}"/>
    <cellStyle name="Normal 3 2 2 2 2 2 2 2 2 2 2 7 13 3 2 3" xfId="27442" xr:uid="{00000000-0005-0000-0000-00005D6B0000}"/>
    <cellStyle name="Normal 3 2 2 2 2 2 2 2 2 2 2 7 13 3 2 4" xfId="27443" xr:uid="{00000000-0005-0000-0000-00005E6B0000}"/>
    <cellStyle name="Normal 3 2 2 2 2 2 2 2 2 2 2 7 13 3 3" xfId="27444" xr:uid="{00000000-0005-0000-0000-00005F6B0000}"/>
    <cellStyle name="Normal 3 2 2 2 2 2 2 2 2 2 2 7 13 3 4" xfId="27445" xr:uid="{00000000-0005-0000-0000-0000606B0000}"/>
    <cellStyle name="Normal 3 2 2 2 2 2 2 2 2 2 2 7 13 3 5" xfId="27446" xr:uid="{00000000-0005-0000-0000-0000616B0000}"/>
    <cellStyle name="Normal 3 2 2 2 2 2 2 2 2 2 2 7 13 3 6" xfId="27447" xr:uid="{00000000-0005-0000-0000-0000626B0000}"/>
    <cellStyle name="Normal 3 2 2 2 2 2 2 2 2 2 2 7 13 4" xfId="27448" xr:uid="{00000000-0005-0000-0000-0000636B0000}"/>
    <cellStyle name="Normal 3 2 2 2 2 2 2 2 2 2 2 7 13 5" xfId="27449" xr:uid="{00000000-0005-0000-0000-0000646B0000}"/>
    <cellStyle name="Normal 3 2 2 2 2 2 2 2 2 2 2 7 13 6" xfId="27450" xr:uid="{00000000-0005-0000-0000-0000656B0000}"/>
    <cellStyle name="Normal 3 2 2 2 2 2 2 2 2 2 2 7 13 7" xfId="27451" xr:uid="{00000000-0005-0000-0000-0000666B0000}"/>
    <cellStyle name="Normal 3 2 2 2 2 2 2 2 2 2 2 7 13 8" xfId="27452" xr:uid="{00000000-0005-0000-0000-0000676B0000}"/>
    <cellStyle name="Normal 3 2 2 2 2 2 2 2 2 2 2 7 13 8 2" xfId="27453" xr:uid="{00000000-0005-0000-0000-0000686B0000}"/>
    <cellStyle name="Normal 3 2 2 2 2 2 2 2 2 2 2 7 13 8 3" xfId="27454" xr:uid="{00000000-0005-0000-0000-0000696B0000}"/>
    <cellStyle name="Normal 3 2 2 2 2 2 2 2 2 2 2 7 13 8 4" xfId="27455" xr:uid="{00000000-0005-0000-0000-00006A6B0000}"/>
    <cellStyle name="Normal 3 2 2 2 2 2 2 2 2 2 2 7 13 9" xfId="27456" xr:uid="{00000000-0005-0000-0000-00006B6B0000}"/>
    <cellStyle name="Normal 3 2 2 2 2 2 2 2 2 2 2 7 14" xfId="27457" xr:uid="{00000000-0005-0000-0000-00006C6B0000}"/>
    <cellStyle name="Normal 3 2 2 2 2 2 2 2 2 2 2 7 15" xfId="27458" xr:uid="{00000000-0005-0000-0000-00006D6B0000}"/>
    <cellStyle name="Normal 3 2 2 2 2 2 2 2 2 2 2 7 15 2" xfId="27459" xr:uid="{00000000-0005-0000-0000-00006E6B0000}"/>
    <cellStyle name="Normal 3 2 2 2 2 2 2 2 2 2 2 7 15 2 2" xfId="27460" xr:uid="{00000000-0005-0000-0000-00006F6B0000}"/>
    <cellStyle name="Normal 3 2 2 2 2 2 2 2 2 2 2 7 15 2 3" xfId="27461" xr:uid="{00000000-0005-0000-0000-0000706B0000}"/>
    <cellStyle name="Normal 3 2 2 2 2 2 2 2 2 2 2 7 15 2 4" xfId="27462" xr:uid="{00000000-0005-0000-0000-0000716B0000}"/>
    <cellStyle name="Normal 3 2 2 2 2 2 2 2 2 2 2 7 15 3" xfId="27463" xr:uid="{00000000-0005-0000-0000-0000726B0000}"/>
    <cellStyle name="Normal 3 2 2 2 2 2 2 2 2 2 2 7 15 4" xfId="27464" xr:uid="{00000000-0005-0000-0000-0000736B0000}"/>
    <cellStyle name="Normal 3 2 2 2 2 2 2 2 2 2 2 7 15 5" xfId="27465" xr:uid="{00000000-0005-0000-0000-0000746B0000}"/>
    <cellStyle name="Normal 3 2 2 2 2 2 2 2 2 2 2 7 15 6" xfId="27466" xr:uid="{00000000-0005-0000-0000-0000756B0000}"/>
    <cellStyle name="Normal 3 2 2 2 2 2 2 2 2 2 2 7 16" xfId="27467" xr:uid="{00000000-0005-0000-0000-0000766B0000}"/>
    <cellStyle name="Normal 3 2 2 2 2 2 2 2 2 2 2 7 17" xfId="27468" xr:uid="{00000000-0005-0000-0000-0000776B0000}"/>
    <cellStyle name="Normal 3 2 2 2 2 2 2 2 2 2 2 7 18" xfId="27469" xr:uid="{00000000-0005-0000-0000-0000786B0000}"/>
    <cellStyle name="Normal 3 2 2 2 2 2 2 2 2 2 2 7 19" xfId="27470" xr:uid="{00000000-0005-0000-0000-0000796B0000}"/>
    <cellStyle name="Normal 3 2 2 2 2 2 2 2 2 2 2 7 2" xfId="27471" xr:uid="{00000000-0005-0000-0000-00007A6B0000}"/>
    <cellStyle name="Normal 3 2 2 2 2 2 2 2 2 2 2 7 2 10" xfId="27472" xr:uid="{00000000-0005-0000-0000-00007B6B0000}"/>
    <cellStyle name="Normal 3 2 2 2 2 2 2 2 2 2 2 7 2 11" xfId="27473" xr:uid="{00000000-0005-0000-0000-00007C6B0000}"/>
    <cellStyle name="Normal 3 2 2 2 2 2 2 2 2 2 2 7 2 12" xfId="27474" xr:uid="{00000000-0005-0000-0000-00007D6B0000}"/>
    <cellStyle name="Normal 3 2 2 2 2 2 2 2 2 2 2 7 2 13" xfId="27475" xr:uid="{00000000-0005-0000-0000-00007E6B0000}"/>
    <cellStyle name="Normal 3 2 2 2 2 2 2 2 2 2 2 7 2 13 2" xfId="27476" xr:uid="{00000000-0005-0000-0000-00007F6B0000}"/>
    <cellStyle name="Normal 3 2 2 2 2 2 2 2 2 2 2 7 2 13 3" xfId="27477" xr:uid="{00000000-0005-0000-0000-0000806B0000}"/>
    <cellStyle name="Normal 3 2 2 2 2 2 2 2 2 2 2 7 2 13 4" xfId="27478" xr:uid="{00000000-0005-0000-0000-0000816B0000}"/>
    <cellStyle name="Normal 3 2 2 2 2 2 2 2 2 2 2 7 2 14" xfId="27479" xr:uid="{00000000-0005-0000-0000-0000826B0000}"/>
    <cellStyle name="Normal 3 2 2 2 2 2 2 2 2 2 2 7 2 15" xfId="27480" xr:uid="{00000000-0005-0000-0000-0000836B0000}"/>
    <cellStyle name="Normal 3 2 2 2 2 2 2 2 2 2 2 7 2 16" xfId="27481" xr:uid="{00000000-0005-0000-0000-0000846B0000}"/>
    <cellStyle name="Normal 3 2 2 2 2 2 2 2 2 2 2 7 2 2" xfId="27482" xr:uid="{00000000-0005-0000-0000-0000856B0000}"/>
    <cellStyle name="Normal 3 2 2 2 2 2 2 2 2 2 2 7 2 2 10" xfId="27483" xr:uid="{00000000-0005-0000-0000-0000866B0000}"/>
    <cellStyle name="Normal 3 2 2 2 2 2 2 2 2 2 2 7 2 2 11" xfId="27484" xr:uid="{00000000-0005-0000-0000-0000876B0000}"/>
    <cellStyle name="Normal 3 2 2 2 2 2 2 2 2 2 2 7 2 2 11 2" xfId="27485" xr:uid="{00000000-0005-0000-0000-0000886B0000}"/>
    <cellStyle name="Normal 3 2 2 2 2 2 2 2 2 2 2 7 2 2 11 3" xfId="27486" xr:uid="{00000000-0005-0000-0000-0000896B0000}"/>
    <cellStyle name="Normal 3 2 2 2 2 2 2 2 2 2 2 7 2 2 11 4" xfId="27487" xr:uid="{00000000-0005-0000-0000-00008A6B0000}"/>
    <cellStyle name="Normal 3 2 2 2 2 2 2 2 2 2 2 7 2 2 12" xfId="27488" xr:uid="{00000000-0005-0000-0000-00008B6B0000}"/>
    <cellStyle name="Normal 3 2 2 2 2 2 2 2 2 2 2 7 2 2 13" xfId="27489" xr:uid="{00000000-0005-0000-0000-00008C6B0000}"/>
    <cellStyle name="Normal 3 2 2 2 2 2 2 2 2 2 2 7 2 2 14" xfId="27490" xr:uid="{00000000-0005-0000-0000-00008D6B0000}"/>
    <cellStyle name="Normal 3 2 2 2 2 2 2 2 2 2 2 7 2 2 2" xfId="27491" xr:uid="{00000000-0005-0000-0000-00008E6B0000}"/>
    <cellStyle name="Normal 3 2 2 2 2 2 2 2 2 2 2 7 2 2 2 10" xfId="27492" xr:uid="{00000000-0005-0000-0000-00008F6B0000}"/>
    <cellStyle name="Normal 3 2 2 2 2 2 2 2 2 2 2 7 2 2 2 11" xfId="27493" xr:uid="{00000000-0005-0000-0000-0000906B0000}"/>
    <cellStyle name="Normal 3 2 2 2 2 2 2 2 2 2 2 7 2 2 2 2" xfId="27494" xr:uid="{00000000-0005-0000-0000-0000916B0000}"/>
    <cellStyle name="Normal 3 2 2 2 2 2 2 2 2 2 2 7 2 2 2 2 10" xfId="27495" xr:uid="{00000000-0005-0000-0000-0000926B0000}"/>
    <cellStyle name="Normal 3 2 2 2 2 2 2 2 2 2 2 7 2 2 2 2 11" xfId="27496" xr:uid="{00000000-0005-0000-0000-0000936B0000}"/>
    <cellStyle name="Normal 3 2 2 2 2 2 2 2 2 2 2 7 2 2 2 2 2" xfId="27497" xr:uid="{00000000-0005-0000-0000-0000946B0000}"/>
    <cellStyle name="Normal 3 2 2 2 2 2 2 2 2 2 2 7 2 2 2 2 2 2" xfId="27498" xr:uid="{00000000-0005-0000-0000-0000956B0000}"/>
    <cellStyle name="Normal 3 2 2 2 2 2 2 2 2 2 2 7 2 2 2 2 2 2 2" xfId="27499" xr:uid="{00000000-0005-0000-0000-0000966B0000}"/>
    <cellStyle name="Normal 3 2 2 2 2 2 2 2 2 2 2 7 2 2 2 2 2 2 3" xfId="27500" xr:uid="{00000000-0005-0000-0000-0000976B0000}"/>
    <cellStyle name="Normal 3 2 2 2 2 2 2 2 2 2 2 7 2 2 2 2 2 2 4" xfId="27501" xr:uid="{00000000-0005-0000-0000-0000986B0000}"/>
    <cellStyle name="Normal 3 2 2 2 2 2 2 2 2 2 2 7 2 2 2 2 2 3" xfId="27502" xr:uid="{00000000-0005-0000-0000-0000996B0000}"/>
    <cellStyle name="Normal 3 2 2 2 2 2 2 2 2 2 2 7 2 2 2 2 2 4" xfId="27503" xr:uid="{00000000-0005-0000-0000-00009A6B0000}"/>
    <cellStyle name="Normal 3 2 2 2 2 2 2 2 2 2 2 7 2 2 2 2 2 5" xfId="27504" xr:uid="{00000000-0005-0000-0000-00009B6B0000}"/>
    <cellStyle name="Normal 3 2 2 2 2 2 2 2 2 2 2 7 2 2 2 2 2 6" xfId="27505" xr:uid="{00000000-0005-0000-0000-00009C6B0000}"/>
    <cellStyle name="Normal 3 2 2 2 2 2 2 2 2 2 2 7 2 2 2 2 3" xfId="27506" xr:uid="{00000000-0005-0000-0000-00009D6B0000}"/>
    <cellStyle name="Normal 3 2 2 2 2 2 2 2 2 2 2 7 2 2 2 2 4" xfId="27507" xr:uid="{00000000-0005-0000-0000-00009E6B0000}"/>
    <cellStyle name="Normal 3 2 2 2 2 2 2 2 2 2 2 7 2 2 2 2 5" xfId="27508" xr:uid="{00000000-0005-0000-0000-00009F6B0000}"/>
    <cellStyle name="Normal 3 2 2 2 2 2 2 2 2 2 2 7 2 2 2 2 6" xfId="27509" xr:uid="{00000000-0005-0000-0000-0000A06B0000}"/>
    <cellStyle name="Normal 3 2 2 2 2 2 2 2 2 2 2 7 2 2 2 2 7" xfId="27510" xr:uid="{00000000-0005-0000-0000-0000A16B0000}"/>
    <cellStyle name="Normal 3 2 2 2 2 2 2 2 2 2 2 7 2 2 2 2 8" xfId="27511" xr:uid="{00000000-0005-0000-0000-0000A26B0000}"/>
    <cellStyle name="Normal 3 2 2 2 2 2 2 2 2 2 2 7 2 2 2 2 8 2" xfId="27512" xr:uid="{00000000-0005-0000-0000-0000A36B0000}"/>
    <cellStyle name="Normal 3 2 2 2 2 2 2 2 2 2 2 7 2 2 2 2 8 3" xfId="27513" xr:uid="{00000000-0005-0000-0000-0000A46B0000}"/>
    <cellStyle name="Normal 3 2 2 2 2 2 2 2 2 2 2 7 2 2 2 2 8 4" xfId="27514" xr:uid="{00000000-0005-0000-0000-0000A56B0000}"/>
    <cellStyle name="Normal 3 2 2 2 2 2 2 2 2 2 2 7 2 2 2 2 9" xfId="27515" xr:uid="{00000000-0005-0000-0000-0000A66B0000}"/>
    <cellStyle name="Normal 3 2 2 2 2 2 2 2 2 2 2 7 2 2 2 3" xfId="27516" xr:uid="{00000000-0005-0000-0000-0000A76B0000}"/>
    <cellStyle name="Normal 3 2 2 2 2 2 2 2 2 2 2 7 2 2 2 3 2" xfId="27517" xr:uid="{00000000-0005-0000-0000-0000A86B0000}"/>
    <cellStyle name="Normal 3 2 2 2 2 2 2 2 2 2 2 7 2 2 2 3 2 2" xfId="27518" xr:uid="{00000000-0005-0000-0000-0000A96B0000}"/>
    <cellStyle name="Normal 3 2 2 2 2 2 2 2 2 2 2 7 2 2 2 3 2 3" xfId="27519" xr:uid="{00000000-0005-0000-0000-0000AA6B0000}"/>
    <cellStyle name="Normal 3 2 2 2 2 2 2 2 2 2 2 7 2 2 2 3 2 4" xfId="27520" xr:uid="{00000000-0005-0000-0000-0000AB6B0000}"/>
    <cellStyle name="Normal 3 2 2 2 2 2 2 2 2 2 2 7 2 2 2 3 3" xfId="27521" xr:uid="{00000000-0005-0000-0000-0000AC6B0000}"/>
    <cellStyle name="Normal 3 2 2 2 2 2 2 2 2 2 2 7 2 2 2 3 4" xfId="27522" xr:uid="{00000000-0005-0000-0000-0000AD6B0000}"/>
    <cellStyle name="Normal 3 2 2 2 2 2 2 2 2 2 2 7 2 2 2 3 5" xfId="27523" xr:uid="{00000000-0005-0000-0000-0000AE6B0000}"/>
    <cellStyle name="Normal 3 2 2 2 2 2 2 2 2 2 2 7 2 2 2 3 6" xfId="27524" xr:uid="{00000000-0005-0000-0000-0000AF6B0000}"/>
    <cellStyle name="Normal 3 2 2 2 2 2 2 2 2 2 2 7 2 2 2 4" xfId="27525" xr:uid="{00000000-0005-0000-0000-0000B06B0000}"/>
    <cellStyle name="Normal 3 2 2 2 2 2 2 2 2 2 2 7 2 2 2 5" xfId="27526" xr:uid="{00000000-0005-0000-0000-0000B16B0000}"/>
    <cellStyle name="Normal 3 2 2 2 2 2 2 2 2 2 2 7 2 2 2 6" xfId="27527" xr:uid="{00000000-0005-0000-0000-0000B26B0000}"/>
    <cellStyle name="Normal 3 2 2 2 2 2 2 2 2 2 2 7 2 2 2 7" xfId="27528" xr:uid="{00000000-0005-0000-0000-0000B36B0000}"/>
    <cellStyle name="Normal 3 2 2 2 2 2 2 2 2 2 2 7 2 2 2 8" xfId="27529" xr:uid="{00000000-0005-0000-0000-0000B46B0000}"/>
    <cellStyle name="Normal 3 2 2 2 2 2 2 2 2 2 2 7 2 2 2 8 2" xfId="27530" xr:uid="{00000000-0005-0000-0000-0000B56B0000}"/>
    <cellStyle name="Normal 3 2 2 2 2 2 2 2 2 2 2 7 2 2 2 8 3" xfId="27531" xr:uid="{00000000-0005-0000-0000-0000B66B0000}"/>
    <cellStyle name="Normal 3 2 2 2 2 2 2 2 2 2 2 7 2 2 2 8 4" xfId="27532" xr:uid="{00000000-0005-0000-0000-0000B76B0000}"/>
    <cellStyle name="Normal 3 2 2 2 2 2 2 2 2 2 2 7 2 2 2 9" xfId="27533" xr:uid="{00000000-0005-0000-0000-0000B86B0000}"/>
    <cellStyle name="Normal 3 2 2 2 2 2 2 2 2 2 2 7 2 2 3" xfId="27534" xr:uid="{00000000-0005-0000-0000-0000B96B0000}"/>
    <cellStyle name="Normal 3 2 2 2 2 2 2 2 2 2 2 7 2 2 4" xfId="27535" xr:uid="{00000000-0005-0000-0000-0000BA6B0000}"/>
    <cellStyle name="Normal 3 2 2 2 2 2 2 2 2 2 2 7 2 2 5" xfId="27536" xr:uid="{00000000-0005-0000-0000-0000BB6B0000}"/>
    <cellStyle name="Normal 3 2 2 2 2 2 2 2 2 2 2 7 2 2 5 2" xfId="27537" xr:uid="{00000000-0005-0000-0000-0000BC6B0000}"/>
    <cellStyle name="Normal 3 2 2 2 2 2 2 2 2 2 2 7 2 2 5 2 2" xfId="27538" xr:uid="{00000000-0005-0000-0000-0000BD6B0000}"/>
    <cellStyle name="Normal 3 2 2 2 2 2 2 2 2 2 2 7 2 2 5 2 3" xfId="27539" xr:uid="{00000000-0005-0000-0000-0000BE6B0000}"/>
    <cellStyle name="Normal 3 2 2 2 2 2 2 2 2 2 2 7 2 2 5 2 4" xfId="27540" xr:uid="{00000000-0005-0000-0000-0000BF6B0000}"/>
    <cellStyle name="Normal 3 2 2 2 2 2 2 2 2 2 2 7 2 2 5 3" xfId="27541" xr:uid="{00000000-0005-0000-0000-0000C06B0000}"/>
    <cellStyle name="Normal 3 2 2 2 2 2 2 2 2 2 2 7 2 2 5 4" xfId="27542" xr:uid="{00000000-0005-0000-0000-0000C16B0000}"/>
    <cellStyle name="Normal 3 2 2 2 2 2 2 2 2 2 2 7 2 2 5 5" xfId="27543" xr:uid="{00000000-0005-0000-0000-0000C26B0000}"/>
    <cellStyle name="Normal 3 2 2 2 2 2 2 2 2 2 2 7 2 2 5 6" xfId="27544" xr:uid="{00000000-0005-0000-0000-0000C36B0000}"/>
    <cellStyle name="Normal 3 2 2 2 2 2 2 2 2 2 2 7 2 2 6" xfId="27545" xr:uid="{00000000-0005-0000-0000-0000C46B0000}"/>
    <cellStyle name="Normal 3 2 2 2 2 2 2 2 2 2 2 7 2 2 7" xfId="27546" xr:uid="{00000000-0005-0000-0000-0000C56B0000}"/>
    <cellStyle name="Normal 3 2 2 2 2 2 2 2 2 2 2 7 2 2 8" xfId="27547" xr:uid="{00000000-0005-0000-0000-0000C66B0000}"/>
    <cellStyle name="Normal 3 2 2 2 2 2 2 2 2 2 2 7 2 2 9" xfId="27548" xr:uid="{00000000-0005-0000-0000-0000C76B0000}"/>
    <cellStyle name="Normal 3 2 2 2 2 2 2 2 2 2 2 7 2 3" xfId="27549" xr:uid="{00000000-0005-0000-0000-0000C86B0000}"/>
    <cellStyle name="Normal 3 2 2 2 2 2 2 2 2 2 2 7 2 4" xfId="27550" xr:uid="{00000000-0005-0000-0000-0000C96B0000}"/>
    <cellStyle name="Normal 3 2 2 2 2 2 2 2 2 2 2 7 2 5" xfId="27551" xr:uid="{00000000-0005-0000-0000-0000CA6B0000}"/>
    <cellStyle name="Normal 3 2 2 2 2 2 2 2 2 2 2 7 2 5 10" xfId="27552" xr:uid="{00000000-0005-0000-0000-0000CB6B0000}"/>
    <cellStyle name="Normal 3 2 2 2 2 2 2 2 2 2 2 7 2 5 11" xfId="27553" xr:uid="{00000000-0005-0000-0000-0000CC6B0000}"/>
    <cellStyle name="Normal 3 2 2 2 2 2 2 2 2 2 2 7 2 5 2" xfId="27554" xr:uid="{00000000-0005-0000-0000-0000CD6B0000}"/>
    <cellStyle name="Normal 3 2 2 2 2 2 2 2 2 2 2 7 2 5 2 10" xfId="27555" xr:uid="{00000000-0005-0000-0000-0000CE6B0000}"/>
    <cellStyle name="Normal 3 2 2 2 2 2 2 2 2 2 2 7 2 5 2 11" xfId="27556" xr:uid="{00000000-0005-0000-0000-0000CF6B0000}"/>
    <cellStyle name="Normal 3 2 2 2 2 2 2 2 2 2 2 7 2 5 2 2" xfId="27557" xr:uid="{00000000-0005-0000-0000-0000D06B0000}"/>
    <cellStyle name="Normal 3 2 2 2 2 2 2 2 2 2 2 7 2 5 2 2 2" xfId="27558" xr:uid="{00000000-0005-0000-0000-0000D16B0000}"/>
    <cellStyle name="Normal 3 2 2 2 2 2 2 2 2 2 2 7 2 5 2 2 2 2" xfId="27559" xr:uid="{00000000-0005-0000-0000-0000D26B0000}"/>
    <cellStyle name="Normal 3 2 2 2 2 2 2 2 2 2 2 7 2 5 2 2 2 3" xfId="27560" xr:uid="{00000000-0005-0000-0000-0000D36B0000}"/>
    <cellStyle name="Normal 3 2 2 2 2 2 2 2 2 2 2 7 2 5 2 2 2 4" xfId="27561" xr:uid="{00000000-0005-0000-0000-0000D46B0000}"/>
    <cellStyle name="Normal 3 2 2 2 2 2 2 2 2 2 2 7 2 5 2 2 3" xfId="27562" xr:uid="{00000000-0005-0000-0000-0000D56B0000}"/>
    <cellStyle name="Normal 3 2 2 2 2 2 2 2 2 2 2 7 2 5 2 2 4" xfId="27563" xr:uid="{00000000-0005-0000-0000-0000D66B0000}"/>
    <cellStyle name="Normal 3 2 2 2 2 2 2 2 2 2 2 7 2 5 2 2 5" xfId="27564" xr:uid="{00000000-0005-0000-0000-0000D76B0000}"/>
    <cellStyle name="Normal 3 2 2 2 2 2 2 2 2 2 2 7 2 5 2 2 6" xfId="27565" xr:uid="{00000000-0005-0000-0000-0000D86B0000}"/>
    <cellStyle name="Normal 3 2 2 2 2 2 2 2 2 2 2 7 2 5 2 3" xfId="27566" xr:uid="{00000000-0005-0000-0000-0000D96B0000}"/>
    <cellStyle name="Normal 3 2 2 2 2 2 2 2 2 2 2 7 2 5 2 4" xfId="27567" xr:uid="{00000000-0005-0000-0000-0000DA6B0000}"/>
    <cellStyle name="Normal 3 2 2 2 2 2 2 2 2 2 2 7 2 5 2 5" xfId="27568" xr:uid="{00000000-0005-0000-0000-0000DB6B0000}"/>
    <cellStyle name="Normal 3 2 2 2 2 2 2 2 2 2 2 7 2 5 2 6" xfId="27569" xr:uid="{00000000-0005-0000-0000-0000DC6B0000}"/>
    <cellStyle name="Normal 3 2 2 2 2 2 2 2 2 2 2 7 2 5 2 7" xfId="27570" xr:uid="{00000000-0005-0000-0000-0000DD6B0000}"/>
    <cellStyle name="Normal 3 2 2 2 2 2 2 2 2 2 2 7 2 5 2 8" xfId="27571" xr:uid="{00000000-0005-0000-0000-0000DE6B0000}"/>
    <cellStyle name="Normal 3 2 2 2 2 2 2 2 2 2 2 7 2 5 2 8 2" xfId="27572" xr:uid="{00000000-0005-0000-0000-0000DF6B0000}"/>
    <cellStyle name="Normal 3 2 2 2 2 2 2 2 2 2 2 7 2 5 2 8 3" xfId="27573" xr:uid="{00000000-0005-0000-0000-0000E06B0000}"/>
    <cellStyle name="Normal 3 2 2 2 2 2 2 2 2 2 2 7 2 5 2 8 4" xfId="27574" xr:uid="{00000000-0005-0000-0000-0000E16B0000}"/>
    <cellStyle name="Normal 3 2 2 2 2 2 2 2 2 2 2 7 2 5 2 9" xfId="27575" xr:uid="{00000000-0005-0000-0000-0000E26B0000}"/>
    <cellStyle name="Normal 3 2 2 2 2 2 2 2 2 2 2 7 2 5 3" xfId="27576" xr:uid="{00000000-0005-0000-0000-0000E36B0000}"/>
    <cellStyle name="Normal 3 2 2 2 2 2 2 2 2 2 2 7 2 5 3 2" xfId="27577" xr:uid="{00000000-0005-0000-0000-0000E46B0000}"/>
    <cellStyle name="Normal 3 2 2 2 2 2 2 2 2 2 2 7 2 5 3 2 2" xfId="27578" xr:uid="{00000000-0005-0000-0000-0000E56B0000}"/>
    <cellStyle name="Normal 3 2 2 2 2 2 2 2 2 2 2 7 2 5 3 2 3" xfId="27579" xr:uid="{00000000-0005-0000-0000-0000E66B0000}"/>
    <cellStyle name="Normal 3 2 2 2 2 2 2 2 2 2 2 7 2 5 3 2 4" xfId="27580" xr:uid="{00000000-0005-0000-0000-0000E76B0000}"/>
    <cellStyle name="Normal 3 2 2 2 2 2 2 2 2 2 2 7 2 5 3 3" xfId="27581" xr:uid="{00000000-0005-0000-0000-0000E86B0000}"/>
    <cellStyle name="Normal 3 2 2 2 2 2 2 2 2 2 2 7 2 5 3 4" xfId="27582" xr:uid="{00000000-0005-0000-0000-0000E96B0000}"/>
    <cellStyle name="Normal 3 2 2 2 2 2 2 2 2 2 2 7 2 5 3 5" xfId="27583" xr:uid="{00000000-0005-0000-0000-0000EA6B0000}"/>
    <cellStyle name="Normal 3 2 2 2 2 2 2 2 2 2 2 7 2 5 3 6" xfId="27584" xr:uid="{00000000-0005-0000-0000-0000EB6B0000}"/>
    <cellStyle name="Normal 3 2 2 2 2 2 2 2 2 2 2 7 2 5 4" xfId="27585" xr:uid="{00000000-0005-0000-0000-0000EC6B0000}"/>
    <cellStyle name="Normal 3 2 2 2 2 2 2 2 2 2 2 7 2 5 5" xfId="27586" xr:uid="{00000000-0005-0000-0000-0000ED6B0000}"/>
    <cellStyle name="Normal 3 2 2 2 2 2 2 2 2 2 2 7 2 5 6" xfId="27587" xr:uid="{00000000-0005-0000-0000-0000EE6B0000}"/>
    <cellStyle name="Normal 3 2 2 2 2 2 2 2 2 2 2 7 2 5 7" xfId="27588" xr:uid="{00000000-0005-0000-0000-0000EF6B0000}"/>
    <cellStyle name="Normal 3 2 2 2 2 2 2 2 2 2 2 7 2 5 8" xfId="27589" xr:uid="{00000000-0005-0000-0000-0000F06B0000}"/>
    <cellStyle name="Normal 3 2 2 2 2 2 2 2 2 2 2 7 2 5 8 2" xfId="27590" xr:uid="{00000000-0005-0000-0000-0000F16B0000}"/>
    <cellStyle name="Normal 3 2 2 2 2 2 2 2 2 2 2 7 2 5 8 3" xfId="27591" xr:uid="{00000000-0005-0000-0000-0000F26B0000}"/>
    <cellStyle name="Normal 3 2 2 2 2 2 2 2 2 2 2 7 2 5 8 4" xfId="27592" xr:uid="{00000000-0005-0000-0000-0000F36B0000}"/>
    <cellStyle name="Normal 3 2 2 2 2 2 2 2 2 2 2 7 2 5 9" xfId="27593" xr:uid="{00000000-0005-0000-0000-0000F46B0000}"/>
    <cellStyle name="Normal 3 2 2 2 2 2 2 2 2 2 2 7 2 6" xfId="27594" xr:uid="{00000000-0005-0000-0000-0000F56B0000}"/>
    <cellStyle name="Normal 3 2 2 2 2 2 2 2 2 2 2 7 2 7" xfId="27595" xr:uid="{00000000-0005-0000-0000-0000F66B0000}"/>
    <cellStyle name="Normal 3 2 2 2 2 2 2 2 2 2 2 7 2 7 2" xfId="27596" xr:uid="{00000000-0005-0000-0000-0000F76B0000}"/>
    <cellStyle name="Normal 3 2 2 2 2 2 2 2 2 2 2 7 2 7 2 2" xfId="27597" xr:uid="{00000000-0005-0000-0000-0000F86B0000}"/>
    <cellStyle name="Normal 3 2 2 2 2 2 2 2 2 2 2 7 2 7 2 3" xfId="27598" xr:uid="{00000000-0005-0000-0000-0000F96B0000}"/>
    <cellStyle name="Normal 3 2 2 2 2 2 2 2 2 2 2 7 2 7 2 4" xfId="27599" xr:uid="{00000000-0005-0000-0000-0000FA6B0000}"/>
    <cellStyle name="Normal 3 2 2 2 2 2 2 2 2 2 2 7 2 7 3" xfId="27600" xr:uid="{00000000-0005-0000-0000-0000FB6B0000}"/>
    <cellStyle name="Normal 3 2 2 2 2 2 2 2 2 2 2 7 2 7 4" xfId="27601" xr:uid="{00000000-0005-0000-0000-0000FC6B0000}"/>
    <cellStyle name="Normal 3 2 2 2 2 2 2 2 2 2 2 7 2 7 5" xfId="27602" xr:uid="{00000000-0005-0000-0000-0000FD6B0000}"/>
    <cellStyle name="Normal 3 2 2 2 2 2 2 2 2 2 2 7 2 7 6" xfId="27603" xr:uid="{00000000-0005-0000-0000-0000FE6B0000}"/>
    <cellStyle name="Normal 3 2 2 2 2 2 2 2 2 2 2 7 2 8" xfId="27604" xr:uid="{00000000-0005-0000-0000-0000FF6B0000}"/>
    <cellStyle name="Normal 3 2 2 2 2 2 2 2 2 2 2 7 2 9" xfId="27605" xr:uid="{00000000-0005-0000-0000-0000006C0000}"/>
    <cellStyle name="Normal 3 2 2 2 2 2 2 2 2 2 2 7 20" xfId="27606" xr:uid="{00000000-0005-0000-0000-0000016C0000}"/>
    <cellStyle name="Normal 3 2 2 2 2 2 2 2 2 2 2 7 21" xfId="27607" xr:uid="{00000000-0005-0000-0000-0000026C0000}"/>
    <cellStyle name="Normal 3 2 2 2 2 2 2 2 2 2 2 7 21 2" xfId="27608" xr:uid="{00000000-0005-0000-0000-0000036C0000}"/>
    <cellStyle name="Normal 3 2 2 2 2 2 2 2 2 2 2 7 21 3" xfId="27609" xr:uid="{00000000-0005-0000-0000-0000046C0000}"/>
    <cellStyle name="Normal 3 2 2 2 2 2 2 2 2 2 2 7 21 4" xfId="27610" xr:uid="{00000000-0005-0000-0000-0000056C0000}"/>
    <cellStyle name="Normal 3 2 2 2 2 2 2 2 2 2 2 7 22" xfId="27611" xr:uid="{00000000-0005-0000-0000-0000066C0000}"/>
    <cellStyle name="Normal 3 2 2 2 2 2 2 2 2 2 2 7 23" xfId="27612" xr:uid="{00000000-0005-0000-0000-0000076C0000}"/>
    <cellStyle name="Normal 3 2 2 2 2 2 2 2 2 2 2 7 24" xfId="27613" xr:uid="{00000000-0005-0000-0000-0000086C0000}"/>
    <cellStyle name="Normal 3 2 2 2 2 2 2 2 2 2 2 7 3" xfId="27614" xr:uid="{00000000-0005-0000-0000-0000096C0000}"/>
    <cellStyle name="Normal 3 2 2 2 2 2 2 2 2 2 2 7 4" xfId="27615" xr:uid="{00000000-0005-0000-0000-00000A6C0000}"/>
    <cellStyle name="Normal 3 2 2 2 2 2 2 2 2 2 2 7 5" xfId="27616" xr:uid="{00000000-0005-0000-0000-00000B6C0000}"/>
    <cellStyle name="Normal 3 2 2 2 2 2 2 2 2 2 2 7 6" xfId="27617" xr:uid="{00000000-0005-0000-0000-00000C6C0000}"/>
    <cellStyle name="Normal 3 2 2 2 2 2 2 2 2 2 2 7 7" xfId="27618" xr:uid="{00000000-0005-0000-0000-00000D6C0000}"/>
    <cellStyle name="Normal 3 2 2 2 2 2 2 2 2 2 2 7 8" xfId="27619" xr:uid="{00000000-0005-0000-0000-00000E6C0000}"/>
    <cellStyle name="Normal 3 2 2 2 2 2 2 2 2 2 2 7 9" xfId="27620" xr:uid="{00000000-0005-0000-0000-00000F6C0000}"/>
    <cellStyle name="Normal 3 2 2 2 2 2 2 2 2 2 2 70" xfId="27621" xr:uid="{00000000-0005-0000-0000-0000106C0000}"/>
    <cellStyle name="Normal 3 2 2 2 2 2 2 2 2 2 2 71" xfId="27622" xr:uid="{00000000-0005-0000-0000-0000116C0000}"/>
    <cellStyle name="Normal 3 2 2 2 2 2 2 2 2 2 2 72" xfId="27623" xr:uid="{00000000-0005-0000-0000-0000126C0000}"/>
    <cellStyle name="Normal 3 2 2 2 2 2 2 2 2 2 2 73" xfId="27624" xr:uid="{00000000-0005-0000-0000-0000136C0000}"/>
    <cellStyle name="Normal 3 2 2 2 2 2 2 2 2 2 2 73 2" xfId="27625" xr:uid="{00000000-0005-0000-0000-0000146C0000}"/>
    <cellStyle name="Normal 3 2 2 2 2 2 2 2 2 2 2 73 3" xfId="27626" xr:uid="{00000000-0005-0000-0000-0000156C0000}"/>
    <cellStyle name="Normal 3 2 2 2 2 2 2 2 2 2 2 73 4" xfId="27627" xr:uid="{00000000-0005-0000-0000-0000166C0000}"/>
    <cellStyle name="Normal 3 2 2 2 2 2 2 2 2 2 2 74" xfId="27628" xr:uid="{00000000-0005-0000-0000-0000176C0000}"/>
    <cellStyle name="Normal 3 2 2 2 2 2 2 2 2 2 2 75" xfId="27629" xr:uid="{00000000-0005-0000-0000-0000186C0000}"/>
    <cellStyle name="Normal 3 2 2 2 2 2 2 2 2 2 2 8" xfId="27630" xr:uid="{00000000-0005-0000-0000-0000196C0000}"/>
    <cellStyle name="Normal 3 2 2 2 2 2 2 2 2 2 2 8 10" xfId="27631" xr:uid="{00000000-0005-0000-0000-00001A6C0000}"/>
    <cellStyle name="Normal 3 2 2 2 2 2 2 2 2 2 2 8 11" xfId="27632" xr:uid="{00000000-0005-0000-0000-00001B6C0000}"/>
    <cellStyle name="Normal 3 2 2 2 2 2 2 2 2 2 2 8 12" xfId="27633" xr:uid="{00000000-0005-0000-0000-00001C6C0000}"/>
    <cellStyle name="Normal 3 2 2 2 2 2 2 2 2 2 2 8 13" xfId="27634" xr:uid="{00000000-0005-0000-0000-00001D6C0000}"/>
    <cellStyle name="Normal 3 2 2 2 2 2 2 2 2 2 2 8 13 2" xfId="27635" xr:uid="{00000000-0005-0000-0000-00001E6C0000}"/>
    <cellStyle name="Normal 3 2 2 2 2 2 2 2 2 2 2 8 13 3" xfId="27636" xr:uid="{00000000-0005-0000-0000-00001F6C0000}"/>
    <cellStyle name="Normal 3 2 2 2 2 2 2 2 2 2 2 8 13 4" xfId="27637" xr:uid="{00000000-0005-0000-0000-0000206C0000}"/>
    <cellStyle name="Normal 3 2 2 2 2 2 2 2 2 2 2 8 14" xfId="27638" xr:uid="{00000000-0005-0000-0000-0000216C0000}"/>
    <cellStyle name="Normal 3 2 2 2 2 2 2 2 2 2 2 8 15" xfId="27639" xr:uid="{00000000-0005-0000-0000-0000226C0000}"/>
    <cellStyle name="Normal 3 2 2 2 2 2 2 2 2 2 2 8 16" xfId="27640" xr:uid="{00000000-0005-0000-0000-0000236C0000}"/>
    <cellStyle name="Normal 3 2 2 2 2 2 2 2 2 2 2 8 2" xfId="27641" xr:uid="{00000000-0005-0000-0000-0000246C0000}"/>
    <cellStyle name="Normal 3 2 2 2 2 2 2 2 2 2 2 8 2 10" xfId="27642" xr:uid="{00000000-0005-0000-0000-0000256C0000}"/>
    <cellStyle name="Normal 3 2 2 2 2 2 2 2 2 2 2 8 2 11" xfId="27643" xr:uid="{00000000-0005-0000-0000-0000266C0000}"/>
    <cellStyle name="Normal 3 2 2 2 2 2 2 2 2 2 2 8 2 11 2" xfId="27644" xr:uid="{00000000-0005-0000-0000-0000276C0000}"/>
    <cellStyle name="Normal 3 2 2 2 2 2 2 2 2 2 2 8 2 11 3" xfId="27645" xr:uid="{00000000-0005-0000-0000-0000286C0000}"/>
    <cellStyle name="Normal 3 2 2 2 2 2 2 2 2 2 2 8 2 11 4" xfId="27646" xr:uid="{00000000-0005-0000-0000-0000296C0000}"/>
    <cellStyle name="Normal 3 2 2 2 2 2 2 2 2 2 2 8 2 12" xfId="27647" xr:uid="{00000000-0005-0000-0000-00002A6C0000}"/>
    <cellStyle name="Normal 3 2 2 2 2 2 2 2 2 2 2 8 2 13" xfId="27648" xr:uid="{00000000-0005-0000-0000-00002B6C0000}"/>
    <cellStyle name="Normal 3 2 2 2 2 2 2 2 2 2 2 8 2 14" xfId="27649" xr:uid="{00000000-0005-0000-0000-00002C6C0000}"/>
    <cellStyle name="Normal 3 2 2 2 2 2 2 2 2 2 2 8 2 2" xfId="27650" xr:uid="{00000000-0005-0000-0000-00002D6C0000}"/>
    <cellStyle name="Normal 3 2 2 2 2 2 2 2 2 2 2 8 2 2 10" xfId="27651" xr:uid="{00000000-0005-0000-0000-00002E6C0000}"/>
    <cellStyle name="Normal 3 2 2 2 2 2 2 2 2 2 2 8 2 2 11" xfId="27652" xr:uid="{00000000-0005-0000-0000-00002F6C0000}"/>
    <cellStyle name="Normal 3 2 2 2 2 2 2 2 2 2 2 8 2 2 2" xfId="27653" xr:uid="{00000000-0005-0000-0000-0000306C0000}"/>
    <cellStyle name="Normal 3 2 2 2 2 2 2 2 2 2 2 8 2 2 2 10" xfId="27654" xr:uid="{00000000-0005-0000-0000-0000316C0000}"/>
    <cellStyle name="Normal 3 2 2 2 2 2 2 2 2 2 2 8 2 2 2 11" xfId="27655" xr:uid="{00000000-0005-0000-0000-0000326C0000}"/>
    <cellStyle name="Normal 3 2 2 2 2 2 2 2 2 2 2 8 2 2 2 2" xfId="27656" xr:uid="{00000000-0005-0000-0000-0000336C0000}"/>
    <cellStyle name="Normal 3 2 2 2 2 2 2 2 2 2 2 8 2 2 2 2 2" xfId="27657" xr:uid="{00000000-0005-0000-0000-0000346C0000}"/>
    <cellStyle name="Normal 3 2 2 2 2 2 2 2 2 2 2 8 2 2 2 2 2 2" xfId="27658" xr:uid="{00000000-0005-0000-0000-0000356C0000}"/>
    <cellStyle name="Normal 3 2 2 2 2 2 2 2 2 2 2 8 2 2 2 2 2 3" xfId="27659" xr:uid="{00000000-0005-0000-0000-0000366C0000}"/>
    <cellStyle name="Normal 3 2 2 2 2 2 2 2 2 2 2 8 2 2 2 2 2 4" xfId="27660" xr:uid="{00000000-0005-0000-0000-0000376C0000}"/>
    <cellStyle name="Normal 3 2 2 2 2 2 2 2 2 2 2 8 2 2 2 2 3" xfId="27661" xr:uid="{00000000-0005-0000-0000-0000386C0000}"/>
    <cellStyle name="Normal 3 2 2 2 2 2 2 2 2 2 2 8 2 2 2 2 4" xfId="27662" xr:uid="{00000000-0005-0000-0000-0000396C0000}"/>
    <cellStyle name="Normal 3 2 2 2 2 2 2 2 2 2 2 8 2 2 2 2 5" xfId="27663" xr:uid="{00000000-0005-0000-0000-00003A6C0000}"/>
    <cellStyle name="Normal 3 2 2 2 2 2 2 2 2 2 2 8 2 2 2 2 6" xfId="27664" xr:uid="{00000000-0005-0000-0000-00003B6C0000}"/>
    <cellStyle name="Normal 3 2 2 2 2 2 2 2 2 2 2 8 2 2 2 3" xfId="27665" xr:uid="{00000000-0005-0000-0000-00003C6C0000}"/>
    <cellStyle name="Normal 3 2 2 2 2 2 2 2 2 2 2 8 2 2 2 4" xfId="27666" xr:uid="{00000000-0005-0000-0000-00003D6C0000}"/>
    <cellStyle name="Normal 3 2 2 2 2 2 2 2 2 2 2 8 2 2 2 5" xfId="27667" xr:uid="{00000000-0005-0000-0000-00003E6C0000}"/>
    <cellStyle name="Normal 3 2 2 2 2 2 2 2 2 2 2 8 2 2 2 6" xfId="27668" xr:uid="{00000000-0005-0000-0000-00003F6C0000}"/>
    <cellStyle name="Normal 3 2 2 2 2 2 2 2 2 2 2 8 2 2 2 7" xfId="27669" xr:uid="{00000000-0005-0000-0000-0000406C0000}"/>
    <cellStyle name="Normal 3 2 2 2 2 2 2 2 2 2 2 8 2 2 2 8" xfId="27670" xr:uid="{00000000-0005-0000-0000-0000416C0000}"/>
    <cellStyle name="Normal 3 2 2 2 2 2 2 2 2 2 2 8 2 2 2 8 2" xfId="27671" xr:uid="{00000000-0005-0000-0000-0000426C0000}"/>
    <cellStyle name="Normal 3 2 2 2 2 2 2 2 2 2 2 8 2 2 2 8 3" xfId="27672" xr:uid="{00000000-0005-0000-0000-0000436C0000}"/>
    <cellStyle name="Normal 3 2 2 2 2 2 2 2 2 2 2 8 2 2 2 8 4" xfId="27673" xr:uid="{00000000-0005-0000-0000-0000446C0000}"/>
    <cellStyle name="Normal 3 2 2 2 2 2 2 2 2 2 2 8 2 2 2 9" xfId="27674" xr:uid="{00000000-0005-0000-0000-0000456C0000}"/>
    <cellStyle name="Normal 3 2 2 2 2 2 2 2 2 2 2 8 2 2 3" xfId="27675" xr:uid="{00000000-0005-0000-0000-0000466C0000}"/>
    <cellStyle name="Normal 3 2 2 2 2 2 2 2 2 2 2 8 2 2 3 2" xfId="27676" xr:uid="{00000000-0005-0000-0000-0000476C0000}"/>
    <cellStyle name="Normal 3 2 2 2 2 2 2 2 2 2 2 8 2 2 3 2 2" xfId="27677" xr:uid="{00000000-0005-0000-0000-0000486C0000}"/>
    <cellStyle name="Normal 3 2 2 2 2 2 2 2 2 2 2 8 2 2 3 2 3" xfId="27678" xr:uid="{00000000-0005-0000-0000-0000496C0000}"/>
    <cellStyle name="Normal 3 2 2 2 2 2 2 2 2 2 2 8 2 2 3 2 4" xfId="27679" xr:uid="{00000000-0005-0000-0000-00004A6C0000}"/>
    <cellStyle name="Normal 3 2 2 2 2 2 2 2 2 2 2 8 2 2 3 3" xfId="27680" xr:uid="{00000000-0005-0000-0000-00004B6C0000}"/>
    <cellStyle name="Normal 3 2 2 2 2 2 2 2 2 2 2 8 2 2 3 4" xfId="27681" xr:uid="{00000000-0005-0000-0000-00004C6C0000}"/>
    <cellStyle name="Normal 3 2 2 2 2 2 2 2 2 2 2 8 2 2 3 5" xfId="27682" xr:uid="{00000000-0005-0000-0000-00004D6C0000}"/>
    <cellStyle name="Normal 3 2 2 2 2 2 2 2 2 2 2 8 2 2 3 6" xfId="27683" xr:uid="{00000000-0005-0000-0000-00004E6C0000}"/>
    <cellStyle name="Normal 3 2 2 2 2 2 2 2 2 2 2 8 2 2 4" xfId="27684" xr:uid="{00000000-0005-0000-0000-00004F6C0000}"/>
    <cellStyle name="Normal 3 2 2 2 2 2 2 2 2 2 2 8 2 2 5" xfId="27685" xr:uid="{00000000-0005-0000-0000-0000506C0000}"/>
    <cellStyle name="Normal 3 2 2 2 2 2 2 2 2 2 2 8 2 2 6" xfId="27686" xr:uid="{00000000-0005-0000-0000-0000516C0000}"/>
    <cellStyle name="Normal 3 2 2 2 2 2 2 2 2 2 2 8 2 2 7" xfId="27687" xr:uid="{00000000-0005-0000-0000-0000526C0000}"/>
    <cellStyle name="Normal 3 2 2 2 2 2 2 2 2 2 2 8 2 2 8" xfId="27688" xr:uid="{00000000-0005-0000-0000-0000536C0000}"/>
    <cellStyle name="Normal 3 2 2 2 2 2 2 2 2 2 2 8 2 2 8 2" xfId="27689" xr:uid="{00000000-0005-0000-0000-0000546C0000}"/>
    <cellStyle name="Normal 3 2 2 2 2 2 2 2 2 2 2 8 2 2 8 3" xfId="27690" xr:uid="{00000000-0005-0000-0000-0000556C0000}"/>
    <cellStyle name="Normal 3 2 2 2 2 2 2 2 2 2 2 8 2 2 8 4" xfId="27691" xr:uid="{00000000-0005-0000-0000-0000566C0000}"/>
    <cellStyle name="Normal 3 2 2 2 2 2 2 2 2 2 2 8 2 2 9" xfId="27692" xr:uid="{00000000-0005-0000-0000-0000576C0000}"/>
    <cellStyle name="Normal 3 2 2 2 2 2 2 2 2 2 2 8 2 3" xfId="27693" xr:uid="{00000000-0005-0000-0000-0000586C0000}"/>
    <cellStyle name="Normal 3 2 2 2 2 2 2 2 2 2 2 8 2 4" xfId="27694" xr:uid="{00000000-0005-0000-0000-0000596C0000}"/>
    <cellStyle name="Normal 3 2 2 2 2 2 2 2 2 2 2 8 2 5" xfId="27695" xr:uid="{00000000-0005-0000-0000-00005A6C0000}"/>
    <cellStyle name="Normal 3 2 2 2 2 2 2 2 2 2 2 8 2 5 2" xfId="27696" xr:uid="{00000000-0005-0000-0000-00005B6C0000}"/>
    <cellStyle name="Normal 3 2 2 2 2 2 2 2 2 2 2 8 2 5 2 2" xfId="27697" xr:uid="{00000000-0005-0000-0000-00005C6C0000}"/>
    <cellStyle name="Normal 3 2 2 2 2 2 2 2 2 2 2 8 2 5 2 3" xfId="27698" xr:uid="{00000000-0005-0000-0000-00005D6C0000}"/>
    <cellStyle name="Normal 3 2 2 2 2 2 2 2 2 2 2 8 2 5 2 4" xfId="27699" xr:uid="{00000000-0005-0000-0000-00005E6C0000}"/>
    <cellStyle name="Normal 3 2 2 2 2 2 2 2 2 2 2 8 2 5 3" xfId="27700" xr:uid="{00000000-0005-0000-0000-00005F6C0000}"/>
    <cellStyle name="Normal 3 2 2 2 2 2 2 2 2 2 2 8 2 5 4" xfId="27701" xr:uid="{00000000-0005-0000-0000-0000606C0000}"/>
    <cellStyle name="Normal 3 2 2 2 2 2 2 2 2 2 2 8 2 5 5" xfId="27702" xr:uid="{00000000-0005-0000-0000-0000616C0000}"/>
    <cellStyle name="Normal 3 2 2 2 2 2 2 2 2 2 2 8 2 5 6" xfId="27703" xr:uid="{00000000-0005-0000-0000-0000626C0000}"/>
    <cellStyle name="Normal 3 2 2 2 2 2 2 2 2 2 2 8 2 6" xfId="27704" xr:uid="{00000000-0005-0000-0000-0000636C0000}"/>
    <cellStyle name="Normal 3 2 2 2 2 2 2 2 2 2 2 8 2 7" xfId="27705" xr:uid="{00000000-0005-0000-0000-0000646C0000}"/>
    <cellStyle name="Normal 3 2 2 2 2 2 2 2 2 2 2 8 2 8" xfId="27706" xr:uid="{00000000-0005-0000-0000-0000656C0000}"/>
    <cellStyle name="Normal 3 2 2 2 2 2 2 2 2 2 2 8 2 9" xfId="27707" xr:uid="{00000000-0005-0000-0000-0000666C0000}"/>
    <cellStyle name="Normal 3 2 2 2 2 2 2 2 2 2 2 8 3" xfId="27708" xr:uid="{00000000-0005-0000-0000-0000676C0000}"/>
    <cellStyle name="Normal 3 2 2 2 2 2 2 2 2 2 2 8 4" xfId="27709" xr:uid="{00000000-0005-0000-0000-0000686C0000}"/>
    <cellStyle name="Normal 3 2 2 2 2 2 2 2 2 2 2 8 5" xfId="27710" xr:uid="{00000000-0005-0000-0000-0000696C0000}"/>
    <cellStyle name="Normal 3 2 2 2 2 2 2 2 2 2 2 8 5 10" xfId="27711" xr:uid="{00000000-0005-0000-0000-00006A6C0000}"/>
    <cellStyle name="Normal 3 2 2 2 2 2 2 2 2 2 2 8 5 11" xfId="27712" xr:uid="{00000000-0005-0000-0000-00006B6C0000}"/>
    <cellStyle name="Normal 3 2 2 2 2 2 2 2 2 2 2 8 5 2" xfId="27713" xr:uid="{00000000-0005-0000-0000-00006C6C0000}"/>
    <cellStyle name="Normal 3 2 2 2 2 2 2 2 2 2 2 8 5 2 10" xfId="27714" xr:uid="{00000000-0005-0000-0000-00006D6C0000}"/>
    <cellStyle name="Normal 3 2 2 2 2 2 2 2 2 2 2 8 5 2 11" xfId="27715" xr:uid="{00000000-0005-0000-0000-00006E6C0000}"/>
    <cellStyle name="Normal 3 2 2 2 2 2 2 2 2 2 2 8 5 2 2" xfId="27716" xr:uid="{00000000-0005-0000-0000-00006F6C0000}"/>
    <cellStyle name="Normal 3 2 2 2 2 2 2 2 2 2 2 8 5 2 2 2" xfId="27717" xr:uid="{00000000-0005-0000-0000-0000706C0000}"/>
    <cellStyle name="Normal 3 2 2 2 2 2 2 2 2 2 2 8 5 2 2 2 2" xfId="27718" xr:uid="{00000000-0005-0000-0000-0000716C0000}"/>
    <cellStyle name="Normal 3 2 2 2 2 2 2 2 2 2 2 8 5 2 2 2 3" xfId="27719" xr:uid="{00000000-0005-0000-0000-0000726C0000}"/>
    <cellStyle name="Normal 3 2 2 2 2 2 2 2 2 2 2 8 5 2 2 2 4" xfId="27720" xr:uid="{00000000-0005-0000-0000-0000736C0000}"/>
    <cellStyle name="Normal 3 2 2 2 2 2 2 2 2 2 2 8 5 2 2 3" xfId="27721" xr:uid="{00000000-0005-0000-0000-0000746C0000}"/>
    <cellStyle name="Normal 3 2 2 2 2 2 2 2 2 2 2 8 5 2 2 4" xfId="27722" xr:uid="{00000000-0005-0000-0000-0000756C0000}"/>
    <cellStyle name="Normal 3 2 2 2 2 2 2 2 2 2 2 8 5 2 2 5" xfId="27723" xr:uid="{00000000-0005-0000-0000-0000766C0000}"/>
    <cellStyle name="Normal 3 2 2 2 2 2 2 2 2 2 2 8 5 2 2 6" xfId="27724" xr:uid="{00000000-0005-0000-0000-0000776C0000}"/>
    <cellStyle name="Normal 3 2 2 2 2 2 2 2 2 2 2 8 5 2 3" xfId="27725" xr:uid="{00000000-0005-0000-0000-0000786C0000}"/>
    <cellStyle name="Normal 3 2 2 2 2 2 2 2 2 2 2 8 5 2 4" xfId="27726" xr:uid="{00000000-0005-0000-0000-0000796C0000}"/>
    <cellStyle name="Normal 3 2 2 2 2 2 2 2 2 2 2 8 5 2 5" xfId="27727" xr:uid="{00000000-0005-0000-0000-00007A6C0000}"/>
    <cellStyle name="Normal 3 2 2 2 2 2 2 2 2 2 2 8 5 2 6" xfId="27728" xr:uid="{00000000-0005-0000-0000-00007B6C0000}"/>
    <cellStyle name="Normal 3 2 2 2 2 2 2 2 2 2 2 8 5 2 7" xfId="27729" xr:uid="{00000000-0005-0000-0000-00007C6C0000}"/>
    <cellStyle name="Normal 3 2 2 2 2 2 2 2 2 2 2 8 5 2 8" xfId="27730" xr:uid="{00000000-0005-0000-0000-00007D6C0000}"/>
    <cellStyle name="Normal 3 2 2 2 2 2 2 2 2 2 2 8 5 2 8 2" xfId="27731" xr:uid="{00000000-0005-0000-0000-00007E6C0000}"/>
    <cellStyle name="Normal 3 2 2 2 2 2 2 2 2 2 2 8 5 2 8 3" xfId="27732" xr:uid="{00000000-0005-0000-0000-00007F6C0000}"/>
    <cellStyle name="Normal 3 2 2 2 2 2 2 2 2 2 2 8 5 2 8 4" xfId="27733" xr:uid="{00000000-0005-0000-0000-0000806C0000}"/>
    <cellStyle name="Normal 3 2 2 2 2 2 2 2 2 2 2 8 5 2 9" xfId="27734" xr:uid="{00000000-0005-0000-0000-0000816C0000}"/>
    <cellStyle name="Normal 3 2 2 2 2 2 2 2 2 2 2 8 5 3" xfId="27735" xr:uid="{00000000-0005-0000-0000-0000826C0000}"/>
    <cellStyle name="Normal 3 2 2 2 2 2 2 2 2 2 2 8 5 3 2" xfId="27736" xr:uid="{00000000-0005-0000-0000-0000836C0000}"/>
    <cellStyle name="Normal 3 2 2 2 2 2 2 2 2 2 2 8 5 3 2 2" xfId="27737" xr:uid="{00000000-0005-0000-0000-0000846C0000}"/>
    <cellStyle name="Normal 3 2 2 2 2 2 2 2 2 2 2 8 5 3 2 3" xfId="27738" xr:uid="{00000000-0005-0000-0000-0000856C0000}"/>
    <cellStyle name="Normal 3 2 2 2 2 2 2 2 2 2 2 8 5 3 2 4" xfId="27739" xr:uid="{00000000-0005-0000-0000-0000866C0000}"/>
    <cellStyle name="Normal 3 2 2 2 2 2 2 2 2 2 2 8 5 3 3" xfId="27740" xr:uid="{00000000-0005-0000-0000-0000876C0000}"/>
    <cellStyle name="Normal 3 2 2 2 2 2 2 2 2 2 2 8 5 3 4" xfId="27741" xr:uid="{00000000-0005-0000-0000-0000886C0000}"/>
    <cellStyle name="Normal 3 2 2 2 2 2 2 2 2 2 2 8 5 3 5" xfId="27742" xr:uid="{00000000-0005-0000-0000-0000896C0000}"/>
    <cellStyle name="Normal 3 2 2 2 2 2 2 2 2 2 2 8 5 3 6" xfId="27743" xr:uid="{00000000-0005-0000-0000-00008A6C0000}"/>
    <cellStyle name="Normal 3 2 2 2 2 2 2 2 2 2 2 8 5 4" xfId="27744" xr:uid="{00000000-0005-0000-0000-00008B6C0000}"/>
    <cellStyle name="Normal 3 2 2 2 2 2 2 2 2 2 2 8 5 5" xfId="27745" xr:uid="{00000000-0005-0000-0000-00008C6C0000}"/>
    <cellStyle name="Normal 3 2 2 2 2 2 2 2 2 2 2 8 5 6" xfId="27746" xr:uid="{00000000-0005-0000-0000-00008D6C0000}"/>
    <cellStyle name="Normal 3 2 2 2 2 2 2 2 2 2 2 8 5 7" xfId="27747" xr:uid="{00000000-0005-0000-0000-00008E6C0000}"/>
    <cellStyle name="Normal 3 2 2 2 2 2 2 2 2 2 2 8 5 8" xfId="27748" xr:uid="{00000000-0005-0000-0000-00008F6C0000}"/>
    <cellStyle name="Normal 3 2 2 2 2 2 2 2 2 2 2 8 5 8 2" xfId="27749" xr:uid="{00000000-0005-0000-0000-0000906C0000}"/>
    <cellStyle name="Normal 3 2 2 2 2 2 2 2 2 2 2 8 5 8 3" xfId="27750" xr:uid="{00000000-0005-0000-0000-0000916C0000}"/>
    <cellStyle name="Normal 3 2 2 2 2 2 2 2 2 2 2 8 5 8 4" xfId="27751" xr:uid="{00000000-0005-0000-0000-0000926C0000}"/>
    <cellStyle name="Normal 3 2 2 2 2 2 2 2 2 2 2 8 5 9" xfId="27752" xr:uid="{00000000-0005-0000-0000-0000936C0000}"/>
    <cellStyle name="Normal 3 2 2 2 2 2 2 2 2 2 2 8 6" xfId="27753" xr:uid="{00000000-0005-0000-0000-0000946C0000}"/>
    <cellStyle name="Normal 3 2 2 2 2 2 2 2 2 2 2 8 7" xfId="27754" xr:uid="{00000000-0005-0000-0000-0000956C0000}"/>
    <cellStyle name="Normal 3 2 2 2 2 2 2 2 2 2 2 8 7 2" xfId="27755" xr:uid="{00000000-0005-0000-0000-0000966C0000}"/>
    <cellStyle name="Normal 3 2 2 2 2 2 2 2 2 2 2 8 7 2 2" xfId="27756" xr:uid="{00000000-0005-0000-0000-0000976C0000}"/>
    <cellStyle name="Normal 3 2 2 2 2 2 2 2 2 2 2 8 7 2 3" xfId="27757" xr:uid="{00000000-0005-0000-0000-0000986C0000}"/>
    <cellStyle name="Normal 3 2 2 2 2 2 2 2 2 2 2 8 7 2 4" xfId="27758" xr:uid="{00000000-0005-0000-0000-0000996C0000}"/>
    <cellStyle name="Normal 3 2 2 2 2 2 2 2 2 2 2 8 7 3" xfId="27759" xr:uid="{00000000-0005-0000-0000-00009A6C0000}"/>
    <cellStyle name="Normal 3 2 2 2 2 2 2 2 2 2 2 8 7 4" xfId="27760" xr:uid="{00000000-0005-0000-0000-00009B6C0000}"/>
    <cellStyle name="Normal 3 2 2 2 2 2 2 2 2 2 2 8 7 5" xfId="27761" xr:uid="{00000000-0005-0000-0000-00009C6C0000}"/>
    <cellStyle name="Normal 3 2 2 2 2 2 2 2 2 2 2 8 7 6" xfId="27762" xr:uid="{00000000-0005-0000-0000-00009D6C0000}"/>
    <cellStyle name="Normal 3 2 2 2 2 2 2 2 2 2 2 8 8" xfId="27763" xr:uid="{00000000-0005-0000-0000-00009E6C0000}"/>
    <cellStyle name="Normal 3 2 2 2 2 2 2 2 2 2 2 8 9" xfId="27764" xr:uid="{00000000-0005-0000-0000-00009F6C0000}"/>
    <cellStyle name="Normal 3 2 2 2 2 2 2 2 2 2 2 9" xfId="27765" xr:uid="{00000000-0005-0000-0000-0000A06C0000}"/>
    <cellStyle name="Normal 3 2 2 2 2 2 2 2 2 2 20" xfId="27766" xr:uid="{00000000-0005-0000-0000-0000A16C0000}"/>
    <cellStyle name="Normal 3 2 2 2 2 2 2 2 2 2 21" xfId="27767" xr:uid="{00000000-0005-0000-0000-0000A26C0000}"/>
    <cellStyle name="Normal 3 2 2 2 2 2 2 2 2 2 21 2" xfId="27768" xr:uid="{00000000-0005-0000-0000-0000A36C0000}"/>
    <cellStyle name="Normal 3 2 2 2 2 2 2 2 2 2 21 2 2" xfId="27769" xr:uid="{00000000-0005-0000-0000-0000A46C0000}"/>
    <cellStyle name="Normal 3 2 2 2 2 2 2 2 2 2 21 2 3" xfId="27770" xr:uid="{00000000-0005-0000-0000-0000A56C0000}"/>
    <cellStyle name="Normal 3 2 2 2 2 2 2 2 2 2 21 2 4" xfId="27771" xr:uid="{00000000-0005-0000-0000-0000A66C0000}"/>
    <cellStyle name="Normal 3 2 2 2 2 2 2 2 2 2 21 3" xfId="27772" xr:uid="{00000000-0005-0000-0000-0000A76C0000}"/>
    <cellStyle name="Normal 3 2 2 2 2 2 2 2 2 2 21 4" xfId="27773" xr:uid="{00000000-0005-0000-0000-0000A86C0000}"/>
    <cellStyle name="Normal 3 2 2 2 2 2 2 2 2 2 21 5" xfId="27774" xr:uid="{00000000-0005-0000-0000-0000A96C0000}"/>
    <cellStyle name="Normal 3 2 2 2 2 2 2 2 2 2 21 6" xfId="27775" xr:uid="{00000000-0005-0000-0000-0000AA6C0000}"/>
    <cellStyle name="Normal 3 2 2 2 2 2 2 2 2 2 22" xfId="27776" xr:uid="{00000000-0005-0000-0000-0000AB6C0000}"/>
    <cellStyle name="Normal 3 2 2 2 2 2 2 2 2 2 23" xfId="27777" xr:uid="{00000000-0005-0000-0000-0000AC6C0000}"/>
    <cellStyle name="Normal 3 2 2 2 2 2 2 2 2 2 24" xfId="27778" xr:uid="{00000000-0005-0000-0000-0000AD6C0000}"/>
    <cellStyle name="Normal 3 2 2 2 2 2 2 2 2 2 25" xfId="27779" xr:uid="{00000000-0005-0000-0000-0000AE6C0000}"/>
    <cellStyle name="Normal 3 2 2 2 2 2 2 2 2 2 26" xfId="27780" xr:uid="{00000000-0005-0000-0000-0000AF6C0000}"/>
    <cellStyle name="Normal 3 2 2 2 2 2 2 2 2 2 27" xfId="27781" xr:uid="{00000000-0005-0000-0000-0000B06C0000}"/>
    <cellStyle name="Normal 3 2 2 2 2 2 2 2 2 2 27 2" xfId="27782" xr:uid="{00000000-0005-0000-0000-0000B16C0000}"/>
    <cellStyle name="Normal 3 2 2 2 2 2 2 2 2 2 27 3" xfId="27783" xr:uid="{00000000-0005-0000-0000-0000B26C0000}"/>
    <cellStyle name="Normal 3 2 2 2 2 2 2 2 2 2 27 4" xfId="27784" xr:uid="{00000000-0005-0000-0000-0000B36C0000}"/>
    <cellStyle name="Normal 3 2 2 2 2 2 2 2 2 2 28" xfId="27785" xr:uid="{00000000-0005-0000-0000-0000B46C0000}"/>
    <cellStyle name="Normal 3 2 2 2 2 2 2 2 2 2 29" xfId="27786" xr:uid="{00000000-0005-0000-0000-0000B56C0000}"/>
    <cellStyle name="Normal 3 2 2 2 2 2 2 2 2 2 3" xfId="27787" xr:uid="{00000000-0005-0000-0000-0000B66C0000}"/>
    <cellStyle name="Normal 3 2 2 2 2 2 2 2 2 2 30" xfId="27788" xr:uid="{00000000-0005-0000-0000-0000B76C0000}"/>
    <cellStyle name="Normal 3 2 2 2 2 2 2 2 2 2 31" xfId="27789" xr:uid="{00000000-0005-0000-0000-0000B86C0000}"/>
    <cellStyle name="Normal 3 2 2 2 2 2 2 2 2 2 32" xfId="27790" xr:uid="{00000000-0005-0000-0000-0000B96C0000}"/>
    <cellStyle name="Normal 3 2 2 2 2 2 2 2 2 2 33" xfId="27791" xr:uid="{00000000-0005-0000-0000-0000BA6C0000}"/>
    <cellStyle name="Normal 3 2 2 2 2 2 2 2 2 2 34" xfId="27792" xr:uid="{00000000-0005-0000-0000-0000BB6C0000}"/>
    <cellStyle name="Normal 3 2 2 2 2 2 2 2 2 2 35" xfId="27793" xr:uid="{00000000-0005-0000-0000-0000BC6C0000}"/>
    <cellStyle name="Normal 3 2 2 2 2 2 2 2 2 2 36" xfId="27794" xr:uid="{00000000-0005-0000-0000-0000BD6C0000}"/>
    <cellStyle name="Normal 3 2 2 2 2 2 2 2 2 2 37" xfId="27795" xr:uid="{00000000-0005-0000-0000-0000BE6C0000}"/>
    <cellStyle name="Normal 3 2 2 2 2 2 2 2 2 2 38" xfId="27796" xr:uid="{00000000-0005-0000-0000-0000BF6C0000}"/>
    <cellStyle name="Normal 3 2 2 2 2 2 2 2 2 2 39" xfId="27797" xr:uid="{00000000-0005-0000-0000-0000C06C0000}"/>
    <cellStyle name="Normal 3 2 2 2 2 2 2 2 2 2 4" xfId="27798" xr:uid="{00000000-0005-0000-0000-0000C16C0000}"/>
    <cellStyle name="Normal 3 2 2 2 2 2 2 2 2 2 40" xfId="27799" xr:uid="{00000000-0005-0000-0000-0000C26C0000}"/>
    <cellStyle name="Normal 3 2 2 2 2 2 2 2 2 2 41" xfId="27800" xr:uid="{00000000-0005-0000-0000-0000C36C0000}"/>
    <cellStyle name="Normal 3 2 2 2 2 2 2 2 2 2 42" xfId="27801" xr:uid="{00000000-0005-0000-0000-0000C46C0000}"/>
    <cellStyle name="Normal 3 2 2 2 2 2 2 2 2 2 42 2" xfId="27802" xr:uid="{00000000-0005-0000-0000-0000C56C0000}"/>
    <cellStyle name="Normal 3 2 2 2 2 2 2 2 2 2 42 3" xfId="27803" xr:uid="{00000000-0005-0000-0000-0000C66C0000}"/>
    <cellStyle name="Normal 3 2 2 2 2 2 2 2 2 2 42 4" xfId="27804" xr:uid="{00000000-0005-0000-0000-0000C76C0000}"/>
    <cellStyle name="Normal 3 2 2 2 2 2 2 2 2 2 42 5" xfId="27805" xr:uid="{00000000-0005-0000-0000-0000C86C0000}"/>
    <cellStyle name="Normal 3 2 2 2 2 2 2 2 2 2 42 6" xfId="27806" xr:uid="{00000000-0005-0000-0000-0000C96C0000}"/>
    <cellStyle name="Normal 3 2 2 2 2 2 2 2 2 2 42 7" xfId="27807" xr:uid="{00000000-0005-0000-0000-0000CA6C0000}"/>
    <cellStyle name="Normal 3 2 2 2 2 2 2 2 2 2 43" xfId="27808" xr:uid="{00000000-0005-0000-0000-0000CB6C0000}"/>
    <cellStyle name="Normal 3 2 2 2 2 2 2 2 2 2 44" xfId="27809" xr:uid="{00000000-0005-0000-0000-0000CC6C0000}"/>
    <cellStyle name="Normal 3 2 2 2 2 2 2 2 2 2 45" xfId="27810" xr:uid="{00000000-0005-0000-0000-0000CD6C0000}"/>
    <cellStyle name="Normal 3 2 2 2 2 2 2 2 2 2 46" xfId="27811" xr:uid="{00000000-0005-0000-0000-0000CE6C0000}"/>
    <cellStyle name="Normal 3 2 2 2 2 2 2 2 2 2 47" xfId="27812" xr:uid="{00000000-0005-0000-0000-0000CF6C0000}"/>
    <cellStyle name="Normal 3 2 2 2 2 2 2 2 2 2 48" xfId="27813" xr:uid="{00000000-0005-0000-0000-0000D06C0000}"/>
    <cellStyle name="Normal 3 2 2 2 2 2 2 2 2 2 49" xfId="27814" xr:uid="{00000000-0005-0000-0000-0000D16C0000}"/>
    <cellStyle name="Normal 3 2 2 2 2 2 2 2 2 2 5" xfId="27815" xr:uid="{00000000-0005-0000-0000-0000D26C0000}"/>
    <cellStyle name="Normal 3 2 2 2 2 2 2 2 2 2 50" xfId="27816" xr:uid="{00000000-0005-0000-0000-0000D36C0000}"/>
    <cellStyle name="Normal 3 2 2 2 2 2 2 2 2 2 51" xfId="27817" xr:uid="{00000000-0005-0000-0000-0000D46C0000}"/>
    <cellStyle name="Normal 3 2 2 2 2 2 2 2 2 2 52" xfId="27818" xr:uid="{00000000-0005-0000-0000-0000D56C0000}"/>
    <cellStyle name="Normal 3 2 2 2 2 2 2 2 2 2 53" xfId="27819" xr:uid="{00000000-0005-0000-0000-0000D66C0000}"/>
    <cellStyle name="Normal 3 2 2 2 2 2 2 2 2 2 54" xfId="27820" xr:uid="{00000000-0005-0000-0000-0000D76C0000}"/>
    <cellStyle name="Normal 3 2 2 2 2 2 2 2 2 2 55" xfId="27821" xr:uid="{00000000-0005-0000-0000-0000D86C0000}"/>
    <cellStyle name="Normal 3 2 2 2 2 2 2 2 2 2 56" xfId="27822" xr:uid="{00000000-0005-0000-0000-0000D96C0000}"/>
    <cellStyle name="Normal 3 2 2 2 2 2 2 2 2 2 57" xfId="27823" xr:uid="{00000000-0005-0000-0000-0000DA6C0000}"/>
    <cellStyle name="Normal 3 2 2 2 2 2 2 2 2 2 58" xfId="27824" xr:uid="{00000000-0005-0000-0000-0000DB6C0000}"/>
    <cellStyle name="Normal 3 2 2 2 2 2 2 2 2 2 59" xfId="27825" xr:uid="{00000000-0005-0000-0000-0000DC6C0000}"/>
    <cellStyle name="Normal 3 2 2 2 2 2 2 2 2 2 6" xfId="27826" xr:uid="{00000000-0005-0000-0000-0000DD6C0000}"/>
    <cellStyle name="Normal 3 2 2 2 2 2 2 2 2 2 60" xfId="27827" xr:uid="{00000000-0005-0000-0000-0000DE6C0000}"/>
    <cellStyle name="Normal 3 2 2 2 2 2 2 2 2 2 61" xfId="27828" xr:uid="{00000000-0005-0000-0000-0000DF6C0000}"/>
    <cellStyle name="Normal 3 2 2 2 2 2 2 2 2 2 62" xfId="27829" xr:uid="{00000000-0005-0000-0000-0000E06C0000}"/>
    <cellStyle name="Normal 3 2 2 2 2 2 2 2 2 2 63" xfId="27830" xr:uid="{00000000-0005-0000-0000-0000E16C0000}"/>
    <cellStyle name="Normal 3 2 2 2 2 2 2 2 2 2 64" xfId="27831" xr:uid="{00000000-0005-0000-0000-0000E26C0000}"/>
    <cellStyle name="Normal 3 2 2 2 2 2 2 2 2 2 65" xfId="27832" xr:uid="{00000000-0005-0000-0000-0000E36C0000}"/>
    <cellStyle name="Normal 3 2 2 2 2 2 2 2 2 2 66" xfId="27833" xr:uid="{00000000-0005-0000-0000-0000E46C0000}"/>
    <cellStyle name="Normal 3 2 2 2 2 2 2 2 2 2 67" xfId="27834" xr:uid="{00000000-0005-0000-0000-0000E56C0000}"/>
    <cellStyle name="Normal 3 2 2 2 2 2 2 2 2 2 68" xfId="27835" xr:uid="{00000000-0005-0000-0000-0000E66C0000}"/>
    <cellStyle name="Normal 3 2 2 2 2 2 2 2 2 2 69" xfId="27836" xr:uid="{00000000-0005-0000-0000-0000E76C0000}"/>
    <cellStyle name="Normal 3 2 2 2 2 2 2 2 2 2 7" xfId="27837" xr:uid="{00000000-0005-0000-0000-0000E86C0000}"/>
    <cellStyle name="Normal 3 2 2 2 2 2 2 2 2 2 70" xfId="27838" xr:uid="{00000000-0005-0000-0000-0000E96C0000}"/>
    <cellStyle name="Normal 3 2 2 2 2 2 2 2 2 2 71" xfId="27839" xr:uid="{00000000-0005-0000-0000-0000EA6C0000}"/>
    <cellStyle name="Normal 3 2 2 2 2 2 2 2 2 2 72" xfId="27840" xr:uid="{00000000-0005-0000-0000-0000EB6C0000}"/>
    <cellStyle name="Normal 3 2 2 2 2 2 2 2 2 2 73" xfId="27841" xr:uid="{00000000-0005-0000-0000-0000EC6C0000}"/>
    <cellStyle name="Normal 3 2 2 2 2 2 2 2 2 2 74" xfId="27842" xr:uid="{00000000-0005-0000-0000-0000ED6C0000}"/>
    <cellStyle name="Normal 3 2 2 2 2 2 2 2 2 2 74 2" xfId="27843" xr:uid="{00000000-0005-0000-0000-0000EE6C0000}"/>
    <cellStyle name="Normal 3 2 2 2 2 2 2 2 2 2 74 3" xfId="27844" xr:uid="{00000000-0005-0000-0000-0000EF6C0000}"/>
    <cellStyle name="Normal 3 2 2 2 2 2 2 2 2 2 74 4" xfId="27845" xr:uid="{00000000-0005-0000-0000-0000F06C0000}"/>
    <cellStyle name="Normal 3 2 2 2 2 2 2 2 2 2 75" xfId="27846" xr:uid="{00000000-0005-0000-0000-0000F16C0000}"/>
    <cellStyle name="Normal 3 2 2 2 2 2 2 2 2 2 76" xfId="27847" xr:uid="{00000000-0005-0000-0000-0000F26C0000}"/>
    <cellStyle name="Normal 3 2 2 2 2 2 2 2 2 2 8" xfId="27848" xr:uid="{00000000-0005-0000-0000-0000F36C0000}"/>
    <cellStyle name="Normal 3 2 2 2 2 2 2 2 2 2 8 10" xfId="27849" xr:uid="{00000000-0005-0000-0000-0000F46C0000}"/>
    <cellStyle name="Normal 3 2 2 2 2 2 2 2 2 2 8 11" xfId="27850" xr:uid="{00000000-0005-0000-0000-0000F56C0000}"/>
    <cellStyle name="Normal 3 2 2 2 2 2 2 2 2 2 8 11 10" xfId="27851" xr:uid="{00000000-0005-0000-0000-0000F66C0000}"/>
    <cellStyle name="Normal 3 2 2 2 2 2 2 2 2 2 8 11 11" xfId="27852" xr:uid="{00000000-0005-0000-0000-0000F76C0000}"/>
    <cellStyle name="Normal 3 2 2 2 2 2 2 2 2 2 8 11 11 2" xfId="27853" xr:uid="{00000000-0005-0000-0000-0000F86C0000}"/>
    <cellStyle name="Normal 3 2 2 2 2 2 2 2 2 2 8 11 11 3" xfId="27854" xr:uid="{00000000-0005-0000-0000-0000F96C0000}"/>
    <cellStyle name="Normal 3 2 2 2 2 2 2 2 2 2 8 11 11 4" xfId="27855" xr:uid="{00000000-0005-0000-0000-0000FA6C0000}"/>
    <cellStyle name="Normal 3 2 2 2 2 2 2 2 2 2 8 11 12" xfId="27856" xr:uid="{00000000-0005-0000-0000-0000FB6C0000}"/>
    <cellStyle name="Normal 3 2 2 2 2 2 2 2 2 2 8 11 13" xfId="27857" xr:uid="{00000000-0005-0000-0000-0000FC6C0000}"/>
    <cellStyle name="Normal 3 2 2 2 2 2 2 2 2 2 8 11 14" xfId="27858" xr:uid="{00000000-0005-0000-0000-0000FD6C0000}"/>
    <cellStyle name="Normal 3 2 2 2 2 2 2 2 2 2 8 11 2" xfId="27859" xr:uid="{00000000-0005-0000-0000-0000FE6C0000}"/>
    <cellStyle name="Normal 3 2 2 2 2 2 2 2 2 2 8 11 2 10" xfId="27860" xr:uid="{00000000-0005-0000-0000-0000FF6C0000}"/>
    <cellStyle name="Normal 3 2 2 2 2 2 2 2 2 2 8 11 2 11" xfId="27861" xr:uid="{00000000-0005-0000-0000-0000006D0000}"/>
    <cellStyle name="Normal 3 2 2 2 2 2 2 2 2 2 8 11 2 2" xfId="27862" xr:uid="{00000000-0005-0000-0000-0000016D0000}"/>
    <cellStyle name="Normal 3 2 2 2 2 2 2 2 2 2 8 11 2 2 10" xfId="27863" xr:uid="{00000000-0005-0000-0000-0000026D0000}"/>
    <cellStyle name="Normal 3 2 2 2 2 2 2 2 2 2 8 11 2 2 11" xfId="27864" xr:uid="{00000000-0005-0000-0000-0000036D0000}"/>
    <cellStyle name="Normal 3 2 2 2 2 2 2 2 2 2 8 11 2 2 2" xfId="27865" xr:uid="{00000000-0005-0000-0000-0000046D0000}"/>
    <cellStyle name="Normal 3 2 2 2 2 2 2 2 2 2 8 11 2 2 2 2" xfId="27866" xr:uid="{00000000-0005-0000-0000-0000056D0000}"/>
    <cellStyle name="Normal 3 2 2 2 2 2 2 2 2 2 8 11 2 2 2 2 2" xfId="27867" xr:uid="{00000000-0005-0000-0000-0000066D0000}"/>
    <cellStyle name="Normal 3 2 2 2 2 2 2 2 2 2 8 11 2 2 2 2 3" xfId="27868" xr:uid="{00000000-0005-0000-0000-0000076D0000}"/>
    <cellStyle name="Normal 3 2 2 2 2 2 2 2 2 2 8 11 2 2 2 2 4" xfId="27869" xr:uid="{00000000-0005-0000-0000-0000086D0000}"/>
    <cellStyle name="Normal 3 2 2 2 2 2 2 2 2 2 8 11 2 2 2 3" xfId="27870" xr:uid="{00000000-0005-0000-0000-0000096D0000}"/>
    <cellStyle name="Normal 3 2 2 2 2 2 2 2 2 2 8 11 2 2 2 4" xfId="27871" xr:uid="{00000000-0005-0000-0000-00000A6D0000}"/>
    <cellStyle name="Normal 3 2 2 2 2 2 2 2 2 2 8 11 2 2 2 5" xfId="27872" xr:uid="{00000000-0005-0000-0000-00000B6D0000}"/>
    <cellStyle name="Normal 3 2 2 2 2 2 2 2 2 2 8 11 2 2 2 6" xfId="27873" xr:uid="{00000000-0005-0000-0000-00000C6D0000}"/>
    <cellStyle name="Normal 3 2 2 2 2 2 2 2 2 2 8 11 2 2 3" xfId="27874" xr:uid="{00000000-0005-0000-0000-00000D6D0000}"/>
    <cellStyle name="Normal 3 2 2 2 2 2 2 2 2 2 8 11 2 2 4" xfId="27875" xr:uid="{00000000-0005-0000-0000-00000E6D0000}"/>
    <cellStyle name="Normal 3 2 2 2 2 2 2 2 2 2 8 11 2 2 5" xfId="27876" xr:uid="{00000000-0005-0000-0000-00000F6D0000}"/>
    <cellStyle name="Normal 3 2 2 2 2 2 2 2 2 2 8 11 2 2 6" xfId="27877" xr:uid="{00000000-0005-0000-0000-0000106D0000}"/>
    <cellStyle name="Normal 3 2 2 2 2 2 2 2 2 2 8 11 2 2 7" xfId="27878" xr:uid="{00000000-0005-0000-0000-0000116D0000}"/>
    <cellStyle name="Normal 3 2 2 2 2 2 2 2 2 2 8 11 2 2 8" xfId="27879" xr:uid="{00000000-0005-0000-0000-0000126D0000}"/>
    <cellStyle name="Normal 3 2 2 2 2 2 2 2 2 2 8 11 2 2 8 2" xfId="27880" xr:uid="{00000000-0005-0000-0000-0000136D0000}"/>
    <cellStyle name="Normal 3 2 2 2 2 2 2 2 2 2 8 11 2 2 8 3" xfId="27881" xr:uid="{00000000-0005-0000-0000-0000146D0000}"/>
    <cellStyle name="Normal 3 2 2 2 2 2 2 2 2 2 8 11 2 2 8 4" xfId="27882" xr:uid="{00000000-0005-0000-0000-0000156D0000}"/>
    <cellStyle name="Normal 3 2 2 2 2 2 2 2 2 2 8 11 2 2 9" xfId="27883" xr:uid="{00000000-0005-0000-0000-0000166D0000}"/>
    <cellStyle name="Normal 3 2 2 2 2 2 2 2 2 2 8 11 2 3" xfId="27884" xr:uid="{00000000-0005-0000-0000-0000176D0000}"/>
    <cellStyle name="Normal 3 2 2 2 2 2 2 2 2 2 8 11 2 3 2" xfId="27885" xr:uid="{00000000-0005-0000-0000-0000186D0000}"/>
    <cellStyle name="Normal 3 2 2 2 2 2 2 2 2 2 8 11 2 3 2 2" xfId="27886" xr:uid="{00000000-0005-0000-0000-0000196D0000}"/>
    <cellStyle name="Normal 3 2 2 2 2 2 2 2 2 2 8 11 2 3 2 3" xfId="27887" xr:uid="{00000000-0005-0000-0000-00001A6D0000}"/>
    <cellStyle name="Normal 3 2 2 2 2 2 2 2 2 2 8 11 2 3 2 4" xfId="27888" xr:uid="{00000000-0005-0000-0000-00001B6D0000}"/>
    <cellStyle name="Normal 3 2 2 2 2 2 2 2 2 2 8 11 2 3 3" xfId="27889" xr:uid="{00000000-0005-0000-0000-00001C6D0000}"/>
    <cellStyle name="Normal 3 2 2 2 2 2 2 2 2 2 8 11 2 3 4" xfId="27890" xr:uid="{00000000-0005-0000-0000-00001D6D0000}"/>
    <cellStyle name="Normal 3 2 2 2 2 2 2 2 2 2 8 11 2 3 5" xfId="27891" xr:uid="{00000000-0005-0000-0000-00001E6D0000}"/>
    <cellStyle name="Normal 3 2 2 2 2 2 2 2 2 2 8 11 2 3 6" xfId="27892" xr:uid="{00000000-0005-0000-0000-00001F6D0000}"/>
    <cellStyle name="Normal 3 2 2 2 2 2 2 2 2 2 8 11 2 4" xfId="27893" xr:uid="{00000000-0005-0000-0000-0000206D0000}"/>
    <cellStyle name="Normal 3 2 2 2 2 2 2 2 2 2 8 11 2 5" xfId="27894" xr:uid="{00000000-0005-0000-0000-0000216D0000}"/>
    <cellStyle name="Normal 3 2 2 2 2 2 2 2 2 2 8 11 2 6" xfId="27895" xr:uid="{00000000-0005-0000-0000-0000226D0000}"/>
    <cellStyle name="Normal 3 2 2 2 2 2 2 2 2 2 8 11 2 7" xfId="27896" xr:uid="{00000000-0005-0000-0000-0000236D0000}"/>
    <cellStyle name="Normal 3 2 2 2 2 2 2 2 2 2 8 11 2 8" xfId="27897" xr:uid="{00000000-0005-0000-0000-0000246D0000}"/>
    <cellStyle name="Normal 3 2 2 2 2 2 2 2 2 2 8 11 2 8 2" xfId="27898" xr:uid="{00000000-0005-0000-0000-0000256D0000}"/>
    <cellStyle name="Normal 3 2 2 2 2 2 2 2 2 2 8 11 2 8 3" xfId="27899" xr:uid="{00000000-0005-0000-0000-0000266D0000}"/>
    <cellStyle name="Normal 3 2 2 2 2 2 2 2 2 2 8 11 2 8 4" xfId="27900" xr:uid="{00000000-0005-0000-0000-0000276D0000}"/>
    <cellStyle name="Normal 3 2 2 2 2 2 2 2 2 2 8 11 2 9" xfId="27901" xr:uid="{00000000-0005-0000-0000-0000286D0000}"/>
    <cellStyle name="Normal 3 2 2 2 2 2 2 2 2 2 8 11 3" xfId="27902" xr:uid="{00000000-0005-0000-0000-0000296D0000}"/>
    <cellStyle name="Normal 3 2 2 2 2 2 2 2 2 2 8 11 4" xfId="27903" xr:uid="{00000000-0005-0000-0000-00002A6D0000}"/>
    <cellStyle name="Normal 3 2 2 2 2 2 2 2 2 2 8 11 5" xfId="27904" xr:uid="{00000000-0005-0000-0000-00002B6D0000}"/>
    <cellStyle name="Normal 3 2 2 2 2 2 2 2 2 2 8 11 5 2" xfId="27905" xr:uid="{00000000-0005-0000-0000-00002C6D0000}"/>
    <cellStyle name="Normal 3 2 2 2 2 2 2 2 2 2 8 11 5 2 2" xfId="27906" xr:uid="{00000000-0005-0000-0000-00002D6D0000}"/>
    <cellStyle name="Normal 3 2 2 2 2 2 2 2 2 2 8 11 5 2 3" xfId="27907" xr:uid="{00000000-0005-0000-0000-00002E6D0000}"/>
    <cellStyle name="Normal 3 2 2 2 2 2 2 2 2 2 8 11 5 2 4" xfId="27908" xr:uid="{00000000-0005-0000-0000-00002F6D0000}"/>
    <cellStyle name="Normal 3 2 2 2 2 2 2 2 2 2 8 11 5 3" xfId="27909" xr:uid="{00000000-0005-0000-0000-0000306D0000}"/>
    <cellStyle name="Normal 3 2 2 2 2 2 2 2 2 2 8 11 5 4" xfId="27910" xr:uid="{00000000-0005-0000-0000-0000316D0000}"/>
    <cellStyle name="Normal 3 2 2 2 2 2 2 2 2 2 8 11 5 5" xfId="27911" xr:uid="{00000000-0005-0000-0000-0000326D0000}"/>
    <cellStyle name="Normal 3 2 2 2 2 2 2 2 2 2 8 11 5 6" xfId="27912" xr:uid="{00000000-0005-0000-0000-0000336D0000}"/>
    <cellStyle name="Normal 3 2 2 2 2 2 2 2 2 2 8 11 6" xfId="27913" xr:uid="{00000000-0005-0000-0000-0000346D0000}"/>
    <cellStyle name="Normal 3 2 2 2 2 2 2 2 2 2 8 11 7" xfId="27914" xr:uid="{00000000-0005-0000-0000-0000356D0000}"/>
    <cellStyle name="Normal 3 2 2 2 2 2 2 2 2 2 8 11 8" xfId="27915" xr:uid="{00000000-0005-0000-0000-0000366D0000}"/>
    <cellStyle name="Normal 3 2 2 2 2 2 2 2 2 2 8 11 9" xfId="27916" xr:uid="{00000000-0005-0000-0000-0000376D0000}"/>
    <cellStyle name="Normal 3 2 2 2 2 2 2 2 2 2 8 12" xfId="27917" xr:uid="{00000000-0005-0000-0000-0000386D0000}"/>
    <cellStyle name="Normal 3 2 2 2 2 2 2 2 2 2 8 13" xfId="27918" xr:uid="{00000000-0005-0000-0000-0000396D0000}"/>
    <cellStyle name="Normal 3 2 2 2 2 2 2 2 2 2 8 13 10" xfId="27919" xr:uid="{00000000-0005-0000-0000-00003A6D0000}"/>
    <cellStyle name="Normal 3 2 2 2 2 2 2 2 2 2 8 13 11" xfId="27920" xr:uid="{00000000-0005-0000-0000-00003B6D0000}"/>
    <cellStyle name="Normal 3 2 2 2 2 2 2 2 2 2 8 13 2" xfId="27921" xr:uid="{00000000-0005-0000-0000-00003C6D0000}"/>
    <cellStyle name="Normal 3 2 2 2 2 2 2 2 2 2 8 13 2 10" xfId="27922" xr:uid="{00000000-0005-0000-0000-00003D6D0000}"/>
    <cellStyle name="Normal 3 2 2 2 2 2 2 2 2 2 8 13 2 11" xfId="27923" xr:uid="{00000000-0005-0000-0000-00003E6D0000}"/>
    <cellStyle name="Normal 3 2 2 2 2 2 2 2 2 2 8 13 2 2" xfId="27924" xr:uid="{00000000-0005-0000-0000-00003F6D0000}"/>
    <cellStyle name="Normal 3 2 2 2 2 2 2 2 2 2 8 13 2 2 2" xfId="27925" xr:uid="{00000000-0005-0000-0000-0000406D0000}"/>
    <cellStyle name="Normal 3 2 2 2 2 2 2 2 2 2 8 13 2 2 2 2" xfId="27926" xr:uid="{00000000-0005-0000-0000-0000416D0000}"/>
    <cellStyle name="Normal 3 2 2 2 2 2 2 2 2 2 8 13 2 2 2 3" xfId="27927" xr:uid="{00000000-0005-0000-0000-0000426D0000}"/>
    <cellStyle name="Normal 3 2 2 2 2 2 2 2 2 2 8 13 2 2 2 4" xfId="27928" xr:uid="{00000000-0005-0000-0000-0000436D0000}"/>
    <cellStyle name="Normal 3 2 2 2 2 2 2 2 2 2 8 13 2 2 3" xfId="27929" xr:uid="{00000000-0005-0000-0000-0000446D0000}"/>
    <cellStyle name="Normal 3 2 2 2 2 2 2 2 2 2 8 13 2 2 4" xfId="27930" xr:uid="{00000000-0005-0000-0000-0000456D0000}"/>
    <cellStyle name="Normal 3 2 2 2 2 2 2 2 2 2 8 13 2 2 5" xfId="27931" xr:uid="{00000000-0005-0000-0000-0000466D0000}"/>
    <cellStyle name="Normal 3 2 2 2 2 2 2 2 2 2 8 13 2 2 6" xfId="27932" xr:uid="{00000000-0005-0000-0000-0000476D0000}"/>
    <cellStyle name="Normal 3 2 2 2 2 2 2 2 2 2 8 13 2 3" xfId="27933" xr:uid="{00000000-0005-0000-0000-0000486D0000}"/>
    <cellStyle name="Normal 3 2 2 2 2 2 2 2 2 2 8 13 2 4" xfId="27934" xr:uid="{00000000-0005-0000-0000-0000496D0000}"/>
    <cellStyle name="Normal 3 2 2 2 2 2 2 2 2 2 8 13 2 5" xfId="27935" xr:uid="{00000000-0005-0000-0000-00004A6D0000}"/>
    <cellStyle name="Normal 3 2 2 2 2 2 2 2 2 2 8 13 2 6" xfId="27936" xr:uid="{00000000-0005-0000-0000-00004B6D0000}"/>
    <cellStyle name="Normal 3 2 2 2 2 2 2 2 2 2 8 13 2 7" xfId="27937" xr:uid="{00000000-0005-0000-0000-00004C6D0000}"/>
    <cellStyle name="Normal 3 2 2 2 2 2 2 2 2 2 8 13 2 8" xfId="27938" xr:uid="{00000000-0005-0000-0000-00004D6D0000}"/>
    <cellStyle name="Normal 3 2 2 2 2 2 2 2 2 2 8 13 2 8 2" xfId="27939" xr:uid="{00000000-0005-0000-0000-00004E6D0000}"/>
    <cellStyle name="Normal 3 2 2 2 2 2 2 2 2 2 8 13 2 8 3" xfId="27940" xr:uid="{00000000-0005-0000-0000-00004F6D0000}"/>
    <cellStyle name="Normal 3 2 2 2 2 2 2 2 2 2 8 13 2 8 4" xfId="27941" xr:uid="{00000000-0005-0000-0000-0000506D0000}"/>
    <cellStyle name="Normal 3 2 2 2 2 2 2 2 2 2 8 13 2 9" xfId="27942" xr:uid="{00000000-0005-0000-0000-0000516D0000}"/>
    <cellStyle name="Normal 3 2 2 2 2 2 2 2 2 2 8 13 3" xfId="27943" xr:uid="{00000000-0005-0000-0000-0000526D0000}"/>
    <cellStyle name="Normal 3 2 2 2 2 2 2 2 2 2 8 13 3 2" xfId="27944" xr:uid="{00000000-0005-0000-0000-0000536D0000}"/>
    <cellStyle name="Normal 3 2 2 2 2 2 2 2 2 2 8 13 3 2 2" xfId="27945" xr:uid="{00000000-0005-0000-0000-0000546D0000}"/>
    <cellStyle name="Normal 3 2 2 2 2 2 2 2 2 2 8 13 3 2 3" xfId="27946" xr:uid="{00000000-0005-0000-0000-0000556D0000}"/>
    <cellStyle name="Normal 3 2 2 2 2 2 2 2 2 2 8 13 3 2 4" xfId="27947" xr:uid="{00000000-0005-0000-0000-0000566D0000}"/>
    <cellStyle name="Normal 3 2 2 2 2 2 2 2 2 2 8 13 3 3" xfId="27948" xr:uid="{00000000-0005-0000-0000-0000576D0000}"/>
    <cellStyle name="Normal 3 2 2 2 2 2 2 2 2 2 8 13 3 4" xfId="27949" xr:uid="{00000000-0005-0000-0000-0000586D0000}"/>
    <cellStyle name="Normal 3 2 2 2 2 2 2 2 2 2 8 13 3 5" xfId="27950" xr:uid="{00000000-0005-0000-0000-0000596D0000}"/>
    <cellStyle name="Normal 3 2 2 2 2 2 2 2 2 2 8 13 3 6" xfId="27951" xr:uid="{00000000-0005-0000-0000-00005A6D0000}"/>
    <cellStyle name="Normal 3 2 2 2 2 2 2 2 2 2 8 13 4" xfId="27952" xr:uid="{00000000-0005-0000-0000-00005B6D0000}"/>
    <cellStyle name="Normal 3 2 2 2 2 2 2 2 2 2 8 13 5" xfId="27953" xr:uid="{00000000-0005-0000-0000-00005C6D0000}"/>
    <cellStyle name="Normal 3 2 2 2 2 2 2 2 2 2 8 13 6" xfId="27954" xr:uid="{00000000-0005-0000-0000-00005D6D0000}"/>
    <cellStyle name="Normal 3 2 2 2 2 2 2 2 2 2 8 13 7" xfId="27955" xr:uid="{00000000-0005-0000-0000-00005E6D0000}"/>
    <cellStyle name="Normal 3 2 2 2 2 2 2 2 2 2 8 13 8" xfId="27956" xr:uid="{00000000-0005-0000-0000-00005F6D0000}"/>
    <cellStyle name="Normal 3 2 2 2 2 2 2 2 2 2 8 13 8 2" xfId="27957" xr:uid="{00000000-0005-0000-0000-0000606D0000}"/>
    <cellStyle name="Normal 3 2 2 2 2 2 2 2 2 2 8 13 8 3" xfId="27958" xr:uid="{00000000-0005-0000-0000-0000616D0000}"/>
    <cellStyle name="Normal 3 2 2 2 2 2 2 2 2 2 8 13 8 4" xfId="27959" xr:uid="{00000000-0005-0000-0000-0000626D0000}"/>
    <cellStyle name="Normal 3 2 2 2 2 2 2 2 2 2 8 13 9" xfId="27960" xr:uid="{00000000-0005-0000-0000-0000636D0000}"/>
    <cellStyle name="Normal 3 2 2 2 2 2 2 2 2 2 8 14" xfId="27961" xr:uid="{00000000-0005-0000-0000-0000646D0000}"/>
    <cellStyle name="Normal 3 2 2 2 2 2 2 2 2 2 8 15" xfId="27962" xr:uid="{00000000-0005-0000-0000-0000656D0000}"/>
    <cellStyle name="Normal 3 2 2 2 2 2 2 2 2 2 8 15 2" xfId="27963" xr:uid="{00000000-0005-0000-0000-0000666D0000}"/>
    <cellStyle name="Normal 3 2 2 2 2 2 2 2 2 2 8 15 2 2" xfId="27964" xr:uid="{00000000-0005-0000-0000-0000676D0000}"/>
    <cellStyle name="Normal 3 2 2 2 2 2 2 2 2 2 8 15 2 3" xfId="27965" xr:uid="{00000000-0005-0000-0000-0000686D0000}"/>
    <cellStyle name="Normal 3 2 2 2 2 2 2 2 2 2 8 15 2 4" xfId="27966" xr:uid="{00000000-0005-0000-0000-0000696D0000}"/>
    <cellStyle name="Normal 3 2 2 2 2 2 2 2 2 2 8 15 3" xfId="27967" xr:uid="{00000000-0005-0000-0000-00006A6D0000}"/>
    <cellStyle name="Normal 3 2 2 2 2 2 2 2 2 2 8 15 4" xfId="27968" xr:uid="{00000000-0005-0000-0000-00006B6D0000}"/>
    <cellStyle name="Normal 3 2 2 2 2 2 2 2 2 2 8 15 5" xfId="27969" xr:uid="{00000000-0005-0000-0000-00006C6D0000}"/>
    <cellStyle name="Normal 3 2 2 2 2 2 2 2 2 2 8 15 6" xfId="27970" xr:uid="{00000000-0005-0000-0000-00006D6D0000}"/>
    <cellStyle name="Normal 3 2 2 2 2 2 2 2 2 2 8 16" xfId="27971" xr:uid="{00000000-0005-0000-0000-00006E6D0000}"/>
    <cellStyle name="Normal 3 2 2 2 2 2 2 2 2 2 8 17" xfId="27972" xr:uid="{00000000-0005-0000-0000-00006F6D0000}"/>
    <cellStyle name="Normal 3 2 2 2 2 2 2 2 2 2 8 18" xfId="27973" xr:uid="{00000000-0005-0000-0000-0000706D0000}"/>
    <cellStyle name="Normal 3 2 2 2 2 2 2 2 2 2 8 19" xfId="27974" xr:uid="{00000000-0005-0000-0000-0000716D0000}"/>
    <cellStyle name="Normal 3 2 2 2 2 2 2 2 2 2 8 2" xfId="27975" xr:uid="{00000000-0005-0000-0000-0000726D0000}"/>
    <cellStyle name="Normal 3 2 2 2 2 2 2 2 2 2 8 2 10" xfId="27976" xr:uid="{00000000-0005-0000-0000-0000736D0000}"/>
    <cellStyle name="Normal 3 2 2 2 2 2 2 2 2 2 8 2 11" xfId="27977" xr:uid="{00000000-0005-0000-0000-0000746D0000}"/>
    <cellStyle name="Normal 3 2 2 2 2 2 2 2 2 2 8 2 12" xfId="27978" xr:uid="{00000000-0005-0000-0000-0000756D0000}"/>
    <cellStyle name="Normal 3 2 2 2 2 2 2 2 2 2 8 2 13" xfId="27979" xr:uid="{00000000-0005-0000-0000-0000766D0000}"/>
    <cellStyle name="Normal 3 2 2 2 2 2 2 2 2 2 8 2 13 2" xfId="27980" xr:uid="{00000000-0005-0000-0000-0000776D0000}"/>
    <cellStyle name="Normal 3 2 2 2 2 2 2 2 2 2 8 2 13 3" xfId="27981" xr:uid="{00000000-0005-0000-0000-0000786D0000}"/>
    <cellStyle name="Normal 3 2 2 2 2 2 2 2 2 2 8 2 13 4" xfId="27982" xr:uid="{00000000-0005-0000-0000-0000796D0000}"/>
    <cellStyle name="Normal 3 2 2 2 2 2 2 2 2 2 8 2 14" xfId="27983" xr:uid="{00000000-0005-0000-0000-00007A6D0000}"/>
    <cellStyle name="Normal 3 2 2 2 2 2 2 2 2 2 8 2 15" xfId="27984" xr:uid="{00000000-0005-0000-0000-00007B6D0000}"/>
    <cellStyle name="Normal 3 2 2 2 2 2 2 2 2 2 8 2 16" xfId="27985" xr:uid="{00000000-0005-0000-0000-00007C6D0000}"/>
    <cellStyle name="Normal 3 2 2 2 2 2 2 2 2 2 8 2 2" xfId="27986" xr:uid="{00000000-0005-0000-0000-00007D6D0000}"/>
    <cellStyle name="Normal 3 2 2 2 2 2 2 2 2 2 8 2 2 10" xfId="27987" xr:uid="{00000000-0005-0000-0000-00007E6D0000}"/>
    <cellStyle name="Normal 3 2 2 2 2 2 2 2 2 2 8 2 2 11" xfId="27988" xr:uid="{00000000-0005-0000-0000-00007F6D0000}"/>
    <cellStyle name="Normal 3 2 2 2 2 2 2 2 2 2 8 2 2 11 2" xfId="27989" xr:uid="{00000000-0005-0000-0000-0000806D0000}"/>
    <cellStyle name="Normal 3 2 2 2 2 2 2 2 2 2 8 2 2 11 3" xfId="27990" xr:uid="{00000000-0005-0000-0000-0000816D0000}"/>
    <cellStyle name="Normal 3 2 2 2 2 2 2 2 2 2 8 2 2 11 4" xfId="27991" xr:uid="{00000000-0005-0000-0000-0000826D0000}"/>
    <cellStyle name="Normal 3 2 2 2 2 2 2 2 2 2 8 2 2 12" xfId="27992" xr:uid="{00000000-0005-0000-0000-0000836D0000}"/>
    <cellStyle name="Normal 3 2 2 2 2 2 2 2 2 2 8 2 2 13" xfId="27993" xr:uid="{00000000-0005-0000-0000-0000846D0000}"/>
    <cellStyle name="Normal 3 2 2 2 2 2 2 2 2 2 8 2 2 14" xfId="27994" xr:uid="{00000000-0005-0000-0000-0000856D0000}"/>
    <cellStyle name="Normal 3 2 2 2 2 2 2 2 2 2 8 2 2 2" xfId="27995" xr:uid="{00000000-0005-0000-0000-0000866D0000}"/>
    <cellStyle name="Normal 3 2 2 2 2 2 2 2 2 2 8 2 2 2 10" xfId="27996" xr:uid="{00000000-0005-0000-0000-0000876D0000}"/>
    <cellStyle name="Normal 3 2 2 2 2 2 2 2 2 2 8 2 2 2 11" xfId="27997" xr:uid="{00000000-0005-0000-0000-0000886D0000}"/>
    <cellStyle name="Normal 3 2 2 2 2 2 2 2 2 2 8 2 2 2 2" xfId="27998" xr:uid="{00000000-0005-0000-0000-0000896D0000}"/>
    <cellStyle name="Normal 3 2 2 2 2 2 2 2 2 2 8 2 2 2 2 10" xfId="27999" xr:uid="{00000000-0005-0000-0000-00008A6D0000}"/>
    <cellStyle name="Normal 3 2 2 2 2 2 2 2 2 2 8 2 2 2 2 11" xfId="28000" xr:uid="{00000000-0005-0000-0000-00008B6D0000}"/>
    <cellStyle name="Normal 3 2 2 2 2 2 2 2 2 2 8 2 2 2 2 2" xfId="28001" xr:uid="{00000000-0005-0000-0000-00008C6D0000}"/>
    <cellStyle name="Normal 3 2 2 2 2 2 2 2 2 2 8 2 2 2 2 2 2" xfId="28002" xr:uid="{00000000-0005-0000-0000-00008D6D0000}"/>
    <cellStyle name="Normal 3 2 2 2 2 2 2 2 2 2 8 2 2 2 2 2 2 2" xfId="28003" xr:uid="{00000000-0005-0000-0000-00008E6D0000}"/>
    <cellStyle name="Normal 3 2 2 2 2 2 2 2 2 2 8 2 2 2 2 2 2 3" xfId="28004" xr:uid="{00000000-0005-0000-0000-00008F6D0000}"/>
    <cellStyle name="Normal 3 2 2 2 2 2 2 2 2 2 8 2 2 2 2 2 2 4" xfId="28005" xr:uid="{00000000-0005-0000-0000-0000906D0000}"/>
    <cellStyle name="Normal 3 2 2 2 2 2 2 2 2 2 8 2 2 2 2 2 3" xfId="28006" xr:uid="{00000000-0005-0000-0000-0000916D0000}"/>
    <cellStyle name="Normal 3 2 2 2 2 2 2 2 2 2 8 2 2 2 2 2 4" xfId="28007" xr:uid="{00000000-0005-0000-0000-0000926D0000}"/>
    <cellStyle name="Normal 3 2 2 2 2 2 2 2 2 2 8 2 2 2 2 2 5" xfId="28008" xr:uid="{00000000-0005-0000-0000-0000936D0000}"/>
    <cellStyle name="Normal 3 2 2 2 2 2 2 2 2 2 8 2 2 2 2 2 6" xfId="28009" xr:uid="{00000000-0005-0000-0000-0000946D0000}"/>
    <cellStyle name="Normal 3 2 2 2 2 2 2 2 2 2 8 2 2 2 2 3" xfId="28010" xr:uid="{00000000-0005-0000-0000-0000956D0000}"/>
    <cellStyle name="Normal 3 2 2 2 2 2 2 2 2 2 8 2 2 2 2 4" xfId="28011" xr:uid="{00000000-0005-0000-0000-0000966D0000}"/>
    <cellStyle name="Normal 3 2 2 2 2 2 2 2 2 2 8 2 2 2 2 5" xfId="28012" xr:uid="{00000000-0005-0000-0000-0000976D0000}"/>
    <cellStyle name="Normal 3 2 2 2 2 2 2 2 2 2 8 2 2 2 2 6" xfId="28013" xr:uid="{00000000-0005-0000-0000-0000986D0000}"/>
    <cellStyle name="Normal 3 2 2 2 2 2 2 2 2 2 8 2 2 2 2 7" xfId="28014" xr:uid="{00000000-0005-0000-0000-0000996D0000}"/>
    <cellStyle name="Normal 3 2 2 2 2 2 2 2 2 2 8 2 2 2 2 8" xfId="28015" xr:uid="{00000000-0005-0000-0000-00009A6D0000}"/>
    <cellStyle name="Normal 3 2 2 2 2 2 2 2 2 2 8 2 2 2 2 8 2" xfId="28016" xr:uid="{00000000-0005-0000-0000-00009B6D0000}"/>
    <cellStyle name="Normal 3 2 2 2 2 2 2 2 2 2 8 2 2 2 2 8 3" xfId="28017" xr:uid="{00000000-0005-0000-0000-00009C6D0000}"/>
    <cellStyle name="Normal 3 2 2 2 2 2 2 2 2 2 8 2 2 2 2 8 4" xfId="28018" xr:uid="{00000000-0005-0000-0000-00009D6D0000}"/>
    <cellStyle name="Normal 3 2 2 2 2 2 2 2 2 2 8 2 2 2 2 9" xfId="28019" xr:uid="{00000000-0005-0000-0000-00009E6D0000}"/>
    <cellStyle name="Normal 3 2 2 2 2 2 2 2 2 2 8 2 2 2 3" xfId="28020" xr:uid="{00000000-0005-0000-0000-00009F6D0000}"/>
    <cellStyle name="Normal 3 2 2 2 2 2 2 2 2 2 8 2 2 2 3 2" xfId="28021" xr:uid="{00000000-0005-0000-0000-0000A06D0000}"/>
    <cellStyle name="Normal 3 2 2 2 2 2 2 2 2 2 8 2 2 2 3 2 2" xfId="28022" xr:uid="{00000000-0005-0000-0000-0000A16D0000}"/>
    <cellStyle name="Normal 3 2 2 2 2 2 2 2 2 2 8 2 2 2 3 2 3" xfId="28023" xr:uid="{00000000-0005-0000-0000-0000A26D0000}"/>
    <cellStyle name="Normal 3 2 2 2 2 2 2 2 2 2 8 2 2 2 3 2 4" xfId="28024" xr:uid="{00000000-0005-0000-0000-0000A36D0000}"/>
    <cellStyle name="Normal 3 2 2 2 2 2 2 2 2 2 8 2 2 2 3 3" xfId="28025" xr:uid="{00000000-0005-0000-0000-0000A46D0000}"/>
    <cellStyle name="Normal 3 2 2 2 2 2 2 2 2 2 8 2 2 2 3 4" xfId="28026" xr:uid="{00000000-0005-0000-0000-0000A56D0000}"/>
    <cellStyle name="Normal 3 2 2 2 2 2 2 2 2 2 8 2 2 2 3 5" xfId="28027" xr:uid="{00000000-0005-0000-0000-0000A66D0000}"/>
    <cellStyle name="Normal 3 2 2 2 2 2 2 2 2 2 8 2 2 2 3 6" xfId="28028" xr:uid="{00000000-0005-0000-0000-0000A76D0000}"/>
    <cellStyle name="Normal 3 2 2 2 2 2 2 2 2 2 8 2 2 2 4" xfId="28029" xr:uid="{00000000-0005-0000-0000-0000A86D0000}"/>
    <cellStyle name="Normal 3 2 2 2 2 2 2 2 2 2 8 2 2 2 5" xfId="28030" xr:uid="{00000000-0005-0000-0000-0000A96D0000}"/>
    <cellStyle name="Normal 3 2 2 2 2 2 2 2 2 2 8 2 2 2 6" xfId="28031" xr:uid="{00000000-0005-0000-0000-0000AA6D0000}"/>
    <cellStyle name="Normal 3 2 2 2 2 2 2 2 2 2 8 2 2 2 7" xfId="28032" xr:uid="{00000000-0005-0000-0000-0000AB6D0000}"/>
    <cellStyle name="Normal 3 2 2 2 2 2 2 2 2 2 8 2 2 2 8" xfId="28033" xr:uid="{00000000-0005-0000-0000-0000AC6D0000}"/>
    <cellStyle name="Normal 3 2 2 2 2 2 2 2 2 2 8 2 2 2 8 2" xfId="28034" xr:uid="{00000000-0005-0000-0000-0000AD6D0000}"/>
    <cellStyle name="Normal 3 2 2 2 2 2 2 2 2 2 8 2 2 2 8 3" xfId="28035" xr:uid="{00000000-0005-0000-0000-0000AE6D0000}"/>
    <cellStyle name="Normal 3 2 2 2 2 2 2 2 2 2 8 2 2 2 8 4" xfId="28036" xr:uid="{00000000-0005-0000-0000-0000AF6D0000}"/>
    <cellStyle name="Normal 3 2 2 2 2 2 2 2 2 2 8 2 2 2 9" xfId="28037" xr:uid="{00000000-0005-0000-0000-0000B06D0000}"/>
    <cellStyle name="Normal 3 2 2 2 2 2 2 2 2 2 8 2 2 3" xfId="28038" xr:uid="{00000000-0005-0000-0000-0000B16D0000}"/>
    <cellStyle name="Normal 3 2 2 2 2 2 2 2 2 2 8 2 2 4" xfId="28039" xr:uid="{00000000-0005-0000-0000-0000B26D0000}"/>
    <cellStyle name="Normal 3 2 2 2 2 2 2 2 2 2 8 2 2 5" xfId="28040" xr:uid="{00000000-0005-0000-0000-0000B36D0000}"/>
    <cellStyle name="Normal 3 2 2 2 2 2 2 2 2 2 8 2 2 5 2" xfId="28041" xr:uid="{00000000-0005-0000-0000-0000B46D0000}"/>
    <cellStyle name="Normal 3 2 2 2 2 2 2 2 2 2 8 2 2 5 2 2" xfId="28042" xr:uid="{00000000-0005-0000-0000-0000B56D0000}"/>
    <cellStyle name="Normal 3 2 2 2 2 2 2 2 2 2 8 2 2 5 2 3" xfId="28043" xr:uid="{00000000-0005-0000-0000-0000B66D0000}"/>
    <cellStyle name="Normal 3 2 2 2 2 2 2 2 2 2 8 2 2 5 2 4" xfId="28044" xr:uid="{00000000-0005-0000-0000-0000B76D0000}"/>
    <cellStyle name="Normal 3 2 2 2 2 2 2 2 2 2 8 2 2 5 3" xfId="28045" xr:uid="{00000000-0005-0000-0000-0000B86D0000}"/>
    <cellStyle name="Normal 3 2 2 2 2 2 2 2 2 2 8 2 2 5 4" xfId="28046" xr:uid="{00000000-0005-0000-0000-0000B96D0000}"/>
    <cellStyle name="Normal 3 2 2 2 2 2 2 2 2 2 8 2 2 5 5" xfId="28047" xr:uid="{00000000-0005-0000-0000-0000BA6D0000}"/>
    <cellStyle name="Normal 3 2 2 2 2 2 2 2 2 2 8 2 2 5 6" xfId="28048" xr:uid="{00000000-0005-0000-0000-0000BB6D0000}"/>
    <cellStyle name="Normal 3 2 2 2 2 2 2 2 2 2 8 2 2 6" xfId="28049" xr:uid="{00000000-0005-0000-0000-0000BC6D0000}"/>
    <cellStyle name="Normal 3 2 2 2 2 2 2 2 2 2 8 2 2 7" xfId="28050" xr:uid="{00000000-0005-0000-0000-0000BD6D0000}"/>
    <cellStyle name="Normal 3 2 2 2 2 2 2 2 2 2 8 2 2 8" xfId="28051" xr:uid="{00000000-0005-0000-0000-0000BE6D0000}"/>
    <cellStyle name="Normal 3 2 2 2 2 2 2 2 2 2 8 2 2 9" xfId="28052" xr:uid="{00000000-0005-0000-0000-0000BF6D0000}"/>
    <cellStyle name="Normal 3 2 2 2 2 2 2 2 2 2 8 2 3" xfId="28053" xr:uid="{00000000-0005-0000-0000-0000C06D0000}"/>
    <cellStyle name="Normal 3 2 2 2 2 2 2 2 2 2 8 2 4" xfId="28054" xr:uid="{00000000-0005-0000-0000-0000C16D0000}"/>
    <cellStyle name="Normal 3 2 2 2 2 2 2 2 2 2 8 2 5" xfId="28055" xr:uid="{00000000-0005-0000-0000-0000C26D0000}"/>
    <cellStyle name="Normal 3 2 2 2 2 2 2 2 2 2 8 2 5 10" xfId="28056" xr:uid="{00000000-0005-0000-0000-0000C36D0000}"/>
    <cellStyle name="Normal 3 2 2 2 2 2 2 2 2 2 8 2 5 11" xfId="28057" xr:uid="{00000000-0005-0000-0000-0000C46D0000}"/>
    <cellStyle name="Normal 3 2 2 2 2 2 2 2 2 2 8 2 5 2" xfId="28058" xr:uid="{00000000-0005-0000-0000-0000C56D0000}"/>
    <cellStyle name="Normal 3 2 2 2 2 2 2 2 2 2 8 2 5 2 10" xfId="28059" xr:uid="{00000000-0005-0000-0000-0000C66D0000}"/>
    <cellStyle name="Normal 3 2 2 2 2 2 2 2 2 2 8 2 5 2 11" xfId="28060" xr:uid="{00000000-0005-0000-0000-0000C76D0000}"/>
    <cellStyle name="Normal 3 2 2 2 2 2 2 2 2 2 8 2 5 2 2" xfId="28061" xr:uid="{00000000-0005-0000-0000-0000C86D0000}"/>
    <cellStyle name="Normal 3 2 2 2 2 2 2 2 2 2 8 2 5 2 2 2" xfId="28062" xr:uid="{00000000-0005-0000-0000-0000C96D0000}"/>
    <cellStyle name="Normal 3 2 2 2 2 2 2 2 2 2 8 2 5 2 2 2 2" xfId="28063" xr:uid="{00000000-0005-0000-0000-0000CA6D0000}"/>
    <cellStyle name="Normal 3 2 2 2 2 2 2 2 2 2 8 2 5 2 2 2 3" xfId="28064" xr:uid="{00000000-0005-0000-0000-0000CB6D0000}"/>
    <cellStyle name="Normal 3 2 2 2 2 2 2 2 2 2 8 2 5 2 2 2 4" xfId="28065" xr:uid="{00000000-0005-0000-0000-0000CC6D0000}"/>
    <cellStyle name="Normal 3 2 2 2 2 2 2 2 2 2 8 2 5 2 2 3" xfId="28066" xr:uid="{00000000-0005-0000-0000-0000CD6D0000}"/>
    <cellStyle name="Normal 3 2 2 2 2 2 2 2 2 2 8 2 5 2 2 4" xfId="28067" xr:uid="{00000000-0005-0000-0000-0000CE6D0000}"/>
    <cellStyle name="Normal 3 2 2 2 2 2 2 2 2 2 8 2 5 2 2 5" xfId="28068" xr:uid="{00000000-0005-0000-0000-0000CF6D0000}"/>
    <cellStyle name="Normal 3 2 2 2 2 2 2 2 2 2 8 2 5 2 2 6" xfId="28069" xr:uid="{00000000-0005-0000-0000-0000D06D0000}"/>
    <cellStyle name="Normal 3 2 2 2 2 2 2 2 2 2 8 2 5 2 3" xfId="28070" xr:uid="{00000000-0005-0000-0000-0000D16D0000}"/>
    <cellStyle name="Normal 3 2 2 2 2 2 2 2 2 2 8 2 5 2 4" xfId="28071" xr:uid="{00000000-0005-0000-0000-0000D26D0000}"/>
    <cellStyle name="Normal 3 2 2 2 2 2 2 2 2 2 8 2 5 2 5" xfId="28072" xr:uid="{00000000-0005-0000-0000-0000D36D0000}"/>
    <cellStyle name="Normal 3 2 2 2 2 2 2 2 2 2 8 2 5 2 6" xfId="28073" xr:uid="{00000000-0005-0000-0000-0000D46D0000}"/>
    <cellStyle name="Normal 3 2 2 2 2 2 2 2 2 2 8 2 5 2 7" xfId="28074" xr:uid="{00000000-0005-0000-0000-0000D56D0000}"/>
    <cellStyle name="Normal 3 2 2 2 2 2 2 2 2 2 8 2 5 2 8" xfId="28075" xr:uid="{00000000-0005-0000-0000-0000D66D0000}"/>
    <cellStyle name="Normal 3 2 2 2 2 2 2 2 2 2 8 2 5 2 8 2" xfId="28076" xr:uid="{00000000-0005-0000-0000-0000D76D0000}"/>
    <cellStyle name="Normal 3 2 2 2 2 2 2 2 2 2 8 2 5 2 8 3" xfId="28077" xr:uid="{00000000-0005-0000-0000-0000D86D0000}"/>
    <cellStyle name="Normal 3 2 2 2 2 2 2 2 2 2 8 2 5 2 8 4" xfId="28078" xr:uid="{00000000-0005-0000-0000-0000D96D0000}"/>
    <cellStyle name="Normal 3 2 2 2 2 2 2 2 2 2 8 2 5 2 9" xfId="28079" xr:uid="{00000000-0005-0000-0000-0000DA6D0000}"/>
    <cellStyle name="Normal 3 2 2 2 2 2 2 2 2 2 8 2 5 3" xfId="28080" xr:uid="{00000000-0005-0000-0000-0000DB6D0000}"/>
    <cellStyle name="Normal 3 2 2 2 2 2 2 2 2 2 8 2 5 3 2" xfId="28081" xr:uid="{00000000-0005-0000-0000-0000DC6D0000}"/>
    <cellStyle name="Normal 3 2 2 2 2 2 2 2 2 2 8 2 5 3 2 2" xfId="28082" xr:uid="{00000000-0005-0000-0000-0000DD6D0000}"/>
    <cellStyle name="Normal 3 2 2 2 2 2 2 2 2 2 8 2 5 3 2 3" xfId="28083" xr:uid="{00000000-0005-0000-0000-0000DE6D0000}"/>
    <cellStyle name="Normal 3 2 2 2 2 2 2 2 2 2 8 2 5 3 2 4" xfId="28084" xr:uid="{00000000-0005-0000-0000-0000DF6D0000}"/>
    <cellStyle name="Normal 3 2 2 2 2 2 2 2 2 2 8 2 5 3 3" xfId="28085" xr:uid="{00000000-0005-0000-0000-0000E06D0000}"/>
    <cellStyle name="Normal 3 2 2 2 2 2 2 2 2 2 8 2 5 3 4" xfId="28086" xr:uid="{00000000-0005-0000-0000-0000E16D0000}"/>
    <cellStyle name="Normal 3 2 2 2 2 2 2 2 2 2 8 2 5 3 5" xfId="28087" xr:uid="{00000000-0005-0000-0000-0000E26D0000}"/>
    <cellStyle name="Normal 3 2 2 2 2 2 2 2 2 2 8 2 5 3 6" xfId="28088" xr:uid="{00000000-0005-0000-0000-0000E36D0000}"/>
    <cellStyle name="Normal 3 2 2 2 2 2 2 2 2 2 8 2 5 4" xfId="28089" xr:uid="{00000000-0005-0000-0000-0000E46D0000}"/>
    <cellStyle name="Normal 3 2 2 2 2 2 2 2 2 2 8 2 5 5" xfId="28090" xr:uid="{00000000-0005-0000-0000-0000E56D0000}"/>
    <cellStyle name="Normal 3 2 2 2 2 2 2 2 2 2 8 2 5 6" xfId="28091" xr:uid="{00000000-0005-0000-0000-0000E66D0000}"/>
    <cellStyle name="Normal 3 2 2 2 2 2 2 2 2 2 8 2 5 7" xfId="28092" xr:uid="{00000000-0005-0000-0000-0000E76D0000}"/>
    <cellStyle name="Normal 3 2 2 2 2 2 2 2 2 2 8 2 5 8" xfId="28093" xr:uid="{00000000-0005-0000-0000-0000E86D0000}"/>
    <cellStyle name="Normal 3 2 2 2 2 2 2 2 2 2 8 2 5 8 2" xfId="28094" xr:uid="{00000000-0005-0000-0000-0000E96D0000}"/>
    <cellStyle name="Normal 3 2 2 2 2 2 2 2 2 2 8 2 5 8 3" xfId="28095" xr:uid="{00000000-0005-0000-0000-0000EA6D0000}"/>
    <cellStyle name="Normal 3 2 2 2 2 2 2 2 2 2 8 2 5 8 4" xfId="28096" xr:uid="{00000000-0005-0000-0000-0000EB6D0000}"/>
    <cellStyle name="Normal 3 2 2 2 2 2 2 2 2 2 8 2 5 9" xfId="28097" xr:uid="{00000000-0005-0000-0000-0000EC6D0000}"/>
    <cellStyle name="Normal 3 2 2 2 2 2 2 2 2 2 8 2 6" xfId="28098" xr:uid="{00000000-0005-0000-0000-0000ED6D0000}"/>
    <cellStyle name="Normal 3 2 2 2 2 2 2 2 2 2 8 2 7" xfId="28099" xr:uid="{00000000-0005-0000-0000-0000EE6D0000}"/>
    <cellStyle name="Normal 3 2 2 2 2 2 2 2 2 2 8 2 7 2" xfId="28100" xr:uid="{00000000-0005-0000-0000-0000EF6D0000}"/>
    <cellStyle name="Normal 3 2 2 2 2 2 2 2 2 2 8 2 7 2 2" xfId="28101" xr:uid="{00000000-0005-0000-0000-0000F06D0000}"/>
    <cellStyle name="Normal 3 2 2 2 2 2 2 2 2 2 8 2 7 2 3" xfId="28102" xr:uid="{00000000-0005-0000-0000-0000F16D0000}"/>
    <cellStyle name="Normal 3 2 2 2 2 2 2 2 2 2 8 2 7 2 4" xfId="28103" xr:uid="{00000000-0005-0000-0000-0000F26D0000}"/>
    <cellStyle name="Normal 3 2 2 2 2 2 2 2 2 2 8 2 7 3" xfId="28104" xr:uid="{00000000-0005-0000-0000-0000F36D0000}"/>
    <cellStyle name="Normal 3 2 2 2 2 2 2 2 2 2 8 2 7 4" xfId="28105" xr:uid="{00000000-0005-0000-0000-0000F46D0000}"/>
    <cellStyle name="Normal 3 2 2 2 2 2 2 2 2 2 8 2 7 5" xfId="28106" xr:uid="{00000000-0005-0000-0000-0000F56D0000}"/>
    <cellStyle name="Normal 3 2 2 2 2 2 2 2 2 2 8 2 7 6" xfId="28107" xr:uid="{00000000-0005-0000-0000-0000F66D0000}"/>
    <cellStyle name="Normal 3 2 2 2 2 2 2 2 2 2 8 2 8" xfId="28108" xr:uid="{00000000-0005-0000-0000-0000F76D0000}"/>
    <cellStyle name="Normal 3 2 2 2 2 2 2 2 2 2 8 2 9" xfId="28109" xr:uid="{00000000-0005-0000-0000-0000F86D0000}"/>
    <cellStyle name="Normal 3 2 2 2 2 2 2 2 2 2 8 20" xfId="28110" xr:uid="{00000000-0005-0000-0000-0000F96D0000}"/>
    <cellStyle name="Normal 3 2 2 2 2 2 2 2 2 2 8 21" xfId="28111" xr:uid="{00000000-0005-0000-0000-0000FA6D0000}"/>
    <cellStyle name="Normal 3 2 2 2 2 2 2 2 2 2 8 21 2" xfId="28112" xr:uid="{00000000-0005-0000-0000-0000FB6D0000}"/>
    <cellStyle name="Normal 3 2 2 2 2 2 2 2 2 2 8 21 3" xfId="28113" xr:uid="{00000000-0005-0000-0000-0000FC6D0000}"/>
    <cellStyle name="Normal 3 2 2 2 2 2 2 2 2 2 8 21 4" xfId="28114" xr:uid="{00000000-0005-0000-0000-0000FD6D0000}"/>
    <cellStyle name="Normal 3 2 2 2 2 2 2 2 2 2 8 22" xfId="28115" xr:uid="{00000000-0005-0000-0000-0000FE6D0000}"/>
    <cellStyle name="Normal 3 2 2 2 2 2 2 2 2 2 8 23" xfId="28116" xr:uid="{00000000-0005-0000-0000-0000FF6D0000}"/>
    <cellStyle name="Normal 3 2 2 2 2 2 2 2 2 2 8 24" xfId="28117" xr:uid="{00000000-0005-0000-0000-0000006E0000}"/>
    <cellStyle name="Normal 3 2 2 2 2 2 2 2 2 2 8 3" xfId="28118" xr:uid="{00000000-0005-0000-0000-0000016E0000}"/>
    <cellStyle name="Normal 3 2 2 2 2 2 2 2 2 2 8 4" xfId="28119" xr:uid="{00000000-0005-0000-0000-0000026E0000}"/>
    <cellStyle name="Normal 3 2 2 2 2 2 2 2 2 2 8 5" xfId="28120" xr:uid="{00000000-0005-0000-0000-0000036E0000}"/>
    <cellStyle name="Normal 3 2 2 2 2 2 2 2 2 2 8 6" xfId="28121" xr:uid="{00000000-0005-0000-0000-0000046E0000}"/>
    <cellStyle name="Normal 3 2 2 2 2 2 2 2 2 2 8 7" xfId="28122" xr:uid="{00000000-0005-0000-0000-0000056E0000}"/>
    <cellStyle name="Normal 3 2 2 2 2 2 2 2 2 2 8 8" xfId="28123" xr:uid="{00000000-0005-0000-0000-0000066E0000}"/>
    <cellStyle name="Normal 3 2 2 2 2 2 2 2 2 2 8 9" xfId="28124" xr:uid="{00000000-0005-0000-0000-0000076E0000}"/>
    <cellStyle name="Normal 3 2 2 2 2 2 2 2 2 2 9" xfId="28125" xr:uid="{00000000-0005-0000-0000-0000086E0000}"/>
    <cellStyle name="Normal 3 2 2 2 2 2 2 2 2 2 9 10" xfId="28126" xr:uid="{00000000-0005-0000-0000-0000096E0000}"/>
    <cellStyle name="Normal 3 2 2 2 2 2 2 2 2 2 9 11" xfId="28127" xr:uid="{00000000-0005-0000-0000-00000A6E0000}"/>
    <cellStyle name="Normal 3 2 2 2 2 2 2 2 2 2 9 12" xfId="28128" xr:uid="{00000000-0005-0000-0000-00000B6E0000}"/>
    <cellStyle name="Normal 3 2 2 2 2 2 2 2 2 2 9 13" xfId="28129" xr:uid="{00000000-0005-0000-0000-00000C6E0000}"/>
    <cellStyle name="Normal 3 2 2 2 2 2 2 2 2 2 9 13 2" xfId="28130" xr:uid="{00000000-0005-0000-0000-00000D6E0000}"/>
    <cellStyle name="Normal 3 2 2 2 2 2 2 2 2 2 9 13 3" xfId="28131" xr:uid="{00000000-0005-0000-0000-00000E6E0000}"/>
    <cellStyle name="Normal 3 2 2 2 2 2 2 2 2 2 9 13 4" xfId="28132" xr:uid="{00000000-0005-0000-0000-00000F6E0000}"/>
    <cellStyle name="Normal 3 2 2 2 2 2 2 2 2 2 9 14" xfId="28133" xr:uid="{00000000-0005-0000-0000-0000106E0000}"/>
    <cellStyle name="Normal 3 2 2 2 2 2 2 2 2 2 9 15" xfId="28134" xr:uid="{00000000-0005-0000-0000-0000116E0000}"/>
    <cellStyle name="Normal 3 2 2 2 2 2 2 2 2 2 9 16" xfId="28135" xr:uid="{00000000-0005-0000-0000-0000126E0000}"/>
    <cellStyle name="Normal 3 2 2 2 2 2 2 2 2 2 9 2" xfId="28136" xr:uid="{00000000-0005-0000-0000-0000136E0000}"/>
    <cellStyle name="Normal 3 2 2 2 2 2 2 2 2 2 9 2 10" xfId="28137" xr:uid="{00000000-0005-0000-0000-0000146E0000}"/>
    <cellStyle name="Normal 3 2 2 2 2 2 2 2 2 2 9 2 11" xfId="28138" xr:uid="{00000000-0005-0000-0000-0000156E0000}"/>
    <cellStyle name="Normal 3 2 2 2 2 2 2 2 2 2 9 2 11 2" xfId="28139" xr:uid="{00000000-0005-0000-0000-0000166E0000}"/>
    <cellStyle name="Normal 3 2 2 2 2 2 2 2 2 2 9 2 11 3" xfId="28140" xr:uid="{00000000-0005-0000-0000-0000176E0000}"/>
    <cellStyle name="Normal 3 2 2 2 2 2 2 2 2 2 9 2 11 4" xfId="28141" xr:uid="{00000000-0005-0000-0000-0000186E0000}"/>
    <cellStyle name="Normal 3 2 2 2 2 2 2 2 2 2 9 2 12" xfId="28142" xr:uid="{00000000-0005-0000-0000-0000196E0000}"/>
    <cellStyle name="Normal 3 2 2 2 2 2 2 2 2 2 9 2 13" xfId="28143" xr:uid="{00000000-0005-0000-0000-00001A6E0000}"/>
    <cellStyle name="Normal 3 2 2 2 2 2 2 2 2 2 9 2 14" xfId="28144" xr:uid="{00000000-0005-0000-0000-00001B6E0000}"/>
    <cellStyle name="Normal 3 2 2 2 2 2 2 2 2 2 9 2 2" xfId="28145" xr:uid="{00000000-0005-0000-0000-00001C6E0000}"/>
    <cellStyle name="Normal 3 2 2 2 2 2 2 2 2 2 9 2 2 10" xfId="28146" xr:uid="{00000000-0005-0000-0000-00001D6E0000}"/>
    <cellStyle name="Normal 3 2 2 2 2 2 2 2 2 2 9 2 2 11" xfId="28147" xr:uid="{00000000-0005-0000-0000-00001E6E0000}"/>
    <cellStyle name="Normal 3 2 2 2 2 2 2 2 2 2 9 2 2 2" xfId="28148" xr:uid="{00000000-0005-0000-0000-00001F6E0000}"/>
    <cellStyle name="Normal 3 2 2 2 2 2 2 2 2 2 9 2 2 2 10" xfId="28149" xr:uid="{00000000-0005-0000-0000-0000206E0000}"/>
    <cellStyle name="Normal 3 2 2 2 2 2 2 2 2 2 9 2 2 2 11" xfId="28150" xr:uid="{00000000-0005-0000-0000-0000216E0000}"/>
    <cellStyle name="Normal 3 2 2 2 2 2 2 2 2 2 9 2 2 2 2" xfId="28151" xr:uid="{00000000-0005-0000-0000-0000226E0000}"/>
    <cellStyle name="Normal 3 2 2 2 2 2 2 2 2 2 9 2 2 2 2 2" xfId="28152" xr:uid="{00000000-0005-0000-0000-0000236E0000}"/>
    <cellStyle name="Normal 3 2 2 2 2 2 2 2 2 2 9 2 2 2 2 2 2" xfId="28153" xr:uid="{00000000-0005-0000-0000-0000246E0000}"/>
    <cellStyle name="Normal 3 2 2 2 2 2 2 2 2 2 9 2 2 2 2 2 3" xfId="28154" xr:uid="{00000000-0005-0000-0000-0000256E0000}"/>
    <cellStyle name="Normal 3 2 2 2 2 2 2 2 2 2 9 2 2 2 2 2 4" xfId="28155" xr:uid="{00000000-0005-0000-0000-0000266E0000}"/>
    <cellStyle name="Normal 3 2 2 2 2 2 2 2 2 2 9 2 2 2 2 3" xfId="28156" xr:uid="{00000000-0005-0000-0000-0000276E0000}"/>
    <cellStyle name="Normal 3 2 2 2 2 2 2 2 2 2 9 2 2 2 2 4" xfId="28157" xr:uid="{00000000-0005-0000-0000-0000286E0000}"/>
    <cellStyle name="Normal 3 2 2 2 2 2 2 2 2 2 9 2 2 2 2 5" xfId="28158" xr:uid="{00000000-0005-0000-0000-0000296E0000}"/>
    <cellStyle name="Normal 3 2 2 2 2 2 2 2 2 2 9 2 2 2 2 6" xfId="28159" xr:uid="{00000000-0005-0000-0000-00002A6E0000}"/>
    <cellStyle name="Normal 3 2 2 2 2 2 2 2 2 2 9 2 2 2 3" xfId="28160" xr:uid="{00000000-0005-0000-0000-00002B6E0000}"/>
    <cellStyle name="Normal 3 2 2 2 2 2 2 2 2 2 9 2 2 2 4" xfId="28161" xr:uid="{00000000-0005-0000-0000-00002C6E0000}"/>
    <cellStyle name="Normal 3 2 2 2 2 2 2 2 2 2 9 2 2 2 5" xfId="28162" xr:uid="{00000000-0005-0000-0000-00002D6E0000}"/>
    <cellStyle name="Normal 3 2 2 2 2 2 2 2 2 2 9 2 2 2 6" xfId="28163" xr:uid="{00000000-0005-0000-0000-00002E6E0000}"/>
    <cellStyle name="Normal 3 2 2 2 2 2 2 2 2 2 9 2 2 2 7" xfId="28164" xr:uid="{00000000-0005-0000-0000-00002F6E0000}"/>
    <cellStyle name="Normal 3 2 2 2 2 2 2 2 2 2 9 2 2 2 8" xfId="28165" xr:uid="{00000000-0005-0000-0000-0000306E0000}"/>
    <cellStyle name="Normal 3 2 2 2 2 2 2 2 2 2 9 2 2 2 8 2" xfId="28166" xr:uid="{00000000-0005-0000-0000-0000316E0000}"/>
    <cellStyle name="Normal 3 2 2 2 2 2 2 2 2 2 9 2 2 2 8 3" xfId="28167" xr:uid="{00000000-0005-0000-0000-0000326E0000}"/>
    <cellStyle name="Normal 3 2 2 2 2 2 2 2 2 2 9 2 2 2 8 4" xfId="28168" xr:uid="{00000000-0005-0000-0000-0000336E0000}"/>
    <cellStyle name="Normal 3 2 2 2 2 2 2 2 2 2 9 2 2 2 9" xfId="28169" xr:uid="{00000000-0005-0000-0000-0000346E0000}"/>
    <cellStyle name="Normal 3 2 2 2 2 2 2 2 2 2 9 2 2 3" xfId="28170" xr:uid="{00000000-0005-0000-0000-0000356E0000}"/>
    <cellStyle name="Normal 3 2 2 2 2 2 2 2 2 2 9 2 2 3 2" xfId="28171" xr:uid="{00000000-0005-0000-0000-0000366E0000}"/>
    <cellStyle name="Normal 3 2 2 2 2 2 2 2 2 2 9 2 2 3 2 2" xfId="28172" xr:uid="{00000000-0005-0000-0000-0000376E0000}"/>
    <cellStyle name="Normal 3 2 2 2 2 2 2 2 2 2 9 2 2 3 2 3" xfId="28173" xr:uid="{00000000-0005-0000-0000-0000386E0000}"/>
    <cellStyle name="Normal 3 2 2 2 2 2 2 2 2 2 9 2 2 3 2 4" xfId="28174" xr:uid="{00000000-0005-0000-0000-0000396E0000}"/>
    <cellStyle name="Normal 3 2 2 2 2 2 2 2 2 2 9 2 2 3 3" xfId="28175" xr:uid="{00000000-0005-0000-0000-00003A6E0000}"/>
    <cellStyle name="Normal 3 2 2 2 2 2 2 2 2 2 9 2 2 3 4" xfId="28176" xr:uid="{00000000-0005-0000-0000-00003B6E0000}"/>
    <cellStyle name="Normal 3 2 2 2 2 2 2 2 2 2 9 2 2 3 5" xfId="28177" xr:uid="{00000000-0005-0000-0000-00003C6E0000}"/>
    <cellStyle name="Normal 3 2 2 2 2 2 2 2 2 2 9 2 2 3 6" xfId="28178" xr:uid="{00000000-0005-0000-0000-00003D6E0000}"/>
    <cellStyle name="Normal 3 2 2 2 2 2 2 2 2 2 9 2 2 4" xfId="28179" xr:uid="{00000000-0005-0000-0000-00003E6E0000}"/>
    <cellStyle name="Normal 3 2 2 2 2 2 2 2 2 2 9 2 2 5" xfId="28180" xr:uid="{00000000-0005-0000-0000-00003F6E0000}"/>
    <cellStyle name="Normal 3 2 2 2 2 2 2 2 2 2 9 2 2 6" xfId="28181" xr:uid="{00000000-0005-0000-0000-0000406E0000}"/>
    <cellStyle name="Normal 3 2 2 2 2 2 2 2 2 2 9 2 2 7" xfId="28182" xr:uid="{00000000-0005-0000-0000-0000416E0000}"/>
    <cellStyle name="Normal 3 2 2 2 2 2 2 2 2 2 9 2 2 8" xfId="28183" xr:uid="{00000000-0005-0000-0000-0000426E0000}"/>
    <cellStyle name="Normal 3 2 2 2 2 2 2 2 2 2 9 2 2 8 2" xfId="28184" xr:uid="{00000000-0005-0000-0000-0000436E0000}"/>
    <cellStyle name="Normal 3 2 2 2 2 2 2 2 2 2 9 2 2 8 3" xfId="28185" xr:uid="{00000000-0005-0000-0000-0000446E0000}"/>
    <cellStyle name="Normal 3 2 2 2 2 2 2 2 2 2 9 2 2 8 4" xfId="28186" xr:uid="{00000000-0005-0000-0000-0000456E0000}"/>
    <cellStyle name="Normal 3 2 2 2 2 2 2 2 2 2 9 2 2 9" xfId="28187" xr:uid="{00000000-0005-0000-0000-0000466E0000}"/>
    <cellStyle name="Normal 3 2 2 2 2 2 2 2 2 2 9 2 3" xfId="28188" xr:uid="{00000000-0005-0000-0000-0000476E0000}"/>
    <cellStyle name="Normal 3 2 2 2 2 2 2 2 2 2 9 2 4" xfId="28189" xr:uid="{00000000-0005-0000-0000-0000486E0000}"/>
    <cellStyle name="Normal 3 2 2 2 2 2 2 2 2 2 9 2 5" xfId="28190" xr:uid="{00000000-0005-0000-0000-0000496E0000}"/>
    <cellStyle name="Normal 3 2 2 2 2 2 2 2 2 2 9 2 5 2" xfId="28191" xr:uid="{00000000-0005-0000-0000-00004A6E0000}"/>
    <cellStyle name="Normal 3 2 2 2 2 2 2 2 2 2 9 2 5 2 2" xfId="28192" xr:uid="{00000000-0005-0000-0000-00004B6E0000}"/>
    <cellStyle name="Normal 3 2 2 2 2 2 2 2 2 2 9 2 5 2 3" xfId="28193" xr:uid="{00000000-0005-0000-0000-00004C6E0000}"/>
    <cellStyle name="Normal 3 2 2 2 2 2 2 2 2 2 9 2 5 2 4" xfId="28194" xr:uid="{00000000-0005-0000-0000-00004D6E0000}"/>
    <cellStyle name="Normal 3 2 2 2 2 2 2 2 2 2 9 2 5 3" xfId="28195" xr:uid="{00000000-0005-0000-0000-00004E6E0000}"/>
    <cellStyle name="Normal 3 2 2 2 2 2 2 2 2 2 9 2 5 4" xfId="28196" xr:uid="{00000000-0005-0000-0000-00004F6E0000}"/>
    <cellStyle name="Normal 3 2 2 2 2 2 2 2 2 2 9 2 5 5" xfId="28197" xr:uid="{00000000-0005-0000-0000-0000506E0000}"/>
    <cellStyle name="Normal 3 2 2 2 2 2 2 2 2 2 9 2 5 6" xfId="28198" xr:uid="{00000000-0005-0000-0000-0000516E0000}"/>
    <cellStyle name="Normal 3 2 2 2 2 2 2 2 2 2 9 2 6" xfId="28199" xr:uid="{00000000-0005-0000-0000-0000526E0000}"/>
    <cellStyle name="Normal 3 2 2 2 2 2 2 2 2 2 9 2 7" xfId="28200" xr:uid="{00000000-0005-0000-0000-0000536E0000}"/>
    <cellStyle name="Normal 3 2 2 2 2 2 2 2 2 2 9 2 8" xfId="28201" xr:uid="{00000000-0005-0000-0000-0000546E0000}"/>
    <cellStyle name="Normal 3 2 2 2 2 2 2 2 2 2 9 2 9" xfId="28202" xr:uid="{00000000-0005-0000-0000-0000556E0000}"/>
    <cellStyle name="Normal 3 2 2 2 2 2 2 2 2 2 9 3" xfId="28203" xr:uid="{00000000-0005-0000-0000-0000566E0000}"/>
    <cellStyle name="Normal 3 2 2 2 2 2 2 2 2 2 9 4" xfId="28204" xr:uid="{00000000-0005-0000-0000-0000576E0000}"/>
    <cellStyle name="Normal 3 2 2 2 2 2 2 2 2 2 9 5" xfId="28205" xr:uid="{00000000-0005-0000-0000-0000586E0000}"/>
    <cellStyle name="Normal 3 2 2 2 2 2 2 2 2 2 9 5 10" xfId="28206" xr:uid="{00000000-0005-0000-0000-0000596E0000}"/>
    <cellStyle name="Normal 3 2 2 2 2 2 2 2 2 2 9 5 11" xfId="28207" xr:uid="{00000000-0005-0000-0000-00005A6E0000}"/>
    <cellStyle name="Normal 3 2 2 2 2 2 2 2 2 2 9 5 2" xfId="28208" xr:uid="{00000000-0005-0000-0000-00005B6E0000}"/>
    <cellStyle name="Normal 3 2 2 2 2 2 2 2 2 2 9 5 2 10" xfId="28209" xr:uid="{00000000-0005-0000-0000-00005C6E0000}"/>
    <cellStyle name="Normal 3 2 2 2 2 2 2 2 2 2 9 5 2 11" xfId="28210" xr:uid="{00000000-0005-0000-0000-00005D6E0000}"/>
    <cellStyle name="Normal 3 2 2 2 2 2 2 2 2 2 9 5 2 2" xfId="28211" xr:uid="{00000000-0005-0000-0000-00005E6E0000}"/>
    <cellStyle name="Normal 3 2 2 2 2 2 2 2 2 2 9 5 2 2 2" xfId="28212" xr:uid="{00000000-0005-0000-0000-00005F6E0000}"/>
    <cellStyle name="Normal 3 2 2 2 2 2 2 2 2 2 9 5 2 2 2 2" xfId="28213" xr:uid="{00000000-0005-0000-0000-0000606E0000}"/>
    <cellStyle name="Normal 3 2 2 2 2 2 2 2 2 2 9 5 2 2 2 3" xfId="28214" xr:uid="{00000000-0005-0000-0000-0000616E0000}"/>
    <cellStyle name="Normal 3 2 2 2 2 2 2 2 2 2 9 5 2 2 2 4" xfId="28215" xr:uid="{00000000-0005-0000-0000-0000626E0000}"/>
    <cellStyle name="Normal 3 2 2 2 2 2 2 2 2 2 9 5 2 2 3" xfId="28216" xr:uid="{00000000-0005-0000-0000-0000636E0000}"/>
    <cellStyle name="Normal 3 2 2 2 2 2 2 2 2 2 9 5 2 2 4" xfId="28217" xr:uid="{00000000-0005-0000-0000-0000646E0000}"/>
    <cellStyle name="Normal 3 2 2 2 2 2 2 2 2 2 9 5 2 2 5" xfId="28218" xr:uid="{00000000-0005-0000-0000-0000656E0000}"/>
    <cellStyle name="Normal 3 2 2 2 2 2 2 2 2 2 9 5 2 2 6" xfId="28219" xr:uid="{00000000-0005-0000-0000-0000666E0000}"/>
    <cellStyle name="Normal 3 2 2 2 2 2 2 2 2 2 9 5 2 3" xfId="28220" xr:uid="{00000000-0005-0000-0000-0000676E0000}"/>
    <cellStyle name="Normal 3 2 2 2 2 2 2 2 2 2 9 5 2 4" xfId="28221" xr:uid="{00000000-0005-0000-0000-0000686E0000}"/>
    <cellStyle name="Normal 3 2 2 2 2 2 2 2 2 2 9 5 2 5" xfId="28222" xr:uid="{00000000-0005-0000-0000-0000696E0000}"/>
    <cellStyle name="Normal 3 2 2 2 2 2 2 2 2 2 9 5 2 6" xfId="28223" xr:uid="{00000000-0005-0000-0000-00006A6E0000}"/>
    <cellStyle name="Normal 3 2 2 2 2 2 2 2 2 2 9 5 2 7" xfId="28224" xr:uid="{00000000-0005-0000-0000-00006B6E0000}"/>
    <cellStyle name="Normal 3 2 2 2 2 2 2 2 2 2 9 5 2 8" xfId="28225" xr:uid="{00000000-0005-0000-0000-00006C6E0000}"/>
    <cellStyle name="Normal 3 2 2 2 2 2 2 2 2 2 9 5 2 8 2" xfId="28226" xr:uid="{00000000-0005-0000-0000-00006D6E0000}"/>
    <cellStyle name="Normal 3 2 2 2 2 2 2 2 2 2 9 5 2 8 3" xfId="28227" xr:uid="{00000000-0005-0000-0000-00006E6E0000}"/>
    <cellStyle name="Normal 3 2 2 2 2 2 2 2 2 2 9 5 2 8 4" xfId="28228" xr:uid="{00000000-0005-0000-0000-00006F6E0000}"/>
    <cellStyle name="Normal 3 2 2 2 2 2 2 2 2 2 9 5 2 9" xfId="28229" xr:uid="{00000000-0005-0000-0000-0000706E0000}"/>
    <cellStyle name="Normal 3 2 2 2 2 2 2 2 2 2 9 5 3" xfId="28230" xr:uid="{00000000-0005-0000-0000-0000716E0000}"/>
    <cellStyle name="Normal 3 2 2 2 2 2 2 2 2 2 9 5 3 2" xfId="28231" xr:uid="{00000000-0005-0000-0000-0000726E0000}"/>
    <cellStyle name="Normal 3 2 2 2 2 2 2 2 2 2 9 5 3 2 2" xfId="28232" xr:uid="{00000000-0005-0000-0000-0000736E0000}"/>
    <cellStyle name="Normal 3 2 2 2 2 2 2 2 2 2 9 5 3 2 3" xfId="28233" xr:uid="{00000000-0005-0000-0000-0000746E0000}"/>
    <cellStyle name="Normal 3 2 2 2 2 2 2 2 2 2 9 5 3 2 4" xfId="28234" xr:uid="{00000000-0005-0000-0000-0000756E0000}"/>
    <cellStyle name="Normal 3 2 2 2 2 2 2 2 2 2 9 5 3 3" xfId="28235" xr:uid="{00000000-0005-0000-0000-0000766E0000}"/>
    <cellStyle name="Normal 3 2 2 2 2 2 2 2 2 2 9 5 3 4" xfId="28236" xr:uid="{00000000-0005-0000-0000-0000776E0000}"/>
    <cellStyle name="Normal 3 2 2 2 2 2 2 2 2 2 9 5 3 5" xfId="28237" xr:uid="{00000000-0005-0000-0000-0000786E0000}"/>
    <cellStyle name="Normal 3 2 2 2 2 2 2 2 2 2 9 5 3 6" xfId="28238" xr:uid="{00000000-0005-0000-0000-0000796E0000}"/>
    <cellStyle name="Normal 3 2 2 2 2 2 2 2 2 2 9 5 4" xfId="28239" xr:uid="{00000000-0005-0000-0000-00007A6E0000}"/>
    <cellStyle name="Normal 3 2 2 2 2 2 2 2 2 2 9 5 5" xfId="28240" xr:uid="{00000000-0005-0000-0000-00007B6E0000}"/>
    <cellStyle name="Normal 3 2 2 2 2 2 2 2 2 2 9 5 6" xfId="28241" xr:uid="{00000000-0005-0000-0000-00007C6E0000}"/>
    <cellStyle name="Normal 3 2 2 2 2 2 2 2 2 2 9 5 7" xfId="28242" xr:uid="{00000000-0005-0000-0000-00007D6E0000}"/>
    <cellStyle name="Normal 3 2 2 2 2 2 2 2 2 2 9 5 8" xfId="28243" xr:uid="{00000000-0005-0000-0000-00007E6E0000}"/>
    <cellStyle name="Normal 3 2 2 2 2 2 2 2 2 2 9 5 8 2" xfId="28244" xr:uid="{00000000-0005-0000-0000-00007F6E0000}"/>
    <cellStyle name="Normal 3 2 2 2 2 2 2 2 2 2 9 5 8 3" xfId="28245" xr:uid="{00000000-0005-0000-0000-0000806E0000}"/>
    <cellStyle name="Normal 3 2 2 2 2 2 2 2 2 2 9 5 8 4" xfId="28246" xr:uid="{00000000-0005-0000-0000-0000816E0000}"/>
    <cellStyle name="Normal 3 2 2 2 2 2 2 2 2 2 9 5 9" xfId="28247" xr:uid="{00000000-0005-0000-0000-0000826E0000}"/>
    <cellStyle name="Normal 3 2 2 2 2 2 2 2 2 2 9 6" xfId="28248" xr:uid="{00000000-0005-0000-0000-0000836E0000}"/>
    <cellStyle name="Normal 3 2 2 2 2 2 2 2 2 2 9 7" xfId="28249" xr:uid="{00000000-0005-0000-0000-0000846E0000}"/>
    <cellStyle name="Normal 3 2 2 2 2 2 2 2 2 2 9 7 2" xfId="28250" xr:uid="{00000000-0005-0000-0000-0000856E0000}"/>
    <cellStyle name="Normal 3 2 2 2 2 2 2 2 2 2 9 7 2 2" xfId="28251" xr:uid="{00000000-0005-0000-0000-0000866E0000}"/>
    <cellStyle name="Normal 3 2 2 2 2 2 2 2 2 2 9 7 2 3" xfId="28252" xr:uid="{00000000-0005-0000-0000-0000876E0000}"/>
    <cellStyle name="Normal 3 2 2 2 2 2 2 2 2 2 9 7 2 4" xfId="28253" xr:uid="{00000000-0005-0000-0000-0000886E0000}"/>
    <cellStyle name="Normal 3 2 2 2 2 2 2 2 2 2 9 7 3" xfId="28254" xr:uid="{00000000-0005-0000-0000-0000896E0000}"/>
    <cellStyle name="Normal 3 2 2 2 2 2 2 2 2 2 9 7 4" xfId="28255" xr:uid="{00000000-0005-0000-0000-00008A6E0000}"/>
    <cellStyle name="Normal 3 2 2 2 2 2 2 2 2 2 9 7 5" xfId="28256" xr:uid="{00000000-0005-0000-0000-00008B6E0000}"/>
    <cellStyle name="Normal 3 2 2 2 2 2 2 2 2 2 9 7 6" xfId="28257" xr:uid="{00000000-0005-0000-0000-00008C6E0000}"/>
    <cellStyle name="Normal 3 2 2 2 2 2 2 2 2 2 9 8" xfId="28258" xr:uid="{00000000-0005-0000-0000-00008D6E0000}"/>
    <cellStyle name="Normal 3 2 2 2 2 2 2 2 2 2 9 9" xfId="28259" xr:uid="{00000000-0005-0000-0000-00008E6E0000}"/>
    <cellStyle name="Normal 3 2 2 2 2 2 2 2 2 20" xfId="28260" xr:uid="{00000000-0005-0000-0000-00008F6E0000}"/>
    <cellStyle name="Normal 3 2 2 2 2 2 2 2 2 21" xfId="28261" xr:uid="{00000000-0005-0000-0000-0000906E0000}"/>
    <cellStyle name="Normal 3 2 2 2 2 2 2 2 2 21 2" xfId="28262" xr:uid="{00000000-0005-0000-0000-0000916E0000}"/>
    <cellStyle name="Normal 3 2 2 2 2 2 2 2 2 21 2 2" xfId="28263" xr:uid="{00000000-0005-0000-0000-0000926E0000}"/>
    <cellStyle name="Normal 3 2 2 2 2 2 2 2 2 21 2 3" xfId="28264" xr:uid="{00000000-0005-0000-0000-0000936E0000}"/>
    <cellStyle name="Normal 3 2 2 2 2 2 2 2 2 21 2 4" xfId="28265" xr:uid="{00000000-0005-0000-0000-0000946E0000}"/>
    <cellStyle name="Normal 3 2 2 2 2 2 2 2 2 21 3" xfId="28266" xr:uid="{00000000-0005-0000-0000-0000956E0000}"/>
    <cellStyle name="Normal 3 2 2 2 2 2 2 2 2 21 4" xfId="28267" xr:uid="{00000000-0005-0000-0000-0000966E0000}"/>
    <cellStyle name="Normal 3 2 2 2 2 2 2 2 2 21 5" xfId="28268" xr:uid="{00000000-0005-0000-0000-0000976E0000}"/>
    <cellStyle name="Normal 3 2 2 2 2 2 2 2 2 21 6" xfId="28269" xr:uid="{00000000-0005-0000-0000-0000986E0000}"/>
    <cellStyle name="Normal 3 2 2 2 2 2 2 2 2 22" xfId="28270" xr:uid="{00000000-0005-0000-0000-0000996E0000}"/>
    <cellStyle name="Normal 3 2 2 2 2 2 2 2 2 23" xfId="28271" xr:uid="{00000000-0005-0000-0000-00009A6E0000}"/>
    <cellStyle name="Normal 3 2 2 2 2 2 2 2 2 24" xfId="28272" xr:uid="{00000000-0005-0000-0000-00009B6E0000}"/>
    <cellStyle name="Normal 3 2 2 2 2 2 2 2 2 25" xfId="28273" xr:uid="{00000000-0005-0000-0000-00009C6E0000}"/>
    <cellStyle name="Normal 3 2 2 2 2 2 2 2 2 26" xfId="28274" xr:uid="{00000000-0005-0000-0000-00009D6E0000}"/>
    <cellStyle name="Normal 3 2 2 2 2 2 2 2 2 27" xfId="28275" xr:uid="{00000000-0005-0000-0000-00009E6E0000}"/>
    <cellStyle name="Normal 3 2 2 2 2 2 2 2 2 27 2" xfId="28276" xr:uid="{00000000-0005-0000-0000-00009F6E0000}"/>
    <cellStyle name="Normal 3 2 2 2 2 2 2 2 2 27 3" xfId="28277" xr:uid="{00000000-0005-0000-0000-0000A06E0000}"/>
    <cellStyle name="Normal 3 2 2 2 2 2 2 2 2 27 4" xfId="28278" xr:uid="{00000000-0005-0000-0000-0000A16E0000}"/>
    <cellStyle name="Normal 3 2 2 2 2 2 2 2 2 28" xfId="28279" xr:uid="{00000000-0005-0000-0000-0000A26E0000}"/>
    <cellStyle name="Normal 3 2 2 2 2 2 2 2 2 29" xfId="28280" xr:uid="{00000000-0005-0000-0000-0000A36E0000}"/>
    <cellStyle name="Normal 3 2 2 2 2 2 2 2 2 3" xfId="28281" xr:uid="{00000000-0005-0000-0000-0000A46E0000}"/>
    <cellStyle name="Normal 3 2 2 2 2 2 2 2 2 30" xfId="28282" xr:uid="{00000000-0005-0000-0000-0000A56E0000}"/>
    <cellStyle name="Normal 3 2 2 2 2 2 2 2 2 31" xfId="28283" xr:uid="{00000000-0005-0000-0000-0000A66E0000}"/>
    <cellStyle name="Normal 3 2 2 2 2 2 2 2 2 32" xfId="28284" xr:uid="{00000000-0005-0000-0000-0000A76E0000}"/>
    <cellStyle name="Normal 3 2 2 2 2 2 2 2 2 33" xfId="28285" xr:uid="{00000000-0005-0000-0000-0000A86E0000}"/>
    <cellStyle name="Normal 3 2 2 2 2 2 2 2 2 34" xfId="28286" xr:uid="{00000000-0005-0000-0000-0000A96E0000}"/>
    <cellStyle name="Normal 3 2 2 2 2 2 2 2 2 35" xfId="28287" xr:uid="{00000000-0005-0000-0000-0000AA6E0000}"/>
    <cellStyle name="Normal 3 2 2 2 2 2 2 2 2 36" xfId="28288" xr:uid="{00000000-0005-0000-0000-0000AB6E0000}"/>
    <cellStyle name="Normal 3 2 2 2 2 2 2 2 2 37" xfId="28289" xr:uid="{00000000-0005-0000-0000-0000AC6E0000}"/>
    <cellStyle name="Normal 3 2 2 2 2 2 2 2 2 38" xfId="28290" xr:uid="{00000000-0005-0000-0000-0000AD6E0000}"/>
    <cellStyle name="Normal 3 2 2 2 2 2 2 2 2 39" xfId="28291" xr:uid="{00000000-0005-0000-0000-0000AE6E0000}"/>
    <cellStyle name="Normal 3 2 2 2 2 2 2 2 2 4" xfId="28292" xr:uid="{00000000-0005-0000-0000-0000AF6E0000}"/>
    <cellStyle name="Normal 3 2 2 2 2 2 2 2 2 40" xfId="28293" xr:uid="{00000000-0005-0000-0000-0000B06E0000}"/>
    <cellStyle name="Normal 3 2 2 2 2 2 2 2 2 41" xfId="28294" xr:uid="{00000000-0005-0000-0000-0000B16E0000}"/>
    <cellStyle name="Normal 3 2 2 2 2 2 2 2 2 42" xfId="28295" xr:uid="{00000000-0005-0000-0000-0000B26E0000}"/>
    <cellStyle name="Normal 3 2 2 2 2 2 2 2 2 42 2" xfId="28296" xr:uid="{00000000-0005-0000-0000-0000B36E0000}"/>
    <cellStyle name="Normal 3 2 2 2 2 2 2 2 2 42 3" xfId="28297" xr:uid="{00000000-0005-0000-0000-0000B46E0000}"/>
    <cellStyle name="Normal 3 2 2 2 2 2 2 2 2 42 4" xfId="28298" xr:uid="{00000000-0005-0000-0000-0000B56E0000}"/>
    <cellStyle name="Normal 3 2 2 2 2 2 2 2 2 42 5" xfId="28299" xr:uid="{00000000-0005-0000-0000-0000B66E0000}"/>
    <cellStyle name="Normal 3 2 2 2 2 2 2 2 2 42 6" xfId="28300" xr:uid="{00000000-0005-0000-0000-0000B76E0000}"/>
    <cellStyle name="Normal 3 2 2 2 2 2 2 2 2 42 7" xfId="28301" xr:uid="{00000000-0005-0000-0000-0000B86E0000}"/>
    <cellStyle name="Normal 3 2 2 2 2 2 2 2 2 43" xfId="28302" xr:uid="{00000000-0005-0000-0000-0000B96E0000}"/>
    <cellStyle name="Normal 3 2 2 2 2 2 2 2 2 44" xfId="28303" xr:uid="{00000000-0005-0000-0000-0000BA6E0000}"/>
    <cellStyle name="Normal 3 2 2 2 2 2 2 2 2 45" xfId="28304" xr:uid="{00000000-0005-0000-0000-0000BB6E0000}"/>
    <cellStyle name="Normal 3 2 2 2 2 2 2 2 2 46" xfId="28305" xr:uid="{00000000-0005-0000-0000-0000BC6E0000}"/>
    <cellStyle name="Normal 3 2 2 2 2 2 2 2 2 47" xfId="28306" xr:uid="{00000000-0005-0000-0000-0000BD6E0000}"/>
    <cellStyle name="Normal 3 2 2 2 2 2 2 2 2 48" xfId="28307" xr:uid="{00000000-0005-0000-0000-0000BE6E0000}"/>
    <cellStyle name="Normal 3 2 2 2 2 2 2 2 2 49" xfId="28308" xr:uid="{00000000-0005-0000-0000-0000BF6E0000}"/>
    <cellStyle name="Normal 3 2 2 2 2 2 2 2 2 5" xfId="28309" xr:uid="{00000000-0005-0000-0000-0000C06E0000}"/>
    <cellStyle name="Normal 3 2 2 2 2 2 2 2 2 50" xfId="28310" xr:uid="{00000000-0005-0000-0000-0000C16E0000}"/>
    <cellStyle name="Normal 3 2 2 2 2 2 2 2 2 51" xfId="28311" xr:uid="{00000000-0005-0000-0000-0000C26E0000}"/>
    <cellStyle name="Normal 3 2 2 2 2 2 2 2 2 52" xfId="28312" xr:uid="{00000000-0005-0000-0000-0000C36E0000}"/>
    <cellStyle name="Normal 3 2 2 2 2 2 2 2 2 53" xfId="28313" xr:uid="{00000000-0005-0000-0000-0000C46E0000}"/>
    <cellStyle name="Normal 3 2 2 2 2 2 2 2 2 54" xfId="28314" xr:uid="{00000000-0005-0000-0000-0000C56E0000}"/>
    <cellStyle name="Normal 3 2 2 2 2 2 2 2 2 55" xfId="28315" xr:uid="{00000000-0005-0000-0000-0000C66E0000}"/>
    <cellStyle name="Normal 3 2 2 2 2 2 2 2 2 56" xfId="28316" xr:uid="{00000000-0005-0000-0000-0000C76E0000}"/>
    <cellStyle name="Normal 3 2 2 2 2 2 2 2 2 57" xfId="28317" xr:uid="{00000000-0005-0000-0000-0000C86E0000}"/>
    <cellStyle name="Normal 3 2 2 2 2 2 2 2 2 58" xfId="28318" xr:uid="{00000000-0005-0000-0000-0000C96E0000}"/>
    <cellStyle name="Normal 3 2 2 2 2 2 2 2 2 59" xfId="28319" xr:uid="{00000000-0005-0000-0000-0000CA6E0000}"/>
    <cellStyle name="Normal 3 2 2 2 2 2 2 2 2 6" xfId="28320" xr:uid="{00000000-0005-0000-0000-0000CB6E0000}"/>
    <cellStyle name="Normal 3 2 2 2 2 2 2 2 2 60" xfId="28321" xr:uid="{00000000-0005-0000-0000-0000CC6E0000}"/>
    <cellStyle name="Normal 3 2 2 2 2 2 2 2 2 61" xfId="28322" xr:uid="{00000000-0005-0000-0000-0000CD6E0000}"/>
    <cellStyle name="Normal 3 2 2 2 2 2 2 2 2 62" xfId="28323" xr:uid="{00000000-0005-0000-0000-0000CE6E0000}"/>
    <cellStyle name="Normal 3 2 2 2 2 2 2 2 2 63" xfId="28324" xr:uid="{00000000-0005-0000-0000-0000CF6E0000}"/>
    <cellStyle name="Normal 3 2 2 2 2 2 2 2 2 64" xfId="28325" xr:uid="{00000000-0005-0000-0000-0000D06E0000}"/>
    <cellStyle name="Normal 3 2 2 2 2 2 2 2 2 65" xfId="28326" xr:uid="{00000000-0005-0000-0000-0000D16E0000}"/>
    <cellStyle name="Normal 3 2 2 2 2 2 2 2 2 66" xfId="28327" xr:uid="{00000000-0005-0000-0000-0000D26E0000}"/>
    <cellStyle name="Normal 3 2 2 2 2 2 2 2 2 67" xfId="28328" xr:uid="{00000000-0005-0000-0000-0000D36E0000}"/>
    <cellStyle name="Normal 3 2 2 2 2 2 2 2 2 68" xfId="28329" xr:uid="{00000000-0005-0000-0000-0000D46E0000}"/>
    <cellStyle name="Normal 3 2 2 2 2 2 2 2 2 69" xfId="28330" xr:uid="{00000000-0005-0000-0000-0000D56E0000}"/>
    <cellStyle name="Normal 3 2 2 2 2 2 2 2 2 7" xfId="28331" xr:uid="{00000000-0005-0000-0000-0000D66E0000}"/>
    <cellStyle name="Normal 3 2 2 2 2 2 2 2 2 70" xfId="28332" xr:uid="{00000000-0005-0000-0000-0000D76E0000}"/>
    <cellStyle name="Normal 3 2 2 2 2 2 2 2 2 71" xfId="28333" xr:uid="{00000000-0005-0000-0000-0000D86E0000}"/>
    <cellStyle name="Normal 3 2 2 2 2 2 2 2 2 72" xfId="28334" xr:uid="{00000000-0005-0000-0000-0000D96E0000}"/>
    <cellStyle name="Normal 3 2 2 2 2 2 2 2 2 73" xfId="28335" xr:uid="{00000000-0005-0000-0000-0000DA6E0000}"/>
    <cellStyle name="Normal 3 2 2 2 2 2 2 2 2 74" xfId="28336" xr:uid="{00000000-0005-0000-0000-0000DB6E0000}"/>
    <cellStyle name="Normal 3 2 2 2 2 2 2 2 2 74 2" xfId="28337" xr:uid="{00000000-0005-0000-0000-0000DC6E0000}"/>
    <cellStyle name="Normal 3 2 2 2 2 2 2 2 2 74 3" xfId="28338" xr:uid="{00000000-0005-0000-0000-0000DD6E0000}"/>
    <cellStyle name="Normal 3 2 2 2 2 2 2 2 2 74 4" xfId="28339" xr:uid="{00000000-0005-0000-0000-0000DE6E0000}"/>
    <cellStyle name="Normal 3 2 2 2 2 2 2 2 2 75" xfId="28340" xr:uid="{00000000-0005-0000-0000-0000DF6E0000}"/>
    <cellStyle name="Normal 3 2 2 2 2 2 2 2 2 76" xfId="28341" xr:uid="{00000000-0005-0000-0000-0000E06E0000}"/>
    <cellStyle name="Normal 3 2 2 2 2 2 2 2 2 8" xfId="28342" xr:uid="{00000000-0005-0000-0000-0000E16E0000}"/>
    <cellStyle name="Normal 3 2 2 2 2 2 2 2 2 8 10" xfId="28343" xr:uid="{00000000-0005-0000-0000-0000E26E0000}"/>
    <cellStyle name="Normal 3 2 2 2 2 2 2 2 2 8 11" xfId="28344" xr:uid="{00000000-0005-0000-0000-0000E36E0000}"/>
    <cellStyle name="Normal 3 2 2 2 2 2 2 2 2 8 11 10" xfId="28345" xr:uid="{00000000-0005-0000-0000-0000E46E0000}"/>
    <cellStyle name="Normal 3 2 2 2 2 2 2 2 2 8 11 11" xfId="28346" xr:uid="{00000000-0005-0000-0000-0000E56E0000}"/>
    <cellStyle name="Normal 3 2 2 2 2 2 2 2 2 8 11 11 2" xfId="28347" xr:uid="{00000000-0005-0000-0000-0000E66E0000}"/>
    <cellStyle name="Normal 3 2 2 2 2 2 2 2 2 8 11 11 3" xfId="28348" xr:uid="{00000000-0005-0000-0000-0000E76E0000}"/>
    <cellStyle name="Normal 3 2 2 2 2 2 2 2 2 8 11 11 4" xfId="28349" xr:uid="{00000000-0005-0000-0000-0000E86E0000}"/>
    <cellStyle name="Normal 3 2 2 2 2 2 2 2 2 8 11 12" xfId="28350" xr:uid="{00000000-0005-0000-0000-0000E96E0000}"/>
    <cellStyle name="Normal 3 2 2 2 2 2 2 2 2 8 11 13" xfId="28351" xr:uid="{00000000-0005-0000-0000-0000EA6E0000}"/>
    <cellStyle name="Normal 3 2 2 2 2 2 2 2 2 8 11 14" xfId="28352" xr:uid="{00000000-0005-0000-0000-0000EB6E0000}"/>
    <cellStyle name="Normal 3 2 2 2 2 2 2 2 2 8 11 2" xfId="28353" xr:uid="{00000000-0005-0000-0000-0000EC6E0000}"/>
    <cellStyle name="Normal 3 2 2 2 2 2 2 2 2 8 11 2 10" xfId="28354" xr:uid="{00000000-0005-0000-0000-0000ED6E0000}"/>
    <cellStyle name="Normal 3 2 2 2 2 2 2 2 2 8 11 2 11" xfId="28355" xr:uid="{00000000-0005-0000-0000-0000EE6E0000}"/>
    <cellStyle name="Normal 3 2 2 2 2 2 2 2 2 8 11 2 2" xfId="28356" xr:uid="{00000000-0005-0000-0000-0000EF6E0000}"/>
    <cellStyle name="Normal 3 2 2 2 2 2 2 2 2 8 11 2 2 10" xfId="28357" xr:uid="{00000000-0005-0000-0000-0000F06E0000}"/>
    <cellStyle name="Normal 3 2 2 2 2 2 2 2 2 8 11 2 2 11" xfId="28358" xr:uid="{00000000-0005-0000-0000-0000F16E0000}"/>
    <cellStyle name="Normal 3 2 2 2 2 2 2 2 2 8 11 2 2 2" xfId="28359" xr:uid="{00000000-0005-0000-0000-0000F26E0000}"/>
    <cellStyle name="Normal 3 2 2 2 2 2 2 2 2 8 11 2 2 2 2" xfId="28360" xr:uid="{00000000-0005-0000-0000-0000F36E0000}"/>
    <cellStyle name="Normal 3 2 2 2 2 2 2 2 2 8 11 2 2 2 2 2" xfId="28361" xr:uid="{00000000-0005-0000-0000-0000F46E0000}"/>
    <cellStyle name="Normal 3 2 2 2 2 2 2 2 2 8 11 2 2 2 2 3" xfId="28362" xr:uid="{00000000-0005-0000-0000-0000F56E0000}"/>
    <cellStyle name="Normal 3 2 2 2 2 2 2 2 2 8 11 2 2 2 2 4" xfId="28363" xr:uid="{00000000-0005-0000-0000-0000F66E0000}"/>
    <cellStyle name="Normal 3 2 2 2 2 2 2 2 2 8 11 2 2 2 3" xfId="28364" xr:uid="{00000000-0005-0000-0000-0000F76E0000}"/>
    <cellStyle name="Normal 3 2 2 2 2 2 2 2 2 8 11 2 2 2 4" xfId="28365" xr:uid="{00000000-0005-0000-0000-0000F86E0000}"/>
    <cellStyle name="Normal 3 2 2 2 2 2 2 2 2 8 11 2 2 2 5" xfId="28366" xr:uid="{00000000-0005-0000-0000-0000F96E0000}"/>
    <cellStyle name="Normal 3 2 2 2 2 2 2 2 2 8 11 2 2 2 6" xfId="28367" xr:uid="{00000000-0005-0000-0000-0000FA6E0000}"/>
    <cellStyle name="Normal 3 2 2 2 2 2 2 2 2 8 11 2 2 3" xfId="28368" xr:uid="{00000000-0005-0000-0000-0000FB6E0000}"/>
    <cellStyle name="Normal 3 2 2 2 2 2 2 2 2 8 11 2 2 4" xfId="28369" xr:uid="{00000000-0005-0000-0000-0000FC6E0000}"/>
    <cellStyle name="Normal 3 2 2 2 2 2 2 2 2 8 11 2 2 5" xfId="28370" xr:uid="{00000000-0005-0000-0000-0000FD6E0000}"/>
    <cellStyle name="Normal 3 2 2 2 2 2 2 2 2 8 11 2 2 6" xfId="28371" xr:uid="{00000000-0005-0000-0000-0000FE6E0000}"/>
    <cellStyle name="Normal 3 2 2 2 2 2 2 2 2 8 11 2 2 7" xfId="28372" xr:uid="{00000000-0005-0000-0000-0000FF6E0000}"/>
    <cellStyle name="Normal 3 2 2 2 2 2 2 2 2 8 11 2 2 8" xfId="28373" xr:uid="{00000000-0005-0000-0000-0000006F0000}"/>
    <cellStyle name="Normal 3 2 2 2 2 2 2 2 2 8 11 2 2 8 2" xfId="28374" xr:uid="{00000000-0005-0000-0000-0000016F0000}"/>
    <cellStyle name="Normal 3 2 2 2 2 2 2 2 2 8 11 2 2 8 3" xfId="28375" xr:uid="{00000000-0005-0000-0000-0000026F0000}"/>
    <cellStyle name="Normal 3 2 2 2 2 2 2 2 2 8 11 2 2 8 4" xfId="28376" xr:uid="{00000000-0005-0000-0000-0000036F0000}"/>
    <cellStyle name="Normal 3 2 2 2 2 2 2 2 2 8 11 2 2 9" xfId="28377" xr:uid="{00000000-0005-0000-0000-0000046F0000}"/>
    <cellStyle name="Normal 3 2 2 2 2 2 2 2 2 8 11 2 3" xfId="28378" xr:uid="{00000000-0005-0000-0000-0000056F0000}"/>
    <cellStyle name="Normal 3 2 2 2 2 2 2 2 2 8 11 2 3 2" xfId="28379" xr:uid="{00000000-0005-0000-0000-0000066F0000}"/>
    <cellStyle name="Normal 3 2 2 2 2 2 2 2 2 8 11 2 3 2 2" xfId="28380" xr:uid="{00000000-0005-0000-0000-0000076F0000}"/>
    <cellStyle name="Normal 3 2 2 2 2 2 2 2 2 8 11 2 3 2 3" xfId="28381" xr:uid="{00000000-0005-0000-0000-0000086F0000}"/>
    <cellStyle name="Normal 3 2 2 2 2 2 2 2 2 8 11 2 3 2 4" xfId="28382" xr:uid="{00000000-0005-0000-0000-0000096F0000}"/>
    <cellStyle name="Normal 3 2 2 2 2 2 2 2 2 8 11 2 3 3" xfId="28383" xr:uid="{00000000-0005-0000-0000-00000A6F0000}"/>
    <cellStyle name="Normal 3 2 2 2 2 2 2 2 2 8 11 2 3 4" xfId="28384" xr:uid="{00000000-0005-0000-0000-00000B6F0000}"/>
    <cellStyle name="Normal 3 2 2 2 2 2 2 2 2 8 11 2 3 5" xfId="28385" xr:uid="{00000000-0005-0000-0000-00000C6F0000}"/>
    <cellStyle name="Normal 3 2 2 2 2 2 2 2 2 8 11 2 3 6" xfId="28386" xr:uid="{00000000-0005-0000-0000-00000D6F0000}"/>
    <cellStyle name="Normal 3 2 2 2 2 2 2 2 2 8 11 2 4" xfId="28387" xr:uid="{00000000-0005-0000-0000-00000E6F0000}"/>
    <cellStyle name="Normal 3 2 2 2 2 2 2 2 2 8 11 2 5" xfId="28388" xr:uid="{00000000-0005-0000-0000-00000F6F0000}"/>
    <cellStyle name="Normal 3 2 2 2 2 2 2 2 2 8 11 2 6" xfId="28389" xr:uid="{00000000-0005-0000-0000-0000106F0000}"/>
    <cellStyle name="Normal 3 2 2 2 2 2 2 2 2 8 11 2 7" xfId="28390" xr:uid="{00000000-0005-0000-0000-0000116F0000}"/>
    <cellStyle name="Normal 3 2 2 2 2 2 2 2 2 8 11 2 8" xfId="28391" xr:uid="{00000000-0005-0000-0000-0000126F0000}"/>
    <cellStyle name="Normal 3 2 2 2 2 2 2 2 2 8 11 2 8 2" xfId="28392" xr:uid="{00000000-0005-0000-0000-0000136F0000}"/>
    <cellStyle name="Normal 3 2 2 2 2 2 2 2 2 8 11 2 8 3" xfId="28393" xr:uid="{00000000-0005-0000-0000-0000146F0000}"/>
    <cellStyle name="Normal 3 2 2 2 2 2 2 2 2 8 11 2 8 4" xfId="28394" xr:uid="{00000000-0005-0000-0000-0000156F0000}"/>
    <cellStyle name="Normal 3 2 2 2 2 2 2 2 2 8 11 2 9" xfId="28395" xr:uid="{00000000-0005-0000-0000-0000166F0000}"/>
    <cellStyle name="Normal 3 2 2 2 2 2 2 2 2 8 11 3" xfId="28396" xr:uid="{00000000-0005-0000-0000-0000176F0000}"/>
    <cellStyle name="Normal 3 2 2 2 2 2 2 2 2 8 11 4" xfId="28397" xr:uid="{00000000-0005-0000-0000-0000186F0000}"/>
    <cellStyle name="Normal 3 2 2 2 2 2 2 2 2 8 11 5" xfId="28398" xr:uid="{00000000-0005-0000-0000-0000196F0000}"/>
    <cellStyle name="Normal 3 2 2 2 2 2 2 2 2 8 11 5 2" xfId="28399" xr:uid="{00000000-0005-0000-0000-00001A6F0000}"/>
    <cellStyle name="Normal 3 2 2 2 2 2 2 2 2 8 11 5 2 2" xfId="28400" xr:uid="{00000000-0005-0000-0000-00001B6F0000}"/>
    <cellStyle name="Normal 3 2 2 2 2 2 2 2 2 8 11 5 2 3" xfId="28401" xr:uid="{00000000-0005-0000-0000-00001C6F0000}"/>
    <cellStyle name="Normal 3 2 2 2 2 2 2 2 2 8 11 5 2 4" xfId="28402" xr:uid="{00000000-0005-0000-0000-00001D6F0000}"/>
    <cellStyle name="Normal 3 2 2 2 2 2 2 2 2 8 11 5 3" xfId="28403" xr:uid="{00000000-0005-0000-0000-00001E6F0000}"/>
    <cellStyle name="Normal 3 2 2 2 2 2 2 2 2 8 11 5 4" xfId="28404" xr:uid="{00000000-0005-0000-0000-00001F6F0000}"/>
    <cellStyle name="Normal 3 2 2 2 2 2 2 2 2 8 11 5 5" xfId="28405" xr:uid="{00000000-0005-0000-0000-0000206F0000}"/>
    <cellStyle name="Normal 3 2 2 2 2 2 2 2 2 8 11 5 6" xfId="28406" xr:uid="{00000000-0005-0000-0000-0000216F0000}"/>
    <cellStyle name="Normal 3 2 2 2 2 2 2 2 2 8 11 6" xfId="28407" xr:uid="{00000000-0005-0000-0000-0000226F0000}"/>
    <cellStyle name="Normal 3 2 2 2 2 2 2 2 2 8 11 7" xfId="28408" xr:uid="{00000000-0005-0000-0000-0000236F0000}"/>
    <cellStyle name="Normal 3 2 2 2 2 2 2 2 2 8 11 8" xfId="28409" xr:uid="{00000000-0005-0000-0000-0000246F0000}"/>
    <cellStyle name="Normal 3 2 2 2 2 2 2 2 2 8 11 9" xfId="28410" xr:uid="{00000000-0005-0000-0000-0000256F0000}"/>
    <cellStyle name="Normal 3 2 2 2 2 2 2 2 2 8 12" xfId="28411" xr:uid="{00000000-0005-0000-0000-0000266F0000}"/>
    <cellStyle name="Normal 3 2 2 2 2 2 2 2 2 8 13" xfId="28412" xr:uid="{00000000-0005-0000-0000-0000276F0000}"/>
    <cellStyle name="Normal 3 2 2 2 2 2 2 2 2 8 13 10" xfId="28413" xr:uid="{00000000-0005-0000-0000-0000286F0000}"/>
    <cellStyle name="Normal 3 2 2 2 2 2 2 2 2 8 13 11" xfId="28414" xr:uid="{00000000-0005-0000-0000-0000296F0000}"/>
    <cellStyle name="Normal 3 2 2 2 2 2 2 2 2 8 13 2" xfId="28415" xr:uid="{00000000-0005-0000-0000-00002A6F0000}"/>
    <cellStyle name="Normal 3 2 2 2 2 2 2 2 2 8 13 2 10" xfId="28416" xr:uid="{00000000-0005-0000-0000-00002B6F0000}"/>
    <cellStyle name="Normal 3 2 2 2 2 2 2 2 2 8 13 2 11" xfId="28417" xr:uid="{00000000-0005-0000-0000-00002C6F0000}"/>
    <cellStyle name="Normal 3 2 2 2 2 2 2 2 2 8 13 2 2" xfId="28418" xr:uid="{00000000-0005-0000-0000-00002D6F0000}"/>
    <cellStyle name="Normal 3 2 2 2 2 2 2 2 2 8 13 2 2 2" xfId="28419" xr:uid="{00000000-0005-0000-0000-00002E6F0000}"/>
    <cellStyle name="Normal 3 2 2 2 2 2 2 2 2 8 13 2 2 2 2" xfId="28420" xr:uid="{00000000-0005-0000-0000-00002F6F0000}"/>
    <cellStyle name="Normal 3 2 2 2 2 2 2 2 2 8 13 2 2 2 3" xfId="28421" xr:uid="{00000000-0005-0000-0000-0000306F0000}"/>
    <cellStyle name="Normal 3 2 2 2 2 2 2 2 2 8 13 2 2 2 4" xfId="28422" xr:uid="{00000000-0005-0000-0000-0000316F0000}"/>
    <cellStyle name="Normal 3 2 2 2 2 2 2 2 2 8 13 2 2 3" xfId="28423" xr:uid="{00000000-0005-0000-0000-0000326F0000}"/>
    <cellStyle name="Normal 3 2 2 2 2 2 2 2 2 8 13 2 2 4" xfId="28424" xr:uid="{00000000-0005-0000-0000-0000336F0000}"/>
    <cellStyle name="Normal 3 2 2 2 2 2 2 2 2 8 13 2 2 5" xfId="28425" xr:uid="{00000000-0005-0000-0000-0000346F0000}"/>
    <cellStyle name="Normal 3 2 2 2 2 2 2 2 2 8 13 2 2 6" xfId="28426" xr:uid="{00000000-0005-0000-0000-0000356F0000}"/>
    <cellStyle name="Normal 3 2 2 2 2 2 2 2 2 8 13 2 3" xfId="28427" xr:uid="{00000000-0005-0000-0000-0000366F0000}"/>
    <cellStyle name="Normal 3 2 2 2 2 2 2 2 2 8 13 2 4" xfId="28428" xr:uid="{00000000-0005-0000-0000-0000376F0000}"/>
    <cellStyle name="Normal 3 2 2 2 2 2 2 2 2 8 13 2 5" xfId="28429" xr:uid="{00000000-0005-0000-0000-0000386F0000}"/>
    <cellStyle name="Normal 3 2 2 2 2 2 2 2 2 8 13 2 6" xfId="28430" xr:uid="{00000000-0005-0000-0000-0000396F0000}"/>
    <cellStyle name="Normal 3 2 2 2 2 2 2 2 2 8 13 2 7" xfId="28431" xr:uid="{00000000-0005-0000-0000-00003A6F0000}"/>
    <cellStyle name="Normal 3 2 2 2 2 2 2 2 2 8 13 2 8" xfId="28432" xr:uid="{00000000-0005-0000-0000-00003B6F0000}"/>
    <cellStyle name="Normal 3 2 2 2 2 2 2 2 2 8 13 2 8 2" xfId="28433" xr:uid="{00000000-0005-0000-0000-00003C6F0000}"/>
    <cellStyle name="Normal 3 2 2 2 2 2 2 2 2 8 13 2 8 3" xfId="28434" xr:uid="{00000000-0005-0000-0000-00003D6F0000}"/>
    <cellStyle name="Normal 3 2 2 2 2 2 2 2 2 8 13 2 8 4" xfId="28435" xr:uid="{00000000-0005-0000-0000-00003E6F0000}"/>
    <cellStyle name="Normal 3 2 2 2 2 2 2 2 2 8 13 2 9" xfId="28436" xr:uid="{00000000-0005-0000-0000-00003F6F0000}"/>
    <cellStyle name="Normal 3 2 2 2 2 2 2 2 2 8 13 3" xfId="28437" xr:uid="{00000000-0005-0000-0000-0000406F0000}"/>
    <cellStyle name="Normal 3 2 2 2 2 2 2 2 2 8 13 3 2" xfId="28438" xr:uid="{00000000-0005-0000-0000-0000416F0000}"/>
    <cellStyle name="Normal 3 2 2 2 2 2 2 2 2 8 13 3 2 2" xfId="28439" xr:uid="{00000000-0005-0000-0000-0000426F0000}"/>
    <cellStyle name="Normal 3 2 2 2 2 2 2 2 2 8 13 3 2 3" xfId="28440" xr:uid="{00000000-0005-0000-0000-0000436F0000}"/>
    <cellStyle name="Normal 3 2 2 2 2 2 2 2 2 8 13 3 2 4" xfId="28441" xr:uid="{00000000-0005-0000-0000-0000446F0000}"/>
    <cellStyle name="Normal 3 2 2 2 2 2 2 2 2 8 13 3 3" xfId="28442" xr:uid="{00000000-0005-0000-0000-0000456F0000}"/>
    <cellStyle name="Normal 3 2 2 2 2 2 2 2 2 8 13 3 4" xfId="28443" xr:uid="{00000000-0005-0000-0000-0000466F0000}"/>
    <cellStyle name="Normal 3 2 2 2 2 2 2 2 2 8 13 3 5" xfId="28444" xr:uid="{00000000-0005-0000-0000-0000476F0000}"/>
    <cellStyle name="Normal 3 2 2 2 2 2 2 2 2 8 13 3 6" xfId="28445" xr:uid="{00000000-0005-0000-0000-0000486F0000}"/>
    <cellStyle name="Normal 3 2 2 2 2 2 2 2 2 8 13 4" xfId="28446" xr:uid="{00000000-0005-0000-0000-0000496F0000}"/>
    <cellStyle name="Normal 3 2 2 2 2 2 2 2 2 8 13 5" xfId="28447" xr:uid="{00000000-0005-0000-0000-00004A6F0000}"/>
    <cellStyle name="Normal 3 2 2 2 2 2 2 2 2 8 13 6" xfId="28448" xr:uid="{00000000-0005-0000-0000-00004B6F0000}"/>
    <cellStyle name="Normal 3 2 2 2 2 2 2 2 2 8 13 7" xfId="28449" xr:uid="{00000000-0005-0000-0000-00004C6F0000}"/>
    <cellStyle name="Normal 3 2 2 2 2 2 2 2 2 8 13 8" xfId="28450" xr:uid="{00000000-0005-0000-0000-00004D6F0000}"/>
    <cellStyle name="Normal 3 2 2 2 2 2 2 2 2 8 13 8 2" xfId="28451" xr:uid="{00000000-0005-0000-0000-00004E6F0000}"/>
    <cellStyle name="Normal 3 2 2 2 2 2 2 2 2 8 13 8 3" xfId="28452" xr:uid="{00000000-0005-0000-0000-00004F6F0000}"/>
    <cellStyle name="Normal 3 2 2 2 2 2 2 2 2 8 13 8 4" xfId="28453" xr:uid="{00000000-0005-0000-0000-0000506F0000}"/>
    <cellStyle name="Normal 3 2 2 2 2 2 2 2 2 8 13 9" xfId="28454" xr:uid="{00000000-0005-0000-0000-0000516F0000}"/>
    <cellStyle name="Normal 3 2 2 2 2 2 2 2 2 8 14" xfId="28455" xr:uid="{00000000-0005-0000-0000-0000526F0000}"/>
    <cellStyle name="Normal 3 2 2 2 2 2 2 2 2 8 15" xfId="28456" xr:uid="{00000000-0005-0000-0000-0000536F0000}"/>
    <cellStyle name="Normal 3 2 2 2 2 2 2 2 2 8 15 2" xfId="28457" xr:uid="{00000000-0005-0000-0000-0000546F0000}"/>
    <cellStyle name="Normal 3 2 2 2 2 2 2 2 2 8 15 2 2" xfId="28458" xr:uid="{00000000-0005-0000-0000-0000556F0000}"/>
    <cellStyle name="Normal 3 2 2 2 2 2 2 2 2 8 15 2 3" xfId="28459" xr:uid="{00000000-0005-0000-0000-0000566F0000}"/>
    <cellStyle name="Normal 3 2 2 2 2 2 2 2 2 8 15 2 4" xfId="28460" xr:uid="{00000000-0005-0000-0000-0000576F0000}"/>
    <cellStyle name="Normal 3 2 2 2 2 2 2 2 2 8 15 3" xfId="28461" xr:uid="{00000000-0005-0000-0000-0000586F0000}"/>
    <cellStyle name="Normal 3 2 2 2 2 2 2 2 2 8 15 4" xfId="28462" xr:uid="{00000000-0005-0000-0000-0000596F0000}"/>
    <cellStyle name="Normal 3 2 2 2 2 2 2 2 2 8 15 5" xfId="28463" xr:uid="{00000000-0005-0000-0000-00005A6F0000}"/>
    <cellStyle name="Normal 3 2 2 2 2 2 2 2 2 8 15 6" xfId="28464" xr:uid="{00000000-0005-0000-0000-00005B6F0000}"/>
    <cellStyle name="Normal 3 2 2 2 2 2 2 2 2 8 16" xfId="28465" xr:uid="{00000000-0005-0000-0000-00005C6F0000}"/>
    <cellStyle name="Normal 3 2 2 2 2 2 2 2 2 8 17" xfId="28466" xr:uid="{00000000-0005-0000-0000-00005D6F0000}"/>
    <cellStyle name="Normal 3 2 2 2 2 2 2 2 2 8 18" xfId="28467" xr:uid="{00000000-0005-0000-0000-00005E6F0000}"/>
    <cellStyle name="Normal 3 2 2 2 2 2 2 2 2 8 19" xfId="28468" xr:uid="{00000000-0005-0000-0000-00005F6F0000}"/>
    <cellStyle name="Normal 3 2 2 2 2 2 2 2 2 8 2" xfId="28469" xr:uid="{00000000-0005-0000-0000-0000606F0000}"/>
    <cellStyle name="Normal 3 2 2 2 2 2 2 2 2 8 2 10" xfId="28470" xr:uid="{00000000-0005-0000-0000-0000616F0000}"/>
    <cellStyle name="Normal 3 2 2 2 2 2 2 2 2 8 2 11" xfId="28471" xr:uid="{00000000-0005-0000-0000-0000626F0000}"/>
    <cellStyle name="Normal 3 2 2 2 2 2 2 2 2 8 2 12" xfId="28472" xr:uid="{00000000-0005-0000-0000-0000636F0000}"/>
    <cellStyle name="Normal 3 2 2 2 2 2 2 2 2 8 2 13" xfId="28473" xr:uid="{00000000-0005-0000-0000-0000646F0000}"/>
    <cellStyle name="Normal 3 2 2 2 2 2 2 2 2 8 2 13 2" xfId="28474" xr:uid="{00000000-0005-0000-0000-0000656F0000}"/>
    <cellStyle name="Normal 3 2 2 2 2 2 2 2 2 8 2 13 3" xfId="28475" xr:uid="{00000000-0005-0000-0000-0000666F0000}"/>
    <cellStyle name="Normal 3 2 2 2 2 2 2 2 2 8 2 13 4" xfId="28476" xr:uid="{00000000-0005-0000-0000-0000676F0000}"/>
    <cellStyle name="Normal 3 2 2 2 2 2 2 2 2 8 2 14" xfId="28477" xr:uid="{00000000-0005-0000-0000-0000686F0000}"/>
    <cellStyle name="Normal 3 2 2 2 2 2 2 2 2 8 2 15" xfId="28478" xr:uid="{00000000-0005-0000-0000-0000696F0000}"/>
    <cellStyle name="Normal 3 2 2 2 2 2 2 2 2 8 2 16" xfId="28479" xr:uid="{00000000-0005-0000-0000-00006A6F0000}"/>
    <cellStyle name="Normal 3 2 2 2 2 2 2 2 2 8 2 2" xfId="28480" xr:uid="{00000000-0005-0000-0000-00006B6F0000}"/>
    <cellStyle name="Normal 3 2 2 2 2 2 2 2 2 8 2 2 10" xfId="28481" xr:uid="{00000000-0005-0000-0000-00006C6F0000}"/>
    <cellStyle name="Normal 3 2 2 2 2 2 2 2 2 8 2 2 11" xfId="28482" xr:uid="{00000000-0005-0000-0000-00006D6F0000}"/>
    <cellStyle name="Normal 3 2 2 2 2 2 2 2 2 8 2 2 11 2" xfId="28483" xr:uid="{00000000-0005-0000-0000-00006E6F0000}"/>
    <cellStyle name="Normal 3 2 2 2 2 2 2 2 2 8 2 2 11 3" xfId="28484" xr:uid="{00000000-0005-0000-0000-00006F6F0000}"/>
    <cellStyle name="Normal 3 2 2 2 2 2 2 2 2 8 2 2 11 4" xfId="28485" xr:uid="{00000000-0005-0000-0000-0000706F0000}"/>
    <cellStyle name="Normal 3 2 2 2 2 2 2 2 2 8 2 2 12" xfId="28486" xr:uid="{00000000-0005-0000-0000-0000716F0000}"/>
    <cellStyle name="Normal 3 2 2 2 2 2 2 2 2 8 2 2 13" xfId="28487" xr:uid="{00000000-0005-0000-0000-0000726F0000}"/>
    <cellStyle name="Normal 3 2 2 2 2 2 2 2 2 8 2 2 14" xfId="28488" xr:uid="{00000000-0005-0000-0000-0000736F0000}"/>
    <cellStyle name="Normal 3 2 2 2 2 2 2 2 2 8 2 2 2" xfId="28489" xr:uid="{00000000-0005-0000-0000-0000746F0000}"/>
    <cellStyle name="Normal 3 2 2 2 2 2 2 2 2 8 2 2 2 10" xfId="28490" xr:uid="{00000000-0005-0000-0000-0000756F0000}"/>
    <cellStyle name="Normal 3 2 2 2 2 2 2 2 2 8 2 2 2 11" xfId="28491" xr:uid="{00000000-0005-0000-0000-0000766F0000}"/>
    <cellStyle name="Normal 3 2 2 2 2 2 2 2 2 8 2 2 2 2" xfId="28492" xr:uid="{00000000-0005-0000-0000-0000776F0000}"/>
    <cellStyle name="Normal 3 2 2 2 2 2 2 2 2 8 2 2 2 2 10" xfId="28493" xr:uid="{00000000-0005-0000-0000-0000786F0000}"/>
    <cellStyle name="Normal 3 2 2 2 2 2 2 2 2 8 2 2 2 2 11" xfId="28494" xr:uid="{00000000-0005-0000-0000-0000796F0000}"/>
    <cellStyle name="Normal 3 2 2 2 2 2 2 2 2 8 2 2 2 2 2" xfId="28495" xr:uid="{00000000-0005-0000-0000-00007A6F0000}"/>
    <cellStyle name="Normal 3 2 2 2 2 2 2 2 2 8 2 2 2 2 2 2" xfId="28496" xr:uid="{00000000-0005-0000-0000-00007B6F0000}"/>
    <cellStyle name="Normal 3 2 2 2 2 2 2 2 2 8 2 2 2 2 2 2 2" xfId="28497" xr:uid="{00000000-0005-0000-0000-00007C6F0000}"/>
    <cellStyle name="Normal 3 2 2 2 2 2 2 2 2 8 2 2 2 2 2 2 3" xfId="28498" xr:uid="{00000000-0005-0000-0000-00007D6F0000}"/>
    <cellStyle name="Normal 3 2 2 2 2 2 2 2 2 8 2 2 2 2 2 2 4" xfId="28499" xr:uid="{00000000-0005-0000-0000-00007E6F0000}"/>
    <cellStyle name="Normal 3 2 2 2 2 2 2 2 2 8 2 2 2 2 2 3" xfId="28500" xr:uid="{00000000-0005-0000-0000-00007F6F0000}"/>
    <cellStyle name="Normal 3 2 2 2 2 2 2 2 2 8 2 2 2 2 2 4" xfId="28501" xr:uid="{00000000-0005-0000-0000-0000806F0000}"/>
    <cellStyle name="Normal 3 2 2 2 2 2 2 2 2 8 2 2 2 2 2 5" xfId="28502" xr:uid="{00000000-0005-0000-0000-0000816F0000}"/>
    <cellStyle name="Normal 3 2 2 2 2 2 2 2 2 8 2 2 2 2 2 6" xfId="28503" xr:uid="{00000000-0005-0000-0000-0000826F0000}"/>
    <cellStyle name="Normal 3 2 2 2 2 2 2 2 2 8 2 2 2 2 3" xfId="28504" xr:uid="{00000000-0005-0000-0000-0000836F0000}"/>
    <cellStyle name="Normal 3 2 2 2 2 2 2 2 2 8 2 2 2 2 4" xfId="28505" xr:uid="{00000000-0005-0000-0000-0000846F0000}"/>
    <cellStyle name="Normal 3 2 2 2 2 2 2 2 2 8 2 2 2 2 5" xfId="28506" xr:uid="{00000000-0005-0000-0000-0000856F0000}"/>
    <cellStyle name="Normal 3 2 2 2 2 2 2 2 2 8 2 2 2 2 6" xfId="28507" xr:uid="{00000000-0005-0000-0000-0000866F0000}"/>
    <cellStyle name="Normal 3 2 2 2 2 2 2 2 2 8 2 2 2 2 7" xfId="28508" xr:uid="{00000000-0005-0000-0000-0000876F0000}"/>
    <cellStyle name="Normal 3 2 2 2 2 2 2 2 2 8 2 2 2 2 8" xfId="28509" xr:uid="{00000000-0005-0000-0000-0000886F0000}"/>
    <cellStyle name="Normal 3 2 2 2 2 2 2 2 2 8 2 2 2 2 8 2" xfId="28510" xr:uid="{00000000-0005-0000-0000-0000896F0000}"/>
    <cellStyle name="Normal 3 2 2 2 2 2 2 2 2 8 2 2 2 2 8 3" xfId="28511" xr:uid="{00000000-0005-0000-0000-00008A6F0000}"/>
    <cellStyle name="Normal 3 2 2 2 2 2 2 2 2 8 2 2 2 2 8 4" xfId="28512" xr:uid="{00000000-0005-0000-0000-00008B6F0000}"/>
    <cellStyle name="Normal 3 2 2 2 2 2 2 2 2 8 2 2 2 2 9" xfId="28513" xr:uid="{00000000-0005-0000-0000-00008C6F0000}"/>
    <cellStyle name="Normal 3 2 2 2 2 2 2 2 2 8 2 2 2 3" xfId="28514" xr:uid="{00000000-0005-0000-0000-00008D6F0000}"/>
    <cellStyle name="Normal 3 2 2 2 2 2 2 2 2 8 2 2 2 3 2" xfId="28515" xr:uid="{00000000-0005-0000-0000-00008E6F0000}"/>
    <cellStyle name="Normal 3 2 2 2 2 2 2 2 2 8 2 2 2 3 2 2" xfId="28516" xr:uid="{00000000-0005-0000-0000-00008F6F0000}"/>
    <cellStyle name="Normal 3 2 2 2 2 2 2 2 2 8 2 2 2 3 2 3" xfId="28517" xr:uid="{00000000-0005-0000-0000-0000906F0000}"/>
    <cellStyle name="Normal 3 2 2 2 2 2 2 2 2 8 2 2 2 3 2 4" xfId="28518" xr:uid="{00000000-0005-0000-0000-0000916F0000}"/>
    <cellStyle name="Normal 3 2 2 2 2 2 2 2 2 8 2 2 2 3 3" xfId="28519" xr:uid="{00000000-0005-0000-0000-0000926F0000}"/>
    <cellStyle name="Normal 3 2 2 2 2 2 2 2 2 8 2 2 2 3 4" xfId="28520" xr:uid="{00000000-0005-0000-0000-0000936F0000}"/>
    <cellStyle name="Normal 3 2 2 2 2 2 2 2 2 8 2 2 2 3 5" xfId="28521" xr:uid="{00000000-0005-0000-0000-0000946F0000}"/>
    <cellStyle name="Normal 3 2 2 2 2 2 2 2 2 8 2 2 2 3 6" xfId="28522" xr:uid="{00000000-0005-0000-0000-0000956F0000}"/>
    <cellStyle name="Normal 3 2 2 2 2 2 2 2 2 8 2 2 2 4" xfId="28523" xr:uid="{00000000-0005-0000-0000-0000966F0000}"/>
    <cellStyle name="Normal 3 2 2 2 2 2 2 2 2 8 2 2 2 5" xfId="28524" xr:uid="{00000000-0005-0000-0000-0000976F0000}"/>
    <cellStyle name="Normal 3 2 2 2 2 2 2 2 2 8 2 2 2 6" xfId="28525" xr:uid="{00000000-0005-0000-0000-0000986F0000}"/>
    <cellStyle name="Normal 3 2 2 2 2 2 2 2 2 8 2 2 2 7" xfId="28526" xr:uid="{00000000-0005-0000-0000-0000996F0000}"/>
    <cellStyle name="Normal 3 2 2 2 2 2 2 2 2 8 2 2 2 8" xfId="28527" xr:uid="{00000000-0005-0000-0000-00009A6F0000}"/>
    <cellStyle name="Normal 3 2 2 2 2 2 2 2 2 8 2 2 2 8 2" xfId="28528" xr:uid="{00000000-0005-0000-0000-00009B6F0000}"/>
    <cellStyle name="Normal 3 2 2 2 2 2 2 2 2 8 2 2 2 8 3" xfId="28529" xr:uid="{00000000-0005-0000-0000-00009C6F0000}"/>
    <cellStyle name="Normal 3 2 2 2 2 2 2 2 2 8 2 2 2 8 4" xfId="28530" xr:uid="{00000000-0005-0000-0000-00009D6F0000}"/>
    <cellStyle name="Normal 3 2 2 2 2 2 2 2 2 8 2 2 2 9" xfId="28531" xr:uid="{00000000-0005-0000-0000-00009E6F0000}"/>
    <cellStyle name="Normal 3 2 2 2 2 2 2 2 2 8 2 2 3" xfId="28532" xr:uid="{00000000-0005-0000-0000-00009F6F0000}"/>
    <cellStyle name="Normal 3 2 2 2 2 2 2 2 2 8 2 2 4" xfId="28533" xr:uid="{00000000-0005-0000-0000-0000A06F0000}"/>
    <cellStyle name="Normal 3 2 2 2 2 2 2 2 2 8 2 2 5" xfId="28534" xr:uid="{00000000-0005-0000-0000-0000A16F0000}"/>
    <cellStyle name="Normal 3 2 2 2 2 2 2 2 2 8 2 2 5 2" xfId="28535" xr:uid="{00000000-0005-0000-0000-0000A26F0000}"/>
    <cellStyle name="Normal 3 2 2 2 2 2 2 2 2 8 2 2 5 2 2" xfId="28536" xr:uid="{00000000-0005-0000-0000-0000A36F0000}"/>
    <cellStyle name="Normal 3 2 2 2 2 2 2 2 2 8 2 2 5 2 3" xfId="28537" xr:uid="{00000000-0005-0000-0000-0000A46F0000}"/>
    <cellStyle name="Normal 3 2 2 2 2 2 2 2 2 8 2 2 5 2 4" xfId="28538" xr:uid="{00000000-0005-0000-0000-0000A56F0000}"/>
    <cellStyle name="Normal 3 2 2 2 2 2 2 2 2 8 2 2 5 3" xfId="28539" xr:uid="{00000000-0005-0000-0000-0000A66F0000}"/>
    <cellStyle name="Normal 3 2 2 2 2 2 2 2 2 8 2 2 5 4" xfId="28540" xr:uid="{00000000-0005-0000-0000-0000A76F0000}"/>
    <cellStyle name="Normal 3 2 2 2 2 2 2 2 2 8 2 2 5 5" xfId="28541" xr:uid="{00000000-0005-0000-0000-0000A86F0000}"/>
    <cellStyle name="Normal 3 2 2 2 2 2 2 2 2 8 2 2 5 6" xfId="28542" xr:uid="{00000000-0005-0000-0000-0000A96F0000}"/>
    <cellStyle name="Normal 3 2 2 2 2 2 2 2 2 8 2 2 6" xfId="28543" xr:uid="{00000000-0005-0000-0000-0000AA6F0000}"/>
    <cellStyle name="Normal 3 2 2 2 2 2 2 2 2 8 2 2 7" xfId="28544" xr:uid="{00000000-0005-0000-0000-0000AB6F0000}"/>
    <cellStyle name="Normal 3 2 2 2 2 2 2 2 2 8 2 2 8" xfId="28545" xr:uid="{00000000-0005-0000-0000-0000AC6F0000}"/>
    <cellStyle name="Normal 3 2 2 2 2 2 2 2 2 8 2 2 9" xfId="28546" xr:uid="{00000000-0005-0000-0000-0000AD6F0000}"/>
    <cellStyle name="Normal 3 2 2 2 2 2 2 2 2 8 2 3" xfId="28547" xr:uid="{00000000-0005-0000-0000-0000AE6F0000}"/>
    <cellStyle name="Normal 3 2 2 2 2 2 2 2 2 8 2 4" xfId="28548" xr:uid="{00000000-0005-0000-0000-0000AF6F0000}"/>
    <cellStyle name="Normal 3 2 2 2 2 2 2 2 2 8 2 5" xfId="28549" xr:uid="{00000000-0005-0000-0000-0000B06F0000}"/>
    <cellStyle name="Normal 3 2 2 2 2 2 2 2 2 8 2 5 10" xfId="28550" xr:uid="{00000000-0005-0000-0000-0000B16F0000}"/>
    <cellStyle name="Normal 3 2 2 2 2 2 2 2 2 8 2 5 11" xfId="28551" xr:uid="{00000000-0005-0000-0000-0000B26F0000}"/>
    <cellStyle name="Normal 3 2 2 2 2 2 2 2 2 8 2 5 2" xfId="28552" xr:uid="{00000000-0005-0000-0000-0000B36F0000}"/>
    <cellStyle name="Normal 3 2 2 2 2 2 2 2 2 8 2 5 2 10" xfId="28553" xr:uid="{00000000-0005-0000-0000-0000B46F0000}"/>
    <cellStyle name="Normal 3 2 2 2 2 2 2 2 2 8 2 5 2 11" xfId="28554" xr:uid="{00000000-0005-0000-0000-0000B56F0000}"/>
    <cellStyle name="Normal 3 2 2 2 2 2 2 2 2 8 2 5 2 2" xfId="28555" xr:uid="{00000000-0005-0000-0000-0000B66F0000}"/>
    <cellStyle name="Normal 3 2 2 2 2 2 2 2 2 8 2 5 2 2 2" xfId="28556" xr:uid="{00000000-0005-0000-0000-0000B76F0000}"/>
    <cellStyle name="Normal 3 2 2 2 2 2 2 2 2 8 2 5 2 2 2 2" xfId="28557" xr:uid="{00000000-0005-0000-0000-0000B86F0000}"/>
    <cellStyle name="Normal 3 2 2 2 2 2 2 2 2 8 2 5 2 2 2 3" xfId="28558" xr:uid="{00000000-0005-0000-0000-0000B96F0000}"/>
    <cellStyle name="Normal 3 2 2 2 2 2 2 2 2 8 2 5 2 2 2 4" xfId="28559" xr:uid="{00000000-0005-0000-0000-0000BA6F0000}"/>
    <cellStyle name="Normal 3 2 2 2 2 2 2 2 2 8 2 5 2 2 3" xfId="28560" xr:uid="{00000000-0005-0000-0000-0000BB6F0000}"/>
    <cellStyle name="Normal 3 2 2 2 2 2 2 2 2 8 2 5 2 2 4" xfId="28561" xr:uid="{00000000-0005-0000-0000-0000BC6F0000}"/>
    <cellStyle name="Normal 3 2 2 2 2 2 2 2 2 8 2 5 2 2 5" xfId="28562" xr:uid="{00000000-0005-0000-0000-0000BD6F0000}"/>
    <cellStyle name="Normal 3 2 2 2 2 2 2 2 2 8 2 5 2 2 6" xfId="28563" xr:uid="{00000000-0005-0000-0000-0000BE6F0000}"/>
    <cellStyle name="Normal 3 2 2 2 2 2 2 2 2 8 2 5 2 3" xfId="28564" xr:uid="{00000000-0005-0000-0000-0000BF6F0000}"/>
    <cellStyle name="Normal 3 2 2 2 2 2 2 2 2 8 2 5 2 4" xfId="28565" xr:uid="{00000000-0005-0000-0000-0000C06F0000}"/>
    <cellStyle name="Normal 3 2 2 2 2 2 2 2 2 8 2 5 2 5" xfId="28566" xr:uid="{00000000-0005-0000-0000-0000C16F0000}"/>
    <cellStyle name="Normal 3 2 2 2 2 2 2 2 2 8 2 5 2 6" xfId="28567" xr:uid="{00000000-0005-0000-0000-0000C26F0000}"/>
    <cellStyle name="Normal 3 2 2 2 2 2 2 2 2 8 2 5 2 7" xfId="28568" xr:uid="{00000000-0005-0000-0000-0000C36F0000}"/>
    <cellStyle name="Normal 3 2 2 2 2 2 2 2 2 8 2 5 2 8" xfId="28569" xr:uid="{00000000-0005-0000-0000-0000C46F0000}"/>
    <cellStyle name="Normal 3 2 2 2 2 2 2 2 2 8 2 5 2 8 2" xfId="28570" xr:uid="{00000000-0005-0000-0000-0000C56F0000}"/>
    <cellStyle name="Normal 3 2 2 2 2 2 2 2 2 8 2 5 2 8 3" xfId="28571" xr:uid="{00000000-0005-0000-0000-0000C66F0000}"/>
    <cellStyle name="Normal 3 2 2 2 2 2 2 2 2 8 2 5 2 8 4" xfId="28572" xr:uid="{00000000-0005-0000-0000-0000C76F0000}"/>
    <cellStyle name="Normal 3 2 2 2 2 2 2 2 2 8 2 5 2 9" xfId="28573" xr:uid="{00000000-0005-0000-0000-0000C86F0000}"/>
    <cellStyle name="Normal 3 2 2 2 2 2 2 2 2 8 2 5 3" xfId="28574" xr:uid="{00000000-0005-0000-0000-0000C96F0000}"/>
    <cellStyle name="Normal 3 2 2 2 2 2 2 2 2 8 2 5 3 2" xfId="28575" xr:uid="{00000000-0005-0000-0000-0000CA6F0000}"/>
    <cellStyle name="Normal 3 2 2 2 2 2 2 2 2 8 2 5 3 2 2" xfId="28576" xr:uid="{00000000-0005-0000-0000-0000CB6F0000}"/>
    <cellStyle name="Normal 3 2 2 2 2 2 2 2 2 8 2 5 3 2 3" xfId="28577" xr:uid="{00000000-0005-0000-0000-0000CC6F0000}"/>
    <cellStyle name="Normal 3 2 2 2 2 2 2 2 2 8 2 5 3 2 4" xfId="28578" xr:uid="{00000000-0005-0000-0000-0000CD6F0000}"/>
    <cellStyle name="Normal 3 2 2 2 2 2 2 2 2 8 2 5 3 3" xfId="28579" xr:uid="{00000000-0005-0000-0000-0000CE6F0000}"/>
    <cellStyle name="Normal 3 2 2 2 2 2 2 2 2 8 2 5 3 4" xfId="28580" xr:uid="{00000000-0005-0000-0000-0000CF6F0000}"/>
    <cellStyle name="Normal 3 2 2 2 2 2 2 2 2 8 2 5 3 5" xfId="28581" xr:uid="{00000000-0005-0000-0000-0000D06F0000}"/>
    <cellStyle name="Normal 3 2 2 2 2 2 2 2 2 8 2 5 3 6" xfId="28582" xr:uid="{00000000-0005-0000-0000-0000D16F0000}"/>
    <cellStyle name="Normal 3 2 2 2 2 2 2 2 2 8 2 5 4" xfId="28583" xr:uid="{00000000-0005-0000-0000-0000D26F0000}"/>
    <cellStyle name="Normal 3 2 2 2 2 2 2 2 2 8 2 5 5" xfId="28584" xr:uid="{00000000-0005-0000-0000-0000D36F0000}"/>
    <cellStyle name="Normal 3 2 2 2 2 2 2 2 2 8 2 5 6" xfId="28585" xr:uid="{00000000-0005-0000-0000-0000D46F0000}"/>
    <cellStyle name="Normal 3 2 2 2 2 2 2 2 2 8 2 5 7" xfId="28586" xr:uid="{00000000-0005-0000-0000-0000D56F0000}"/>
    <cellStyle name="Normal 3 2 2 2 2 2 2 2 2 8 2 5 8" xfId="28587" xr:uid="{00000000-0005-0000-0000-0000D66F0000}"/>
    <cellStyle name="Normal 3 2 2 2 2 2 2 2 2 8 2 5 8 2" xfId="28588" xr:uid="{00000000-0005-0000-0000-0000D76F0000}"/>
    <cellStyle name="Normal 3 2 2 2 2 2 2 2 2 8 2 5 8 3" xfId="28589" xr:uid="{00000000-0005-0000-0000-0000D86F0000}"/>
    <cellStyle name="Normal 3 2 2 2 2 2 2 2 2 8 2 5 8 4" xfId="28590" xr:uid="{00000000-0005-0000-0000-0000D96F0000}"/>
    <cellStyle name="Normal 3 2 2 2 2 2 2 2 2 8 2 5 9" xfId="28591" xr:uid="{00000000-0005-0000-0000-0000DA6F0000}"/>
    <cellStyle name="Normal 3 2 2 2 2 2 2 2 2 8 2 6" xfId="28592" xr:uid="{00000000-0005-0000-0000-0000DB6F0000}"/>
    <cellStyle name="Normal 3 2 2 2 2 2 2 2 2 8 2 7" xfId="28593" xr:uid="{00000000-0005-0000-0000-0000DC6F0000}"/>
    <cellStyle name="Normal 3 2 2 2 2 2 2 2 2 8 2 7 2" xfId="28594" xr:uid="{00000000-0005-0000-0000-0000DD6F0000}"/>
    <cellStyle name="Normal 3 2 2 2 2 2 2 2 2 8 2 7 2 2" xfId="28595" xr:uid="{00000000-0005-0000-0000-0000DE6F0000}"/>
    <cellStyle name="Normal 3 2 2 2 2 2 2 2 2 8 2 7 2 3" xfId="28596" xr:uid="{00000000-0005-0000-0000-0000DF6F0000}"/>
    <cellStyle name="Normal 3 2 2 2 2 2 2 2 2 8 2 7 2 4" xfId="28597" xr:uid="{00000000-0005-0000-0000-0000E06F0000}"/>
    <cellStyle name="Normal 3 2 2 2 2 2 2 2 2 8 2 7 3" xfId="28598" xr:uid="{00000000-0005-0000-0000-0000E16F0000}"/>
    <cellStyle name="Normal 3 2 2 2 2 2 2 2 2 8 2 7 4" xfId="28599" xr:uid="{00000000-0005-0000-0000-0000E26F0000}"/>
    <cellStyle name="Normal 3 2 2 2 2 2 2 2 2 8 2 7 5" xfId="28600" xr:uid="{00000000-0005-0000-0000-0000E36F0000}"/>
    <cellStyle name="Normal 3 2 2 2 2 2 2 2 2 8 2 7 6" xfId="28601" xr:uid="{00000000-0005-0000-0000-0000E46F0000}"/>
    <cellStyle name="Normal 3 2 2 2 2 2 2 2 2 8 2 8" xfId="28602" xr:uid="{00000000-0005-0000-0000-0000E56F0000}"/>
    <cellStyle name="Normal 3 2 2 2 2 2 2 2 2 8 2 9" xfId="28603" xr:uid="{00000000-0005-0000-0000-0000E66F0000}"/>
    <cellStyle name="Normal 3 2 2 2 2 2 2 2 2 8 20" xfId="28604" xr:uid="{00000000-0005-0000-0000-0000E76F0000}"/>
    <cellStyle name="Normal 3 2 2 2 2 2 2 2 2 8 21" xfId="28605" xr:uid="{00000000-0005-0000-0000-0000E86F0000}"/>
    <cellStyle name="Normal 3 2 2 2 2 2 2 2 2 8 21 2" xfId="28606" xr:uid="{00000000-0005-0000-0000-0000E96F0000}"/>
    <cellStyle name="Normal 3 2 2 2 2 2 2 2 2 8 21 3" xfId="28607" xr:uid="{00000000-0005-0000-0000-0000EA6F0000}"/>
    <cellStyle name="Normal 3 2 2 2 2 2 2 2 2 8 21 4" xfId="28608" xr:uid="{00000000-0005-0000-0000-0000EB6F0000}"/>
    <cellStyle name="Normal 3 2 2 2 2 2 2 2 2 8 22" xfId="28609" xr:uid="{00000000-0005-0000-0000-0000EC6F0000}"/>
    <cellStyle name="Normal 3 2 2 2 2 2 2 2 2 8 23" xfId="28610" xr:uid="{00000000-0005-0000-0000-0000ED6F0000}"/>
    <cellStyle name="Normal 3 2 2 2 2 2 2 2 2 8 24" xfId="28611" xr:uid="{00000000-0005-0000-0000-0000EE6F0000}"/>
    <cellStyle name="Normal 3 2 2 2 2 2 2 2 2 8 3" xfId="28612" xr:uid="{00000000-0005-0000-0000-0000EF6F0000}"/>
    <cellStyle name="Normal 3 2 2 2 2 2 2 2 2 8 4" xfId="28613" xr:uid="{00000000-0005-0000-0000-0000F06F0000}"/>
    <cellStyle name="Normal 3 2 2 2 2 2 2 2 2 8 5" xfId="28614" xr:uid="{00000000-0005-0000-0000-0000F16F0000}"/>
    <cellStyle name="Normal 3 2 2 2 2 2 2 2 2 8 6" xfId="28615" xr:uid="{00000000-0005-0000-0000-0000F26F0000}"/>
    <cellStyle name="Normal 3 2 2 2 2 2 2 2 2 8 7" xfId="28616" xr:uid="{00000000-0005-0000-0000-0000F36F0000}"/>
    <cellStyle name="Normal 3 2 2 2 2 2 2 2 2 8 8" xfId="28617" xr:uid="{00000000-0005-0000-0000-0000F46F0000}"/>
    <cellStyle name="Normal 3 2 2 2 2 2 2 2 2 8 9" xfId="28618" xr:uid="{00000000-0005-0000-0000-0000F56F0000}"/>
    <cellStyle name="Normal 3 2 2 2 2 2 2 2 2 9" xfId="28619" xr:uid="{00000000-0005-0000-0000-0000F66F0000}"/>
    <cellStyle name="Normal 3 2 2 2 2 2 2 2 2 9 10" xfId="28620" xr:uid="{00000000-0005-0000-0000-0000F76F0000}"/>
    <cellStyle name="Normal 3 2 2 2 2 2 2 2 2 9 11" xfId="28621" xr:uid="{00000000-0005-0000-0000-0000F86F0000}"/>
    <cellStyle name="Normal 3 2 2 2 2 2 2 2 2 9 12" xfId="28622" xr:uid="{00000000-0005-0000-0000-0000F96F0000}"/>
    <cellStyle name="Normal 3 2 2 2 2 2 2 2 2 9 13" xfId="28623" xr:uid="{00000000-0005-0000-0000-0000FA6F0000}"/>
    <cellStyle name="Normal 3 2 2 2 2 2 2 2 2 9 13 2" xfId="28624" xr:uid="{00000000-0005-0000-0000-0000FB6F0000}"/>
    <cellStyle name="Normal 3 2 2 2 2 2 2 2 2 9 13 3" xfId="28625" xr:uid="{00000000-0005-0000-0000-0000FC6F0000}"/>
    <cellStyle name="Normal 3 2 2 2 2 2 2 2 2 9 13 4" xfId="28626" xr:uid="{00000000-0005-0000-0000-0000FD6F0000}"/>
    <cellStyle name="Normal 3 2 2 2 2 2 2 2 2 9 14" xfId="28627" xr:uid="{00000000-0005-0000-0000-0000FE6F0000}"/>
    <cellStyle name="Normal 3 2 2 2 2 2 2 2 2 9 15" xfId="28628" xr:uid="{00000000-0005-0000-0000-0000FF6F0000}"/>
    <cellStyle name="Normal 3 2 2 2 2 2 2 2 2 9 16" xfId="28629" xr:uid="{00000000-0005-0000-0000-000000700000}"/>
    <cellStyle name="Normal 3 2 2 2 2 2 2 2 2 9 2" xfId="28630" xr:uid="{00000000-0005-0000-0000-000001700000}"/>
    <cellStyle name="Normal 3 2 2 2 2 2 2 2 2 9 2 10" xfId="28631" xr:uid="{00000000-0005-0000-0000-000002700000}"/>
    <cellStyle name="Normal 3 2 2 2 2 2 2 2 2 9 2 11" xfId="28632" xr:uid="{00000000-0005-0000-0000-000003700000}"/>
    <cellStyle name="Normal 3 2 2 2 2 2 2 2 2 9 2 11 2" xfId="28633" xr:uid="{00000000-0005-0000-0000-000004700000}"/>
    <cellStyle name="Normal 3 2 2 2 2 2 2 2 2 9 2 11 3" xfId="28634" xr:uid="{00000000-0005-0000-0000-000005700000}"/>
    <cellStyle name="Normal 3 2 2 2 2 2 2 2 2 9 2 11 4" xfId="28635" xr:uid="{00000000-0005-0000-0000-000006700000}"/>
    <cellStyle name="Normal 3 2 2 2 2 2 2 2 2 9 2 12" xfId="28636" xr:uid="{00000000-0005-0000-0000-000007700000}"/>
    <cellStyle name="Normal 3 2 2 2 2 2 2 2 2 9 2 13" xfId="28637" xr:uid="{00000000-0005-0000-0000-000008700000}"/>
    <cellStyle name="Normal 3 2 2 2 2 2 2 2 2 9 2 14" xfId="28638" xr:uid="{00000000-0005-0000-0000-000009700000}"/>
    <cellStyle name="Normal 3 2 2 2 2 2 2 2 2 9 2 2" xfId="28639" xr:uid="{00000000-0005-0000-0000-00000A700000}"/>
    <cellStyle name="Normal 3 2 2 2 2 2 2 2 2 9 2 2 10" xfId="28640" xr:uid="{00000000-0005-0000-0000-00000B700000}"/>
    <cellStyle name="Normal 3 2 2 2 2 2 2 2 2 9 2 2 11" xfId="28641" xr:uid="{00000000-0005-0000-0000-00000C700000}"/>
    <cellStyle name="Normal 3 2 2 2 2 2 2 2 2 9 2 2 2" xfId="28642" xr:uid="{00000000-0005-0000-0000-00000D700000}"/>
    <cellStyle name="Normal 3 2 2 2 2 2 2 2 2 9 2 2 2 10" xfId="28643" xr:uid="{00000000-0005-0000-0000-00000E700000}"/>
    <cellStyle name="Normal 3 2 2 2 2 2 2 2 2 9 2 2 2 11" xfId="28644" xr:uid="{00000000-0005-0000-0000-00000F700000}"/>
    <cellStyle name="Normal 3 2 2 2 2 2 2 2 2 9 2 2 2 2" xfId="28645" xr:uid="{00000000-0005-0000-0000-000010700000}"/>
    <cellStyle name="Normal 3 2 2 2 2 2 2 2 2 9 2 2 2 2 2" xfId="28646" xr:uid="{00000000-0005-0000-0000-000011700000}"/>
    <cellStyle name="Normal 3 2 2 2 2 2 2 2 2 9 2 2 2 2 2 2" xfId="28647" xr:uid="{00000000-0005-0000-0000-000012700000}"/>
    <cellStyle name="Normal 3 2 2 2 2 2 2 2 2 9 2 2 2 2 2 3" xfId="28648" xr:uid="{00000000-0005-0000-0000-000013700000}"/>
    <cellStyle name="Normal 3 2 2 2 2 2 2 2 2 9 2 2 2 2 2 4" xfId="28649" xr:uid="{00000000-0005-0000-0000-000014700000}"/>
    <cellStyle name="Normal 3 2 2 2 2 2 2 2 2 9 2 2 2 2 3" xfId="28650" xr:uid="{00000000-0005-0000-0000-000015700000}"/>
    <cellStyle name="Normal 3 2 2 2 2 2 2 2 2 9 2 2 2 2 4" xfId="28651" xr:uid="{00000000-0005-0000-0000-000016700000}"/>
    <cellStyle name="Normal 3 2 2 2 2 2 2 2 2 9 2 2 2 2 5" xfId="28652" xr:uid="{00000000-0005-0000-0000-000017700000}"/>
    <cellStyle name="Normal 3 2 2 2 2 2 2 2 2 9 2 2 2 2 6" xfId="28653" xr:uid="{00000000-0005-0000-0000-000018700000}"/>
    <cellStyle name="Normal 3 2 2 2 2 2 2 2 2 9 2 2 2 3" xfId="28654" xr:uid="{00000000-0005-0000-0000-000019700000}"/>
    <cellStyle name="Normal 3 2 2 2 2 2 2 2 2 9 2 2 2 4" xfId="28655" xr:uid="{00000000-0005-0000-0000-00001A700000}"/>
    <cellStyle name="Normal 3 2 2 2 2 2 2 2 2 9 2 2 2 5" xfId="28656" xr:uid="{00000000-0005-0000-0000-00001B700000}"/>
    <cellStyle name="Normal 3 2 2 2 2 2 2 2 2 9 2 2 2 6" xfId="28657" xr:uid="{00000000-0005-0000-0000-00001C700000}"/>
    <cellStyle name="Normal 3 2 2 2 2 2 2 2 2 9 2 2 2 7" xfId="28658" xr:uid="{00000000-0005-0000-0000-00001D700000}"/>
    <cellStyle name="Normal 3 2 2 2 2 2 2 2 2 9 2 2 2 8" xfId="28659" xr:uid="{00000000-0005-0000-0000-00001E700000}"/>
    <cellStyle name="Normal 3 2 2 2 2 2 2 2 2 9 2 2 2 8 2" xfId="28660" xr:uid="{00000000-0005-0000-0000-00001F700000}"/>
    <cellStyle name="Normal 3 2 2 2 2 2 2 2 2 9 2 2 2 8 3" xfId="28661" xr:uid="{00000000-0005-0000-0000-000020700000}"/>
    <cellStyle name="Normal 3 2 2 2 2 2 2 2 2 9 2 2 2 8 4" xfId="28662" xr:uid="{00000000-0005-0000-0000-000021700000}"/>
    <cellStyle name="Normal 3 2 2 2 2 2 2 2 2 9 2 2 2 9" xfId="28663" xr:uid="{00000000-0005-0000-0000-000022700000}"/>
    <cellStyle name="Normal 3 2 2 2 2 2 2 2 2 9 2 2 3" xfId="28664" xr:uid="{00000000-0005-0000-0000-000023700000}"/>
    <cellStyle name="Normal 3 2 2 2 2 2 2 2 2 9 2 2 3 2" xfId="28665" xr:uid="{00000000-0005-0000-0000-000024700000}"/>
    <cellStyle name="Normal 3 2 2 2 2 2 2 2 2 9 2 2 3 2 2" xfId="28666" xr:uid="{00000000-0005-0000-0000-000025700000}"/>
    <cellStyle name="Normal 3 2 2 2 2 2 2 2 2 9 2 2 3 2 3" xfId="28667" xr:uid="{00000000-0005-0000-0000-000026700000}"/>
    <cellStyle name="Normal 3 2 2 2 2 2 2 2 2 9 2 2 3 2 4" xfId="28668" xr:uid="{00000000-0005-0000-0000-000027700000}"/>
    <cellStyle name="Normal 3 2 2 2 2 2 2 2 2 9 2 2 3 3" xfId="28669" xr:uid="{00000000-0005-0000-0000-000028700000}"/>
    <cellStyle name="Normal 3 2 2 2 2 2 2 2 2 9 2 2 3 4" xfId="28670" xr:uid="{00000000-0005-0000-0000-000029700000}"/>
    <cellStyle name="Normal 3 2 2 2 2 2 2 2 2 9 2 2 3 5" xfId="28671" xr:uid="{00000000-0005-0000-0000-00002A700000}"/>
    <cellStyle name="Normal 3 2 2 2 2 2 2 2 2 9 2 2 3 6" xfId="28672" xr:uid="{00000000-0005-0000-0000-00002B700000}"/>
    <cellStyle name="Normal 3 2 2 2 2 2 2 2 2 9 2 2 4" xfId="28673" xr:uid="{00000000-0005-0000-0000-00002C700000}"/>
    <cellStyle name="Normal 3 2 2 2 2 2 2 2 2 9 2 2 5" xfId="28674" xr:uid="{00000000-0005-0000-0000-00002D700000}"/>
    <cellStyle name="Normal 3 2 2 2 2 2 2 2 2 9 2 2 6" xfId="28675" xr:uid="{00000000-0005-0000-0000-00002E700000}"/>
    <cellStyle name="Normal 3 2 2 2 2 2 2 2 2 9 2 2 7" xfId="28676" xr:uid="{00000000-0005-0000-0000-00002F700000}"/>
    <cellStyle name="Normal 3 2 2 2 2 2 2 2 2 9 2 2 8" xfId="28677" xr:uid="{00000000-0005-0000-0000-000030700000}"/>
    <cellStyle name="Normal 3 2 2 2 2 2 2 2 2 9 2 2 8 2" xfId="28678" xr:uid="{00000000-0005-0000-0000-000031700000}"/>
    <cellStyle name="Normal 3 2 2 2 2 2 2 2 2 9 2 2 8 3" xfId="28679" xr:uid="{00000000-0005-0000-0000-000032700000}"/>
    <cellStyle name="Normal 3 2 2 2 2 2 2 2 2 9 2 2 8 4" xfId="28680" xr:uid="{00000000-0005-0000-0000-000033700000}"/>
    <cellStyle name="Normal 3 2 2 2 2 2 2 2 2 9 2 2 9" xfId="28681" xr:uid="{00000000-0005-0000-0000-000034700000}"/>
    <cellStyle name="Normal 3 2 2 2 2 2 2 2 2 9 2 3" xfId="28682" xr:uid="{00000000-0005-0000-0000-000035700000}"/>
    <cellStyle name="Normal 3 2 2 2 2 2 2 2 2 9 2 4" xfId="28683" xr:uid="{00000000-0005-0000-0000-000036700000}"/>
    <cellStyle name="Normal 3 2 2 2 2 2 2 2 2 9 2 5" xfId="28684" xr:uid="{00000000-0005-0000-0000-000037700000}"/>
    <cellStyle name="Normal 3 2 2 2 2 2 2 2 2 9 2 5 2" xfId="28685" xr:uid="{00000000-0005-0000-0000-000038700000}"/>
    <cellStyle name="Normal 3 2 2 2 2 2 2 2 2 9 2 5 2 2" xfId="28686" xr:uid="{00000000-0005-0000-0000-000039700000}"/>
    <cellStyle name="Normal 3 2 2 2 2 2 2 2 2 9 2 5 2 3" xfId="28687" xr:uid="{00000000-0005-0000-0000-00003A700000}"/>
    <cellStyle name="Normal 3 2 2 2 2 2 2 2 2 9 2 5 2 4" xfId="28688" xr:uid="{00000000-0005-0000-0000-00003B700000}"/>
    <cellStyle name="Normal 3 2 2 2 2 2 2 2 2 9 2 5 3" xfId="28689" xr:uid="{00000000-0005-0000-0000-00003C700000}"/>
    <cellStyle name="Normal 3 2 2 2 2 2 2 2 2 9 2 5 4" xfId="28690" xr:uid="{00000000-0005-0000-0000-00003D700000}"/>
    <cellStyle name="Normal 3 2 2 2 2 2 2 2 2 9 2 5 5" xfId="28691" xr:uid="{00000000-0005-0000-0000-00003E700000}"/>
    <cellStyle name="Normal 3 2 2 2 2 2 2 2 2 9 2 5 6" xfId="28692" xr:uid="{00000000-0005-0000-0000-00003F700000}"/>
    <cellStyle name="Normal 3 2 2 2 2 2 2 2 2 9 2 6" xfId="28693" xr:uid="{00000000-0005-0000-0000-000040700000}"/>
    <cellStyle name="Normal 3 2 2 2 2 2 2 2 2 9 2 7" xfId="28694" xr:uid="{00000000-0005-0000-0000-000041700000}"/>
    <cellStyle name="Normal 3 2 2 2 2 2 2 2 2 9 2 8" xfId="28695" xr:uid="{00000000-0005-0000-0000-000042700000}"/>
    <cellStyle name="Normal 3 2 2 2 2 2 2 2 2 9 2 9" xfId="28696" xr:uid="{00000000-0005-0000-0000-000043700000}"/>
    <cellStyle name="Normal 3 2 2 2 2 2 2 2 2 9 3" xfId="28697" xr:uid="{00000000-0005-0000-0000-000044700000}"/>
    <cellStyle name="Normal 3 2 2 2 2 2 2 2 2 9 4" xfId="28698" xr:uid="{00000000-0005-0000-0000-000045700000}"/>
    <cellStyle name="Normal 3 2 2 2 2 2 2 2 2 9 5" xfId="28699" xr:uid="{00000000-0005-0000-0000-000046700000}"/>
    <cellStyle name="Normal 3 2 2 2 2 2 2 2 2 9 5 10" xfId="28700" xr:uid="{00000000-0005-0000-0000-000047700000}"/>
    <cellStyle name="Normal 3 2 2 2 2 2 2 2 2 9 5 11" xfId="28701" xr:uid="{00000000-0005-0000-0000-000048700000}"/>
    <cellStyle name="Normal 3 2 2 2 2 2 2 2 2 9 5 2" xfId="28702" xr:uid="{00000000-0005-0000-0000-000049700000}"/>
    <cellStyle name="Normal 3 2 2 2 2 2 2 2 2 9 5 2 10" xfId="28703" xr:uid="{00000000-0005-0000-0000-00004A700000}"/>
    <cellStyle name="Normal 3 2 2 2 2 2 2 2 2 9 5 2 11" xfId="28704" xr:uid="{00000000-0005-0000-0000-00004B700000}"/>
    <cellStyle name="Normal 3 2 2 2 2 2 2 2 2 9 5 2 2" xfId="28705" xr:uid="{00000000-0005-0000-0000-00004C700000}"/>
    <cellStyle name="Normal 3 2 2 2 2 2 2 2 2 9 5 2 2 2" xfId="28706" xr:uid="{00000000-0005-0000-0000-00004D700000}"/>
    <cellStyle name="Normal 3 2 2 2 2 2 2 2 2 9 5 2 2 2 2" xfId="28707" xr:uid="{00000000-0005-0000-0000-00004E700000}"/>
    <cellStyle name="Normal 3 2 2 2 2 2 2 2 2 9 5 2 2 2 3" xfId="28708" xr:uid="{00000000-0005-0000-0000-00004F700000}"/>
    <cellStyle name="Normal 3 2 2 2 2 2 2 2 2 9 5 2 2 2 4" xfId="28709" xr:uid="{00000000-0005-0000-0000-000050700000}"/>
    <cellStyle name="Normal 3 2 2 2 2 2 2 2 2 9 5 2 2 3" xfId="28710" xr:uid="{00000000-0005-0000-0000-000051700000}"/>
    <cellStyle name="Normal 3 2 2 2 2 2 2 2 2 9 5 2 2 4" xfId="28711" xr:uid="{00000000-0005-0000-0000-000052700000}"/>
    <cellStyle name="Normal 3 2 2 2 2 2 2 2 2 9 5 2 2 5" xfId="28712" xr:uid="{00000000-0005-0000-0000-000053700000}"/>
    <cellStyle name="Normal 3 2 2 2 2 2 2 2 2 9 5 2 2 6" xfId="28713" xr:uid="{00000000-0005-0000-0000-000054700000}"/>
    <cellStyle name="Normal 3 2 2 2 2 2 2 2 2 9 5 2 3" xfId="28714" xr:uid="{00000000-0005-0000-0000-000055700000}"/>
    <cellStyle name="Normal 3 2 2 2 2 2 2 2 2 9 5 2 4" xfId="28715" xr:uid="{00000000-0005-0000-0000-000056700000}"/>
    <cellStyle name="Normal 3 2 2 2 2 2 2 2 2 9 5 2 5" xfId="28716" xr:uid="{00000000-0005-0000-0000-000057700000}"/>
    <cellStyle name="Normal 3 2 2 2 2 2 2 2 2 9 5 2 6" xfId="28717" xr:uid="{00000000-0005-0000-0000-000058700000}"/>
    <cellStyle name="Normal 3 2 2 2 2 2 2 2 2 9 5 2 7" xfId="28718" xr:uid="{00000000-0005-0000-0000-000059700000}"/>
    <cellStyle name="Normal 3 2 2 2 2 2 2 2 2 9 5 2 8" xfId="28719" xr:uid="{00000000-0005-0000-0000-00005A700000}"/>
    <cellStyle name="Normal 3 2 2 2 2 2 2 2 2 9 5 2 8 2" xfId="28720" xr:uid="{00000000-0005-0000-0000-00005B700000}"/>
    <cellStyle name="Normal 3 2 2 2 2 2 2 2 2 9 5 2 8 3" xfId="28721" xr:uid="{00000000-0005-0000-0000-00005C700000}"/>
    <cellStyle name="Normal 3 2 2 2 2 2 2 2 2 9 5 2 8 4" xfId="28722" xr:uid="{00000000-0005-0000-0000-00005D700000}"/>
    <cellStyle name="Normal 3 2 2 2 2 2 2 2 2 9 5 2 9" xfId="28723" xr:uid="{00000000-0005-0000-0000-00005E700000}"/>
    <cellStyle name="Normal 3 2 2 2 2 2 2 2 2 9 5 3" xfId="28724" xr:uid="{00000000-0005-0000-0000-00005F700000}"/>
    <cellStyle name="Normal 3 2 2 2 2 2 2 2 2 9 5 3 2" xfId="28725" xr:uid="{00000000-0005-0000-0000-000060700000}"/>
    <cellStyle name="Normal 3 2 2 2 2 2 2 2 2 9 5 3 2 2" xfId="28726" xr:uid="{00000000-0005-0000-0000-000061700000}"/>
    <cellStyle name="Normal 3 2 2 2 2 2 2 2 2 9 5 3 2 3" xfId="28727" xr:uid="{00000000-0005-0000-0000-000062700000}"/>
    <cellStyle name="Normal 3 2 2 2 2 2 2 2 2 9 5 3 2 4" xfId="28728" xr:uid="{00000000-0005-0000-0000-000063700000}"/>
    <cellStyle name="Normal 3 2 2 2 2 2 2 2 2 9 5 3 3" xfId="28729" xr:uid="{00000000-0005-0000-0000-000064700000}"/>
    <cellStyle name="Normal 3 2 2 2 2 2 2 2 2 9 5 3 4" xfId="28730" xr:uid="{00000000-0005-0000-0000-000065700000}"/>
    <cellStyle name="Normal 3 2 2 2 2 2 2 2 2 9 5 3 5" xfId="28731" xr:uid="{00000000-0005-0000-0000-000066700000}"/>
    <cellStyle name="Normal 3 2 2 2 2 2 2 2 2 9 5 3 6" xfId="28732" xr:uid="{00000000-0005-0000-0000-000067700000}"/>
    <cellStyle name="Normal 3 2 2 2 2 2 2 2 2 9 5 4" xfId="28733" xr:uid="{00000000-0005-0000-0000-000068700000}"/>
    <cellStyle name="Normal 3 2 2 2 2 2 2 2 2 9 5 5" xfId="28734" xr:uid="{00000000-0005-0000-0000-000069700000}"/>
    <cellStyle name="Normal 3 2 2 2 2 2 2 2 2 9 5 6" xfId="28735" xr:uid="{00000000-0005-0000-0000-00006A700000}"/>
    <cellStyle name="Normal 3 2 2 2 2 2 2 2 2 9 5 7" xfId="28736" xr:uid="{00000000-0005-0000-0000-00006B700000}"/>
    <cellStyle name="Normal 3 2 2 2 2 2 2 2 2 9 5 8" xfId="28737" xr:uid="{00000000-0005-0000-0000-00006C700000}"/>
    <cellStyle name="Normal 3 2 2 2 2 2 2 2 2 9 5 8 2" xfId="28738" xr:uid="{00000000-0005-0000-0000-00006D700000}"/>
    <cellStyle name="Normal 3 2 2 2 2 2 2 2 2 9 5 8 3" xfId="28739" xr:uid="{00000000-0005-0000-0000-00006E700000}"/>
    <cellStyle name="Normal 3 2 2 2 2 2 2 2 2 9 5 8 4" xfId="28740" xr:uid="{00000000-0005-0000-0000-00006F700000}"/>
    <cellStyle name="Normal 3 2 2 2 2 2 2 2 2 9 5 9" xfId="28741" xr:uid="{00000000-0005-0000-0000-000070700000}"/>
    <cellStyle name="Normal 3 2 2 2 2 2 2 2 2 9 6" xfId="28742" xr:uid="{00000000-0005-0000-0000-000071700000}"/>
    <cellStyle name="Normal 3 2 2 2 2 2 2 2 2 9 7" xfId="28743" xr:uid="{00000000-0005-0000-0000-000072700000}"/>
    <cellStyle name="Normal 3 2 2 2 2 2 2 2 2 9 7 2" xfId="28744" xr:uid="{00000000-0005-0000-0000-000073700000}"/>
    <cellStyle name="Normal 3 2 2 2 2 2 2 2 2 9 7 2 2" xfId="28745" xr:uid="{00000000-0005-0000-0000-000074700000}"/>
    <cellStyle name="Normal 3 2 2 2 2 2 2 2 2 9 7 2 3" xfId="28746" xr:uid="{00000000-0005-0000-0000-000075700000}"/>
    <cellStyle name="Normal 3 2 2 2 2 2 2 2 2 9 7 2 4" xfId="28747" xr:uid="{00000000-0005-0000-0000-000076700000}"/>
    <cellStyle name="Normal 3 2 2 2 2 2 2 2 2 9 7 3" xfId="28748" xr:uid="{00000000-0005-0000-0000-000077700000}"/>
    <cellStyle name="Normal 3 2 2 2 2 2 2 2 2 9 7 4" xfId="28749" xr:uid="{00000000-0005-0000-0000-000078700000}"/>
    <cellStyle name="Normal 3 2 2 2 2 2 2 2 2 9 7 5" xfId="28750" xr:uid="{00000000-0005-0000-0000-000079700000}"/>
    <cellStyle name="Normal 3 2 2 2 2 2 2 2 2 9 7 6" xfId="28751" xr:uid="{00000000-0005-0000-0000-00007A700000}"/>
    <cellStyle name="Normal 3 2 2 2 2 2 2 2 2 9 8" xfId="28752" xr:uid="{00000000-0005-0000-0000-00007B700000}"/>
    <cellStyle name="Normal 3 2 2 2 2 2 2 2 2 9 9" xfId="28753" xr:uid="{00000000-0005-0000-0000-00007C700000}"/>
    <cellStyle name="Normal 3 2 2 2 2 2 2 2 20" xfId="28754" xr:uid="{00000000-0005-0000-0000-00007D700000}"/>
    <cellStyle name="Normal 3 2 2 2 2 2 2 2 21" xfId="28755" xr:uid="{00000000-0005-0000-0000-00007E700000}"/>
    <cellStyle name="Normal 3 2 2 2 2 2 2 2 21 10" xfId="28756" xr:uid="{00000000-0005-0000-0000-00007F700000}"/>
    <cellStyle name="Normal 3 2 2 2 2 2 2 2 21 11" xfId="28757" xr:uid="{00000000-0005-0000-0000-000080700000}"/>
    <cellStyle name="Normal 3 2 2 2 2 2 2 2 21 11 2" xfId="28758" xr:uid="{00000000-0005-0000-0000-000081700000}"/>
    <cellStyle name="Normal 3 2 2 2 2 2 2 2 21 11 3" xfId="28759" xr:uid="{00000000-0005-0000-0000-000082700000}"/>
    <cellStyle name="Normal 3 2 2 2 2 2 2 2 21 11 4" xfId="28760" xr:uid="{00000000-0005-0000-0000-000083700000}"/>
    <cellStyle name="Normal 3 2 2 2 2 2 2 2 21 12" xfId="28761" xr:uid="{00000000-0005-0000-0000-000084700000}"/>
    <cellStyle name="Normal 3 2 2 2 2 2 2 2 21 13" xfId="28762" xr:uid="{00000000-0005-0000-0000-000085700000}"/>
    <cellStyle name="Normal 3 2 2 2 2 2 2 2 21 14" xfId="28763" xr:uid="{00000000-0005-0000-0000-000086700000}"/>
    <cellStyle name="Normal 3 2 2 2 2 2 2 2 21 2" xfId="28764" xr:uid="{00000000-0005-0000-0000-000087700000}"/>
    <cellStyle name="Normal 3 2 2 2 2 2 2 2 21 2 10" xfId="28765" xr:uid="{00000000-0005-0000-0000-000088700000}"/>
    <cellStyle name="Normal 3 2 2 2 2 2 2 2 21 2 11" xfId="28766" xr:uid="{00000000-0005-0000-0000-000089700000}"/>
    <cellStyle name="Normal 3 2 2 2 2 2 2 2 21 2 2" xfId="28767" xr:uid="{00000000-0005-0000-0000-00008A700000}"/>
    <cellStyle name="Normal 3 2 2 2 2 2 2 2 21 2 2 10" xfId="28768" xr:uid="{00000000-0005-0000-0000-00008B700000}"/>
    <cellStyle name="Normal 3 2 2 2 2 2 2 2 21 2 2 11" xfId="28769" xr:uid="{00000000-0005-0000-0000-00008C700000}"/>
    <cellStyle name="Normal 3 2 2 2 2 2 2 2 21 2 2 2" xfId="28770" xr:uid="{00000000-0005-0000-0000-00008D700000}"/>
    <cellStyle name="Normal 3 2 2 2 2 2 2 2 21 2 2 2 2" xfId="28771" xr:uid="{00000000-0005-0000-0000-00008E700000}"/>
    <cellStyle name="Normal 3 2 2 2 2 2 2 2 21 2 2 2 2 2" xfId="28772" xr:uid="{00000000-0005-0000-0000-00008F700000}"/>
    <cellStyle name="Normal 3 2 2 2 2 2 2 2 21 2 2 2 2 3" xfId="28773" xr:uid="{00000000-0005-0000-0000-000090700000}"/>
    <cellStyle name="Normal 3 2 2 2 2 2 2 2 21 2 2 2 2 4" xfId="28774" xr:uid="{00000000-0005-0000-0000-000091700000}"/>
    <cellStyle name="Normal 3 2 2 2 2 2 2 2 21 2 2 2 3" xfId="28775" xr:uid="{00000000-0005-0000-0000-000092700000}"/>
    <cellStyle name="Normal 3 2 2 2 2 2 2 2 21 2 2 2 4" xfId="28776" xr:uid="{00000000-0005-0000-0000-000093700000}"/>
    <cellStyle name="Normal 3 2 2 2 2 2 2 2 21 2 2 2 5" xfId="28777" xr:uid="{00000000-0005-0000-0000-000094700000}"/>
    <cellStyle name="Normal 3 2 2 2 2 2 2 2 21 2 2 2 6" xfId="28778" xr:uid="{00000000-0005-0000-0000-000095700000}"/>
    <cellStyle name="Normal 3 2 2 2 2 2 2 2 21 2 2 3" xfId="28779" xr:uid="{00000000-0005-0000-0000-000096700000}"/>
    <cellStyle name="Normal 3 2 2 2 2 2 2 2 21 2 2 4" xfId="28780" xr:uid="{00000000-0005-0000-0000-000097700000}"/>
    <cellStyle name="Normal 3 2 2 2 2 2 2 2 21 2 2 5" xfId="28781" xr:uid="{00000000-0005-0000-0000-000098700000}"/>
    <cellStyle name="Normal 3 2 2 2 2 2 2 2 21 2 2 6" xfId="28782" xr:uid="{00000000-0005-0000-0000-000099700000}"/>
    <cellStyle name="Normal 3 2 2 2 2 2 2 2 21 2 2 7" xfId="28783" xr:uid="{00000000-0005-0000-0000-00009A700000}"/>
    <cellStyle name="Normal 3 2 2 2 2 2 2 2 21 2 2 8" xfId="28784" xr:uid="{00000000-0005-0000-0000-00009B700000}"/>
    <cellStyle name="Normal 3 2 2 2 2 2 2 2 21 2 2 8 2" xfId="28785" xr:uid="{00000000-0005-0000-0000-00009C700000}"/>
    <cellStyle name="Normal 3 2 2 2 2 2 2 2 21 2 2 8 3" xfId="28786" xr:uid="{00000000-0005-0000-0000-00009D700000}"/>
    <cellStyle name="Normal 3 2 2 2 2 2 2 2 21 2 2 8 4" xfId="28787" xr:uid="{00000000-0005-0000-0000-00009E700000}"/>
    <cellStyle name="Normal 3 2 2 2 2 2 2 2 21 2 2 9" xfId="28788" xr:uid="{00000000-0005-0000-0000-00009F700000}"/>
    <cellStyle name="Normal 3 2 2 2 2 2 2 2 21 2 3" xfId="28789" xr:uid="{00000000-0005-0000-0000-0000A0700000}"/>
    <cellStyle name="Normal 3 2 2 2 2 2 2 2 21 2 3 2" xfId="28790" xr:uid="{00000000-0005-0000-0000-0000A1700000}"/>
    <cellStyle name="Normal 3 2 2 2 2 2 2 2 21 2 3 2 2" xfId="28791" xr:uid="{00000000-0005-0000-0000-0000A2700000}"/>
    <cellStyle name="Normal 3 2 2 2 2 2 2 2 21 2 3 2 3" xfId="28792" xr:uid="{00000000-0005-0000-0000-0000A3700000}"/>
    <cellStyle name="Normal 3 2 2 2 2 2 2 2 21 2 3 2 4" xfId="28793" xr:uid="{00000000-0005-0000-0000-0000A4700000}"/>
    <cellStyle name="Normal 3 2 2 2 2 2 2 2 21 2 3 3" xfId="28794" xr:uid="{00000000-0005-0000-0000-0000A5700000}"/>
    <cellStyle name="Normal 3 2 2 2 2 2 2 2 21 2 3 4" xfId="28795" xr:uid="{00000000-0005-0000-0000-0000A6700000}"/>
    <cellStyle name="Normal 3 2 2 2 2 2 2 2 21 2 3 5" xfId="28796" xr:uid="{00000000-0005-0000-0000-0000A7700000}"/>
    <cellStyle name="Normal 3 2 2 2 2 2 2 2 21 2 3 6" xfId="28797" xr:uid="{00000000-0005-0000-0000-0000A8700000}"/>
    <cellStyle name="Normal 3 2 2 2 2 2 2 2 21 2 4" xfId="28798" xr:uid="{00000000-0005-0000-0000-0000A9700000}"/>
    <cellStyle name="Normal 3 2 2 2 2 2 2 2 21 2 5" xfId="28799" xr:uid="{00000000-0005-0000-0000-0000AA700000}"/>
    <cellStyle name="Normal 3 2 2 2 2 2 2 2 21 2 6" xfId="28800" xr:uid="{00000000-0005-0000-0000-0000AB700000}"/>
    <cellStyle name="Normal 3 2 2 2 2 2 2 2 21 2 7" xfId="28801" xr:uid="{00000000-0005-0000-0000-0000AC700000}"/>
    <cellStyle name="Normal 3 2 2 2 2 2 2 2 21 2 8" xfId="28802" xr:uid="{00000000-0005-0000-0000-0000AD700000}"/>
    <cellStyle name="Normal 3 2 2 2 2 2 2 2 21 2 8 2" xfId="28803" xr:uid="{00000000-0005-0000-0000-0000AE700000}"/>
    <cellStyle name="Normal 3 2 2 2 2 2 2 2 21 2 8 3" xfId="28804" xr:uid="{00000000-0005-0000-0000-0000AF700000}"/>
    <cellStyle name="Normal 3 2 2 2 2 2 2 2 21 2 8 4" xfId="28805" xr:uid="{00000000-0005-0000-0000-0000B0700000}"/>
    <cellStyle name="Normal 3 2 2 2 2 2 2 2 21 2 9" xfId="28806" xr:uid="{00000000-0005-0000-0000-0000B1700000}"/>
    <cellStyle name="Normal 3 2 2 2 2 2 2 2 21 3" xfId="28807" xr:uid="{00000000-0005-0000-0000-0000B2700000}"/>
    <cellStyle name="Normal 3 2 2 2 2 2 2 2 21 4" xfId="28808" xr:uid="{00000000-0005-0000-0000-0000B3700000}"/>
    <cellStyle name="Normal 3 2 2 2 2 2 2 2 21 5" xfId="28809" xr:uid="{00000000-0005-0000-0000-0000B4700000}"/>
    <cellStyle name="Normal 3 2 2 2 2 2 2 2 21 5 2" xfId="28810" xr:uid="{00000000-0005-0000-0000-0000B5700000}"/>
    <cellStyle name="Normal 3 2 2 2 2 2 2 2 21 5 2 2" xfId="28811" xr:uid="{00000000-0005-0000-0000-0000B6700000}"/>
    <cellStyle name="Normal 3 2 2 2 2 2 2 2 21 5 2 3" xfId="28812" xr:uid="{00000000-0005-0000-0000-0000B7700000}"/>
    <cellStyle name="Normal 3 2 2 2 2 2 2 2 21 5 2 4" xfId="28813" xr:uid="{00000000-0005-0000-0000-0000B8700000}"/>
    <cellStyle name="Normal 3 2 2 2 2 2 2 2 21 5 3" xfId="28814" xr:uid="{00000000-0005-0000-0000-0000B9700000}"/>
    <cellStyle name="Normal 3 2 2 2 2 2 2 2 21 5 4" xfId="28815" xr:uid="{00000000-0005-0000-0000-0000BA700000}"/>
    <cellStyle name="Normal 3 2 2 2 2 2 2 2 21 5 5" xfId="28816" xr:uid="{00000000-0005-0000-0000-0000BB700000}"/>
    <cellStyle name="Normal 3 2 2 2 2 2 2 2 21 5 6" xfId="28817" xr:uid="{00000000-0005-0000-0000-0000BC700000}"/>
    <cellStyle name="Normal 3 2 2 2 2 2 2 2 21 6" xfId="28818" xr:uid="{00000000-0005-0000-0000-0000BD700000}"/>
    <cellStyle name="Normal 3 2 2 2 2 2 2 2 21 7" xfId="28819" xr:uid="{00000000-0005-0000-0000-0000BE700000}"/>
    <cellStyle name="Normal 3 2 2 2 2 2 2 2 21 8" xfId="28820" xr:uid="{00000000-0005-0000-0000-0000BF700000}"/>
    <cellStyle name="Normal 3 2 2 2 2 2 2 2 21 9" xfId="28821" xr:uid="{00000000-0005-0000-0000-0000C0700000}"/>
    <cellStyle name="Normal 3 2 2 2 2 2 2 2 22" xfId="28822" xr:uid="{00000000-0005-0000-0000-0000C1700000}"/>
    <cellStyle name="Normal 3 2 2 2 2 2 2 2 23" xfId="28823" xr:uid="{00000000-0005-0000-0000-0000C2700000}"/>
    <cellStyle name="Normal 3 2 2 2 2 2 2 2 23 10" xfId="28824" xr:uid="{00000000-0005-0000-0000-0000C3700000}"/>
    <cellStyle name="Normal 3 2 2 2 2 2 2 2 23 11" xfId="28825" xr:uid="{00000000-0005-0000-0000-0000C4700000}"/>
    <cellStyle name="Normal 3 2 2 2 2 2 2 2 23 2" xfId="28826" xr:uid="{00000000-0005-0000-0000-0000C5700000}"/>
    <cellStyle name="Normal 3 2 2 2 2 2 2 2 23 2 10" xfId="28827" xr:uid="{00000000-0005-0000-0000-0000C6700000}"/>
    <cellStyle name="Normal 3 2 2 2 2 2 2 2 23 2 11" xfId="28828" xr:uid="{00000000-0005-0000-0000-0000C7700000}"/>
    <cellStyle name="Normal 3 2 2 2 2 2 2 2 23 2 2" xfId="28829" xr:uid="{00000000-0005-0000-0000-0000C8700000}"/>
    <cellStyle name="Normal 3 2 2 2 2 2 2 2 23 2 2 2" xfId="28830" xr:uid="{00000000-0005-0000-0000-0000C9700000}"/>
    <cellStyle name="Normal 3 2 2 2 2 2 2 2 23 2 2 2 2" xfId="28831" xr:uid="{00000000-0005-0000-0000-0000CA700000}"/>
    <cellStyle name="Normal 3 2 2 2 2 2 2 2 23 2 2 2 3" xfId="28832" xr:uid="{00000000-0005-0000-0000-0000CB700000}"/>
    <cellStyle name="Normal 3 2 2 2 2 2 2 2 23 2 2 2 4" xfId="28833" xr:uid="{00000000-0005-0000-0000-0000CC700000}"/>
    <cellStyle name="Normal 3 2 2 2 2 2 2 2 23 2 2 3" xfId="28834" xr:uid="{00000000-0005-0000-0000-0000CD700000}"/>
    <cellStyle name="Normal 3 2 2 2 2 2 2 2 23 2 2 4" xfId="28835" xr:uid="{00000000-0005-0000-0000-0000CE700000}"/>
    <cellStyle name="Normal 3 2 2 2 2 2 2 2 23 2 2 5" xfId="28836" xr:uid="{00000000-0005-0000-0000-0000CF700000}"/>
    <cellStyle name="Normal 3 2 2 2 2 2 2 2 23 2 2 6" xfId="28837" xr:uid="{00000000-0005-0000-0000-0000D0700000}"/>
    <cellStyle name="Normal 3 2 2 2 2 2 2 2 23 2 3" xfId="28838" xr:uid="{00000000-0005-0000-0000-0000D1700000}"/>
    <cellStyle name="Normal 3 2 2 2 2 2 2 2 23 2 4" xfId="28839" xr:uid="{00000000-0005-0000-0000-0000D2700000}"/>
    <cellStyle name="Normal 3 2 2 2 2 2 2 2 23 2 5" xfId="28840" xr:uid="{00000000-0005-0000-0000-0000D3700000}"/>
    <cellStyle name="Normal 3 2 2 2 2 2 2 2 23 2 6" xfId="28841" xr:uid="{00000000-0005-0000-0000-0000D4700000}"/>
    <cellStyle name="Normal 3 2 2 2 2 2 2 2 23 2 7" xfId="28842" xr:uid="{00000000-0005-0000-0000-0000D5700000}"/>
    <cellStyle name="Normal 3 2 2 2 2 2 2 2 23 2 8" xfId="28843" xr:uid="{00000000-0005-0000-0000-0000D6700000}"/>
    <cellStyle name="Normal 3 2 2 2 2 2 2 2 23 2 8 2" xfId="28844" xr:uid="{00000000-0005-0000-0000-0000D7700000}"/>
    <cellStyle name="Normal 3 2 2 2 2 2 2 2 23 2 8 3" xfId="28845" xr:uid="{00000000-0005-0000-0000-0000D8700000}"/>
    <cellStyle name="Normal 3 2 2 2 2 2 2 2 23 2 8 4" xfId="28846" xr:uid="{00000000-0005-0000-0000-0000D9700000}"/>
    <cellStyle name="Normal 3 2 2 2 2 2 2 2 23 2 9" xfId="28847" xr:uid="{00000000-0005-0000-0000-0000DA700000}"/>
    <cellStyle name="Normal 3 2 2 2 2 2 2 2 23 3" xfId="28848" xr:uid="{00000000-0005-0000-0000-0000DB700000}"/>
    <cellStyle name="Normal 3 2 2 2 2 2 2 2 23 3 2" xfId="28849" xr:uid="{00000000-0005-0000-0000-0000DC700000}"/>
    <cellStyle name="Normal 3 2 2 2 2 2 2 2 23 3 2 2" xfId="28850" xr:uid="{00000000-0005-0000-0000-0000DD700000}"/>
    <cellStyle name="Normal 3 2 2 2 2 2 2 2 23 3 2 3" xfId="28851" xr:uid="{00000000-0005-0000-0000-0000DE700000}"/>
    <cellStyle name="Normal 3 2 2 2 2 2 2 2 23 3 2 4" xfId="28852" xr:uid="{00000000-0005-0000-0000-0000DF700000}"/>
    <cellStyle name="Normal 3 2 2 2 2 2 2 2 23 3 3" xfId="28853" xr:uid="{00000000-0005-0000-0000-0000E0700000}"/>
    <cellStyle name="Normal 3 2 2 2 2 2 2 2 23 3 4" xfId="28854" xr:uid="{00000000-0005-0000-0000-0000E1700000}"/>
    <cellStyle name="Normal 3 2 2 2 2 2 2 2 23 3 5" xfId="28855" xr:uid="{00000000-0005-0000-0000-0000E2700000}"/>
    <cellStyle name="Normal 3 2 2 2 2 2 2 2 23 3 6" xfId="28856" xr:uid="{00000000-0005-0000-0000-0000E3700000}"/>
    <cellStyle name="Normal 3 2 2 2 2 2 2 2 23 4" xfId="28857" xr:uid="{00000000-0005-0000-0000-0000E4700000}"/>
    <cellStyle name="Normal 3 2 2 2 2 2 2 2 23 5" xfId="28858" xr:uid="{00000000-0005-0000-0000-0000E5700000}"/>
    <cellStyle name="Normal 3 2 2 2 2 2 2 2 23 6" xfId="28859" xr:uid="{00000000-0005-0000-0000-0000E6700000}"/>
    <cellStyle name="Normal 3 2 2 2 2 2 2 2 23 7" xfId="28860" xr:uid="{00000000-0005-0000-0000-0000E7700000}"/>
    <cellStyle name="Normal 3 2 2 2 2 2 2 2 23 8" xfId="28861" xr:uid="{00000000-0005-0000-0000-0000E8700000}"/>
    <cellStyle name="Normal 3 2 2 2 2 2 2 2 23 8 2" xfId="28862" xr:uid="{00000000-0005-0000-0000-0000E9700000}"/>
    <cellStyle name="Normal 3 2 2 2 2 2 2 2 23 8 3" xfId="28863" xr:uid="{00000000-0005-0000-0000-0000EA700000}"/>
    <cellStyle name="Normal 3 2 2 2 2 2 2 2 23 8 4" xfId="28864" xr:uid="{00000000-0005-0000-0000-0000EB700000}"/>
    <cellStyle name="Normal 3 2 2 2 2 2 2 2 23 9" xfId="28865" xr:uid="{00000000-0005-0000-0000-0000EC700000}"/>
    <cellStyle name="Normal 3 2 2 2 2 2 2 2 24" xfId="28866" xr:uid="{00000000-0005-0000-0000-0000ED700000}"/>
    <cellStyle name="Normal 3 2 2 2 2 2 2 2 25" xfId="28867" xr:uid="{00000000-0005-0000-0000-0000EE700000}"/>
    <cellStyle name="Normal 3 2 2 2 2 2 2 2 25 2" xfId="28868" xr:uid="{00000000-0005-0000-0000-0000EF700000}"/>
    <cellStyle name="Normal 3 2 2 2 2 2 2 2 25 2 2" xfId="28869" xr:uid="{00000000-0005-0000-0000-0000F0700000}"/>
    <cellStyle name="Normal 3 2 2 2 2 2 2 2 25 2 3" xfId="28870" xr:uid="{00000000-0005-0000-0000-0000F1700000}"/>
    <cellStyle name="Normal 3 2 2 2 2 2 2 2 25 2 4" xfId="28871" xr:uid="{00000000-0005-0000-0000-0000F2700000}"/>
    <cellStyle name="Normal 3 2 2 2 2 2 2 2 25 3" xfId="28872" xr:uid="{00000000-0005-0000-0000-0000F3700000}"/>
    <cellStyle name="Normal 3 2 2 2 2 2 2 2 25 4" xfId="28873" xr:uid="{00000000-0005-0000-0000-0000F4700000}"/>
    <cellStyle name="Normal 3 2 2 2 2 2 2 2 25 5" xfId="28874" xr:uid="{00000000-0005-0000-0000-0000F5700000}"/>
    <cellStyle name="Normal 3 2 2 2 2 2 2 2 25 6" xfId="28875" xr:uid="{00000000-0005-0000-0000-0000F6700000}"/>
    <cellStyle name="Normal 3 2 2 2 2 2 2 2 26" xfId="28876" xr:uid="{00000000-0005-0000-0000-0000F7700000}"/>
    <cellStyle name="Normal 3 2 2 2 2 2 2 2 27" xfId="28877" xr:uid="{00000000-0005-0000-0000-0000F8700000}"/>
    <cellStyle name="Normal 3 2 2 2 2 2 2 2 28" xfId="28878" xr:uid="{00000000-0005-0000-0000-0000F9700000}"/>
    <cellStyle name="Normal 3 2 2 2 2 2 2 2 29" xfId="28879" xr:uid="{00000000-0005-0000-0000-0000FA700000}"/>
    <cellStyle name="Normal 3 2 2 2 2 2 2 2 3" xfId="28880" xr:uid="{00000000-0005-0000-0000-0000FB700000}"/>
    <cellStyle name="Normal 3 2 2 2 2 2 2 2 3 2" xfId="28881" xr:uid="{00000000-0005-0000-0000-0000FC700000}"/>
    <cellStyle name="Normal 3 2 2 2 2 2 2 2 3 3" xfId="28882" xr:uid="{00000000-0005-0000-0000-0000FD700000}"/>
    <cellStyle name="Normal 3 2 2 2 2 2 2 2 3 4" xfId="28883" xr:uid="{00000000-0005-0000-0000-0000FE700000}"/>
    <cellStyle name="Normal 3 2 2 2 2 2 2 2 3 5" xfId="28884" xr:uid="{00000000-0005-0000-0000-0000FF700000}"/>
    <cellStyle name="Normal 3 2 2 2 2 2 2 2 3 6" xfId="28885" xr:uid="{00000000-0005-0000-0000-000000710000}"/>
    <cellStyle name="Normal 3 2 2 2 2 2 2 2 30" xfId="28886" xr:uid="{00000000-0005-0000-0000-000001710000}"/>
    <cellStyle name="Normal 3 2 2 2 2 2 2 2 31" xfId="28887" xr:uid="{00000000-0005-0000-0000-000002710000}"/>
    <cellStyle name="Normal 3 2 2 2 2 2 2 2 31 2" xfId="28888" xr:uid="{00000000-0005-0000-0000-000003710000}"/>
    <cellStyle name="Normal 3 2 2 2 2 2 2 2 31 3" xfId="28889" xr:uid="{00000000-0005-0000-0000-000004710000}"/>
    <cellStyle name="Normal 3 2 2 2 2 2 2 2 31 4" xfId="28890" xr:uid="{00000000-0005-0000-0000-000005710000}"/>
    <cellStyle name="Normal 3 2 2 2 2 2 2 2 32" xfId="28891" xr:uid="{00000000-0005-0000-0000-000006710000}"/>
    <cellStyle name="Normal 3 2 2 2 2 2 2 2 33" xfId="28892" xr:uid="{00000000-0005-0000-0000-000007710000}"/>
    <cellStyle name="Normal 3 2 2 2 2 2 2 2 34" xfId="28893" xr:uid="{00000000-0005-0000-0000-000008710000}"/>
    <cellStyle name="Normal 3 2 2 2 2 2 2 2 35" xfId="28894" xr:uid="{00000000-0005-0000-0000-000009710000}"/>
    <cellStyle name="Normal 3 2 2 2 2 2 2 2 36" xfId="28895" xr:uid="{00000000-0005-0000-0000-00000A710000}"/>
    <cellStyle name="Normal 3 2 2 2 2 2 2 2 37" xfId="28896" xr:uid="{00000000-0005-0000-0000-00000B710000}"/>
    <cellStyle name="Normal 3 2 2 2 2 2 2 2 38" xfId="28897" xr:uid="{00000000-0005-0000-0000-00000C710000}"/>
    <cellStyle name="Normal 3 2 2 2 2 2 2 2 39" xfId="28898" xr:uid="{00000000-0005-0000-0000-00000D710000}"/>
    <cellStyle name="Normal 3 2 2 2 2 2 2 2 4" xfId="28899" xr:uid="{00000000-0005-0000-0000-00000E710000}"/>
    <cellStyle name="Normal 3 2 2 2 2 2 2 2 4 2" xfId="28900" xr:uid="{00000000-0005-0000-0000-00000F710000}"/>
    <cellStyle name="Normal 3 2 2 2 2 2 2 2 4 3" xfId="28901" xr:uid="{00000000-0005-0000-0000-000010710000}"/>
    <cellStyle name="Normal 3 2 2 2 2 2 2 2 4 4" xfId="28902" xr:uid="{00000000-0005-0000-0000-000011710000}"/>
    <cellStyle name="Normal 3 2 2 2 2 2 2 2 4 5" xfId="28903" xr:uid="{00000000-0005-0000-0000-000012710000}"/>
    <cellStyle name="Normal 3 2 2 2 2 2 2 2 4 6" xfId="28904" xr:uid="{00000000-0005-0000-0000-000013710000}"/>
    <cellStyle name="Normal 3 2 2 2 2 2 2 2 40" xfId="28905" xr:uid="{00000000-0005-0000-0000-000014710000}"/>
    <cellStyle name="Normal 3 2 2 2 2 2 2 2 41" xfId="28906" xr:uid="{00000000-0005-0000-0000-000015710000}"/>
    <cellStyle name="Normal 3 2 2 2 2 2 2 2 42" xfId="28907" xr:uid="{00000000-0005-0000-0000-000016710000}"/>
    <cellStyle name="Normal 3 2 2 2 2 2 2 2 43" xfId="28908" xr:uid="{00000000-0005-0000-0000-000017710000}"/>
    <cellStyle name="Normal 3 2 2 2 2 2 2 2 44" xfId="28909" xr:uid="{00000000-0005-0000-0000-000018710000}"/>
    <cellStyle name="Normal 3 2 2 2 2 2 2 2 45" xfId="28910" xr:uid="{00000000-0005-0000-0000-000019710000}"/>
    <cellStyle name="Normal 3 2 2 2 2 2 2 2 46" xfId="28911" xr:uid="{00000000-0005-0000-0000-00001A710000}"/>
    <cellStyle name="Normal 3 2 2 2 2 2 2 2 46 2" xfId="28912" xr:uid="{00000000-0005-0000-0000-00001B710000}"/>
    <cellStyle name="Normal 3 2 2 2 2 2 2 2 46 3" xfId="28913" xr:uid="{00000000-0005-0000-0000-00001C710000}"/>
    <cellStyle name="Normal 3 2 2 2 2 2 2 2 46 4" xfId="28914" xr:uid="{00000000-0005-0000-0000-00001D710000}"/>
    <cellStyle name="Normal 3 2 2 2 2 2 2 2 46 5" xfId="28915" xr:uid="{00000000-0005-0000-0000-00001E710000}"/>
    <cellStyle name="Normal 3 2 2 2 2 2 2 2 46 6" xfId="28916" xr:uid="{00000000-0005-0000-0000-00001F710000}"/>
    <cellStyle name="Normal 3 2 2 2 2 2 2 2 46 7" xfId="28917" xr:uid="{00000000-0005-0000-0000-000020710000}"/>
    <cellStyle name="Normal 3 2 2 2 2 2 2 2 47" xfId="28918" xr:uid="{00000000-0005-0000-0000-000021710000}"/>
    <cellStyle name="Normal 3 2 2 2 2 2 2 2 48" xfId="28919" xr:uid="{00000000-0005-0000-0000-000022710000}"/>
    <cellStyle name="Normal 3 2 2 2 2 2 2 2 49" xfId="28920" xr:uid="{00000000-0005-0000-0000-000023710000}"/>
    <cellStyle name="Normal 3 2 2 2 2 2 2 2 5" xfId="28921" xr:uid="{00000000-0005-0000-0000-000024710000}"/>
    <cellStyle name="Normal 3 2 2 2 2 2 2 2 5 2" xfId="28922" xr:uid="{00000000-0005-0000-0000-000025710000}"/>
    <cellStyle name="Normal 3 2 2 2 2 2 2 2 5 3" xfId="28923" xr:uid="{00000000-0005-0000-0000-000026710000}"/>
    <cellStyle name="Normal 3 2 2 2 2 2 2 2 5 4" xfId="28924" xr:uid="{00000000-0005-0000-0000-000027710000}"/>
    <cellStyle name="Normal 3 2 2 2 2 2 2 2 5 5" xfId="28925" xr:uid="{00000000-0005-0000-0000-000028710000}"/>
    <cellStyle name="Normal 3 2 2 2 2 2 2 2 5 6" xfId="28926" xr:uid="{00000000-0005-0000-0000-000029710000}"/>
    <cellStyle name="Normal 3 2 2 2 2 2 2 2 50" xfId="28927" xr:uid="{00000000-0005-0000-0000-00002A710000}"/>
    <cellStyle name="Normal 3 2 2 2 2 2 2 2 51" xfId="28928" xr:uid="{00000000-0005-0000-0000-00002B710000}"/>
    <cellStyle name="Normal 3 2 2 2 2 2 2 2 52" xfId="28929" xr:uid="{00000000-0005-0000-0000-00002C710000}"/>
    <cellStyle name="Normal 3 2 2 2 2 2 2 2 53" xfId="28930" xr:uid="{00000000-0005-0000-0000-00002D710000}"/>
    <cellStyle name="Normal 3 2 2 2 2 2 2 2 54" xfId="28931" xr:uid="{00000000-0005-0000-0000-00002E710000}"/>
    <cellStyle name="Normal 3 2 2 2 2 2 2 2 55" xfId="28932" xr:uid="{00000000-0005-0000-0000-00002F710000}"/>
    <cellStyle name="Normal 3 2 2 2 2 2 2 2 56" xfId="28933" xr:uid="{00000000-0005-0000-0000-000030710000}"/>
    <cellStyle name="Normal 3 2 2 2 2 2 2 2 57" xfId="28934" xr:uid="{00000000-0005-0000-0000-000031710000}"/>
    <cellStyle name="Normal 3 2 2 2 2 2 2 2 58" xfId="28935" xr:uid="{00000000-0005-0000-0000-000032710000}"/>
    <cellStyle name="Normal 3 2 2 2 2 2 2 2 59" xfId="28936" xr:uid="{00000000-0005-0000-0000-000033710000}"/>
    <cellStyle name="Normal 3 2 2 2 2 2 2 2 6" xfId="28937" xr:uid="{00000000-0005-0000-0000-000034710000}"/>
    <cellStyle name="Normal 3 2 2 2 2 2 2 2 6 2" xfId="28938" xr:uid="{00000000-0005-0000-0000-000035710000}"/>
    <cellStyle name="Normal 3 2 2 2 2 2 2 2 6 3" xfId="28939" xr:uid="{00000000-0005-0000-0000-000036710000}"/>
    <cellStyle name="Normal 3 2 2 2 2 2 2 2 6 4" xfId="28940" xr:uid="{00000000-0005-0000-0000-000037710000}"/>
    <cellStyle name="Normal 3 2 2 2 2 2 2 2 6 5" xfId="28941" xr:uid="{00000000-0005-0000-0000-000038710000}"/>
    <cellStyle name="Normal 3 2 2 2 2 2 2 2 6 6" xfId="28942" xr:uid="{00000000-0005-0000-0000-000039710000}"/>
    <cellStyle name="Normal 3 2 2 2 2 2 2 2 60" xfId="28943" xr:uid="{00000000-0005-0000-0000-00003A710000}"/>
    <cellStyle name="Normal 3 2 2 2 2 2 2 2 61" xfId="28944" xr:uid="{00000000-0005-0000-0000-00003B710000}"/>
    <cellStyle name="Normal 3 2 2 2 2 2 2 2 62" xfId="28945" xr:uid="{00000000-0005-0000-0000-00003C710000}"/>
    <cellStyle name="Normal 3 2 2 2 2 2 2 2 63" xfId="28946" xr:uid="{00000000-0005-0000-0000-00003D710000}"/>
    <cellStyle name="Normal 3 2 2 2 2 2 2 2 64" xfId="28947" xr:uid="{00000000-0005-0000-0000-00003E710000}"/>
    <cellStyle name="Normal 3 2 2 2 2 2 2 2 65" xfId="28948" xr:uid="{00000000-0005-0000-0000-00003F710000}"/>
    <cellStyle name="Normal 3 2 2 2 2 2 2 2 66" xfId="28949" xr:uid="{00000000-0005-0000-0000-000040710000}"/>
    <cellStyle name="Normal 3 2 2 2 2 2 2 2 67" xfId="28950" xr:uid="{00000000-0005-0000-0000-000041710000}"/>
    <cellStyle name="Normal 3 2 2 2 2 2 2 2 68" xfId="28951" xr:uid="{00000000-0005-0000-0000-000042710000}"/>
    <cellStyle name="Normal 3 2 2 2 2 2 2 2 69" xfId="28952" xr:uid="{00000000-0005-0000-0000-000043710000}"/>
    <cellStyle name="Normal 3 2 2 2 2 2 2 2 7" xfId="28953" xr:uid="{00000000-0005-0000-0000-000044710000}"/>
    <cellStyle name="Normal 3 2 2 2 2 2 2 2 70" xfId="28954" xr:uid="{00000000-0005-0000-0000-000045710000}"/>
    <cellStyle name="Normal 3 2 2 2 2 2 2 2 71" xfId="28955" xr:uid="{00000000-0005-0000-0000-000046710000}"/>
    <cellStyle name="Normal 3 2 2 2 2 2 2 2 72" xfId="28956" xr:uid="{00000000-0005-0000-0000-000047710000}"/>
    <cellStyle name="Normal 3 2 2 2 2 2 2 2 73" xfId="28957" xr:uid="{00000000-0005-0000-0000-000048710000}"/>
    <cellStyle name="Normal 3 2 2 2 2 2 2 2 74" xfId="28958" xr:uid="{00000000-0005-0000-0000-000049710000}"/>
    <cellStyle name="Normal 3 2 2 2 2 2 2 2 75" xfId="28959" xr:uid="{00000000-0005-0000-0000-00004A710000}"/>
    <cellStyle name="Normal 3 2 2 2 2 2 2 2 76" xfId="28960" xr:uid="{00000000-0005-0000-0000-00004B710000}"/>
    <cellStyle name="Normal 3 2 2 2 2 2 2 2 77" xfId="28961" xr:uid="{00000000-0005-0000-0000-00004C710000}"/>
    <cellStyle name="Normal 3 2 2 2 2 2 2 2 78" xfId="28962" xr:uid="{00000000-0005-0000-0000-00004D710000}"/>
    <cellStyle name="Normal 3 2 2 2 2 2 2 2 78 2" xfId="28963" xr:uid="{00000000-0005-0000-0000-00004E710000}"/>
    <cellStyle name="Normal 3 2 2 2 2 2 2 2 78 3" xfId="28964" xr:uid="{00000000-0005-0000-0000-00004F710000}"/>
    <cellStyle name="Normal 3 2 2 2 2 2 2 2 78 4" xfId="28965" xr:uid="{00000000-0005-0000-0000-000050710000}"/>
    <cellStyle name="Normal 3 2 2 2 2 2 2 2 79" xfId="28966" xr:uid="{00000000-0005-0000-0000-000051710000}"/>
    <cellStyle name="Normal 3 2 2 2 2 2 2 2 8" xfId="28967" xr:uid="{00000000-0005-0000-0000-000052710000}"/>
    <cellStyle name="Normal 3 2 2 2 2 2 2 2 80" xfId="28968" xr:uid="{00000000-0005-0000-0000-000053710000}"/>
    <cellStyle name="Normal 3 2 2 2 2 2 2 2 9" xfId="28969" xr:uid="{00000000-0005-0000-0000-000054710000}"/>
    <cellStyle name="Normal 3 2 2 2 2 2 2 20" xfId="28970" xr:uid="{00000000-0005-0000-0000-000055710000}"/>
    <cellStyle name="Normal 3 2 2 2 2 2 2 21" xfId="28971" xr:uid="{00000000-0005-0000-0000-000056710000}"/>
    <cellStyle name="Normal 3 2 2 2 2 2 2 22" xfId="28972" xr:uid="{00000000-0005-0000-0000-000057710000}"/>
    <cellStyle name="Normal 3 2 2 2 2 2 2 22 10" xfId="28973" xr:uid="{00000000-0005-0000-0000-000058710000}"/>
    <cellStyle name="Normal 3 2 2 2 2 2 2 22 11" xfId="28974" xr:uid="{00000000-0005-0000-0000-000059710000}"/>
    <cellStyle name="Normal 3 2 2 2 2 2 2 22 11 2" xfId="28975" xr:uid="{00000000-0005-0000-0000-00005A710000}"/>
    <cellStyle name="Normal 3 2 2 2 2 2 2 22 11 3" xfId="28976" xr:uid="{00000000-0005-0000-0000-00005B710000}"/>
    <cellStyle name="Normal 3 2 2 2 2 2 2 22 11 4" xfId="28977" xr:uid="{00000000-0005-0000-0000-00005C710000}"/>
    <cellStyle name="Normal 3 2 2 2 2 2 2 22 12" xfId="28978" xr:uid="{00000000-0005-0000-0000-00005D710000}"/>
    <cellStyle name="Normal 3 2 2 2 2 2 2 22 13" xfId="28979" xr:uid="{00000000-0005-0000-0000-00005E710000}"/>
    <cellStyle name="Normal 3 2 2 2 2 2 2 22 14" xfId="28980" xr:uid="{00000000-0005-0000-0000-00005F710000}"/>
    <cellStyle name="Normal 3 2 2 2 2 2 2 22 2" xfId="28981" xr:uid="{00000000-0005-0000-0000-000060710000}"/>
    <cellStyle name="Normal 3 2 2 2 2 2 2 22 2 10" xfId="28982" xr:uid="{00000000-0005-0000-0000-000061710000}"/>
    <cellStyle name="Normal 3 2 2 2 2 2 2 22 2 11" xfId="28983" xr:uid="{00000000-0005-0000-0000-000062710000}"/>
    <cellStyle name="Normal 3 2 2 2 2 2 2 22 2 2" xfId="28984" xr:uid="{00000000-0005-0000-0000-000063710000}"/>
    <cellStyle name="Normal 3 2 2 2 2 2 2 22 2 2 10" xfId="28985" xr:uid="{00000000-0005-0000-0000-000064710000}"/>
    <cellStyle name="Normal 3 2 2 2 2 2 2 22 2 2 11" xfId="28986" xr:uid="{00000000-0005-0000-0000-000065710000}"/>
    <cellStyle name="Normal 3 2 2 2 2 2 2 22 2 2 2" xfId="28987" xr:uid="{00000000-0005-0000-0000-000066710000}"/>
    <cellStyle name="Normal 3 2 2 2 2 2 2 22 2 2 2 2" xfId="28988" xr:uid="{00000000-0005-0000-0000-000067710000}"/>
    <cellStyle name="Normal 3 2 2 2 2 2 2 22 2 2 2 2 2" xfId="28989" xr:uid="{00000000-0005-0000-0000-000068710000}"/>
    <cellStyle name="Normal 3 2 2 2 2 2 2 22 2 2 2 2 3" xfId="28990" xr:uid="{00000000-0005-0000-0000-000069710000}"/>
    <cellStyle name="Normal 3 2 2 2 2 2 2 22 2 2 2 2 4" xfId="28991" xr:uid="{00000000-0005-0000-0000-00006A710000}"/>
    <cellStyle name="Normal 3 2 2 2 2 2 2 22 2 2 2 3" xfId="28992" xr:uid="{00000000-0005-0000-0000-00006B710000}"/>
    <cellStyle name="Normal 3 2 2 2 2 2 2 22 2 2 2 4" xfId="28993" xr:uid="{00000000-0005-0000-0000-00006C710000}"/>
    <cellStyle name="Normal 3 2 2 2 2 2 2 22 2 2 2 5" xfId="28994" xr:uid="{00000000-0005-0000-0000-00006D710000}"/>
    <cellStyle name="Normal 3 2 2 2 2 2 2 22 2 2 2 6" xfId="28995" xr:uid="{00000000-0005-0000-0000-00006E710000}"/>
    <cellStyle name="Normal 3 2 2 2 2 2 2 22 2 2 3" xfId="28996" xr:uid="{00000000-0005-0000-0000-00006F710000}"/>
    <cellStyle name="Normal 3 2 2 2 2 2 2 22 2 2 4" xfId="28997" xr:uid="{00000000-0005-0000-0000-000070710000}"/>
    <cellStyle name="Normal 3 2 2 2 2 2 2 22 2 2 5" xfId="28998" xr:uid="{00000000-0005-0000-0000-000071710000}"/>
    <cellStyle name="Normal 3 2 2 2 2 2 2 22 2 2 6" xfId="28999" xr:uid="{00000000-0005-0000-0000-000072710000}"/>
    <cellStyle name="Normal 3 2 2 2 2 2 2 22 2 2 7" xfId="29000" xr:uid="{00000000-0005-0000-0000-000073710000}"/>
    <cellStyle name="Normal 3 2 2 2 2 2 2 22 2 2 8" xfId="29001" xr:uid="{00000000-0005-0000-0000-000074710000}"/>
    <cellStyle name="Normal 3 2 2 2 2 2 2 22 2 2 8 2" xfId="29002" xr:uid="{00000000-0005-0000-0000-000075710000}"/>
    <cellStyle name="Normal 3 2 2 2 2 2 2 22 2 2 8 3" xfId="29003" xr:uid="{00000000-0005-0000-0000-000076710000}"/>
    <cellStyle name="Normal 3 2 2 2 2 2 2 22 2 2 8 4" xfId="29004" xr:uid="{00000000-0005-0000-0000-000077710000}"/>
    <cellStyle name="Normal 3 2 2 2 2 2 2 22 2 2 9" xfId="29005" xr:uid="{00000000-0005-0000-0000-000078710000}"/>
    <cellStyle name="Normal 3 2 2 2 2 2 2 22 2 3" xfId="29006" xr:uid="{00000000-0005-0000-0000-000079710000}"/>
    <cellStyle name="Normal 3 2 2 2 2 2 2 22 2 3 2" xfId="29007" xr:uid="{00000000-0005-0000-0000-00007A710000}"/>
    <cellStyle name="Normal 3 2 2 2 2 2 2 22 2 3 2 2" xfId="29008" xr:uid="{00000000-0005-0000-0000-00007B710000}"/>
    <cellStyle name="Normal 3 2 2 2 2 2 2 22 2 3 2 3" xfId="29009" xr:uid="{00000000-0005-0000-0000-00007C710000}"/>
    <cellStyle name="Normal 3 2 2 2 2 2 2 22 2 3 2 4" xfId="29010" xr:uid="{00000000-0005-0000-0000-00007D710000}"/>
    <cellStyle name="Normal 3 2 2 2 2 2 2 22 2 3 3" xfId="29011" xr:uid="{00000000-0005-0000-0000-00007E710000}"/>
    <cellStyle name="Normal 3 2 2 2 2 2 2 22 2 3 4" xfId="29012" xr:uid="{00000000-0005-0000-0000-00007F710000}"/>
    <cellStyle name="Normal 3 2 2 2 2 2 2 22 2 3 5" xfId="29013" xr:uid="{00000000-0005-0000-0000-000080710000}"/>
    <cellStyle name="Normal 3 2 2 2 2 2 2 22 2 3 6" xfId="29014" xr:uid="{00000000-0005-0000-0000-000081710000}"/>
    <cellStyle name="Normal 3 2 2 2 2 2 2 22 2 4" xfId="29015" xr:uid="{00000000-0005-0000-0000-000082710000}"/>
    <cellStyle name="Normal 3 2 2 2 2 2 2 22 2 5" xfId="29016" xr:uid="{00000000-0005-0000-0000-000083710000}"/>
    <cellStyle name="Normal 3 2 2 2 2 2 2 22 2 6" xfId="29017" xr:uid="{00000000-0005-0000-0000-000084710000}"/>
    <cellStyle name="Normal 3 2 2 2 2 2 2 22 2 7" xfId="29018" xr:uid="{00000000-0005-0000-0000-000085710000}"/>
    <cellStyle name="Normal 3 2 2 2 2 2 2 22 2 8" xfId="29019" xr:uid="{00000000-0005-0000-0000-000086710000}"/>
    <cellStyle name="Normal 3 2 2 2 2 2 2 22 2 8 2" xfId="29020" xr:uid="{00000000-0005-0000-0000-000087710000}"/>
    <cellStyle name="Normal 3 2 2 2 2 2 2 22 2 8 3" xfId="29021" xr:uid="{00000000-0005-0000-0000-000088710000}"/>
    <cellStyle name="Normal 3 2 2 2 2 2 2 22 2 8 4" xfId="29022" xr:uid="{00000000-0005-0000-0000-000089710000}"/>
    <cellStyle name="Normal 3 2 2 2 2 2 2 22 2 9" xfId="29023" xr:uid="{00000000-0005-0000-0000-00008A710000}"/>
    <cellStyle name="Normal 3 2 2 2 2 2 2 22 3" xfId="29024" xr:uid="{00000000-0005-0000-0000-00008B710000}"/>
    <cellStyle name="Normal 3 2 2 2 2 2 2 22 4" xfId="29025" xr:uid="{00000000-0005-0000-0000-00008C710000}"/>
    <cellStyle name="Normal 3 2 2 2 2 2 2 22 5" xfId="29026" xr:uid="{00000000-0005-0000-0000-00008D710000}"/>
    <cellStyle name="Normal 3 2 2 2 2 2 2 22 5 2" xfId="29027" xr:uid="{00000000-0005-0000-0000-00008E710000}"/>
    <cellStyle name="Normal 3 2 2 2 2 2 2 22 5 2 2" xfId="29028" xr:uid="{00000000-0005-0000-0000-00008F710000}"/>
    <cellStyle name="Normal 3 2 2 2 2 2 2 22 5 2 3" xfId="29029" xr:uid="{00000000-0005-0000-0000-000090710000}"/>
    <cellStyle name="Normal 3 2 2 2 2 2 2 22 5 2 4" xfId="29030" xr:uid="{00000000-0005-0000-0000-000091710000}"/>
    <cellStyle name="Normal 3 2 2 2 2 2 2 22 5 3" xfId="29031" xr:uid="{00000000-0005-0000-0000-000092710000}"/>
    <cellStyle name="Normal 3 2 2 2 2 2 2 22 5 4" xfId="29032" xr:uid="{00000000-0005-0000-0000-000093710000}"/>
    <cellStyle name="Normal 3 2 2 2 2 2 2 22 5 5" xfId="29033" xr:uid="{00000000-0005-0000-0000-000094710000}"/>
    <cellStyle name="Normal 3 2 2 2 2 2 2 22 5 6" xfId="29034" xr:uid="{00000000-0005-0000-0000-000095710000}"/>
    <cellStyle name="Normal 3 2 2 2 2 2 2 22 6" xfId="29035" xr:uid="{00000000-0005-0000-0000-000096710000}"/>
    <cellStyle name="Normal 3 2 2 2 2 2 2 22 7" xfId="29036" xr:uid="{00000000-0005-0000-0000-000097710000}"/>
    <cellStyle name="Normal 3 2 2 2 2 2 2 22 8" xfId="29037" xr:uid="{00000000-0005-0000-0000-000098710000}"/>
    <cellStyle name="Normal 3 2 2 2 2 2 2 22 9" xfId="29038" xr:uid="{00000000-0005-0000-0000-000099710000}"/>
    <cellStyle name="Normal 3 2 2 2 2 2 2 23" xfId="29039" xr:uid="{00000000-0005-0000-0000-00009A710000}"/>
    <cellStyle name="Normal 3 2 2 2 2 2 2 24" xfId="29040" xr:uid="{00000000-0005-0000-0000-00009B710000}"/>
    <cellStyle name="Normal 3 2 2 2 2 2 2 24 10" xfId="29041" xr:uid="{00000000-0005-0000-0000-00009C710000}"/>
    <cellStyle name="Normal 3 2 2 2 2 2 2 24 11" xfId="29042" xr:uid="{00000000-0005-0000-0000-00009D710000}"/>
    <cellStyle name="Normal 3 2 2 2 2 2 2 24 2" xfId="29043" xr:uid="{00000000-0005-0000-0000-00009E710000}"/>
    <cellStyle name="Normal 3 2 2 2 2 2 2 24 2 10" xfId="29044" xr:uid="{00000000-0005-0000-0000-00009F710000}"/>
    <cellStyle name="Normal 3 2 2 2 2 2 2 24 2 11" xfId="29045" xr:uid="{00000000-0005-0000-0000-0000A0710000}"/>
    <cellStyle name="Normal 3 2 2 2 2 2 2 24 2 2" xfId="29046" xr:uid="{00000000-0005-0000-0000-0000A1710000}"/>
    <cellStyle name="Normal 3 2 2 2 2 2 2 24 2 2 2" xfId="29047" xr:uid="{00000000-0005-0000-0000-0000A2710000}"/>
    <cellStyle name="Normal 3 2 2 2 2 2 2 24 2 2 2 2" xfId="29048" xr:uid="{00000000-0005-0000-0000-0000A3710000}"/>
    <cellStyle name="Normal 3 2 2 2 2 2 2 24 2 2 2 3" xfId="29049" xr:uid="{00000000-0005-0000-0000-0000A4710000}"/>
    <cellStyle name="Normal 3 2 2 2 2 2 2 24 2 2 2 4" xfId="29050" xr:uid="{00000000-0005-0000-0000-0000A5710000}"/>
    <cellStyle name="Normal 3 2 2 2 2 2 2 24 2 2 3" xfId="29051" xr:uid="{00000000-0005-0000-0000-0000A6710000}"/>
    <cellStyle name="Normal 3 2 2 2 2 2 2 24 2 2 4" xfId="29052" xr:uid="{00000000-0005-0000-0000-0000A7710000}"/>
    <cellStyle name="Normal 3 2 2 2 2 2 2 24 2 2 5" xfId="29053" xr:uid="{00000000-0005-0000-0000-0000A8710000}"/>
    <cellStyle name="Normal 3 2 2 2 2 2 2 24 2 2 6" xfId="29054" xr:uid="{00000000-0005-0000-0000-0000A9710000}"/>
    <cellStyle name="Normal 3 2 2 2 2 2 2 24 2 3" xfId="29055" xr:uid="{00000000-0005-0000-0000-0000AA710000}"/>
    <cellStyle name="Normal 3 2 2 2 2 2 2 24 2 4" xfId="29056" xr:uid="{00000000-0005-0000-0000-0000AB710000}"/>
    <cellStyle name="Normal 3 2 2 2 2 2 2 24 2 5" xfId="29057" xr:uid="{00000000-0005-0000-0000-0000AC710000}"/>
    <cellStyle name="Normal 3 2 2 2 2 2 2 24 2 6" xfId="29058" xr:uid="{00000000-0005-0000-0000-0000AD710000}"/>
    <cellStyle name="Normal 3 2 2 2 2 2 2 24 2 7" xfId="29059" xr:uid="{00000000-0005-0000-0000-0000AE710000}"/>
    <cellStyle name="Normal 3 2 2 2 2 2 2 24 2 8" xfId="29060" xr:uid="{00000000-0005-0000-0000-0000AF710000}"/>
    <cellStyle name="Normal 3 2 2 2 2 2 2 24 2 8 2" xfId="29061" xr:uid="{00000000-0005-0000-0000-0000B0710000}"/>
    <cellStyle name="Normal 3 2 2 2 2 2 2 24 2 8 3" xfId="29062" xr:uid="{00000000-0005-0000-0000-0000B1710000}"/>
    <cellStyle name="Normal 3 2 2 2 2 2 2 24 2 8 4" xfId="29063" xr:uid="{00000000-0005-0000-0000-0000B2710000}"/>
    <cellStyle name="Normal 3 2 2 2 2 2 2 24 2 9" xfId="29064" xr:uid="{00000000-0005-0000-0000-0000B3710000}"/>
    <cellStyle name="Normal 3 2 2 2 2 2 2 24 3" xfId="29065" xr:uid="{00000000-0005-0000-0000-0000B4710000}"/>
    <cellStyle name="Normal 3 2 2 2 2 2 2 24 3 2" xfId="29066" xr:uid="{00000000-0005-0000-0000-0000B5710000}"/>
    <cellStyle name="Normal 3 2 2 2 2 2 2 24 3 2 2" xfId="29067" xr:uid="{00000000-0005-0000-0000-0000B6710000}"/>
    <cellStyle name="Normal 3 2 2 2 2 2 2 24 3 2 3" xfId="29068" xr:uid="{00000000-0005-0000-0000-0000B7710000}"/>
    <cellStyle name="Normal 3 2 2 2 2 2 2 24 3 2 4" xfId="29069" xr:uid="{00000000-0005-0000-0000-0000B8710000}"/>
    <cellStyle name="Normal 3 2 2 2 2 2 2 24 3 3" xfId="29070" xr:uid="{00000000-0005-0000-0000-0000B9710000}"/>
    <cellStyle name="Normal 3 2 2 2 2 2 2 24 3 4" xfId="29071" xr:uid="{00000000-0005-0000-0000-0000BA710000}"/>
    <cellStyle name="Normal 3 2 2 2 2 2 2 24 3 5" xfId="29072" xr:uid="{00000000-0005-0000-0000-0000BB710000}"/>
    <cellStyle name="Normal 3 2 2 2 2 2 2 24 3 6" xfId="29073" xr:uid="{00000000-0005-0000-0000-0000BC710000}"/>
    <cellStyle name="Normal 3 2 2 2 2 2 2 24 4" xfId="29074" xr:uid="{00000000-0005-0000-0000-0000BD710000}"/>
    <cellStyle name="Normal 3 2 2 2 2 2 2 24 5" xfId="29075" xr:uid="{00000000-0005-0000-0000-0000BE710000}"/>
    <cellStyle name="Normal 3 2 2 2 2 2 2 24 6" xfId="29076" xr:uid="{00000000-0005-0000-0000-0000BF710000}"/>
    <cellStyle name="Normal 3 2 2 2 2 2 2 24 7" xfId="29077" xr:uid="{00000000-0005-0000-0000-0000C0710000}"/>
    <cellStyle name="Normal 3 2 2 2 2 2 2 24 8" xfId="29078" xr:uid="{00000000-0005-0000-0000-0000C1710000}"/>
    <cellStyle name="Normal 3 2 2 2 2 2 2 24 8 2" xfId="29079" xr:uid="{00000000-0005-0000-0000-0000C2710000}"/>
    <cellStyle name="Normal 3 2 2 2 2 2 2 24 8 3" xfId="29080" xr:uid="{00000000-0005-0000-0000-0000C3710000}"/>
    <cellStyle name="Normal 3 2 2 2 2 2 2 24 8 4" xfId="29081" xr:uid="{00000000-0005-0000-0000-0000C4710000}"/>
    <cellStyle name="Normal 3 2 2 2 2 2 2 24 9" xfId="29082" xr:uid="{00000000-0005-0000-0000-0000C5710000}"/>
    <cellStyle name="Normal 3 2 2 2 2 2 2 25" xfId="29083" xr:uid="{00000000-0005-0000-0000-0000C6710000}"/>
    <cellStyle name="Normal 3 2 2 2 2 2 2 26" xfId="29084" xr:uid="{00000000-0005-0000-0000-0000C7710000}"/>
    <cellStyle name="Normal 3 2 2 2 2 2 2 26 2" xfId="29085" xr:uid="{00000000-0005-0000-0000-0000C8710000}"/>
    <cellStyle name="Normal 3 2 2 2 2 2 2 26 2 2" xfId="29086" xr:uid="{00000000-0005-0000-0000-0000C9710000}"/>
    <cellStyle name="Normal 3 2 2 2 2 2 2 26 2 3" xfId="29087" xr:uid="{00000000-0005-0000-0000-0000CA710000}"/>
    <cellStyle name="Normal 3 2 2 2 2 2 2 26 2 4" xfId="29088" xr:uid="{00000000-0005-0000-0000-0000CB710000}"/>
    <cellStyle name="Normal 3 2 2 2 2 2 2 26 3" xfId="29089" xr:uid="{00000000-0005-0000-0000-0000CC710000}"/>
    <cellStyle name="Normal 3 2 2 2 2 2 2 26 4" xfId="29090" xr:uid="{00000000-0005-0000-0000-0000CD710000}"/>
    <cellStyle name="Normal 3 2 2 2 2 2 2 26 5" xfId="29091" xr:uid="{00000000-0005-0000-0000-0000CE710000}"/>
    <cellStyle name="Normal 3 2 2 2 2 2 2 26 6" xfId="29092" xr:uid="{00000000-0005-0000-0000-0000CF710000}"/>
    <cellStyle name="Normal 3 2 2 2 2 2 2 27" xfId="29093" xr:uid="{00000000-0005-0000-0000-0000D0710000}"/>
    <cellStyle name="Normal 3 2 2 2 2 2 2 28" xfId="29094" xr:uid="{00000000-0005-0000-0000-0000D1710000}"/>
    <cellStyle name="Normal 3 2 2 2 2 2 2 29" xfId="29095" xr:uid="{00000000-0005-0000-0000-0000D2710000}"/>
    <cellStyle name="Normal 3 2 2 2 2 2 2 3" xfId="29096" xr:uid="{00000000-0005-0000-0000-0000D3710000}"/>
    <cellStyle name="Normal 3 2 2 2 2 2 2 3 2" xfId="29097" xr:uid="{00000000-0005-0000-0000-0000D4710000}"/>
    <cellStyle name="Normal 3 2 2 2 2 2 2 3 3" xfId="29098" xr:uid="{00000000-0005-0000-0000-0000D5710000}"/>
    <cellStyle name="Normal 3 2 2 2 2 2 2 3 4" xfId="29099" xr:uid="{00000000-0005-0000-0000-0000D6710000}"/>
    <cellStyle name="Normal 3 2 2 2 2 2 2 3 5" xfId="29100" xr:uid="{00000000-0005-0000-0000-0000D7710000}"/>
    <cellStyle name="Normal 3 2 2 2 2 2 2 3 6" xfId="29101" xr:uid="{00000000-0005-0000-0000-0000D8710000}"/>
    <cellStyle name="Normal 3 2 2 2 2 2 2 30" xfId="29102" xr:uid="{00000000-0005-0000-0000-0000D9710000}"/>
    <cellStyle name="Normal 3 2 2 2 2 2 2 31" xfId="29103" xr:uid="{00000000-0005-0000-0000-0000DA710000}"/>
    <cellStyle name="Normal 3 2 2 2 2 2 2 32" xfId="29104" xr:uid="{00000000-0005-0000-0000-0000DB710000}"/>
    <cellStyle name="Normal 3 2 2 2 2 2 2 32 2" xfId="29105" xr:uid="{00000000-0005-0000-0000-0000DC710000}"/>
    <cellStyle name="Normal 3 2 2 2 2 2 2 32 3" xfId="29106" xr:uid="{00000000-0005-0000-0000-0000DD710000}"/>
    <cellStyle name="Normal 3 2 2 2 2 2 2 32 4" xfId="29107" xr:uid="{00000000-0005-0000-0000-0000DE710000}"/>
    <cellStyle name="Normal 3 2 2 2 2 2 2 33" xfId="29108" xr:uid="{00000000-0005-0000-0000-0000DF710000}"/>
    <cellStyle name="Normal 3 2 2 2 2 2 2 34" xfId="29109" xr:uid="{00000000-0005-0000-0000-0000E0710000}"/>
    <cellStyle name="Normal 3 2 2 2 2 2 2 35" xfId="29110" xr:uid="{00000000-0005-0000-0000-0000E1710000}"/>
    <cellStyle name="Normal 3 2 2 2 2 2 2 36" xfId="29111" xr:uid="{00000000-0005-0000-0000-0000E2710000}"/>
    <cellStyle name="Normal 3 2 2 2 2 2 2 37" xfId="29112" xr:uid="{00000000-0005-0000-0000-0000E3710000}"/>
    <cellStyle name="Normal 3 2 2 2 2 2 2 38" xfId="29113" xr:uid="{00000000-0005-0000-0000-0000E4710000}"/>
    <cellStyle name="Normal 3 2 2 2 2 2 2 39" xfId="29114" xr:uid="{00000000-0005-0000-0000-0000E5710000}"/>
    <cellStyle name="Normal 3 2 2 2 2 2 2 4" xfId="29115" xr:uid="{00000000-0005-0000-0000-0000E6710000}"/>
    <cellStyle name="Normal 3 2 2 2 2 2 2 4 2" xfId="29116" xr:uid="{00000000-0005-0000-0000-0000E7710000}"/>
    <cellStyle name="Normal 3 2 2 2 2 2 2 4 2 2" xfId="29117" xr:uid="{00000000-0005-0000-0000-0000E8710000}"/>
    <cellStyle name="Normal 3 2 2 2 2 2 2 4 2 3" xfId="29118" xr:uid="{00000000-0005-0000-0000-0000E9710000}"/>
    <cellStyle name="Normal 3 2 2 2 2 2 2 4 2 4" xfId="29119" xr:uid="{00000000-0005-0000-0000-0000EA710000}"/>
    <cellStyle name="Normal 3 2 2 2 2 2 2 4 2 5" xfId="29120" xr:uid="{00000000-0005-0000-0000-0000EB710000}"/>
    <cellStyle name="Normal 3 2 2 2 2 2 2 4 2 6" xfId="29121" xr:uid="{00000000-0005-0000-0000-0000EC710000}"/>
    <cellStyle name="Normal 3 2 2 2 2 2 2 4 2 7" xfId="29122" xr:uid="{00000000-0005-0000-0000-0000ED710000}"/>
    <cellStyle name="Normal 3 2 2 2 2 2 2 40" xfId="29123" xr:uid="{00000000-0005-0000-0000-0000EE710000}"/>
    <cellStyle name="Normal 3 2 2 2 2 2 2 41" xfId="29124" xr:uid="{00000000-0005-0000-0000-0000EF710000}"/>
    <cellStyle name="Normal 3 2 2 2 2 2 2 42" xfId="29125" xr:uid="{00000000-0005-0000-0000-0000F0710000}"/>
    <cellStyle name="Normal 3 2 2 2 2 2 2 43" xfId="29126" xr:uid="{00000000-0005-0000-0000-0000F1710000}"/>
    <cellStyle name="Normal 3 2 2 2 2 2 2 44" xfId="29127" xr:uid="{00000000-0005-0000-0000-0000F2710000}"/>
    <cellStyle name="Normal 3 2 2 2 2 2 2 45" xfId="29128" xr:uid="{00000000-0005-0000-0000-0000F3710000}"/>
    <cellStyle name="Normal 3 2 2 2 2 2 2 46" xfId="29129" xr:uid="{00000000-0005-0000-0000-0000F4710000}"/>
    <cellStyle name="Normal 3 2 2 2 2 2 2 47" xfId="29130" xr:uid="{00000000-0005-0000-0000-0000F5710000}"/>
    <cellStyle name="Normal 3 2 2 2 2 2 2 47 2" xfId="29131" xr:uid="{00000000-0005-0000-0000-0000F6710000}"/>
    <cellStyle name="Normal 3 2 2 2 2 2 2 47 3" xfId="29132" xr:uid="{00000000-0005-0000-0000-0000F7710000}"/>
    <cellStyle name="Normal 3 2 2 2 2 2 2 47 4" xfId="29133" xr:uid="{00000000-0005-0000-0000-0000F8710000}"/>
    <cellStyle name="Normal 3 2 2 2 2 2 2 47 5" xfId="29134" xr:uid="{00000000-0005-0000-0000-0000F9710000}"/>
    <cellStyle name="Normal 3 2 2 2 2 2 2 47 6" xfId="29135" xr:uid="{00000000-0005-0000-0000-0000FA710000}"/>
    <cellStyle name="Normal 3 2 2 2 2 2 2 47 7" xfId="29136" xr:uid="{00000000-0005-0000-0000-0000FB710000}"/>
    <cellStyle name="Normal 3 2 2 2 2 2 2 48" xfId="29137" xr:uid="{00000000-0005-0000-0000-0000FC710000}"/>
    <cellStyle name="Normal 3 2 2 2 2 2 2 49" xfId="29138" xr:uid="{00000000-0005-0000-0000-0000FD710000}"/>
    <cellStyle name="Normal 3 2 2 2 2 2 2 5" xfId="29139" xr:uid="{00000000-0005-0000-0000-0000FE710000}"/>
    <cellStyle name="Normal 3 2 2 2 2 2 2 50" xfId="29140" xr:uid="{00000000-0005-0000-0000-0000FF710000}"/>
    <cellStyle name="Normal 3 2 2 2 2 2 2 51" xfId="29141" xr:uid="{00000000-0005-0000-0000-000000720000}"/>
    <cellStyle name="Normal 3 2 2 2 2 2 2 52" xfId="29142" xr:uid="{00000000-0005-0000-0000-000001720000}"/>
    <cellStyle name="Normal 3 2 2 2 2 2 2 53" xfId="29143" xr:uid="{00000000-0005-0000-0000-000002720000}"/>
    <cellStyle name="Normal 3 2 2 2 2 2 2 54" xfId="29144" xr:uid="{00000000-0005-0000-0000-000003720000}"/>
    <cellStyle name="Normal 3 2 2 2 2 2 2 55" xfId="29145" xr:uid="{00000000-0005-0000-0000-000004720000}"/>
    <cellStyle name="Normal 3 2 2 2 2 2 2 56" xfId="29146" xr:uid="{00000000-0005-0000-0000-000005720000}"/>
    <cellStyle name="Normal 3 2 2 2 2 2 2 57" xfId="29147" xr:uid="{00000000-0005-0000-0000-000006720000}"/>
    <cellStyle name="Normal 3 2 2 2 2 2 2 58" xfId="29148" xr:uid="{00000000-0005-0000-0000-000007720000}"/>
    <cellStyle name="Normal 3 2 2 2 2 2 2 59" xfId="29149" xr:uid="{00000000-0005-0000-0000-000008720000}"/>
    <cellStyle name="Normal 3 2 2 2 2 2 2 6" xfId="29150" xr:uid="{00000000-0005-0000-0000-000009720000}"/>
    <cellStyle name="Normal 3 2 2 2 2 2 2 60" xfId="29151" xr:uid="{00000000-0005-0000-0000-00000A720000}"/>
    <cellStyle name="Normal 3 2 2 2 2 2 2 61" xfId="29152" xr:uid="{00000000-0005-0000-0000-00000B720000}"/>
    <cellStyle name="Normal 3 2 2 2 2 2 2 62" xfId="29153" xr:uid="{00000000-0005-0000-0000-00000C720000}"/>
    <cellStyle name="Normal 3 2 2 2 2 2 2 63" xfId="29154" xr:uid="{00000000-0005-0000-0000-00000D720000}"/>
    <cellStyle name="Normal 3 2 2 2 2 2 2 64" xfId="29155" xr:uid="{00000000-0005-0000-0000-00000E720000}"/>
    <cellStyle name="Normal 3 2 2 2 2 2 2 65" xfId="29156" xr:uid="{00000000-0005-0000-0000-00000F720000}"/>
    <cellStyle name="Normal 3 2 2 2 2 2 2 66" xfId="29157" xr:uid="{00000000-0005-0000-0000-000010720000}"/>
    <cellStyle name="Normal 3 2 2 2 2 2 2 67" xfId="29158" xr:uid="{00000000-0005-0000-0000-000011720000}"/>
    <cellStyle name="Normal 3 2 2 2 2 2 2 68" xfId="29159" xr:uid="{00000000-0005-0000-0000-000012720000}"/>
    <cellStyle name="Normal 3 2 2 2 2 2 2 69" xfId="29160" xr:uid="{00000000-0005-0000-0000-000013720000}"/>
    <cellStyle name="Normal 3 2 2 2 2 2 2 7" xfId="29161" xr:uid="{00000000-0005-0000-0000-000014720000}"/>
    <cellStyle name="Normal 3 2 2 2 2 2 2 70" xfId="29162" xr:uid="{00000000-0005-0000-0000-000015720000}"/>
    <cellStyle name="Normal 3 2 2 2 2 2 2 71" xfId="29163" xr:uid="{00000000-0005-0000-0000-000016720000}"/>
    <cellStyle name="Normal 3 2 2 2 2 2 2 72" xfId="29164" xr:uid="{00000000-0005-0000-0000-000017720000}"/>
    <cellStyle name="Normal 3 2 2 2 2 2 2 73" xfId="29165" xr:uid="{00000000-0005-0000-0000-000018720000}"/>
    <cellStyle name="Normal 3 2 2 2 2 2 2 74" xfId="29166" xr:uid="{00000000-0005-0000-0000-000019720000}"/>
    <cellStyle name="Normal 3 2 2 2 2 2 2 75" xfId="29167" xr:uid="{00000000-0005-0000-0000-00001A720000}"/>
    <cellStyle name="Normal 3 2 2 2 2 2 2 76" xfId="29168" xr:uid="{00000000-0005-0000-0000-00001B720000}"/>
    <cellStyle name="Normal 3 2 2 2 2 2 2 77" xfId="29169" xr:uid="{00000000-0005-0000-0000-00001C720000}"/>
    <cellStyle name="Normal 3 2 2 2 2 2 2 78" xfId="29170" xr:uid="{00000000-0005-0000-0000-00001D720000}"/>
    <cellStyle name="Normal 3 2 2 2 2 2 2 79" xfId="29171" xr:uid="{00000000-0005-0000-0000-00001E720000}"/>
    <cellStyle name="Normal 3 2 2 2 2 2 2 79 2" xfId="29172" xr:uid="{00000000-0005-0000-0000-00001F720000}"/>
    <cellStyle name="Normal 3 2 2 2 2 2 2 79 3" xfId="29173" xr:uid="{00000000-0005-0000-0000-000020720000}"/>
    <cellStyle name="Normal 3 2 2 2 2 2 2 79 4" xfId="29174" xr:uid="{00000000-0005-0000-0000-000021720000}"/>
    <cellStyle name="Normal 3 2 2 2 2 2 2 8" xfId="29175" xr:uid="{00000000-0005-0000-0000-000022720000}"/>
    <cellStyle name="Normal 3 2 2 2 2 2 2 80" xfId="29176" xr:uid="{00000000-0005-0000-0000-000023720000}"/>
    <cellStyle name="Normal 3 2 2 2 2 2 2 81" xfId="29177" xr:uid="{00000000-0005-0000-0000-000024720000}"/>
    <cellStyle name="Normal 3 2 2 2 2 2 2 9" xfId="29178" xr:uid="{00000000-0005-0000-0000-000025720000}"/>
    <cellStyle name="Normal 3 2 2 2 2 2 20" xfId="29179" xr:uid="{00000000-0005-0000-0000-000026720000}"/>
    <cellStyle name="Normal 3 2 2 2 2 2 20 10" xfId="29180" xr:uid="{00000000-0005-0000-0000-000027720000}"/>
    <cellStyle name="Normal 3 2 2 2 2 2 20 11" xfId="29181" xr:uid="{00000000-0005-0000-0000-000028720000}"/>
    <cellStyle name="Normal 3 2 2 2 2 2 20 11 10" xfId="29182" xr:uid="{00000000-0005-0000-0000-000029720000}"/>
    <cellStyle name="Normal 3 2 2 2 2 2 20 11 11" xfId="29183" xr:uid="{00000000-0005-0000-0000-00002A720000}"/>
    <cellStyle name="Normal 3 2 2 2 2 2 20 11 11 2" xfId="29184" xr:uid="{00000000-0005-0000-0000-00002B720000}"/>
    <cellStyle name="Normal 3 2 2 2 2 2 20 11 11 3" xfId="29185" xr:uid="{00000000-0005-0000-0000-00002C720000}"/>
    <cellStyle name="Normal 3 2 2 2 2 2 20 11 11 4" xfId="29186" xr:uid="{00000000-0005-0000-0000-00002D720000}"/>
    <cellStyle name="Normal 3 2 2 2 2 2 20 11 12" xfId="29187" xr:uid="{00000000-0005-0000-0000-00002E720000}"/>
    <cellStyle name="Normal 3 2 2 2 2 2 20 11 13" xfId="29188" xr:uid="{00000000-0005-0000-0000-00002F720000}"/>
    <cellStyle name="Normal 3 2 2 2 2 2 20 11 14" xfId="29189" xr:uid="{00000000-0005-0000-0000-000030720000}"/>
    <cellStyle name="Normal 3 2 2 2 2 2 20 11 2" xfId="29190" xr:uid="{00000000-0005-0000-0000-000031720000}"/>
    <cellStyle name="Normal 3 2 2 2 2 2 20 11 2 10" xfId="29191" xr:uid="{00000000-0005-0000-0000-000032720000}"/>
    <cellStyle name="Normal 3 2 2 2 2 2 20 11 2 11" xfId="29192" xr:uid="{00000000-0005-0000-0000-000033720000}"/>
    <cellStyle name="Normal 3 2 2 2 2 2 20 11 2 2" xfId="29193" xr:uid="{00000000-0005-0000-0000-000034720000}"/>
    <cellStyle name="Normal 3 2 2 2 2 2 20 11 2 2 10" xfId="29194" xr:uid="{00000000-0005-0000-0000-000035720000}"/>
    <cellStyle name="Normal 3 2 2 2 2 2 20 11 2 2 11" xfId="29195" xr:uid="{00000000-0005-0000-0000-000036720000}"/>
    <cellStyle name="Normal 3 2 2 2 2 2 20 11 2 2 2" xfId="29196" xr:uid="{00000000-0005-0000-0000-000037720000}"/>
    <cellStyle name="Normal 3 2 2 2 2 2 20 11 2 2 2 2" xfId="29197" xr:uid="{00000000-0005-0000-0000-000038720000}"/>
    <cellStyle name="Normal 3 2 2 2 2 2 20 11 2 2 2 2 2" xfId="29198" xr:uid="{00000000-0005-0000-0000-000039720000}"/>
    <cellStyle name="Normal 3 2 2 2 2 2 20 11 2 2 2 2 3" xfId="29199" xr:uid="{00000000-0005-0000-0000-00003A720000}"/>
    <cellStyle name="Normal 3 2 2 2 2 2 20 11 2 2 2 2 4" xfId="29200" xr:uid="{00000000-0005-0000-0000-00003B720000}"/>
    <cellStyle name="Normal 3 2 2 2 2 2 20 11 2 2 2 3" xfId="29201" xr:uid="{00000000-0005-0000-0000-00003C720000}"/>
    <cellStyle name="Normal 3 2 2 2 2 2 20 11 2 2 2 4" xfId="29202" xr:uid="{00000000-0005-0000-0000-00003D720000}"/>
    <cellStyle name="Normal 3 2 2 2 2 2 20 11 2 2 2 5" xfId="29203" xr:uid="{00000000-0005-0000-0000-00003E720000}"/>
    <cellStyle name="Normal 3 2 2 2 2 2 20 11 2 2 2 6" xfId="29204" xr:uid="{00000000-0005-0000-0000-00003F720000}"/>
    <cellStyle name="Normal 3 2 2 2 2 2 20 11 2 2 3" xfId="29205" xr:uid="{00000000-0005-0000-0000-000040720000}"/>
    <cellStyle name="Normal 3 2 2 2 2 2 20 11 2 2 4" xfId="29206" xr:uid="{00000000-0005-0000-0000-000041720000}"/>
    <cellStyle name="Normal 3 2 2 2 2 2 20 11 2 2 5" xfId="29207" xr:uid="{00000000-0005-0000-0000-000042720000}"/>
    <cellStyle name="Normal 3 2 2 2 2 2 20 11 2 2 6" xfId="29208" xr:uid="{00000000-0005-0000-0000-000043720000}"/>
    <cellStyle name="Normal 3 2 2 2 2 2 20 11 2 2 7" xfId="29209" xr:uid="{00000000-0005-0000-0000-000044720000}"/>
    <cellStyle name="Normal 3 2 2 2 2 2 20 11 2 2 8" xfId="29210" xr:uid="{00000000-0005-0000-0000-000045720000}"/>
    <cellStyle name="Normal 3 2 2 2 2 2 20 11 2 2 8 2" xfId="29211" xr:uid="{00000000-0005-0000-0000-000046720000}"/>
    <cellStyle name="Normal 3 2 2 2 2 2 20 11 2 2 8 3" xfId="29212" xr:uid="{00000000-0005-0000-0000-000047720000}"/>
    <cellStyle name="Normal 3 2 2 2 2 2 20 11 2 2 8 4" xfId="29213" xr:uid="{00000000-0005-0000-0000-000048720000}"/>
    <cellStyle name="Normal 3 2 2 2 2 2 20 11 2 2 9" xfId="29214" xr:uid="{00000000-0005-0000-0000-000049720000}"/>
    <cellStyle name="Normal 3 2 2 2 2 2 20 11 2 3" xfId="29215" xr:uid="{00000000-0005-0000-0000-00004A720000}"/>
    <cellStyle name="Normal 3 2 2 2 2 2 20 11 2 3 2" xfId="29216" xr:uid="{00000000-0005-0000-0000-00004B720000}"/>
    <cellStyle name="Normal 3 2 2 2 2 2 20 11 2 3 2 2" xfId="29217" xr:uid="{00000000-0005-0000-0000-00004C720000}"/>
    <cellStyle name="Normal 3 2 2 2 2 2 20 11 2 3 2 3" xfId="29218" xr:uid="{00000000-0005-0000-0000-00004D720000}"/>
    <cellStyle name="Normal 3 2 2 2 2 2 20 11 2 3 2 4" xfId="29219" xr:uid="{00000000-0005-0000-0000-00004E720000}"/>
    <cellStyle name="Normal 3 2 2 2 2 2 20 11 2 3 3" xfId="29220" xr:uid="{00000000-0005-0000-0000-00004F720000}"/>
    <cellStyle name="Normal 3 2 2 2 2 2 20 11 2 3 4" xfId="29221" xr:uid="{00000000-0005-0000-0000-000050720000}"/>
    <cellStyle name="Normal 3 2 2 2 2 2 20 11 2 3 5" xfId="29222" xr:uid="{00000000-0005-0000-0000-000051720000}"/>
    <cellStyle name="Normal 3 2 2 2 2 2 20 11 2 3 6" xfId="29223" xr:uid="{00000000-0005-0000-0000-000052720000}"/>
    <cellStyle name="Normal 3 2 2 2 2 2 20 11 2 4" xfId="29224" xr:uid="{00000000-0005-0000-0000-000053720000}"/>
    <cellStyle name="Normal 3 2 2 2 2 2 20 11 2 5" xfId="29225" xr:uid="{00000000-0005-0000-0000-000054720000}"/>
    <cellStyle name="Normal 3 2 2 2 2 2 20 11 2 6" xfId="29226" xr:uid="{00000000-0005-0000-0000-000055720000}"/>
    <cellStyle name="Normal 3 2 2 2 2 2 20 11 2 7" xfId="29227" xr:uid="{00000000-0005-0000-0000-000056720000}"/>
    <cellStyle name="Normal 3 2 2 2 2 2 20 11 2 8" xfId="29228" xr:uid="{00000000-0005-0000-0000-000057720000}"/>
    <cellStyle name="Normal 3 2 2 2 2 2 20 11 2 8 2" xfId="29229" xr:uid="{00000000-0005-0000-0000-000058720000}"/>
    <cellStyle name="Normal 3 2 2 2 2 2 20 11 2 8 3" xfId="29230" xr:uid="{00000000-0005-0000-0000-000059720000}"/>
    <cellStyle name="Normal 3 2 2 2 2 2 20 11 2 8 4" xfId="29231" xr:uid="{00000000-0005-0000-0000-00005A720000}"/>
    <cellStyle name="Normal 3 2 2 2 2 2 20 11 2 9" xfId="29232" xr:uid="{00000000-0005-0000-0000-00005B720000}"/>
    <cellStyle name="Normal 3 2 2 2 2 2 20 11 3" xfId="29233" xr:uid="{00000000-0005-0000-0000-00005C720000}"/>
    <cellStyle name="Normal 3 2 2 2 2 2 20 11 4" xfId="29234" xr:uid="{00000000-0005-0000-0000-00005D720000}"/>
    <cellStyle name="Normal 3 2 2 2 2 2 20 11 5" xfId="29235" xr:uid="{00000000-0005-0000-0000-00005E720000}"/>
    <cellStyle name="Normal 3 2 2 2 2 2 20 11 5 2" xfId="29236" xr:uid="{00000000-0005-0000-0000-00005F720000}"/>
    <cellStyle name="Normal 3 2 2 2 2 2 20 11 5 2 2" xfId="29237" xr:uid="{00000000-0005-0000-0000-000060720000}"/>
    <cellStyle name="Normal 3 2 2 2 2 2 20 11 5 2 3" xfId="29238" xr:uid="{00000000-0005-0000-0000-000061720000}"/>
    <cellStyle name="Normal 3 2 2 2 2 2 20 11 5 2 4" xfId="29239" xr:uid="{00000000-0005-0000-0000-000062720000}"/>
    <cellStyle name="Normal 3 2 2 2 2 2 20 11 5 3" xfId="29240" xr:uid="{00000000-0005-0000-0000-000063720000}"/>
    <cellStyle name="Normal 3 2 2 2 2 2 20 11 5 4" xfId="29241" xr:uid="{00000000-0005-0000-0000-000064720000}"/>
    <cellStyle name="Normal 3 2 2 2 2 2 20 11 5 5" xfId="29242" xr:uid="{00000000-0005-0000-0000-000065720000}"/>
    <cellStyle name="Normal 3 2 2 2 2 2 20 11 5 6" xfId="29243" xr:uid="{00000000-0005-0000-0000-000066720000}"/>
    <cellStyle name="Normal 3 2 2 2 2 2 20 11 6" xfId="29244" xr:uid="{00000000-0005-0000-0000-000067720000}"/>
    <cellStyle name="Normal 3 2 2 2 2 2 20 11 7" xfId="29245" xr:uid="{00000000-0005-0000-0000-000068720000}"/>
    <cellStyle name="Normal 3 2 2 2 2 2 20 11 8" xfId="29246" xr:uid="{00000000-0005-0000-0000-000069720000}"/>
    <cellStyle name="Normal 3 2 2 2 2 2 20 11 9" xfId="29247" xr:uid="{00000000-0005-0000-0000-00006A720000}"/>
    <cellStyle name="Normal 3 2 2 2 2 2 20 12" xfId="29248" xr:uid="{00000000-0005-0000-0000-00006B720000}"/>
    <cellStyle name="Normal 3 2 2 2 2 2 20 13" xfId="29249" xr:uid="{00000000-0005-0000-0000-00006C720000}"/>
    <cellStyle name="Normal 3 2 2 2 2 2 20 13 10" xfId="29250" xr:uid="{00000000-0005-0000-0000-00006D720000}"/>
    <cellStyle name="Normal 3 2 2 2 2 2 20 13 11" xfId="29251" xr:uid="{00000000-0005-0000-0000-00006E720000}"/>
    <cellStyle name="Normal 3 2 2 2 2 2 20 13 2" xfId="29252" xr:uid="{00000000-0005-0000-0000-00006F720000}"/>
    <cellStyle name="Normal 3 2 2 2 2 2 20 13 2 10" xfId="29253" xr:uid="{00000000-0005-0000-0000-000070720000}"/>
    <cellStyle name="Normal 3 2 2 2 2 2 20 13 2 11" xfId="29254" xr:uid="{00000000-0005-0000-0000-000071720000}"/>
    <cellStyle name="Normal 3 2 2 2 2 2 20 13 2 2" xfId="29255" xr:uid="{00000000-0005-0000-0000-000072720000}"/>
    <cellStyle name="Normal 3 2 2 2 2 2 20 13 2 2 2" xfId="29256" xr:uid="{00000000-0005-0000-0000-000073720000}"/>
    <cellStyle name="Normal 3 2 2 2 2 2 20 13 2 2 2 2" xfId="29257" xr:uid="{00000000-0005-0000-0000-000074720000}"/>
    <cellStyle name="Normal 3 2 2 2 2 2 20 13 2 2 2 3" xfId="29258" xr:uid="{00000000-0005-0000-0000-000075720000}"/>
    <cellStyle name="Normal 3 2 2 2 2 2 20 13 2 2 2 4" xfId="29259" xr:uid="{00000000-0005-0000-0000-000076720000}"/>
    <cellStyle name="Normal 3 2 2 2 2 2 20 13 2 2 3" xfId="29260" xr:uid="{00000000-0005-0000-0000-000077720000}"/>
    <cellStyle name="Normal 3 2 2 2 2 2 20 13 2 2 4" xfId="29261" xr:uid="{00000000-0005-0000-0000-000078720000}"/>
    <cellStyle name="Normal 3 2 2 2 2 2 20 13 2 2 5" xfId="29262" xr:uid="{00000000-0005-0000-0000-000079720000}"/>
    <cellStyle name="Normal 3 2 2 2 2 2 20 13 2 2 6" xfId="29263" xr:uid="{00000000-0005-0000-0000-00007A720000}"/>
    <cellStyle name="Normal 3 2 2 2 2 2 20 13 2 3" xfId="29264" xr:uid="{00000000-0005-0000-0000-00007B720000}"/>
    <cellStyle name="Normal 3 2 2 2 2 2 20 13 2 4" xfId="29265" xr:uid="{00000000-0005-0000-0000-00007C720000}"/>
    <cellStyle name="Normal 3 2 2 2 2 2 20 13 2 5" xfId="29266" xr:uid="{00000000-0005-0000-0000-00007D720000}"/>
    <cellStyle name="Normal 3 2 2 2 2 2 20 13 2 6" xfId="29267" xr:uid="{00000000-0005-0000-0000-00007E720000}"/>
    <cellStyle name="Normal 3 2 2 2 2 2 20 13 2 7" xfId="29268" xr:uid="{00000000-0005-0000-0000-00007F720000}"/>
    <cellStyle name="Normal 3 2 2 2 2 2 20 13 2 8" xfId="29269" xr:uid="{00000000-0005-0000-0000-000080720000}"/>
    <cellStyle name="Normal 3 2 2 2 2 2 20 13 2 8 2" xfId="29270" xr:uid="{00000000-0005-0000-0000-000081720000}"/>
    <cellStyle name="Normal 3 2 2 2 2 2 20 13 2 8 3" xfId="29271" xr:uid="{00000000-0005-0000-0000-000082720000}"/>
    <cellStyle name="Normal 3 2 2 2 2 2 20 13 2 8 4" xfId="29272" xr:uid="{00000000-0005-0000-0000-000083720000}"/>
    <cellStyle name="Normal 3 2 2 2 2 2 20 13 2 9" xfId="29273" xr:uid="{00000000-0005-0000-0000-000084720000}"/>
    <cellStyle name="Normal 3 2 2 2 2 2 20 13 3" xfId="29274" xr:uid="{00000000-0005-0000-0000-000085720000}"/>
    <cellStyle name="Normal 3 2 2 2 2 2 20 13 3 2" xfId="29275" xr:uid="{00000000-0005-0000-0000-000086720000}"/>
    <cellStyle name="Normal 3 2 2 2 2 2 20 13 3 2 2" xfId="29276" xr:uid="{00000000-0005-0000-0000-000087720000}"/>
    <cellStyle name="Normal 3 2 2 2 2 2 20 13 3 2 3" xfId="29277" xr:uid="{00000000-0005-0000-0000-000088720000}"/>
    <cellStyle name="Normal 3 2 2 2 2 2 20 13 3 2 4" xfId="29278" xr:uid="{00000000-0005-0000-0000-000089720000}"/>
    <cellStyle name="Normal 3 2 2 2 2 2 20 13 3 3" xfId="29279" xr:uid="{00000000-0005-0000-0000-00008A720000}"/>
    <cellStyle name="Normal 3 2 2 2 2 2 20 13 3 4" xfId="29280" xr:uid="{00000000-0005-0000-0000-00008B720000}"/>
    <cellStyle name="Normal 3 2 2 2 2 2 20 13 3 5" xfId="29281" xr:uid="{00000000-0005-0000-0000-00008C720000}"/>
    <cellStyle name="Normal 3 2 2 2 2 2 20 13 3 6" xfId="29282" xr:uid="{00000000-0005-0000-0000-00008D720000}"/>
    <cellStyle name="Normal 3 2 2 2 2 2 20 13 4" xfId="29283" xr:uid="{00000000-0005-0000-0000-00008E720000}"/>
    <cellStyle name="Normal 3 2 2 2 2 2 20 13 5" xfId="29284" xr:uid="{00000000-0005-0000-0000-00008F720000}"/>
    <cellStyle name="Normal 3 2 2 2 2 2 20 13 6" xfId="29285" xr:uid="{00000000-0005-0000-0000-000090720000}"/>
    <cellStyle name="Normal 3 2 2 2 2 2 20 13 7" xfId="29286" xr:uid="{00000000-0005-0000-0000-000091720000}"/>
    <cellStyle name="Normal 3 2 2 2 2 2 20 13 8" xfId="29287" xr:uid="{00000000-0005-0000-0000-000092720000}"/>
    <cellStyle name="Normal 3 2 2 2 2 2 20 13 8 2" xfId="29288" xr:uid="{00000000-0005-0000-0000-000093720000}"/>
    <cellStyle name="Normal 3 2 2 2 2 2 20 13 8 3" xfId="29289" xr:uid="{00000000-0005-0000-0000-000094720000}"/>
    <cellStyle name="Normal 3 2 2 2 2 2 20 13 8 4" xfId="29290" xr:uid="{00000000-0005-0000-0000-000095720000}"/>
    <cellStyle name="Normal 3 2 2 2 2 2 20 13 9" xfId="29291" xr:uid="{00000000-0005-0000-0000-000096720000}"/>
    <cellStyle name="Normal 3 2 2 2 2 2 20 14" xfId="29292" xr:uid="{00000000-0005-0000-0000-000097720000}"/>
    <cellStyle name="Normal 3 2 2 2 2 2 20 15" xfId="29293" xr:uid="{00000000-0005-0000-0000-000098720000}"/>
    <cellStyle name="Normal 3 2 2 2 2 2 20 15 2" xfId="29294" xr:uid="{00000000-0005-0000-0000-000099720000}"/>
    <cellStyle name="Normal 3 2 2 2 2 2 20 15 2 2" xfId="29295" xr:uid="{00000000-0005-0000-0000-00009A720000}"/>
    <cellStyle name="Normal 3 2 2 2 2 2 20 15 2 3" xfId="29296" xr:uid="{00000000-0005-0000-0000-00009B720000}"/>
    <cellStyle name="Normal 3 2 2 2 2 2 20 15 2 4" xfId="29297" xr:uid="{00000000-0005-0000-0000-00009C720000}"/>
    <cellStyle name="Normal 3 2 2 2 2 2 20 15 3" xfId="29298" xr:uid="{00000000-0005-0000-0000-00009D720000}"/>
    <cellStyle name="Normal 3 2 2 2 2 2 20 15 4" xfId="29299" xr:uid="{00000000-0005-0000-0000-00009E720000}"/>
    <cellStyle name="Normal 3 2 2 2 2 2 20 15 5" xfId="29300" xr:uid="{00000000-0005-0000-0000-00009F720000}"/>
    <cellStyle name="Normal 3 2 2 2 2 2 20 15 6" xfId="29301" xr:uid="{00000000-0005-0000-0000-0000A0720000}"/>
    <cellStyle name="Normal 3 2 2 2 2 2 20 16" xfId="29302" xr:uid="{00000000-0005-0000-0000-0000A1720000}"/>
    <cellStyle name="Normal 3 2 2 2 2 2 20 17" xfId="29303" xr:uid="{00000000-0005-0000-0000-0000A2720000}"/>
    <cellStyle name="Normal 3 2 2 2 2 2 20 18" xfId="29304" xr:uid="{00000000-0005-0000-0000-0000A3720000}"/>
    <cellStyle name="Normal 3 2 2 2 2 2 20 19" xfId="29305" xr:uid="{00000000-0005-0000-0000-0000A4720000}"/>
    <cellStyle name="Normal 3 2 2 2 2 2 20 2" xfId="29306" xr:uid="{00000000-0005-0000-0000-0000A5720000}"/>
    <cellStyle name="Normal 3 2 2 2 2 2 20 2 10" xfId="29307" xr:uid="{00000000-0005-0000-0000-0000A6720000}"/>
    <cellStyle name="Normal 3 2 2 2 2 2 20 2 11" xfId="29308" xr:uid="{00000000-0005-0000-0000-0000A7720000}"/>
    <cellStyle name="Normal 3 2 2 2 2 2 20 2 12" xfId="29309" xr:uid="{00000000-0005-0000-0000-0000A8720000}"/>
    <cellStyle name="Normal 3 2 2 2 2 2 20 2 13" xfId="29310" xr:uid="{00000000-0005-0000-0000-0000A9720000}"/>
    <cellStyle name="Normal 3 2 2 2 2 2 20 2 13 2" xfId="29311" xr:uid="{00000000-0005-0000-0000-0000AA720000}"/>
    <cellStyle name="Normal 3 2 2 2 2 2 20 2 13 3" xfId="29312" xr:uid="{00000000-0005-0000-0000-0000AB720000}"/>
    <cellStyle name="Normal 3 2 2 2 2 2 20 2 13 4" xfId="29313" xr:uid="{00000000-0005-0000-0000-0000AC720000}"/>
    <cellStyle name="Normal 3 2 2 2 2 2 20 2 14" xfId="29314" xr:uid="{00000000-0005-0000-0000-0000AD720000}"/>
    <cellStyle name="Normal 3 2 2 2 2 2 20 2 15" xfId="29315" xr:uid="{00000000-0005-0000-0000-0000AE720000}"/>
    <cellStyle name="Normal 3 2 2 2 2 2 20 2 16" xfId="29316" xr:uid="{00000000-0005-0000-0000-0000AF720000}"/>
    <cellStyle name="Normal 3 2 2 2 2 2 20 2 2" xfId="29317" xr:uid="{00000000-0005-0000-0000-0000B0720000}"/>
    <cellStyle name="Normal 3 2 2 2 2 2 20 2 2 10" xfId="29318" xr:uid="{00000000-0005-0000-0000-0000B1720000}"/>
    <cellStyle name="Normal 3 2 2 2 2 2 20 2 2 11" xfId="29319" xr:uid="{00000000-0005-0000-0000-0000B2720000}"/>
    <cellStyle name="Normal 3 2 2 2 2 2 20 2 2 11 2" xfId="29320" xr:uid="{00000000-0005-0000-0000-0000B3720000}"/>
    <cellStyle name="Normal 3 2 2 2 2 2 20 2 2 11 3" xfId="29321" xr:uid="{00000000-0005-0000-0000-0000B4720000}"/>
    <cellStyle name="Normal 3 2 2 2 2 2 20 2 2 11 4" xfId="29322" xr:uid="{00000000-0005-0000-0000-0000B5720000}"/>
    <cellStyle name="Normal 3 2 2 2 2 2 20 2 2 12" xfId="29323" xr:uid="{00000000-0005-0000-0000-0000B6720000}"/>
    <cellStyle name="Normal 3 2 2 2 2 2 20 2 2 13" xfId="29324" xr:uid="{00000000-0005-0000-0000-0000B7720000}"/>
    <cellStyle name="Normal 3 2 2 2 2 2 20 2 2 14" xfId="29325" xr:uid="{00000000-0005-0000-0000-0000B8720000}"/>
    <cellStyle name="Normal 3 2 2 2 2 2 20 2 2 2" xfId="29326" xr:uid="{00000000-0005-0000-0000-0000B9720000}"/>
    <cellStyle name="Normal 3 2 2 2 2 2 20 2 2 2 10" xfId="29327" xr:uid="{00000000-0005-0000-0000-0000BA720000}"/>
    <cellStyle name="Normal 3 2 2 2 2 2 20 2 2 2 11" xfId="29328" xr:uid="{00000000-0005-0000-0000-0000BB720000}"/>
    <cellStyle name="Normal 3 2 2 2 2 2 20 2 2 2 2" xfId="29329" xr:uid="{00000000-0005-0000-0000-0000BC720000}"/>
    <cellStyle name="Normal 3 2 2 2 2 2 20 2 2 2 2 10" xfId="29330" xr:uid="{00000000-0005-0000-0000-0000BD720000}"/>
    <cellStyle name="Normal 3 2 2 2 2 2 20 2 2 2 2 11" xfId="29331" xr:uid="{00000000-0005-0000-0000-0000BE720000}"/>
    <cellStyle name="Normal 3 2 2 2 2 2 20 2 2 2 2 2" xfId="29332" xr:uid="{00000000-0005-0000-0000-0000BF720000}"/>
    <cellStyle name="Normal 3 2 2 2 2 2 20 2 2 2 2 2 2" xfId="29333" xr:uid="{00000000-0005-0000-0000-0000C0720000}"/>
    <cellStyle name="Normal 3 2 2 2 2 2 20 2 2 2 2 2 2 2" xfId="29334" xr:uid="{00000000-0005-0000-0000-0000C1720000}"/>
    <cellStyle name="Normal 3 2 2 2 2 2 20 2 2 2 2 2 2 3" xfId="29335" xr:uid="{00000000-0005-0000-0000-0000C2720000}"/>
    <cellStyle name="Normal 3 2 2 2 2 2 20 2 2 2 2 2 2 4" xfId="29336" xr:uid="{00000000-0005-0000-0000-0000C3720000}"/>
    <cellStyle name="Normal 3 2 2 2 2 2 20 2 2 2 2 2 3" xfId="29337" xr:uid="{00000000-0005-0000-0000-0000C4720000}"/>
    <cellStyle name="Normal 3 2 2 2 2 2 20 2 2 2 2 2 4" xfId="29338" xr:uid="{00000000-0005-0000-0000-0000C5720000}"/>
    <cellStyle name="Normal 3 2 2 2 2 2 20 2 2 2 2 2 5" xfId="29339" xr:uid="{00000000-0005-0000-0000-0000C6720000}"/>
    <cellStyle name="Normal 3 2 2 2 2 2 20 2 2 2 2 2 6" xfId="29340" xr:uid="{00000000-0005-0000-0000-0000C7720000}"/>
    <cellStyle name="Normal 3 2 2 2 2 2 20 2 2 2 2 3" xfId="29341" xr:uid="{00000000-0005-0000-0000-0000C8720000}"/>
    <cellStyle name="Normal 3 2 2 2 2 2 20 2 2 2 2 4" xfId="29342" xr:uid="{00000000-0005-0000-0000-0000C9720000}"/>
    <cellStyle name="Normal 3 2 2 2 2 2 20 2 2 2 2 5" xfId="29343" xr:uid="{00000000-0005-0000-0000-0000CA720000}"/>
    <cellStyle name="Normal 3 2 2 2 2 2 20 2 2 2 2 6" xfId="29344" xr:uid="{00000000-0005-0000-0000-0000CB720000}"/>
    <cellStyle name="Normal 3 2 2 2 2 2 20 2 2 2 2 7" xfId="29345" xr:uid="{00000000-0005-0000-0000-0000CC720000}"/>
    <cellStyle name="Normal 3 2 2 2 2 2 20 2 2 2 2 8" xfId="29346" xr:uid="{00000000-0005-0000-0000-0000CD720000}"/>
    <cellStyle name="Normal 3 2 2 2 2 2 20 2 2 2 2 8 2" xfId="29347" xr:uid="{00000000-0005-0000-0000-0000CE720000}"/>
    <cellStyle name="Normal 3 2 2 2 2 2 20 2 2 2 2 8 3" xfId="29348" xr:uid="{00000000-0005-0000-0000-0000CF720000}"/>
    <cellStyle name="Normal 3 2 2 2 2 2 20 2 2 2 2 8 4" xfId="29349" xr:uid="{00000000-0005-0000-0000-0000D0720000}"/>
    <cellStyle name="Normal 3 2 2 2 2 2 20 2 2 2 2 9" xfId="29350" xr:uid="{00000000-0005-0000-0000-0000D1720000}"/>
    <cellStyle name="Normal 3 2 2 2 2 2 20 2 2 2 3" xfId="29351" xr:uid="{00000000-0005-0000-0000-0000D2720000}"/>
    <cellStyle name="Normal 3 2 2 2 2 2 20 2 2 2 3 2" xfId="29352" xr:uid="{00000000-0005-0000-0000-0000D3720000}"/>
    <cellStyle name="Normal 3 2 2 2 2 2 20 2 2 2 3 2 2" xfId="29353" xr:uid="{00000000-0005-0000-0000-0000D4720000}"/>
    <cellStyle name="Normal 3 2 2 2 2 2 20 2 2 2 3 2 3" xfId="29354" xr:uid="{00000000-0005-0000-0000-0000D5720000}"/>
    <cellStyle name="Normal 3 2 2 2 2 2 20 2 2 2 3 2 4" xfId="29355" xr:uid="{00000000-0005-0000-0000-0000D6720000}"/>
    <cellStyle name="Normal 3 2 2 2 2 2 20 2 2 2 3 3" xfId="29356" xr:uid="{00000000-0005-0000-0000-0000D7720000}"/>
    <cellStyle name="Normal 3 2 2 2 2 2 20 2 2 2 3 4" xfId="29357" xr:uid="{00000000-0005-0000-0000-0000D8720000}"/>
    <cellStyle name="Normal 3 2 2 2 2 2 20 2 2 2 3 5" xfId="29358" xr:uid="{00000000-0005-0000-0000-0000D9720000}"/>
    <cellStyle name="Normal 3 2 2 2 2 2 20 2 2 2 3 6" xfId="29359" xr:uid="{00000000-0005-0000-0000-0000DA720000}"/>
    <cellStyle name="Normal 3 2 2 2 2 2 20 2 2 2 4" xfId="29360" xr:uid="{00000000-0005-0000-0000-0000DB720000}"/>
    <cellStyle name="Normal 3 2 2 2 2 2 20 2 2 2 5" xfId="29361" xr:uid="{00000000-0005-0000-0000-0000DC720000}"/>
    <cellStyle name="Normal 3 2 2 2 2 2 20 2 2 2 6" xfId="29362" xr:uid="{00000000-0005-0000-0000-0000DD720000}"/>
    <cellStyle name="Normal 3 2 2 2 2 2 20 2 2 2 7" xfId="29363" xr:uid="{00000000-0005-0000-0000-0000DE720000}"/>
    <cellStyle name="Normal 3 2 2 2 2 2 20 2 2 2 8" xfId="29364" xr:uid="{00000000-0005-0000-0000-0000DF720000}"/>
    <cellStyle name="Normal 3 2 2 2 2 2 20 2 2 2 8 2" xfId="29365" xr:uid="{00000000-0005-0000-0000-0000E0720000}"/>
    <cellStyle name="Normal 3 2 2 2 2 2 20 2 2 2 8 3" xfId="29366" xr:uid="{00000000-0005-0000-0000-0000E1720000}"/>
    <cellStyle name="Normal 3 2 2 2 2 2 20 2 2 2 8 4" xfId="29367" xr:uid="{00000000-0005-0000-0000-0000E2720000}"/>
    <cellStyle name="Normal 3 2 2 2 2 2 20 2 2 2 9" xfId="29368" xr:uid="{00000000-0005-0000-0000-0000E3720000}"/>
    <cellStyle name="Normal 3 2 2 2 2 2 20 2 2 3" xfId="29369" xr:uid="{00000000-0005-0000-0000-0000E4720000}"/>
    <cellStyle name="Normal 3 2 2 2 2 2 20 2 2 4" xfId="29370" xr:uid="{00000000-0005-0000-0000-0000E5720000}"/>
    <cellStyle name="Normal 3 2 2 2 2 2 20 2 2 5" xfId="29371" xr:uid="{00000000-0005-0000-0000-0000E6720000}"/>
    <cellStyle name="Normal 3 2 2 2 2 2 20 2 2 5 2" xfId="29372" xr:uid="{00000000-0005-0000-0000-0000E7720000}"/>
    <cellStyle name="Normal 3 2 2 2 2 2 20 2 2 5 2 2" xfId="29373" xr:uid="{00000000-0005-0000-0000-0000E8720000}"/>
    <cellStyle name="Normal 3 2 2 2 2 2 20 2 2 5 2 3" xfId="29374" xr:uid="{00000000-0005-0000-0000-0000E9720000}"/>
    <cellStyle name="Normal 3 2 2 2 2 2 20 2 2 5 2 4" xfId="29375" xr:uid="{00000000-0005-0000-0000-0000EA720000}"/>
    <cellStyle name="Normal 3 2 2 2 2 2 20 2 2 5 3" xfId="29376" xr:uid="{00000000-0005-0000-0000-0000EB720000}"/>
    <cellStyle name="Normal 3 2 2 2 2 2 20 2 2 5 4" xfId="29377" xr:uid="{00000000-0005-0000-0000-0000EC720000}"/>
    <cellStyle name="Normal 3 2 2 2 2 2 20 2 2 5 5" xfId="29378" xr:uid="{00000000-0005-0000-0000-0000ED720000}"/>
    <cellStyle name="Normal 3 2 2 2 2 2 20 2 2 5 6" xfId="29379" xr:uid="{00000000-0005-0000-0000-0000EE720000}"/>
    <cellStyle name="Normal 3 2 2 2 2 2 20 2 2 6" xfId="29380" xr:uid="{00000000-0005-0000-0000-0000EF720000}"/>
    <cellStyle name="Normal 3 2 2 2 2 2 20 2 2 7" xfId="29381" xr:uid="{00000000-0005-0000-0000-0000F0720000}"/>
    <cellStyle name="Normal 3 2 2 2 2 2 20 2 2 8" xfId="29382" xr:uid="{00000000-0005-0000-0000-0000F1720000}"/>
    <cellStyle name="Normal 3 2 2 2 2 2 20 2 2 9" xfId="29383" xr:uid="{00000000-0005-0000-0000-0000F2720000}"/>
    <cellStyle name="Normal 3 2 2 2 2 2 20 2 3" xfId="29384" xr:uid="{00000000-0005-0000-0000-0000F3720000}"/>
    <cellStyle name="Normal 3 2 2 2 2 2 20 2 4" xfId="29385" xr:uid="{00000000-0005-0000-0000-0000F4720000}"/>
    <cellStyle name="Normal 3 2 2 2 2 2 20 2 5" xfId="29386" xr:uid="{00000000-0005-0000-0000-0000F5720000}"/>
    <cellStyle name="Normal 3 2 2 2 2 2 20 2 5 10" xfId="29387" xr:uid="{00000000-0005-0000-0000-0000F6720000}"/>
    <cellStyle name="Normal 3 2 2 2 2 2 20 2 5 11" xfId="29388" xr:uid="{00000000-0005-0000-0000-0000F7720000}"/>
    <cellStyle name="Normal 3 2 2 2 2 2 20 2 5 2" xfId="29389" xr:uid="{00000000-0005-0000-0000-0000F8720000}"/>
    <cellStyle name="Normal 3 2 2 2 2 2 20 2 5 2 10" xfId="29390" xr:uid="{00000000-0005-0000-0000-0000F9720000}"/>
    <cellStyle name="Normal 3 2 2 2 2 2 20 2 5 2 11" xfId="29391" xr:uid="{00000000-0005-0000-0000-0000FA720000}"/>
    <cellStyle name="Normal 3 2 2 2 2 2 20 2 5 2 2" xfId="29392" xr:uid="{00000000-0005-0000-0000-0000FB720000}"/>
    <cellStyle name="Normal 3 2 2 2 2 2 20 2 5 2 2 2" xfId="29393" xr:uid="{00000000-0005-0000-0000-0000FC720000}"/>
    <cellStyle name="Normal 3 2 2 2 2 2 20 2 5 2 2 2 2" xfId="29394" xr:uid="{00000000-0005-0000-0000-0000FD720000}"/>
    <cellStyle name="Normal 3 2 2 2 2 2 20 2 5 2 2 2 3" xfId="29395" xr:uid="{00000000-0005-0000-0000-0000FE720000}"/>
    <cellStyle name="Normal 3 2 2 2 2 2 20 2 5 2 2 2 4" xfId="29396" xr:uid="{00000000-0005-0000-0000-0000FF720000}"/>
    <cellStyle name="Normal 3 2 2 2 2 2 20 2 5 2 2 3" xfId="29397" xr:uid="{00000000-0005-0000-0000-000000730000}"/>
    <cellStyle name="Normal 3 2 2 2 2 2 20 2 5 2 2 4" xfId="29398" xr:uid="{00000000-0005-0000-0000-000001730000}"/>
    <cellStyle name="Normal 3 2 2 2 2 2 20 2 5 2 2 5" xfId="29399" xr:uid="{00000000-0005-0000-0000-000002730000}"/>
    <cellStyle name="Normal 3 2 2 2 2 2 20 2 5 2 2 6" xfId="29400" xr:uid="{00000000-0005-0000-0000-000003730000}"/>
    <cellStyle name="Normal 3 2 2 2 2 2 20 2 5 2 3" xfId="29401" xr:uid="{00000000-0005-0000-0000-000004730000}"/>
    <cellStyle name="Normal 3 2 2 2 2 2 20 2 5 2 4" xfId="29402" xr:uid="{00000000-0005-0000-0000-000005730000}"/>
    <cellStyle name="Normal 3 2 2 2 2 2 20 2 5 2 5" xfId="29403" xr:uid="{00000000-0005-0000-0000-000006730000}"/>
    <cellStyle name="Normal 3 2 2 2 2 2 20 2 5 2 6" xfId="29404" xr:uid="{00000000-0005-0000-0000-000007730000}"/>
    <cellStyle name="Normal 3 2 2 2 2 2 20 2 5 2 7" xfId="29405" xr:uid="{00000000-0005-0000-0000-000008730000}"/>
    <cellStyle name="Normal 3 2 2 2 2 2 20 2 5 2 8" xfId="29406" xr:uid="{00000000-0005-0000-0000-000009730000}"/>
    <cellStyle name="Normal 3 2 2 2 2 2 20 2 5 2 8 2" xfId="29407" xr:uid="{00000000-0005-0000-0000-00000A730000}"/>
    <cellStyle name="Normal 3 2 2 2 2 2 20 2 5 2 8 3" xfId="29408" xr:uid="{00000000-0005-0000-0000-00000B730000}"/>
    <cellStyle name="Normal 3 2 2 2 2 2 20 2 5 2 8 4" xfId="29409" xr:uid="{00000000-0005-0000-0000-00000C730000}"/>
    <cellStyle name="Normal 3 2 2 2 2 2 20 2 5 2 9" xfId="29410" xr:uid="{00000000-0005-0000-0000-00000D730000}"/>
    <cellStyle name="Normal 3 2 2 2 2 2 20 2 5 3" xfId="29411" xr:uid="{00000000-0005-0000-0000-00000E730000}"/>
    <cellStyle name="Normal 3 2 2 2 2 2 20 2 5 3 2" xfId="29412" xr:uid="{00000000-0005-0000-0000-00000F730000}"/>
    <cellStyle name="Normal 3 2 2 2 2 2 20 2 5 3 2 2" xfId="29413" xr:uid="{00000000-0005-0000-0000-000010730000}"/>
    <cellStyle name="Normal 3 2 2 2 2 2 20 2 5 3 2 3" xfId="29414" xr:uid="{00000000-0005-0000-0000-000011730000}"/>
    <cellStyle name="Normal 3 2 2 2 2 2 20 2 5 3 2 4" xfId="29415" xr:uid="{00000000-0005-0000-0000-000012730000}"/>
    <cellStyle name="Normal 3 2 2 2 2 2 20 2 5 3 3" xfId="29416" xr:uid="{00000000-0005-0000-0000-000013730000}"/>
    <cellStyle name="Normal 3 2 2 2 2 2 20 2 5 3 4" xfId="29417" xr:uid="{00000000-0005-0000-0000-000014730000}"/>
    <cellStyle name="Normal 3 2 2 2 2 2 20 2 5 3 5" xfId="29418" xr:uid="{00000000-0005-0000-0000-000015730000}"/>
    <cellStyle name="Normal 3 2 2 2 2 2 20 2 5 3 6" xfId="29419" xr:uid="{00000000-0005-0000-0000-000016730000}"/>
    <cellStyle name="Normal 3 2 2 2 2 2 20 2 5 4" xfId="29420" xr:uid="{00000000-0005-0000-0000-000017730000}"/>
    <cellStyle name="Normal 3 2 2 2 2 2 20 2 5 5" xfId="29421" xr:uid="{00000000-0005-0000-0000-000018730000}"/>
    <cellStyle name="Normal 3 2 2 2 2 2 20 2 5 6" xfId="29422" xr:uid="{00000000-0005-0000-0000-000019730000}"/>
    <cellStyle name="Normal 3 2 2 2 2 2 20 2 5 7" xfId="29423" xr:uid="{00000000-0005-0000-0000-00001A730000}"/>
    <cellStyle name="Normal 3 2 2 2 2 2 20 2 5 8" xfId="29424" xr:uid="{00000000-0005-0000-0000-00001B730000}"/>
    <cellStyle name="Normal 3 2 2 2 2 2 20 2 5 8 2" xfId="29425" xr:uid="{00000000-0005-0000-0000-00001C730000}"/>
    <cellStyle name="Normal 3 2 2 2 2 2 20 2 5 8 3" xfId="29426" xr:uid="{00000000-0005-0000-0000-00001D730000}"/>
    <cellStyle name="Normal 3 2 2 2 2 2 20 2 5 8 4" xfId="29427" xr:uid="{00000000-0005-0000-0000-00001E730000}"/>
    <cellStyle name="Normal 3 2 2 2 2 2 20 2 5 9" xfId="29428" xr:uid="{00000000-0005-0000-0000-00001F730000}"/>
    <cellStyle name="Normal 3 2 2 2 2 2 20 2 6" xfId="29429" xr:uid="{00000000-0005-0000-0000-000020730000}"/>
    <cellStyle name="Normal 3 2 2 2 2 2 20 2 7" xfId="29430" xr:uid="{00000000-0005-0000-0000-000021730000}"/>
    <cellStyle name="Normal 3 2 2 2 2 2 20 2 7 2" xfId="29431" xr:uid="{00000000-0005-0000-0000-000022730000}"/>
    <cellStyle name="Normal 3 2 2 2 2 2 20 2 7 2 2" xfId="29432" xr:uid="{00000000-0005-0000-0000-000023730000}"/>
    <cellStyle name="Normal 3 2 2 2 2 2 20 2 7 2 3" xfId="29433" xr:uid="{00000000-0005-0000-0000-000024730000}"/>
    <cellStyle name="Normal 3 2 2 2 2 2 20 2 7 2 4" xfId="29434" xr:uid="{00000000-0005-0000-0000-000025730000}"/>
    <cellStyle name="Normal 3 2 2 2 2 2 20 2 7 3" xfId="29435" xr:uid="{00000000-0005-0000-0000-000026730000}"/>
    <cellStyle name="Normal 3 2 2 2 2 2 20 2 7 4" xfId="29436" xr:uid="{00000000-0005-0000-0000-000027730000}"/>
    <cellStyle name="Normal 3 2 2 2 2 2 20 2 7 5" xfId="29437" xr:uid="{00000000-0005-0000-0000-000028730000}"/>
    <cellStyle name="Normal 3 2 2 2 2 2 20 2 7 6" xfId="29438" xr:uid="{00000000-0005-0000-0000-000029730000}"/>
    <cellStyle name="Normal 3 2 2 2 2 2 20 2 8" xfId="29439" xr:uid="{00000000-0005-0000-0000-00002A730000}"/>
    <cellStyle name="Normal 3 2 2 2 2 2 20 2 9" xfId="29440" xr:uid="{00000000-0005-0000-0000-00002B730000}"/>
    <cellStyle name="Normal 3 2 2 2 2 2 20 20" xfId="29441" xr:uid="{00000000-0005-0000-0000-00002C730000}"/>
    <cellStyle name="Normal 3 2 2 2 2 2 20 21" xfId="29442" xr:uid="{00000000-0005-0000-0000-00002D730000}"/>
    <cellStyle name="Normal 3 2 2 2 2 2 20 21 2" xfId="29443" xr:uid="{00000000-0005-0000-0000-00002E730000}"/>
    <cellStyle name="Normal 3 2 2 2 2 2 20 21 3" xfId="29444" xr:uid="{00000000-0005-0000-0000-00002F730000}"/>
    <cellStyle name="Normal 3 2 2 2 2 2 20 21 4" xfId="29445" xr:uid="{00000000-0005-0000-0000-000030730000}"/>
    <cellStyle name="Normal 3 2 2 2 2 2 20 22" xfId="29446" xr:uid="{00000000-0005-0000-0000-000031730000}"/>
    <cellStyle name="Normal 3 2 2 2 2 2 20 23" xfId="29447" xr:uid="{00000000-0005-0000-0000-000032730000}"/>
    <cellStyle name="Normal 3 2 2 2 2 2 20 24" xfId="29448" xr:uid="{00000000-0005-0000-0000-000033730000}"/>
    <cellStyle name="Normal 3 2 2 2 2 2 20 3" xfId="29449" xr:uid="{00000000-0005-0000-0000-000034730000}"/>
    <cellStyle name="Normal 3 2 2 2 2 2 20 4" xfId="29450" xr:uid="{00000000-0005-0000-0000-000035730000}"/>
    <cellStyle name="Normal 3 2 2 2 2 2 20 5" xfId="29451" xr:uid="{00000000-0005-0000-0000-000036730000}"/>
    <cellStyle name="Normal 3 2 2 2 2 2 20 6" xfId="29452" xr:uid="{00000000-0005-0000-0000-000037730000}"/>
    <cellStyle name="Normal 3 2 2 2 2 2 20 7" xfId="29453" xr:uid="{00000000-0005-0000-0000-000038730000}"/>
    <cellStyle name="Normal 3 2 2 2 2 2 20 8" xfId="29454" xr:uid="{00000000-0005-0000-0000-000039730000}"/>
    <cellStyle name="Normal 3 2 2 2 2 2 20 9" xfId="29455" xr:uid="{00000000-0005-0000-0000-00003A730000}"/>
    <cellStyle name="Normal 3 2 2 2 2 2 21" xfId="29456" xr:uid="{00000000-0005-0000-0000-00003B730000}"/>
    <cellStyle name="Normal 3 2 2 2 2 2 21 10" xfId="29457" xr:uid="{00000000-0005-0000-0000-00003C730000}"/>
    <cellStyle name="Normal 3 2 2 2 2 2 21 11" xfId="29458" xr:uid="{00000000-0005-0000-0000-00003D730000}"/>
    <cellStyle name="Normal 3 2 2 2 2 2 21 12" xfId="29459" xr:uid="{00000000-0005-0000-0000-00003E730000}"/>
    <cellStyle name="Normal 3 2 2 2 2 2 21 13" xfId="29460" xr:uid="{00000000-0005-0000-0000-00003F730000}"/>
    <cellStyle name="Normal 3 2 2 2 2 2 21 13 2" xfId="29461" xr:uid="{00000000-0005-0000-0000-000040730000}"/>
    <cellStyle name="Normal 3 2 2 2 2 2 21 13 3" xfId="29462" xr:uid="{00000000-0005-0000-0000-000041730000}"/>
    <cellStyle name="Normal 3 2 2 2 2 2 21 13 4" xfId="29463" xr:uid="{00000000-0005-0000-0000-000042730000}"/>
    <cellStyle name="Normal 3 2 2 2 2 2 21 14" xfId="29464" xr:uid="{00000000-0005-0000-0000-000043730000}"/>
    <cellStyle name="Normal 3 2 2 2 2 2 21 15" xfId="29465" xr:uid="{00000000-0005-0000-0000-000044730000}"/>
    <cellStyle name="Normal 3 2 2 2 2 2 21 16" xfId="29466" xr:uid="{00000000-0005-0000-0000-000045730000}"/>
    <cellStyle name="Normal 3 2 2 2 2 2 21 2" xfId="29467" xr:uid="{00000000-0005-0000-0000-000046730000}"/>
    <cellStyle name="Normal 3 2 2 2 2 2 21 2 10" xfId="29468" xr:uid="{00000000-0005-0000-0000-000047730000}"/>
    <cellStyle name="Normal 3 2 2 2 2 2 21 2 11" xfId="29469" xr:uid="{00000000-0005-0000-0000-000048730000}"/>
    <cellStyle name="Normal 3 2 2 2 2 2 21 2 11 2" xfId="29470" xr:uid="{00000000-0005-0000-0000-000049730000}"/>
    <cellStyle name="Normal 3 2 2 2 2 2 21 2 11 3" xfId="29471" xr:uid="{00000000-0005-0000-0000-00004A730000}"/>
    <cellStyle name="Normal 3 2 2 2 2 2 21 2 11 4" xfId="29472" xr:uid="{00000000-0005-0000-0000-00004B730000}"/>
    <cellStyle name="Normal 3 2 2 2 2 2 21 2 12" xfId="29473" xr:uid="{00000000-0005-0000-0000-00004C730000}"/>
    <cellStyle name="Normal 3 2 2 2 2 2 21 2 13" xfId="29474" xr:uid="{00000000-0005-0000-0000-00004D730000}"/>
    <cellStyle name="Normal 3 2 2 2 2 2 21 2 14" xfId="29475" xr:uid="{00000000-0005-0000-0000-00004E730000}"/>
    <cellStyle name="Normal 3 2 2 2 2 2 21 2 2" xfId="29476" xr:uid="{00000000-0005-0000-0000-00004F730000}"/>
    <cellStyle name="Normal 3 2 2 2 2 2 21 2 2 10" xfId="29477" xr:uid="{00000000-0005-0000-0000-000050730000}"/>
    <cellStyle name="Normal 3 2 2 2 2 2 21 2 2 11" xfId="29478" xr:uid="{00000000-0005-0000-0000-000051730000}"/>
    <cellStyle name="Normal 3 2 2 2 2 2 21 2 2 2" xfId="29479" xr:uid="{00000000-0005-0000-0000-000052730000}"/>
    <cellStyle name="Normal 3 2 2 2 2 2 21 2 2 2 10" xfId="29480" xr:uid="{00000000-0005-0000-0000-000053730000}"/>
    <cellStyle name="Normal 3 2 2 2 2 2 21 2 2 2 11" xfId="29481" xr:uid="{00000000-0005-0000-0000-000054730000}"/>
    <cellStyle name="Normal 3 2 2 2 2 2 21 2 2 2 2" xfId="29482" xr:uid="{00000000-0005-0000-0000-000055730000}"/>
    <cellStyle name="Normal 3 2 2 2 2 2 21 2 2 2 2 2" xfId="29483" xr:uid="{00000000-0005-0000-0000-000056730000}"/>
    <cellStyle name="Normal 3 2 2 2 2 2 21 2 2 2 2 2 2" xfId="29484" xr:uid="{00000000-0005-0000-0000-000057730000}"/>
    <cellStyle name="Normal 3 2 2 2 2 2 21 2 2 2 2 2 3" xfId="29485" xr:uid="{00000000-0005-0000-0000-000058730000}"/>
    <cellStyle name="Normal 3 2 2 2 2 2 21 2 2 2 2 2 4" xfId="29486" xr:uid="{00000000-0005-0000-0000-000059730000}"/>
    <cellStyle name="Normal 3 2 2 2 2 2 21 2 2 2 2 3" xfId="29487" xr:uid="{00000000-0005-0000-0000-00005A730000}"/>
    <cellStyle name="Normal 3 2 2 2 2 2 21 2 2 2 2 4" xfId="29488" xr:uid="{00000000-0005-0000-0000-00005B730000}"/>
    <cellStyle name="Normal 3 2 2 2 2 2 21 2 2 2 2 5" xfId="29489" xr:uid="{00000000-0005-0000-0000-00005C730000}"/>
    <cellStyle name="Normal 3 2 2 2 2 2 21 2 2 2 2 6" xfId="29490" xr:uid="{00000000-0005-0000-0000-00005D730000}"/>
    <cellStyle name="Normal 3 2 2 2 2 2 21 2 2 2 3" xfId="29491" xr:uid="{00000000-0005-0000-0000-00005E730000}"/>
    <cellStyle name="Normal 3 2 2 2 2 2 21 2 2 2 4" xfId="29492" xr:uid="{00000000-0005-0000-0000-00005F730000}"/>
    <cellStyle name="Normal 3 2 2 2 2 2 21 2 2 2 5" xfId="29493" xr:uid="{00000000-0005-0000-0000-000060730000}"/>
    <cellStyle name="Normal 3 2 2 2 2 2 21 2 2 2 6" xfId="29494" xr:uid="{00000000-0005-0000-0000-000061730000}"/>
    <cellStyle name="Normal 3 2 2 2 2 2 21 2 2 2 7" xfId="29495" xr:uid="{00000000-0005-0000-0000-000062730000}"/>
    <cellStyle name="Normal 3 2 2 2 2 2 21 2 2 2 8" xfId="29496" xr:uid="{00000000-0005-0000-0000-000063730000}"/>
    <cellStyle name="Normal 3 2 2 2 2 2 21 2 2 2 8 2" xfId="29497" xr:uid="{00000000-0005-0000-0000-000064730000}"/>
    <cellStyle name="Normal 3 2 2 2 2 2 21 2 2 2 8 3" xfId="29498" xr:uid="{00000000-0005-0000-0000-000065730000}"/>
    <cellStyle name="Normal 3 2 2 2 2 2 21 2 2 2 8 4" xfId="29499" xr:uid="{00000000-0005-0000-0000-000066730000}"/>
    <cellStyle name="Normal 3 2 2 2 2 2 21 2 2 2 9" xfId="29500" xr:uid="{00000000-0005-0000-0000-000067730000}"/>
    <cellStyle name="Normal 3 2 2 2 2 2 21 2 2 3" xfId="29501" xr:uid="{00000000-0005-0000-0000-000068730000}"/>
    <cellStyle name="Normal 3 2 2 2 2 2 21 2 2 3 2" xfId="29502" xr:uid="{00000000-0005-0000-0000-000069730000}"/>
    <cellStyle name="Normal 3 2 2 2 2 2 21 2 2 3 2 2" xfId="29503" xr:uid="{00000000-0005-0000-0000-00006A730000}"/>
    <cellStyle name="Normal 3 2 2 2 2 2 21 2 2 3 2 3" xfId="29504" xr:uid="{00000000-0005-0000-0000-00006B730000}"/>
    <cellStyle name="Normal 3 2 2 2 2 2 21 2 2 3 2 4" xfId="29505" xr:uid="{00000000-0005-0000-0000-00006C730000}"/>
    <cellStyle name="Normal 3 2 2 2 2 2 21 2 2 3 3" xfId="29506" xr:uid="{00000000-0005-0000-0000-00006D730000}"/>
    <cellStyle name="Normal 3 2 2 2 2 2 21 2 2 3 4" xfId="29507" xr:uid="{00000000-0005-0000-0000-00006E730000}"/>
    <cellStyle name="Normal 3 2 2 2 2 2 21 2 2 3 5" xfId="29508" xr:uid="{00000000-0005-0000-0000-00006F730000}"/>
    <cellStyle name="Normal 3 2 2 2 2 2 21 2 2 3 6" xfId="29509" xr:uid="{00000000-0005-0000-0000-000070730000}"/>
    <cellStyle name="Normal 3 2 2 2 2 2 21 2 2 4" xfId="29510" xr:uid="{00000000-0005-0000-0000-000071730000}"/>
    <cellStyle name="Normal 3 2 2 2 2 2 21 2 2 5" xfId="29511" xr:uid="{00000000-0005-0000-0000-000072730000}"/>
    <cellStyle name="Normal 3 2 2 2 2 2 21 2 2 6" xfId="29512" xr:uid="{00000000-0005-0000-0000-000073730000}"/>
    <cellStyle name="Normal 3 2 2 2 2 2 21 2 2 7" xfId="29513" xr:uid="{00000000-0005-0000-0000-000074730000}"/>
    <cellStyle name="Normal 3 2 2 2 2 2 21 2 2 8" xfId="29514" xr:uid="{00000000-0005-0000-0000-000075730000}"/>
    <cellStyle name="Normal 3 2 2 2 2 2 21 2 2 8 2" xfId="29515" xr:uid="{00000000-0005-0000-0000-000076730000}"/>
    <cellStyle name="Normal 3 2 2 2 2 2 21 2 2 8 3" xfId="29516" xr:uid="{00000000-0005-0000-0000-000077730000}"/>
    <cellStyle name="Normal 3 2 2 2 2 2 21 2 2 8 4" xfId="29517" xr:uid="{00000000-0005-0000-0000-000078730000}"/>
    <cellStyle name="Normal 3 2 2 2 2 2 21 2 2 9" xfId="29518" xr:uid="{00000000-0005-0000-0000-000079730000}"/>
    <cellStyle name="Normal 3 2 2 2 2 2 21 2 3" xfId="29519" xr:uid="{00000000-0005-0000-0000-00007A730000}"/>
    <cellStyle name="Normal 3 2 2 2 2 2 21 2 4" xfId="29520" xr:uid="{00000000-0005-0000-0000-00007B730000}"/>
    <cellStyle name="Normal 3 2 2 2 2 2 21 2 5" xfId="29521" xr:uid="{00000000-0005-0000-0000-00007C730000}"/>
    <cellStyle name="Normal 3 2 2 2 2 2 21 2 5 2" xfId="29522" xr:uid="{00000000-0005-0000-0000-00007D730000}"/>
    <cellStyle name="Normal 3 2 2 2 2 2 21 2 5 2 2" xfId="29523" xr:uid="{00000000-0005-0000-0000-00007E730000}"/>
    <cellStyle name="Normal 3 2 2 2 2 2 21 2 5 2 3" xfId="29524" xr:uid="{00000000-0005-0000-0000-00007F730000}"/>
    <cellStyle name="Normal 3 2 2 2 2 2 21 2 5 2 4" xfId="29525" xr:uid="{00000000-0005-0000-0000-000080730000}"/>
    <cellStyle name="Normal 3 2 2 2 2 2 21 2 5 3" xfId="29526" xr:uid="{00000000-0005-0000-0000-000081730000}"/>
    <cellStyle name="Normal 3 2 2 2 2 2 21 2 5 4" xfId="29527" xr:uid="{00000000-0005-0000-0000-000082730000}"/>
    <cellStyle name="Normal 3 2 2 2 2 2 21 2 5 5" xfId="29528" xr:uid="{00000000-0005-0000-0000-000083730000}"/>
    <cellStyle name="Normal 3 2 2 2 2 2 21 2 5 6" xfId="29529" xr:uid="{00000000-0005-0000-0000-000084730000}"/>
    <cellStyle name="Normal 3 2 2 2 2 2 21 2 6" xfId="29530" xr:uid="{00000000-0005-0000-0000-000085730000}"/>
    <cellStyle name="Normal 3 2 2 2 2 2 21 2 7" xfId="29531" xr:uid="{00000000-0005-0000-0000-000086730000}"/>
    <cellStyle name="Normal 3 2 2 2 2 2 21 2 8" xfId="29532" xr:uid="{00000000-0005-0000-0000-000087730000}"/>
    <cellStyle name="Normal 3 2 2 2 2 2 21 2 9" xfId="29533" xr:uid="{00000000-0005-0000-0000-000088730000}"/>
    <cellStyle name="Normal 3 2 2 2 2 2 21 3" xfId="29534" xr:uid="{00000000-0005-0000-0000-000089730000}"/>
    <cellStyle name="Normal 3 2 2 2 2 2 21 4" xfId="29535" xr:uid="{00000000-0005-0000-0000-00008A730000}"/>
    <cellStyle name="Normal 3 2 2 2 2 2 21 5" xfId="29536" xr:uid="{00000000-0005-0000-0000-00008B730000}"/>
    <cellStyle name="Normal 3 2 2 2 2 2 21 5 10" xfId="29537" xr:uid="{00000000-0005-0000-0000-00008C730000}"/>
    <cellStyle name="Normal 3 2 2 2 2 2 21 5 11" xfId="29538" xr:uid="{00000000-0005-0000-0000-00008D730000}"/>
    <cellStyle name="Normal 3 2 2 2 2 2 21 5 2" xfId="29539" xr:uid="{00000000-0005-0000-0000-00008E730000}"/>
    <cellStyle name="Normal 3 2 2 2 2 2 21 5 2 10" xfId="29540" xr:uid="{00000000-0005-0000-0000-00008F730000}"/>
    <cellStyle name="Normal 3 2 2 2 2 2 21 5 2 11" xfId="29541" xr:uid="{00000000-0005-0000-0000-000090730000}"/>
    <cellStyle name="Normal 3 2 2 2 2 2 21 5 2 2" xfId="29542" xr:uid="{00000000-0005-0000-0000-000091730000}"/>
    <cellStyle name="Normal 3 2 2 2 2 2 21 5 2 2 2" xfId="29543" xr:uid="{00000000-0005-0000-0000-000092730000}"/>
    <cellStyle name="Normal 3 2 2 2 2 2 21 5 2 2 2 2" xfId="29544" xr:uid="{00000000-0005-0000-0000-000093730000}"/>
    <cellStyle name="Normal 3 2 2 2 2 2 21 5 2 2 2 3" xfId="29545" xr:uid="{00000000-0005-0000-0000-000094730000}"/>
    <cellStyle name="Normal 3 2 2 2 2 2 21 5 2 2 2 4" xfId="29546" xr:uid="{00000000-0005-0000-0000-000095730000}"/>
    <cellStyle name="Normal 3 2 2 2 2 2 21 5 2 2 3" xfId="29547" xr:uid="{00000000-0005-0000-0000-000096730000}"/>
    <cellStyle name="Normal 3 2 2 2 2 2 21 5 2 2 4" xfId="29548" xr:uid="{00000000-0005-0000-0000-000097730000}"/>
    <cellStyle name="Normal 3 2 2 2 2 2 21 5 2 2 5" xfId="29549" xr:uid="{00000000-0005-0000-0000-000098730000}"/>
    <cellStyle name="Normal 3 2 2 2 2 2 21 5 2 2 6" xfId="29550" xr:uid="{00000000-0005-0000-0000-000099730000}"/>
    <cellStyle name="Normal 3 2 2 2 2 2 21 5 2 3" xfId="29551" xr:uid="{00000000-0005-0000-0000-00009A730000}"/>
    <cellStyle name="Normal 3 2 2 2 2 2 21 5 2 4" xfId="29552" xr:uid="{00000000-0005-0000-0000-00009B730000}"/>
    <cellStyle name="Normal 3 2 2 2 2 2 21 5 2 5" xfId="29553" xr:uid="{00000000-0005-0000-0000-00009C730000}"/>
    <cellStyle name="Normal 3 2 2 2 2 2 21 5 2 6" xfId="29554" xr:uid="{00000000-0005-0000-0000-00009D730000}"/>
    <cellStyle name="Normal 3 2 2 2 2 2 21 5 2 7" xfId="29555" xr:uid="{00000000-0005-0000-0000-00009E730000}"/>
    <cellStyle name="Normal 3 2 2 2 2 2 21 5 2 8" xfId="29556" xr:uid="{00000000-0005-0000-0000-00009F730000}"/>
    <cellStyle name="Normal 3 2 2 2 2 2 21 5 2 8 2" xfId="29557" xr:uid="{00000000-0005-0000-0000-0000A0730000}"/>
    <cellStyle name="Normal 3 2 2 2 2 2 21 5 2 8 3" xfId="29558" xr:uid="{00000000-0005-0000-0000-0000A1730000}"/>
    <cellStyle name="Normal 3 2 2 2 2 2 21 5 2 8 4" xfId="29559" xr:uid="{00000000-0005-0000-0000-0000A2730000}"/>
    <cellStyle name="Normal 3 2 2 2 2 2 21 5 2 9" xfId="29560" xr:uid="{00000000-0005-0000-0000-0000A3730000}"/>
    <cellStyle name="Normal 3 2 2 2 2 2 21 5 3" xfId="29561" xr:uid="{00000000-0005-0000-0000-0000A4730000}"/>
    <cellStyle name="Normal 3 2 2 2 2 2 21 5 3 2" xfId="29562" xr:uid="{00000000-0005-0000-0000-0000A5730000}"/>
    <cellStyle name="Normal 3 2 2 2 2 2 21 5 3 2 2" xfId="29563" xr:uid="{00000000-0005-0000-0000-0000A6730000}"/>
    <cellStyle name="Normal 3 2 2 2 2 2 21 5 3 2 3" xfId="29564" xr:uid="{00000000-0005-0000-0000-0000A7730000}"/>
    <cellStyle name="Normal 3 2 2 2 2 2 21 5 3 2 4" xfId="29565" xr:uid="{00000000-0005-0000-0000-0000A8730000}"/>
    <cellStyle name="Normal 3 2 2 2 2 2 21 5 3 3" xfId="29566" xr:uid="{00000000-0005-0000-0000-0000A9730000}"/>
    <cellStyle name="Normal 3 2 2 2 2 2 21 5 3 4" xfId="29567" xr:uid="{00000000-0005-0000-0000-0000AA730000}"/>
    <cellStyle name="Normal 3 2 2 2 2 2 21 5 3 5" xfId="29568" xr:uid="{00000000-0005-0000-0000-0000AB730000}"/>
    <cellStyle name="Normal 3 2 2 2 2 2 21 5 3 6" xfId="29569" xr:uid="{00000000-0005-0000-0000-0000AC730000}"/>
    <cellStyle name="Normal 3 2 2 2 2 2 21 5 4" xfId="29570" xr:uid="{00000000-0005-0000-0000-0000AD730000}"/>
    <cellStyle name="Normal 3 2 2 2 2 2 21 5 5" xfId="29571" xr:uid="{00000000-0005-0000-0000-0000AE730000}"/>
    <cellStyle name="Normal 3 2 2 2 2 2 21 5 6" xfId="29572" xr:uid="{00000000-0005-0000-0000-0000AF730000}"/>
    <cellStyle name="Normal 3 2 2 2 2 2 21 5 7" xfId="29573" xr:uid="{00000000-0005-0000-0000-0000B0730000}"/>
    <cellStyle name="Normal 3 2 2 2 2 2 21 5 8" xfId="29574" xr:uid="{00000000-0005-0000-0000-0000B1730000}"/>
    <cellStyle name="Normal 3 2 2 2 2 2 21 5 8 2" xfId="29575" xr:uid="{00000000-0005-0000-0000-0000B2730000}"/>
    <cellStyle name="Normal 3 2 2 2 2 2 21 5 8 3" xfId="29576" xr:uid="{00000000-0005-0000-0000-0000B3730000}"/>
    <cellStyle name="Normal 3 2 2 2 2 2 21 5 8 4" xfId="29577" xr:uid="{00000000-0005-0000-0000-0000B4730000}"/>
    <cellStyle name="Normal 3 2 2 2 2 2 21 5 9" xfId="29578" xr:uid="{00000000-0005-0000-0000-0000B5730000}"/>
    <cellStyle name="Normal 3 2 2 2 2 2 21 6" xfId="29579" xr:uid="{00000000-0005-0000-0000-0000B6730000}"/>
    <cellStyle name="Normal 3 2 2 2 2 2 21 7" xfId="29580" xr:uid="{00000000-0005-0000-0000-0000B7730000}"/>
    <cellStyle name="Normal 3 2 2 2 2 2 21 7 2" xfId="29581" xr:uid="{00000000-0005-0000-0000-0000B8730000}"/>
    <cellStyle name="Normal 3 2 2 2 2 2 21 7 2 2" xfId="29582" xr:uid="{00000000-0005-0000-0000-0000B9730000}"/>
    <cellStyle name="Normal 3 2 2 2 2 2 21 7 2 3" xfId="29583" xr:uid="{00000000-0005-0000-0000-0000BA730000}"/>
    <cellStyle name="Normal 3 2 2 2 2 2 21 7 2 4" xfId="29584" xr:uid="{00000000-0005-0000-0000-0000BB730000}"/>
    <cellStyle name="Normal 3 2 2 2 2 2 21 7 3" xfId="29585" xr:uid="{00000000-0005-0000-0000-0000BC730000}"/>
    <cellStyle name="Normal 3 2 2 2 2 2 21 7 4" xfId="29586" xr:uid="{00000000-0005-0000-0000-0000BD730000}"/>
    <cellStyle name="Normal 3 2 2 2 2 2 21 7 5" xfId="29587" xr:uid="{00000000-0005-0000-0000-0000BE730000}"/>
    <cellStyle name="Normal 3 2 2 2 2 2 21 7 6" xfId="29588" xr:uid="{00000000-0005-0000-0000-0000BF730000}"/>
    <cellStyle name="Normal 3 2 2 2 2 2 21 8" xfId="29589" xr:uid="{00000000-0005-0000-0000-0000C0730000}"/>
    <cellStyle name="Normal 3 2 2 2 2 2 21 9" xfId="29590" xr:uid="{00000000-0005-0000-0000-0000C1730000}"/>
    <cellStyle name="Normal 3 2 2 2 2 2 22" xfId="29591" xr:uid="{00000000-0005-0000-0000-0000C2730000}"/>
    <cellStyle name="Normal 3 2 2 2 2 2 23" xfId="29592" xr:uid="{00000000-0005-0000-0000-0000C3730000}"/>
    <cellStyle name="Normal 3 2 2 2 2 2 24" xfId="29593" xr:uid="{00000000-0005-0000-0000-0000C4730000}"/>
    <cellStyle name="Normal 3 2 2 2 2 2 25" xfId="29594" xr:uid="{00000000-0005-0000-0000-0000C5730000}"/>
    <cellStyle name="Normal 3 2 2 2 2 2 26" xfId="29595" xr:uid="{00000000-0005-0000-0000-0000C6730000}"/>
    <cellStyle name="Normal 3 2 2 2 2 2 27" xfId="29596" xr:uid="{00000000-0005-0000-0000-0000C7730000}"/>
    <cellStyle name="Normal 3 2 2 2 2 2 28" xfId="29597" xr:uid="{00000000-0005-0000-0000-0000C8730000}"/>
    <cellStyle name="Normal 3 2 2 2 2 2 29" xfId="29598" xr:uid="{00000000-0005-0000-0000-0000C9730000}"/>
    <cellStyle name="Normal 3 2 2 2 2 2 29 10" xfId="29599" xr:uid="{00000000-0005-0000-0000-0000CA730000}"/>
    <cellStyle name="Normal 3 2 2 2 2 2 29 11" xfId="29600" xr:uid="{00000000-0005-0000-0000-0000CB730000}"/>
    <cellStyle name="Normal 3 2 2 2 2 2 29 11 2" xfId="29601" xr:uid="{00000000-0005-0000-0000-0000CC730000}"/>
    <cellStyle name="Normal 3 2 2 2 2 2 29 11 3" xfId="29602" xr:uid="{00000000-0005-0000-0000-0000CD730000}"/>
    <cellStyle name="Normal 3 2 2 2 2 2 29 11 4" xfId="29603" xr:uid="{00000000-0005-0000-0000-0000CE730000}"/>
    <cellStyle name="Normal 3 2 2 2 2 2 29 12" xfId="29604" xr:uid="{00000000-0005-0000-0000-0000CF730000}"/>
    <cellStyle name="Normal 3 2 2 2 2 2 29 13" xfId="29605" xr:uid="{00000000-0005-0000-0000-0000D0730000}"/>
    <cellStyle name="Normal 3 2 2 2 2 2 29 14" xfId="29606" xr:uid="{00000000-0005-0000-0000-0000D1730000}"/>
    <cellStyle name="Normal 3 2 2 2 2 2 29 2" xfId="29607" xr:uid="{00000000-0005-0000-0000-0000D2730000}"/>
    <cellStyle name="Normal 3 2 2 2 2 2 29 2 10" xfId="29608" xr:uid="{00000000-0005-0000-0000-0000D3730000}"/>
    <cellStyle name="Normal 3 2 2 2 2 2 29 2 11" xfId="29609" xr:uid="{00000000-0005-0000-0000-0000D4730000}"/>
    <cellStyle name="Normal 3 2 2 2 2 2 29 2 2" xfId="29610" xr:uid="{00000000-0005-0000-0000-0000D5730000}"/>
    <cellStyle name="Normal 3 2 2 2 2 2 29 2 2 10" xfId="29611" xr:uid="{00000000-0005-0000-0000-0000D6730000}"/>
    <cellStyle name="Normal 3 2 2 2 2 2 29 2 2 11" xfId="29612" xr:uid="{00000000-0005-0000-0000-0000D7730000}"/>
    <cellStyle name="Normal 3 2 2 2 2 2 29 2 2 2" xfId="29613" xr:uid="{00000000-0005-0000-0000-0000D8730000}"/>
    <cellStyle name="Normal 3 2 2 2 2 2 29 2 2 2 2" xfId="29614" xr:uid="{00000000-0005-0000-0000-0000D9730000}"/>
    <cellStyle name="Normal 3 2 2 2 2 2 29 2 2 2 2 2" xfId="29615" xr:uid="{00000000-0005-0000-0000-0000DA730000}"/>
    <cellStyle name="Normal 3 2 2 2 2 2 29 2 2 2 2 3" xfId="29616" xr:uid="{00000000-0005-0000-0000-0000DB730000}"/>
    <cellStyle name="Normal 3 2 2 2 2 2 29 2 2 2 2 4" xfId="29617" xr:uid="{00000000-0005-0000-0000-0000DC730000}"/>
    <cellStyle name="Normal 3 2 2 2 2 2 29 2 2 2 3" xfId="29618" xr:uid="{00000000-0005-0000-0000-0000DD730000}"/>
    <cellStyle name="Normal 3 2 2 2 2 2 29 2 2 2 4" xfId="29619" xr:uid="{00000000-0005-0000-0000-0000DE730000}"/>
    <cellStyle name="Normal 3 2 2 2 2 2 29 2 2 2 5" xfId="29620" xr:uid="{00000000-0005-0000-0000-0000DF730000}"/>
    <cellStyle name="Normal 3 2 2 2 2 2 29 2 2 2 6" xfId="29621" xr:uid="{00000000-0005-0000-0000-0000E0730000}"/>
    <cellStyle name="Normal 3 2 2 2 2 2 29 2 2 3" xfId="29622" xr:uid="{00000000-0005-0000-0000-0000E1730000}"/>
    <cellStyle name="Normal 3 2 2 2 2 2 29 2 2 4" xfId="29623" xr:uid="{00000000-0005-0000-0000-0000E2730000}"/>
    <cellStyle name="Normal 3 2 2 2 2 2 29 2 2 5" xfId="29624" xr:uid="{00000000-0005-0000-0000-0000E3730000}"/>
    <cellStyle name="Normal 3 2 2 2 2 2 29 2 2 6" xfId="29625" xr:uid="{00000000-0005-0000-0000-0000E4730000}"/>
    <cellStyle name="Normal 3 2 2 2 2 2 29 2 2 7" xfId="29626" xr:uid="{00000000-0005-0000-0000-0000E5730000}"/>
    <cellStyle name="Normal 3 2 2 2 2 2 29 2 2 8" xfId="29627" xr:uid="{00000000-0005-0000-0000-0000E6730000}"/>
    <cellStyle name="Normal 3 2 2 2 2 2 29 2 2 8 2" xfId="29628" xr:uid="{00000000-0005-0000-0000-0000E7730000}"/>
    <cellStyle name="Normal 3 2 2 2 2 2 29 2 2 8 3" xfId="29629" xr:uid="{00000000-0005-0000-0000-0000E8730000}"/>
    <cellStyle name="Normal 3 2 2 2 2 2 29 2 2 8 4" xfId="29630" xr:uid="{00000000-0005-0000-0000-0000E9730000}"/>
    <cellStyle name="Normal 3 2 2 2 2 2 29 2 2 9" xfId="29631" xr:uid="{00000000-0005-0000-0000-0000EA730000}"/>
    <cellStyle name="Normal 3 2 2 2 2 2 29 2 3" xfId="29632" xr:uid="{00000000-0005-0000-0000-0000EB730000}"/>
    <cellStyle name="Normal 3 2 2 2 2 2 29 2 3 2" xfId="29633" xr:uid="{00000000-0005-0000-0000-0000EC730000}"/>
    <cellStyle name="Normal 3 2 2 2 2 2 29 2 3 2 2" xfId="29634" xr:uid="{00000000-0005-0000-0000-0000ED730000}"/>
    <cellStyle name="Normal 3 2 2 2 2 2 29 2 3 2 3" xfId="29635" xr:uid="{00000000-0005-0000-0000-0000EE730000}"/>
    <cellStyle name="Normal 3 2 2 2 2 2 29 2 3 2 4" xfId="29636" xr:uid="{00000000-0005-0000-0000-0000EF730000}"/>
    <cellStyle name="Normal 3 2 2 2 2 2 29 2 3 3" xfId="29637" xr:uid="{00000000-0005-0000-0000-0000F0730000}"/>
    <cellStyle name="Normal 3 2 2 2 2 2 29 2 3 4" xfId="29638" xr:uid="{00000000-0005-0000-0000-0000F1730000}"/>
    <cellStyle name="Normal 3 2 2 2 2 2 29 2 3 5" xfId="29639" xr:uid="{00000000-0005-0000-0000-0000F2730000}"/>
    <cellStyle name="Normal 3 2 2 2 2 2 29 2 3 6" xfId="29640" xr:uid="{00000000-0005-0000-0000-0000F3730000}"/>
    <cellStyle name="Normal 3 2 2 2 2 2 29 2 4" xfId="29641" xr:uid="{00000000-0005-0000-0000-0000F4730000}"/>
    <cellStyle name="Normal 3 2 2 2 2 2 29 2 5" xfId="29642" xr:uid="{00000000-0005-0000-0000-0000F5730000}"/>
    <cellStyle name="Normal 3 2 2 2 2 2 29 2 6" xfId="29643" xr:uid="{00000000-0005-0000-0000-0000F6730000}"/>
    <cellStyle name="Normal 3 2 2 2 2 2 29 2 7" xfId="29644" xr:uid="{00000000-0005-0000-0000-0000F7730000}"/>
    <cellStyle name="Normal 3 2 2 2 2 2 29 2 8" xfId="29645" xr:uid="{00000000-0005-0000-0000-0000F8730000}"/>
    <cellStyle name="Normal 3 2 2 2 2 2 29 2 8 2" xfId="29646" xr:uid="{00000000-0005-0000-0000-0000F9730000}"/>
    <cellStyle name="Normal 3 2 2 2 2 2 29 2 8 3" xfId="29647" xr:uid="{00000000-0005-0000-0000-0000FA730000}"/>
    <cellStyle name="Normal 3 2 2 2 2 2 29 2 8 4" xfId="29648" xr:uid="{00000000-0005-0000-0000-0000FB730000}"/>
    <cellStyle name="Normal 3 2 2 2 2 2 29 2 9" xfId="29649" xr:uid="{00000000-0005-0000-0000-0000FC730000}"/>
    <cellStyle name="Normal 3 2 2 2 2 2 29 3" xfId="29650" xr:uid="{00000000-0005-0000-0000-0000FD730000}"/>
    <cellStyle name="Normal 3 2 2 2 2 2 29 4" xfId="29651" xr:uid="{00000000-0005-0000-0000-0000FE730000}"/>
    <cellStyle name="Normal 3 2 2 2 2 2 29 5" xfId="29652" xr:uid="{00000000-0005-0000-0000-0000FF730000}"/>
    <cellStyle name="Normal 3 2 2 2 2 2 29 5 2" xfId="29653" xr:uid="{00000000-0005-0000-0000-000000740000}"/>
    <cellStyle name="Normal 3 2 2 2 2 2 29 5 2 2" xfId="29654" xr:uid="{00000000-0005-0000-0000-000001740000}"/>
    <cellStyle name="Normal 3 2 2 2 2 2 29 5 2 3" xfId="29655" xr:uid="{00000000-0005-0000-0000-000002740000}"/>
    <cellStyle name="Normal 3 2 2 2 2 2 29 5 2 4" xfId="29656" xr:uid="{00000000-0005-0000-0000-000003740000}"/>
    <cellStyle name="Normal 3 2 2 2 2 2 29 5 3" xfId="29657" xr:uid="{00000000-0005-0000-0000-000004740000}"/>
    <cellStyle name="Normal 3 2 2 2 2 2 29 5 4" xfId="29658" xr:uid="{00000000-0005-0000-0000-000005740000}"/>
    <cellStyle name="Normal 3 2 2 2 2 2 29 5 5" xfId="29659" xr:uid="{00000000-0005-0000-0000-000006740000}"/>
    <cellStyle name="Normal 3 2 2 2 2 2 29 5 6" xfId="29660" xr:uid="{00000000-0005-0000-0000-000007740000}"/>
    <cellStyle name="Normal 3 2 2 2 2 2 29 6" xfId="29661" xr:uid="{00000000-0005-0000-0000-000008740000}"/>
    <cellStyle name="Normal 3 2 2 2 2 2 29 7" xfId="29662" xr:uid="{00000000-0005-0000-0000-000009740000}"/>
    <cellStyle name="Normal 3 2 2 2 2 2 29 8" xfId="29663" xr:uid="{00000000-0005-0000-0000-00000A740000}"/>
    <cellStyle name="Normal 3 2 2 2 2 2 29 9" xfId="29664" xr:uid="{00000000-0005-0000-0000-00000B740000}"/>
    <cellStyle name="Normal 3 2 2 2 2 2 3" xfId="29665" xr:uid="{00000000-0005-0000-0000-00000C740000}"/>
    <cellStyle name="Normal 3 2 2 2 2 2 3 10" xfId="29666" xr:uid="{00000000-0005-0000-0000-00000D740000}"/>
    <cellStyle name="Normal 3 2 2 2 2 2 3 11" xfId="29667" xr:uid="{00000000-0005-0000-0000-00000E740000}"/>
    <cellStyle name="Normal 3 2 2 2 2 2 3 2" xfId="29668" xr:uid="{00000000-0005-0000-0000-00000F740000}"/>
    <cellStyle name="Normal 3 2 2 2 2 2 3 2 2" xfId="29669" xr:uid="{00000000-0005-0000-0000-000010740000}"/>
    <cellStyle name="Normal 3 2 2 2 2 2 3 2 3" xfId="29670" xr:uid="{00000000-0005-0000-0000-000011740000}"/>
    <cellStyle name="Normal 3 2 2 2 2 2 3 2 4" xfId="29671" xr:uid="{00000000-0005-0000-0000-000012740000}"/>
    <cellStyle name="Normal 3 2 2 2 2 2 3 2 5" xfId="29672" xr:uid="{00000000-0005-0000-0000-000013740000}"/>
    <cellStyle name="Normal 3 2 2 2 2 2 3 2 6" xfId="29673" xr:uid="{00000000-0005-0000-0000-000014740000}"/>
    <cellStyle name="Normal 3 2 2 2 2 2 3 3" xfId="29674" xr:uid="{00000000-0005-0000-0000-000015740000}"/>
    <cellStyle name="Normal 3 2 2 2 2 2 3 3 2" xfId="29675" xr:uid="{00000000-0005-0000-0000-000016740000}"/>
    <cellStyle name="Normal 3 2 2 2 2 2 3 3 3" xfId="29676" xr:uid="{00000000-0005-0000-0000-000017740000}"/>
    <cellStyle name="Normal 3 2 2 2 2 2 3 3 4" xfId="29677" xr:uid="{00000000-0005-0000-0000-000018740000}"/>
    <cellStyle name="Normal 3 2 2 2 2 2 3 3 5" xfId="29678" xr:uid="{00000000-0005-0000-0000-000019740000}"/>
    <cellStyle name="Normal 3 2 2 2 2 2 3 3 6" xfId="29679" xr:uid="{00000000-0005-0000-0000-00001A740000}"/>
    <cellStyle name="Normal 3 2 2 2 2 2 3 4" xfId="29680" xr:uid="{00000000-0005-0000-0000-00001B740000}"/>
    <cellStyle name="Normal 3 2 2 2 2 2 3 4 2" xfId="29681" xr:uid="{00000000-0005-0000-0000-00001C740000}"/>
    <cellStyle name="Normal 3 2 2 2 2 2 3 4 3" xfId="29682" xr:uid="{00000000-0005-0000-0000-00001D740000}"/>
    <cellStyle name="Normal 3 2 2 2 2 2 3 4 4" xfId="29683" xr:uid="{00000000-0005-0000-0000-00001E740000}"/>
    <cellStyle name="Normal 3 2 2 2 2 2 3 4 5" xfId="29684" xr:uid="{00000000-0005-0000-0000-00001F740000}"/>
    <cellStyle name="Normal 3 2 2 2 2 2 3 4 6" xfId="29685" xr:uid="{00000000-0005-0000-0000-000020740000}"/>
    <cellStyle name="Normal 3 2 2 2 2 2 3 5" xfId="29686" xr:uid="{00000000-0005-0000-0000-000021740000}"/>
    <cellStyle name="Normal 3 2 2 2 2 2 3 5 2" xfId="29687" xr:uid="{00000000-0005-0000-0000-000022740000}"/>
    <cellStyle name="Normal 3 2 2 2 2 2 3 5 3" xfId="29688" xr:uid="{00000000-0005-0000-0000-000023740000}"/>
    <cellStyle name="Normal 3 2 2 2 2 2 3 5 4" xfId="29689" xr:uid="{00000000-0005-0000-0000-000024740000}"/>
    <cellStyle name="Normal 3 2 2 2 2 2 3 5 5" xfId="29690" xr:uid="{00000000-0005-0000-0000-000025740000}"/>
    <cellStyle name="Normal 3 2 2 2 2 2 3 5 6" xfId="29691" xr:uid="{00000000-0005-0000-0000-000026740000}"/>
    <cellStyle name="Normal 3 2 2 2 2 2 3 6" xfId="29692" xr:uid="{00000000-0005-0000-0000-000027740000}"/>
    <cellStyle name="Normal 3 2 2 2 2 2 3 6 2" xfId="29693" xr:uid="{00000000-0005-0000-0000-000028740000}"/>
    <cellStyle name="Normal 3 2 2 2 2 2 3 6 3" xfId="29694" xr:uid="{00000000-0005-0000-0000-000029740000}"/>
    <cellStyle name="Normal 3 2 2 2 2 2 3 6 4" xfId="29695" xr:uid="{00000000-0005-0000-0000-00002A740000}"/>
    <cellStyle name="Normal 3 2 2 2 2 2 3 6 5" xfId="29696" xr:uid="{00000000-0005-0000-0000-00002B740000}"/>
    <cellStyle name="Normal 3 2 2 2 2 2 3 6 6" xfId="29697" xr:uid="{00000000-0005-0000-0000-00002C740000}"/>
    <cellStyle name="Normal 3 2 2 2 2 2 3 7" xfId="29698" xr:uid="{00000000-0005-0000-0000-00002D740000}"/>
    <cellStyle name="Normal 3 2 2 2 2 2 3 8" xfId="29699" xr:uid="{00000000-0005-0000-0000-00002E740000}"/>
    <cellStyle name="Normal 3 2 2 2 2 2 3 9" xfId="29700" xr:uid="{00000000-0005-0000-0000-00002F740000}"/>
    <cellStyle name="Normal 3 2 2 2 2 2 30" xfId="29701" xr:uid="{00000000-0005-0000-0000-000030740000}"/>
    <cellStyle name="Normal 3 2 2 2 2 2 31" xfId="29702" xr:uid="{00000000-0005-0000-0000-000031740000}"/>
    <cellStyle name="Normal 3 2 2 2 2 2 31 10" xfId="29703" xr:uid="{00000000-0005-0000-0000-000032740000}"/>
    <cellStyle name="Normal 3 2 2 2 2 2 31 11" xfId="29704" xr:uid="{00000000-0005-0000-0000-000033740000}"/>
    <cellStyle name="Normal 3 2 2 2 2 2 31 2" xfId="29705" xr:uid="{00000000-0005-0000-0000-000034740000}"/>
    <cellStyle name="Normal 3 2 2 2 2 2 31 2 10" xfId="29706" xr:uid="{00000000-0005-0000-0000-000035740000}"/>
    <cellStyle name="Normal 3 2 2 2 2 2 31 2 11" xfId="29707" xr:uid="{00000000-0005-0000-0000-000036740000}"/>
    <cellStyle name="Normal 3 2 2 2 2 2 31 2 2" xfId="29708" xr:uid="{00000000-0005-0000-0000-000037740000}"/>
    <cellStyle name="Normal 3 2 2 2 2 2 31 2 2 2" xfId="29709" xr:uid="{00000000-0005-0000-0000-000038740000}"/>
    <cellStyle name="Normal 3 2 2 2 2 2 31 2 2 2 2" xfId="29710" xr:uid="{00000000-0005-0000-0000-000039740000}"/>
    <cellStyle name="Normal 3 2 2 2 2 2 31 2 2 2 3" xfId="29711" xr:uid="{00000000-0005-0000-0000-00003A740000}"/>
    <cellStyle name="Normal 3 2 2 2 2 2 31 2 2 2 4" xfId="29712" xr:uid="{00000000-0005-0000-0000-00003B740000}"/>
    <cellStyle name="Normal 3 2 2 2 2 2 31 2 2 3" xfId="29713" xr:uid="{00000000-0005-0000-0000-00003C740000}"/>
    <cellStyle name="Normal 3 2 2 2 2 2 31 2 2 4" xfId="29714" xr:uid="{00000000-0005-0000-0000-00003D740000}"/>
    <cellStyle name="Normal 3 2 2 2 2 2 31 2 2 5" xfId="29715" xr:uid="{00000000-0005-0000-0000-00003E740000}"/>
    <cellStyle name="Normal 3 2 2 2 2 2 31 2 2 6" xfId="29716" xr:uid="{00000000-0005-0000-0000-00003F740000}"/>
    <cellStyle name="Normal 3 2 2 2 2 2 31 2 3" xfId="29717" xr:uid="{00000000-0005-0000-0000-000040740000}"/>
    <cellStyle name="Normal 3 2 2 2 2 2 31 2 4" xfId="29718" xr:uid="{00000000-0005-0000-0000-000041740000}"/>
    <cellStyle name="Normal 3 2 2 2 2 2 31 2 5" xfId="29719" xr:uid="{00000000-0005-0000-0000-000042740000}"/>
    <cellStyle name="Normal 3 2 2 2 2 2 31 2 6" xfId="29720" xr:uid="{00000000-0005-0000-0000-000043740000}"/>
    <cellStyle name="Normal 3 2 2 2 2 2 31 2 7" xfId="29721" xr:uid="{00000000-0005-0000-0000-000044740000}"/>
    <cellStyle name="Normal 3 2 2 2 2 2 31 2 8" xfId="29722" xr:uid="{00000000-0005-0000-0000-000045740000}"/>
    <cellStyle name="Normal 3 2 2 2 2 2 31 2 8 2" xfId="29723" xr:uid="{00000000-0005-0000-0000-000046740000}"/>
    <cellStyle name="Normal 3 2 2 2 2 2 31 2 8 3" xfId="29724" xr:uid="{00000000-0005-0000-0000-000047740000}"/>
    <cellStyle name="Normal 3 2 2 2 2 2 31 2 8 4" xfId="29725" xr:uid="{00000000-0005-0000-0000-000048740000}"/>
    <cellStyle name="Normal 3 2 2 2 2 2 31 2 9" xfId="29726" xr:uid="{00000000-0005-0000-0000-000049740000}"/>
    <cellStyle name="Normal 3 2 2 2 2 2 31 3" xfId="29727" xr:uid="{00000000-0005-0000-0000-00004A740000}"/>
    <cellStyle name="Normal 3 2 2 2 2 2 31 3 2" xfId="29728" xr:uid="{00000000-0005-0000-0000-00004B740000}"/>
    <cellStyle name="Normal 3 2 2 2 2 2 31 3 2 2" xfId="29729" xr:uid="{00000000-0005-0000-0000-00004C740000}"/>
    <cellStyle name="Normal 3 2 2 2 2 2 31 3 2 3" xfId="29730" xr:uid="{00000000-0005-0000-0000-00004D740000}"/>
    <cellStyle name="Normal 3 2 2 2 2 2 31 3 2 4" xfId="29731" xr:uid="{00000000-0005-0000-0000-00004E740000}"/>
    <cellStyle name="Normal 3 2 2 2 2 2 31 3 3" xfId="29732" xr:uid="{00000000-0005-0000-0000-00004F740000}"/>
    <cellStyle name="Normal 3 2 2 2 2 2 31 3 4" xfId="29733" xr:uid="{00000000-0005-0000-0000-000050740000}"/>
    <cellStyle name="Normal 3 2 2 2 2 2 31 3 5" xfId="29734" xr:uid="{00000000-0005-0000-0000-000051740000}"/>
    <cellStyle name="Normal 3 2 2 2 2 2 31 3 6" xfId="29735" xr:uid="{00000000-0005-0000-0000-000052740000}"/>
    <cellStyle name="Normal 3 2 2 2 2 2 31 4" xfId="29736" xr:uid="{00000000-0005-0000-0000-000053740000}"/>
    <cellStyle name="Normal 3 2 2 2 2 2 31 5" xfId="29737" xr:uid="{00000000-0005-0000-0000-000054740000}"/>
    <cellStyle name="Normal 3 2 2 2 2 2 31 6" xfId="29738" xr:uid="{00000000-0005-0000-0000-000055740000}"/>
    <cellStyle name="Normal 3 2 2 2 2 2 31 7" xfId="29739" xr:uid="{00000000-0005-0000-0000-000056740000}"/>
    <cellStyle name="Normal 3 2 2 2 2 2 31 8" xfId="29740" xr:uid="{00000000-0005-0000-0000-000057740000}"/>
    <cellStyle name="Normal 3 2 2 2 2 2 31 8 2" xfId="29741" xr:uid="{00000000-0005-0000-0000-000058740000}"/>
    <cellStyle name="Normal 3 2 2 2 2 2 31 8 3" xfId="29742" xr:uid="{00000000-0005-0000-0000-000059740000}"/>
    <cellStyle name="Normal 3 2 2 2 2 2 31 8 4" xfId="29743" xr:uid="{00000000-0005-0000-0000-00005A740000}"/>
    <cellStyle name="Normal 3 2 2 2 2 2 31 9" xfId="29744" xr:uid="{00000000-0005-0000-0000-00005B740000}"/>
    <cellStyle name="Normal 3 2 2 2 2 2 32" xfId="29745" xr:uid="{00000000-0005-0000-0000-00005C740000}"/>
    <cellStyle name="Normal 3 2 2 2 2 2 33" xfId="29746" xr:uid="{00000000-0005-0000-0000-00005D740000}"/>
    <cellStyle name="Normal 3 2 2 2 2 2 33 2" xfId="29747" xr:uid="{00000000-0005-0000-0000-00005E740000}"/>
    <cellStyle name="Normal 3 2 2 2 2 2 33 2 2" xfId="29748" xr:uid="{00000000-0005-0000-0000-00005F740000}"/>
    <cellStyle name="Normal 3 2 2 2 2 2 33 2 3" xfId="29749" xr:uid="{00000000-0005-0000-0000-000060740000}"/>
    <cellStyle name="Normal 3 2 2 2 2 2 33 2 4" xfId="29750" xr:uid="{00000000-0005-0000-0000-000061740000}"/>
    <cellStyle name="Normal 3 2 2 2 2 2 33 3" xfId="29751" xr:uid="{00000000-0005-0000-0000-000062740000}"/>
    <cellStyle name="Normal 3 2 2 2 2 2 33 4" xfId="29752" xr:uid="{00000000-0005-0000-0000-000063740000}"/>
    <cellStyle name="Normal 3 2 2 2 2 2 33 5" xfId="29753" xr:uid="{00000000-0005-0000-0000-000064740000}"/>
    <cellStyle name="Normal 3 2 2 2 2 2 33 6" xfId="29754" xr:uid="{00000000-0005-0000-0000-000065740000}"/>
    <cellStyle name="Normal 3 2 2 2 2 2 34" xfId="29755" xr:uid="{00000000-0005-0000-0000-000066740000}"/>
    <cellStyle name="Normal 3 2 2 2 2 2 35" xfId="29756" xr:uid="{00000000-0005-0000-0000-000067740000}"/>
    <cellStyle name="Normal 3 2 2 2 2 2 36" xfId="29757" xr:uid="{00000000-0005-0000-0000-000068740000}"/>
    <cellStyle name="Normal 3 2 2 2 2 2 37" xfId="29758" xr:uid="{00000000-0005-0000-0000-000069740000}"/>
    <cellStyle name="Normal 3 2 2 2 2 2 38" xfId="29759" xr:uid="{00000000-0005-0000-0000-00006A740000}"/>
    <cellStyle name="Normal 3 2 2 2 2 2 39" xfId="29760" xr:uid="{00000000-0005-0000-0000-00006B740000}"/>
    <cellStyle name="Normal 3 2 2 2 2 2 39 2" xfId="29761" xr:uid="{00000000-0005-0000-0000-00006C740000}"/>
    <cellStyle name="Normal 3 2 2 2 2 2 39 3" xfId="29762" xr:uid="{00000000-0005-0000-0000-00006D740000}"/>
    <cellStyle name="Normal 3 2 2 2 2 2 39 4" xfId="29763" xr:uid="{00000000-0005-0000-0000-00006E740000}"/>
    <cellStyle name="Normal 3 2 2 2 2 2 4" xfId="29764" xr:uid="{00000000-0005-0000-0000-00006F740000}"/>
    <cellStyle name="Normal 3 2 2 2 2 2 4 10" xfId="29765" xr:uid="{00000000-0005-0000-0000-000070740000}"/>
    <cellStyle name="Normal 3 2 2 2 2 2 4 11" xfId="29766" xr:uid="{00000000-0005-0000-0000-000071740000}"/>
    <cellStyle name="Normal 3 2 2 2 2 2 4 2" xfId="29767" xr:uid="{00000000-0005-0000-0000-000072740000}"/>
    <cellStyle name="Normal 3 2 2 2 2 2 4 2 2" xfId="29768" xr:uid="{00000000-0005-0000-0000-000073740000}"/>
    <cellStyle name="Normal 3 2 2 2 2 2 4 2 3" xfId="29769" xr:uid="{00000000-0005-0000-0000-000074740000}"/>
    <cellStyle name="Normal 3 2 2 2 2 2 4 2 4" xfId="29770" xr:uid="{00000000-0005-0000-0000-000075740000}"/>
    <cellStyle name="Normal 3 2 2 2 2 2 4 2 5" xfId="29771" xr:uid="{00000000-0005-0000-0000-000076740000}"/>
    <cellStyle name="Normal 3 2 2 2 2 2 4 2 6" xfId="29772" xr:uid="{00000000-0005-0000-0000-000077740000}"/>
    <cellStyle name="Normal 3 2 2 2 2 2 4 3" xfId="29773" xr:uid="{00000000-0005-0000-0000-000078740000}"/>
    <cellStyle name="Normal 3 2 2 2 2 2 4 3 2" xfId="29774" xr:uid="{00000000-0005-0000-0000-000079740000}"/>
    <cellStyle name="Normal 3 2 2 2 2 2 4 3 3" xfId="29775" xr:uid="{00000000-0005-0000-0000-00007A740000}"/>
    <cellStyle name="Normal 3 2 2 2 2 2 4 3 4" xfId="29776" xr:uid="{00000000-0005-0000-0000-00007B740000}"/>
    <cellStyle name="Normal 3 2 2 2 2 2 4 3 5" xfId="29777" xr:uid="{00000000-0005-0000-0000-00007C740000}"/>
    <cellStyle name="Normal 3 2 2 2 2 2 4 3 6" xfId="29778" xr:uid="{00000000-0005-0000-0000-00007D740000}"/>
    <cellStyle name="Normal 3 2 2 2 2 2 4 4" xfId="29779" xr:uid="{00000000-0005-0000-0000-00007E740000}"/>
    <cellStyle name="Normal 3 2 2 2 2 2 4 4 2" xfId="29780" xr:uid="{00000000-0005-0000-0000-00007F740000}"/>
    <cellStyle name="Normal 3 2 2 2 2 2 4 4 3" xfId="29781" xr:uid="{00000000-0005-0000-0000-000080740000}"/>
    <cellStyle name="Normal 3 2 2 2 2 2 4 4 4" xfId="29782" xr:uid="{00000000-0005-0000-0000-000081740000}"/>
    <cellStyle name="Normal 3 2 2 2 2 2 4 4 5" xfId="29783" xr:uid="{00000000-0005-0000-0000-000082740000}"/>
    <cellStyle name="Normal 3 2 2 2 2 2 4 4 6" xfId="29784" xr:uid="{00000000-0005-0000-0000-000083740000}"/>
    <cellStyle name="Normal 3 2 2 2 2 2 4 5" xfId="29785" xr:uid="{00000000-0005-0000-0000-000084740000}"/>
    <cellStyle name="Normal 3 2 2 2 2 2 4 5 2" xfId="29786" xr:uid="{00000000-0005-0000-0000-000085740000}"/>
    <cellStyle name="Normal 3 2 2 2 2 2 4 5 3" xfId="29787" xr:uid="{00000000-0005-0000-0000-000086740000}"/>
    <cellStyle name="Normal 3 2 2 2 2 2 4 5 4" xfId="29788" xr:uid="{00000000-0005-0000-0000-000087740000}"/>
    <cellStyle name="Normal 3 2 2 2 2 2 4 5 5" xfId="29789" xr:uid="{00000000-0005-0000-0000-000088740000}"/>
    <cellStyle name="Normal 3 2 2 2 2 2 4 5 6" xfId="29790" xr:uid="{00000000-0005-0000-0000-000089740000}"/>
    <cellStyle name="Normal 3 2 2 2 2 2 4 6" xfId="29791" xr:uid="{00000000-0005-0000-0000-00008A740000}"/>
    <cellStyle name="Normal 3 2 2 2 2 2 4 6 2" xfId="29792" xr:uid="{00000000-0005-0000-0000-00008B740000}"/>
    <cellStyle name="Normal 3 2 2 2 2 2 4 6 3" xfId="29793" xr:uid="{00000000-0005-0000-0000-00008C740000}"/>
    <cellStyle name="Normal 3 2 2 2 2 2 4 6 4" xfId="29794" xr:uid="{00000000-0005-0000-0000-00008D740000}"/>
    <cellStyle name="Normal 3 2 2 2 2 2 4 6 5" xfId="29795" xr:uid="{00000000-0005-0000-0000-00008E740000}"/>
    <cellStyle name="Normal 3 2 2 2 2 2 4 6 6" xfId="29796" xr:uid="{00000000-0005-0000-0000-00008F740000}"/>
    <cellStyle name="Normal 3 2 2 2 2 2 4 7" xfId="29797" xr:uid="{00000000-0005-0000-0000-000090740000}"/>
    <cellStyle name="Normal 3 2 2 2 2 2 4 8" xfId="29798" xr:uid="{00000000-0005-0000-0000-000091740000}"/>
    <cellStyle name="Normal 3 2 2 2 2 2 4 9" xfId="29799" xr:uid="{00000000-0005-0000-0000-000092740000}"/>
    <cellStyle name="Normal 3 2 2 2 2 2 40" xfId="29800" xr:uid="{00000000-0005-0000-0000-000093740000}"/>
    <cellStyle name="Normal 3 2 2 2 2 2 41" xfId="29801" xr:uid="{00000000-0005-0000-0000-000094740000}"/>
    <cellStyle name="Normal 3 2 2 2 2 2 42" xfId="29802" xr:uid="{00000000-0005-0000-0000-000095740000}"/>
    <cellStyle name="Normal 3 2 2 2 2 2 43" xfId="29803" xr:uid="{00000000-0005-0000-0000-000096740000}"/>
    <cellStyle name="Normal 3 2 2 2 2 2 44" xfId="29804" xr:uid="{00000000-0005-0000-0000-000097740000}"/>
    <cellStyle name="Normal 3 2 2 2 2 2 45" xfId="29805" xr:uid="{00000000-0005-0000-0000-000098740000}"/>
    <cellStyle name="Normal 3 2 2 2 2 2 46" xfId="29806" xr:uid="{00000000-0005-0000-0000-000099740000}"/>
    <cellStyle name="Normal 3 2 2 2 2 2 47" xfId="29807" xr:uid="{00000000-0005-0000-0000-00009A740000}"/>
    <cellStyle name="Normal 3 2 2 2 2 2 48" xfId="29808" xr:uid="{00000000-0005-0000-0000-00009B740000}"/>
    <cellStyle name="Normal 3 2 2 2 2 2 49" xfId="29809" xr:uid="{00000000-0005-0000-0000-00009C740000}"/>
    <cellStyle name="Normal 3 2 2 2 2 2 5" xfId="29810" xr:uid="{00000000-0005-0000-0000-00009D740000}"/>
    <cellStyle name="Normal 3 2 2 2 2 2 5 10" xfId="29811" xr:uid="{00000000-0005-0000-0000-00009E740000}"/>
    <cellStyle name="Normal 3 2 2 2 2 2 5 11" xfId="29812" xr:uid="{00000000-0005-0000-0000-00009F740000}"/>
    <cellStyle name="Normal 3 2 2 2 2 2 5 2" xfId="29813" xr:uid="{00000000-0005-0000-0000-0000A0740000}"/>
    <cellStyle name="Normal 3 2 2 2 2 2 5 2 2" xfId="29814" xr:uid="{00000000-0005-0000-0000-0000A1740000}"/>
    <cellStyle name="Normal 3 2 2 2 2 2 5 2 3" xfId="29815" xr:uid="{00000000-0005-0000-0000-0000A2740000}"/>
    <cellStyle name="Normal 3 2 2 2 2 2 5 2 4" xfId="29816" xr:uid="{00000000-0005-0000-0000-0000A3740000}"/>
    <cellStyle name="Normal 3 2 2 2 2 2 5 2 5" xfId="29817" xr:uid="{00000000-0005-0000-0000-0000A4740000}"/>
    <cellStyle name="Normal 3 2 2 2 2 2 5 2 6" xfId="29818" xr:uid="{00000000-0005-0000-0000-0000A5740000}"/>
    <cellStyle name="Normal 3 2 2 2 2 2 5 3" xfId="29819" xr:uid="{00000000-0005-0000-0000-0000A6740000}"/>
    <cellStyle name="Normal 3 2 2 2 2 2 5 3 2" xfId="29820" xr:uid="{00000000-0005-0000-0000-0000A7740000}"/>
    <cellStyle name="Normal 3 2 2 2 2 2 5 3 3" xfId="29821" xr:uid="{00000000-0005-0000-0000-0000A8740000}"/>
    <cellStyle name="Normal 3 2 2 2 2 2 5 3 4" xfId="29822" xr:uid="{00000000-0005-0000-0000-0000A9740000}"/>
    <cellStyle name="Normal 3 2 2 2 2 2 5 3 5" xfId="29823" xr:uid="{00000000-0005-0000-0000-0000AA740000}"/>
    <cellStyle name="Normal 3 2 2 2 2 2 5 3 6" xfId="29824" xr:uid="{00000000-0005-0000-0000-0000AB740000}"/>
    <cellStyle name="Normal 3 2 2 2 2 2 5 4" xfId="29825" xr:uid="{00000000-0005-0000-0000-0000AC740000}"/>
    <cellStyle name="Normal 3 2 2 2 2 2 5 4 2" xfId="29826" xr:uid="{00000000-0005-0000-0000-0000AD740000}"/>
    <cellStyle name="Normal 3 2 2 2 2 2 5 4 3" xfId="29827" xr:uid="{00000000-0005-0000-0000-0000AE740000}"/>
    <cellStyle name="Normal 3 2 2 2 2 2 5 4 4" xfId="29828" xr:uid="{00000000-0005-0000-0000-0000AF740000}"/>
    <cellStyle name="Normal 3 2 2 2 2 2 5 4 5" xfId="29829" xr:uid="{00000000-0005-0000-0000-0000B0740000}"/>
    <cellStyle name="Normal 3 2 2 2 2 2 5 4 6" xfId="29830" xr:uid="{00000000-0005-0000-0000-0000B1740000}"/>
    <cellStyle name="Normal 3 2 2 2 2 2 5 5" xfId="29831" xr:uid="{00000000-0005-0000-0000-0000B2740000}"/>
    <cellStyle name="Normal 3 2 2 2 2 2 5 5 2" xfId="29832" xr:uid="{00000000-0005-0000-0000-0000B3740000}"/>
    <cellStyle name="Normal 3 2 2 2 2 2 5 5 3" xfId="29833" xr:uid="{00000000-0005-0000-0000-0000B4740000}"/>
    <cellStyle name="Normal 3 2 2 2 2 2 5 5 4" xfId="29834" xr:uid="{00000000-0005-0000-0000-0000B5740000}"/>
    <cellStyle name="Normal 3 2 2 2 2 2 5 5 5" xfId="29835" xr:uid="{00000000-0005-0000-0000-0000B6740000}"/>
    <cellStyle name="Normal 3 2 2 2 2 2 5 5 6" xfId="29836" xr:uid="{00000000-0005-0000-0000-0000B7740000}"/>
    <cellStyle name="Normal 3 2 2 2 2 2 5 6" xfId="29837" xr:uid="{00000000-0005-0000-0000-0000B8740000}"/>
    <cellStyle name="Normal 3 2 2 2 2 2 5 6 2" xfId="29838" xr:uid="{00000000-0005-0000-0000-0000B9740000}"/>
    <cellStyle name="Normal 3 2 2 2 2 2 5 6 3" xfId="29839" xr:uid="{00000000-0005-0000-0000-0000BA740000}"/>
    <cellStyle name="Normal 3 2 2 2 2 2 5 6 4" xfId="29840" xr:uid="{00000000-0005-0000-0000-0000BB740000}"/>
    <cellStyle name="Normal 3 2 2 2 2 2 5 6 5" xfId="29841" xr:uid="{00000000-0005-0000-0000-0000BC740000}"/>
    <cellStyle name="Normal 3 2 2 2 2 2 5 6 6" xfId="29842" xr:uid="{00000000-0005-0000-0000-0000BD740000}"/>
    <cellStyle name="Normal 3 2 2 2 2 2 5 7" xfId="29843" xr:uid="{00000000-0005-0000-0000-0000BE740000}"/>
    <cellStyle name="Normal 3 2 2 2 2 2 5 8" xfId="29844" xr:uid="{00000000-0005-0000-0000-0000BF740000}"/>
    <cellStyle name="Normal 3 2 2 2 2 2 5 9" xfId="29845" xr:uid="{00000000-0005-0000-0000-0000C0740000}"/>
    <cellStyle name="Normal 3 2 2 2 2 2 50" xfId="29846" xr:uid="{00000000-0005-0000-0000-0000C1740000}"/>
    <cellStyle name="Normal 3 2 2 2 2 2 51" xfId="29847" xr:uid="{00000000-0005-0000-0000-0000C2740000}"/>
    <cellStyle name="Normal 3 2 2 2 2 2 52" xfId="29848" xr:uid="{00000000-0005-0000-0000-0000C3740000}"/>
    <cellStyle name="Normal 3 2 2 2 2 2 53" xfId="29849" xr:uid="{00000000-0005-0000-0000-0000C4740000}"/>
    <cellStyle name="Normal 3 2 2 2 2 2 54" xfId="29850" xr:uid="{00000000-0005-0000-0000-0000C5740000}"/>
    <cellStyle name="Normal 3 2 2 2 2 2 54 2" xfId="29851" xr:uid="{00000000-0005-0000-0000-0000C6740000}"/>
    <cellStyle name="Normal 3 2 2 2 2 2 54 3" xfId="29852" xr:uid="{00000000-0005-0000-0000-0000C7740000}"/>
    <cellStyle name="Normal 3 2 2 2 2 2 54 4" xfId="29853" xr:uid="{00000000-0005-0000-0000-0000C8740000}"/>
    <cellStyle name="Normal 3 2 2 2 2 2 54 5" xfId="29854" xr:uid="{00000000-0005-0000-0000-0000C9740000}"/>
    <cellStyle name="Normal 3 2 2 2 2 2 54 6" xfId="29855" xr:uid="{00000000-0005-0000-0000-0000CA740000}"/>
    <cellStyle name="Normal 3 2 2 2 2 2 54 7" xfId="29856" xr:uid="{00000000-0005-0000-0000-0000CB740000}"/>
    <cellStyle name="Normal 3 2 2 2 2 2 55" xfId="29857" xr:uid="{00000000-0005-0000-0000-0000CC740000}"/>
    <cellStyle name="Normal 3 2 2 2 2 2 56" xfId="29858" xr:uid="{00000000-0005-0000-0000-0000CD740000}"/>
    <cellStyle name="Normal 3 2 2 2 2 2 57" xfId="29859" xr:uid="{00000000-0005-0000-0000-0000CE740000}"/>
    <cellStyle name="Normal 3 2 2 2 2 2 58" xfId="29860" xr:uid="{00000000-0005-0000-0000-0000CF740000}"/>
    <cellStyle name="Normal 3 2 2 2 2 2 59" xfId="29861" xr:uid="{00000000-0005-0000-0000-0000D0740000}"/>
    <cellStyle name="Normal 3 2 2 2 2 2 6" xfId="29862" xr:uid="{00000000-0005-0000-0000-0000D1740000}"/>
    <cellStyle name="Normal 3 2 2 2 2 2 6 10" xfId="29863" xr:uid="{00000000-0005-0000-0000-0000D2740000}"/>
    <cellStyle name="Normal 3 2 2 2 2 2 6 11" xfId="29864" xr:uid="{00000000-0005-0000-0000-0000D3740000}"/>
    <cellStyle name="Normal 3 2 2 2 2 2 6 2" xfId="29865" xr:uid="{00000000-0005-0000-0000-0000D4740000}"/>
    <cellStyle name="Normal 3 2 2 2 2 2 6 2 2" xfId="29866" xr:uid="{00000000-0005-0000-0000-0000D5740000}"/>
    <cellStyle name="Normal 3 2 2 2 2 2 6 2 3" xfId="29867" xr:uid="{00000000-0005-0000-0000-0000D6740000}"/>
    <cellStyle name="Normal 3 2 2 2 2 2 6 2 4" xfId="29868" xr:uid="{00000000-0005-0000-0000-0000D7740000}"/>
    <cellStyle name="Normal 3 2 2 2 2 2 6 2 5" xfId="29869" xr:uid="{00000000-0005-0000-0000-0000D8740000}"/>
    <cellStyle name="Normal 3 2 2 2 2 2 6 2 6" xfId="29870" xr:uid="{00000000-0005-0000-0000-0000D9740000}"/>
    <cellStyle name="Normal 3 2 2 2 2 2 6 3" xfId="29871" xr:uid="{00000000-0005-0000-0000-0000DA740000}"/>
    <cellStyle name="Normal 3 2 2 2 2 2 6 3 2" xfId="29872" xr:uid="{00000000-0005-0000-0000-0000DB740000}"/>
    <cellStyle name="Normal 3 2 2 2 2 2 6 3 3" xfId="29873" xr:uid="{00000000-0005-0000-0000-0000DC740000}"/>
    <cellStyle name="Normal 3 2 2 2 2 2 6 3 4" xfId="29874" xr:uid="{00000000-0005-0000-0000-0000DD740000}"/>
    <cellStyle name="Normal 3 2 2 2 2 2 6 3 5" xfId="29875" xr:uid="{00000000-0005-0000-0000-0000DE740000}"/>
    <cellStyle name="Normal 3 2 2 2 2 2 6 3 6" xfId="29876" xr:uid="{00000000-0005-0000-0000-0000DF740000}"/>
    <cellStyle name="Normal 3 2 2 2 2 2 6 4" xfId="29877" xr:uid="{00000000-0005-0000-0000-0000E0740000}"/>
    <cellStyle name="Normal 3 2 2 2 2 2 6 4 2" xfId="29878" xr:uid="{00000000-0005-0000-0000-0000E1740000}"/>
    <cellStyle name="Normal 3 2 2 2 2 2 6 4 3" xfId="29879" xr:uid="{00000000-0005-0000-0000-0000E2740000}"/>
    <cellStyle name="Normal 3 2 2 2 2 2 6 4 4" xfId="29880" xr:uid="{00000000-0005-0000-0000-0000E3740000}"/>
    <cellStyle name="Normal 3 2 2 2 2 2 6 4 5" xfId="29881" xr:uid="{00000000-0005-0000-0000-0000E4740000}"/>
    <cellStyle name="Normal 3 2 2 2 2 2 6 4 6" xfId="29882" xr:uid="{00000000-0005-0000-0000-0000E5740000}"/>
    <cellStyle name="Normal 3 2 2 2 2 2 6 5" xfId="29883" xr:uid="{00000000-0005-0000-0000-0000E6740000}"/>
    <cellStyle name="Normal 3 2 2 2 2 2 6 5 2" xfId="29884" xr:uid="{00000000-0005-0000-0000-0000E7740000}"/>
    <cellStyle name="Normal 3 2 2 2 2 2 6 5 3" xfId="29885" xr:uid="{00000000-0005-0000-0000-0000E8740000}"/>
    <cellStyle name="Normal 3 2 2 2 2 2 6 5 4" xfId="29886" xr:uid="{00000000-0005-0000-0000-0000E9740000}"/>
    <cellStyle name="Normal 3 2 2 2 2 2 6 5 5" xfId="29887" xr:uid="{00000000-0005-0000-0000-0000EA740000}"/>
    <cellStyle name="Normal 3 2 2 2 2 2 6 5 6" xfId="29888" xr:uid="{00000000-0005-0000-0000-0000EB740000}"/>
    <cellStyle name="Normal 3 2 2 2 2 2 6 6" xfId="29889" xr:uid="{00000000-0005-0000-0000-0000EC740000}"/>
    <cellStyle name="Normal 3 2 2 2 2 2 6 6 2" xfId="29890" xr:uid="{00000000-0005-0000-0000-0000ED740000}"/>
    <cellStyle name="Normal 3 2 2 2 2 2 6 6 3" xfId="29891" xr:uid="{00000000-0005-0000-0000-0000EE740000}"/>
    <cellStyle name="Normal 3 2 2 2 2 2 6 6 4" xfId="29892" xr:uid="{00000000-0005-0000-0000-0000EF740000}"/>
    <cellStyle name="Normal 3 2 2 2 2 2 6 6 5" xfId="29893" xr:uid="{00000000-0005-0000-0000-0000F0740000}"/>
    <cellStyle name="Normal 3 2 2 2 2 2 6 6 6" xfId="29894" xr:uid="{00000000-0005-0000-0000-0000F1740000}"/>
    <cellStyle name="Normal 3 2 2 2 2 2 6 7" xfId="29895" xr:uid="{00000000-0005-0000-0000-0000F2740000}"/>
    <cellStyle name="Normal 3 2 2 2 2 2 6 8" xfId="29896" xr:uid="{00000000-0005-0000-0000-0000F3740000}"/>
    <cellStyle name="Normal 3 2 2 2 2 2 6 9" xfId="29897" xr:uid="{00000000-0005-0000-0000-0000F4740000}"/>
    <cellStyle name="Normal 3 2 2 2 2 2 60" xfId="29898" xr:uid="{00000000-0005-0000-0000-0000F5740000}"/>
    <cellStyle name="Normal 3 2 2 2 2 2 61" xfId="29899" xr:uid="{00000000-0005-0000-0000-0000F6740000}"/>
    <cellStyle name="Normal 3 2 2 2 2 2 62" xfId="29900" xr:uid="{00000000-0005-0000-0000-0000F7740000}"/>
    <cellStyle name="Normal 3 2 2 2 2 2 63" xfId="29901" xr:uid="{00000000-0005-0000-0000-0000F8740000}"/>
    <cellStyle name="Normal 3 2 2 2 2 2 64" xfId="29902" xr:uid="{00000000-0005-0000-0000-0000F9740000}"/>
    <cellStyle name="Normal 3 2 2 2 2 2 65" xfId="29903" xr:uid="{00000000-0005-0000-0000-0000FA740000}"/>
    <cellStyle name="Normal 3 2 2 2 2 2 66" xfId="29904" xr:uid="{00000000-0005-0000-0000-0000FB740000}"/>
    <cellStyle name="Normal 3 2 2 2 2 2 67" xfId="29905" xr:uid="{00000000-0005-0000-0000-0000FC740000}"/>
    <cellStyle name="Normal 3 2 2 2 2 2 68" xfId="29906" xr:uid="{00000000-0005-0000-0000-0000FD740000}"/>
    <cellStyle name="Normal 3 2 2 2 2 2 69" xfId="29907" xr:uid="{00000000-0005-0000-0000-0000FE740000}"/>
    <cellStyle name="Normal 3 2 2 2 2 2 7" xfId="29908" xr:uid="{00000000-0005-0000-0000-0000FF740000}"/>
    <cellStyle name="Normal 3 2 2 2 2 2 7 10" xfId="29909" xr:uid="{00000000-0005-0000-0000-000000750000}"/>
    <cellStyle name="Normal 3 2 2 2 2 2 7 11" xfId="29910" xr:uid="{00000000-0005-0000-0000-000001750000}"/>
    <cellStyle name="Normal 3 2 2 2 2 2 7 2" xfId="29911" xr:uid="{00000000-0005-0000-0000-000002750000}"/>
    <cellStyle name="Normal 3 2 2 2 2 2 7 2 2" xfId="29912" xr:uid="{00000000-0005-0000-0000-000003750000}"/>
    <cellStyle name="Normal 3 2 2 2 2 2 7 2 3" xfId="29913" xr:uid="{00000000-0005-0000-0000-000004750000}"/>
    <cellStyle name="Normal 3 2 2 2 2 2 7 2 4" xfId="29914" xr:uid="{00000000-0005-0000-0000-000005750000}"/>
    <cellStyle name="Normal 3 2 2 2 2 2 7 2 5" xfId="29915" xr:uid="{00000000-0005-0000-0000-000006750000}"/>
    <cellStyle name="Normal 3 2 2 2 2 2 7 2 6" xfId="29916" xr:uid="{00000000-0005-0000-0000-000007750000}"/>
    <cellStyle name="Normal 3 2 2 2 2 2 7 3" xfId="29917" xr:uid="{00000000-0005-0000-0000-000008750000}"/>
    <cellStyle name="Normal 3 2 2 2 2 2 7 3 2" xfId="29918" xr:uid="{00000000-0005-0000-0000-000009750000}"/>
    <cellStyle name="Normal 3 2 2 2 2 2 7 3 3" xfId="29919" xr:uid="{00000000-0005-0000-0000-00000A750000}"/>
    <cellStyle name="Normal 3 2 2 2 2 2 7 3 4" xfId="29920" xr:uid="{00000000-0005-0000-0000-00000B750000}"/>
    <cellStyle name="Normal 3 2 2 2 2 2 7 3 5" xfId="29921" xr:uid="{00000000-0005-0000-0000-00000C750000}"/>
    <cellStyle name="Normal 3 2 2 2 2 2 7 3 6" xfId="29922" xr:uid="{00000000-0005-0000-0000-00000D750000}"/>
    <cellStyle name="Normal 3 2 2 2 2 2 7 4" xfId="29923" xr:uid="{00000000-0005-0000-0000-00000E750000}"/>
    <cellStyle name="Normal 3 2 2 2 2 2 7 4 2" xfId="29924" xr:uid="{00000000-0005-0000-0000-00000F750000}"/>
    <cellStyle name="Normal 3 2 2 2 2 2 7 4 3" xfId="29925" xr:uid="{00000000-0005-0000-0000-000010750000}"/>
    <cellStyle name="Normal 3 2 2 2 2 2 7 4 4" xfId="29926" xr:uid="{00000000-0005-0000-0000-000011750000}"/>
    <cellStyle name="Normal 3 2 2 2 2 2 7 4 5" xfId="29927" xr:uid="{00000000-0005-0000-0000-000012750000}"/>
    <cellStyle name="Normal 3 2 2 2 2 2 7 4 6" xfId="29928" xr:uid="{00000000-0005-0000-0000-000013750000}"/>
    <cellStyle name="Normal 3 2 2 2 2 2 7 5" xfId="29929" xr:uid="{00000000-0005-0000-0000-000014750000}"/>
    <cellStyle name="Normal 3 2 2 2 2 2 7 5 2" xfId="29930" xr:uid="{00000000-0005-0000-0000-000015750000}"/>
    <cellStyle name="Normal 3 2 2 2 2 2 7 5 3" xfId="29931" xr:uid="{00000000-0005-0000-0000-000016750000}"/>
    <cellStyle name="Normal 3 2 2 2 2 2 7 5 4" xfId="29932" xr:uid="{00000000-0005-0000-0000-000017750000}"/>
    <cellStyle name="Normal 3 2 2 2 2 2 7 5 5" xfId="29933" xr:uid="{00000000-0005-0000-0000-000018750000}"/>
    <cellStyle name="Normal 3 2 2 2 2 2 7 5 6" xfId="29934" xr:uid="{00000000-0005-0000-0000-000019750000}"/>
    <cellStyle name="Normal 3 2 2 2 2 2 7 6" xfId="29935" xr:uid="{00000000-0005-0000-0000-00001A750000}"/>
    <cellStyle name="Normal 3 2 2 2 2 2 7 6 2" xfId="29936" xr:uid="{00000000-0005-0000-0000-00001B750000}"/>
    <cellStyle name="Normal 3 2 2 2 2 2 7 6 3" xfId="29937" xr:uid="{00000000-0005-0000-0000-00001C750000}"/>
    <cellStyle name="Normal 3 2 2 2 2 2 7 6 4" xfId="29938" xr:uid="{00000000-0005-0000-0000-00001D750000}"/>
    <cellStyle name="Normal 3 2 2 2 2 2 7 6 5" xfId="29939" xr:uid="{00000000-0005-0000-0000-00001E750000}"/>
    <cellStyle name="Normal 3 2 2 2 2 2 7 6 6" xfId="29940" xr:uid="{00000000-0005-0000-0000-00001F750000}"/>
    <cellStyle name="Normal 3 2 2 2 2 2 7 7" xfId="29941" xr:uid="{00000000-0005-0000-0000-000020750000}"/>
    <cellStyle name="Normal 3 2 2 2 2 2 7 8" xfId="29942" xr:uid="{00000000-0005-0000-0000-000021750000}"/>
    <cellStyle name="Normal 3 2 2 2 2 2 7 9" xfId="29943" xr:uid="{00000000-0005-0000-0000-000022750000}"/>
    <cellStyle name="Normal 3 2 2 2 2 2 70" xfId="29944" xr:uid="{00000000-0005-0000-0000-000023750000}"/>
    <cellStyle name="Normal 3 2 2 2 2 2 71" xfId="29945" xr:uid="{00000000-0005-0000-0000-000024750000}"/>
    <cellStyle name="Normal 3 2 2 2 2 2 72" xfId="29946" xr:uid="{00000000-0005-0000-0000-000025750000}"/>
    <cellStyle name="Normal 3 2 2 2 2 2 73" xfId="29947" xr:uid="{00000000-0005-0000-0000-000026750000}"/>
    <cellStyle name="Normal 3 2 2 2 2 2 74" xfId="29948" xr:uid="{00000000-0005-0000-0000-000027750000}"/>
    <cellStyle name="Normal 3 2 2 2 2 2 75" xfId="29949" xr:uid="{00000000-0005-0000-0000-000028750000}"/>
    <cellStyle name="Normal 3 2 2 2 2 2 76" xfId="29950" xr:uid="{00000000-0005-0000-0000-000029750000}"/>
    <cellStyle name="Normal 3 2 2 2 2 2 77" xfId="29951" xr:uid="{00000000-0005-0000-0000-00002A750000}"/>
    <cellStyle name="Normal 3 2 2 2 2 2 78" xfId="29952" xr:uid="{00000000-0005-0000-0000-00002B750000}"/>
    <cellStyle name="Normal 3 2 2 2 2 2 79" xfId="29953" xr:uid="{00000000-0005-0000-0000-00002C750000}"/>
    <cellStyle name="Normal 3 2 2 2 2 2 8" xfId="29954" xr:uid="{00000000-0005-0000-0000-00002D750000}"/>
    <cellStyle name="Normal 3 2 2 2 2 2 8 10" xfId="29955" xr:uid="{00000000-0005-0000-0000-00002E750000}"/>
    <cellStyle name="Normal 3 2 2 2 2 2 8 11" xfId="29956" xr:uid="{00000000-0005-0000-0000-00002F750000}"/>
    <cellStyle name="Normal 3 2 2 2 2 2 8 2" xfId="29957" xr:uid="{00000000-0005-0000-0000-000030750000}"/>
    <cellStyle name="Normal 3 2 2 2 2 2 8 2 2" xfId="29958" xr:uid="{00000000-0005-0000-0000-000031750000}"/>
    <cellStyle name="Normal 3 2 2 2 2 2 8 2 3" xfId="29959" xr:uid="{00000000-0005-0000-0000-000032750000}"/>
    <cellStyle name="Normal 3 2 2 2 2 2 8 2 4" xfId="29960" xr:uid="{00000000-0005-0000-0000-000033750000}"/>
    <cellStyle name="Normal 3 2 2 2 2 2 8 2 5" xfId="29961" xr:uid="{00000000-0005-0000-0000-000034750000}"/>
    <cellStyle name="Normal 3 2 2 2 2 2 8 2 6" xfId="29962" xr:uid="{00000000-0005-0000-0000-000035750000}"/>
    <cellStyle name="Normal 3 2 2 2 2 2 8 3" xfId="29963" xr:uid="{00000000-0005-0000-0000-000036750000}"/>
    <cellStyle name="Normal 3 2 2 2 2 2 8 3 2" xfId="29964" xr:uid="{00000000-0005-0000-0000-000037750000}"/>
    <cellStyle name="Normal 3 2 2 2 2 2 8 3 3" xfId="29965" xr:uid="{00000000-0005-0000-0000-000038750000}"/>
    <cellStyle name="Normal 3 2 2 2 2 2 8 3 4" xfId="29966" xr:uid="{00000000-0005-0000-0000-000039750000}"/>
    <cellStyle name="Normal 3 2 2 2 2 2 8 3 5" xfId="29967" xr:uid="{00000000-0005-0000-0000-00003A750000}"/>
    <cellStyle name="Normal 3 2 2 2 2 2 8 3 6" xfId="29968" xr:uid="{00000000-0005-0000-0000-00003B750000}"/>
    <cellStyle name="Normal 3 2 2 2 2 2 8 4" xfId="29969" xr:uid="{00000000-0005-0000-0000-00003C750000}"/>
    <cellStyle name="Normal 3 2 2 2 2 2 8 4 2" xfId="29970" xr:uid="{00000000-0005-0000-0000-00003D750000}"/>
    <cellStyle name="Normal 3 2 2 2 2 2 8 4 3" xfId="29971" xr:uid="{00000000-0005-0000-0000-00003E750000}"/>
    <cellStyle name="Normal 3 2 2 2 2 2 8 4 4" xfId="29972" xr:uid="{00000000-0005-0000-0000-00003F750000}"/>
    <cellStyle name="Normal 3 2 2 2 2 2 8 4 5" xfId="29973" xr:uid="{00000000-0005-0000-0000-000040750000}"/>
    <cellStyle name="Normal 3 2 2 2 2 2 8 4 6" xfId="29974" xr:uid="{00000000-0005-0000-0000-000041750000}"/>
    <cellStyle name="Normal 3 2 2 2 2 2 8 5" xfId="29975" xr:uid="{00000000-0005-0000-0000-000042750000}"/>
    <cellStyle name="Normal 3 2 2 2 2 2 8 5 2" xfId="29976" xr:uid="{00000000-0005-0000-0000-000043750000}"/>
    <cellStyle name="Normal 3 2 2 2 2 2 8 5 3" xfId="29977" xr:uid="{00000000-0005-0000-0000-000044750000}"/>
    <cellStyle name="Normal 3 2 2 2 2 2 8 5 4" xfId="29978" xr:uid="{00000000-0005-0000-0000-000045750000}"/>
    <cellStyle name="Normal 3 2 2 2 2 2 8 5 5" xfId="29979" xr:uid="{00000000-0005-0000-0000-000046750000}"/>
    <cellStyle name="Normal 3 2 2 2 2 2 8 5 6" xfId="29980" xr:uid="{00000000-0005-0000-0000-000047750000}"/>
    <cellStyle name="Normal 3 2 2 2 2 2 8 6" xfId="29981" xr:uid="{00000000-0005-0000-0000-000048750000}"/>
    <cellStyle name="Normal 3 2 2 2 2 2 8 6 2" xfId="29982" xr:uid="{00000000-0005-0000-0000-000049750000}"/>
    <cellStyle name="Normal 3 2 2 2 2 2 8 6 3" xfId="29983" xr:uid="{00000000-0005-0000-0000-00004A750000}"/>
    <cellStyle name="Normal 3 2 2 2 2 2 8 6 4" xfId="29984" xr:uid="{00000000-0005-0000-0000-00004B750000}"/>
    <cellStyle name="Normal 3 2 2 2 2 2 8 6 5" xfId="29985" xr:uid="{00000000-0005-0000-0000-00004C750000}"/>
    <cellStyle name="Normal 3 2 2 2 2 2 8 6 6" xfId="29986" xr:uid="{00000000-0005-0000-0000-00004D750000}"/>
    <cellStyle name="Normal 3 2 2 2 2 2 8 7" xfId="29987" xr:uid="{00000000-0005-0000-0000-00004E750000}"/>
    <cellStyle name="Normal 3 2 2 2 2 2 8 8" xfId="29988" xr:uid="{00000000-0005-0000-0000-00004F750000}"/>
    <cellStyle name="Normal 3 2 2 2 2 2 8 9" xfId="29989" xr:uid="{00000000-0005-0000-0000-000050750000}"/>
    <cellStyle name="Normal 3 2 2 2 2 2 80" xfId="29990" xr:uid="{00000000-0005-0000-0000-000051750000}"/>
    <cellStyle name="Normal 3 2 2 2 2 2 81" xfId="29991" xr:uid="{00000000-0005-0000-0000-000052750000}"/>
    <cellStyle name="Normal 3 2 2 2 2 2 82" xfId="29992" xr:uid="{00000000-0005-0000-0000-000053750000}"/>
    <cellStyle name="Normal 3 2 2 2 2 2 83" xfId="29993" xr:uid="{00000000-0005-0000-0000-000054750000}"/>
    <cellStyle name="Normal 3 2 2 2 2 2 84" xfId="29994" xr:uid="{00000000-0005-0000-0000-000055750000}"/>
    <cellStyle name="Normal 3 2 2 2 2 2 85" xfId="29995" xr:uid="{00000000-0005-0000-0000-000056750000}"/>
    <cellStyle name="Normal 3 2 2 2 2 2 86" xfId="29996" xr:uid="{00000000-0005-0000-0000-000057750000}"/>
    <cellStyle name="Normal 3 2 2 2 2 2 86 2" xfId="29997" xr:uid="{00000000-0005-0000-0000-000058750000}"/>
    <cellStyle name="Normal 3 2 2 2 2 2 86 3" xfId="29998" xr:uid="{00000000-0005-0000-0000-000059750000}"/>
    <cellStyle name="Normal 3 2 2 2 2 2 86 4" xfId="29999" xr:uid="{00000000-0005-0000-0000-00005A750000}"/>
    <cellStyle name="Normal 3 2 2 2 2 2 87" xfId="30000" xr:uid="{00000000-0005-0000-0000-00005B750000}"/>
    <cellStyle name="Normal 3 2 2 2 2 2 88" xfId="30001" xr:uid="{00000000-0005-0000-0000-00005C750000}"/>
    <cellStyle name="Normal 3 2 2 2 2 2 9" xfId="30002" xr:uid="{00000000-0005-0000-0000-00005D750000}"/>
    <cellStyle name="Normal 3 2 2 2 2 2 9 10" xfId="30003" xr:uid="{00000000-0005-0000-0000-00005E750000}"/>
    <cellStyle name="Normal 3 2 2 2 2 2 9 11" xfId="30004" xr:uid="{00000000-0005-0000-0000-00005F750000}"/>
    <cellStyle name="Normal 3 2 2 2 2 2 9 2" xfId="30005" xr:uid="{00000000-0005-0000-0000-000060750000}"/>
    <cellStyle name="Normal 3 2 2 2 2 2 9 2 2" xfId="30006" xr:uid="{00000000-0005-0000-0000-000061750000}"/>
    <cellStyle name="Normal 3 2 2 2 2 2 9 2 3" xfId="30007" xr:uid="{00000000-0005-0000-0000-000062750000}"/>
    <cellStyle name="Normal 3 2 2 2 2 2 9 2 4" xfId="30008" xr:uid="{00000000-0005-0000-0000-000063750000}"/>
    <cellStyle name="Normal 3 2 2 2 2 2 9 2 5" xfId="30009" xr:uid="{00000000-0005-0000-0000-000064750000}"/>
    <cellStyle name="Normal 3 2 2 2 2 2 9 2 6" xfId="30010" xr:uid="{00000000-0005-0000-0000-000065750000}"/>
    <cellStyle name="Normal 3 2 2 2 2 2 9 3" xfId="30011" xr:uid="{00000000-0005-0000-0000-000066750000}"/>
    <cellStyle name="Normal 3 2 2 2 2 2 9 3 2" xfId="30012" xr:uid="{00000000-0005-0000-0000-000067750000}"/>
    <cellStyle name="Normal 3 2 2 2 2 2 9 3 3" xfId="30013" xr:uid="{00000000-0005-0000-0000-000068750000}"/>
    <cellStyle name="Normal 3 2 2 2 2 2 9 3 4" xfId="30014" xr:uid="{00000000-0005-0000-0000-000069750000}"/>
    <cellStyle name="Normal 3 2 2 2 2 2 9 3 5" xfId="30015" xr:uid="{00000000-0005-0000-0000-00006A750000}"/>
    <cellStyle name="Normal 3 2 2 2 2 2 9 3 6" xfId="30016" xr:uid="{00000000-0005-0000-0000-00006B750000}"/>
    <cellStyle name="Normal 3 2 2 2 2 2 9 4" xfId="30017" xr:uid="{00000000-0005-0000-0000-00006C750000}"/>
    <cellStyle name="Normal 3 2 2 2 2 2 9 4 2" xfId="30018" xr:uid="{00000000-0005-0000-0000-00006D750000}"/>
    <cellStyle name="Normal 3 2 2 2 2 2 9 4 3" xfId="30019" xr:uid="{00000000-0005-0000-0000-00006E750000}"/>
    <cellStyle name="Normal 3 2 2 2 2 2 9 4 4" xfId="30020" xr:uid="{00000000-0005-0000-0000-00006F750000}"/>
    <cellStyle name="Normal 3 2 2 2 2 2 9 4 5" xfId="30021" xr:uid="{00000000-0005-0000-0000-000070750000}"/>
    <cellStyle name="Normal 3 2 2 2 2 2 9 4 6" xfId="30022" xr:uid="{00000000-0005-0000-0000-000071750000}"/>
    <cellStyle name="Normal 3 2 2 2 2 2 9 5" xfId="30023" xr:uid="{00000000-0005-0000-0000-000072750000}"/>
    <cellStyle name="Normal 3 2 2 2 2 2 9 5 2" xfId="30024" xr:uid="{00000000-0005-0000-0000-000073750000}"/>
    <cellStyle name="Normal 3 2 2 2 2 2 9 5 3" xfId="30025" xr:uid="{00000000-0005-0000-0000-000074750000}"/>
    <cellStyle name="Normal 3 2 2 2 2 2 9 5 4" xfId="30026" xr:uid="{00000000-0005-0000-0000-000075750000}"/>
    <cellStyle name="Normal 3 2 2 2 2 2 9 5 5" xfId="30027" xr:uid="{00000000-0005-0000-0000-000076750000}"/>
    <cellStyle name="Normal 3 2 2 2 2 2 9 5 6" xfId="30028" xr:uid="{00000000-0005-0000-0000-000077750000}"/>
    <cellStyle name="Normal 3 2 2 2 2 2 9 6" xfId="30029" xr:uid="{00000000-0005-0000-0000-000078750000}"/>
    <cellStyle name="Normal 3 2 2 2 2 2 9 6 2" xfId="30030" xr:uid="{00000000-0005-0000-0000-000079750000}"/>
    <cellStyle name="Normal 3 2 2 2 2 2 9 6 3" xfId="30031" xr:uid="{00000000-0005-0000-0000-00007A750000}"/>
    <cellStyle name="Normal 3 2 2 2 2 2 9 6 4" xfId="30032" xr:uid="{00000000-0005-0000-0000-00007B750000}"/>
    <cellStyle name="Normal 3 2 2 2 2 2 9 6 5" xfId="30033" xr:uid="{00000000-0005-0000-0000-00007C750000}"/>
    <cellStyle name="Normal 3 2 2 2 2 2 9 6 6" xfId="30034" xr:uid="{00000000-0005-0000-0000-00007D750000}"/>
    <cellStyle name="Normal 3 2 2 2 2 2 9 7" xfId="30035" xr:uid="{00000000-0005-0000-0000-00007E750000}"/>
    <cellStyle name="Normal 3 2 2 2 2 2 9 8" xfId="30036" xr:uid="{00000000-0005-0000-0000-00007F750000}"/>
    <cellStyle name="Normal 3 2 2 2 2 2 9 9" xfId="30037" xr:uid="{00000000-0005-0000-0000-000080750000}"/>
    <cellStyle name="Normal 3 2 2 2 2 20" xfId="30038" xr:uid="{00000000-0005-0000-0000-000081750000}"/>
    <cellStyle name="Normal 3 2 2 2 2 20 10" xfId="30039" xr:uid="{00000000-0005-0000-0000-000082750000}"/>
    <cellStyle name="Normal 3 2 2 2 2 20 11" xfId="30040" xr:uid="{00000000-0005-0000-0000-000083750000}"/>
    <cellStyle name="Normal 3 2 2 2 2 20 11 10" xfId="30041" xr:uid="{00000000-0005-0000-0000-000084750000}"/>
    <cellStyle name="Normal 3 2 2 2 2 20 11 11" xfId="30042" xr:uid="{00000000-0005-0000-0000-000085750000}"/>
    <cellStyle name="Normal 3 2 2 2 2 20 11 11 2" xfId="30043" xr:uid="{00000000-0005-0000-0000-000086750000}"/>
    <cellStyle name="Normal 3 2 2 2 2 20 11 11 3" xfId="30044" xr:uid="{00000000-0005-0000-0000-000087750000}"/>
    <cellStyle name="Normal 3 2 2 2 2 20 11 11 4" xfId="30045" xr:uid="{00000000-0005-0000-0000-000088750000}"/>
    <cellStyle name="Normal 3 2 2 2 2 20 11 12" xfId="30046" xr:uid="{00000000-0005-0000-0000-000089750000}"/>
    <cellStyle name="Normal 3 2 2 2 2 20 11 13" xfId="30047" xr:uid="{00000000-0005-0000-0000-00008A750000}"/>
    <cellStyle name="Normal 3 2 2 2 2 20 11 14" xfId="30048" xr:uid="{00000000-0005-0000-0000-00008B750000}"/>
    <cellStyle name="Normal 3 2 2 2 2 20 11 2" xfId="30049" xr:uid="{00000000-0005-0000-0000-00008C750000}"/>
    <cellStyle name="Normal 3 2 2 2 2 20 11 2 10" xfId="30050" xr:uid="{00000000-0005-0000-0000-00008D750000}"/>
    <cellStyle name="Normal 3 2 2 2 2 20 11 2 11" xfId="30051" xr:uid="{00000000-0005-0000-0000-00008E750000}"/>
    <cellStyle name="Normal 3 2 2 2 2 20 11 2 2" xfId="30052" xr:uid="{00000000-0005-0000-0000-00008F750000}"/>
    <cellStyle name="Normal 3 2 2 2 2 20 11 2 2 10" xfId="30053" xr:uid="{00000000-0005-0000-0000-000090750000}"/>
    <cellStyle name="Normal 3 2 2 2 2 20 11 2 2 11" xfId="30054" xr:uid="{00000000-0005-0000-0000-000091750000}"/>
    <cellStyle name="Normal 3 2 2 2 2 20 11 2 2 2" xfId="30055" xr:uid="{00000000-0005-0000-0000-000092750000}"/>
    <cellStyle name="Normal 3 2 2 2 2 20 11 2 2 2 2" xfId="30056" xr:uid="{00000000-0005-0000-0000-000093750000}"/>
    <cellStyle name="Normal 3 2 2 2 2 20 11 2 2 2 2 2" xfId="30057" xr:uid="{00000000-0005-0000-0000-000094750000}"/>
    <cellStyle name="Normal 3 2 2 2 2 20 11 2 2 2 2 3" xfId="30058" xr:uid="{00000000-0005-0000-0000-000095750000}"/>
    <cellStyle name="Normal 3 2 2 2 2 20 11 2 2 2 2 4" xfId="30059" xr:uid="{00000000-0005-0000-0000-000096750000}"/>
    <cellStyle name="Normal 3 2 2 2 2 20 11 2 2 2 3" xfId="30060" xr:uid="{00000000-0005-0000-0000-000097750000}"/>
    <cellStyle name="Normal 3 2 2 2 2 20 11 2 2 2 4" xfId="30061" xr:uid="{00000000-0005-0000-0000-000098750000}"/>
    <cellStyle name="Normal 3 2 2 2 2 20 11 2 2 2 5" xfId="30062" xr:uid="{00000000-0005-0000-0000-000099750000}"/>
    <cellStyle name="Normal 3 2 2 2 2 20 11 2 2 2 6" xfId="30063" xr:uid="{00000000-0005-0000-0000-00009A750000}"/>
    <cellStyle name="Normal 3 2 2 2 2 20 11 2 2 3" xfId="30064" xr:uid="{00000000-0005-0000-0000-00009B750000}"/>
    <cellStyle name="Normal 3 2 2 2 2 20 11 2 2 4" xfId="30065" xr:uid="{00000000-0005-0000-0000-00009C750000}"/>
    <cellStyle name="Normal 3 2 2 2 2 20 11 2 2 5" xfId="30066" xr:uid="{00000000-0005-0000-0000-00009D750000}"/>
    <cellStyle name="Normal 3 2 2 2 2 20 11 2 2 6" xfId="30067" xr:uid="{00000000-0005-0000-0000-00009E750000}"/>
    <cellStyle name="Normal 3 2 2 2 2 20 11 2 2 7" xfId="30068" xr:uid="{00000000-0005-0000-0000-00009F750000}"/>
    <cellStyle name="Normal 3 2 2 2 2 20 11 2 2 8" xfId="30069" xr:uid="{00000000-0005-0000-0000-0000A0750000}"/>
    <cellStyle name="Normal 3 2 2 2 2 20 11 2 2 8 2" xfId="30070" xr:uid="{00000000-0005-0000-0000-0000A1750000}"/>
    <cellStyle name="Normal 3 2 2 2 2 20 11 2 2 8 3" xfId="30071" xr:uid="{00000000-0005-0000-0000-0000A2750000}"/>
    <cellStyle name="Normal 3 2 2 2 2 20 11 2 2 8 4" xfId="30072" xr:uid="{00000000-0005-0000-0000-0000A3750000}"/>
    <cellStyle name="Normal 3 2 2 2 2 20 11 2 2 9" xfId="30073" xr:uid="{00000000-0005-0000-0000-0000A4750000}"/>
    <cellStyle name="Normal 3 2 2 2 2 20 11 2 3" xfId="30074" xr:uid="{00000000-0005-0000-0000-0000A5750000}"/>
    <cellStyle name="Normal 3 2 2 2 2 20 11 2 3 2" xfId="30075" xr:uid="{00000000-0005-0000-0000-0000A6750000}"/>
    <cellStyle name="Normal 3 2 2 2 2 20 11 2 3 2 2" xfId="30076" xr:uid="{00000000-0005-0000-0000-0000A7750000}"/>
    <cellStyle name="Normal 3 2 2 2 2 20 11 2 3 2 3" xfId="30077" xr:uid="{00000000-0005-0000-0000-0000A8750000}"/>
    <cellStyle name="Normal 3 2 2 2 2 20 11 2 3 2 4" xfId="30078" xr:uid="{00000000-0005-0000-0000-0000A9750000}"/>
    <cellStyle name="Normal 3 2 2 2 2 20 11 2 3 3" xfId="30079" xr:uid="{00000000-0005-0000-0000-0000AA750000}"/>
    <cellStyle name="Normal 3 2 2 2 2 20 11 2 3 4" xfId="30080" xr:uid="{00000000-0005-0000-0000-0000AB750000}"/>
    <cellStyle name="Normal 3 2 2 2 2 20 11 2 3 5" xfId="30081" xr:uid="{00000000-0005-0000-0000-0000AC750000}"/>
    <cellStyle name="Normal 3 2 2 2 2 20 11 2 3 6" xfId="30082" xr:uid="{00000000-0005-0000-0000-0000AD750000}"/>
    <cellStyle name="Normal 3 2 2 2 2 20 11 2 4" xfId="30083" xr:uid="{00000000-0005-0000-0000-0000AE750000}"/>
    <cellStyle name="Normal 3 2 2 2 2 20 11 2 5" xfId="30084" xr:uid="{00000000-0005-0000-0000-0000AF750000}"/>
    <cellStyle name="Normal 3 2 2 2 2 20 11 2 6" xfId="30085" xr:uid="{00000000-0005-0000-0000-0000B0750000}"/>
    <cellStyle name="Normal 3 2 2 2 2 20 11 2 7" xfId="30086" xr:uid="{00000000-0005-0000-0000-0000B1750000}"/>
    <cellStyle name="Normal 3 2 2 2 2 20 11 2 8" xfId="30087" xr:uid="{00000000-0005-0000-0000-0000B2750000}"/>
    <cellStyle name="Normal 3 2 2 2 2 20 11 2 8 2" xfId="30088" xr:uid="{00000000-0005-0000-0000-0000B3750000}"/>
    <cellStyle name="Normal 3 2 2 2 2 20 11 2 8 3" xfId="30089" xr:uid="{00000000-0005-0000-0000-0000B4750000}"/>
    <cellStyle name="Normal 3 2 2 2 2 20 11 2 8 4" xfId="30090" xr:uid="{00000000-0005-0000-0000-0000B5750000}"/>
    <cellStyle name="Normal 3 2 2 2 2 20 11 2 9" xfId="30091" xr:uid="{00000000-0005-0000-0000-0000B6750000}"/>
    <cellStyle name="Normal 3 2 2 2 2 20 11 3" xfId="30092" xr:uid="{00000000-0005-0000-0000-0000B7750000}"/>
    <cellStyle name="Normal 3 2 2 2 2 20 11 4" xfId="30093" xr:uid="{00000000-0005-0000-0000-0000B8750000}"/>
    <cellStyle name="Normal 3 2 2 2 2 20 11 5" xfId="30094" xr:uid="{00000000-0005-0000-0000-0000B9750000}"/>
    <cellStyle name="Normal 3 2 2 2 2 20 11 5 2" xfId="30095" xr:uid="{00000000-0005-0000-0000-0000BA750000}"/>
    <cellStyle name="Normal 3 2 2 2 2 20 11 5 2 2" xfId="30096" xr:uid="{00000000-0005-0000-0000-0000BB750000}"/>
    <cellStyle name="Normal 3 2 2 2 2 20 11 5 2 3" xfId="30097" xr:uid="{00000000-0005-0000-0000-0000BC750000}"/>
    <cellStyle name="Normal 3 2 2 2 2 20 11 5 2 4" xfId="30098" xr:uid="{00000000-0005-0000-0000-0000BD750000}"/>
    <cellStyle name="Normal 3 2 2 2 2 20 11 5 3" xfId="30099" xr:uid="{00000000-0005-0000-0000-0000BE750000}"/>
    <cellStyle name="Normal 3 2 2 2 2 20 11 5 4" xfId="30100" xr:uid="{00000000-0005-0000-0000-0000BF750000}"/>
    <cellStyle name="Normal 3 2 2 2 2 20 11 5 5" xfId="30101" xr:uid="{00000000-0005-0000-0000-0000C0750000}"/>
    <cellStyle name="Normal 3 2 2 2 2 20 11 5 6" xfId="30102" xr:uid="{00000000-0005-0000-0000-0000C1750000}"/>
    <cellStyle name="Normal 3 2 2 2 2 20 11 6" xfId="30103" xr:uid="{00000000-0005-0000-0000-0000C2750000}"/>
    <cellStyle name="Normal 3 2 2 2 2 20 11 7" xfId="30104" xr:uid="{00000000-0005-0000-0000-0000C3750000}"/>
    <cellStyle name="Normal 3 2 2 2 2 20 11 8" xfId="30105" xr:uid="{00000000-0005-0000-0000-0000C4750000}"/>
    <cellStyle name="Normal 3 2 2 2 2 20 11 9" xfId="30106" xr:uid="{00000000-0005-0000-0000-0000C5750000}"/>
    <cellStyle name="Normal 3 2 2 2 2 20 12" xfId="30107" xr:uid="{00000000-0005-0000-0000-0000C6750000}"/>
    <cellStyle name="Normal 3 2 2 2 2 20 13" xfId="30108" xr:uid="{00000000-0005-0000-0000-0000C7750000}"/>
    <cellStyle name="Normal 3 2 2 2 2 20 13 10" xfId="30109" xr:uid="{00000000-0005-0000-0000-0000C8750000}"/>
    <cellStyle name="Normal 3 2 2 2 2 20 13 11" xfId="30110" xr:uid="{00000000-0005-0000-0000-0000C9750000}"/>
    <cellStyle name="Normal 3 2 2 2 2 20 13 2" xfId="30111" xr:uid="{00000000-0005-0000-0000-0000CA750000}"/>
    <cellStyle name="Normal 3 2 2 2 2 20 13 2 10" xfId="30112" xr:uid="{00000000-0005-0000-0000-0000CB750000}"/>
    <cellStyle name="Normal 3 2 2 2 2 20 13 2 11" xfId="30113" xr:uid="{00000000-0005-0000-0000-0000CC750000}"/>
    <cellStyle name="Normal 3 2 2 2 2 20 13 2 2" xfId="30114" xr:uid="{00000000-0005-0000-0000-0000CD750000}"/>
    <cellStyle name="Normal 3 2 2 2 2 20 13 2 2 2" xfId="30115" xr:uid="{00000000-0005-0000-0000-0000CE750000}"/>
    <cellStyle name="Normal 3 2 2 2 2 20 13 2 2 2 2" xfId="30116" xr:uid="{00000000-0005-0000-0000-0000CF750000}"/>
    <cellStyle name="Normal 3 2 2 2 2 20 13 2 2 2 3" xfId="30117" xr:uid="{00000000-0005-0000-0000-0000D0750000}"/>
    <cellStyle name="Normal 3 2 2 2 2 20 13 2 2 2 4" xfId="30118" xr:uid="{00000000-0005-0000-0000-0000D1750000}"/>
    <cellStyle name="Normal 3 2 2 2 2 20 13 2 2 3" xfId="30119" xr:uid="{00000000-0005-0000-0000-0000D2750000}"/>
    <cellStyle name="Normal 3 2 2 2 2 20 13 2 2 4" xfId="30120" xr:uid="{00000000-0005-0000-0000-0000D3750000}"/>
    <cellStyle name="Normal 3 2 2 2 2 20 13 2 2 5" xfId="30121" xr:uid="{00000000-0005-0000-0000-0000D4750000}"/>
    <cellStyle name="Normal 3 2 2 2 2 20 13 2 2 6" xfId="30122" xr:uid="{00000000-0005-0000-0000-0000D5750000}"/>
    <cellStyle name="Normal 3 2 2 2 2 20 13 2 3" xfId="30123" xr:uid="{00000000-0005-0000-0000-0000D6750000}"/>
    <cellStyle name="Normal 3 2 2 2 2 20 13 2 4" xfId="30124" xr:uid="{00000000-0005-0000-0000-0000D7750000}"/>
    <cellStyle name="Normal 3 2 2 2 2 20 13 2 5" xfId="30125" xr:uid="{00000000-0005-0000-0000-0000D8750000}"/>
    <cellStyle name="Normal 3 2 2 2 2 20 13 2 6" xfId="30126" xr:uid="{00000000-0005-0000-0000-0000D9750000}"/>
    <cellStyle name="Normal 3 2 2 2 2 20 13 2 7" xfId="30127" xr:uid="{00000000-0005-0000-0000-0000DA750000}"/>
    <cellStyle name="Normal 3 2 2 2 2 20 13 2 8" xfId="30128" xr:uid="{00000000-0005-0000-0000-0000DB750000}"/>
    <cellStyle name="Normal 3 2 2 2 2 20 13 2 8 2" xfId="30129" xr:uid="{00000000-0005-0000-0000-0000DC750000}"/>
    <cellStyle name="Normal 3 2 2 2 2 20 13 2 8 3" xfId="30130" xr:uid="{00000000-0005-0000-0000-0000DD750000}"/>
    <cellStyle name="Normal 3 2 2 2 2 20 13 2 8 4" xfId="30131" xr:uid="{00000000-0005-0000-0000-0000DE750000}"/>
    <cellStyle name="Normal 3 2 2 2 2 20 13 2 9" xfId="30132" xr:uid="{00000000-0005-0000-0000-0000DF750000}"/>
    <cellStyle name="Normal 3 2 2 2 2 20 13 3" xfId="30133" xr:uid="{00000000-0005-0000-0000-0000E0750000}"/>
    <cellStyle name="Normal 3 2 2 2 2 20 13 3 2" xfId="30134" xr:uid="{00000000-0005-0000-0000-0000E1750000}"/>
    <cellStyle name="Normal 3 2 2 2 2 20 13 3 2 2" xfId="30135" xr:uid="{00000000-0005-0000-0000-0000E2750000}"/>
    <cellStyle name="Normal 3 2 2 2 2 20 13 3 2 3" xfId="30136" xr:uid="{00000000-0005-0000-0000-0000E3750000}"/>
    <cellStyle name="Normal 3 2 2 2 2 20 13 3 2 4" xfId="30137" xr:uid="{00000000-0005-0000-0000-0000E4750000}"/>
    <cellStyle name="Normal 3 2 2 2 2 20 13 3 3" xfId="30138" xr:uid="{00000000-0005-0000-0000-0000E5750000}"/>
    <cellStyle name="Normal 3 2 2 2 2 20 13 3 4" xfId="30139" xr:uid="{00000000-0005-0000-0000-0000E6750000}"/>
    <cellStyle name="Normal 3 2 2 2 2 20 13 3 5" xfId="30140" xr:uid="{00000000-0005-0000-0000-0000E7750000}"/>
    <cellStyle name="Normal 3 2 2 2 2 20 13 3 6" xfId="30141" xr:uid="{00000000-0005-0000-0000-0000E8750000}"/>
    <cellStyle name="Normal 3 2 2 2 2 20 13 4" xfId="30142" xr:uid="{00000000-0005-0000-0000-0000E9750000}"/>
    <cellStyle name="Normal 3 2 2 2 2 20 13 5" xfId="30143" xr:uid="{00000000-0005-0000-0000-0000EA750000}"/>
    <cellStyle name="Normal 3 2 2 2 2 20 13 6" xfId="30144" xr:uid="{00000000-0005-0000-0000-0000EB750000}"/>
    <cellStyle name="Normal 3 2 2 2 2 20 13 7" xfId="30145" xr:uid="{00000000-0005-0000-0000-0000EC750000}"/>
    <cellStyle name="Normal 3 2 2 2 2 20 13 8" xfId="30146" xr:uid="{00000000-0005-0000-0000-0000ED750000}"/>
    <cellStyle name="Normal 3 2 2 2 2 20 13 8 2" xfId="30147" xr:uid="{00000000-0005-0000-0000-0000EE750000}"/>
    <cellStyle name="Normal 3 2 2 2 2 20 13 8 3" xfId="30148" xr:uid="{00000000-0005-0000-0000-0000EF750000}"/>
    <cellStyle name="Normal 3 2 2 2 2 20 13 8 4" xfId="30149" xr:uid="{00000000-0005-0000-0000-0000F0750000}"/>
    <cellStyle name="Normal 3 2 2 2 2 20 13 9" xfId="30150" xr:uid="{00000000-0005-0000-0000-0000F1750000}"/>
    <cellStyle name="Normal 3 2 2 2 2 20 14" xfId="30151" xr:uid="{00000000-0005-0000-0000-0000F2750000}"/>
    <cellStyle name="Normal 3 2 2 2 2 20 15" xfId="30152" xr:uid="{00000000-0005-0000-0000-0000F3750000}"/>
    <cellStyle name="Normal 3 2 2 2 2 20 15 2" xfId="30153" xr:uid="{00000000-0005-0000-0000-0000F4750000}"/>
    <cellStyle name="Normal 3 2 2 2 2 20 15 2 2" xfId="30154" xr:uid="{00000000-0005-0000-0000-0000F5750000}"/>
    <cellStyle name="Normal 3 2 2 2 2 20 15 2 3" xfId="30155" xr:uid="{00000000-0005-0000-0000-0000F6750000}"/>
    <cellStyle name="Normal 3 2 2 2 2 20 15 2 4" xfId="30156" xr:uid="{00000000-0005-0000-0000-0000F7750000}"/>
    <cellStyle name="Normal 3 2 2 2 2 20 15 3" xfId="30157" xr:uid="{00000000-0005-0000-0000-0000F8750000}"/>
    <cellStyle name="Normal 3 2 2 2 2 20 15 4" xfId="30158" xr:uid="{00000000-0005-0000-0000-0000F9750000}"/>
    <cellStyle name="Normal 3 2 2 2 2 20 15 5" xfId="30159" xr:uid="{00000000-0005-0000-0000-0000FA750000}"/>
    <cellStyle name="Normal 3 2 2 2 2 20 15 6" xfId="30160" xr:uid="{00000000-0005-0000-0000-0000FB750000}"/>
    <cellStyle name="Normal 3 2 2 2 2 20 16" xfId="30161" xr:uid="{00000000-0005-0000-0000-0000FC750000}"/>
    <cellStyle name="Normal 3 2 2 2 2 20 17" xfId="30162" xr:uid="{00000000-0005-0000-0000-0000FD750000}"/>
    <cellStyle name="Normal 3 2 2 2 2 20 18" xfId="30163" xr:uid="{00000000-0005-0000-0000-0000FE750000}"/>
    <cellStyle name="Normal 3 2 2 2 2 20 19" xfId="30164" xr:uid="{00000000-0005-0000-0000-0000FF750000}"/>
    <cellStyle name="Normal 3 2 2 2 2 20 2" xfId="30165" xr:uid="{00000000-0005-0000-0000-000000760000}"/>
    <cellStyle name="Normal 3 2 2 2 2 20 2 10" xfId="30166" xr:uid="{00000000-0005-0000-0000-000001760000}"/>
    <cellStyle name="Normal 3 2 2 2 2 20 2 11" xfId="30167" xr:uid="{00000000-0005-0000-0000-000002760000}"/>
    <cellStyle name="Normal 3 2 2 2 2 20 2 12" xfId="30168" xr:uid="{00000000-0005-0000-0000-000003760000}"/>
    <cellStyle name="Normal 3 2 2 2 2 20 2 13" xfId="30169" xr:uid="{00000000-0005-0000-0000-000004760000}"/>
    <cellStyle name="Normal 3 2 2 2 2 20 2 13 2" xfId="30170" xr:uid="{00000000-0005-0000-0000-000005760000}"/>
    <cellStyle name="Normal 3 2 2 2 2 20 2 13 3" xfId="30171" xr:uid="{00000000-0005-0000-0000-000006760000}"/>
    <cellStyle name="Normal 3 2 2 2 2 20 2 13 4" xfId="30172" xr:uid="{00000000-0005-0000-0000-000007760000}"/>
    <cellStyle name="Normal 3 2 2 2 2 20 2 14" xfId="30173" xr:uid="{00000000-0005-0000-0000-000008760000}"/>
    <cellStyle name="Normal 3 2 2 2 2 20 2 15" xfId="30174" xr:uid="{00000000-0005-0000-0000-000009760000}"/>
    <cellStyle name="Normal 3 2 2 2 2 20 2 16" xfId="30175" xr:uid="{00000000-0005-0000-0000-00000A760000}"/>
    <cellStyle name="Normal 3 2 2 2 2 20 2 2" xfId="30176" xr:uid="{00000000-0005-0000-0000-00000B760000}"/>
    <cellStyle name="Normal 3 2 2 2 2 20 2 2 10" xfId="30177" xr:uid="{00000000-0005-0000-0000-00000C760000}"/>
    <cellStyle name="Normal 3 2 2 2 2 20 2 2 11" xfId="30178" xr:uid="{00000000-0005-0000-0000-00000D760000}"/>
    <cellStyle name="Normal 3 2 2 2 2 20 2 2 11 2" xfId="30179" xr:uid="{00000000-0005-0000-0000-00000E760000}"/>
    <cellStyle name="Normal 3 2 2 2 2 20 2 2 11 3" xfId="30180" xr:uid="{00000000-0005-0000-0000-00000F760000}"/>
    <cellStyle name="Normal 3 2 2 2 2 20 2 2 11 4" xfId="30181" xr:uid="{00000000-0005-0000-0000-000010760000}"/>
    <cellStyle name="Normal 3 2 2 2 2 20 2 2 12" xfId="30182" xr:uid="{00000000-0005-0000-0000-000011760000}"/>
    <cellStyle name="Normal 3 2 2 2 2 20 2 2 13" xfId="30183" xr:uid="{00000000-0005-0000-0000-000012760000}"/>
    <cellStyle name="Normal 3 2 2 2 2 20 2 2 14" xfId="30184" xr:uid="{00000000-0005-0000-0000-000013760000}"/>
    <cellStyle name="Normal 3 2 2 2 2 20 2 2 2" xfId="30185" xr:uid="{00000000-0005-0000-0000-000014760000}"/>
    <cellStyle name="Normal 3 2 2 2 2 20 2 2 2 10" xfId="30186" xr:uid="{00000000-0005-0000-0000-000015760000}"/>
    <cellStyle name="Normal 3 2 2 2 2 20 2 2 2 11" xfId="30187" xr:uid="{00000000-0005-0000-0000-000016760000}"/>
    <cellStyle name="Normal 3 2 2 2 2 20 2 2 2 2" xfId="30188" xr:uid="{00000000-0005-0000-0000-000017760000}"/>
    <cellStyle name="Normal 3 2 2 2 2 20 2 2 2 2 10" xfId="30189" xr:uid="{00000000-0005-0000-0000-000018760000}"/>
    <cellStyle name="Normal 3 2 2 2 2 20 2 2 2 2 11" xfId="30190" xr:uid="{00000000-0005-0000-0000-000019760000}"/>
    <cellStyle name="Normal 3 2 2 2 2 20 2 2 2 2 2" xfId="30191" xr:uid="{00000000-0005-0000-0000-00001A760000}"/>
    <cellStyle name="Normal 3 2 2 2 2 20 2 2 2 2 2 2" xfId="30192" xr:uid="{00000000-0005-0000-0000-00001B760000}"/>
    <cellStyle name="Normal 3 2 2 2 2 20 2 2 2 2 2 2 2" xfId="30193" xr:uid="{00000000-0005-0000-0000-00001C760000}"/>
    <cellStyle name="Normal 3 2 2 2 2 20 2 2 2 2 2 2 3" xfId="30194" xr:uid="{00000000-0005-0000-0000-00001D760000}"/>
    <cellStyle name="Normal 3 2 2 2 2 20 2 2 2 2 2 2 4" xfId="30195" xr:uid="{00000000-0005-0000-0000-00001E760000}"/>
    <cellStyle name="Normal 3 2 2 2 2 20 2 2 2 2 2 3" xfId="30196" xr:uid="{00000000-0005-0000-0000-00001F760000}"/>
    <cellStyle name="Normal 3 2 2 2 2 20 2 2 2 2 2 4" xfId="30197" xr:uid="{00000000-0005-0000-0000-000020760000}"/>
    <cellStyle name="Normal 3 2 2 2 2 20 2 2 2 2 2 5" xfId="30198" xr:uid="{00000000-0005-0000-0000-000021760000}"/>
    <cellStyle name="Normal 3 2 2 2 2 20 2 2 2 2 2 6" xfId="30199" xr:uid="{00000000-0005-0000-0000-000022760000}"/>
    <cellStyle name="Normal 3 2 2 2 2 20 2 2 2 2 3" xfId="30200" xr:uid="{00000000-0005-0000-0000-000023760000}"/>
    <cellStyle name="Normal 3 2 2 2 2 20 2 2 2 2 4" xfId="30201" xr:uid="{00000000-0005-0000-0000-000024760000}"/>
    <cellStyle name="Normal 3 2 2 2 2 20 2 2 2 2 5" xfId="30202" xr:uid="{00000000-0005-0000-0000-000025760000}"/>
    <cellStyle name="Normal 3 2 2 2 2 20 2 2 2 2 6" xfId="30203" xr:uid="{00000000-0005-0000-0000-000026760000}"/>
    <cellStyle name="Normal 3 2 2 2 2 20 2 2 2 2 7" xfId="30204" xr:uid="{00000000-0005-0000-0000-000027760000}"/>
    <cellStyle name="Normal 3 2 2 2 2 20 2 2 2 2 8" xfId="30205" xr:uid="{00000000-0005-0000-0000-000028760000}"/>
    <cellStyle name="Normal 3 2 2 2 2 20 2 2 2 2 8 2" xfId="30206" xr:uid="{00000000-0005-0000-0000-000029760000}"/>
    <cellStyle name="Normal 3 2 2 2 2 20 2 2 2 2 8 3" xfId="30207" xr:uid="{00000000-0005-0000-0000-00002A760000}"/>
    <cellStyle name="Normal 3 2 2 2 2 20 2 2 2 2 8 4" xfId="30208" xr:uid="{00000000-0005-0000-0000-00002B760000}"/>
    <cellStyle name="Normal 3 2 2 2 2 20 2 2 2 2 9" xfId="30209" xr:uid="{00000000-0005-0000-0000-00002C760000}"/>
    <cellStyle name="Normal 3 2 2 2 2 20 2 2 2 3" xfId="30210" xr:uid="{00000000-0005-0000-0000-00002D760000}"/>
    <cellStyle name="Normal 3 2 2 2 2 20 2 2 2 3 2" xfId="30211" xr:uid="{00000000-0005-0000-0000-00002E760000}"/>
    <cellStyle name="Normal 3 2 2 2 2 20 2 2 2 3 2 2" xfId="30212" xr:uid="{00000000-0005-0000-0000-00002F760000}"/>
    <cellStyle name="Normal 3 2 2 2 2 20 2 2 2 3 2 3" xfId="30213" xr:uid="{00000000-0005-0000-0000-000030760000}"/>
    <cellStyle name="Normal 3 2 2 2 2 20 2 2 2 3 2 4" xfId="30214" xr:uid="{00000000-0005-0000-0000-000031760000}"/>
    <cellStyle name="Normal 3 2 2 2 2 20 2 2 2 3 3" xfId="30215" xr:uid="{00000000-0005-0000-0000-000032760000}"/>
    <cellStyle name="Normal 3 2 2 2 2 20 2 2 2 3 4" xfId="30216" xr:uid="{00000000-0005-0000-0000-000033760000}"/>
    <cellStyle name="Normal 3 2 2 2 2 20 2 2 2 3 5" xfId="30217" xr:uid="{00000000-0005-0000-0000-000034760000}"/>
    <cellStyle name="Normal 3 2 2 2 2 20 2 2 2 3 6" xfId="30218" xr:uid="{00000000-0005-0000-0000-000035760000}"/>
    <cellStyle name="Normal 3 2 2 2 2 20 2 2 2 4" xfId="30219" xr:uid="{00000000-0005-0000-0000-000036760000}"/>
    <cellStyle name="Normal 3 2 2 2 2 20 2 2 2 5" xfId="30220" xr:uid="{00000000-0005-0000-0000-000037760000}"/>
    <cellStyle name="Normal 3 2 2 2 2 20 2 2 2 6" xfId="30221" xr:uid="{00000000-0005-0000-0000-000038760000}"/>
    <cellStyle name="Normal 3 2 2 2 2 20 2 2 2 7" xfId="30222" xr:uid="{00000000-0005-0000-0000-000039760000}"/>
    <cellStyle name="Normal 3 2 2 2 2 20 2 2 2 8" xfId="30223" xr:uid="{00000000-0005-0000-0000-00003A760000}"/>
    <cellStyle name="Normal 3 2 2 2 2 20 2 2 2 8 2" xfId="30224" xr:uid="{00000000-0005-0000-0000-00003B760000}"/>
    <cellStyle name="Normal 3 2 2 2 2 20 2 2 2 8 3" xfId="30225" xr:uid="{00000000-0005-0000-0000-00003C760000}"/>
    <cellStyle name="Normal 3 2 2 2 2 20 2 2 2 8 4" xfId="30226" xr:uid="{00000000-0005-0000-0000-00003D760000}"/>
    <cellStyle name="Normal 3 2 2 2 2 20 2 2 2 9" xfId="30227" xr:uid="{00000000-0005-0000-0000-00003E760000}"/>
    <cellStyle name="Normal 3 2 2 2 2 20 2 2 3" xfId="30228" xr:uid="{00000000-0005-0000-0000-00003F760000}"/>
    <cellStyle name="Normal 3 2 2 2 2 20 2 2 4" xfId="30229" xr:uid="{00000000-0005-0000-0000-000040760000}"/>
    <cellStyle name="Normal 3 2 2 2 2 20 2 2 5" xfId="30230" xr:uid="{00000000-0005-0000-0000-000041760000}"/>
    <cellStyle name="Normal 3 2 2 2 2 20 2 2 5 2" xfId="30231" xr:uid="{00000000-0005-0000-0000-000042760000}"/>
    <cellStyle name="Normal 3 2 2 2 2 20 2 2 5 2 2" xfId="30232" xr:uid="{00000000-0005-0000-0000-000043760000}"/>
    <cellStyle name="Normal 3 2 2 2 2 20 2 2 5 2 3" xfId="30233" xr:uid="{00000000-0005-0000-0000-000044760000}"/>
    <cellStyle name="Normal 3 2 2 2 2 20 2 2 5 2 4" xfId="30234" xr:uid="{00000000-0005-0000-0000-000045760000}"/>
    <cellStyle name="Normal 3 2 2 2 2 20 2 2 5 3" xfId="30235" xr:uid="{00000000-0005-0000-0000-000046760000}"/>
    <cellStyle name="Normal 3 2 2 2 2 20 2 2 5 4" xfId="30236" xr:uid="{00000000-0005-0000-0000-000047760000}"/>
    <cellStyle name="Normal 3 2 2 2 2 20 2 2 5 5" xfId="30237" xr:uid="{00000000-0005-0000-0000-000048760000}"/>
    <cellStyle name="Normal 3 2 2 2 2 20 2 2 5 6" xfId="30238" xr:uid="{00000000-0005-0000-0000-000049760000}"/>
    <cellStyle name="Normal 3 2 2 2 2 20 2 2 6" xfId="30239" xr:uid="{00000000-0005-0000-0000-00004A760000}"/>
    <cellStyle name="Normal 3 2 2 2 2 20 2 2 7" xfId="30240" xr:uid="{00000000-0005-0000-0000-00004B760000}"/>
    <cellStyle name="Normal 3 2 2 2 2 20 2 2 8" xfId="30241" xr:uid="{00000000-0005-0000-0000-00004C760000}"/>
    <cellStyle name="Normal 3 2 2 2 2 20 2 2 9" xfId="30242" xr:uid="{00000000-0005-0000-0000-00004D760000}"/>
    <cellStyle name="Normal 3 2 2 2 2 20 2 3" xfId="30243" xr:uid="{00000000-0005-0000-0000-00004E760000}"/>
    <cellStyle name="Normal 3 2 2 2 2 20 2 4" xfId="30244" xr:uid="{00000000-0005-0000-0000-00004F760000}"/>
    <cellStyle name="Normal 3 2 2 2 2 20 2 5" xfId="30245" xr:uid="{00000000-0005-0000-0000-000050760000}"/>
    <cellStyle name="Normal 3 2 2 2 2 20 2 5 10" xfId="30246" xr:uid="{00000000-0005-0000-0000-000051760000}"/>
    <cellStyle name="Normal 3 2 2 2 2 20 2 5 11" xfId="30247" xr:uid="{00000000-0005-0000-0000-000052760000}"/>
    <cellStyle name="Normal 3 2 2 2 2 20 2 5 2" xfId="30248" xr:uid="{00000000-0005-0000-0000-000053760000}"/>
    <cellStyle name="Normal 3 2 2 2 2 20 2 5 2 10" xfId="30249" xr:uid="{00000000-0005-0000-0000-000054760000}"/>
    <cellStyle name="Normal 3 2 2 2 2 20 2 5 2 11" xfId="30250" xr:uid="{00000000-0005-0000-0000-000055760000}"/>
    <cellStyle name="Normal 3 2 2 2 2 20 2 5 2 2" xfId="30251" xr:uid="{00000000-0005-0000-0000-000056760000}"/>
    <cellStyle name="Normal 3 2 2 2 2 20 2 5 2 2 2" xfId="30252" xr:uid="{00000000-0005-0000-0000-000057760000}"/>
    <cellStyle name="Normal 3 2 2 2 2 20 2 5 2 2 2 2" xfId="30253" xr:uid="{00000000-0005-0000-0000-000058760000}"/>
    <cellStyle name="Normal 3 2 2 2 2 20 2 5 2 2 2 3" xfId="30254" xr:uid="{00000000-0005-0000-0000-000059760000}"/>
    <cellStyle name="Normal 3 2 2 2 2 20 2 5 2 2 2 4" xfId="30255" xr:uid="{00000000-0005-0000-0000-00005A760000}"/>
    <cellStyle name="Normal 3 2 2 2 2 20 2 5 2 2 3" xfId="30256" xr:uid="{00000000-0005-0000-0000-00005B760000}"/>
    <cellStyle name="Normal 3 2 2 2 2 20 2 5 2 2 4" xfId="30257" xr:uid="{00000000-0005-0000-0000-00005C760000}"/>
    <cellStyle name="Normal 3 2 2 2 2 20 2 5 2 2 5" xfId="30258" xr:uid="{00000000-0005-0000-0000-00005D760000}"/>
    <cellStyle name="Normal 3 2 2 2 2 20 2 5 2 2 6" xfId="30259" xr:uid="{00000000-0005-0000-0000-00005E760000}"/>
    <cellStyle name="Normal 3 2 2 2 2 20 2 5 2 3" xfId="30260" xr:uid="{00000000-0005-0000-0000-00005F760000}"/>
    <cellStyle name="Normal 3 2 2 2 2 20 2 5 2 4" xfId="30261" xr:uid="{00000000-0005-0000-0000-000060760000}"/>
    <cellStyle name="Normal 3 2 2 2 2 20 2 5 2 5" xfId="30262" xr:uid="{00000000-0005-0000-0000-000061760000}"/>
    <cellStyle name="Normal 3 2 2 2 2 20 2 5 2 6" xfId="30263" xr:uid="{00000000-0005-0000-0000-000062760000}"/>
    <cellStyle name="Normal 3 2 2 2 2 20 2 5 2 7" xfId="30264" xr:uid="{00000000-0005-0000-0000-000063760000}"/>
    <cellStyle name="Normal 3 2 2 2 2 20 2 5 2 8" xfId="30265" xr:uid="{00000000-0005-0000-0000-000064760000}"/>
    <cellStyle name="Normal 3 2 2 2 2 20 2 5 2 8 2" xfId="30266" xr:uid="{00000000-0005-0000-0000-000065760000}"/>
    <cellStyle name="Normal 3 2 2 2 2 20 2 5 2 8 3" xfId="30267" xr:uid="{00000000-0005-0000-0000-000066760000}"/>
    <cellStyle name="Normal 3 2 2 2 2 20 2 5 2 8 4" xfId="30268" xr:uid="{00000000-0005-0000-0000-000067760000}"/>
    <cellStyle name="Normal 3 2 2 2 2 20 2 5 2 9" xfId="30269" xr:uid="{00000000-0005-0000-0000-000068760000}"/>
    <cellStyle name="Normal 3 2 2 2 2 20 2 5 3" xfId="30270" xr:uid="{00000000-0005-0000-0000-000069760000}"/>
    <cellStyle name="Normal 3 2 2 2 2 20 2 5 3 2" xfId="30271" xr:uid="{00000000-0005-0000-0000-00006A760000}"/>
    <cellStyle name="Normal 3 2 2 2 2 20 2 5 3 2 2" xfId="30272" xr:uid="{00000000-0005-0000-0000-00006B760000}"/>
    <cellStyle name="Normal 3 2 2 2 2 20 2 5 3 2 3" xfId="30273" xr:uid="{00000000-0005-0000-0000-00006C760000}"/>
    <cellStyle name="Normal 3 2 2 2 2 20 2 5 3 2 4" xfId="30274" xr:uid="{00000000-0005-0000-0000-00006D760000}"/>
    <cellStyle name="Normal 3 2 2 2 2 20 2 5 3 3" xfId="30275" xr:uid="{00000000-0005-0000-0000-00006E760000}"/>
    <cellStyle name="Normal 3 2 2 2 2 20 2 5 3 4" xfId="30276" xr:uid="{00000000-0005-0000-0000-00006F760000}"/>
    <cellStyle name="Normal 3 2 2 2 2 20 2 5 3 5" xfId="30277" xr:uid="{00000000-0005-0000-0000-000070760000}"/>
    <cellStyle name="Normal 3 2 2 2 2 20 2 5 3 6" xfId="30278" xr:uid="{00000000-0005-0000-0000-000071760000}"/>
    <cellStyle name="Normal 3 2 2 2 2 20 2 5 4" xfId="30279" xr:uid="{00000000-0005-0000-0000-000072760000}"/>
    <cellStyle name="Normal 3 2 2 2 2 20 2 5 5" xfId="30280" xr:uid="{00000000-0005-0000-0000-000073760000}"/>
    <cellStyle name="Normal 3 2 2 2 2 20 2 5 6" xfId="30281" xr:uid="{00000000-0005-0000-0000-000074760000}"/>
    <cellStyle name="Normal 3 2 2 2 2 20 2 5 7" xfId="30282" xr:uid="{00000000-0005-0000-0000-000075760000}"/>
    <cellStyle name="Normal 3 2 2 2 2 20 2 5 8" xfId="30283" xr:uid="{00000000-0005-0000-0000-000076760000}"/>
    <cellStyle name="Normal 3 2 2 2 2 20 2 5 8 2" xfId="30284" xr:uid="{00000000-0005-0000-0000-000077760000}"/>
    <cellStyle name="Normal 3 2 2 2 2 20 2 5 8 3" xfId="30285" xr:uid="{00000000-0005-0000-0000-000078760000}"/>
    <cellStyle name="Normal 3 2 2 2 2 20 2 5 8 4" xfId="30286" xr:uid="{00000000-0005-0000-0000-000079760000}"/>
    <cellStyle name="Normal 3 2 2 2 2 20 2 5 9" xfId="30287" xr:uid="{00000000-0005-0000-0000-00007A760000}"/>
    <cellStyle name="Normal 3 2 2 2 2 20 2 6" xfId="30288" xr:uid="{00000000-0005-0000-0000-00007B760000}"/>
    <cellStyle name="Normal 3 2 2 2 2 20 2 7" xfId="30289" xr:uid="{00000000-0005-0000-0000-00007C760000}"/>
    <cellStyle name="Normal 3 2 2 2 2 20 2 7 2" xfId="30290" xr:uid="{00000000-0005-0000-0000-00007D760000}"/>
    <cellStyle name="Normal 3 2 2 2 2 20 2 7 2 2" xfId="30291" xr:uid="{00000000-0005-0000-0000-00007E760000}"/>
    <cellStyle name="Normal 3 2 2 2 2 20 2 7 2 3" xfId="30292" xr:uid="{00000000-0005-0000-0000-00007F760000}"/>
    <cellStyle name="Normal 3 2 2 2 2 20 2 7 2 4" xfId="30293" xr:uid="{00000000-0005-0000-0000-000080760000}"/>
    <cellStyle name="Normal 3 2 2 2 2 20 2 7 3" xfId="30294" xr:uid="{00000000-0005-0000-0000-000081760000}"/>
    <cellStyle name="Normal 3 2 2 2 2 20 2 7 4" xfId="30295" xr:uid="{00000000-0005-0000-0000-000082760000}"/>
    <cellStyle name="Normal 3 2 2 2 2 20 2 7 5" xfId="30296" xr:uid="{00000000-0005-0000-0000-000083760000}"/>
    <cellStyle name="Normal 3 2 2 2 2 20 2 7 6" xfId="30297" xr:uid="{00000000-0005-0000-0000-000084760000}"/>
    <cellStyle name="Normal 3 2 2 2 2 20 2 8" xfId="30298" xr:uid="{00000000-0005-0000-0000-000085760000}"/>
    <cellStyle name="Normal 3 2 2 2 2 20 2 9" xfId="30299" xr:uid="{00000000-0005-0000-0000-000086760000}"/>
    <cellStyle name="Normal 3 2 2 2 2 20 20" xfId="30300" xr:uid="{00000000-0005-0000-0000-000087760000}"/>
    <cellStyle name="Normal 3 2 2 2 2 20 21" xfId="30301" xr:uid="{00000000-0005-0000-0000-000088760000}"/>
    <cellStyle name="Normal 3 2 2 2 2 20 21 2" xfId="30302" xr:uid="{00000000-0005-0000-0000-000089760000}"/>
    <cellStyle name="Normal 3 2 2 2 2 20 21 3" xfId="30303" xr:uid="{00000000-0005-0000-0000-00008A760000}"/>
    <cellStyle name="Normal 3 2 2 2 2 20 21 4" xfId="30304" xr:uid="{00000000-0005-0000-0000-00008B760000}"/>
    <cellStyle name="Normal 3 2 2 2 2 20 22" xfId="30305" xr:uid="{00000000-0005-0000-0000-00008C760000}"/>
    <cellStyle name="Normal 3 2 2 2 2 20 23" xfId="30306" xr:uid="{00000000-0005-0000-0000-00008D760000}"/>
    <cellStyle name="Normal 3 2 2 2 2 20 24" xfId="30307" xr:uid="{00000000-0005-0000-0000-00008E760000}"/>
    <cellStyle name="Normal 3 2 2 2 2 20 3" xfId="30308" xr:uid="{00000000-0005-0000-0000-00008F760000}"/>
    <cellStyle name="Normal 3 2 2 2 2 20 4" xfId="30309" xr:uid="{00000000-0005-0000-0000-000090760000}"/>
    <cellStyle name="Normal 3 2 2 2 2 20 5" xfId="30310" xr:uid="{00000000-0005-0000-0000-000091760000}"/>
    <cellStyle name="Normal 3 2 2 2 2 20 6" xfId="30311" xr:uid="{00000000-0005-0000-0000-000092760000}"/>
    <cellStyle name="Normal 3 2 2 2 2 20 7" xfId="30312" xr:uid="{00000000-0005-0000-0000-000093760000}"/>
    <cellStyle name="Normal 3 2 2 2 2 20 8" xfId="30313" xr:uid="{00000000-0005-0000-0000-000094760000}"/>
    <cellStyle name="Normal 3 2 2 2 2 20 9" xfId="30314" xr:uid="{00000000-0005-0000-0000-000095760000}"/>
    <cellStyle name="Normal 3 2 2 2 2 21" xfId="30315" xr:uid="{00000000-0005-0000-0000-000096760000}"/>
    <cellStyle name="Normal 3 2 2 2 2 21 10" xfId="30316" xr:uid="{00000000-0005-0000-0000-000097760000}"/>
    <cellStyle name="Normal 3 2 2 2 2 21 11" xfId="30317" xr:uid="{00000000-0005-0000-0000-000098760000}"/>
    <cellStyle name="Normal 3 2 2 2 2 21 12" xfId="30318" xr:uid="{00000000-0005-0000-0000-000099760000}"/>
    <cellStyle name="Normal 3 2 2 2 2 21 13" xfId="30319" xr:uid="{00000000-0005-0000-0000-00009A760000}"/>
    <cellStyle name="Normal 3 2 2 2 2 21 13 2" xfId="30320" xr:uid="{00000000-0005-0000-0000-00009B760000}"/>
    <cellStyle name="Normal 3 2 2 2 2 21 13 3" xfId="30321" xr:uid="{00000000-0005-0000-0000-00009C760000}"/>
    <cellStyle name="Normal 3 2 2 2 2 21 13 4" xfId="30322" xr:uid="{00000000-0005-0000-0000-00009D760000}"/>
    <cellStyle name="Normal 3 2 2 2 2 21 14" xfId="30323" xr:uid="{00000000-0005-0000-0000-00009E760000}"/>
    <cellStyle name="Normal 3 2 2 2 2 21 15" xfId="30324" xr:uid="{00000000-0005-0000-0000-00009F760000}"/>
    <cellStyle name="Normal 3 2 2 2 2 21 16" xfId="30325" xr:uid="{00000000-0005-0000-0000-0000A0760000}"/>
    <cellStyle name="Normal 3 2 2 2 2 21 2" xfId="30326" xr:uid="{00000000-0005-0000-0000-0000A1760000}"/>
    <cellStyle name="Normal 3 2 2 2 2 21 2 10" xfId="30327" xr:uid="{00000000-0005-0000-0000-0000A2760000}"/>
    <cellStyle name="Normal 3 2 2 2 2 21 2 11" xfId="30328" xr:uid="{00000000-0005-0000-0000-0000A3760000}"/>
    <cellStyle name="Normal 3 2 2 2 2 21 2 11 2" xfId="30329" xr:uid="{00000000-0005-0000-0000-0000A4760000}"/>
    <cellStyle name="Normal 3 2 2 2 2 21 2 11 3" xfId="30330" xr:uid="{00000000-0005-0000-0000-0000A5760000}"/>
    <cellStyle name="Normal 3 2 2 2 2 21 2 11 4" xfId="30331" xr:uid="{00000000-0005-0000-0000-0000A6760000}"/>
    <cellStyle name="Normal 3 2 2 2 2 21 2 12" xfId="30332" xr:uid="{00000000-0005-0000-0000-0000A7760000}"/>
    <cellStyle name="Normal 3 2 2 2 2 21 2 13" xfId="30333" xr:uid="{00000000-0005-0000-0000-0000A8760000}"/>
    <cellStyle name="Normal 3 2 2 2 2 21 2 14" xfId="30334" xr:uid="{00000000-0005-0000-0000-0000A9760000}"/>
    <cellStyle name="Normal 3 2 2 2 2 21 2 2" xfId="30335" xr:uid="{00000000-0005-0000-0000-0000AA760000}"/>
    <cellStyle name="Normal 3 2 2 2 2 21 2 2 10" xfId="30336" xr:uid="{00000000-0005-0000-0000-0000AB760000}"/>
    <cellStyle name="Normal 3 2 2 2 2 21 2 2 11" xfId="30337" xr:uid="{00000000-0005-0000-0000-0000AC760000}"/>
    <cellStyle name="Normal 3 2 2 2 2 21 2 2 2" xfId="30338" xr:uid="{00000000-0005-0000-0000-0000AD760000}"/>
    <cellStyle name="Normal 3 2 2 2 2 21 2 2 2 10" xfId="30339" xr:uid="{00000000-0005-0000-0000-0000AE760000}"/>
    <cellStyle name="Normal 3 2 2 2 2 21 2 2 2 11" xfId="30340" xr:uid="{00000000-0005-0000-0000-0000AF760000}"/>
    <cellStyle name="Normal 3 2 2 2 2 21 2 2 2 2" xfId="30341" xr:uid="{00000000-0005-0000-0000-0000B0760000}"/>
    <cellStyle name="Normal 3 2 2 2 2 21 2 2 2 2 2" xfId="30342" xr:uid="{00000000-0005-0000-0000-0000B1760000}"/>
    <cellStyle name="Normal 3 2 2 2 2 21 2 2 2 2 2 2" xfId="30343" xr:uid="{00000000-0005-0000-0000-0000B2760000}"/>
    <cellStyle name="Normal 3 2 2 2 2 21 2 2 2 2 2 3" xfId="30344" xr:uid="{00000000-0005-0000-0000-0000B3760000}"/>
    <cellStyle name="Normal 3 2 2 2 2 21 2 2 2 2 2 4" xfId="30345" xr:uid="{00000000-0005-0000-0000-0000B4760000}"/>
    <cellStyle name="Normal 3 2 2 2 2 21 2 2 2 2 3" xfId="30346" xr:uid="{00000000-0005-0000-0000-0000B5760000}"/>
    <cellStyle name="Normal 3 2 2 2 2 21 2 2 2 2 4" xfId="30347" xr:uid="{00000000-0005-0000-0000-0000B6760000}"/>
    <cellStyle name="Normal 3 2 2 2 2 21 2 2 2 2 5" xfId="30348" xr:uid="{00000000-0005-0000-0000-0000B7760000}"/>
    <cellStyle name="Normal 3 2 2 2 2 21 2 2 2 2 6" xfId="30349" xr:uid="{00000000-0005-0000-0000-0000B8760000}"/>
    <cellStyle name="Normal 3 2 2 2 2 21 2 2 2 3" xfId="30350" xr:uid="{00000000-0005-0000-0000-0000B9760000}"/>
    <cellStyle name="Normal 3 2 2 2 2 21 2 2 2 4" xfId="30351" xr:uid="{00000000-0005-0000-0000-0000BA760000}"/>
    <cellStyle name="Normal 3 2 2 2 2 21 2 2 2 5" xfId="30352" xr:uid="{00000000-0005-0000-0000-0000BB760000}"/>
    <cellStyle name="Normal 3 2 2 2 2 21 2 2 2 6" xfId="30353" xr:uid="{00000000-0005-0000-0000-0000BC760000}"/>
    <cellStyle name="Normal 3 2 2 2 2 21 2 2 2 7" xfId="30354" xr:uid="{00000000-0005-0000-0000-0000BD760000}"/>
    <cellStyle name="Normal 3 2 2 2 2 21 2 2 2 8" xfId="30355" xr:uid="{00000000-0005-0000-0000-0000BE760000}"/>
    <cellStyle name="Normal 3 2 2 2 2 21 2 2 2 8 2" xfId="30356" xr:uid="{00000000-0005-0000-0000-0000BF760000}"/>
    <cellStyle name="Normal 3 2 2 2 2 21 2 2 2 8 3" xfId="30357" xr:uid="{00000000-0005-0000-0000-0000C0760000}"/>
    <cellStyle name="Normal 3 2 2 2 2 21 2 2 2 8 4" xfId="30358" xr:uid="{00000000-0005-0000-0000-0000C1760000}"/>
    <cellStyle name="Normal 3 2 2 2 2 21 2 2 2 9" xfId="30359" xr:uid="{00000000-0005-0000-0000-0000C2760000}"/>
    <cellStyle name="Normal 3 2 2 2 2 21 2 2 3" xfId="30360" xr:uid="{00000000-0005-0000-0000-0000C3760000}"/>
    <cellStyle name="Normal 3 2 2 2 2 21 2 2 3 2" xfId="30361" xr:uid="{00000000-0005-0000-0000-0000C4760000}"/>
    <cellStyle name="Normal 3 2 2 2 2 21 2 2 3 2 2" xfId="30362" xr:uid="{00000000-0005-0000-0000-0000C5760000}"/>
    <cellStyle name="Normal 3 2 2 2 2 21 2 2 3 2 3" xfId="30363" xr:uid="{00000000-0005-0000-0000-0000C6760000}"/>
    <cellStyle name="Normal 3 2 2 2 2 21 2 2 3 2 4" xfId="30364" xr:uid="{00000000-0005-0000-0000-0000C7760000}"/>
    <cellStyle name="Normal 3 2 2 2 2 21 2 2 3 3" xfId="30365" xr:uid="{00000000-0005-0000-0000-0000C8760000}"/>
    <cellStyle name="Normal 3 2 2 2 2 21 2 2 3 4" xfId="30366" xr:uid="{00000000-0005-0000-0000-0000C9760000}"/>
    <cellStyle name="Normal 3 2 2 2 2 21 2 2 3 5" xfId="30367" xr:uid="{00000000-0005-0000-0000-0000CA760000}"/>
    <cellStyle name="Normal 3 2 2 2 2 21 2 2 3 6" xfId="30368" xr:uid="{00000000-0005-0000-0000-0000CB760000}"/>
    <cellStyle name="Normal 3 2 2 2 2 21 2 2 4" xfId="30369" xr:uid="{00000000-0005-0000-0000-0000CC760000}"/>
    <cellStyle name="Normal 3 2 2 2 2 21 2 2 5" xfId="30370" xr:uid="{00000000-0005-0000-0000-0000CD760000}"/>
    <cellStyle name="Normal 3 2 2 2 2 21 2 2 6" xfId="30371" xr:uid="{00000000-0005-0000-0000-0000CE760000}"/>
    <cellStyle name="Normal 3 2 2 2 2 21 2 2 7" xfId="30372" xr:uid="{00000000-0005-0000-0000-0000CF760000}"/>
    <cellStyle name="Normal 3 2 2 2 2 21 2 2 8" xfId="30373" xr:uid="{00000000-0005-0000-0000-0000D0760000}"/>
    <cellStyle name="Normal 3 2 2 2 2 21 2 2 8 2" xfId="30374" xr:uid="{00000000-0005-0000-0000-0000D1760000}"/>
    <cellStyle name="Normal 3 2 2 2 2 21 2 2 8 3" xfId="30375" xr:uid="{00000000-0005-0000-0000-0000D2760000}"/>
    <cellStyle name="Normal 3 2 2 2 2 21 2 2 8 4" xfId="30376" xr:uid="{00000000-0005-0000-0000-0000D3760000}"/>
    <cellStyle name="Normal 3 2 2 2 2 21 2 2 9" xfId="30377" xr:uid="{00000000-0005-0000-0000-0000D4760000}"/>
    <cellStyle name="Normal 3 2 2 2 2 21 2 3" xfId="30378" xr:uid="{00000000-0005-0000-0000-0000D5760000}"/>
    <cellStyle name="Normal 3 2 2 2 2 21 2 4" xfId="30379" xr:uid="{00000000-0005-0000-0000-0000D6760000}"/>
    <cellStyle name="Normal 3 2 2 2 2 21 2 5" xfId="30380" xr:uid="{00000000-0005-0000-0000-0000D7760000}"/>
    <cellStyle name="Normal 3 2 2 2 2 21 2 5 2" xfId="30381" xr:uid="{00000000-0005-0000-0000-0000D8760000}"/>
    <cellStyle name="Normal 3 2 2 2 2 21 2 5 2 2" xfId="30382" xr:uid="{00000000-0005-0000-0000-0000D9760000}"/>
    <cellStyle name="Normal 3 2 2 2 2 21 2 5 2 3" xfId="30383" xr:uid="{00000000-0005-0000-0000-0000DA760000}"/>
    <cellStyle name="Normal 3 2 2 2 2 21 2 5 2 4" xfId="30384" xr:uid="{00000000-0005-0000-0000-0000DB760000}"/>
    <cellStyle name="Normal 3 2 2 2 2 21 2 5 3" xfId="30385" xr:uid="{00000000-0005-0000-0000-0000DC760000}"/>
    <cellStyle name="Normal 3 2 2 2 2 21 2 5 4" xfId="30386" xr:uid="{00000000-0005-0000-0000-0000DD760000}"/>
    <cellStyle name="Normal 3 2 2 2 2 21 2 5 5" xfId="30387" xr:uid="{00000000-0005-0000-0000-0000DE760000}"/>
    <cellStyle name="Normal 3 2 2 2 2 21 2 5 6" xfId="30388" xr:uid="{00000000-0005-0000-0000-0000DF760000}"/>
    <cellStyle name="Normal 3 2 2 2 2 21 2 6" xfId="30389" xr:uid="{00000000-0005-0000-0000-0000E0760000}"/>
    <cellStyle name="Normal 3 2 2 2 2 21 2 7" xfId="30390" xr:uid="{00000000-0005-0000-0000-0000E1760000}"/>
    <cellStyle name="Normal 3 2 2 2 2 21 2 8" xfId="30391" xr:uid="{00000000-0005-0000-0000-0000E2760000}"/>
    <cellStyle name="Normal 3 2 2 2 2 21 2 9" xfId="30392" xr:uid="{00000000-0005-0000-0000-0000E3760000}"/>
    <cellStyle name="Normal 3 2 2 2 2 21 3" xfId="30393" xr:uid="{00000000-0005-0000-0000-0000E4760000}"/>
    <cellStyle name="Normal 3 2 2 2 2 21 4" xfId="30394" xr:uid="{00000000-0005-0000-0000-0000E5760000}"/>
    <cellStyle name="Normal 3 2 2 2 2 21 5" xfId="30395" xr:uid="{00000000-0005-0000-0000-0000E6760000}"/>
    <cellStyle name="Normal 3 2 2 2 2 21 5 10" xfId="30396" xr:uid="{00000000-0005-0000-0000-0000E7760000}"/>
    <cellStyle name="Normal 3 2 2 2 2 21 5 11" xfId="30397" xr:uid="{00000000-0005-0000-0000-0000E8760000}"/>
    <cellStyle name="Normal 3 2 2 2 2 21 5 2" xfId="30398" xr:uid="{00000000-0005-0000-0000-0000E9760000}"/>
    <cellStyle name="Normal 3 2 2 2 2 21 5 2 10" xfId="30399" xr:uid="{00000000-0005-0000-0000-0000EA760000}"/>
    <cellStyle name="Normal 3 2 2 2 2 21 5 2 11" xfId="30400" xr:uid="{00000000-0005-0000-0000-0000EB760000}"/>
    <cellStyle name="Normal 3 2 2 2 2 21 5 2 2" xfId="30401" xr:uid="{00000000-0005-0000-0000-0000EC760000}"/>
    <cellStyle name="Normal 3 2 2 2 2 21 5 2 2 2" xfId="30402" xr:uid="{00000000-0005-0000-0000-0000ED760000}"/>
    <cellStyle name="Normal 3 2 2 2 2 21 5 2 2 2 2" xfId="30403" xr:uid="{00000000-0005-0000-0000-0000EE760000}"/>
    <cellStyle name="Normal 3 2 2 2 2 21 5 2 2 2 3" xfId="30404" xr:uid="{00000000-0005-0000-0000-0000EF760000}"/>
    <cellStyle name="Normal 3 2 2 2 2 21 5 2 2 2 4" xfId="30405" xr:uid="{00000000-0005-0000-0000-0000F0760000}"/>
    <cellStyle name="Normal 3 2 2 2 2 21 5 2 2 3" xfId="30406" xr:uid="{00000000-0005-0000-0000-0000F1760000}"/>
    <cellStyle name="Normal 3 2 2 2 2 21 5 2 2 4" xfId="30407" xr:uid="{00000000-0005-0000-0000-0000F2760000}"/>
    <cellStyle name="Normal 3 2 2 2 2 21 5 2 2 5" xfId="30408" xr:uid="{00000000-0005-0000-0000-0000F3760000}"/>
    <cellStyle name="Normal 3 2 2 2 2 21 5 2 2 6" xfId="30409" xr:uid="{00000000-0005-0000-0000-0000F4760000}"/>
    <cellStyle name="Normal 3 2 2 2 2 21 5 2 3" xfId="30410" xr:uid="{00000000-0005-0000-0000-0000F5760000}"/>
    <cellStyle name="Normal 3 2 2 2 2 21 5 2 4" xfId="30411" xr:uid="{00000000-0005-0000-0000-0000F6760000}"/>
    <cellStyle name="Normal 3 2 2 2 2 21 5 2 5" xfId="30412" xr:uid="{00000000-0005-0000-0000-0000F7760000}"/>
    <cellStyle name="Normal 3 2 2 2 2 21 5 2 6" xfId="30413" xr:uid="{00000000-0005-0000-0000-0000F8760000}"/>
    <cellStyle name="Normal 3 2 2 2 2 21 5 2 7" xfId="30414" xr:uid="{00000000-0005-0000-0000-0000F9760000}"/>
    <cellStyle name="Normal 3 2 2 2 2 21 5 2 8" xfId="30415" xr:uid="{00000000-0005-0000-0000-0000FA760000}"/>
    <cellStyle name="Normal 3 2 2 2 2 21 5 2 8 2" xfId="30416" xr:uid="{00000000-0005-0000-0000-0000FB760000}"/>
    <cellStyle name="Normal 3 2 2 2 2 21 5 2 8 3" xfId="30417" xr:uid="{00000000-0005-0000-0000-0000FC760000}"/>
    <cellStyle name="Normal 3 2 2 2 2 21 5 2 8 4" xfId="30418" xr:uid="{00000000-0005-0000-0000-0000FD760000}"/>
    <cellStyle name="Normal 3 2 2 2 2 21 5 2 9" xfId="30419" xr:uid="{00000000-0005-0000-0000-0000FE760000}"/>
    <cellStyle name="Normal 3 2 2 2 2 21 5 3" xfId="30420" xr:uid="{00000000-0005-0000-0000-0000FF760000}"/>
    <cellStyle name="Normal 3 2 2 2 2 21 5 3 2" xfId="30421" xr:uid="{00000000-0005-0000-0000-000000770000}"/>
    <cellStyle name="Normal 3 2 2 2 2 21 5 3 2 2" xfId="30422" xr:uid="{00000000-0005-0000-0000-000001770000}"/>
    <cellStyle name="Normal 3 2 2 2 2 21 5 3 2 3" xfId="30423" xr:uid="{00000000-0005-0000-0000-000002770000}"/>
    <cellStyle name="Normal 3 2 2 2 2 21 5 3 2 4" xfId="30424" xr:uid="{00000000-0005-0000-0000-000003770000}"/>
    <cellStyle name="Normal 3 2 2 2 2 21 5 3 3" xfId="30425" xr:uid="{00000000-0005-0000-0000-000004770000}"/>
    <cellStyle name="Normal 3 2 2 2 2 21 5 3 4" xfId="30426" xr:uid="{00000000-0005-0000-0000-000005770000}"/>
    <cellStyle name="Normal 3 2 2 2 2 21 5 3 5" xfId="30427" xr:uid="{00000000-0005-0000-0000-000006770000}"/>
    <cellStyle name="Normal 3 2 2 2 2 21 5 3 6" xfId="30428" xr:uid="{00000000-0005-0000-0000-000007770000}"/>
    <cellStyle name="Normal 3 2 2 2 2 21 5 4" xfId="30429" xr:uid="{00000000-0005-0000-0000-000008770000}"/>
    <cellStyle name="Normal 3 2 2 2 2 21 5 5" xfId="30430" xr:uid="{00000000-0005-0000-0000-000009770000}"/>
    <cellStyle name="Normal 3 2 2 2 2 21 5 6" xfId="30431" xr:uid="{00000000-0005-0000-0000-00000A770000}"/>
    <cellStyle name="Normal 3 2 2 2 2 21 5 7" xfId="30432" xr:uid="{00000000-0005-0000-0000-00000B770000}"/>
    <cellStyle name="Normal 3 2 2 2 2 21 5 8" xfId="30433" xr:uid="{00000000-0005-0000-0000-00000C770000}"/>
    <cellStyle name="Normal 3 2 2 2 2 21 5 8 2" xfId="30434" xr:uid="{00000000-0005-0000-0000-00000D770000}"/>
    <cellStyle name="Normal 3 2 2 2 2 21 5 8 3" xfId="30435" xr:uid="{00000000-0005-0000-0000-00000E770000}"/>
    <cellStyle name="Normal 3 2 2 2 2 21 5 8 4" xfId="30436" xr:uid="{00000000-0005-0000-0000-00000F770000}"/>
    <cellStyle name="Normal 3 2 2 2 2 21 5 9" xfId="30437" xr:uid="{00000000-0005-0000-0000-000010770000}"/>
    <cellStyle name="Normal 3 2 2 2 2 21 6" xfId="30438" xr:uid="{00000000-0005-0000-0000-000011770000}"/>
    <cellStyle name="Normal 3 2 2 2 2 21 7" xfId="30439" xr:uid="{00000000-0005-0000-0000-000012770000}"/>
    <cellStyle name="Normal 3 2 2 2 2 21 7 2" xfId="30440" xr:uid="{00000000-0005-0000-0000-000013770000}"/>
    <cellStyle name="Normal 3 2 2 2 2 21 7 2 2" xfId="30441" xr:uid="{00000000-0005-0000-0000-000014770000}"/>
    <cellStyle name="Normal 3 2 2 2 2 21 7 2 3" xfId="30442" xr:uid="{00000000-0005-0000-0000-000015770000}"/>
    <cellStyle name="Normal 3 2 2 2 2 21 7 2 4" xfId="30443" xr:uid="{00000000-0005-0000-0000-000016770000}"/>
    <cellStyle name="Normal 3 2 2 2 2 21 7 3" xfId="30444" xr:uid="{00000000-0005-0000-0000-000017770000}"/>
    <cellStyle name="Normal 3 2 2 2 2 21 7 4" xfId="30445" xr:uid="{00000000-0005-0000-0000-000018770000}"/>
    <cellStyle name="Normal 3 2 2 2 2 21 7 5" xfId="30446" xr:uid="{00000000-0005-0000-0000-000019770000}"/>
    <cellStyle name="Normal 3 2 2 2 2 21 7 6" xfId="30447" xr:uid="{00000000-0005-0000-0000-00001A770000}"/>
    <cellStyle name="Normal 3 2 2 2 2 21 8" xfId="30448" xr:uid="{00000000-0005-0000-0000-00001B770000}"/>
    <cellStyle name="Normal 3 2 2 2 2 21 9" xfId="30449" xr:uid="{00000000-0005-0000-0000-00001C770000}"/>
    <cellStyle name="Normal 3 2 2 2 2 22" xfId="30450" xr:uid="{00000000-0005-0000-0000-00001D770000}"/>
    <cellStyle name="Normal 3 2 2 2 2 23" xfId="30451" xr:uid="{00000000-0005-0000-0000-00001E770000}"/>
    <cellStyle name="Normal 3 2 2 2 2 24" xfId="30452" xr:uid="{00000000-0005-0000-0000-00001F770000}"/>
    <cellStyle name="Normal 3 2 2 2 2 25" xfId="30453" xr:uid="{00000000-0005-0000-0000-000020770000}"/>
    <cellStyle name="Normal 3 2 2 2 2 26" xfId="30454" xr:uid="{00000000-0005-0000-0000-000021770000}"/>
    <cellStyle name="Normal 3 2 2 2 2 27" xfId="30455" xr:uid="{00000000-0005-0000-0000-000022770000}"/>
    <cellStyle name="Normal 3 2 2 2 2 28" xfId="30456" xr:uid="{00000000-0005-0000-0000-000023770000}"/>
    <cellStyle name="Normal 3 2 2 2 2 29" xfId="30457" xr:uid="{00000000-0005-0000-0000-000024770000}"/>
    <cellStyle name="Normal 3 2 2 2 2 29 10" xfId="30458" xr:uid="{00000000-0005-0000-0000-000025770000}"/>
    <cellStyle name="Normal 3 2 2 2 2 29 11" xfId="30459" xr:uid="{00000000-0005-0000-0000-000026770000}"/>
    <cellStyle name="Normal 3 2 2 2 2 29 11 2" xfId="30460" xr:uid="{00000000-0005-0000-0000-000027770000}"/>
    <cellStyle name="Normal 3 2 2 2 2 29 11 3" xfId="30461" xr:uid="{00000000-0005-0000-0000-000028770000}"/>
    <cellStyle name="Normal 3 2 2 2 2 29 11 4" xfId="30462" xr:uid="{00000000-0005-0000-0000-000029770000}"/>
    <cellStyle name="Normal 3 2 2 2 2 29 12" xfId="30463" xr:uid="{00000000-0005-0000-0000-00002A770000}"/>
    <cellStyle name="Normal 3 2 2 2 2 29 13" xfId="30464" xr:uid="{00000000-0005-0000-0000-00002B770000}"/>
    <cellStyle name="Normal 3 2 2 2 2 29 14" xfId="30465" xr:uid="{00000000-0005-0000-0000-00002C770000}"/>
    <cellStyle name="Normal 3 2 2 2 2 29 2" xfId="30466" xr:uid="{00000000-0005-0000-0000-00002D770000}"/>
    <cellStyle name="Normal 3 2 2 2 2 29 2 10" xfId="30467" xr:uid="{00000000-0005-0000-0000-00002E770000}"/>
    <cellStyle name="Normal 3 2 2 2 2 29 2 11" xfId="30468" xr:uid="{00000000-0005-0000-0000-00002F770000}"/>
    <cellStyle name="Normal 3 2 2 2 2 29 2 2" xfId="30469" xr:uid="{00000000-0005-0000-0000-000030770000}"/>
    <cellStyle name="Normal 3 2 2 2 2 29 2 2 10" xfId="30470" xr:uid="{00000000-0005-0000-0000-000031770000}"/>
    <cellStyle name="Normal 3 2 2 2 2 29 2 2 11" xfId="30471" xr:uid="{00000000-0005-0000-0000-000032770000}"/>
    <cellStyle name="Normal 3 2 2 2 2 29 2 2 2" xfId="30472" xr:uid="{00000000-0005-0000-0000-000033770000}"/>
    <cellStyle name="Normal 3 2 2 2 2 29 2 2 2 2" xfId="30473" xr:uid="{00000000-0005-0000-0000-000034770000}"/>
    <cellStyle name="Normal 3 2 2 2 2 29 2 2 2 2 2" xfId="30474" xr:uid="{00000000-0005-0000-0000-000035770000}"/>
    <cellStyle name="Normal 3 2 2 2 2 29 2 2 2 2 3" xfId="30475" xr:uid="{00000000-0005-0000-0000-000036770000}"/>
    <cellStyle name="Normal 3 2 2 2 2 29 2 2 2 2 4" xfId="30476" xr:uid="{00000000-0005-0000-0000-000037770000}"/>
    <cellStyle name="Normal 3 2 2 2 2 29 2 2 2 3" xfId="30477" xr:uid="{00000000-0005-0000-0000-000038770000}"/>
    <cellStyle name="Normal 3 2 2 2 2 29 2 2 2 4" xfId="30478" xr:uid="{00000000-0005-0000-0000-000039770000}"/>
    <cellStyle name="Normal 3 2 2 2 2 29 2 2 2 5" xfId="30479" xr:uid="{00000000-0005-0000-0000-00003A770000}"/>
    <cellStyle name="Normal 3 2 2 2 2 29 2 2 2 6" xfId="30480" xr:uid="{00000000-0005-0000-0000-00003B770000}"/>
    <cellStyle name="Normal 3 2 2 2 2 29 2 2 3" xfId="30481" xr:uid="{00000000-0005-0000-0000-00003C770000}"/>
    <cellStyle name="Normal 3 2 2 2 2 29 2 2 4" xfId="30482" xr:uid="{00000000-0005-0000-0000-00003D770000}"/>
    <cellStyle name="Normal 3 2 2 2 2 29 2 2 5" xfId="30483" xr:uid="{00000000-0005-0000-0000-00003E770000}"/>
    <cellStyle name="Normal 3 2 2 2 2 29 2 2 6" xfId="30484" xr:uid="{00000000-0005-0000-0000-00003F770000}"/>
    <cellStyle name="Normal 3 2 2 2 2 29 2 2 7" xfId="30485" xr:uid="{00000000-0005-0000-0000-000040770000}"/>
    <cellStyle name="Normal 3 2 2 2 2 29 2 2 8" xfId="30486" xr:uid="{00000000-0005-0000-0000-000041770000}"/>
    <cellStyle name="Normal 3 2 2 2 2 29 2 2 8 2" xfId="30487" xr:uid="{00000000-0005-0000-0000-000042770000}"/>
    <cellStyle name="Normal 3 2 2 2 2 29 2 2 8 3" xfId="30488" xr:uid="{00000000-0005-0000-0000-000043770000}"/>
    <cellStyle name="Normal 3 2 2 2 2 29 2 2 8 4" xfId="30489" xr:uid="{00000000-0005-0000-0000-000044770000}"/>
    <cellStyle name="Normal 3 2 2 2 2 29 2 2 9" xfId="30490" xr:uid="{00000000-0005-0000-0000-000045770000}"/>
    <cellStyle name="Normal 3 2 2 2 2 29 2 3" xfId="30491" xr:uid="{00000000-0005-0000-0000-000046770000}"/>
    <cellStyle name="Normal 3 2 2 2 2 29 2 3 2" xfId="30492" xr:uid="{00000000-0005-0000-0000-000047770000}"/>
    <cellStyle name="Normal 3 2 2 2 2 29 2 3 2 2" xfId="30493" xr:uid="{00000000-0005-0000-0000-000048770000}"/>
    <cellStyle name="Normal 3 2 2 2 2 29 2 3 2 3" xfId="30494" xr:uid="{00000000-0005-0000-0000-000049770000}"/>
    <cellStyle name="Normal 3 2 2 2 2 29 2 3 2 4" xfId="30495" xr:uid="{00000000-0005-0000-0000-00004A770000}"/>
    <cellStyle name="Normal 3 2 2 2 2 29 2 3 3" xfId="30496" xr:uid="{00000000-0005-0000-0000-00004B770000}"/>
    <cellStyle name="Normal 3 2 2 2 2 29 2 3 4" xfId="30497" xr:uid="{00000000-0005-0000-0000-00004C770000}"/>
    <cellStyle name="Normal 3 2 2 2 2 29 2 3 5" xfId="30498" xr:uid="{00000000-0005-0000-0000-00004D770000}"/>
    <cellStyle name="Normal 3 2 2 2 2 29 2 3 6" xfId="30499" xr:uid="{00000000-0005-0000-0000-00004E770000}"/>
    <cellStyle name="Normal 3 2 2 2 2 29 2 4" xfId="30500" xr:uid="{00000000-0005-0000-0000-00004F770000}"/>
    <cellStyle name="Normal 3 2 2 2 2 29 2 5" xfId="30501" xr:uid="{00000000-0005-0000-0000-000050770000}"/>
    <cellStyle name="Normal 3 2 2 2 2 29 2 6" xfId="30502" xr:uid="{00000000-0005-0000-0000-000051770000}"/>
    <cellStyle name="Normal 3 2 2 2 2 29 2 7" xfId="30503" xr:uid="{00000000-0005-0000-0000-000052770000}"/>
    <cellStyle name="Normal 3 2 2 2 2 29 2 8" xfId="30504" xr:uid="{00000000-0005-0000-0000-000053770000}"/>
    <cellStyle name="Normal 3 2 2 2 2 29 2 8 2" xfId="30505" xr:uid="{00000000-0005-0000-0000-000054770000}"/>
    <cellStyle name="Normal 3 2 2 2 2 29 2 8 3" xfId="30506" xr:uid="{00000000-0005-0000-0000-000055770000}"/>
    <cellStyle name="Normal 3 2 2 2 2 29 2 8 4" xfId="30507" xr:uid="{00000000-0005-0000-0000-000056770000}"/>
    <cellStyle name="Normal 3 2 2 2 2 29 2 9" xfId="30508" xr:uid="{00000000-0005-0000-0000-000057770000}"/>
    <cellStyle name="Normal 3 2 2 2 2 29 3" xfId="30509" xr:uid="{00000000-0005-0000-0000-000058770000}"/>
    <cellStyle name="Normal 3 2 2 2 2 29 4" xfId="30510" xr:uid="{00000000-0005-0000-0000-000059770000}"/>
    <cellStyle name="Normal 3 2 2 2 2 29 5" xfId="30511" xr:uid="{00000000-0005-0000-0000-00005A770000}"/>
    <cellStyle name="Normal 3 2 2 2 2 29 5 2" xfId="30512" xr:uid="{00000000-0005-0000-0000-00005B770000}"/>
    <cellStyle name="Normal 3 2 2 2 2 29 5 2 2" xfId="30513" xr:uid="{00000000-0005-0000-0000-00005C770000}"/>
    <cellStyle name="Normal 3 2 2 2 2 29 5 2 3" xfId="30514" xr:uid="{00000000-0005-0000-0000-00005D770000}"/>
    <cellStyle name="Normal 3 2 2 2 2 29 5 2 4" xfId="30515" xr:uid="{00000000-0005-0000-0000-00005E770000}"/>
    <cellStyle name="Normal 3 2 2 2 2 29 5 3" xfId="30516" xr:uid="{00000000-0005-0000-0000-00005F770000}"/>
    <cellStyle name="Normal 3 2 2 2 2 29 5 4" xfId="30517" xr:uid="{00000000-0005-0000-0000-000060770000}"/>
    <cellStyle name="Normal 3 2 2 2 2 29 5 5" xfId="30518" xr:uid="{00000000-0005-0000-0000-000061770000}"/>
    <cellStyle name="Normal 3 2 2 2 2 29 5 6" xfId="30519" xr:uid="{00000000-0005-0000-0000-000062770000}"/>
    <cellStyle name="Normal 3 2 2 2 2 29 6" xfId="30520" xr:uid="{00000000-0005-0000-0000-000063770000}"/>
    <cellStyle name="Normal 3 2 2 2 2 29 7" xfId="30521" xr:uid="{00000000-0005-0000-0000-000064770000}"/>
    <cellStyle name="Normal 3 2 2 2 2 29 8" xfId="30522" xr:uid="{00000000-0005-0000-0000-000065770000}"/>
    <cellStyle name="Normal 3 2 2 2 2 29 9" xfId="30523" xr:uid="{00000000-0005-0000-0000-000066770000}"/>
    <cellStyle name="Normal 3 2 2 2 2 3" xfId="30524" xr:uid="{00000000-0005-0000-0000-000067770000}"/>
    <cellStyle name="Normal 3 2 2 2 2 30" xfId="30525" xr:uid="{00000000-0005-0000-0000-000068770000}"/>
    <cellStyle name="Normal 3 2 2 2 2 31" xfId="30526" xr:uid="{00000000-0005-0000-0000-000069770000}"/>
    <cellStyle name="Normal 3 2 2 2 2 31 10" xfId="30527" xr:uid="{00000000-0005-0000-0000-00006A770000}"/>
    <cellStyle name="Normal 3 2 2 2 2 31 11" xfId="30528" xr:uid="{00000000-0005-0000-0000-00006B770000}"/>
    <cellStyle name="Normal 3 2 2 2 2 31 2" xfId="30529" xr:uid="{00000000-0005-0000-0000-00006C770000}"/>
    <cellStyle name="Normal 3 2 2 2 2 31 2 10" xfId="30530" xr:uid="{00000000-0005-0000-0000-00006D770000}"/>
    <cellStyle name="Normal 3 2 2 2 2 31 2 11" xfId="30531" xr:uid="{00000000-0005-0000-0000-00006E770000}"/>
    <cellStyle name="Normal 3 2 2 2 2 31 2 2" xfId="30532" xr:uid="{00000000-0005-0000-0000-00006F770000}"/>
    <cellStyle name="Normal 3 2 2 2 2 31 2 2 2" xfId="30533" xr:uid="{00000000-0005-0000-0000-000070770000}"/>
    <cellStyle name="Normal 3 2 2 2 2 31 2 2 2 2" xfId="30534" xr:uid="{00000000-0005-0000-0000-000071770000}"/>
    <cellStyle name="Normal 3 2 2 2 2 31 2 2 2 3" xfId="30535" xr:uid="{00000000-0005-0000-0000-000072770000}"/>
    <cellStyle name="Normal 3 2 2 2 2 31 2 2 2 4" xfId="30536" xr:uid="{00000000-0005-0000-0000-000073770000}"/>
    <cellStyle name="Normal 3 2 2 2 2 31 2 2 3" xfId="30537" xr:uid="{00000000-0005-0000-0000-000074770000}"/>
    <cellStyle name="Normal 3 2 2 2 2 31 2 2 4" xfId="30538" xr:uid="{00000000-0005-0000-0000-000075770000}"/>
    <cellStyle name="Normal 3 2 2 2 2 31 2 2 5" xfId="30539" xr:uid="{00000000-0005-0000-0000-000076770000}"/>
    <cellStyle name="Normal 3 2 2 2 2 31 2 2 6" xfId="30540" xr:uid="{00000000-0005-0000-0000-000077770000}"/>
    <cellStyle name="Normal 3 2 2 2 2 31 2 3" xfId="30541" xr:uid="{00000000-0005-0000-0000-000078770000}"/>
    <cellStyle name="Normal 3 2 2 2 2 31 2 4" xfId="30542" xr:uid="{00000000-0005-0000-0000-000079770000}"/>
    <cellStyle name="Normal 3 2 2 2 2 31 2 5" xfId="30543" xr:uid="{00000000-0005-0000-0000-00007A770000}"/>
    <cellStyle name="Normal 3 2 2 2 2 31 2 6" xfId="30544" xr:uid="{00000000-0005-0000-0000-00007B770000}"/>
    <cellStyle name="Normal 3 2 2 2 2 31 2 7" xfId="30545" xr:uid="{00000000-0005-0000-0000-00007C770000}"/>
    <cellStyle name="Normal 3 2 2 2 2 31 2 8" xfId="30546" xr:uid="{00000000-0005-0000-0000-00007D770000}"/>
    <cellStyle name="Normal 3 2 2 2 2 31 2 8 2" xfId="30547" xr:uid="{00000000-0005-0000-0000-00007E770000}"/>
    <cellStyle name="Normal 3 2 2 2 2 31 2 8 3" xfId="30548" xr:uid="{00000000-0005-0000-0000-00007F770000}"/>
    <cellStyle name="Normal 3 2 2 2 2 31 2 8 4" xfId="30549" xr:uid="{00000000-0005-0000-0000-000080770000}"/>
    <cellStyle name="Normal 3 2 2 2 2 31 2 9" xfId="30550" xr:uid="{00000000-0005-0000-0000-000081770000}"/>
    <cellStyle name="Normal 3 2 2 2 2 31 3" xfId="30551" xr:uid="{00000000-0005-0000-0000-000082770000}"/>
    <cellStyle name="Normal 3 2 2 2 2 31 3 2" xfId="30552" xr:uid="{00000000-0005-0000-0000-000083770000}"/>
    <cellStyle name="Normal 3 2 2 2 2 31 3 2 2" xfId="30553" xr:uid="{00000000-0005-0000-0000-000084770000}"/>
    <cellStyle name="Normal 3 2 2 2 2 31 3 2 3" xfId="30554" xr:uid="{00000000-0005-0000-0000-000085770000}"/>
    <cellStyle name="Normal 3 2 2 2 2 31 3 2 4" xfId="30555" xr:uid="{00000000-0005-0000-0000-000086770000}"/>
    <cellStyle name="Normal 3 2 2 2 2 31 3 3" xfId="30556" xr:uid="{00000000-0005-0000-0000-000087770000}"/>
    <cellStyle name="Normal 3 2 2 2 2 31 3 4" xfId="30557" xr:uid="{00000000-0005-0000-0000-000088770000}"/>
    <cellStyle name="Normal 3 2 2 2 2 31 3 5" xfId="30558" xr:uid="{00000000-0005-0000-0000-000089770000}"/>
    <cellStyle name="Normal 3 2 2 2 2 31 3 6" xfId="30559" xr:uid="{00000000-0005-0000-0000-00008A770000}"/>
    <cellStyle name="Normal 3 2 2 2 2 31 4" xfId="30560" xr:uid="{00000000-0005-0000-0000-00008B770000}"/>
    <cellStyle name="Normal 3 2 2 2 2 31 5" xfId="30561" xr:uid="{00000000-0005-0000-0000-00008C770000}"/>
    <cellStyle name="Normal 3 2 2 2 2 31 6" xfId="30562" xr:uid="{00000000-0005-0000-0000-00008D770000}"/>
    <cellStyle name="Normal 3 2 2 2 2 31 7" xfId="30563" xr:uid="{00000000-0005-0000-0000-00008E770000}"/>
    <cellStyle name="Normal 3 2 2 2 2 31 8" xfId="30564" xr:uid="{00000000-0005-0000-0000-00008F770000}"/>
    <cellStyle name="Normal 3 2 2 2 2 31 8 2" xfId="30565" xr:uid="{00000000-0005-0000-0000-000090770000}"/>
    <cellStyle name="Normal 3 2 2 2 2 31 8 3" xfId="30566" xr:uid="{00000000-0005-0000-0000-000091770000}"/>
    <cellStyle name="Normal 3 2 2 2 2 31 8 4" xfId="30567" xr:uid="{00000000-0005-0000-0000-000092770000}"/>
    <cellStyle name="Normal 3 2 2 2 2 31 9" xfId="30568" xr:uid="{00000000-0005-0000-0000-000093770000}"/>
    <cellStyle name="Normal 3 2 2 2 2 32" xfId="30569" xr:uid="{00000000-0005-0000-0000-000094770000}"/>
    <cellStyle name="Normal 3 2 2 2 2 33" xfId="30570" xr:uid="{00000000-0005-0000-0000-000095770000}"/>
    <cellStyle name="Normal 3 2 2 2 2 33 2" xfId="30571" xr:uid="{00000000-0005-0000-0000-000096770000}"/>
    <cellStyle name="Normal 3 2 2 2 2 33 2 2" xfId="30572" xr:uid="{00000000-0005-0000-0000-000097770000}"/>
    <cellStyle name="Normal 3 2 2 2 2 33 2 3" xfId="30573" xr:uid="{00000000-0005-0000-0000-000098770000}"/>
    <cellStyle name="Normal 3 2 2 2 2 33 2 4" xfId="30574" xr:uid="{00000000-0005-0000-0000-000099770000}"/>
    <cellStyle name="Normal 3 2 2 2 2 33 3" xfId="30575" xr:uid="{00000000-0005-0000-0000-00009A770000}"/>
    <cellStyle name="Normal 3 2 2 2 2 33 4" xfId="30576" xr:uid="{00000000-0005-0000-0000-00009B770000}"/>
    <cellStyle name="Normal 3 2 2 2 2 33 5" xfId="30577" xr:uid="{00000000-0005-0000-0000-00009C770000}"/>
    <cellStyle name="Normal 3 2 2 2 2 33 6" xfId="30578" xr:uid="{00000000-0005-0000-0000-00009D770000}"/>
    <cellStyle name="Normal 3 2 2 2 2 34" xfId="30579" xr:uid="{00000000-0005-0000-0000-00009E770000}"/>
    <cellStyle name="Normal 3 2 2 2 2 35" xfId="30580" xr:uid="{00000000-0005-0000-0000-00009F770000}"/>
    <cellStyle name="Normal 3 2 2 2 2 36" xfId="30581" xr:uid="{00000000-0005-0000-0000-0000A0770000}"/>
    <cellStyle name="Normal 3 2 2 2 2 37" xfId="30582" xr:uid="{00000000-0005-0000-0000-0000A1770000}"/>
    <cellStyle name="Normal 3 2 2 2 2 38" xfId="30583" xr:uid="{00000000-0005-0000-0000-0000A2770000}"/>
    <cellStyle name="Normal 3 2 2 2 2 39" xfId="30584" xr:uid="{00000000-0005-0000-0000-0000A3770000}"/>
    <cellStyle name="Normal 3 2 2 2 2 39 2" xfId="30585" xr:uid="{00000000-0005-0000-0000-0000A4770000}"/>
    <cellStyle name="Normal 3 2 2 2 2 39 3" xfId="30586" xr:uid="{00000000-0005-0000-0000-0000A5770000}"/>
    <cellStyle name="Normal 3 2 2 2 2 39 4" xfId="30587" xr:uid="{00000000-0005-0000-0000-0000A6770000}"/>
    <cellStyle name="Normal 3 2 2 2 2 4" xfId="30588" xr:uid="{00000000-0005-0000-0000-0000A7770000}"/>
    <cellStyle name="Normal 3 2 2 2 2 40" xfId="30589" xr:uid="{00000000-0005-0000-0000-0000A8770000}"/>
    <cellStyle name="Normal 3 2 2 2 2 41" xfId="30590" xr:uid="{00000000-0005-0000-0000-0000A9770000}"/>
    <cellStyle name="Normal 3 2 2 2 2 42" xfId="30591" xr:uid="{00000000-0005-0000-0000-0000AA770000}"/>
    <cellStyle name="Normal 3 2 2 2 2 43" xfId="30592" xr:uid="{00000000-0005-0000-0000-0000AB770000}"/>
    <cellStyle name="Normal 3 2 2 2 2 44" xfId="30593" xr:uid="{00000000-0005-0000-0000-0000AC770000}"/>
    <cellStyle name="Normal 3 2 2 2 2 45" xfId="30594" xr:uid="{00000000-0005-0000-0000-0000AD770000}"/>
    <cellStyle name="Normal 3 2 2 2 2 46" xfId="30595" xr:uid="{00000000-0005-0000-0000-0000AE770000}"/>
    <cellStyle name="Normal 3 2 2 2 2 47" xfId="30596" xr:uid="{00000000-0005-0000-0000-0000AF770000}"/>
    <cellStyle name="Normal 3 2 2 2 2 48" xfId="30597" xr:uid="{00000000-0005-0000-0000-0000B0770000}"/>
    <cellStyle name="Normal 3 2 2 2 2 49" xfId="30598" xr:uid="{00000000-0005-0000-0000-0000B1770000}"/>
    <cellStyle name="Normal 3 2 2 2 2 5" xfId="30599" xr:uid="{00000000-0005-0000-0000-0000B2770000}"/>
    <cellStyle name="Normal 3 2 2 2 2 50" xfId="30600" xr:uid="{00000000-0005-0000-0000-0000B3770000}"/>
    <cellStyle name="Normal 3 2 2 2 2 51" xfId="30601" xr:uid="{00000000-0005-0000-0000-0000B4770000}"/>
    <cellStyle name="Normal 3 2 2 2 2 52" xfId="30602" xr:uid="{00000000-0005-0000-0000-0000B5770000}"/>
    <cellStyle name="Normal 3 2 2 2 2 53" xfId="30603" xr:uid="{00000000-0005-0000-0000-0000B6770000}"/>
    <cellStyle name="Normal 3 2 2 2 2 54" xfId="30604" xr:uid="{00000000-0005-0000-0000-0000B7770000}"/>
    <cellStyle name="Normal 3 2 2 2 2 54 2" xfId="30605" xr:uid="{00000000-0005-0000-0000-0000B8770000}"/>
    <cellStyle name="Normal 3 2 2 2 2 54 3" xfId="30606" xr:uid="{00000000-0005-0000-0000-0000B9770000}"/>
    <cellStyle name="Normal 3 2 2 2 2 54 4" xfId="30607" xr:uid="{00000000-0005-0000-0000-0000BA770000}"/>
    <cellStyle name="Normal 3 2 2 2 2 54 5" xfId="30608" xr:uid="{00000000-0005-0000-0000-0000BB770000}"/>
    <cellStyle name="Normal 3 2 2 2 2 54 6" xfId="30609" xr:uid="{00000000-0005-0000-0000-0000BC770000}"/>
    <cellStyle name="Normal 3 2 2 2 2 54 7" xfId="30610" xr:uid="{00000000-0005-0000-0000-0000BD770000}"/>
    <cellStyle name="Normal 3 2 2 2 2 55" xfId="30611" xr:uid="{00000000-0005-0000-0000-0000BE770000}"/>
    <cellStyle name="Normal 3 2 2 2 2 56" xfId="30612" xr:uid="{00000000-0005-0000-0000-0000BF770000}"/>
    <cellStyle name="Normal 3 2 2 2 2 57" xfId="30613" xr:uid="{00000000-0005-0000-0000-0000C0770000}"/>
    <cellStyle name="Normal 3 2 2 2 2 58" xfId="30614" xr:uid="{00000000-0005-0000-0000-0000C1770000}"/>
    <cellStyle name="Normal 3 2 2 2 2 59" xfId="30615" xr:uid="{00000000-0005-0000-0000-0000C2770000}"/>
    <cellStyle name="Normal 3 2 2 2 2 6" xfId="30616" xr:uid="{00000000-0005-0000-0000-0000C3770000}"/>
    <cellStyle name="Normal 3 2 2 2 2 60" xfId="30617" xr:uid="{00000000-0005-0000-0000-0000C4770000}"/>
    <cellStyle name="Normal 3 2 2 2 2 61" xfId="30618" xr:uid="{00000000-0005-0000-0000-0000C5770000}"/>
    <cellStyle name="Normal 3 2 2 2 2 62" xfId="30619" xr:uid="{00000000-0005-0000-0000-0000C6770000}"/>
    <cellStyle name="Normal 3 2 2 2 2 63" xfId="30620" xr:uid="{00000000-0005-0000-0000-0000C7770000}"/>
    <cellStyle name="Normal 3 2 2 2 2 64" xfId="30621" xr:uid="{00000000-0005-0000-0000-0000C8770000}"/>
    <cellStyle name="Normal 3 2 2 2 2 65" xfId="30622" xr:uid="{00000000-0005-0000-0000-0000C9770000}"/>
    <cellStyle name="Normal 3 2 2 2 2 66" xfId="30623" xr:uid="{00000000-0005-0000-0000-0000CA770000}"/>
    <cellStyle name="Normal 3 2 2 2 2 67" xfId="30624" xr:uid="{00000000-0005-0000-0000-0000CB770000}"/>
    <cellStyle name="Normal 3 2 2 2 2 68" xfId="30625" xr:uid="{00000000-0005-0000-0000-0000CC770000}"/>
    <cellStyle name="Normal 3 2 2 2 2 69" xfId="30626" xr:uid="{00000000-0005-0000-0000-0000CD770000}"/>
    <cellStyle name="Normal 3 2 2 2 2 7" xfId="30627" xr:uid="{00000000-0005-0000-0000-0000CE770000}"/>
    <cellStyle name="Normal 3 2 2 2 2 70" xfId="30628" xr:uid="{00000000-0005-0000-0000-0000CF770000}"/>
    <cellStyle name="Normal 3 2 2 2 2 71" xfId="30629" xr:uid="{00000000-0005-0000-0000-0000D0770000}"/>
    <cellStyle name="Normal 3 2 2 2 2 72" xfId="30630" xr:uid="{00000000-0005-0000-0000-0000D1770000}"/>
    <cellStyle name="Normal 3 2 2 2 2 73" xfId="30631" xr:uid="{00000000-0005-0000-0000-0000D2770000}"/>
    <cellStyle name="Normal 3 2 2 2 2 74" xfId="30632" xr:uid="{00000000-0005-0000-0000-0000D3770000}"/>
    <cellStyle name="Normal 3 2 2 2 2 75" xfId="30633" xr:uid="{00000000-0005-0000-0000-0000D4770000}"/>
    <cellStyle name="Normal 3 2 2 2 2 76" xfId="30634" xr:uid="{00000000-0005-0000-0000-0000D5770000}"/>
    <cellStyle name="Normal 3 2 2 2 2 77" xfId="30635" xr:uid="{00000000-0005-0000-0000-0000D6770000}"/>
    <cellStyle name="Normal 3 2 2 2 2 78" xfId="30636" xr:uid="{00000000-0005-0000-0000-0000D7770000}"/>
    <cellStyle name="Normal 3 2 2 2 2 79" xfId="30637" xr:uid="{00000000-0005-0000-0000-0000D8770000}"/>
    <cellStyle name="Normal 3 2 2 2 2 8" xfId="30638" xr:uid="{00000000-0005-0000-0000-0000D9770000}"/>
    <cellStyle name="Normal 3 2 2 2 2 80" xfId="30639" xr:uid="{00000000-0005-0000-0000-0000DA770000}"/>
    <cellStyle name="Normal 3 2 2 2 2 81" xfId="30640" xr:uid="{00000000-0005-0000-0000-0000DB770000}"/>
    <cellStyle name="Normal 3 2 2 2 2 82" xfId="30641" xr:uid="{00000000-0005-0000-0000-0000DC770000}"/>
    <cellStyle name="Normal 3 2 2 2 2 83" xfId="30642" xr:uid="{00000000-0005-0000-0000-0000DD770000}"/>
    <cellStyle name="Normal 3 2 2 2 2 84" xfId="30643" xr:uid="{00000000-0005-0000-0000-0000DE770000}"/>
    <cellStyle name="Normal 3 2 2 2 2 85" xfId="30644" xr:uid="{00000000-0005-0000-0000-0000DF770000}"/>
    <cellStyle name="Normal 3 2 2 2 2 86" xfId="30645" xr:uid="{00000000-0005-0000-0000-0000E0770000}"/>
    <cellStyle name="Normal 3 2 2 2 2 86 2" xfId="30646" xr:uid="{00000000-0005-0000-0000-0000E1770000}"/>
    <cellStyle name="Normal 3 2 2 2 2 86 3" xfId="30647" xr:uid="{00000000-0005-0000-0000-0000E2770000}"/>
    <cellStyle name="Normal 3 2 2 2 2 86 4" xfId="30648" xr:uid="{00000000-0005-0000-0000-0000E3770000}"/>
    <cellStyle name="Normal 3 2 2 2 2 87" xfId="30649" xr:uid="{00000000-0005-0000-0000-0000E4770000}"/>
    <cellStyle name="Normal 3 2 2 2 2 88" xfId="30650" xr:uid="{00000000-0005-0000-0000-0000E5770000}"/>
    <cellStyle name="Normal 3 2 2 2 2 89" xfId="30651" xr:uid="{00000000-0005-0000-0000-0000E6770000}"/>
    <cellStyle name="Normal 3 2 2 2 2 9" xfId="30652" xr:uid="{00000000-0005-0000-0000-0000E7770000}"/>
    <cellStyle name="Normal 3 2 2 2 20" xfId="30653" xr:uid="{00000000-0005-0000-0000-0000E8770000}"/>
    <cellStyle name="Normal 3 2 2 2 20 2" xfId="30654" xr:uid="{00000000-0005-0000-0000-0000E9770000}"/>
    <cellStyle name="Normal 3 2 2 2 20 3" xfId="30655" xr:uid="{00000000-0005-0000-0000-0000EA770000}"/>
    <cellStyle name="Normal 3 2 2 2 20 4" xfId="30656" xr:uid="{00000000-0005-0000-0000-0000EB770000}"/>
    <cellStyle name="Normal 3 2 2 2 20 5" xfId="30657" xr:uid="{00000000-0005-0000-0000-0000EC770000}"/>
    <cellStyle name="Normal 3 2 2 2 20 6" xfId="30658" xr:uid="{00000000-0005-0000-0000-0000ED770000}"/>
    <cellStyle name="Normal 3 2 2 2 21" xfId="30659" xr:uid="{00000000-0005-0000-0000-0000EE770000}"/>
    <cellStyle name="Normal 3 2 2 2 21 2" xfId="30660" xr:uid="{00000000-0005-0000-0000-0000EF770000}"/>
    <cellStyle name="Normal 3 2 2 2 21 3" xfId="30661" xr:uid="{00000000-0005-0000-0000-0000F0770000}"/>
    <cellStyle name="Normal 3 2 2 2 21 4" xfId="30662" xr:uid="{00000000-0005-0000-0000-0000F1770000}"/>
    <cellStyle name="Normal 3 2 2 2 21 5" xfId="30663" xr:uid="{00000000-0005-0000-0000-0000F2770000}"/>
    <cellStyle name="Normal 3 2 2 2 21 6" xfId="30664" xr:uid="{00000000-0005-0000-0000-0000F3770000}"/>
    <cellStyle name="Normal 3 2 2 2 22" xfId="30665" xr:uid="{00000000-0005-0000-0000-0000F4770000}"/>
    <cellStyle name="Normal 3 2 2 2 22 2" xfId="30666" xr:uid="{00000000-0005-0000-0000-0000F5770000}"/>
    <cellStyle name="Normal 3 2 2 2 22 3" xfId="30667" xr:uid="{00000000-0005-0000-0000-0000F6770000}"/>
    <cellStyle name="Normal 3 2 2 2 22 4" xfId="30668" xr:uid="{00000000-0005-0000-0000-0000F7770000}"/>
    <cellStyle name="Normal 3 2 2 2 22 5" xfId="30669" xr:uid="{00000000-0005-0000-0000-0000F8770000}"/>
    <cellStyle name="Normal 3 2 2 2 22 6" xfId="30670" xr:uid="{00000000-0005-0000-0000-0000F9770000}"/>
    <cellStyle name="Normal 3 2 2 2 23" xfId="30671" xr:uid="{00000000-0005-0000-0000-0000FA770000}"/>
    <cellStyle name="Normal 3 2 2 2 24" xfId="30672" xr:uid="{00000000-0005-0000-0000-0000FB770000}"/>
    <cellStyle name="Normal 3 2 2 2 25" xfId="30673" xr:uid="{00000000-0005-0000-0000-0000FC770000}"/>
    <cellStyle name="Normal 3 2 2 2 26" xfId="30674" xr:uid="{00000000-0005-0000-0000-0000FD770000}"/>
    <cellStyle name="Normal 3 2 2 2 27" xfId="30675" xr:uid="{00000000-0005-0000-0000-0000FE770000}"/>
    <cellStyle name="Normal 3 2 2 2 28" xfId="30676" xr:uid="{00000000-0005-0000-0000-0000FF770000}"/>
    <cellStyle name="Normal 3 2 2 2 28 10" xfId="30677" xr:uid="{00000000-0005-0000-0000-000000780000}"/>
    <cellStyle name="Normal 3 2 2 2 28 11" xfId="30678" xr:uid="{00000000-0005-0000-0000-000001780000}"/>
    <cellStyle name="Normal 3 2 2 2 28 11 10" xfId="30679" xr:uid="{00000000-0005-0000-0000-000002780000}"/>
    <cellStyle name="Normal 3 2 2 2 28 11 11" xfId="30680" xr:uid="{00000000-0005-0000-0000-000003780000}"/>
    <cellStyle name="Normal 3 2 2 2 28 11 11 2" xfId="30681" xr:uid="{00000000-0005-0000-0000-000004780000}"/>
    <cellStyle name="Normal 3 2 2 2 28 11 11 3" xfId="30682" xr:uid="{00000000-0005-0000-0000-000005780000}"/>
    <cellStyle name="Normal 3 2 2 2 28 11 11 4" xfId="30683" xr:uid="{00000000-0005-0000-0000-000006780000}"/>
    <cellStyle name="Normal 3 2 2 2 28 11 12" xfId="30684" xr:uid="{00000000-0005-0000-0000-000007780000}"/>
    <cellStyle name="Normal 3 2 2 2 28 11 13" xfId="30685" xr:uid="{00000000-0005-0000-0000-000008780000}"/>
    <cellStyle name="Normal 3 2 2 2 28 11 14" xfId="30686" xr:uid="{00000000-0005-0000-0000-000009780000}"/>
    <cellStyle name="Normal 3 2 2 2 28 11 2" xfId="30687" xr:uid="{00000000-0005-0000-0000-00000A780000}"/>
    <cellStyle name="Normal 3 2 2 2 28 11 2 10" xfId="30688" xr:uid="{00000000-0005-0000-0000-00000B780000}"/>
    <cellStyle name="Normal 3 2 2 2 28 11 2 11" xfId="30689" xr:uid="{00000000-0005-0000-0000-00000C780000}"/>
    <cellStyle name="Normal 3 2 2 2 28 11 2 2" xfId="30690" xr:uid="{00000000-0005-0000-0000-00000D780000}"/>
    <cellStyle name="Normal 3 2 2 2 28 11 2 2 10" xfId="30691" xr:uid="{00000000-0005-0000-0000-00000E780000}"/>
    <cellStyle name="Normal 3 2 2 2 28 11 2 2 11" xfId="30692" xr:uid="{00000000-0005-0000-0000-00000F780000}"/>
    <cellStyle name="Normal 3 2 2 2 28 11 2 2 2" xfId="30693" xr:uid="{00000000-0005-0000-0000-000010780000}"/>
    <cellStyle name="Normal 3 2 2 2 28 11 2 2 2 2" xfId="30694" xr:uid="{00000000-0005-0000-0000-000011780000}"/>
    <cellStyle name="Normal 3 2 2 2 28 11 2 2 2 2 2" xfId="30695" xr:uid="{00000000-0005-0000-0000-000012780000}"/>
    <cellStyle name="Normal 3 2 2 2 28 11 2 2 2 2 3" xfId="30696" xr:uid="{00000000-0005-0000-0000-000013780000}"/>
    <cellStyle name="Normal 3 2 2 2 28 11 2 2 2 2 4" xfId="30697" xr:uid="{00000000-0005-0000-0000-000014780000}"/>
    <cellStyle name="Normal 3 2 2 2 28 11 2 2 2 3" xfId="30698" xr:uid="{00000000-0005-0000-0000-000015780000}"/>
    <cellStyle name="Normal 3 2 2 2 28 11 2 2 2 4" xfId="30699" xr:uid="{00000000-0005-0000-0000-000016780000}"/>
    <cellStyle name="Normal 3 2 2 2 28 11 2 2 2 5" xfId="30700" xr:uid="{00000000-0005-0000-0000-000017780000}"/>
    <cellStyle name="Normal 3 2 2 2 28 11 2 2 2 6" xfId="30701" xr:uid="{00000000-0005-0000-0000-000018780000}"/>
    <cellStyle name="Normal 3 2 2 2 28 11 2 2 3" xfId="30702" xr:uid="{00000000-0005-0000-0000-000019780000}"/>
    <cellStyle name="Normal 3 2 2 2 28 11 2 2 4" xfId="30703" xr:uid="{00000000-0005-0000-0000-00001A780000}"/>
    <cellStyle name="Normal 3 2 2 2 28 11 2 2 5" xfId="30704" xr:uid="{00000000-0005-0000-0000-00001B780000}"/>
    <cellStyle name="Normal 3 2 2 2 28 11 2 2 6" xfId="30705" xr:uid="{00000000-0005-0000-0000-00001C780000}"/>
    <cellStyle name="Normal 3 2 2 2 28 11 2 2 7" xfId="30706" xr:uid="{00000000-0005-0000-0000-00001D780000}"/>
    <cellStyle name="Normal 3 2 2 2 28 11 2 2 8" xfId="30707" xr:uid="{00000000-0005-0000-0000-00001E780000}"/>
    <cellStyle name="Normal 3 2 2 2 28 11 2 2 8 2" xfId="30708" xr:uid="{00000000-0005-0000-0000-00001F780000}"/>
    <cellStyle name="Normal 3 2 2 2 28 11 2 2 8 3" xfId="30709" xr:uid="{00000000-0005-0000-0000-000020780000}"/>
    <cellStyle name="Normal 3 2 2 2 28 11 2 2 8 4" xfId="30710" xr:uid="{00000000-0005-0000-0000-000021780000}"/>
    <cellStyle name="Normal 3 2 2 2 28 11 2 2 9" xfId="30711" xr:uid="{00000000-0005-0000-0000-000022780000}"/>
    <cellStyle name="Normal 3 2 2 2 28 11 2 3" xfId="30712" xr:uid="{00000000-0005-0000-0000-000023780000}"/>
    <cellStyle name="Normal 3 2 2 2 28 11 2 3 2" xfId="30713" xr:uid="{00000000-0005-0000-0000-000024780000}"/>
    <cellStyle name="Normal 3 2 2 2 28 11 2 3 2 2" xfId="30714" xr:uid="{00000000-0005-0000-0000-000025780000}"/>
    <cellStyle name="Normal 3 2 2 2 28 11 2 3 2 3" xfId="30715" xr:uid="{00000000-0005-0000-0000-000026780000}"/>
    <cellStyle name="Normal 3 2 2 2 28 11 2 3 2 4" xfId="30716" xr:uid="{00000000-0005-0000-0000-000027780000}"/>
    <cellStyle name="Normal 3 2 2 2 28 11 2 3 3" xfId="30717" xr:uid="{00000000-0005-0000-0000-000028780000}"/>
    <cellStyle name="Normal 3 2 2 2 28 11 2 3 4" xfId="30718" xr:uid="{00000000-0005-0000-0000-000029780000}"/>
    <cellStyle name="Normal 3 2 2 2 28 11 2 3 5" xfId="30719" xr:uid="{00000000-0005-0000-0000-00002A780000}"/>
    <cellStyle name="Normal 3 2 2 2 28 11 2 3 6" xfId="30720" xr:uid="{00000000-0005-0000-0000-00002B780000}"/>
    <cellStyle name="Normal 3 2 2 2 28 11 2 4" xfId="30721" xr:uid="{00000000-0005-0000-0000-00002C780000}"/>
    <cellStyle name="Normal 3 2 2 2 28 11 2 5" xfId="30722" xr:uid="{00000000-0005-0000-0000-00002D780000}"/>
    <cellStyle name="Normal 3 2 2 2 28 11 2 6" xfId="30723" xr:uid="{00000000-0005-0000-0000-00002E780000}"/>
    <cellStyle name="Normal 3 2 2 2 28 11 2 7" xfId="30724" xr:uid="{00000000-0005-0000-0000-00002F780000}"/>
    <cellStyle name="Normal 3 2 2 2 28 11 2 8" xfId="30725" xr:uid="{00000000-0005-0000-0000-000030780000}"/>
    <cellStyle name="Normal 3 2 2 2 28 11 2 8 2" xfId="30726" xr:uid="{00000000-0005-0000-0000-000031780000}"/>
    <cellStyle name="Normal 3 2 2 2 28 11 2 8 3" xfId="30727" xr:uid="{00000000-0005-0000-0000-000032780000}"/>
    <cellStyle name="Normal 3 2 2 2 28 11 2 8 4" xfId="30728" xr:uid="{00000000-0005-0000-0000-000033780000}"/>
    <cellStyle name="Normal 3 2 2 2 28 11 2 9" xfId="30729" xr:uid="{00000000-0005-0000-0000-000034780000}"/>
    <cellStyle name="Normal 3 2 2 2 28 11 3" xfId="30730" xr:uid="{00000000-0005-0000-0000-000035780000}"/>
    <cellStyle name="Normal 3 2 2 2 28 11 4" xfId="30731" xr:uid="{00000000-0005-0000-0000-000036780000}"/>
    <cellStyle name="Normal 3 2 2 2 28 11 5" xfId="30732" xr:uid="{00000000-0005-0000-0000-000037780000}"/>
    <cellStyle name="Normal 3 2 2 2 28 11 5 2" xfId="30733" xr:uid="{00000000-0005-0000-0000-000038780000}"/>
    <cellStyle name="Normal 3 2 2 2 28 11 5 2 2" xfId="30734" xr:uid="{00000000-0005-0000-0000-000039780000}"/>
    <cellStyle name="Normal 3 2 2 2 28 11 5 2 3" xfId="30735" xr:uid="{00000000-0005-0000-0000-00003A780000}"/>
    <cellStyle name="Normal 3 2 2 2 28 11 5 2 4" xfId="30736" xr:uid="{00000000-0005-0000-0000-00003B780000}"/>
    <cellStyle name="Normal 3 2 2 2 28 11 5 3" xfId="30737" xr:uid="{00000000-0005-0000-0000-00003C780000}"/>
    <cellStyle name="Normal 3 2 2 2 28 11 5 4" xfId="30738" xr:uid="{00000000-0005-0000-0000-00003D780000}"/>
    <cellStyle name="Normal 3 2 2 2 28 11 5 5" xfId="30739" xr:uid="{00000000-0005-0000-0000-00003E780000}"/>
    <cellStyle name="Normal 3 2 2 2 28 11 5 6" xfId="30740" xr:uid="{00000000-0005-0000-0000-00003F780000}"/>
    <cellStyle name="Normal 3 2 2 2 28 11 6" xfId="30741" xr:uid="{00000000-0005-0000-0000-000040780000}"/>
    <cellStyle name="Normal 3 2 2 2 28 11 7" xfId="30742" xr:uid="{00000000-0005-0000-0000-000041780000}"/>
    <cellStyle name="Normal 3 2 2 2 28 11 8" xfId="30743" xr:uid="{00000000-0005-0000-0000-000042780000}"/>
    <cellStyle name="Normal 3 2 2 2 28 11 9" xfId="30744" xr:uid="{00000000-0005-0000-0000-000043780000}"/>
    <cellStyle name="Normal 3 2 2 2 28 12" xfId="30745" xr:uid="{00000000-0005-0000-0000-000044780000}"/>
    <cellStyle name="Normal 3 2 2 2 28 13" xfId="30746" xr:uid="{00000000-0005-0000-0000-000045780000}"/>
    <cellStyle name="Normal 3 2 2 2 28 13 10" xfId="30747" xr:uid="{00000000-0005-0000-0000-000046780000}"/>
    <cellStyle name="Normal 3 2 2 2 28 13 11" xfId="30748" xr:uid="{00000000-0005-0000-0000-000047780000}"/>
    <cellStyle name="Normal 3 2 2 2 28 13 2" xfId="30749" xr:uid="{00000000-0005-0000-0000-000048780000}"/>
    <cellStyle name="Normal 3 2 2 2 28 13 2 10" xfId="30750" xr:uid="{00000000-0005-0000-0000-000049780000}"/>
    <cellStyle name="Normal 3 2 2 2 28 13 2 11" xfId="30751" xr:uid="{00000000-0005-0000-0000-00004A780000}"/>
    <cellStyle name="Normal 3 2 2 2 28 13 2 2" xfId="30752" xr:uid="{00000000-0005-0000-0000-00004B780000}"/>
    <cellStyle name="Normal 3 2 2 2 28 13 2 2 2" xfId="30753" xr:uid="{00000000-0005-0000-0000-00004C780000}"/>
    <cellStyle name="Normal 3 2 2 2 28 13 2 2 2 2" xfId="30754" xr:uid="{00000000-0005-0000-0000-00004D780000}"/>
    <cellStyle name="Normal 3 2 2 2 28 13 2 2 2 3" xfId="30755" xr:uid="{00000000-0005-0000-0000-00004E780000}"/>
    <cellStyle name="Normal 3 2 2 2 28 13 2 2 2 4" xfId="30756" xr:uid="{00000000-0005-0000-0000-00004F780000}"/>
    <cellStyle name="Normal 3 2 2 2 28 13 2 2 3" xfId="30757" xr:uid="{00000000-0005-0000-0000-000050780000}"/>
    <cellStyle name="Normal 3 2 2 2 28 13 2 2 4" xfId="30758" xr:uid="{00000000-0005-0000-0000-000051780000}"/>
    <cellStyle name="Normal 3 2 2 2 28 13 2 2 5" xfId="30759" xr:uid="{00000000-0005-0000-0000-000052780000}"/>
    <cellStyle name="Normal 3 2 2 2 28 13 2 2 6" xfId="30760" xr:uid="{00000000-0005-0000-0000-000053780000}"/>
    <cellStyle name="Normal 3 2 2 2 28 13 2 3" xfId="30761" xr:uid="{00000000-0005-0000-0000-000054780000}"/>
    <cellStyle name="Normal 3 2 2 2 28 13 2 4" xfId="30762" xr:uid="{00000000-0005-0000-0000-000055780000}"/>
    <cellStyle name="Normal 3 2 2 2 28 13 2 5" xfId="30763" xr:uid="{00000000-0005-0000-0000-000056780000}"/>
    <cellStyle name="Normal 3 2 2 2 28 13 2 6" xfId="30764" xr:uid="{00000000-0005-0000-0000-000057780000}"/>
    <cellStyle name="Normal 3 2 2 2 28 13 2 7" xfId="30765" xr:uid="{00000000-0005-0000-0000-000058780000}"/>
    <cellStyle name="Normal 3 2 2 2 28 13 2 8" xfId="30766" xr:uid="{00000000-0005-0000-0000-000059780000}"/>
    <cellStyle name="Normal 3 2 2 2 28 13 2 8 2" xfId="30767" xr:uid="{00000000-0005-0000-0000-00005A780000}"/>
    <cellStyle name="Normal 3 2 2 2 28 13 2 8 3" xfId="30768" xr:uid="{00000000-0005-0000-0000-00005B780000}"/>
    <cellStyle name="Normal 3 2 2 2 28 13 2 8 4" xfId="30769" xr:uid="{00000000-0005-0000-0000-00005C780000}"/>
    <cellStyle name="Normal 3 2 2 2 28 13 2 9" xfId="30770" xr:uid="{00000000-0005-0000-0000-00005D780000}"/>
    <cellStyle name="Normal 3 2 2 2 28 13 3" xfId="30771" xr:uid="{00000000-0005-0000-0000-00005E780000}"/>
    <cellStyle name="Normal 3 2 2 2 28 13 3 2" xfId="30772" xr:uid="{00000000-0005-0000-0000-00005F780000}"/>
    <cellStyle name="Normal 3 2 2 2 28 13 3 2 2" xfId="30773" xr:uid="{00000000-0005-0000-0000-000060780000}"/>
    <cellStyle name="Normal 3 2 2 2 28 13 3 2 3" xfId="30774" xr:uid="{00000000-0005-0000-0000-000061780000}"/>
    <cellStyle name="Normal 3 2 2 2 28 13 3 2 4" xfId="30775" xr:uid="{00000000-0005-0000-0000-000062780000}"/>
    <cellStyle name="Normal 3 2 2 2 28 13 3 3" xfId="30776" xr:uid="{00000000-0005-0000-0000-000063780000}"/>
    <cellStyle name="Normal 3 2 2 2 28 13 3 4" xfId="30777" xr:uid="{00000000-0005-0000-0000-000064780000}"/>
    <cellStyle name="Normal 3 2 2 2 28 13 3 5" xfId="30778" xr:uid="{00000000-0005-0000-0000-000065780000}"/>
    <cellStyle name="Normal 3 2 2 2 28 13 3 6" xfId="30779" xr:uid="{00000000-0005-0000-0000-000066780000}"/>
    <cellStyle name="Normal 3 2 2 2 28 13 4" xfId="30780" xr:uid="{00000000-0005-0000-0000-000067780000}"/>
    <cellStyle name="Normal 3 2 2 2 28 13 5" xfId="30781" xr:uid="{00000000-0005-0000-0000-000068780000}"/>
    <cellStyle name="Normal 3 2 2 2 28 13 6" xfId="30782" xr:uid="{00000000-0005-0000-0000-000069780000}"/>
    <cellStyle name="Normal 3 2 2 2 28 13 7" xfId="30783" xr:uid="{00000000-0005-0000-0000-00006A780000}"/>
    <cellStyle name="Normal 3 2 2 2 28 13 8" xfId="30784" xr:uid="{00000000-0005-0000-0000-00006B780000}"/>
    <cellStyle name="Normal 3 2 2 2 28 13 8 2" xfId="30785" xr:uid="{00000000-0005-0000-0000-00006C780000}"/>
    <cellStyle name="Normal 3 2 2 2 28 13 8 3" xfId="30786" xr:uid="{00000000-0005-0000-0000-00006D780000}"/>
    <cellStyle name="Normal 3 2 2 2 28 13 8 4" xfId="30787" xr:uid="{00000000-0005-0000-0000-00006E780000}"/>
    <cellStyle name="Normal 3 2 2 2 28 13 9" xfId="30788" xr:uid="{00000000-0005-0000-0000-00006F780000}"/>
    <cellStyle name="Normal 3 2 2 2 28 14" xfId="30789" xr:uid="{00000000-0005-0000-0000-000070780000}"/>
    <cellStyle name="Normal 3 2 2 2 28 15" xfId="30790" xr:uid="{00000000-0005-0000-0000-000071780000}"/>
    <cellStyle name="Normal 3 2 2 2 28 15 2" xfId="30791" xr:uid="{00000000-0005-0000-0000-000072780000}"/>
    <cellStyle name="Normal 3 2 2 2 28 15 2 2" xfId="30792" xr:uid="{00000000-0005-0000-0000-000073780000}"/>
    <cellStyle name="Normal 3 2 2 2 28 15 2 3" xfId="30793" xr:uid="{00000000-0005-0000-0000-000074780000}"/>
    <cellStyle name="Normal 3 2 2 2 28 15 2 4" xfId="30794" xr:uid="{00000000-0005-0000-0000-000075780000}"/>
    <cellStyle name="Normal 3 2 2 2 28 15 3" xfId="30795" xr:uid="{00000000-0005-0000-0000-000076780000}"/>
    <cellStyle name="Normal 3 2 2 2 28 15 4" xfId="30796" xr:uid="{00000000-0005-0000-0000-000077780000}"/>
    <cellStyle name="Normal 3 2 2 2 28 15 5" xfId="30797" xr:uid="{00000000-0005-0000-0000-000078780000}"/>
    <cellStyle name="Normal 3 2 2 2 28 15 6" xfId="30798" xr:uid="{00000000-0005-0000-0000-000079780000}"/>
    <cellStyle name="Normal 3 2 2 2 28 16" xfId="30799" xr:uid="{00000000-0005-0000-0000-00007A780000}"/>
    <cellStyle name="Normal 3 2 2 2 28 17" xfId="30800" xr:uid="{00000000-0005-0000-0000-00007B780000}"/>
    <cellStyle name="Normal 3 2 2 2 28 18" xfId="30801" xr:uid="{00000000-0005-0000-0000-00007C780000}"/>
    <cellStyle name="Normal 3 2 2 2 28 19" xfId="30802" xr:uid="{00000000-0005-0000-0000-00007D780000}"/>
    <cellStyle name="Normal 3 2 2 2 28 2" xfId="30803" xr:uid="{00000000-0005-0000-0000-00007E780000}"/>
    <cellStyle name="Normal 3 2 2 2 28 2 10" xfId="30804" xr:uid="{00000000-0005-0000-0000-00007F780000}"/>
    <cellStyle name="Normal 3 2 2 2 28 2 11" xfId="30805" xr:uid="{00000000-0005-0000-0000-000080780000}"/>
    <cellStyle name="Normal 3 2 2 2 28 2 12" xfId="30806" xr:uid="{00000000-0005-0000-0000-000081780000}"/>
    <cellStyle name="Normal 3 2 2 2 28 2 13" xfId="30807" xr:uid="{00000000-0005-0000-0000-000082780000}"/>
    <cellStyle name="Normal 3 2 2 2 28 2 13 2" xfId="30808" xr:uid="{00000000-0005-0000-0000-000083780000}"/>
    <cellStyle name="Normal 3 2 2 2 28 2 13 3" xfId="30809" xr:uid="{00000000-0005-0000-0000-000084780000}"/>
    <cellStyle name="Normal 3 2 2 2 28 2 13 4" xfId="30810" xr:uid="{00000000-0005-0000-0000-000085780000}"/>
    <cellStyle name="Normal 3 2 2 2 28 2 14" xfId="30811" xr:uid="{00000000-0005-0000-0000-000086780000}"/>
    <cellStyle name="Normal 3 2 2 2 28 2 15" xfId="30812" xr:uid="{00000000-0005-0000-0000-000087780000}"/>
    <cellStyle name="Normal 3 2 2 2 28 2 16" xfId="30813" xr:uid="{00000000-0005-0000-0000-000088780000}"/>
    <cellStyle name="Normal 3 2 2 2 28 2 2" xfId="30814" xr:uid="{00000000-0005-0000-0000-000089780000}"/>
    <cellStyle name="Normal 3 2 2 2 28 2 2 10" xfId="30815" xr:uid="{00000000-0005-0000-0000-00008A780000}"/>
    <cellStyle name="Normal 3 2 2 2 28 2 2 11" xfId="30816" xr:uid="{00000000-0005-0000-0000-00008B780000}"/>
    <cellStyle name="Normal 3 2 2 2 28 2 2 11 2" xfId="30817" xr:uid="{00000000-0005-0000-0000-00008C780000}"/>
    <cellStyle name="Normal 3 2 2 2 28 2 2 11 3" xfId="30818" xr:uid="{00000000-0005-0000-0000-00008D780000}"/>
    <cellStyle name="Normal 3 2 2 2 28 2 2 11 4" xfId="30819" xr:uid="{00000000-0005-0000-0000-00008E780000}"/>
    <cellStyle name="Normal 3 2 2 2 28 2 2 12" xfId="30820" xr:uid="{00000000-0005-0000-0000-00008F780000}"/>
    <cellStyle name="Normal 3 2 2 2 28 2 2 13" xfId="30821" xr:uid="{00000000-0005-0000-0000-000090780000}"/>
    <cellStyle name="Normal 3 2 2 2 28 2 2 14" xfId="30822" xr:uid="{00000000-0005-0000-0000-000091780000}"/>
    <cellStyle name="Normal 3 2 2 2 28 2 2 2" xfId="30823" xr:uid="{00000000-0005-0000-0000-000092780000}"/>
    <cellStyle name="Normal 3 2 2 2 28 2 2 2 10" xfId="30824" xr:uid="{00000000-0005-0000-0000-000093780000}"/>
    <cellStyle name="Normal 3 2 2 2 28 2 2 2 11" xfId="30825" xr:uid="{00000000-0005-0000-0000-000094780000}"/>
    <cellStyle name="Normal 3 2 2 2 28 2 2 2 2" xfId="30826" xr:uid="{00000000-0005-0000-0000-000095780000}"/>
    <cellStyle name="Normal 3 2 2 2 28 2 2 2 2 10" xfId="30827" xr:uid="{00000000-0005-0000-0000-000096780000}"/>
    <cellStyle name="Normal 3 2 2 2 28 2 2 2 2 11" xfId="30828" xr:uid="{00000000-0005-0000-0000-000097780000}"/>
    <cellStyle name="Normal 3 2 2 2 28 2 2 2 2 2" xfId="30829" xr:uid="{00000000-0005-0000-0000-000098780000}"/>
    <cellStyle name="Normal 3 2 2 2 28 2 2 2 2 2 2" xfId="30830" xr:uid="{00000000-0005-0000-0000-000099780000}"/>
    <cellStyle name="Normal 3 2 2 2 28 2 2 2 2 2 2 2" xfId="30831" xr:uid="{00000000-0005-0000-0000-00009A780000}"/>
    <cellStyle name="Normal 3 2 2 2 28 2 2 2 2 2 2 3" xfId="30832" xr:uid="{00000000-0005-0000-0000-00009B780000}"/>
    <cellStyle name="Normal 3 2 2 2 28 2 2 2 2 2 2 4" xfId="30833" xr:uid="{00000000-0005-0000-0000-00009C780000}"/>
    <cellStyle name="Normal 3 2 2 2 28 2 2 2 2 2 3" xfId="30834" xr:uid="{00000000-0005-0000-0000-00009D780000}"/>
    <cellStyle name="Normal 3 2 2 2 28 2 2 2 2 2 4" xfId="30835" xr:uid="{00000000-0005-0000-0000-00009E780000}"/>
    <cellStyle name="Normal 3 2 2 2 28 2 2 2 2 2 5" xfId="30836" xr:uid="{00000000-0005-0000-0000-00009F780000}"/>
    <cellStyle name="Normal 3 2 2 2 28 2 2 2 2 2 6" xfId="30837" xr:uid="{00000000-0005-0000-0000-0000A0780000}"/>
    <cellStyle name="Normal 3 2 2 2 28 2 2 2 2 3" xfId="30838" xr:uid="{00000000-0005-0000-0000-0000A1780000}"/>
    <cellStyle name="Normal 3 2 2 2 28 2 2 2 2 4" xfId="30839" xr:uid="{00000000-0005-0000-0000-0000A2780000}"/>
    <cellStyle name="Normal 3 2 2 2 28 2 2 2 2 5" xfId="30840" xr:uid="{00000000-0005-0000-0000-0000A3780000}"/>
    <cellStyle name="Normal 3 2 2 2 28 2 2 2 2 6" xfId="30841" xr:uid="{00000000-0005-0000-0000-0000A4780000}"/>
    <cellStyle name="Normal 3 2 2 2 28 2 2 2 2 7" xfId="30842" xr:uid="{00000000-0005-0000-0000-0000A5780000}"/>
    <cellStyle name="Normal 3 2 2 2 28 2 2 2 2 8" xfId="30843" xr:uid="{00000000-0005-0000-0000-0000A6780000}"/>
    <cellStyle name="Normal 3 2 2 2 28 2 2 2 2 8 2" xfId="30844" xr:uid="{00000000-0005-0000-0000-0000A7780000}"/>
    <cellStyle name="Normal 3 2 2 2 28 2 2 2 2 8 3" xfId="30845" xr:uid="{00000000-0005-0000-0000-0000A8780000}"/>
    <cellStyle name="Normal 3 2 2 2 28 2 2 2 2 8 4" xfId="30846" xr:uid="{00000000-0005-0000-0000-0000A9780000}"/>
    <cellStyle name="Normal 3 2 2 2 28 2 2 2 2 9" xfId="30847" xr:uid="{00000000-0005-0000-0000-0000AA780000}"/>
    <cellStyle name="Normal 3 2 2 2 28 2 2 2 3" xfId="30848" xr:uid="{00000000-0005-0000-0000-0000AB780000}"/>
    <cellStyle name="Normal 3 2 2 2 28 2 2 2 3 2" xfId="30849" xr:uid="{00000000-0005-0000-0000-0000AC780000}"/>
    <cellStyle name="Normal 3 2 2 2 28 2 2 2 3 2 2" xfId="30850" xr:uid="{00000000-0005-0000-0000-0000AD780000}"/>
    <cellStyle name="Normal 3 2 2 2 28 2 2 2 3 2 3" xfId="30851" xr:uid="{00000000-0005-0000-0000-0000AE780000}"/>
    <cellStyle name="Normal 3 2 2 2 28 2 2 2 3 2 4" xfId="30852" xr:uid="{00000000-0005-0000-0000-0000AF780000}"/>
    <cellStyle name="Normal 3 2 2 2 28 2 2 2 3 3" xfId="30853" xr:uid="{00000000-0005-0000-0000-0000B0780000}"/>
    <cellStyle name="Normal 3 2 2 2 28 2 2 2 3 4" xfId="30854" xr:uid="{00000000-0005-0000-0000-0000B1780000}"/>
    <cellStyle name="Normal 3 2 2 2 28 2 2 2 3 5" xfId="30855" xr:uid="{00000000-0005-0000-0000-0000B2780000}"/>
    <cellStyle name="Normal 3 2 2 2 28 2 2 2 3 6" xfId="30856" xr:uid="{00000000-0005-0000-0000-0000B3780000}"/>
    <cellStyle name="Normal 3 2 2 2 28 2 2 2 4" xfId="30857" xr:uid="{00000000-0005-0000-0000-0000B4780000}"/>
    <cellStyle name="Normal 3 2 2 2 28 2 2 2 5" xfId="30858" xr:uid="{00000000-0005-0000-0000-0000B5780000}"/>
    <cellStyle name="Normal 3 2 2 2 28 2 2 2 6" xfId="30859" xr:uid="{00000000-0005-0000-0000-0000B6780000}"/>
    <cellStyle name="Normal 3 2 2 2 28 2 2 2 7" xfId="30860" xr:uid="{00000000-0005-0000-0000-0000B7780000}"/>
    <cellStyle name="Normal 3 2 2 2 28 2 2 2 8" xfId="30861" xr:uid="{00000000-0005-0000-0000-0000B8780000}"/>
    <cellStyle name="Normal 3 2 2 2 28 2 2 2 8 2" xfId="30862" xr:uid="{00000000-0005-0000-0000-0000B9780000}"/>
    <cellStyle name="Normal 3 2 2 2 28 2 2 2 8 3" xfId="30863" xr:uid="{00000000-0005-0000-0000-0000BA780000}"/>
    <cellStyle name="Normal 3 2 2 2 28 2 2 2 8 4" xfId="30864" xr:uid="{00000000-0005-0000-0000-0000BB780000}"/>
    <cellStyle name="Normal 3 2 2 2 28 2 2 2 9" xfId="30865" xr:uid="{00000000-0005-0000-0000-0000BC780000}"/>
    <cellStyle name="Normal 3 2 2 2 28 2 2 3" xfId="30866" xr:uid="{00000000-0005-0000-0000-0000BD780000}"/>
    <cellStyle name="Normal 3 2 2 2 28 2 2 4" xfId="30867" xr:uid="{00000000-0005-0000-0000-0000BE780000}"/>
    <cellStyle name="Normal 3 2 2 2 28 2 2 5" xfId="30868" xr:uid="{00000000-0005-0000-0000-0000BF780000}"/>
    <cellStyle name="Normal 3 2 2 2 28 2 2 5 2" xfId="30869" xr:uid="{00000000-0005-0000-0000-0000C0780000}"/>
    <cellStyle name="Normal 3 2 2 2 28 2 2 5 2 2" xfId="30870" xr:uid="{00000000-0005-0000-0000-0000C1780000}"/>
    <cellStyle name="Normal 3 2 2 2 28 2 2 5 2 3" xfId="30871" xr:uid="{00000000-0005-0000-0000-0000C2780000}"/>
    <cellStyle name="Normal 3 2 2 2 28 2 2 5 2 4" xfId="30872" xr:uid="{00000000-0005-0000-0000-0000C3780000}"/>
    <cellStyle name="Normal 3 2 2 2 28 2 2 5 3" xfId="30873" xr:uid="{00000000-0005-0000-0000-0000C4780000}"/>
    <cellStyle name="Normal 3 2 2 2 28 2 2 5 4" xfId="30874" xr:uid="{00000000-0005-0000-0000-0000C5780000}"/>
    <cellStyle name="Normal 3 2 2 2 28 2 2 5 5" xfId="30875" xr:uid="{00000000-0005-0000-0000-0000C6780000}"/>
    <cellStyle name="Normal 3 2 2 2 28 2 2 5 6" xfId="30876" xr:uid="{00000000-0005-0000-0000-0000C7780000}"/>
    <cellStyle name="Normal 3 2 2 2 28 2 2 6" xfId="30877" xr:uid="{00000000-0005-0000-0000-0000C8780000}"/>
    <cellStyle name="Normal 3 2 2 2 28 2 2 7" xfId="30878" xr:uid="{00000000-0005-0000-0000-0000C9780000}"/>
    <cellStyle name="Normal 3 2 2 2 28 2 2 8" xfId="30879" xr:uid="{00000000-0005-0000-0000-0000CA780000}"/>
    <cellStyle name="Normal 3 2 2 2 28 2 2 9" xfId="30880" xr:uid="{00000000-0005-0000-0000-0000CB780000}"/>
    <cellStyle name="Normal 3 2 2 2 28 2 3" xfId="30881" xr:uid="{00000000-0005-0000-0000-0000CC780000}"/>
    <cellStyle name="Normal 3 2 2 2 28 2 4" xfId="30882" xr:uid="{00000000-0005-0000-0000-0000CD780000}"/>
    <cellStyle name="Normal 3 2 2 2 28 2 5" xfId="30883" xr:uid="{00000000-0005-0000-0000-0000CE780000}"/>
    <cellStyle name="Normal 3 2 2 2 28 2 5 10" xfId="30884" xr:uid="{00000000-0005-0000-0000-0000CF780000}"/>
    <cellStyle name="Normal 3 2 2 2 28 2 5 11" xfId="30885" xr:uid="{00000000-0005-0000-0000-0000D0780000}"/>
    <cellStyle name="Normal 3 2 2 2 28 2 5 2" xfId="30886" xr:uid="{00000000-0005-0000-0000-0000D1780000}"/>
    <cellStyle name="Normal 3 2 2 2 28 2 5 2 10" xfId="30887" xr:uid="{00000000-0005-0000-0000-0000D2780000}"/>
    <cellStyle name="Normal 3 2 2 2 28 2 5 2 11" xfId="30888" xr:uid="{00000000-0005-0000-0000-0000D3780000}"/>
    <cellStyle name="Normal 3 2 2 2 28 2 5 2 2" xfId="30889" xr:uid="{00000000-0005-0000-0000-0000D4780000}"/>
    <cellStyle name="Normal 3 2 2 2 28 2 5 2 2 2" xfId="30890" xr:uid="{00000000-0005-0000-0000-0000D5780000}"/>
    <cellStyle name="Normal 3 2 2 2 28 2 5 2 2 2 2" xfId="30891" xr:uid="{00000000-0005-0000-0000-0000D6780000}"/>
    <cellStyle name="Normal 3 2 2 2 28 2 5 2 2 2 3" xfId="30892" xr:uid="{00000000-0005-0000-0000-0000D7780000}"/>
    <cellStyle name="Normal 3 2 2 2 28 2 5 2 2 2 4" xfId="30893" xr:uid="{00000000-0005-0000-0000-0000D8780000}"/>
    <cellStyle name="Normal 3 2 2 2 28 2 5 2 2 3" xfId="30894" xr:uid="{00000000-0005-0000-0000-0000D9780000}"/>
    <cellStyle name="Normal 3 2 2 2 28 2 5 2 2 4" xfId="30895" xr:uid="{00000000-0005-0000-0000-0000DA780000}"/>
    <cellStyle name="Normal 3 2 2 2 28 2 5 2 2 5" xfId="30896" xr:uid="{00000000-0005-0000-0000-0000DB780000}"/>
    <cellStyle name="Normal 3 2 2 2 28 2 5 2 2 6" xfId="30897" xr:uid="{00000000-0005-0000-0000-0000DC780000}"/>
    <cellStyle name="Normal 3 2 2 2 28 2 5 2 3" xfId="30898" xr:uid="{00000000-0005-0000-0000-0000DD780000}"/>
    <cellStyle name="Normal 3 2 2 2 28 2 5 2 4" xfId="30899" xr:uid="{00000000-0005-0000-0000-0000DE780000}"/>
    <cellStyle name="Normal 3 2 2 2 28 2 5 2 5" xfId="30900" xr:uid="{00000000-0005-0000-0000-0000DF780000}"/>
    <cellStyle name="Normal 3 2 2 2 28 2 5 2 6" xfId="30901" xr:uid="{00000000-0005-0000-0000-0000E0780000}"/>
    <cellStyle name="Normal 3 2 2 2 28 2 5 2 7" xfId="30902" xr:uid="{00000000-0005-0000-0000-0000E1780000}"/>
    <cellStyle name="Normal 3 2 2 2 28 2 5 2 8" xfId="30903" xr:uid="{00000000-0005-0000-0000-0000E2780000}"/>
    <cellStyle name="Normal 3 2 2 2 28 2 5 2 8 2" xfId="30904" xr:uid="{00000000-0005-0000-0000-0000E3780000}"/>
    <cellStyle name="Normal 3 2 2 2 28 2 5 2 8 3" xfId="30905" xr:uid="{00000000-0005-0000-0000-0000E4780000}"/>
    <cellStyle name="Normal 3 2 2 2 28 2 5 2 8 4" xfId="30906" xr:uid="{00000000-0005-0000-0000-0000E5780000}"/>
    <cellStyle name="Normal 3 2 2 2 28 2 5 2 9" xfId="30907" xr:uid="{00000000-0005-0000-0000-0000E6780000}"/>
    <cellStyle name="Normal 3 2 2 2 28 2 5 3" xfId="30908" xr:uid="{00000000-0005-0000-0000-0000E7780000}"/>
    <cellStyle name="Normal 3 2 2 2 28 2 5 3 2" xfId="30909" xr:uid="{00000000-0005-0000-0000-0000E8780000}"/>
    <cellStyle name="Normal 3 2 2 2 28 2 5 3 2 2" xfId="30910" xr:uid="{00000000-0005-0000-0000-0000E9780000}"/>
    <cellStyle name="Normal 3 2 2 2 28 2 5 3 2 3" xfId="30911" xr:uid="{00000000-0005-0000-0000-0000EA780000}"/>
    <cellStyle name="Normal 3 2 2 2 28 2 5 3 2 4" xfId="30912" xr:uid="{00000000-0005-0000-0000-0000EB780000}"/>
    <cellStyle name="Normal 3 2 2 2 28 2 5 3 3" xfId="30913" xr:uid="{00000000-0005-0000-0000-0000EC780000}"/>
    <cellStyle name="Normal 3 2 2 2 28 2 5 3 4" xfId="30914" xr:uid="{00000000-0005-0000-0000-0000ED780000}"/>
    <cellStyle name="Normal 3 2 2 2 28 2 5 3 5" xfId="30915" xr:uid="{00000000-0005-0000-0000-0000EE780000}"/>
    <cellStyle name="Normal 3 2 2 2 28 2 5 3 6" xfId="30916" xr:uid="{00000000-0005-0000-0000-0000EF780000}"/>
    <cellStyle name="Normal 3 2 2 2 28 2 5 4" xfId="30917" xr:uid="{00000000-0005-0000-0000-0000F0780000}"/>
    <cellStyle name="Normal 3 2 2 2 28 2 5 5" xfId="30918" xr:uid="{00000000-0005-0000-0000-0000F1780000}"/>
    <cellStyle name="Normal 3 2 2 2 28 2 5 6" xfId="30919" xr:uid="{00000000-0005-0000-0000-0000F2780000}"/>
    <cellStyle name="Normal 3 2 2 2 28 2 5 7" xfId="30920" xr:uid="{00000000-0005-0000-0000-0000F3780000}"/>
    <cellStyle name="Normal 3 2 2 2 28 2 5 8" xfId="30921" xr:uid="{00000000-0005-0000-0000-0000F4780000}"/>
    <cellStyle name="Normal 3 2 2 2 28 2 5 8 2" xfId="30922" xr:uid="{00000000-0005-0000-0000-0000F5780000}"/>
    <cellStyle name="Normal 3 2 2 2 28 2 5 8 3" xfId="30923" xr:uid="{00000000-0005-0000-0000-0000F6780000}"/>
    <cellStyle name="Normal 3 2 2 2 28 2 5 8 4" xfId="30924" xr:uid="{00000000-0005-0000-0000-0000F7780000}"/>
    <cellStyle name="Normal 3 2 2 2 28 2 5 9" xfId="30925" xr:uid="{00000000-0005-0000-0000-0000F8780000}"/>
    <cellStyle name="Normal 3 2 2 2 28 2 6" xfId="30926" xr:uid="{00000000-0005-0000-0000-0000F9780000}"/>
    <cellStyle name="Normal 3 2 2 2 28 2 7" xfId="30927" xr:uid="{00000000-0005-0000-0000-0000FA780000}"/>
    <cellStyle name="Normal 3 2 2 2 28 2 7 2" xfId="30928" xr:uid="{00000000-0005-0000-0000-0000FB780000}"/>
    <cellStyle name="Normal 3 2 2 2 28 2 7 2 2" xfId="30929" xr:uid="{00000000-0005-0000-0000-0000FC780000}"/>
    <cellStyle name="Normal 3 2 2 2 28 2 7 2 3" xfId="30930" xr:uid="{00000000-0005-0000-0000-0000FD780000}"/>
    <cellStyle name="Normal 3 2 2 2 28 2 7 2 4" xfId="30931" xr:uid="{00000000-0005-0000-0000-0000FE780000}"/>
    <cellStyle name="Normal 3 2 2 2 28 2 7 3" xfId="30932" xr:uid="{00000000-0005-0000-0000-0000FF780000}"/>
    <cellStyle name="Normal 3 2 2 2 28 2 7 4" xfId="30933" xr:uid="{00000000-0005-0000-0000-000000790000}"/>
    <cellStyle name="Normal 3 2 2 2 28 2 7 5" xfId="30934" xr:uid="{00000000-0005-0000-0000-000001790000}"/>
    <cellStyle name="Normal 3 2 2 2 28 2 7 6" xfId="30935" xr:uid="{00000000-0005-0000-0000-000002790000}"/>
    <cellStyle name="Normal 3 2 2 2 28 2 8" xfId="30936" xr:uid="{00000000-0005-0000-0000-000003790000}"/>
    <cellStyle name="Normal 3 2 2 2 28 2 9" xfId="30937" xr:uid="{00000000-0005-0000-0000-000004790000}"/>
    <cellStyle name="Normal 3 2 2 2 28 20" xfId="30938" xr:uid="{00000000-0005-0000-0000-000005790000}"/>
    <cellStyle name="Normal 3 2 2 2 28 21" xfId="30939" xr:uid="{00000000-0005-0000-0000-000006790000}"/>
    <cellStyle name="Normal 3 2 2 2 28 21 2" xfId="30940" xr:uid="{00000000-0005-0000-0000-000007790000}"/>
    <cellStyle name="Normal 3 2 2 2 28 21 3" xfId="30941" xr:uid="{00000000-0005-0000-0000-000008790000}"/>
    <cellStyle name="Normal 3 2 2 2 28 21 4" xfId="30942" xr:uid="{00000000-0005-0000-0000-000009790000}"/>
    <cellStyle name="Normal 3 2 2 2 28 22" xfId="30943" xr:uid="{00000000-0005-0000-0000-00000A790000}"/>
    <cellStyle name="Normal 3 2 2 2 28 23" xfId="30944" xr:uid="{00000000-0005-0000-0000-00000B790000}"/>
    <cellStyle name="Normal 3 2 2 2 28 24" xfId="30945" xr:uid="{00000000-0005-0000-0000-00000C790000}"/>
    <cellStyle name="Normal 3 2 2 2 28 3" xfId="30946" xr:uid="{00000000-0005-0000-0000-00000D790000}"/>
    <cellStyle name="Normal 3 2 2 2 28 4" xfId="30947" xr:uid="{00000000-0005-0000-0000-00000E790000}"/>
    <cellStyle name="Normal 3 2 2 2 28 5" xfId="30948" xr:uid="{00000000-0005-0000-0000-00000F790000}"/>
    <cellStyle name="Normal 3 2 2 2 28 6" xfId="30949" xr:uid="{00000000-0005-0000-0000-000010790000}"/>
    <cellStyle name="Normal 3 2 2 2 28 7" xfId="30950" xr:uid="{00000000-0005-0000-0000-000011790000}"/>
    <cellStyle name="Normal 3 2 2 2 28 8" xfId="30951" xr:uid="{00000000-0005-0000-0000-000012790000}"/>
    <cellStyle name="Normal 3 2 2 2 28 9" xfId="30952" xr:uid="{00000000-0005-0000-0000-000013790000}"/>
    <cellStyle name="Normal 3 2 2 2 29" xfId="30953" xr:uid="{00000000-0005-0000-0000-000014790000}"/>
    <cellStyle name="Normal 3 2 2 2 29 10" xfId="30954" xr:uid="{00000000-0005-0000-0000-000015790000}"/>
    <cellStyle name="Normal 3 2 2 2 29 11" xfId="30955" xr:uid="{00000000-0005-0000-0000-000016790000}"/>
    <cellStyle name="Normal 3 2 2 2 29 12" xfId="30956" xr:uid="{00000000-0005-0000-0000-000017790000}"/>
    <cellStyle name="Normal 3 2 2 2 29 13" xfId="30957" xr:uid="{00000000-0005-0000-0000-000018790000}"/>
    <cellStyle name="Normal 3 2 2 2 29 13 2" xfId="30958" xr:uid="{00000000-0005-0000-0000-000019790000}"/>
    <cellStyle name="Normal 3 2 2 2 29 13 3" xfId="30959" xr:uid="{00000000-0005-0000-0000-00001A790000}"/>
    <cellStyle name="Normal 3 2 2 2 29 13 4" xfId="30960" xr:uid="{00000000-0005-0000-0000-00001B790000}"/>
    <cellStyle name="Normal 3 2 2 2 29 14" xfId="30961" xr:uid="{00000000-0005-0000-0000-00001C790000}"/>
    <cellStyle name="Normal 3 2 2 2 29 15" xfId="30962" xr:uid="{00000000-0005-0000-0000-00001D790000}"/>
    <cellStyle name="Normal 3 2 2 2 29 16" xfId="30963" xr:uid="{00000000-0005-0000-0000-00001E790000}"/>
    <cellStyle name="Normal 3 2 2 2 29 2" xfId="30964" xr:uid="{00000000-0005-0000-0000-00001F790000}"/>
    <cellStyle name="Normal 3 2 2 2 29 2 10" xfId="30965" xr:uid="{00000000-0005-0000-0000-000020790000}"/>
    <cellStyle name="Normal 3 2 2 2 29 2 11" xfId="30966" xr:uid="{00000000-0005-0000-0000-000021790000}"/>
    <cellStyle name="Normal 3 2 2 2 29 2 11 2" xfId="30967" xr:uid="{00000000-0005-0000-0000-000022790000}"/>
    <cellStyle name="Normal 3 2 2 2 29 2 11 3" xfId="30968" xr:uid="{00000000-0005-0000-0000-000023790000}"/>
    <cellStyle name="Normal 3 2 2 2 29 2 11 4" xfId="30969" xr:uid="{00000000-0005-0000-0000-000024790000}"/>
    <cellStyle name="Normal 3 2 2 2 29 2 12" xfId="30970" xr:uid="{00000000-0005-0000-0000-000025790000}"/>
    <cellStyle name="Normal 3 2 2 2 29 2 13" xfId="30971" xr:uid="{00000000-0005-0000-0000-000026790000}"/>
    <cellStyle name="Normal 3 2 2 2 29 2 14" xfId="30972" xr:uid="{00000000-0005-0000-0000-000027790000}"/>
    <cellStyle name="Normal 3 2 2 2 29 2 2" xfId="30973" xr:uid="{00000000-0005-0000-0000-000028790000}"/>
    <cellStyle name="Normal 3 2 2 2 29 2 2 10" xfId="30974" xr:uid="{00000000-0005-0000-0000-000029790000}"/>
    <cellStyle name="Normal 3 2 2 2 29 2 2 11" xfId="30975" xr:uid="{00000000-0005-0000-0000-00002A790000}"/>
    <cellStyle name="Normal 3 2 2 2 29 2 2 2" xfId="30976" xr:uid="{00000000-0005-0000-0000-00002B790000}"/>
    <cellStyle name="Normal 3 2 2 2 29 2 2 2 10" xfId="30977" xr:uid="{00000000-0005-0000-0000-00002C790000}"/>
    <cellStyle name="Normal 3 2 2 2 29 2 2 2 11" xfId="30978" xr:uid="{00000000-0005-0000-0000-00002D790000}"/>
    <cellStyle name="Normal 3 2 2 2 29 2 2 2 2" xfId="30979" xr:uid="{00000000-0005-0000-0000-00002E790000}"/>
    <cellStyle name="Normal 3 2 2 2 29 2 2 2 2 2" xfId="30980" xr:uid="{00000000-0005-0000-0000-00002F790000}"/>
    <cellStyle name="Normal 3 2 2 2 29 2 2 2 2 2 2" xfId="30981" xr:uid="{00000000-0005-0000-0000-000030790000}"/>
    <cellStyle name="Normal 3 2 2 2 29 2 2 2 2 2 3" xfId="30982" xr:uid="{00000000-0005-0000-0000-000031790000}"/>
    <cellStyle name="Normal 3 2 2 2 29 2 2 2 2 2 4" xfId="30983" xr:uid="{00000000-0005-0000-0000-000032790000}"/>
    <cellStyle name="Normal 3 2 2 2 29 2 2 2 2 3" xfId="30984" xr:uid="{00000000-0005-0000-0000-000033790000}"/>
    <cellStyle name="Normal 3 2 2 2 29 2 2 2 2 4" xfId="30985" xr:uid="{00000000-0005-0000-0000-000034790000}"/>
    <cellStyle name="Normal 3 2 2 2 29 2 2 2 2 5" xfId="30986" xr:uid="{00000000-0005-0000-0000-000035790000}"/>
    <cellStyle name="Normal 3 2 2 2 29 2 2 2 2 6" xfId="30987" xr:uid="{00000000-0005-0000-0000-000036790000}"/>
    <cellStyle name="Normal 3 2 2 2 29 2 2 2 3" xfId="30988" xr:uid="{00000000-0005-0000-0000-000037790000}"/>
    <cellStyle name="Normal 3 2 2 2 29 2 2 2 4" xfId="30989" xr:uid="{00000000-0005-0000-0000-000038790000}"/>
    <cellStyle name="Normal 3 2 2 2 29 2 2 2 5" xfId="30990" xr:uid="{00000000-0005-0000-0000-000039790000}"/>
    <cellStyle name="Normal 3 2 2 2 29 2 2 2 6" xfId="30991" xr:uid="{00000000-0005-0000-0000-00003A790000}"/>
    <cellStyle name="Normal 3 2 2 2 29 2 2 2 7" xfId="30992" xr:uid="{00000000-0005-0000-0000-00003B790000}"/>
    <cellStyle name="Normal 3 2 2 2 29 2 2 2 8" xfId="30993" xr:uid="{00000000-0005-0000-0000-00003C790000}"/>
    <cellStyle name="Normal 3 2 2 2 29 2 2 2 8 2" xfId="30994" xr:uid="{00000000-0005-0000-0000-00003D790000}"/>
    <cellStyle name="Normal 3 2 2 2 29 2 2 2 8 3" xfId="30995" xr:uid="{00000000-0005-0000-0000-00003E790000}"/>
    <cellStyle name="Normal 3 2 2 2 29 2 2 2 8 4" xfId="30996" xr:uid="{00000000-0005-0000-0000-00003F790000}"/>
    <cellStyle name="Normal 3 2 2 2 29 2 2 2 9" xfId="30997" xr:uid="{00000000-0005-0000-0000-000040790000}"/>
    <cellStyle name="Normal 3 2 2 2 29 2 2 3" xfId="30998" xr:uid="{00000000-0005-0000-0000-000041790000}"/>
    <cellStyle name="Normal 3 2 2 2 29 2 2 3 2" xfId="30999" xr:uid="{00000000-0005-0000-0000-000042790000}"/>
    <cellStyle name="Normal 3 2 2 2 29 2 2 3 2 2" xfId="31000" xr:uid="{00000000-0005-0000-0000-000043790000}"/>
    <cellStyle name="Normal 3 2 2 2 29 2 2 3 2 3" xfId="31001" xr:uid="{00000000-0005-0000-0000-000044790000}"/>
    <cellStyle name="Normal 3 2 2 2 29 2 2 3 2 4" xfId="31002" xr:uid="{00000000-0005-0000-0000-000045790000}"/>
    <cellStyle name="Normal 3 2 2 2 29 2 2 3 3" xfId="31003" xr:uid="{00000000-0005-0000-0000-000046790000}"/>
    <cellStyle name="Normal 3 2 2 2 29 2 2 3 4" xfId="31004" xr:uid="{00000000-0005-0000-0000-000047790000}"/>
    <cellStyle name="Normal 3 2 2 2 29 2 2 3 5" xfId="31005" xr:uid="{00000000-0005-0000-0000-000048790000}"/>
    <cellStyle name="Normal 3 2 2 2 29 2 2 3 6" xfId="31006" xr:uid="{00000000-0005-0000-0000-000049790000}"/>
    <cellStyle name="Normal 3 2 2 2 29 2 2 4" xfId="31007" xr:uid="{00000000-0005-0000-0000-00004A790000}"/>
    <cellStyle name="Normal 3 2 2 2 29 2 2 5" xfId="31008" xr:uid="{00000000-0005-0000-0000-00004B790000}"/>
    <cellStyle name="Normal 3 2 2 2 29 2 2 6" xfId="31009" xr:uid="{00000000-0005-0000-0000-00004C790000}"/>
    <cellStyle name="Normal 3 2 2 2 29 2 2 7" xfId="31010" xr:uid="{00000000-0005-0000-0000-00004D790000}"/>
    <cellStyle name="Normal 3 2 2 2 29 2 2 8" xfId="31011" xr:uid="{00000000-0005-0000-0000-00004E790000}"/>
    <cellStyle name="Normal 3 2 2 2 29 2 2 8 2" xfId="31012" xr:uid="{00000000-0005-0000-0000-00004F790000}"/>
    <cellStyle name="Normal 3 2 2 2 29 2 2 8 3" xfId="31013" xr:uid="{00000000-0005-0000-0000-000050790000}"/>
    <cellStyle name="Normal 3 2 2 2 29 2 2 8 4" xfId="31014" xr:uid="{00000000-0005-0000-0000-000051790000}"/>
    <cellStyle name="Normal 3 2 2 2 29 2 2 9" xfId="31015" xr:uid="{00000000-0005-0000-0000-000052790000}"/>
    <cellStyle name="Normal 3 2 2 2 29 2 3" xfId="31016" xr:uid="{00000000-0005-0000-0000-000053790000}"/>
    <cellStyle name="Normal 3 2 2 2 29 2 4" xfId="31017" xr:uid="{00000000-0005-0000-0000-000054790000}"/>
    <cellStyle name="Normal 3 2 2 2 29 2 5" xfId="31018" xr:uid="{00000000-0005-0000-0000-000055790000}"/>
    <cellStyle name="Normal 3 2 2 2 29 2 5 2" xfId="31019" xr:uid="{00000000-0005-0000-0000-000056790000}"/>
    <cellStyle name="Normal 3 2 2 2 29 2 5 2 2" xfId="31020" xr:uid="{00000000-0005-0000-0000-000057790000}"/>
    <cellStyle name="Normal 3 2 2 2 29 2 5 2 3" xfId="31021" xr:uid="{00000000-0005-0000-0000-000058790000}"/>
    <cellStyle name="Normal 3 2 2 2 29 2 5 2 4" xfId="31022" xr:uid="{00000000-0005-0000-0000-000059790000}"/>
    <cellStyle name="Normal 3 2 2 2 29 2 5 3" xfId="31023" xr:uid="{00000000-0005-0000-0000-00005A790000}"/>
    <cellStyle name="Normal 3 2 2 2 29 2 5 4" xfId="31024" xr:uid="{00000000-0005-0000-0000-00005B790000}"/>
    <cellStyle name="Normal 3 2 2 2 29 2 5 5" xfId="31025" xr:uid="{00000000-0005-0000-0000-00005C790000}"/>
    <cellStyle name="Normal 3 2 2 2 29 2 5 6" xfId="31026" xr:uid="{00000000-0005-0000-0000-00005D790000}"/>
    <cellStyle name="Normal 3 2 2 2 29 2 6" xfId="31027" xr:uid="{00000000-0005-0000-0000-00005E790000}"/>
    <cellStyle name="Normal 3 2 2 2 29 2 7" xfId="31028" xr:uid="{00000000-0005-0000-0000-00005F790000}"/>
    <cellStyle name="Normal 3 2 2 2 29 2 8" xfId="31029" xr:uid="{00000000-0005-0000-0000-000060790000}"/>
    <cellStyle name="Normal 3 2 2 2 29 2 9" xfId="31030" xr:uid="{00000000-0005-0000-0000-000061790000}"/>
    <cellStyle name="Normal 3 2 2 2 29 3" xfId="31031" xr:uid="{00000000-0005-0000-0000-000062790000}"/>
    <cellStyle name="Normal 3 2 2 2 29 4" xfId="31032" xr:uid="{00000000-0005-0000-0000-000063790000}"/>
    <cellStyle name="Normal 3 2 2 2 29 5" xfId="31033" xr:uid="{00000000-0005-0000-0000-000064790000}"/>
    <cellStyle name="Normal 3 2 2 2 29 5 10" xfId="31034" xr:uid="{00000000-0005-0000-0000-000065790000}"/>
    <cellStyle name="Normal 3 2 2 2 29 5 11" xfId="31035" xr:uid="{00000000-0005-0000-0000-000066790000}"/>
    <cellStyle name="Normal 3 2 2 2 29 5 2" xfId="31036" xr:uid="{00000000-0005-0000-0000-000067790000}"/>
    <cellStyle name="Normal 3 2 2 2 29 5 2 10" xfId="31037" xr:uid="{00000000-0005-0000-0000-000068790000}"/>
    <cellStyle name="Normal 3 2 2 2 29 5 2 11" xfId="31038" xr:uid="{00000000-0005-0000-0000-000069790000}"/>
    <cellStyle name="Normal 3 2 2 2 29 5 2 2" xfId="31039" xr:uid="{00000000-0005-0000-0000-00006A790000}"/>
    <cellStyle name="Normal 3 2 2 2 29 5 2 2 2" xfId="31040" xr:uid="{00000000-0005-0000-0000-00006B790000}"/>
    <cellStyle name="Normal 3 2 2 2 29 5 2 2 2 2" xfId="31041" xr:uid="{00000000-0005-0000-0000-00006C790000}"/>
    <cellStyle name="Normal 3 2 2 2 29 5 2 2 2 3" xfId="31042" xr:uid="{00000000-0005-0000-0000-00006D790000}"/>
    <cellStyle name="Normal 3 2 2 2 29 5 2 2 2 4" xfId="31043" xr:uid="{00000000-0005-0000-0000-00006E790000}"/>
    <cellStyle name="Normal 3 2 2 2 29 5 2 2 3" xfId="31044" xr:uid="{00000000-0005-0000-0000-00006F790000}"/>
    <cellStyle name="Normal 3 2 2 2 29 5 2 2 4" xfId="31045" xr:uid="{00000000-0005-0000-0000-000070790000}"/>
    <cellStyle name="Normal 3 2 2 2 29 5 2 2 5" xfId="31046" xr:uid="{00000000-0005-0000-0000-000071790000}"/>
    <cellStyle name="Normal 3 2 2 2 29 5 2 2 6" xfId="31047" xr:uid="{00000000-0005-0000-0000-000072790000}"/>
    <cellStyle name="Normal 3 2 2 2 29 5 2 3" xfId="31048" xr:uid="{00000000-0005-0000-0000-000073790000}"/>
    <cellStyle name="Normal 3 2 2 2 29 5 2 4" xfId="31049" xr:uid="{00000000-0005-0000-0000-000074790000}"/>
    <cellStyle name="Normal 3 2 2 2 29 5 2 5" xfId="31050" xr:uid="{00000000-0005-0000-0000-000075790000}"/>
    <cellStyle name="Normal 3 2 2 2 29 5 2 6" xfId="31051" xr:uid="{00000000-0005-0000-0000-000076790000}"/>
    <cellStyle name="Normal 3 2 2 2 29 5 2 7" xfId="31052" xr:uid="{00000000-0005-0000-0000-000077790000}"/>
    <cellStyle name="Normal 3 2 2 2 29 5 2 8" xfId="31053" xr:uid="{00000000-0005-0000-0000-000078790000}"/>
    <cellStyle name="Normal 3 2 2 2 29 5 2 8 2" xfId="31054" xr:uid="{00000000-0005-0000-0000-000079790000}"/>
    <cellStyle name="Normal 3 2 2 2 29 5 2 8 3" xfId="31055" xr:uid="{00000000-0005-0000-0000-00007A790000}"/>
    <cellStyle name="Normal 3 2 2 2 29 5 2 8 4" xfId="31056" xr:uid="{00000000-0005-0000-0000-00007B790000}"/>
    <cellStyle name="Normal 3 2 2 2 29 5 2 9" xfId="31057" xr:uid="{00000000-0005-0000-0000-00007C790000}"/>
    <cellStyle name="Normal 3 2 2 2 29 5 3" xfId="31058" xr:uid="{00000000-0005-0000-0000-00007D790000}"/>
    <cellStyle name="Normal 3 2 2 2 29 5 3 2" xfId="31059" xr:uid="{00000000-0005-0000-0000-00007E790000}"/>
    <cellStyle name="Normal 3 2 2 2 29 5 3 2 2" xfId="31060" xr:uid="{00000000-0005-0000-0000-00007F790000}"/>
    <cellStyle name="Normal 3 2 2 2 29 5 3 2 3" xfId="31061" xr:uid="{00000000-0005-0000-0000-000080790000}"/>
    <cellStyle name="Normal 3 2 2 2 29 5 3 2 4" xfId="31062" xr:uid="{00000000-0005-0000-0000-000081790000}"/>
    <cellStyle name="Normal 3 2 2 2 29 5 3 3" xfId="31063" xr:uid="{00000000-0005-0000-0000-000082790000}"/>
    <cellStyle name="Normal 3 2 2 2 29 5 3 4" xfId="31064" xr:uid="{00000000-0005-0000-0000-000083790000}"/>
    <cellStyle name="Normal 3 2 2 2 29 5 3 5" xfId="31065" xr:uid="{00000000-0005-0000-0000-000084790000}"/>
    <cellStyle name="Normal 3 2 2 2 29 5 3 6" xfId="31066" xr:uid="{00000000-0005-0000-0000-000085790000}"/>
    <cellStyle name="Normal 3 2 2 2 29 5 4" xfId="31067" xr:uid="{00000000-0005-0000-0000-000086790000}"/>
    <cellStyle name="Normal 3 2 2 2 29 5 5" xfId="31068" xr:uid="{00000000-0005-0000-0000-000087790000}"/>
    <cellStyle name="Normal 3 2 2 2 29 5 6" xfId="31069" xr:uid="{00000000-0005-0000-0000-000088790000}"/>
    <cellStyle name="Normal 3 2 2 2 29 5 7" xfId="31070" xr:uid="{00000000-0005-0000-0000-000089790000}"/>
    <cellStyle name="Normal 3 2 2 2 29 5 8" xfId="31071" xr:uid="{00000000-0005-0000-0000-00008A790000}"/>
    <cellStyle name="Normal 3 2 2 2 29 5 8 2" xfId="31072" xr:uid="{00000000-0005-0000-0000-00008B790000}"/>
    <cellStyle name="Normal 3 2 2 2 29 5 8 3" xfId="31073" xr:uid="{00000000-0005-0000-0000-00008C790000}"/>
    <cellStyle name="Normal 3 2 2 2 29 5 8 4" xfId="31074" xr:uid="{00000000-0005-0000-0000-00008D790000}"/>
    <cellStyle name="Normal 3 2 2 2 29 5 9" xfId="31075" xr:uid="{00000000-0005-0000-0000-00008E790000}"/>
    <cellStyle name="Normal 3 2 2 2 29 6" xfId="31076" xr:uid="{00000000-0005-0000-0000-00008F790000}"/>
    <cellStyle name="Normal 3 2 2 2 29 7" xfId="31077" xr:uid="{00000000-0005-0000-0000-000090790000}"/>
    <cellStyle name="Normal 3 2 2 2 29 7 2" xfId="31078" xr:uid="{00000000-0005-0000-0000-000091790000}"/>
    <cellStyle name="Normal 3 2 2 2 29 7 2 2" xfId="31079" xr:uid="{00000000-0005-0000-0000-000092790000}"/>
    <cellStyle name="Normal 3 2 2 2 29 7 2 3" xfId="31080" xr:uid="{00000000-0005-0000-0000-000093790000}"/>
    <cellStyle name="Normal 3 2 2 2 29 7 2 4" xfId="31081" xr:uid="{00000000-0005-0000-0000-000094790000}"/>
    <cellStyle name="Normal 3 2 2 2 29 7 3" xfId="31082" xr:uid="{00000000-0005-0000-0000-000095790000}"/>
    <cellStyle name="Normal 3 2 2 2 29 7 4" xfId="31083" xr:uid="{00000000-0005-0000-0000-000096790000}"/>
    <cellStyle name="Normal 3 2 2 2 29 7 5" xfId="31084" xr:uid="{00000000-0005-0000-0000-000097790000}"/>
    <cellStyle name="Normal 3 2 2 2 29 7 6" xfId="31085" xr:uid="{00000000-0005-0000-0000-000098790000}"/>
    <cellStyle name="Normal 3 2 2 2 29 8" xfId="31086" xr:uid="{00000000-0005-0000-0000-000099790000}"/>
    <cellStyle name="Normal 3 2 2 2 29 9" xfId="31087" xr:uid="{00000000-0005-0000-0000-00009A790000}"/>
    <cellStyle name="Normal 3 2 2 2 3" xfId="31088" xr:uid="{00000000-0005-0000-0000-00009B790000}"/>
    <cellStyle name="Normal 3 2 2 2 3 10" xfId="31089" xr:uid="{00000000-0005-0000-0000-00009C790000}"/>
    <cellStyle name="Normal 3 2 2 2 3 11" xfId="31090" xr:uid="{00000000-0005-0000-0000-00009D790000}"/>
    <cellStyle name="Normal 3 2 2 2 3 2" xfId="31091" xr:uid="{00000000-0005-0000-0000-00009E790000}"/>
    <cellStyle name="Normal 3 2 2 2 3 2 2" xfId="31092" xr:uid="{00000000-0005-0000-0000-00009F790000}"/>
    <cellStyle name="Normal 3 2 2 2 3 2 3" xfId="31093" xr:uid="{00000000-0005-0000-0000-0000A0790000}"/>
    <cellStyle name="Normal 3 2 2 2 3 2 4" xfId="31094" xr:uid="{00000000-0005-0000-0000-0000A1790000}"/>
    <cellStyle name="Normal 3 2 2 2 3 2 5" xfId="31095" xr:uid="{00000000-0005-0000-0000-0000A2790000}"/>
    <cellStyle name="Normal 3 2 2 2 3 2 6" xfId="31096" xr:uid="{00000000-0005-0000-0000-0000A3790000}"/>
    <cellStyle name="Normal 3 2 2 2 3 3" xfId="31097" xr:uid="{00000000-0005-0000-0000-0000A4790000}"/>
    <cellStyle name="Normal 3 2 2 2 3 3 2" xfId="31098" xr:uid="{00000000-0005-0000-0000-0000A5790000}"/>
    <cellStyle name="Normal 3 2 2 2 3 3 3" xfId="31099" xr:uid="{00000000-0005-0000-0000-0000A6790000}"/>
    <cellStyle name="Normal 3 2 2 2 3 3 4" xfId="31100" xr:uid="{00000000-0005-0000-0000-0000A7790000}"/>
    <cellStyle name="Normal 3 2 2 2 3 3 5" xfId="31101" xr:uid="{00000000-0005-0000-0000-0000A8790000}"/>
    <cellStyle name="Normal 3 2 2 2 3 3 6" xfId="31102" xr:uid="{00000000-0005-0000-0000-0000A9790000}"/>
    <cellStyle name="Normal 3 2 2 2 3 4" xfId="31103" xr:uid="{00000000-0005-0000-0000-0000AA790000}"/>
    <cellStyle name="Normal 3 2 2 2 3 4 2" xfId="31104" xr:uid="{00000000-0005-0000-0000-0000AB790000}"/>
    <cellStyle name="Normal 3 2 2 2 3 4 3" xfId="31105" xr:uid="{00000000-0005-0000-0000-0000AC790000}"/>
    <cellStyle name="Normal 3 2 2 2 3 4 4" xfId="31106" xr:uid="{00000000-0005-0000-0000-0000AD790000}"/>
    <cellStyle name="Normal 3 2 2 2 3 4 5" xfId="31107" xr:uid="{00000000-0005-0000-0000-0000AE790000}"/>
    <cellStyle name="Normal 3 2 2 2 3 4 6" xfId="31108" xr:uid="{00000000-0005-0000-0000-0000AF790000}"/>
    <cellStyle name="Normal 3 2 2 2 3 5" xfId="31109" xr:uid="{00000000-0005-0000-0000-0000B0790000}"/>
    <cellStyle name="Normal 3 2 2 2 3 5 2" xfId="31110" xr:uid="{00000000-0005-0000-0000-0000B1790000}"/>
    <cellStyle name="Normal 3 2 2 2 3 5 3" xfId="31111" xr:uid="{00000000-0005-0000-0000-0000B2790000}"/>
    <cellStyle name="Normal 3 2 2 2 3 5 4" xfId="31112" xr:uid="{00000000-0005-0000-0000-0000B3790000}"/>
    <cellStyle name="Normal 3 2 2 2 3 5 5" xfId="31113" xr:uid="{00000000-0005-0000-0000-0000B4790000}"/>
    <cellStyle name="Normal 3 2 2 2 3 5 6" xfId="31114" xr:uid="{00000000-0005-0000-0000-0000B5790000}"/>
    <cellStyle name="Normal 3 2 2 2 3 6" xfId="31115" xr:uid="{00000000-0005-0000-0000-0000B6790000}"/>
    <cellStyle name="Normal 3 2 2 2 3 6 2" xfId="31116" xr:uid="{00000000-0005-0000-0000-0000B7790000}"/>
    <cellStyle name="Normal 3 2 2 2 3 6 3" xfId="31117" xr:uid="{00000000-0005-0000-0000-0000B8790000}"/>
    <cellStyle name="Normal 3 2 2 2 3 6 4" xfId="31118" xr:uid="{00000000-0005-0000-0000-0000B9790000}"/>
    <cellStyle name="Normal 3 2 2 2 3 6 5" xfId="31119" xr:uid="{00000000-0005-0000-0000-0000BA790000}"/>
    <cellStyle name="Normal 3 2 2 2 3 6 6" xfId="31120" xr:uid="{00000000-0005-0000-0000-0000BB790000}"/>
    <cellStyle name="Normal 3 2 2 2 3 7" xfId="31121" xr:uid="{00000000-0005-0000-0000-0000BC790000}"/>
    <cellStyle name="Normal 3 2 2 2 3 8" xfId="31122" xr:uid="{00000000-0005-0000-0000-0000BD790000}"/>
    <cellStyle name="Normal 3 2 2 2 3 9" xfId="31123" xr:uid="{00000000-0005-0000-0000-0000BE790000}"/>
    <cellStyle name="Normal 3 2 2 2 30" xfId="31124" xr:uid="{00000000-0005-0000-0000-0000BF790000}"/>
    <cellStyle name="Normal 3 2 2 2 31" xfId="31125" xr:uid="{00000000-0005-0000-0000-0000C0790000}"/>
    <cellStyle name="Normal 3 2 2 2 32" xfId="31126" xr:uid="{00000000-0005-0000-0000-0000C1790000}"/>
    <cellStyle name="Normal 3 2 2 2 33" xfId="31127" xr:uid="{00000000-0005-0000-0000-0000C2790000}"/>
    <cellStyle name="Normal 3 2 2 2 34" xfId="31128" xr:uid="{00000000-0005-0000-0000-0000C3790000}"/>
    <cellStyle name="Normal 3 2 2 2 35" xfId="31129" xr:uid="{00000000-0005-0000-0000-0000C4790000}"/>
    <cellStyle name="Normal 3 2 2 2 36" xfId="31130" xr:uid="{00000000-0005-0000-0000-0000C5790000}"/>
    <cellStyle name="Normal 3 2 2 2 37" xfId="31131" xr:uid="{00000000-0005-0000-0000-0000C6790000}"/>
    <cellStyle name="Normal 3 2 2 2 37 10" xfId="31132" xr:uid="{00000000-0005-0000-0000-0000C7790000}"/>
    <cellStyle name="Normal 3 2 2 2 37 11" xfId="31133" xr:uid="{00000000-0005-0000-0000-0000C8790000}"/>
    <cellStyle name="Normal 3 2 2 2 37 11 2" xfId="31134" xr:uid="{00000000-0005-0000-0000-0000C9790000}"/>
    <cellStyle name="Normal 3 2 2 2 37 11 3" xfId="31135" xr:uid="{00000000-0005-0000-0000-0000CA790000}"/>
    <cellStyle name="Normal 3 2 2 2 37 11 4" xfId="31136" xr:uid="{00000000-0005-0000-0000-0000CB790000}"/>
    <cellStyle name="Normal 3 2 2 2 37 12" xfId="31137" xr:uid="{00000000-0005-0000-0000-0000CC790000}"/>
    <cellStyle name="Normal 3 2 2 2 37 13" xfId="31138" xr:uid="{00000000-0005-0000-0000-0000CD790000}"/>
    <cellStyle name="Normal 3 2 2 2 37 14" xfId="31139" xr:uid="{00000000-0005-0000-0000-0000CE790000}"/>
    <cellStyle name="Normal 3 2 2 2 37 2" xfId="31140" xr:uid="{00000000-0005-0000-0000-0000CF790000}"/>
    <cellStyle name="Normal 3 2 2 2 37 2 10" xfId="31141" xr:uid="{00000000-0005-0000-0000-0000D0790000}"/>
    <cellStyle name="Normal 3 2 2 2 37 2 11" xfId="31142" xr:uid="{00000000-0005-0000-0000-0000D1790000}"/>
    <cellStyle name="Normal 3 2 2 2 37 2 2" xfId="31143" xr:uid="{00000000-0005-0000-0000-0000D2790000}"/>
    <cellStyle name="Normal 3 2 2 2 37 2 2 10" xfId="31144" xr:uid="{00000000-0005-0000-0000-0000D3790000}"/>
    <cellStyle name="Normal 3 2 2 2 37 2 2 11" xfId="31145" xr:uid="{00000000-0005-0000-0000-0000D4790000}"/>
    <cellStyle name="Normal 3 2 2 2 37 2 2 2" xfId="31146" xr:uid="{00000000-0005-0000-0000-0000D5790000}"/>
    <cellStyle name="Normal 3 2 2 2 37 2 2 2 2" xfId="31147" xr:uid="{00000000-0005-0000-0000-0000D6790000}"/>
    <cellStyle name="Normal 3 2 2 2 37 2 2 2 2 2" xfId="31148" xr:uid="{00000000-0005-0000-0000-0000D7790000}"/>
    <cellStyle name="Normal 3 2 2 2 37 2 2 2 2 3" xfId="31149" xr:uid="{00000000-0005-0000-0000-0000D8790000}"/>
    <cellStyle name="Normal 3 2 2 2 37 2 2 2 2 4" xfId="31150" xr:uid="{00000000-0005-0000-0000-0000D9790000}"/>
    <cellStyle name="Normal 3 2 2 2 37 2 2 2 3" xfId="31151" xr:uid="{00000000-0005-0000-0000-0000DA790000}"/>
    <cellStyle name="Normal 3 2 2 2 37 2 2 2 4" xfId="31152" xr:uid="{00000000-0005-0000-0000-0000DB790000}"/>
    <cellStyle name="Normal 3 2 2 2 37 2 2 2 5" xfId="31153" xr:uid="{00000000-0005-0000-0000-0000DC790000}"/>
    <cellStyle name="Normal 3 2 2 2 37 2 2 2 6" xfId="31154" xr:uid="{00000000-0005-0000-0000-0000DD790000}"/>
    <cellStyle name="Normal 3 2 2 2 37 2 2 3" xfId="31155" xr:uid="{00000000-0005-0000-0000-0000DE790000}"/>
    <cellStyle name="Normal 3 2 2 2 37 2 2 4" xfId="31156" xr:uid="{00000000-0005-0000-0000-0000DF790000}"/>
    <cellStyle name="Normal 3 2 2 2 37 2 2 5" xfId="31157" xr:uid="{00000000-0005-0000-0000-0000E0790000}"/>
    <cellStyle name="Normal 3 2 2 2 37 2 2 6" xfId="31158" xr:uid="{00000000-0005-0000-0000-0000E1790000}"/>
    <cellStyle name="Normal 3 2 2 2 37 2 2 7" xfId="31159" xr:uid="{00000000-0005-0000-0000-0000E2790000}"/>
    <cellStyle name="Normal 3 2 2 2 37 2 2 8" xfId="31160" xr:uid="{00000000-0005-0000-0000-0000E3790000}"/>
    <cellStyle name="Normal 3 2 2 2 37 2 2 8 2" xfId="31161" xr:uid="{00000000-0005-0000-0000-0000E4790000}"/>
    <cellStyle name="Normal 3 2 2 2 37 2 2 8 3" xfId="31162" xr:uid="{00000000-0005-0000-0000-0000E5790000}"/>
    <cellStyle name="Normal 3 2 2 2 37 2 2 8 4" xfId="31163" xr:uid="{00000000-0005-0000-0000-0000E6790000}"/>
    <cellStyle name="Normal 3 2 2 2 37 2 2 9" xfId="31164" xr:uid="{00000000-0005-0000-0000-0000E7790000}"/>
    <cellStyle name="Normal 3 2 2 2 37 2 3" xfId="31165" xr:uid="{00000000-0005-0000-0000-0000E8790000}"/>
    <cellStyle name="Normal 3 2 2 2 37 2 3 2" xfId="31166" xr:uid="{00000000-0005-0000-0000-0000E9790000}"/>
    <cellStyle name="Normal 3 2 2 2 37 2 3 2 2" xfId="31167" xr:uid="{00000000-0005-0000-0000-0000EA790000}"/>
    <cellStyle name="Normal 3 2 2 2 37 2 3 2 3" xfId="31168" xr:uid="{00000000-0005-0000-0000-0000EB790000}"/>
    <cellStyle name="Normal 3 2 2 2 37 2 3 2 4" xfId="31169" xr:uid="{00000000-0005-0000-0000-0000EC790000}"/>
    <cellStyle name="Normal 3 2 2 2 37 2 3 3" xfId="31170" xr:uid="{00000000-0005-0000-0000-0000ED790000}"/>
    <cellStyle name="Normal 3 2 2 2 37 2 3 4" xfId="31171" xr:uid="{00000000-0005-0000-0000-0000EE790000}"/>
    <cellStyle name="Normal 3 2 2 2 37 2 3 5" xfId="31172" xr:uid="{00000000-0005-0000-0000-0000EF790000}"/>
    <cellStyle name="Normal 3 2 2 2 37 2 3 6" xfId="31173" xr:uid="{00000000-0005-0000-0000-0000F0790000}"/>
    <cellStyle name="Normal 3 2 2 2 37 2 4" xfId="31174" xr:uid="{00000000-0005-0000-0000-0000F1790000}"/>
    <cellStyle name="Normal 3 2 2 2 37 2 5" xfId="31175" xr:uid="{00000000-0005-0000-0000-0000F2790000}"/>
    <cellStyle name="Normal 3 2 2 2 37 2 6" xfId="31176" xr:uid="{00000000-0005-0000-0000-0000F3790000}"/>
    <cellStyle name="Normal 3 2 2 2 37 2 7" xfId="31177" xr:uid="{00000000-0005-0000-0000-0000F4790000}"/>
    <cellStyle name="Normal 3 2 2 2 37 2 8" xfId="31178" xr:uid="{00000000-0005-0000-0000-0000F5790000}"/>
    <cellStyle name="Normal 3 2 2 2 37 2 8 2" xfId="31179" xr:uid="{00000000-0005-0000-0000-0000F6790000}"/>
    <cellStyle name="Normal 3 2 2 2 37 2 8 3" xfId="31180" xr:uid="{00000000-0005-0000-0000-0000F7790000}"/>
    <cellStyle name="Normal 3 2 2 2 37 2 8 4" xfId="31181" xr:uid="{00000000-0005-0000-0000-0000F8790000}"/>
    <cellStyle name="Normal 3 2 2 2 37 2 9" xfId="31182" xr:uid="{00000000-0005-0000-0000-0000F9790000}"/>
    <cellStyle name="Normal 3 2 2 2 37 3" xfId="31183" xr:uid="{00000000-0005-0000-0000-0000FA790000}"/>
    <cellStyle name="Normal 3 2 2 2 37 4" xfId="31184" xr:uid="{00000000-0005-0000-0000-0000FB790000}"/>
    <cellStyle name="Normal 3 2 2 2 37 5" xfId="31185" xr:uid="{00000000-0005-0000-0000-0000FC790000}"/>
    <cellStyle name="Normal 3 2 2 2 37 5 2" xfId="31186" xr:uid="{00000000-0005-0000-0000-0000FD790000}"/>
    <cellStyle name="Normal 3 2 2 2 37 5 2 2" xfId="31187" xr:uid="{00000000-0005-0000-0000-0000FE790000}"/>
    <cellStyle name="Normal 3 2 2 2 37 5 2 3" xfId="31188" xr:uid="{00000000-0005-0000-0000-0000FF790000}"/>
    <cellStyle name="Normal 3 2 2 2 37 5 2 4" xfId="31189" xr:uid="{00000000-0005-0000-0000-0000007A0000}"/>
    <cellStyle name="Normal 3 2 2 2 37 5 3" xfId="31190" xr:uid="{00000000-0005-0000-0000-0000017A0000}"/>
    <cellStyle name="Normal 3 2 2 2 37 5 4" xfId="31191" xr:uid="{00000000-0005-0000-0000-0000027A0000}"/>
    <cellStyle name="Normal 3 2 2 2 37 5 5" xfId="31192" xr:uid="{00000000-0005-0000-0000-0000037A0000}"/>
    <cellStyle name="Normal 3 2 2 2 37 5 6" xfId="31193" xr:uid="{00000000-0005-0000-0000-0000047A0000}"/>
    <cellStyle name="Normal 3 2 2 2 37 6" xfId="31194" xr:uid="{00000000-0005-0000-0000-0000057A0000}"/>
    <cellStyle name="Normal 3 2 2 2 37 7" xfId="31195" xr:uid="{00000000-0005-0000-0000-0000067A0000}"/>
    <cellStyle name="Normal 3 2 2 2 37 8" xfId="31196" xr:uid="{00000000-0005-0000-0000-0000077A0000}"/>
    <cellStyle name="Normal 3 2 2 2 37 9" xfId="31197" xr:uid="{00000000-0005-0000-0000-0000087A0000}"/>
    <cellStyle name="Normal 3 2 2 2 38" xfId="31198" xr:uid="{00000000-0005-0000-0000-0000097A0000}"/>
    <cellStyle name="Normal 3 2 2 2 39" xfId="31199" xr:uid="{00000000-0005-0000-0000-00000A7A0000}"/>
    <cellStyle name="Normal 3 2 2 2 39 10" xfId="31200" xr:uid="{00000000-0005-0000-0000-00000B7A0000}"/>
    <cellStyle name="Normal 3 2 2 2 39 11" xfId="31201" xr:uid="{00000000-0005-0000-0000-00000C7A0000}"/>
    <cellStyle name="Normal 3 2 2 2 39 2" xfId="31202" xr:uid="{00000000-0005-0000-0000-00000D7A0000}"/>
    <cellStyle name="Normal 3 2 2 2 39 2 10" xfId="31203" xr:uid="{00000000-0005-0000-0000-00000E7A0000}"/>
    <cellStyle name="Normal 3 2 2 2 39 2 11" xfId="31204" xr:uid="{00000000-0005-0000-0000-00000F7A0000}"/>
    <cellStyle name="Normal 3 2 2 2 39 2 2" xfId="31205" xr:uid="{00000000-0005-0000-0000-0000107A0000}"/>
    <cellStyle name="Normal 3 2 2 2 39 2 2 2" xfId="31206" xr:uid="{00000000-0005-0000-0000-0000117A0000}"/>
    <cellStyle name="Normal 3 2 2 2 39 2 2 2 2" xfId="31207" xr:uid="{00000000-0005-0000-0000-0000127A0000}"/>
    <cellStyle name="Normal 3 2 2 2 39 2 2 2 3" xfId="31208" xr:uid="{00000000-0005-0000-0000-0000137A0000}"/>
    <cellStyle name="Normal 3 2 2 2 39 2 2 2 4" xfId="31209" xr:uid="{00000000-0005-0000-0000-0000147A0000}"/>
    <cellStyle name="Normal 3 2 2 2 39 2 2 3" xfId="31210" xr:uid="{00000000-0005-0000-0000-0000157A0000}"/>
    <cellStyle name="Normal 3 2 2 2 39 2 2 4" xfId="31211" xr:uid="{00000000-0005-0000-0000-0000167A0000}"/>
    <cellStyle name="Normal 3 2 2 2 39 2 2 5" xfId="31212" xr:uid="{00000000-0005-0000-0000-0000177A0000}"/>
    <cellStyle name="Normal 3 2 2 2 39 2 2 6" xfId="31213" xr:uid="{00000000-0005-0000-0000-0000187A0000}"/>
    <cellStyle name="Normal 3 2 2 2 39 2 3" xfId="31214" xr:uid="{00000000-0005-0000-0000-0000197A0000}"/>
    <cellStyle name="Normal 3 2 2 2 39 2 4" xfId="31215" xr:uid="{00000000-0005-0000-0000-00001A7A0000}"/>
    <cellStyle name="Normal 3 2 2 2 39 2 5" xfId="31216" xr:uid="{00000000-0005-0000-0000-00001B7A0000}"/>
    <cellStyle name="Normal 3 2 2 2 39 2 6" xfId="31217" xr:uid="{00000000-0005-0000-0000-00001C7A0000}"/>
    <cellStyle name="Normal 3 2 2 2 39 2 7" xfId="31218" xr:uid="{00000000-0005-0000-0000-00001D7A0000}"/>
    <cellStyle name="Normal 3 2 2 2 39 2 8" xfId="31219" xr:uid="{00000000-0005-0000-0000-00001E7A0000}"/>
    <cellStyle name="Normal 3 2 2 2 39 2 8 2" xfId="31220" xr:uid="{00000000-0005-0000-0000-00001F7A0000}"/>
    <cellStyle name="Normal 3 2 2 2 39 2 8 3" xfId="31221" xr:uid="{00000000-0005-0000-0000-0000207A0000}"/>
    <cellStyle name="Normal 3 2 2 2 39 2 8 4" xfId="31222" xr:uid="{00000000-0005-0000-0000-0000217A0000}"/>
    <cellStyle name="Normal 3 2 2 2 39 2 9" xfId="31223" xr:uid="{00000000-0005-0000-0000-0000227A0000}"/>
    <cellStyle name="Normal 3 2 2 2 39 3" xfId="31224" xr:uid="{00000000-0005-0000-0000-0000237A0000}"/>
    <cellStyle name="Normal 3 2 2 2 39 3 2" xfId="31225" xr:uid="{00000000-0005-0000-0000-0000247A0000}"/>
    <cellStyle name="Normal 3 2 2 2 39 3 2 2" xfId="31226" xr:uid="{00000000-0005-0000-0000-0000257A0000}"/>
    <cellStyle name="Normal 3 2 2 2 39 3 2 3" xfId="31227" xr:uid="{00000000-0005-0000-0000-0000267A0000}"/>
    <cellStyle name="Normal 3 2 2 2 39 3 2 4" xfId="31228" xr:uid="{00000000-0005-0000-0000-0000277A0000}"/>
    <cellStyle name="Normal 3 2 2 2 39 3 3" xfId="31229" xr:uid="{00000000-0005-0000-0000-0000287A0000}"/>
    <cellStyle name="Normal 3 2 2 2 39 3 4" xfId="31230" xr:uid="{00000000-0005-0000-0000-0000297A0000}"/>
    <cellStyle name="Normal 3 2 2 2 39 3 5" xfId="31231" xr:uid="{00000000-0005-0000-0000-00002A7A0000}"/>
    <cellStyle name="Normal 3 2 2 2 39 3 6" xfId="31232" xr:uid="{00000000-0005-0000-0000-00002B7A0000}"/>
    <cellStyle name="Normal 3 2 2 2 39 4" xfId="31233" xr:uid="{00000000-0005-0000-0000-00002C7A0000}"/>
    <cellStyle name="Normal 3 2 2 2 39 5" xfId="31234" xr:uid="{00000000-0005-0000-0000-00002D7A0000}"/>
    <cellStyle name="Normal 3 2 2 2 39 6" xfId="31235" xr:uid="{00000000-0005-0000-0000-00002E7A0000}"/>
    <cellStyle name="Normal 3 2 2 2 39 7" xfId="31236" xr:uid="{00000000-0005-0000-0000-00002F7A0000}"/>
    <cellStyle name="Normal 3 2 2 2 39 8" xfId="31237" xr:uid="{00000000-0005-0000-0000-0000307A0000}"/>
    <cellStyle name="Normal 3 2 2 2 39 8 2" xfId="31238" xr:uid="{00000000-0005-0000-0000-0000317A0000}"/>
    <cellStyle name="Normal 3 2 2 2 39 8 3" xfId="31239" xr:uid="{00000000-0005-0000-0000-0000327A0000}"/>
    <cellStyle name="Normal 3 2 2 2 39 8 4" xfId="31240" xr:uid="{00000000-0005-0000-0000-0000337A0000}"/>
    <cellStyle name="Normal 3 2 2 2 39 9" xfId="31241" xr:uid="{00000000-0005-0000-0000-0000347A0000}"/>
    <cellStyle name="Normal 3 2 2 2 4" xfId="31242" xr:uid="{00000000-0005-0000-0000-0000357A0000}"/>
    <cellStyle name="Normal 3 2 2 2 4 10" xfId="31243" xr:uid="{00000000-0005-0000-0000-0000367A0000}"/>
    <cellStyle name="Normal 3 2 2 2 4 11" xfId="31244" xr:uid="{00000000-0005-0000-0000-0000377A0000}"/>
    <cellStyle name="Normal 3 2 2 2 4 2" xfId="31245" xr:uid="{00000000-0005-0000-0000-0000387A0000}"/>
    <cellStyle name="Normal 3 2 2 2 4 2 2" xfId="31246" xr:uid="{00000000-0005-0000-0000-0000397A0000}"/>
    <cellStyle name="Normal 3 2 2 2 4 2 3" xfId="31247" xr:uid="{00000000-0005-0000-0000-00003A7A0000}"/>
    <cellStyle name="Normal 3 2 2 2 4 2 4" xfId="31248" xr:uid="{00000000-0005-0000-0000-00003B7A0000}"/>
    <cellStyle name="Normal 3 2 2 2 4 2 5" xfId="31249" xr:uid="{00000000-0005-0000-0000-00003C7A0000}"/>
    <cellStyle name="Normal 3 2 2 2 4 2 6" xfId="31250" xr:uid="{00000000-0005-0000-0000-00003D7A0000}"/>
    <cellStyle name="Normal 3 2 2 2 4 3" xfId="31251" xr:uid="{00000000-0005-0000-0000-00003E7A0000}"/>
    <cellStyle name="Normal 3 2 2 2 4 3 2" xfId="31252" xr:uid="{00000000-0005-0000-0000-00003F7A0000}"/>
    <cellStyle name="Normal 3 2 2 2 4 3 3" xfId="31253" xr:uid="{00000000-0005-0000-0000-0000407A0000}"/>
    <cellStyle name="Normal 3 2 2 2 4 3 4" xfId="31254" xr:uid="{00000000-0005-0000-0000-0000417A0000}"/>
    <cellStyle name="Normal 3 2 2 2 4 3 5" xfId="31255" xr:uid="{00000000-0005-0000-0000-0000427A0000}"/>
    <cellStyle name="Normal 3 2 2 2 4 3 6" xfId="31256" xr:uid="{00000000-0005-0000-0000-0000437A0000}"/>
    <cellStyle name="Normal 3 2 2 2 4 4" xfId="31257" xr:uid="{00000000-0005-0000-0000-0000447A0000}"/>
    <cellStyle name="Normal 3 2 2 2 4 4 2" xfId="31258" xr:uid="{00000000-0005-0000-0000-0000457A0000}"/>
    <cellStyle name="Normal 3 2 2 2 4 4 3" xfId="31259" xr:uid="{00000000-0005-0000-0000-0000467A0000}"/>
    <cellStyle name="Normal 3 2 2 2 4 4 4" xfId="31260" xr:uid="{00000000-0005-0000-0000-0000477A0000}"/>
    <cellStyle name="Normal 3 2 2 2 4 4 5" xfId="31261" xr:uid="{00000000-0005-0000-0000-0000487A0000}"/>
    <cellStyle name="Normal 3 2 2 2 4 4 6" xfId="31262" xr:uid="{00000000-0005-0000-0000-0000497A0000}"/>
    <cellStyle name="Normal 3 2 2 2 4 5" xfId="31263" xr:uid="{00000000-0005-0000-0000-00004A7A0000}"/>
    <cellStyle name="Normal 3 2 2 2 4 5 2" xfId="31264" xr:uid="{00000000-0005-0000-0000-00004B7A0000}"/>
    <cellStyle name="Normal 3 2 2 2 4 5 3" xfId="31265" xr:uid="{00000000-0005-0000-0000-00004C7A0000}"/>
    <cellStyle name="Normal 3 2 2 2 4 5 4" xfId="31266" xr:uid="{00000000-0005-0000-0000-00004D7A0000}"/>
    <cellStyle name="Normal 3 2 2 2 4 5 5" xfId="31267" xr:uid="{00000000-0005-0000-0000-00004E7A0000}"/>
    <cellStyle name="Normal 3 2 2 2 4 5 6" xfId="31268" xr:uid="{00000000-0005-0000-0000-00004F7A0000}"/>
    <cellStyle name="Normal 3 2 2 2 4 6" xfId="31269" xr:uid="{00000000-0005-0000-0000-0000507A0000}"/>
    <cellStyle name="Normal 3 2 2 2 4 6 2" xfId="31270" xr:uid="{00000000-0005-0000-0000-0000517A0000}"/>
    <cellStyle name="Normal 3 2 2 2 4 6 3" xfId="31271" xr:uid="{00000000-0005-0000-0000-0000527A0000}"/>
    <cellStyle name="Normal 3 2 2 2 4 6 4" xfId="31272" xr:uid="{00000000-0005-0000-0000-0000537A0000}"/>
    <cellStyle name="Normal 3 2 2 2 4 6 5" xfId="31273" xr:uid="{00000000-0005-0000-0000-0000547A0000}"/>
    <cellStyle name="Normal 3 2 2 2 4 6 6" xfId="31274" xr:uid="{00000000-0005-0000-0000-0000557A0000}"/>
    <cellStyle name="Normal 3 2 2 2 4 7" xfId="31275" xr:uid="{00000000-0005-0000-0000-0000567A0000}"/>
    <cellStyle name="Normal 3 2 2 2 4 8" xfId="31276" xr:uid="{00000000-0005-0000-0000-0000577A0000}"/>
    <cellStyle name="Normal 3 2 2 2 4 9" xfId="31277" xr:uid="{00000000-0005-0000-0000-0000587A0000}"/>
    <cellStyle name="Normal 3 2 2 2 40" xfId="31278" xr:uid="{00000000-0005-0000-0000-0000597A0000}"/>
    <cellStyle name="Normal 3 2 2 2 41" xfId="31279" xr:uid="{00000000-0005-0000-0000-00005A7A0000}"/>
    <cellStyle name="Normal 3 2 2 2 41 2" xfId="31280" xr:uid="{00000000-0005-0000-0000-00005B7A0000}"/>
    <cellStyle name="Normal 3 2 2 2 41 2 2" xfId="31281" xr:uid="{00000000-0005-0000-0000-00005C7A0000}"/>
    <cellStyle name="Normal 3 2 2 2 41 2 3" xfId="31282" xr:uid="{00000000-0005-0000-0000-00005D7A0000}"/>
    <cellStyle name="Normal 3 2 2 2 41 2 4" xfId="31283" xr:uid="{00000000-0005-0000-0000-00005E7A0000}"/>
    <cellStyle name="Normal 3 2 2 2 41 3" xfId="31284" xr:uid="{00000000-0005-0000-0000-00005F7A0000}"/>
    <cellStyle name="Normal 3 2 2 2 41 4" xfId="31285" xr:uid="{00000000-0005-0000-0000-0000607A0000}"/>
    <cellStyle name="Normal 3 2 2 2 41 5" xfId="31286" xr:uid="{00000000-0005-0000-0000-0000617A0000}"/>
    <cellStyle name="Normal 3 2 2 2 41 6" xfId="31287" xr:uid="{00000000-0005-0000-0000-0000627A0000}"/>
    <cellStyle name="Normal 3 2 2 2 42" xfId="31288" xr:uid="{00000000-0005-0000-0000-0000637A0000}"/>
    <cellStyle name="Normal 3 2 2 2 43" xfId="31289" xr:uid="{00000000-0005-0000-0000-0000647A0000}"/>
    <cellStyle name="Normal 3 2 2 2 44" xfId="31290" xr:uid="{00000000-0005-0000-0000-0000657A0000}"/>
    <cellStyle name="Normal 3 2 2 2 45" xfId="31291" xr:uid="{00000000-0005-0000-0000-0000667A0000}"/>
    <cellStyle name="Normal 3 2 2 2 46" xfId="31292" xr:uid="{00000000-0005-0000-0000-0000677A0000}"/>
    <cellStyle name="Normal 3 2 2 2 47" xfId="31293" xr:uid="{00000000-0005-0000-0000-0000687A0000}"/>
    <cellStyle name="Normal 3 2 2 2 47 2" xfId="31294" xr:uid="{00000000-0005-0000-0000-0000697A0000}"/>
    <cellStyle name="Normal 3 2 2 2 47 3" xfId="31295" xr:uid="{00000000-0005-0000-0000-00006A7A0000}"/>
    <cellStyle name="Normal 3 2 2 2 47 4" xfId="31296" xr:uid="{00000000-0005-0000-0000-00006B7A0000}"/>
    <cellStyle name="Normal 3 2 2 2 48" xfId="31297" xr:uid="{00000000-0005-0000-0000-00006C7A0000}"/>
    <cellStyle name="Normal 3 2 2 2 49" xfId="31298" xr:uid="{00000000-0005-0000-0000-00006D7A0000}"/>
    <cellStyle name="Normal 3 2 2 2 5" xfId="31299" xr:uid="{00000000-0005-0000-0000-00006E7A0000}"/>
    <cellStyle name="Normal 3 2 2 2 5 10" xfId="31300" xr:uid="{00000000-0005-0000-0000-00006F7A0000}"/>
    <cellStyle name="Normal 3 2 2 2 5 11" xfId="31301" xr:uid="{00000000-0005-0000-0000-0000707A0000}"/>
    <cellStyle name="Normal 3 2 2 2 5 2" xfId="31302" xr:uid="{00000000-0005-0000-0000-0000717A0000}"/>
    <cellStyle name="Normal 3 2 2 2 5 2 2" xfId="31303" xr:uid="{00000000-0005-0000-0000-0000727A0000}"/>
    <cellStyle name="Normal 3 2 2 2 5 2 3" xfId="31304" xr:uid="{00000000-0005-0000-0000-0000737A0000}"/>
    <cellStyle name="Normal 3 2 2 2 5 2 4" xfId="31305" xr:uid="{00000000-0005-0000-0000-0000747A0000}"/>
    <cellStyle name="Normal 3 2 2 2 5 2 5" xfId="31306" xr:uid="{00000000-0005-0000-0000-0000757A0000}"/>
    <cellStyle name="Normal 3 2 2 2 5 2 6" xfId="31307" xr:uid="{00000000-0005-0000-0000-0000767A0000}"/>
    <cellStyle name="Normal 3 2 2 2 5 3" xfId="31308" xr:uid="{00000000-0005-0000-0000-0000777A0000}"/>
    <cellStyle name="Normal 3 2 2 2 5 3 2" xfId="31309" xr:uid="{00000000-0005-0000-0000-0000787A0000}"/>
    <cellStyle name="Normal 3 2 2 2 5 3 3" xfId="31310" xr:uid="{00000000-0005-0000-0000-0000797A0000}"/>
    <cellStyle name="Normal 3 2 2 2 5 3 4" xfId="31311" xr:uid="{00000000-0005-0000-0000-00007A7A0000}"/>
    <cellStyle name="Normal 3 2 2 2 5 3 5" xfId="31312" xr:uid="{00000000-0005-0000-0000-00007B7A0000}"/>
    <cellStyle name="Normal 3 2 2 2 5 3 6" xfId="31313" xr:uid="{00000000-0005-0000-0000-00007C7A0000}"/>
    <cellStyle name="Normal 3 2 2 2 5 4" xfId="31314" xr:uid="{00000000-0005-0000-0000-00007D7A0000}"/>
    <cellStyle name="Normal 3 2 2 2 5 4 2" xfId="31315" xr:uid="{00000000-0005-0000-0000-00007E7A0000}"/>
    <cellStyle name="Normal 3 2 2 2 5 4 3" xfId="31316" xr:uid="{00000000-0005-0000-0000-00007F7A0000}"/>
    <cellStyle name="Normal 3 2 2 2 5 4 4" xfId="31317" xr:uid="{00000000-0005-0000-0000-0000807A0000}"/>
    <cellStyle name="Normal 3 2 2 2 5 4 5" xfId="31318" xr:uid="{00000000-0005-0000-0000-0000817A0000}"/>
    <cellStyle name="Normal 3 2 2 2 5 4 6" xfId="31319" xr:uid="{00000000-0005-0000-0000-0000827A0000}"/>
    <cellStyle name="Normal 3 2 2 2 5 5" xfId="31320" xr:uid="{00000000-0005-0000-0000-0000837A0000}"/>
    <cellStyle name="Normal 3 2 2 2 5 5 2" xfId="31321" xr:uid="{00000000-0005-0000-0000-0000847A0000}"/>
    <cellStyle name="Normal 3 2 2 2 5 5 3" xfId="31322" xr:uid="{00000000-0005-0000-0000-0000857A0000}"/>
    <cellStyle name="Normal 3 2 2 2 5 5 4" xfId="31323" xr:uid="{00000000-0005-0000-0000-0000867A0000}"/>
    <cellStyle name="Normal 3 2 2 2 5 5 5" xfId="31324" xr:uid="{00000000-0005-0000-0000-0000877A0000}"/>
    <cellStyle name="Normal 3 2 2 2 5 5 6" xfId="31325" xr:uid="{00000000-0005-0000-0000-0000887A0000}"/>
    <cellStyle name="Normal 3 2 2 2 5 6" xfId="31326" xr:uid="{00000000-0005-0000-0000-0000897A0000}"/>
    <cellStyle name="Normal 3 2 2 2 5 6 2" xfId="31327" xr:uid="{00000000-0005-0000-0000-00008A7A0000}"/>
    <cellStyle name="Normal 3 2 2 2 5 6 3" xfId="31328" xr:uid="{00000000-0005-0000-0000-00008B7A0000}"/>
    <cellStyle name="Normal 3 2 2 2 5 6 4" xfId="31329" xr:uid="{00000000-0005-0000-0000-00008C7A0000}"/>
    <cellStyle name="Normal 3 2 2 2 5 6 5" xfId="31330" xr:uid="{00000000-0005-0000-0000-00008D7A0000}"/>
    <cellStyle name="Normal 3 2 2 2 5 6 6" xfId="31331" xr:uid="{00000000-0005-0000-0000-00008E7A0000}"/>
    <cellStyle name="Normal 3 2 2 2 5 7" xfId="31332" xr:uid="{00000000-0005-0000-0000-00008F7A0000}"/>
    <cellStyle name="Normal 3 2 2 2 5 8" xfId="31333" xr:uid="{00000000-0005-0000-0000-0000907A0000}"/>
    <cellStyle name="Normal 3 2 2 2 5 9" xfId="31334" xr:uid="{00000000-0005-0000-0000-0000917A0000}"/>
    <cellStyle name="Normal 3 2 2 2 50" xfId="31335" xr:uid="{00000000-0005-0000-0000-0000927A0000}"/>
    <cellStyle name="Normal 3 2 2 2 51" xfId="31336" xr:uid="{00000000-0005-0000-0000-0000937A0000}"/>
    <cellStyle name="Normal 3 2 2 2 52" xfId="31337" xr:uid="{00000000-0005-0000-0000-0000947A0000}"/>
    <cellStyle name="Normal 3 2 2 2 53" xfId="31338" xr:uid="{00000000-0005-0000-0000-0000957A0000}"/>
    <cellStyle name="Normal 3 2 2 2 54" xfId="31339" xr:uid="{00000000-0005-0000-0000-0000967A0000}"/>
    <cellStyle name="Normal 3 2 2 2 55" xfId="31340" xr:uid="{00000000-0005-0000-0000-0000977A0000}"/>
    <cellStyle name="Normal 3 2 2 2 56" xfId="31341" xr:uid="{00000000-0005-0000-0000-0000987A0000}"/>
    <cellStyle name="Normal 3 2 2 2 57" xfId="31342" xr:uid="{00000000-0005-0000-0000-0000997A0000}"/>
    <cellStyle name="Normal 3 2 2 2 58" xfId="31343" xr:uid="{00000000-0005-0000-0000-00009A7A0000}"/>
    <cellStyle name="Normal 3 2 2 2 59" xfId="31344" xr:uid="{00000000-0005-0000-0000-00009B7A0000}"/>
    <cellStyle name="Normal 3 2 2 2 6" xfId="31345" xr:uid="{00000000-0005-0000-0000-00009C7A0000}"/>
    <cellStyle name="Normal 3 2 2 2 6 10" xfId="31346" xr:uid="{00000000-0005-0000-0000-00009D7A0000}"/>
    <cellStyle name="Normal 3 2 2 2 6 11" xfId="31347" xr:uid="{00000000-0005-0000-0000-00009E7A0000}"/>
    <cellStyle name="Normal 3 2 2 2 6 2" xfId="31348" xr:uid="{00000000-0005-0000-0000-00009F7A0000}"/>
    <cellStyle name="Normal 3 2 2 2 6 2 2" xfId="31349" xr:uid="{00000000-0005-0000-0000-0000A07A0000}"/>
    <cellStyle name="Normal 3 2 2 2 6 2 3" xfId="31350" xr:uid="{00000000-0005-0000-0000-0000A17A0000}"/>
    <cellStyle name="Normal 3 2 2 2 6 2 4" xfId="31351" xr:uid="{00000000-0005-0000-0000-0000A27A0000}"/>
    <cellStyle name="Normal 3 2 2 2 6 2 5" xfId="31352" xr:uid="{00000000-0005-0000-0000-0000A37A0000}"/>
    <cellStyle name="Normal 3 2 2 2 6 2 6" xfId="31353" xr:uid="{00000000-0005-0000-0000-0000A47A0000}"/>
    <cellStyle name="Normal 3 2 2 2 6 3" xfId="31354" xr:uid="{00000000-0005-0000-0000-0000A57A0000}"/>
    <cellStyle name="Normal 3 2 2 2 6 3 2" xfId="31355" xr:uid="{00000000-0005-0000-0000-0000A67A0000}"/>
    <cellStyle name="Normal 3 2 2 2 6 3 3" xfId="31356" xr:uid="{00000000-0005-0000-0000-0000A77A0000}"/>
    <cellStyle name="Normal 3 2 2 2 6 3 4" xfId="31357" xr:uid="{00000000-0005-0000-0000-0000A87A0000}"/>
    <cellStyle name="Normal 3 2 2 2 6 3 5" xfId="31358" xr:uid="{00000000-0005-0000-0000-0000A97A0000}"/>
    <cellStyle name="Normal 3 2 2 2 6 3 6" xfId="31359" xr:uid="{00000000-0005-0000-0000-0000AA7A0000}"/>
    <cellStyle name="Normal 3 2 2 2 6 4" xfId="31360" xr:uid="{00000000-0005-0000-0000-0000AB7A0000}"/>
    <cellStyle name="Normal 3 2 2 2 6 4 2" xfId="31361" xr:uid="{00000000-0005-0000-0000-0000AC7A0000}"/>
    <cellStyle name="Normal 3 2 2 2 6 4 3" xfId="31362" xr:uid="{00000000-0005-0000-0000-0000AD7A0000}"/>
    <cellStyle name="Normal 3 2 2 2 6 4 4" xfId="31363" xr:uid="{00000000-0005-0000-0000-0000AE7A0000}"/>
    <cellStyle name="Normal 3 2 2 2 6 4 5" xfId="31364" xr:uid="{00000000-0005-0000-0000-0000AF7A0000}"/>
    <cellStyle name="Normal 3 2 2 2 6 4 6" xfId="31365" xr:uid="{00000000-0005-0000-0000-0000B07A0000}"/>
    <cellStyle name="Normal 3 2 2 2 6 5" xfId="31366" xr:uid="{00000000-0005-0000-0000-0000B17A0000}"/>
    <cellStyle name="Normal 3 2 2 2 6 5 2" xfId="31367" xr:uid="{00000000-0005-0000-0000-0000B27A0000}"/>
    <cellStyle name="Normal 3 2 2 2 6 5 3" xfId="31368" xr:uid="{00000000-0005-0000-0000-0000B37A0000}"/>
    <cellStyle name="Normal 3 2 2 2 6 5 4" xfId="31369" xr:uid="{00000000-0005-0000-0000-0000B47A0000}"/>
    <cellStyle name="Normal 3 2 2 2 6 5 5" xfId="31370" xr:uid="{00000000-0005-0000-0000-0000B57A0000}"/>
    <cellStyle name="Normal 3 2 2 2 6 5 6" xfId="31371" xr:uid="{00000000-0005-0000-0000-0000B67A0000}"/>
    <cellStyle name="Normal 3 2 2 2 6 6" xfId="31372" xr:uid="{00000000-0005-0000-0000-0000B77A0000}"/>
    <cellStyle name="Normal 3 2 2 2 6 6 2" xfId="31373" xr:uid="{00000000-0005-0000-0000-0000B87A0000}"/>
    <cellStyle name="Normal 3 2 2 2 6 6 3" xfId="31374" xr:uid="{00000000-0005-0000-0000-0000B97A0000}"/>
    <cellStyle name="Normal 3 2 2 2 6 6 4" xfId="31375" xr:uid="{00000000-0005-0000-0000-0000BA7A0000}"/>
    <cellStyle name="Normal 3 2 2 2 6 6 5" xfId="31376" xr:uid="{00000000-0005-0000-0000-0000BB7A0000}"/>
    <cellStyle name="Normal 3 2 2 2 6 6 6" xfId="31377" xr:uid="{00000000-0005-0000-0000-0000BC7A0000}"/>
    <cellStyle name="Normal 3 2 2 2 6 7" xfId="31378" xr:uid="{00000000-0005-0000-0000-0000BD7A0000}"/>
    <cellStyle name="Normal 3 2 2 2 6 8" xfId="31379" xr:uid="{00000000-0005-0000-0000-0000BE7A0000}"/>
    <cellStyle name="Normal 3 2 2 2 6 9" xfId="31380" xr:uid="{00000000-0005-0000-0000-0000BF7A0000}"/>
    <cellStyle name="Normal 3 2 2 2 60" xfId="31381" xr:uid="{00000000-0005-0000-0000-0000C07A0000}"/>
    <cellStyle name="Normal 3 2 2 2 61" xfId="31382" xr:uid="{00000000-0005-0000-0000-0000C17A0000}"/>
    <cellStyle name="Normal 3 2 2 2 62" xfId="31383" xr:uid="{00000000-0005-0000-0000-0000C27A0000}"/>
    <cellStyle name="Normal 3 2 2 2 62 2" xfId="31384" xr:uid="{00000000-0005-0000-0000-0000C37A0000}"/>
    <cellStyle name="Normal 3 2 2 2 62 3" xfId="31385" xr:uid="{00000000-0005-0000-0000-0000C47A0000}"/>
    <cellStyle name="Normal 3 2 2 2 62 4" xfId="31386" xr:uid="{00000000-0005-0000-0000-0000C57A0000}"/>
    <cellStyle name="Normal 3 2 2 2 62 5" xfId="31387" xr:uid="{00000000-0005-0000-0000-0000C67A0000}"/>
    <cellStyle name="Normal 3 2 2 2 62 6" xfId="31388" xr:uid="{00000000-0005-0000-0000-0000C77A0000}"/>
    <cellStyle name="Normal 3 2 2 2 62 7" xfId="31389" xr:uid="{00000000-0005-0000-0000-0000C87A0000}"/>
    <cellStyle name="Normal 3 2 2 2 63" xfId="31390" xr:uid="{00000000-0005-0000-0000-0000C97A0000}"/>
    <cellStyle name="Normal 3 2 2 2 64" xfId="31391" xr:uid="{00000000-0005-0000-0000-0000CA7A0000}"/>
    <cellStyle name="Normal 3 2 2 2 65" xfId="31392" xr:uid="{00000000-0005-0000-0000-0000CB7A0000}"/>
    <cellStyle name="Normal 3 2 2 2 66" xfId="31393" xr:uid="{00000000-0005-0000-0000-0000CC7A0000}"/>
    <cellStyle name="Normal 3 2 2 2 67" xfId="31394" xr:uid="{00000000-0005-0000-0000-0000CD7A0000}"/>
    <cellStyle name="Normal 3 2 2 2 68" xfId="31395" xr:uid="{00000000-0005-0000-0000-0000CE7A0000}"/>
    <cellStyle name="Normal 3 2 2 2 69" xfId="31396" xr:uid="{00000000-0005-0000-0000-0000CF7A0000}"/>
    <cellStyle name="Normal 3 2 2 2 7" xfId="31397" xr:uid="{00000000-0005-0000-0000-0000D07A0000}"/>
    <cellStyle name="Normal 3 2 2 2 7 10" xfId="31398" xr:uid="{00000000-0005-0000-0000-0000D17A0000}"/>
    <cellStyle name="Normal 3 2 2 2 7 11" xfId="31399" xr:uid="{00000000-0005-0000-0000-0000D27A0000}"/>
    <cellStyle name="Normal 3 2 2 2 7 2" xfId="31400" xr:uid="{00000000-0005-0000-0000-0000D37A0000}"/>
    <cellStyle name="Normal 3 2 2 2 7 2 2" xfId="31401" xr:uid="{00000000-0005-0000-0000-0000D47A0000}"/>
    <cellStyle name="Normal 3 2 2 2 7 2 3" xfId="31402" xr:uid="{00000000-0005-0000-0000-0000D57A0000}"/>
    <cellStyle name="Normal 3 2 2 2 7 2 4" xfId="31403" xr:uid="{00000000-0005-0000-0000-0000D67A0000}"/>
    <cellStyle name="Normal 3 2 2 2 7 2 5" xfId="31404" xr:uid="{00000000-0005-0000-0000-0000D77A0000}"/>
    <cellStyle name="Normal 3 2 2 2 7 2 6" xfId="31405" xr:uid="{00000000-0005-0000-0000-0000D87A0000}"/>
    <cellStyle name="Normal 3 2 2 2 7 3" xfId="31406" xr:uid="{00000000-0005-0000-0000-0000D97A0000}"/>
    <cellStyle name="Normal 3 2 2 2 7 3 2" xfId="31407" xr:uid="{00000000-0005-0000-0000-0000DA7A0000}"/>
    <cellStyle name="Normal 3 2 2 2 7 3 3" xfId="31408" xr:uid="{00000000-0005-0000-0000-0000DB7A0000}"/>
    <cellStyle name="Normal 3 2 2 2 7 3 4" xfId="31409" xr:uid="{00000000-0005-0000-0000-0000DC7A0000}"/>
    <cellStyle name="Normal 3 2 2 2 7 3 5" xfId="31410" xr:uid="{00000000-0005-0000-0000-0000DD7A0000}"/>
    <cellStyle name="Normal 3 2 2 2 7 3 6" xfId="31411" xr:uid="{00000000-0005-0000-0000-0000DE7A0000}"/>
    <cellStyle name="Normal 3 2 2 2 7 4" xfId="31412" xr:uid="{00000000-0005-0000-0000-0000DF7A0000}"/>
    <cellStyle name="Normal 3 2 2 2 7 4 2" xfId="31413" xr:uid="{00000000-0005-0000-0000-0000E07A0000}"/>
    <cellStyle name="Normal 3 2 2 2 7 4 3" xfId="31414" xr:uid="{00000000-0005-0000-0000-0000E17A0000}"/>
    <cellStyle name="Normal 3 2 2 2 7 4 4" xfId="31415" xr:uid="{00000000-0005-0000-0000-0000E27A0000}"/>
    <cellStyle name="Normal 3 2 2 2 7 4 5" xfId="31416" xr:uid="{00000000-0005-0000-0000-0000E37A0000}"/>
    <cellStyle name="Normal 3 2 2 2 7 4 6" xfId="31417" xr:uid="{00000000-0005-0000-0000-0000E47A0000}"/>
    <cellStyle name="Normal 3 2 2 2 7 5" xfId="31418" xr:uid="{00000000-0005-0000-0000-0000E57A0000}"/>
    <cellStyle name="Normal 3 2 2 2 7 5 2" xfId="31419" xr:uid="{00000000-0005-0000-0000-0000E67A0000}"/>
    <cellStyle name="Normal 3 2 2 2 7 5 3" xfId="31420" xr:uid="{00000000-0005-0000-0000-0000E77A0000}"/>
    <cellStyle name="Normal 3 2 2 2 7 5 4" xfId="31421" xr:uid="{00000000-0005-0000-0000-0000E87A0000}"/>
    <cellStyle name="Normal 3 2 2 2 7 5 5" xfId="31422" xr:uid="{00000000-0005-0000-0000-0000E97A0000}"/>
    <cellStyle name="Normal 3 2 2 2 7 5 6" xfId="31423" xr:uid="{00000000-0005-0000-0000-0000EA7A0000}"/>
    <cellStyle name="Normal 3 2 2 2 7 6" xfId="31424" xr:uid="{00000000-0005-0000-0000-0000EB7A0000}"/>
    <cellStyle name="Normal 3 2 2 2 7 6 2" xfId="31425" xr:uid="{00000000-0005-0000-0000-0000EC7A0000}"/>
    <cellStyle name="Normal 3 2 2 2 7 6 3" xfId="31426" xr:uid="{00000000-0005-0000-0000-0000ED7A0000}"/>
    <cellStyle name="Normal 3 2 2 2 7 6 4" xfId="31427" xr:uid="{00000000-0005-0000-0000-0000EE7A0000}"/>
    <cellStyle name="Normal 3 2 2 2 7 6 5" xfId="31428" xr:uid="{00000000-0005-0000-0000-0000EF7A0000}"/>
    <cellStyle name="Normal 3 2 2 2 7 6 6" xfId="31429" xr:uid="{00000000-0005-0000-0000-0000F07A0000}"/>
    <cellStyle name="Normal 3 2 2 2 7 7" xfId="31430" xr:uid="{00000000-0005-0000-0000-0000F17A0000}"/>
    <cellStyle name="Normal 3 2 2 2 7 8" xfId="31431" xr:uid="{00000000-0005-0000-0000-0000F27A0000}"/>
    <cellStyle name="Normal 3 2 2 2 7 9" xfId="31432" xr:uid="{00000000-0005-0000-0000-0000F37A0000}"/>
    <cellStyle name="Normal 3 2 2 2 70" xfId="31433" xr:uid="{00000000-0005-0000-0000-0000F47A0000}"/>
    <cellStyle name="Normal 3 2 2 2 71" xfId="31434" xr:uid="{00000000-0005-0000-0000-0000F57A0000}"/>
    <cellStyle name="Normal 3 2 2 2 72" xfId="31435" xr:uid="{00000000-0005-0000-0000-0000F67A0000}"/>
    <cellStyle name="Normal 3 2 2 2 73" xfId="31436" xr:uid="{00000000-0005-0000-0000-0000F77A0000}"/>
    <cellStyle name="Normal 3 2 2 2 74" xfId="31437" xr:uid="{00000000-0005-0000-0000-0000F87A0000}"/>
    <cellStyle name="Normal 3 2 2 2 75" xfId="31438" xr:uid="{00000000-0005-0000-0000-0000F97A0000}"/>
    <cellStyle name="Normal 3 2 2 2 76" xfId="31439" xr:uid="{00000000-0005-0000-0000-0000FA7A0000}"/>
    <cellStyle name="Normal 3 2 2 2 77" xfId="31440" xr:uid="{00000000-0005-0000-0000-0000FB7A0000}"/>
    <cellStyle name="Normal 3 2 2 2 78" xfId="31441" xr:uid="{00000000-0005-0000-0000-0000FC7A0000}"/>
    <cellStyle name="Normal 3 2 2 2 79" xfId="31442" xr:uid="{00000000-0005-0000-0000-0000FD7A0000}"/>
    <cellStyle name="Normal 3 2 2 2 8" xfId="31443" xr:uid="{00000000-0005-0000-0000-0000FE7A0000}"/>
    <cellStyle name="Normal 3 2 2 2 8 10" xfId="31444" xr:uid="{00000000-0005-0000-0000-0000FF7A0000}"/>
    <cellStyle name="Normal 3 2 2 2 8 11" xfId="31445" xr:uid="{00000000-0005-0000-0000-0000007B0000}"/>
    <cellStyle name="Normal 3 2 2 2 8 2" xfId="31446" xr:uid="{00000000-0005-0000-0000-0000017B0000}"/>
    <cellStyle name="Normal 3 2 2 2 8 2 2" xfId="31447" xr:uid="{00000000-0005-0000-0000-0000027B0000}"/>
    <cellStyle name="Normal 3 2 2 2 8 2 3" xfId="31448" xr:uid="{00000000-0005-0000-0000-0000037B0000}"/>
    <cellStyle name="Normal 3 2 2 2 8 2 4" xfId="31449" xr:uid="{00000000-0005-0000-0000-0000047B0000}"/>
    <cellStyle name="Normal 3 2 2 2 8 2 5" xfId="31450" xr:uid="{00000000-0005-0000-0000-0000057B0000}"/>
    <cellStyle name="Normal 3 2 2 2 8 2 6" xfId="31451" xr:uid="{00000000-0005-0000-0000-0000067B0000}"/>
    <cellStyle name="Normal 3 2 2 2 8 3" xfId="31452" xr:uid="{00000000-0005-0000-0000-0000077B0000}"/>
    <cellStyle name="Normal 3 2 2 2 8 3 2" xfId="31453" xr:uid="{00000000-0005-0000-0000-0000087B0000}"/>
    <cellStyle name="Normal 3 2 2 2 8 3 3" xfId="31454" xr:uid="{00000000-0005-0000-0000-0000097B0000}"/>
    <cellStyle name="Normal 3 2 2 2 8 3 4" xfId="31455" xr:uid="{00000000-0005-0000-0000-00000A7B0000}"/>
    <cellStyle name="Normal 3 2 2 2 8 3 5" xfId="31456" xr:uid="{00000000-0005-0000-0000-00000B7B0000}"/>
    <cellStyle name="Normal 3 2 2 2 8 3 6" xfId="31457" xr:uid="{00000000-0005-0000-0000-00000C7B0000}"/>
    <cellStyle name="Normal 3 2 2 2 8 4" xfId="31458" xr:uid="{00000000-0005-0000-0000-00000D7B0000}"/>
    <cellStyle name="Normal 3 2 2 2 8 4 2" xfId="31459" xr:uid="{00000000-0005-0000-0000-00000E7B0000}"/>
    <cellStyle name="Normal 3 2 2 2 8 4 3" xfId="31460" xr:uid="{00000000-0005-0000-0000-00000F7B0000}"/>
    <cellStyle name="Normal 3 2 2 2 8 4 4" xfId="31461" xr:uid="{00000000-0005-0000-0000-0000107B0000}"/>
    <cellStyle name="Normal 3 2 2 2 8 4 5" xfId="31462" xr:uid="{00000000-0005-0000-0000-0000117B0000}"/>
    <cellStyle name="Normal 3 2 2 2 8 4 6" xfId="31463" xr:uid="{00000000-0005-0000-0000-0000127B0000}"/>
    <cellStyle name="Normal 3 2 2 2 8 5" xfId="31464" xr:uid="{00000000-0005-0000-0000-0000137B0000}"/>
    <cellStyle name="Normal 3 2 2 2 8 5 2" xfId="31465" xr:uid="{00000000-0005-0000-0000-0000147B0000}"/>
    <cellStyle name="Normal 3 2 2 2 8 5 3" xfId="31466" xr:uid="{00000000-0005-0000-0000-0000157B0000}"/>
    <cellStyle name="Normal 3 2 2 2 8 5 4" xfId="31467" xr:uid="{00000000-0005-0000-0000-0000167B0000}"/>
    <cellStyle name="Normal 3 2 2 2 8 5 5" xfId="31468" xr:uid="{00000000-0005-0000-0000-0000177B0000}"/>
    <cellStyle name="Normal 3 2 2 2 8 5 6" xfId="31469" xr:uid="{00000000-0005-0000-0000-0000187B0000}"/>
    <cellStyle name="Normal 3 2 2 2 8 6" xfId="31470" xr:uid="{00000000-0005-0000-0000-0000197B0000}"/>
    <cellStyle name="Normal 3 2 2 2 8 6 2" xfId="31471" xr:uid="{00000000-0005-0000-0000-00001A7B0000}"/>
    <cellStyle name="Normal 3 2 2 2 8 6 3" xfId="31472" xr:uid="{00000000-0005-0000-0000-00001B7B0000}"/>
    <cellStyle name="Normal 3 2 2 2 8 6 4" xfId="31473" xr:uid="{00000000-0005-0000-0000-00001C7B0000}"/>
    <cellStyle name="Normal 3 2 2 2 8 6 5" xfId="31474" xr:uid="{00000000-0005-0000-0000-00001D7B0000}"/>
    <cellStyle name="Normal 3 2 2 2 8 6 6" xfId="31475" xr:uid="{00000000-0005-0000-0000-00001E7B0000}"/>
    <cellStyle name="Normal 3 2 2 2 8 7" xfId="31476" xr:uid="{00000000-0005-0000-0000-00001F7B0000}"/>
    <cellStyle name="Normal 3 2 2 2 8 8" xfId="31477" xr:uid="{00000000-0005-0000-0000-0000207B0000}"/>
    <cellStyle name="Normal 3 2 2 2 8 9" xfId="31478" xr:uid="{00000000-0005-0000-0000-0000217B0000}"/>
    <cellStyle name="Normal 3 2 2 2 80" xfId="31479" xr:uid="{00000000-0005-0000-0000-0000227B0000}"/>
    <cellStyle name="Normal 3 2 2 2 81" xfId="31480" xr:uid="{00000000-0005-0000-0000-0000237B0000}"/>
    <cellStyle name="Normal 3 2 2 2 82" xfId="31481" xr:uid="{00000000-0005-0000-0000-0000247B0000}"/>
    <cellStyle name="Normal 3 2 2 2 83" xfId="31482" xr:uid="{00000000-0005-0000-0000-0000257B0000}"/>
    <cellStyle name="Normal 3 2 2 2 84" xfId="31483" xr:uid="{00000000-0005-0000-0000-0000267B0000}"/>
    <cellStyle name="Normal 3 2 2 2 85" xfId="31484" xr:uid="{00000000-0005-0000-0000-0000277B0000}"/>
    <cellStyle name="Normal 3 2 2 2 86" xfId="31485" xr:uid="{00000000-0005-0000-0000-0000287B0000}"/>
    <cellStyle name="Normal 3 2 2 2 87" xfId="31486" xr:uid="{00000000-0005-0000-0000-0000297B0000}"/>
    <cellStyle name="Normal 3 2 2 2 88" xfId="31487" xr:uid="{00000000-0005-0000-0000-00002A7B0000}"/>
    <cellStyle name="Normal 3 2 2 2 89" xfId="31488" xr:uid="{00000000-0005-0000-0000-00002B7B0000}"/>
    <cellStyle name="Normal 3 2 2 2 9" xfId="31489" xr:uid="{00000000-0005-0000-0000-00002C7B0000}"/>
    <cellStyle name="Normal 3 2 2 2 9 10" xfId="31490" xr:uid="{00000000-0005-0000-0000-00002D7B0000}"/>
    <cellStyle name="Normal 3 2 2 2 9 11" xfId="31491" xr:uid="{00000000-0005-0000-0000-00002E7B0000}"/>
    <cellStyle name="Normal 3 2 2 2 9 2" xfId="31492" xr:uid="{00000000-0005-0000-0000-00002F7B0000}"/>
    <cellStyle name="Normal 3 2 2 2 9 2 2" xfId="31493" xr:uid="{00000000-0005-0000-0000-0000307B0000}"/>
    <cellStyle name="Normal 3 2 2 2 9 2 3" xfId="31494" xr:uid="{00000000-0005-0000-0000-0000317B0000}"/>
    <cellStyle name="Normal 3 2 2 2 9 2 4" xfId="31495" xr:uid="{00000000-0005-0000-0000-0000327B0000}"/>
    <cellStyle name="Normal 3 2 2 2 9 2 5" xfId="31496" xr:uid="{00000000-0005-0000-0000-0000337B0000}"/>
    <cellStyle name="Normal 3 2 2 2 9 2 6" xfId="31497" xr:uid="{00000000-0005-0000-0000-0000347B0000}"/>
    <cellStyle name="Normal 3 2 2 2 9 3" xfId="31498" xr:uid="{00000000-0005-0000-0000-0000357B0000}"/>
    <cellStyle name="Normal 3 2 2 2 9 3 2" xfId="31499" xr:uid="{00000000-0005-0000-0000-0000367B0000}"/>
    <cellStyle name="Normal 3 2 2 2 9 3 3" xfId="31500" xr:uid="{00000000-0005-0000-0000-0000377B0000}"/>
    <cellStyle name="Normal 3 2 2 2 9 3 4" xfId="31501" xr:uid="{00000000-0005-0000-0000-0000387B0000}"/>
    <cellStyle name="Normal 3 2 2 2 9 3 5" xfId="31502" xr:uid="{00000000-0005-0000-0000-0000397B0000}"/>
    <cellStyle name="Normal 3 2 2 2 9 3 6" xfId="31503" xr:uid="{00000000-0005-0000-0000-00003A7B0000}"/>
    <cellStyle name="Normal 3 2 2 2 9 4" xfId="31504" xr:uid="{00000000-0005-0000-0000-00003B7B0000}"/>
    <cellStyle name="Normal 3 2 2 2 9 4 2" xfId="31505" xr:uid="{00000000-0005-0000-0000-00003C7B0000}"/>
    <cellStyle name="Normal 3 2 2 2 9 4 3" xfId="31506" xr:uid="{00000000-0005-0000-0000-00003D7B0000}"/>
    <cellStyle name="Normal 3 2 2 2 9 4 4" xfId="31507" xr:uid="{00000000-0005-0000-0000-00003E7B0000}"/>
    <cellStyle name="Normal 3 2 2 2 9 4 5" xfId="31508" xr:uid="{00000000-0005-0000-0000-00003F7B0000}"/>
    <cellStyle name="Normal 3 2 2 2 9 4 6" xfId="31509" xr:uid="{00000000-0005-0000-0000-0000407B0000}"/>
    <cellStyle name="Normal 3 2 2 2 9 5" xfId="31510" xr:uid="{00000000-0005-0000-0000-0000417B0000}"/>
    <cellStyle name="Normal 3 2 2 2 9 5 2" xfId="31511" xr:uid="{00000000-0005-0000-0000-0000427B0000}"/>
    <cellStyle name="Normal 3 2 2 2 9 5 3" xfId="31512" xr:uid="{00000000-0005-0000-0000-0000437B0000}"/>
    <cellStyle name="Normal 3 2 2 2 9 5 4" xfId="31513" xr:uid="{00000000-0005-0000-0000-0000447B0000}"/>
    <cellStyle name="Normal 3 2 2 2 9 5 5" xfId="31514" xr:uid="{00000000-0005-0000-0000-0000457B0000}"/>
    <cellStyle name="Normal 3 2 2 2 9 5 6" xfId="31515" xr:uid="{00000000-0005-0000-0000-0000467B0000}"/>
    <cellStyle name="Normal 3 2 2 2 9 6" xfId="31516" xr:uid="{00000000-0005-0000-0000-0000477B0000}"/>
    <cellStyle name="Normal 3 2 2 2 9 6 2" xfId="31517" xr:uid="{00000000-0005-0000-0000-0000487B0000}"/>
    <cellStyle name="Normal 3 2 2 2 9 6 3" xfId="31518" xr:uid="{00000000-0005-0000-0000-0000497B0000}"/>
    <cellStyle name="Normal 3 2 2 2 9 6 4" xfId="31519" xr:uid="{00000000-0005-0000-0000-00004A7B0000}"/>
    <cellStyle name="Normal 3 2 2 2 9 6 5" xfId="31520" xr:uid="{00000000-0005-0000-0000-00004B7B0000}"/>
    <cellStyle name="Normal 3 2 2 2 9 6 6" xfId="31521" xr:uid="{00000000-0005-0000-0000-00004C7B0000}"/>
    <cellStyle name="Normal 3 2 2 2 9 7" xfId="31522" xr:uid="{00000000-0005-0000-0000-00004D7B0000}"/>
    <cellStyle name="Normal 3 2 2 2 9 8" xfId="31523" xr:uid="{00000000-0005-0000-0000-00004E7B0000}"/>
    <cellStyle name="Normal 3 2 2 2 9 9" xfId="31524" xr:uid="{00000000-0005-0000-0000-00004F7B0000}"/>
    <cellStyle name="Normal 3 2 2 2 90" xfId="31525" xr:uid="{00000000-0005-0000-0000-0000507B0000}"/>
    <cellStyle name="Normal 3 2 2 2 91" xfId="31526" xr:uid="{00000000-0005-0000-0000-0000517B0000}"/>
    <cellStyle name="Normal 3 2 2 2 92" xfId="31527" xr:uid="{00000000-0005-0000-0000-0000527B0000}"/>
    <cellStyle name="Normal 3 2 2 2 93" xfId="31528" xr:uid="{00000000-0005-0000-0000-0000537B0000}"/>
    <cellStyle name="Normal 3 2 2 2 94" xfId="31529" xr:uid="{00000000-0005-0000-0000-0000547B0000}"/>
    <cellStyle name="Normal 3 2 2 2 94 2" xfId="31530" xr:uid="{00000000-0005-0000-0000-0000557B0000}"/>
    <cellStyle name="Normal 3 2 2 2 94 3" xfId="31531" xr:uid="{00000000-0005-0000-0000-0000567B0000}"/>
    <cellStyle name="Normal 3 2 2 2 94 4" xfId="31532" xr:uid="{00000000-0005-0000-0000-0000577B0000}"/>
    <cellStyle name="Normal 3 2 2 2 95" xfId="31533" xr:uid="{00000000-0005-0000-0000-0000587B0000}"/>
    <cellStyle name="Normal 3 2 2 2 96" xfId="31534" xr:uid="{00000000-0005-0000-0000-0000597B0000}"/>
    <cellStyle name="Normal 3 2 2 2 97" xfId="31535" xr:uid="{00000000-0005-0000-0000-00005A7B0000}"/>
    <cellStyle name="Normal 3 2 2 20" xfId="31536" xr:uid="{00000000-0005-0000-0000-00005B7B0000}"/>
    <cellStyle name="Normal 3 2 2 21" xfId="31537" xr:uid="{00000000-0005-0000-0000-00005C7B0000}"/>
    <cellStyle name="Normal 3 2 2 22" xfId="31538" xr:uid="{00000000-0005-0000-0000-00005D7B0000}"/>
    <cellStyle name="Normal 3 2 2 23" xfId="31539" xr:uid="{00000000-0005-0000-0000-00005E7B0000}"/>
    <cellStyle name="Normal 3 2 2 24" xfId="31540" xr:uid="{00000000-0005-0000-0000-00005F7B0000}"/>
    <cellStyle name="Normal 3 2 2 25" xfId="31541" xr:uid="{00000000-0005-0000-0000-0000607B0000}"/>
    <cellStyle name="Normal 3 2 2 26" xfId="31542" xr:uid="{00000000-0005-0000-0000-0000617B0000}"/>
    <cellStyle name="Normal 3 2 2 27" xfId="31543" xr:uid="{00000000-0005-0000-0000-0000627B0000}"/>
    <cellStyle name="Normal 3 2 2 28" xfId="31544" xr:uid="{00000000-0005-0000-0000-0000637B0000}"/>
    <cellStyle name="Normal 3 2 2 28 10" xfId="31545" xr:uid="{00000000-0005-0000-0000-0000647B0000}"/>
    <cellStyle name="Normal 3 2 2 28 11" xfId="31546" xr:uid="{00000000-0005-0000-0000-0000657B0000}"/>
    <cellStyle name="Normal 3 2 2 28 11 10" xfId="31547" xr:uid="{00000000-0005-0000-0000-0000667B0000}"/>
    <cellStyle name="Normal 3 2 2 28 11 11" xfId="31548" xr:uid="{00000000-0005-0000-0000-0000677B0000}"/>
    <cellStyle name="Normal 3 2 2 28 11 11 2" xfId="31549" xr:uid="{00000000-0005-0000-0000-0000687B0000}"/>
    <cellStyle name="Normal 3 2 2 28 11 11 3" xfId="31550" xr:uid="{00000000-0005-0000-0000-0000697B0000}"/>
    <cellStyle name="Normal 3 2 2 28 11 11 4" xfId="31551" xr:uid="{00000000-0005-0000-0000-00006A7B0000}"/>
    <cellStyle name="Normal 3 2 2 28 11 12" xfId="31552" xr:uid="{00000000-0005-0000-0000-00006B7B0000}"/>
    <cellStyle name="Normal 3 2 2 28 11 13" xfId="31553" xr:uid="{00000000-0005-0000-0000-00006C7B0000}"/>
    <cellStyle name="Normal 3 2 2 28 11 14" xfId="31554" xr:uid="{00000000-0005-0000-0000-00006D7B0000}"/>
    <cellStyle name="Normal 3 2 2 28 11 2" xfId="31555" xr:uid="{00000000-0005-0000-0000-00006E7B0000}"/>
    <cellStyle name="Normal 3 2 2 28 11 2 10" xfId="31556" xr:uid="{00000000-0005-0000-0000-00006F7B0000}"/>
    <cellStyle name="Normal 3 2 2 28 11 2 11" xfId="31557" xr:uid="{00000000-0005-0000-0000-0000707B0000}"/>
    <cellStyle name="Normal 3 2 2 28 11 2 2" xfId="31558" xr:uid="{00000000-0005-0000-0000-0000717B0000}"/>
    <cellStyle name="Normal 3 2 2 28 11 2 2 10" xfId="31559" xr:uid="{00000000-0005-0000-0000-0000727B0000}"/>
    <cellStyle name="Normal 3 2 2 28 11 2 2 11" xfId="31560" xr:uid="{00000000-0005-0000-0000-0000737B0000}"/>
    <cellStyle name="Normal 3 2 2 28 11 2 2 2" xfId="31561" xr:uid="{00000000-0005-0000-0000-0000747B0000}"/>
    <cellStyle name="Normal 3 2 2 28 11 2 2 2 2" xfId="31562" xr:uid="{00000000-0005-0000-0000-0000757B0000}"/>
    <cellStyle name="Normal 3 2 2 28 11 2 2 2 2 2" xfId="31563" xr:uid="{00000000-0005-0000-0000-0000767B0000}"/>
    <cellStyle name="Normal 3 2 2 28 11 2 2 2 2 3" xfId="31564" xr:uid="{00000000-0005-0000-0000-0000777B0000}"/>
    <cellStyle name="Normal 3 2 2 28 11 2 2 2 2 4" xfId="31565" xr:uid="{00000000-0005-0000-0000-0000787B0000}"/>
    <cellStyle name="Normal 3 2 2 28 11 2 2 2 3" xfId="31566" xr:uid="{00000000-0005-0000-0000-0000797B0000}"/>
    <cellStyle name="Normal 3 2 2 28 11 2 2 2 4" xfId="31567" xr:uid="{00000000-0005-0000-0000-00007A7B0000}"/>
    <cellStyle name="Normal 3 2 2 28 11 2 2 2 5" xfId="31568" xr:uid="{00000000-0005-0000-0000-00007B7B0000}"/>
    <cellStyle name="Normal 3 2 2 28 11 2 2 2 6" xfId="31569" xr:uid="{00000000-0005-0000-0000-00007C7B0000}"/>
    <cellStyle name="Normal 3 2 2 28 11 2 2 3" xfId="31570" xr:uid="{00000000-0005-0000-0000-00007D7B0000}"/>
    <cellStyle name="Normal 3 2 2 28 11 2 2 4" xfId="31571" xr:uid="{00000000-0005-0000-0000-00007E7B0000}"/>
    <cellStyle name="Normal 3 2 2 28 11 2 2 5" xfId="31572" xr:uid="{00000000-0005-0000-0000-00007F7B0000}"/>
    <cellStyle name="Normal 3 2 2 28 11 2 2 6" xfId="31573" xr:uid="{00000000-0005-0000-0000-0000807B0000}"/>
    <cellStyle name="Normal 3 2 2 28 11 2 2 7" xfId="31574" xr:uid="{00000000-0005-0000-0000-0000817B0000}"/>
    <cellStyle name="Normal 3 2 2 28 11 2 2 8" xfId="31575" xr:uid="{00000000-0005-0000-0000-0000827B0000}"/>
    <cellStyle name="Normal 3 2 2 28 11 2 2 8 2" xfId="31576" xr:uid="{00000000-0005-0000-0000-0000837B0000}"/>
    <cellStyle name="Normal 3 2 2 28 11 2 2 8 3" xfId="31577" xr:uid="{00000000-0005-0000-0000-0000847B0000}"/>
    <cellStyle name="Normal 3 2 2 28 11 2 2 8 4" xfId="31578" xr:uid="{00000000-0005-0000-0000-0000857B0000}"/>
    <cellStyle name="Normal 3 2 2 28 11 2 2 9" xfId="31579" xr:uid="{00000000-0005-0000-0000-0000867B0000}"/>
    <cellStyle name="Normal 3 2 2 28 11 2 3" xfId="31580" xr:uid="{00000000-0005-0000-0000-0000877B0000}"/>
    <cellStyle name="Normal 3 2 2 28 11 2 3 2" xfId="31581" xr:uid="{00000000-0005-0000-0000-0000887B0000}"/>
    <cellStyle name="Normal 3 2 2 28 11 2 3 2 2" xfId="31582" xr:uid="{00000000-0005-0000-0000-0000897B0000}"/>
    <cellStyle name="Normal 3 2 2 28 11 2 3 2 3" xfId="31583" xr:uid="{00000000-0005-0000-0000-00008A7B0000}"/>
    <cellStyle name="Normal 3 2 2 28 11 2 3 2 4" xfId="31584" xr:uid="{00000000-0005-0000-0000-00008B7B0000}"/>
    <cellStyle name="Normal 3 2 2 28 11 2 3 3" xfId="31585" xr:uid="{00000000-0005-0000-0000-00008C7B0000}"/>
    <cellStyle name="Normal 3 2 2 28 11 2 3 4" xfId="31586" xr:uid="{00000000-0005-0000-0000-00008D7B0000}"/>
    <cellStyle name="Normal 3 2 2 28 11 2 3 5" xfId="31587" xr:uid="{00000000-0005-0000-0000-00008E7B0000}"/>
    <cellStyle name="Normal 3 2 2 28 11 2 3 6" xfId="31588" xr:uid="{00000000-0005-0000-0000-00008F7B0000}"/>
    <cellStyle name="Normal 3 2 2 28 11 2 4" xfId="31589" xr:uid="{00000000-0005-0000-0000-0000907B0000}"/>
    <cellStyle name="Normal 3 2 2 28 11 2 5" xfId="31590" xr:uid="{00000000-0005-0000-0000-0000917B0000}"/>
    <cellStyle name="Normal 3 2 2 28 11 2 6" xfId="31591" xr:uid="{00000000-0005-0000-0000-0000927B0000}"/>
    <cellStyle name="Normal 3 2 2 28 11 2 7" xfId="31592" xr:uid="{00000000-0005-0000-0000-0000937B0000}"/>
    <cellStyle name="Normal 3 2 2 28 11 2 8" xfId="31593" xr:uid="{00000000-0005-0000-0000-0000947B0000}"/>
    <cellStyle name="Normal 3 2 2 28 11 2 8 2" xfId="31594" xr:uid="{00000000-0005-0000-0000-0000957B0000}"/>
    <cellStyle name="Normal 3 2 2 28 11 2 8 3" xfId="31595" xr:uid="{00000000-0005-0000-0000-0000967B0000}"/>
    <cellStyle name="Normal 3 2 2 28 11 2 8 4" xfId="31596" xr:uid="{00000000-0005-0000-0000-0000977B0000}"/>
    <cellStyle name="Normal 3 2 2 28 11 2 9" xfId="31597" xr:uid="{00000000-0005-0000-0000-0000987B0000}"/>
    <cellStyle name="Normal 3 2 2 28 11 3" xfId="31598" xr:uid="{00000000-0005-0000-0000-0000997B0000}"/>
    <cellStyle name="Normal 3 2 2 28 11 4" xfId="31599" xr:uid="{00000000-0005-0000-0000-00009A7B0000}"/>
    <cellStyle name="Normal 3 2 2 28 11 5" xfId="31600" xr:uid="{00000000-0005-0000-0000-00009B7B0000}"/>
    <cellStyle name="Normal 3 2 2 28 11 5 2" xfId="31601" xr:uid="{00000000-0005-0000-0000-00009C7B0000}"/>
    <cellStyle name="Normal 3 2 2 28 11 5 2 2" xfId="31602" xr:uid="{00000000-0005-0000-0000-00009D7B0000}"/>
    <cellStyle name="Normal 3 2 2 28 11 5 2 3" xfId="31603" xr:uid="{00000000-0005-0000-0000-00009E7B0000}"/>
    <cellStyle name="Normal 3 2 2 28 11 5 2 4" xfId="31604" xr:uid="{00000000-0005-0000-0000-00009F7B0000}"/>
    <cellStyle name="Normal 3 2 2 28 11 5 3" xfId="31605" xr:uid="{00000000-0005-0000-0000-0000A07B0000}"/>
    <cellStyle name="Normal 3 2 2 28 11 5 4" xfId="31606" xr:uid="{00000000-0005-0000-0000-0000A17B0000}"/>
    <cellStyle name="Normal 3 2 2 28 11 5 5" xfId="31607" xr:uid="{00000000-0005-0000-0000-0000A27B0000}"/>
    <cellStyle name="Normal 3 2 2 28 11 5 6" xfId="31608" xr:uid="{00000000-0005-0000-0000-0000A37B0000}"/>
    <cellStyle name="Normal 3 2 2 28 11 6" xfId="31609" xr:uid="{00000000-0005-0000-0000-0000A47B0000}"/>
    <cellStyle name="Normal 3 2 2 28 11 7" xfId="31610" xr:uid="{00000000-0005-0000-0000-0000A57B0000}"/>
    <cellStyle name="Normal 3 2 2 28 11 8" xfId="31611" xr:uid="{00000000-0005-0000-0000-0000A67B0000}"/>
    <cellStyle name="Normal 3 2 2 28 11 9" xfId="31612" xr:uid="{00000000-0005-0000-0000-0000A77B0000}"/>
    <cellStyle name="Normal 3 2 2 28 12" xfId="31613" xr:uid="{00000000-0005-0000-0000-0000A87B0000}"/>
    <cellStyle name="Normal 3 2 2 28 13" xfId="31614" xr:uid="{00000000-0005-0000-0000-0000A97B0000}"/>
    <cellStyle name="Normal 3 2 2 28 13 10" xfId="31615" xr:uid="{00000000-0005-0000-0000-0000AA7B0000}"/>
    <cellStyle name="Normal 3 2 2 28 13 11" xfId="31616" xr:uid="{00000000-0005-0000-0000-0000AB7B0000}"/>
    <cellStyle name="Normal 3 2 2 28 13 2" xfId="31617" xr:uid="{00000000-0005-0000-0000-0000AC7B0000}"/>
    <cellStyle name="Normal 3 2 2 28 13 2 10" xfId="31618" xr:uid="{00000000-0005-0000-0000-0000AD7B0000}"/>
    <cellStyle name="Normal 3 2 2 28 13 2 11" xfId="31619" xr:uid="{00000000-0005-0000-0000-0000AE7B0000}"/>
    <cellStyle name="Normal 3 2 2 28 13 2 2" xfId="31620" xr:uid="{00000000-0005-0000-0000-0000AF7B0000}"/>
    <cellStyle name="Normal 3 2 2 28 13 2 2 2" xfId="31621" xr:uid="{00000000-0005-0000-0000-0000B07B0000}"/>
    <cellStyle name="Normal 3 2 2 28 13 2 2 2 2" xfId="31622" xr:uid="{00000000-0005-0000-0000-0000B17B0000}"/>
    <cellStyle name="Normal 3 2 2 28 13 2 2 2 3" xfId="31623" xr:uid="{00000000-0005-0000-0000-0000B27B0000}"/>
    <cellStyle name="Normal 3 2 2 28 13 2 2 2 4" xfId="31624" xr:uid="{00000000-0005-0000-0000-0000B37B0000}"/>
    <cellStyle name="Normal 3 2 2 28 13 2 2 3" xfId="31625" xr:uid="{00000000-0005-0000-0000-0000B47B0000}"/>
    <cellStyle name="Normal 3 2 2 28 13 2 2 4" xfId="31626" xr:uid="{00000000-0005-0000-0000-0000B57B0000}"/>
    <cellStyle name="Normal 3 2 2 28 13 2 2 5" xfId="31627" xr:uid="{00000000-0005-0000-0000-0000B67B0000}"/>
    <cellStyle name="Normal 3 2 2 28 13 2 2 6" xfId="31628" xr:uid="{00000000-0005-0000-0000-0000B77B0000}"/>
    <cellStyle name="Normal 3 2 2 28 13 2 3" xfId="31629" xr:uid="{00000000-0005-0000-0000-0000B87B0000}"/>
    <cellStyle name="Normal 3 2 2 28 13 2 4" xfId="31630" xr:uid="{00000000-0005-0000-0000-0000B97B0000}"/>
    <cellStyle name="Normal 3 2 2 28 13 2 5" xfId="31631" xr:uid="{00000000-0005-0000-0000-0000BA7B0000}"/>
    <cellStyle name="Normal 3 2 2 28 13 2 6" xfId="31632" xr:uid="{00000000-0005-0000-0000-0000BB7B0000}"/>
    <cellStyle name="Normal 3 2 2 28 13 2 7" xfId="31633" xr:uid="{00000000-0005-0000-0000-0000BC7B0000}"/>
    <cellStyle name="Normal 3 2 2 28 13 2 8" xfId="31634" xr:uid="{00000000-0005-0000-0000-0000BD7B0000}"/>
    <cellStyle name="Normal 3 2 2 28 13 2 8 2" xfId="31635" xr:uid="{00000000-0005-0000-0000-0000BE7B0000}"/>
    <cellStyle name="Normal 3 2 2 28 13 2 8 3" xfId="31636" xr:uid="{00000000-0005-0000-0000-0000BF7B0000}"/>
    <cellStyle name="Normal 3 2 2 28 13 2 8 4" xfId="31637" xr:uid="{00000000-0005-0000-0000-0000C07B0000}"/>
    <cellStyle name="Normal 3 2 2 28 13 2 9" xfId="31638" xr:uid="{00000000-0005-0000-0000-0000C17B0000}"/>
    <cellStyle name="Normal 3 2 2 28 13 3" xfId="31639" xr:uid="{00000000-0005-0000-0000-0000C27B0000}"/>
    <cellStyle name="Normal 3 2 2 28 13 3 2" xfId="31640" xr:uid="{00000000-0005-0000-0000-0000C37B0000}"/>
    <cellStyle name="Normal 3 2 2 28 13 3 2 2" xfId="31641" xr:uid="{00000000-0005-0000-0000-0000C47B0000}"/>
    <cellStyle name="Normal 3 2 2 28 13 3 2 3" xfId="31642" xr:uid="{00000000-0005-0000-0000-0000C57B0000}"/>
    <cellStyle name="Normal 3 2 2 28 13 3 2 4" xfId="31643" xr:uid="{00000000-0005-0000-0000-0000C67B0000}"/>
    <cellStyle name="Normal 3 2 2 28 13 3 3" xfId="31644" xr:uid="{00000000-0005-0000-0000-0000C77B0000}"/>
    <cellStyle name="Normal 3 2 2 28 13 3 4" xfId="31645" xr:uid="{00000000-0005-0000-0000-0000C87B0000}"/>
    <cellStyle name="Normal 3 2 2 28 13 3 5" xfId="31646" xr:uid="{00000000-0005-0000-0000-0000C97B0000}"/>
    <cellStyle name="Normal 3 2 2 28 13 3 6" xfId="31647" xr:uid="{00000000-0005-0000-0000-0000CA7B0000}"/>
    <cellStyle name="Normal 3 2 2 28 13 4" xfId="31648" xr:uid="{00000000-0005-0000-0000-0000CB7B0000}"/>
    <cellStyle name="Normal 3 2 2 28 13 5" xfId="31649" xr:uid="{00000000-0005-0000-0000-0000CC7B0000}"/>
    <cellStyle name="Normal 3 2 2 28 13 6" xfId="31650" xr:uid="{00000000-0005-0000-0000-0000CD7B0000}"/>
    <cellStyle name="Normal 3 2 2 28 13 7" xfId="31651" xr:uid="{00000000-0005-0000-0000-0000CE7B0000}"/>
    <cellStyle name="Normal 3 2 2 28 13 8" xfId="31652" xr:uid="{00000000-0005-0000-0000-0000CF7B0000}"/>
    <cellStyle name="Normal 3 2 2 28 13 8 2" xfId="31653" xr:uid="{00000000-0005-0000-0000-0000D07B0000}"/>
    <cellStyle name="Normal 3 2 2 28 13 8 3" xfId="31654" xr:uid="{00000000-0005-0000-0000-0000D17B0000}"/>
    <cellStyle name="Normal 3 2 2 28 13 8 4" xfId="31655" xr:uid="{00000000-0005-0000-0000-0000D27B0000}"/>
    <cellStyle name="Normal 3 2 2 28 13 9" xfId="31656" xr:uid="{00000000-0005-0000-0000-0000D37B0000}"/>
    <cellStyle name="Normal 3 2 2 28 14" xfId="31657" xr:uid="{00000000-0005-0000-0000-0000D47B0000}"/>
    <cellStyle name="Normal 3 2 2 28 15" xfId="31658" xr:uid="{00000000-0005-0000-0000-0000D57B0000}"/>
    <cellStyle name="Normal 3 2 2 28 15 2" xfId="31659" xr:uid="{00000000-0005-0000-0000-0000D67B0000}"/>
    <cellStyle name="Normal 3 2 2 28 15 2 2" xfId="31660" xr:uid="{00000000-0005-0000-0000-0000D77B0000}"/>
    <cellStyle name="Normal 3 2 2 28 15 2 3" xfId="31661" xr:uid="{00000000-0005-0000-0000-0000D87B0000}"/>
    <cellStyle name="Normal 3 2 2 28 15 2 4" xfId="31662" xr:uid="{00000000-0005-0000-0000-0000D97B0000}"/>
    <cellStyle name="Normal 3 2 2 28 15 3" xfId="31663" xr:uid="{00000000-0005-0000-0000-0000DA7B0000}"/>
    <cellStyle name="Normal 3 2 2 28 15 4" xfId="31664" xr:uid="{00000000-0005-0000-0000-0000DB7B0000}"/>
    <cellStyle name="Normal 3 2 2 28 15 5" xfId="31665" xr:uid="{00000000-0005-0000-0000-0000DC7B0000}"/>
    <cellStyle name="Normal 3 2 2 28 15 6" xfId="31666" xr:uid="{00000000-0005-0000-0000-0000DD7B0000}"/>
    <cellStyle name="Normal 3 2 2 28 16" xfId="31667" xr:uid="{00000000-0005-0000-0000-0000DE7B0000}"/>
    <cellStyle name="Normal 3 2 2 28 17" xfId="31668" xr:uid="{00000000-0005-0000-0000-0000DF7B0000}"/>
    <cellStyle name="Normal 3 2 2 28 18" xfId="31669" xr:uid="{00000000-0005-0000-0000-0000E07B0000}"/>
    <cellStyle name="Normal 3 2 2 28 19" xfId="31670" xr:uid="{00000000-0005-0000-0000-0000E17B0000}"/>
    <cellStyle name="Normal 3 2 2 28 2" xfId="31671" xr:uid="{00000000-0005-0000-0000-0000E27B0000}"/>
    <cellStyle name="Normal 3 2 2 28 2 10" xfId="31672" xr:uid="{00000000-0005-0000-0000-0000E37B0000}"/>
    <cellStyle name="Normal 3 2 2 28 2 11" xfId="31673" xr:uid="{00000000-0005-0000-0000-0000E47B0000}"/>
    <cellStyle name="Normal 3 2 2 28 2 12" xfId="31674" xr:uid="{00000000-0005-0000-0000-0000E57B0000}"/>
    <cellStyle name="Normal 3 2 2 28 2 13" xfId="31675" xr:uid="{00000000-0005-0000-0000-0000E67B0000}"/>
    <cellStyle name="Normal 3 2 2 28 2 13 2" xfId="31676" xr:uid="{00000000-0005-0000-0000-0000E77B0000}"/>
    <cellStyle name="Normal 3 2 2 28 2 13 3" xfId="31677" xr:uid="{00000000-0005-0000-0000-0000E87B0000}"/>
    <cellStyle name="Normal 3 2 2 28 2 13 4" xfId="31678" xr:uid="{00000000-0005-0000-0000-0000E97B0000}"/>
    <cellStyle name="Normal 3 2 2 28 2 14" xfId="31679" xr:uid="{00000000-0005-0000-0000-0000EA7B0000}"/>
    <cellStyle name="Normal 3 2 2 28 2 15" xfId="31680" xr:uid="{00000000-0005-0000-0000-0000EB7B0000}"/>
    <cellStyle name="Normal 3 2 2 28 2 16" xfId="31681" xr:uid="{00000000-0005-0000-0000-0000EC7B0000}"/>
    <cellStyle name="Normal 3 2 2 28 2 2" xfId="31682" xr:uid="{00000000-0005-0000-0000-0000ED7B0000}"/>
    <cellStyle name="Normal 3 2 2 28 2 2 10" xfId="31683" xr:uid="{00000000-0005-0000-0000-0000EE7B0000}"/>
    <cellStyle name="Normal 3 2 2 28 2 2 11" xfId="31684" xr:uid="{00000000-0005-0000-0000-0000EF7B0000}"/>
    <cellStyle name="Normal 3 2 2 28 2 2 11 2" xfId="31685" xr:uid="{00000000-0005-0000-0000-0000F07B0000}"/>
    <cellStyle name="Normal 3 2 2 28 2 2 11 3" xfId="31686" xr:uid="{00000000-0005-0000-0000-0000F17B0000}"/>
    <cellStyle name="Normal 3 2 2 28 2 2 11 4" xfId="31687" xr:uid="{00000000-0005-0000-0000-0000F27B0000}"/>
    <cellStyle name="Normal 3 2 2 28 2 2 12" xfId="31688" xr:uid="{00000000-0005-0000-0000-0000F37B0000}"/>
    <cellStyle name="Normal 3 2 2 28 2 2 13" xfId="31689" xr:uid="{00000000-0005-0000-0000-0000F47B0000}"/>
    <cellStyle name="Normal 3 2 2 28 2 2 14" xfId="31690" xr:uid="{00000000-0005-0000-0000-0000F57B0000}"/>
    <cellStyle name="Normal 3 2 2 28 2 2 2" xfId="31691" xr:uid="{00000000-0005-0000-0000-0000F67B0000}"/>
    <cellStyle name="Normal 3 2 2 28 2 2 2 10" xfId="31692" xr:uid="{00000000-0005-0000-0000-0000F77B0000}"/>
    <cellStyle name="Normal 3 2 2 28 2 2 2 11" xfId="31693" xr:uid="{00000000-0005-0000-0000-0000F87B0000}"/>
    <cellStyle name="Normal 3 2 2 28 2 2 2 2" xfId="31694" xr:uid="{00000000-0005-0000-0000-0000F97B0000}"/>
    <cellStyle name="Normal 3 2 2 28 2 2 2 2 10" xfId="31695" xr:uid="{00000000-0005-0000-0000-0000FA7B0000}"/>
    <cellStyle name="Normal 3 2 2 28 2 2 2 2 11" xfId="31696" xr:uid="{00000000-0005-0000-0000-0000FB7B0000}"/>
    <cellStyle name="Normal 3 2 2 28 2 2 2 2 2" xfId="31697" xr:uid="{00000000-0005-0000-0000-0000FC7B0000}"/>
    <cellStyle name="Normal 3 2 2 28 2 2 2 2 2 2" xfId="31698" xr:uid="{00000000-0005-0000-0000-0000FD7B0000}"/>
    <cellStyle name="Normal 3 2 2 28 2 2 2 2 2 2 2" xfId="31699" xr:uid="{00000000-0005-0000-0000-0000FE7B0000}"/>
    <cellStyle name="Normal 3 2 2 28 2 2 2 2 2 2 3" xfId="31700" xr:uid="{00000000-0005-0000-0000-0000FF7B0000}"/>
    <cellStyle name="Normal 3 2 2 28 2 2 2 2 2 2 4" xfId="31701" xr:uid="{00000000-0005-0000-0000-0000007C0000}"/>
    <cellStyle name="Normal 3 2 2 28 2 2 2 2 2 3" xfId="31702" xr:uid="{00000000-0005-0000-0000-0000017C0000}"/>
    <cellStyle name="Normal 3 2 2 28 2 2 2 2 2 4" xfId="31703" xr:uid="{00000000-0005-0000-0000-0000027C0000}"/>
    <cellStyle name="Normal 3 2 2 28 2 2 2 2 2 5" xfId="31704" xr:uid="{00000000-0005-0000-0000-0000037C0000}"/>
    <cellStyle name="Normal 3 2 2 28 2 2 2 2 2 6" xfId="31705" xr:uid="{00000000-0005-0000-0000-0000047C0000}"/>
    <cellStyle name="Normal 3 2 2 28 2 2 2 2 3" xfId="31706" xr:uid="{00000000-0005-0000-0000-0000057C0000}"/>
    <cellStyle name="Normal 3 2 2 28 2 2 2 2 4" xfId="31707" xr:uid="{00000000-0005-0000-0000-0000067C0000}"/>
    <cellStyle name="Normal 3 2 2 28 2 2 2 2 5" xfId="31708" xr:uid="{00000000-0005-0000-0000-0000077C0000}"/>
    <cellStyle name="Normal 3 2 2 28 2 2 2 2 6" xfId="31709" xr:uid="{00000000-0005-0000-0000-0000087C0000}"/>
    <cellStyle name="Normal 3 2 2 28 2 2 2 2 7" xfId="31710" xr:uid="{00000000-0005-0000-0000-0000097C0000}"/>
    <cellStyle name="Normal 3 2 2 28 2 2 2 2 8" xfId="31711" xr:uid="{00000000-0005-0000-0000-00000A7C0000}"/>
    <cellStyle name="Normal 3 2 2 28 2 2 2 2 8 2" xfId="31712" xr:uid="{00000000-0005-0000-0000-00000B7C0000}"/>
    <cellStyle name="Normal 3 2 2 28 2 2 2 2 8 3" xfId="31713" xr:uid="{00000000-0005-0000-0000-00000C7C0000}"/>
    <cellStyle name="Normal 3 2 2 28 2 2 2 2 8 4" xfId="31714" xr:uid="{00000000-0005-0000-0000-00000D7C0000}"/>
    <cellStyle name="Normal 3 2 2 28 2 2 2 2 9" xfId="31715" xr:uid="{00000000-0005-0000-0000-00000E7C0000}"/>
    <cellStyle name="Normal 3 2 2 28 2 2 2 3" xfId="31716" xr:uid="{00000000-0005-0000-0000-00000F7C0000}"/>
    <cellStyle name="Normal 3 2 2 28 2 2 2 3 2" xfId="31717" xr:uid="{00000000-0005-0000-0000-0000107C0000}"/>
    <cellStyle name="Normal 3 2 2 28 2 2 2 3 2 2" xfId="31718" xr:uid="{00000000-0005-0000-0000-0000117C0000}"/>
    <cellStyle name="Normal 3 2 2 28 2 2 2 3 2 3" xfId="31719" xr:uid="{00000000-0005-0000-0000-0000127C0000}"/>
    <cellStyle name="Normal 3 2 2 28 2 2 2 3 2 4" xfId="31720" xr:uid="{00000000-0005-0000-0000-0000137C0000}"/>
    <cellStyle name="Normal 3 2 2 28 2 2 2 3 3" xfId="31721" xr:uid="{00000000-0005-0000-0000-0000147C0000}"/>
    <cellStyle name="Normal 3 2 2 28 2 2 2 3 4" xfId="31722" xr:uid="{00000000-0005-0000-0000-0000157C0000}"/>
    <cellStyle name="Normal 3 2 2 28 2 2 2 3 5" xfId="31723" xr:uid="{00000000-0005-0000-0000-0000167C0000}"/>
    <cellStyle name="Normal 3 2 2 28 2 2 2 3 6" xfId="31724" xr:uid="{00000000-0005-0000-0000-0000177C0000}"/>
    <cellStyle name="Normal 3 2 2 28 2 2 2 4" xfId="31725" xr:uid="{00000000-0005-0000-0000-0000187C0000}"/>
    <cellStyle name="Normal 3 2 2 28 2 2 2 5" xfId="31726" xr:uid="{00000000-0005-0000-0000-0000197C0000}"/>
    <cellStyle name="Normal 3 2 2 28 2 2 2 6" xfId="31727" xr:uid="{00000000-0005-0000-0000-00001A7C0000}"/>
    <cellStyle name="Normal 3 2 2 28 2 2 2 7" xfId="31728" xr:uid="{00000000-0005-0000-0000-00001B7C0000}"/>
    <cellStyle name="Normal 3 2 2 28 2 2 2 8" xfId="31729" xr:uid="{00000000-0005-0000-0000-00001C7C0000}"/>
    <cellStyle name="Normal 3 2 2 28 2 2 2 8 2" xfId="31730" xr:uid="{00000000-0005-0000-0000-00001D7C0000}"/>
    <cellStyle name="Normal 3 2 2 28 2 2 2 8 3" xfId="31731" xr:uid="{00000000-0005-0000-0000-00001E7C0000}"/>
    <cellStyle name="Normal 3 2 2 28 2 2 2 8 4" xfId="31732" xr:uid="{00000000-0005-0000-0000-00001F7C0000}"/>
    <cellStyle name="Normal 3 2 2 28 2 2 2 9" xfId="31733" xr:uid="{00000000-0005-0000-0000-0000207C0000}"/>
    <cellStyle name="Normal 3 2 2 28 2 2 3" xfId="31734" xr:uid="{00000000-0005-0000-0000-0000217C0000}"/>
    <cellStyle name="Normal 3 2 2 28 2 2 4" xfId="31735" xr:uid="{00000000-0005-0000-0000-0000227C0000}"/>
    <cellStyle name="Normal 3 2 2 28 2 2 5" xfId="31736" xr:uid="{00000000-0005-0000-0000-0000237C0000}"/>
    <cellStyle name="Normal 3 2 2 28 2 2 5 2" xfId="31737" xr:uid="{00000000-0005-0000-0000-0000247C0000}"/>
    <cellStyle name="Normal 3 2 2 28 2 2 5 2 2" xfId="31738" xr:uid="{00000000-0005-0000-0000-0000257C0000}"/>
    <cellStyle name="Normal 3 2 2 28 2 2 5 2 3" xfId="31739" xr:uid="{00000000-0005-0000-0000-0000267C0000}"/>
    <cellStyle name="Normal 3 2 2 28 2 2 5 2 4" xfId="31740" xr:uid="{00000000-0005-0000-0000-0000277C0000}"/>
    <cellStyle name="Normal 3 2 2 28 2 2 5 3" xfId="31741" xr:uid="{00000000-0005-0000-0000-0000287C0000}"/>
    <cellStyle name="Normal 3 2 2 28 2 2 5 4" xfId="31742" xr:uid="{00000000-0005-0000-0000-0000297C0000}"/>
    <cellStyle name="Normal 3 2 2 28 2 2 5 5" xfId="31743" xr:uid="{00000000-0005-0000-0000-00002A7C0000}"/>
    <cellStyle name="Normal 3 2 2 28 2 2 5 6" xfId="31744" xr:uid="{00000000-0005-0000-0000-00002B7C0000}"/>
    <cellStyle name="Normal 3 2 2 28 2 2 6" xfId="31745" xr:uid="{00000000-0005-0000-0000-00002C7C0000}"/>
    <cellStyle name="Normal 3 2 2 28 2 2 7" xfId="31746" xr:uid="{00000000-0005-0000-0000-00002D7C0000}"/>
    <cellStyle name="Normal 3 2 2 28 2 2 8" xfId="31747" xr:uid="{00000000-0005-0000-0000-00002E7C0000}"/>
    <cellStyle name="Normal 3 2 2 28 2 2 9" xfId="31748" xr:uid="{00000000-0005-0000-0000-00002F7C0000}"/>
    <cellStyle name="Normal 3 2 2 28 2 3" xfId="31749" xr:uid="{00000000-0005-0000-0000-0000307C0000}"/>
    <cellStyle name="Normal 3 2 2 28 2 4" xfId="31750" xr:uid="{00000000-0005-0000-0000-0000317C0000}"/>
    <cellStyle name="Normal 3 2 2 28 2 5" xfId="31751" xr:uid="{00000000-0005-0000-0000-0000327C0000}"/>
    <cellStyle name="Normal 3 2 2 28 2 5 10" xfId="31752" xr:uid="{00000000-0005-0000-0000-0000337C0000}"/>
    <cellStyle name="Normal 3 2 2 28 2 5 11" xfId="31753" xr:uid="{00000000-0005-0000-0000-0000347C0000}"/>
    <cellStyle name="Normal 3 2 2 28 2 5 2" xfId="31754" xr:uid="{00000000-0005-0000-0000-0000357C0000}"/>
    <cellStyle name="Normal 3 2 2 28 2 5 2 10" xfId="31755" xr:uid="{00000000-0005-0000-0000-0000367C0000}"/>
    <cellStyle name="Normal 3 2 2 28 2 5 2 11" xfId="31756" xr:uid="{00000000-0005-0000-0000-0000377C0000}"/>
    <cellStyle name="Normal 3 2 2 28 2 5 2 2" xfId="31757" xr:uid="{00000000-0005-0000-0000-0000387C0000}"/>
    <cellStyle name="Normal 3 2 2 28 2 5 2 2 2" xfId="31758" xr:uid="{00000000-0005-0000-0000-0000397C0000}"/>
    <cellStyle name="Normal 3 2 2 28 2 5 2 2 2 2" xfId="31759" xr:uid="{00000000-0005-0000-0000-00003A7C0000}"/>
    <cellStyle name="Normal 3 2 2 28 2 5 2 2 2 3" xfId="31760" xr:uid="{00000000-0005-0000-0000-00003B7C0000}"/>
    <cellStyle name="Normal 3 2 2 28 2 5 2 2 2 4" xfId="31761" xr:uid="{00000000-0005-0000-0000-00003C7C0000}"/>
    <cellStyle name="Normal 3 2 2 28 2 5 2 2 3" xfId="31762" xr:uid="{00000000-0005-0000-0000-00003D7C0000}"/>
    <cellStyle name="Normal 3 2 2 28 2 5 2 2 4" xfId="31763" xr:uid="{00000000-0005-0000-0000-00003E7C0000}"/>
    <cellStyle name="Normal 3 2 2 28 2 5 2 2 5" xfId="31764" xr:uid="{00000000-0005-0000-0000-00003F7C0000}"/>
    <cellStyle name="Normal 3 2 2 28 2 5 2 2 6" xfId="31765" xr:uid="{00000000-0005-0000-0000-0000407C0000}"/>
    <cellStyle name="Normal 3 2 2 28 2 5 2 3" xfId="31766" xr:uid="{00000000-0005-0000-0000-0000417C0000}"/>
    <cellStyle name="Normal 3 2 2 28 2 5 2 4" xfId="31767" xr:uid="{00000000-0005-0000-0000-0000427C0000}"/>
    <cellStyle name="Normal 3 2 2 28 2 5 2 5" xfId="31768" xr:uid="{00000000-0005-0000-0000-0000437C0000}"/>
    <cellStyle name="Normal 3 2 2 28 2 5 2 6" xfId="31769" xr:uid="{00000000-0005-0000-0000-0000447C0000}"/>
    <cellStyle name="Normal 3 2 2 28 2 5 2 7" xfId="31770" xr:uid="{00000000-0005-0000-0000-0000457C0000}"/>
    <cellStyle name="Normal 3 2 2 28 2 5 2 8" xfId="31771" xr:uid="{00000000-0005-0000-0000-0000467C0000}"/>
    <cellStyle name="Normal 3 2 2 28 2 5 2 8 2" xfId="31772" xr:uid="{00000000-0005-0000-0000-0000477C0000}"/>
    <cellStyle name="Normal 3 2 2 28 2 5 2 8 3" xfId="31773" xr:uid="{00000000-0005-0000-0000-0000487C0000}"/>
    <cellStyle name="Normal 3 2 2 28 2 5 2 8 4" xfId="31774" xr:uid="{00000000-0005-0000-0000-0000497C0000}"/>
    <cellStyle name="Normal 3 2 2 28 2 5 2 9" xfId="31775" xr:uid="{00000000-0005-0000-0000-00004A7C0000}"/>
    <cellStyle name="Normal 3 2 2 28 2 5 3" xfId="31776" xr:uid="{00000000-0005-0000-0000-00004B7C0000}"/>
    <cellStyle name="Normal 3 2 2 28 2 5 3 2" xfId="31777" xr:uid="{00000000-0005-0000-0000-00004C7C0000}"/>
    <cellStyle name="Normal 3 2 2 28 2 5 3 2 2" xfId="31778" xr:uid="{00000000-0005-0000-0000-00004D7C0000}"/>
    <cellStyle name="Normal 3 2 2 28 2 5 3 2 3" xfId="31779" xr:uid="{00000000-0005-0000-0000-00004E7C0000}"/>
    <cellStyle name="Normal 3 2 2 28 2 5 3 2 4" xfId="31780" xr:uid="{00000000-0005-0000-0000-00004F7C0000}"/>
    <cellStyle name="Normal 3 2 2 28 2 5 3 3" xfId="31781" xr:uid="{00000000-0005-0000-0000-0000507C0000}"/>
    <cellStyle name="Normal 3 2 2 28 2 5 3 4" xfId="31782" xr:uid="{00000000-0005-0000-0000-0000517C0000}"/>
    <cellStyle name="Normal 3 2 2 28 2 5 3 5" xfId="31783" xr:uid="{00000000-0005-0000-0000-0000527C0000}"/>
    <cellStyle name="Normal 3 2 2 28 2 5 3 6" xfId="31784" xr:uid="{00000000-0005-0000-0000-0000537C0000}"/>
    <cellStyle name="Normal 3 2 2 28 2 5 4" xfId="31785" xr:uid="{00000000-0005-0000-0000-0000547C0000}"/>
    <cellStyle name="Normal 3 2 2 28 2 5 5" xfId="31786" xr:uid="{00000000-0005-0000-0000-0000557C0000}"/>
    <cellStyle name="Normal 3 2 2 28 2 5 6" xfId="31787" xr:uid="{00000000-0005-0000-0000-0000567C0000}"/>
    <cellStyle name="Normal 3 2 2 28 2 5 7" xfId="31788" xr:uid="{00000000-0005-0000-0000-0000577C0000}"/>
    <cellStyle name="Normal 3 2 2 28 2 5 8" xfId="31789" xr:uid="{00000000-0005-0000-0000-0000587C0000}"/>
    <cellStyle name="Normal 3 2 2 28 2 5 8 2" xfId="31790" xr:uid="{00000000-0005-0000-0000-0000597C0000}"/>
    <cellStyle name="Normal 3 2 2 28 2 5 8 3" xfId="31791" xr:uid="{00000000-0005-0000-0000-00005A7C0000}"/>
    <cellStyle name="Normal 3 2 2 28 2 5 8 4" xfId="31792" xr:uid="{00000000-0005-0000-0000-00005B7C0000}"/>
    <cellStyle name="Normal 3 2 2 28 2 5 9" xfId="31793" xr:uid="{00000000-0005-0000-0000-00005C7C0000}"/>
    <cellStyle name="Normal 3 2 2 28 2 6" xfId="31794" xr:uid="{00000000-0005-0000-0000-00005D7C0000}"/>
    <cellStyle name="Normal 3 2 2 28 2 7" xfId="31795" xr:uid="{00000000-0005-0000-0000-00005E7C0000}"/>
    <cellStyle name="Normal 3 2 2 28 2 7 2" xfId="31796" xr:uid="{00000000-0005-0000-0000-00005F7C0000}"/>
    <cellStyle name="Normal 3 2 2 28 2 7 2 2" xfId="31797" xr:uid="{00000000-0005-0000-0000-0000607C0000}"/>
    <cellStyle name="Normal 3 2 2 28 2 7 2 3" xfId="31798" xr:uid="{00000000-0005-0000-0000-0000617C0000}"/>
    <cellStyle name="Normal 3 2 2 28 2 7 2 4" xfId="31799" xr:uid="{00000000-0005-0000-0000-0000627C0000}"/>
    <cellStyle name="Normal 3 2 2 28 2 7 3" xfId="31800" xr:uid="{00000000-0005-0000-0000-0000637C0000}"/>
    <cellStyle name="Normal 3 2 2 28 2 7 4" xfId="31801" xr:uid="{00000000-0005-0000-0000-0000647C0000}"/>
    <cellStyle name="Normal 3 2 2 28 2 7 5" xfId="31802" xr:uid="{00000000-0005-0000-0000-0000657C0000}"/>
    <cellStyle name="Normal 3 2 2 28 2 7 6" xfId="31803" xr:uid="{00000000-0005-0000-0000-0000667C0000}"/>
    <cellStyle name="Normal 3 2 2 28 2 8" xfId="31804" xr:uid="{00000000-0005-0000-0000-0000677C0000}"/>
    <cellStyle name="Normal 3 2 2 28 2 9" xfId="31805" xr:uid="{00000000-0005-0000-0000-0000687C0000}"/>
    <cellStyle name="Normal 3 2 2 28 20" xfId="31806" xr:uid="{00000000-0005-0000-0000-0000697C0000}"/>
    <cellStyle name="Normal 3 2 2 28 21" xfId="31807" xr:uid="{00000000-0005-0000-0000-00006A7C0000}"/>
    <cellStyle name="Normal 3 2 2 28 21 2" xfId="31808" xr:uid="{00000000-0005-0000-0000-00006B7C0000}"/>
    <cellStyle name="Normal 3 2 2 28 21 3" xfId="31809" xr:uid="{00000000-0005-0000-0000-00006C7C0000}"/>
    <cellStyle name="Normal 3 2 2 28 21 4" xfId="31810" xr:uid="{00000000-0005-0000-0000-00006D7C0000}"/>
    <cellStyle name="Normal 3 2 2 28 22" xfId="31811" xr:uid="{00000000-0005-0000-0000-00006E7C0000}"/>
    <cellStyle name="Normal 3 2 2 28 23" xfId="31812" xr:uid="{00000000-0005-0000-0000-00006F7C0000}"/>
    <cellStyle name="Normal 3 2 2 28 24" xfId="31813" xr:uid="{00000000-0005-0000-0000-0000707C0000}"/>
    <cellStyle name="Normal 3 2 2 28 3" xfId="31814" xr:uid="{00000000-0005-0000-0000-0000717C0000}"/>
    <cellStyle name="Normal 3 2 2 28 4" xfId="31815" xr:uid="{00000000-0005-0000-0000-0000727C0000}"/>
    <cellStyle name="Normal 3 2 2 28 5" xfId="31816" xr:uid="{00000000-0005-0000-0000-0000737C0000}"/>
    <cellStyle name="Normal 3 2 2 28 6" xfId="31817" xr:uid="{00000000-0005-0000-0000-0000747C0000}"/>
    <cellStyle name="Normal 3 2 2 28 7" xfId="31818" xr:uid="{00000000-0005-0000-0000-0000757C0000}"/>
    <cellStyle name="Normal 3 2 2 28 8" xfId="31819" xr:uid="{00000000-0005-0000-0000-0000767C0000}"/>
    <cellStyle name="Normal 3 2 2 28 9" xfId="31820" xr:uid="{00000000-0005-0000-0000-0000777C0000}"/>
    <cellStyle name="Normal 3 2 2 29" xfId="31821" xr:uid="{00000000-0005-0000-0000-0000787C0000}"/>
    <cellStyle name="Normal 3 2 2 29 10" xfId="31822" xr:uid="{00000000-0005-0000-0000-0000797C0000}"/>
    <cellStyle name="Normal 3 2 2 29 11" xfId="31823" xr:uid="{00000000-0005-0000-0000-00007A7C0000}"/>
    <cellStyle name="Normal 3 2 2 29 12" xfId="31824" xr:uid="{00000000-0005-0000-0000-00007B7C0000}"/>
    <cellStyle name="Normal 3 2 2 29 13" xfId="31825" xr:uid="{00000000-0005-0000-0000-00007C7C0000}"/>
    <cellStyle name="Normal 3 2 2 29 13 2" xfId="31826" xr:uid="{00000000-0005-0000-0000-00007D7C0000}"/>
    <cellStyle name="Normal 3 2 2 29 13 3" xfId="31827" xr:uid="{00000000-0005-0000-0000-00007E7C0000}"/>
    <cellStyle name="Normal 3 2 2 29 13 4" xfId="31828" xr:uid="{00000000-0005-0000-0000-00007F7C0000}"/>
    <cellStyle name="Normal 3 2 2 29 14" xfId="31829" xr:uid="{00000000-0005-0000-0000-0000807C0000}"/>
    <cellStyle name="Normal 3 2 2 29 15" xfId="31830" xr:uid="{00000000-0005-0000-0000-0000817C0000}"/>
    <cellStyle name="Normal 3 2 2 29 16" xfId="31831" xr:uid="{00000000-0005-0000-0000-0000827C0000}"/>
    <cellStyle name="Normal 3 2 2 29 2" xfId="31832" xr:uid="{00000000-0005-0000-0000-0000837C0000}"/>
    <cellStyle name="Normal 3 2 2 29 2 10" xfId="31833" xr:uid="{00000000-0005-0000-0000-0000847C0000}"/>
    <cellStyle name="Normal 3 2 2 29 2 11" xfId="31834" xr:uid="{00000000-0005-0000-0000-0000857C0000}"/>
    <cellStyle name="Normal 3 2 2 29 2 11 2" xfId="31835" xr:uid="{00000000-0005-0000-0000-0000867C0000}"/>
    <cellStyle name="Normal 3 2 2 29 2 11 3" xfId="31836" xr:uid="{00000000-0005-0000-0000-0000877C0000}"/>
    <cellStyle name="Normal 3 2 2 29 2 11 4" xfId="31837" xr:uid="{00000000-0005-0000-0000-0000887C0000}"/>
    <cellStyle name="Normal 3 2 2 29 2 12" xfId="31838" xr:uid="{00000000-0005-0000-0000-0000897C0000}"/>
    <cellStyle name="Normal 3 2 2 29 2 13" xfId="31839" xr:uid="{00000000-0005-0000-0000-00008A7C0000}"/>
    <cellStyle name="Normal 3 2 2 29 2 14" xfId="31840" xr:uid="{00000000-0005-0000-0000-00008B7C0000}"/>
    <cellStyle name="Normal 3 2 2 29 2 2" xfId="31841" xr:uid="{00000000-0005-0000-0000-00008C7C0000}"/>
    <cellStyle name="Normal 3 2 2 29 2 2 10" xfId="31842" xr:uid="{00000000-0005-0000-0000-00008D7C0000}"/>
    <cellStyle name="Normal 3 2 2 29 2 2 11" xfId="31843" xr:uid="{00000000-0005-0000-0000-00008E7C0000}"/>
    <cellStyle name="Normal 3 2 2 29 2 2 2" xfId="31844" xr:uid="{00000000-0005-0000-0000-00008F7C0000}"/>
    <cellStyle name="Normal 3 2 2 29 2 2 2 10" xfId="31845" xr:uid="{00000000-0005-0000-0000-0000907C0000}"/>
    <cellStyle name="Normal 3 2 2 29 2 2 2 11" xfId="31846" xr:uid="{00000000-0005-0000-0000-0000917C0000}"/>
    <cellStyle name="Normal 3 2 2 29 2 2 2 2" xfId="31847" xr:uid="{00000000-0005-0000-0000-0000927C0000}"/>
    <cellStyle name="Normal 3 2 2 29 2 2 2 2 2" xfId="31848" xr:uid="{00000000-0005-0000-0000-0000937C0000}"/>
    <cellStyle name="Normal 3 2 2 29 2 2 2 2 2 2" xfId="31849" xr:uid="{00000000-0005-0000-0000-0000947C0000}"/>
    <cellStyle name="Normal 3 2 2 29 2 2 2 2 2 3" xfId="31850" xr:uid="{00000000-0005-0000-0000-0000957C0000}"/>
    <cellStyle name="Normal 3 2 2 29 2 2 2 2 2 4" xfId="31851" xr:uid="{00000000-0005-0000-0000-0000967C0000}"/>
    <cellStyle name="Normal 3 2 2 29 2 2 2 2 3" xfId="31852" xr:uid="{00000000-0005-0000-0000-0000977C0000}"/>
    <cellStyle name="Normal 3 2 2 29 2 2 2 2 4" xfId="31853" xr:uid="{00000000-0005-0000-0000-0000987C0000}"/>
    <cellStyle name="Normal 3 2 2 29 2 2 2 2 5" xfId="31854" xr:uid="{00000000-0005-0000-0000-0000997C0000}"/>
    <cellStyle name="Normal 3 2 2 29 2 2 2 2 6" xfId="31855" xr:uid="{00000000-0005-0000-0000-00009A7C0000}"/>
    <cellStyle name="Normal 3 2 2 29 2 2 2 3" xfId="31856" xr:uid="{00000000-0005-0000-0000-00009B7C0000}"/>
    <cellStyle name="Normal 3 2 2 29 2 2 2 4" xfId="31857" xr:uid="{00000000-0005-0000-0000-00009C7C0000}"/>
    <cellStyle name="Normal 3 2 2 29 2 2 2 5" xfId="31858" xr:uid="{00000000-0005-0000-0000-00009D7C0000}"/>
    <cellStyle name="Normal 3 2 2 29 2 2 2 6" xfId="31859" xr:uid="{00000000-0005-0000-0000-00009E7C0000}"/>
    <cellStyle name="Normal 3 2 2 29 2 2 2 7" xfId="31860" xr:uid="{00000000-0005-0000-0000-00009F7C0000}"/>
    <cellStyle name="Normal 3 2 2 29 2 2 2 8" xfId="31861" xr:uid="{00000000-0005-0000-0000-0000A07C0000}"/>
    <cellStyle name="Normal 3 2 2 29 2 2 2 8 2" xfId="31862" xr:uid="{00000000-0005-0000-0000-0000A17C0000}"/>
    <cellStyle name="Normal 3 2 2 29 2 2 2 8 3" xfId="31863" xr:uid="{00000000-0005-0000-0000-0000A27C0000}"/>
    <cellStyle name="Normal 3 2 2 29 2 2 2 8 4" xfId="31864" xr:uid="{00000000-0005-0000-0000-0000A37C0000}"/>
    <cellStyle name="Normal 3 2 2 29 2 2 2 9" xfId="31865" xr:uid="{00000000-0005-0000-0000-0000A47C0000}"/>
    <cellStyle name="Normal 3 2 2 29 2 2 3" xfId="31866" xr:uid="{00000000-0005-0000-0000-0000A57C0000}"/>
    <cellStyle name="Normal 3 2 2 29 2 2 3 2" xfId="31867" xr:uid="{00000000-0005-0000-0000-0000A67C0000}"/>
    <cellStyle name="Normal 3 2 2 29 2 2 3 2 2" xfId="31868" xr:uid="{00000000-0005-0000-0000-0000A77C0000}"/>
    <cellStyle name="Normal 3 2 2 29 2 2 3 2 3" xfId="31869" xr:uid="{00000000-0005-0000-0000-0000A87C0000}"/>
    <cellStyle name="Normal 3 2 2 29 2 2 3 2 4" xfId="31870" xr:uid="{00000000-0005-0000-0000-0000A97C0000}"/>
    <cellStyle name="Normal 3 2 2 29 2 2 3 3" xfId="31871" xr:uid="{00000000-0005-0000-0000-0000AA7C0000}"/>
    <cellStyle name="Normal 3 2 2 29 2 2 3 4" xfId="31872" xr:uid="{00000000-0005-0000-0000-0000AB7C0000}"/>
    <cellStyle name="Normal 3 2 2 29 2 2 3 5" xfId="31873" xr:uid="{00000000-0005-0000-0000-0000AC7C0000}"/>
    <cellStyle name="Normal 3 2 2 29 2 2 3 6" xfId="31874" xr:uid="{00000000-0005-0000-0000-0000AD7C0000}"/>
    <cellStyle name="Normal 3 2 2 29 2 2 4" xfId="31875" xr:uid="{00000000-0005-0000-0000-0000AE7C0000}"/>
    <cellStyle name="Normal 3 2 2 29 2 2 5" xfId="31876" xr:uid="{00000000-0005-0000-0000-0000AF7C0000}"/>
    <cellStyle name="Normal 3 2 2 29 2 2 6" xfId="31877" xr:uid="{00000000-0005-0000-0000-0000B07C0000}"/>
    <cellStyle name="Normal 3 2 2 29 2 2 7" xfId="31878" xr:uid="{00000000-0005-0000-0000-0000B17C0000}"/>
    <cellStyle name="Normal 3 2 2 29 2 2 8" xfId="31879" xr:uid="{00000000-0005-0000-0000-0000B27C0000}"/>
    <cellStyle name="Normal 3 2 2 29 2 2 8 2" xfId="31880" xr:uid="{00000000-0005-0000-0000-0000B37C0000}"/>
    <cellStyle name="Normal 3 2 2 29 2 2 8 3" xfId="31881" xr:uid="{00000000-0005-0000-0000-0000B47C0000}"/>
    <cellStyle name="Normal 3 2 2 29 2 2 8 4" xfId="31882" xr:uid="{00000000-0005-0000-0000-0000B57C0000}"/>
    <cellStyle name="Normal 3 2 2 29 2 2 9" xfId="31883" xr:uid="{00000000-0005-0000-0000-0000B67C0000}"/>
    <cellStyle name="Normal 3 2 2 29 2 3" xfId="31884" xr:uid="{00000000-0005-0000-0000-0000B77C0000}"/>
    <cellStyle name="Normal 3 2 2 29 2 4" xfId="31885" xr:uid="{00000000-0005-0000-0000-0000B87C0000}"/>
    <cellStyle name="Normal 3 2 2 29 2 5" xfId="31886" xr:uid="{00000000-0005-0000-0000-0000B97C0000}"/>
    <cellStyle name="Normal 3 2 2 29 2 5 2" xfId="31887" xr:uid="{00000000-0005-0000-0000-0000BA7C0000}"/>
    <cellStyle name="Normal 3 2 2 29 2 5 2 2" xfId="31888" xr:uid="{00000000-0005-0000-0000-0000BB7C0000}"/>
    <cellStyle name="Normal 3 2 2 29 2 5 2 3" xfId="31889" xr:uid="{00000000-0005-0000-0000-0000BC7C0000}"/>
    <cellStyle name="Normal 3 2 2 29 2 5 2 4" xfId="31890" xr:uid="{00000000-0005-0000-0000-0000BD7C0000}"/>
    <cellStyle name="Normal 3 2 2 29 2 5 3" xfId="31891" xr:uid="{00000000-0005-0000-0000-0000BE7C0000}"/>
    <cellStyle name="Normal 3 2 2 29 2 5 4" xfId="31892" xr:uid="{00000000-0005-0000-0000-0000BF7C0000}"/>
    <cellStyle name="Normal 3 2 2 29 2 5 5" xfId="31893" xr:uid="{00000000-0005-0000-0000-0000C07C0000}"/>
    <cellStyle name="Normal 3 2 2 29 2 5 6" xfId="31894" xr:uid="{00000000-0005-0000-0000-0000C17C0000}"/>
    <cellStyle name="Normal 3 2 2 29 2 6" xfId="31895" xr:uid="{00000000-0005-0000-0000-0000C27C0000}"/>
    <cellStyle name="Normal 3 2 2 29 2 7" xfId="31896" xr:uid="{00000000-0005-0000-0000-0000C37C0000}"/>
    <cellStyle name="Normal 3 2 2 29 2 8" xfId="31897" xr:uid="{00000000-0005-0000-0000-0000C47C0000}"/>
    <cellStyle name="Normal 3 2 2 29 2 9" xfId="31898" xr:uid="{00000000-0005-0000-0000-0000C57C0000}"/>
    <cellStyle name="Normal 3 2 2 29 3" xfId="31899" xr:uid="{00000000-0005-0000-0000-0000C67C0000}"/>
    <cellStyle name="Normal 3 2 2 29 4" xfId="31900" xr:uid="{00000000-0005-0000-0000-0000C77C0000}"/>
    <cellStyle name="Normal 3 2 2 29 5" xfId="31901" xr:uid="{00000000-0005-0000-0000-0000C87C0000}"/>
    <cellStyle name="Normal 3 2 2 29 5 10" xfId="31902" xr:uid="{00000000-0005-0000-0000-0000C97C0000}"/>
    <cellStyle name="Normal 3 2 2 29 5 11" xfId="31903" xr:uid="{00000000-0005-0000-0000-0000CA7C0000}"/>
    <cellStyle name="Normal 3 2 2 29 5 2" xfId="31904" xr:uid="{00000000-0005-0000-0000-0000CB7C0000}"/>
    <cellStyle name="Normal 3 2 2 29 5 2 10" xfId="31905" xr:uid="{00000000-0005-0000-0000-0000CC7C0000}"/>
    <cellStyle name="Normal 3 2 2 29 5 2 11" xfId="31906" xr:uid="{00000000-0005-0000-0000-0000CD7C0000}"/>
    <cellStyle name="Normal 3 2 2 29 5 2 2" xfId="31907" xr:uid="{00000000-0005-0000-0000-0000CE7C0000}"/>
    <cellStyle name="Normal 3 2 2 29 5 2 2 2" xfId="31908" xr:uid="{00000000-0005-0000-0000-0000CF7C0000}"/>
    <cellStyle name="Normal 3 2 2 29 5 2 2 2 2" xfId="31909" xr:uid="{00000000-0005-0000-0000-0000D07C0000}"/>
    <cellStyle name="Normal 3 2 2 29 5 2 2 2 3" xfId="31910" xr:uid="{00000000-0005-0000-0000-0000D17C0000}"/>
    <cellStyle name="Normal 3 2 2 29 5 2 2 2 4" xfId="31911" xr:uid="{00000000-0005-0000-0000-0000D27C0000}"/>
    <cellStyle name="Normal 3 2 2 29 5 2 2 3" xfId="31912" xr:uid="{00000000-0005-0000-0000-0000D37C0000}"/>
    <cellStyle name="Normal 3 2 2 29 5 2 2 4" xfId="31913" xr:uid="{00000000-0005-0000-0000-0000D47C0000}"/>
    <cellStyle name="Normal 3 2 2 29 5 2 2 5" xfId="31914" xr:uid="{00000000-0005-0000-0000-0000D57C0000}"/>
    <cellStyle name="Normal 3 2 2 29 5 2 2 6" xfId="31915" xr:uid="{00000000-0005-0000-0000-0000D67C0000}"/>
    <cellStyle name="Normal 3 2 2 29 5 2 3" xfId="31916" xr:uid="{00000000-0005-0000-0000-0000D77C0000}"/>
    <cellStyle name="Normal 3 2 2 29 5 2 4" xfId="31917" xr:uid="{00000000-0005-0000-0000-0000D87C0000}"/>
    <cellStyle name="Normal 3 2 2 29 5 2 5" xfId="31918" xr:uid="{00000000-0005-0000-0000-0000D97C0000}"/>
    <cellStyle name="Normal 3 2 2 29 5 2 6" xfId="31919" xr:uid="{00000000-0005-0000-0000-0000DA7C0000}"/>
    <cellStyle name="Normal 3 2 2 29 5 2 7" xfId="31920" xr:uid="{00000000-0005-0000-0000-0000DB7C0000}"/>
    <cellStyle name="Normal 3 2 2 29 5 2 8" xfId="31921" xr:uid="{00000000-0005-0000-0000-0000DC7C0000}"/>
    <cellStyle name="Normal 3 2 2 29 5 2 8 2" xfId="31922" xr:uid="{00000000-0005-0000-0000-0000DD7C0000}"/>
    <cellStyle name="Normal 3 2 2 29 5 2 8 3" xfId="31923" xr:uid="{00000000-0005-0000-0000-0000DE7C0000}"/>
    <cellStyle name="Normal 3 2 2 29 5 2 8 4" xfId="31924" xr:uid="{00000000-0005-0000-0000-0000DF7C0000}"/>
    <cellStyle name="Normal 3 2 2 29 5 2 9" xfId="31925" xr:uid="{00000000-0005-0000-0000-0000E07C0000}"/>
    <cellStyle name="Normal 3 2 2 29 5 3" xfId="31926" xr:uid="{00000000-0005-0000-0000-0000E17C0000}"/>
    <cellStyle name="Normal 3 2 2 29 5 3 2" xfId="31927" xr:uid="{00000000-0005-0000-0000-0000E27C0000}"/>
    <cellStyle name="Normal 3 2 2 29 5 3 2 2" xfId="31928" xr:uid="{00000000-0005-0000-0000-0000E37C0000}"/>
    <cellStyle name="Normal 3 2 2 29 5 3 2 3" xfId="31929" xr:uid="{00000000-0005-0000-0000-0000E47C0000}"/>
    <cellStyle name="Normal 3 2 2 29 5 3 2 4" xfId="31930" xr:uid="{00000000-0005-0000-0000-0000E57C0000}"/>
    <cellStyle name="Normal 3 2 2 29 5 3 3" xfId="31931" xr:uid="{00000000-0005-0000-0000-0000E67C0000}"/>
    <cellStyle name="Normal 3 2 2 29 5 3 4" xfId="31932" xr:uid="{00000000-0005-0000-0000-0000E77C0000}"/>
    <cellStyle name="Normal 3 2 2 29 5 3 5" xfId="31933" xr:uid="{00000000-0005-0000-0000-0000E87C0000}"/>
    <cellStyle name="Normal 3 2 2 29 5 3 6" xfId="31934" xr:uid="{00000000-0005-0000-0000-0000E97C0000}"/>
    <cellStyle name="Normal 3 2 2 29 5 4" xfId="31935" xr:uid="{00000000-0005-0000-0000-0000EA7C0000}"/>
    <cellStyle name="Normal 3 2 2 29 5 5" xfId="31936" xr:uid="{00000000-0005-0000-0000-0000EB7C0000}"/>
    <cellStyle name="Normal 3 2 2 29 5 6" xfId="31937" xr:uid="{00000000-0005-0000-0000-0000EC7C0000}"/>
    <cellStyle name="Normal 3 2 2 29 5 7" xfId="31938" xr:uid="{00000000-0005-0000-0000-0000ED7C0000}"/>
    <cellStyle name="Normal 3 2 2 29 5 8" xfId="31939" xr:uid="{00000000-0005-0000-0000-0000EE7C0000}"/>
    <cellStyle name="Normal 3 2 2 29 5 8 2" xfId="31940" xr:uid="{00000000-0005-0000-0000-0000EF7C0000}"/>
    <cellStyle name="Normal 3 2 2 29 5 8 3" xfId="31941" xr:uid="{00000000-0005-0000-0000-0000F07C0000}"/>
    <cellStyle name="Normal 3 2 2 29 5 8 4" xfId="31942" xr:uid="{00000000-0005-0000-0000-0000F17C0000}"/>
    <cellStyle name="Normal 3 2 2 29 5 9" xfId="31943" xr:uid="{00000000-0005-0000-0000-0000F27C0000}"/>
    <cellStyle name="Normal 3 2 2 29 6" xfId="31944" xr:uid="{00000000-0005-0000-0000-0000F37C0000}"/>
    <cellStyle name="Normal 3 2 2 29 7" xfId="31945" xr:uid="{00000000-0005-0000-0000-0000F47C0000}"/>
    <cellStyle name="Normal 3 2 2 29 7 2" xfId="31946" xr:uid="{00000000-0005-0000-0000-0000F57C0000}"/>
    <cellStyle name="Normal 3 2 2 29 7 2 2" xfId="31947" xr:uid="{00000000-0005-0000-0000-0000F67C0000}"/>
    <cellStyle name="Normal 3 2 2 29 7 2 3" xfId="31948" xr:uid="{00000000-0005-0000-0000-0000F77C0000}"/>
    <cellStyle name="Normal 3 2 2 29 7 2 4" xfId="31949" xr:uid="{00000000-0005-0000-0000-0000F87C0000}"/>
    <cellStyle name="Normal 3 2 2 29 7 3" xfId="31950" xr:uid="{00000000-0005-0000-0000-0000F97C0000}"/>
    <cellStyle name="Normal 3 2 2 29 7 4" xfId="31951" xr:uid="{00000000-0005-0000-0000-0000FA7C0000}"/>
    <cellStyle name="Normal 3 2 2 29 7 5" xfId="31952" xr:uid="{00000000-0005-0000-0000-0000FB7C0000}"/>
    <cellStyle name="Normal 3 2 2 29 7 6" xfId="31953" xr:uid="{00000000-0005-0000-0000-0000FC7C0000}"/>
    <cellStyle name="Normal 3 2 2 29 8" xfId="31954" xr:uid="{00000000-0005-0000-0000-0000FD7C0000}"/>
    <cellStyle name="Normal 3 2 2 29 9" xfId="31955" xr:uid="{00000000-0005-0000-0000-0000FE7C0000}"/>
    <cellStyle name="Normal 3 2 2 3" xfId="31956" xr:uid="{00000000-0005-0000-0000-0000FF7C0000}"/>
    <cellStyle name="Normal 3 2 2 3 2" xfId="31957" xr:uid="{00000000-0005-0000-0000-0000007D0000}"/>
    <cellStyle name="Normal 3 2 2 3 2 10" xfId="31958" xr:uid="{00000000-0005-0000-0000-0000017D0000}"/>
    <cellStyle name="Normal 3 2 2 3 2 10 2" xfId="31959" xr:uid="{00000000-0005-0000-0000-0000027D0000}"/>
    <cellStyle name="Normal 3 2 2 3 2 10 3" xfId="31960" xr:uid="{00000000-0005-0000-0000-0000037D0000}"/>
    <cellStyle name="Normal 3 2 2 3 2 10 4" xfId="31961" xr:uid="{00000000-0005-0000-0000-0000047D0000}"/>
    <cellStyle name="Normal 3 2 2 3 2 10 5" xfId="31962" xr:uid="{00000000-0005-0000-0000-0000057D0000}"/>
    <cellStyle name="Normal 3 2 2 3 2 10 6" xfId="31963" xr:uid="{00000000-0005-0000-0000-0000067D0000}"/>
    <cellStyle name="Normal 3 2 2 3 2 11" xfId="31964" xr:uid="{00000000-0005-0000-0000-0000077D0000}"/>
    <cellStyle name="Normal 3 2 2 3 2 11 2" xfId="31965" xr:uid="{00000000-0005-0000-0000-0000087D0000}"/>
    <cellStyle name="Normal 3 2 2 3 2 11 3" xfId="31966" xr:uid="{00000000-0005-0000-0000-0000097D0000}"/>
    <cellStyle name="Normal 3 2 2 3 2 11 4" xfId="31967" xr:uid="{00000000-0005-0000-0000-00000A7D0000}"/>
    <cellStyle name="Normal 3 2 2 3 2 11 5" xfId="31968" xr:uid="{00000000-0005-0000-0000-00000B7D0000}"/>
    <cellStyle name="Normal 3 2 2 3 2 11 6" xfId="31969" xr:uid="{00000000-0005-0000-0000-00000C7D0000}"/>
    <cellStyle name="Normal 3 2 2 3 2 12" xfId="31970" xr:uid="{00000000-0005-0000-0000-00000D7D0000}"/>
    <cellStyle name="Normal 3 2 2 3 2 12 2" xfId="31971" xr:uid="{00000000-0005-0000-0000-00000E7D0000}"/>
    <cellStyle name="Normal 3 2 2 3 2 12 3" xfId="31972" xr:uid="{00000000-0005-0000-0000-00000F7D0000}"/>
    <cellStyle name="Normal 3 2 2 3 2 12 4" xfId="31973" xr:uid="{00000000-0005-0000-0000-0000107D0000}"/>
    <cellStyle name="Normal 3 2 2 3 2 12 5" xfId="31974" xr:uid="{00000000-0005-0000-0000-0000117D0000}"/>
    <cellStyle name="Normal 3 2 2 3 2 12 6" xfId="31975" xr:uid="{00000000-0005-0000-0000-0000127D0000}"/>
    <cellStyle name="Normal 3 2 2 3 2 13" xfId="31976" xr:uid="{00000000-0005-0000-0000-0000137D0000}"/>
    <cellStyle name="Normal 3 2 2 3 2 13 2" xfId="31977" xr:uid="{00000000-0005-0000-0000-0000147D0000}"/>
    <cellStyle name="Normal 3 2 2 3 2 13 3" xfId="31978" xr:uid="{00000000-0005-0000-0000-0000157D0000}"/>
    <cellStyle name="Normal 3 2 2 3 2 13 4" xfId="31979" xr:uid="{00000000-0005-0000-0000-0000167D0000}"/>
    <cellStyle name="Normal 3 2 2 3 2 13 5" xfId="31980" xr:uid="{00000000-0005-0000-0000-0000177D0000}"/>
    <cellStyle name="Normal 3 2 2 3 2 13 6" xfId="31981" xr:uid="{00000000-0005-0000-0000-0000187D0000}"/>
    <cellStyle name="Normal 3 2 2 3 2 14" xfId="31982" xr:uid="{00000000-0005-0000-0000-0000197D0000}"/>
    <cellStyle name="Normal 3 2 2 3 2 14 2" xfId="31983" xr:uid="{00000000-0005-0000-0000-00001A7D0000}"/>
    <cellStyle name="Normal 3 2 2 3 2 14 3" xfId="31984" xr:uid="{00000000-0005-0000-0000-00001B7D0000}"/>
    <cellStyle name="Normal 3 2 2 3 2 14 4" xfId="31985" xr:uid="{00000000-0005-0000-0000-00001C7D0000}"/>
    <cellStyle name="Normal 3 2 2 3 2 14 5" xfId="31986" xr:uid="{00000000-0005-0000-0000-00001D7D0000}"/>
    <cellStyle name="Normal 3 2 2 3 2 14 6" xfId="31987" xr:uid="{00000000-0005-0000-0000-00001E7D0000}"/>
    <cellStyle name="Normal 3 2 2 3 2 15" xfId="31988" xr:uid="{00000000-0005-0000-0000-00001F7D0000}"/>
    <cellStyle name="Normal 3 2 2 3 2 16" xfId="31989" xr:uid="{00000000-0005-0000-0000-0000207D0000}"/>
    <cellStyle name="Normal 3 2 2 3 2 17" xfId="31990" xr:uid="{00000000-0005-0000-0000-0000217D0000}"/>
    <cellStyle name="Normal 3 2 2 3 2 18" xfId="31991" xr:uid="{00000000-0005-0000-0000-0000227D0000}"/>
    <cellStyle name="Normal 3 2 2 3 2 19" xfId="31992" xr:uid="{00000000-0005-0000-0000-0000237D0000}"/>
    <cellStyle name="Normal 3 2 2 3 2 2" xfId="31993" xr:uid="{00000000-0005-0000-0000-0000247D0000}"/>
    <cellStyle name="Normal 3 2 2 3 2 3" xfId="31994" xr:uid="{00000000-0005-0000-0000-0000257D0000}"/>
    <cellStyle name="Normal 3 2 2 3 2 4" xfId="31995" xr:uid="{00000000-0005-0000-0000-0000267D0000}"/>
    <cellStyle name="Normal 3 2 2 3 2 5" xfId="31996" xr:uid="{00000000-0005-0000-0000-0000277D0000}"/>
    <cellStyle name="Normal 3 2 2 3 2 6" xfId="31997" xr:uid="{00000000-0005-0000-0000-0000287D0000}"/>
    <cellStyle name="Normal 3 2 2 3 2 7" xfId="31998" xr:uid="{00000000-0005-0000-0000-0000297D0000}"/>
    <cellStyle name="Normal 3 2 2 3 2 8" xfId="31999" xr:uid="{00000000-0005-0000-0000-00002A7D0000}"/>
    <cellStyle name="Normal 3 2 2 3 2 9" xfId="32000" xr:uid="{00000000-0005-0000-0000-00002B7D0000}"/>
    <cellStyle name="Normal 3 2 2 3 3" xfId="32001" xr:uid="{00000000-0005-0000-0000-00002C7D0000}"/>
    <cellStyle name="Normal 3 2 2 3 3 10" xfId="32002" xr:uid="{00000000-0005-0000-0000-00002D7D0000}"/>
    <cellStyle name="Normal 3 2 2 3 3 11" xfId="32003" xr:uid="{00000000-0005-0000-0000-00002E7D0000}"/>
    <cellStyle name="Normal 3 2 2 3 3 2" xfId="32004" xr:uid="{00000000-0005-0000-0000-00002F7D0000}"/>
    <cellStyle name="Normal 3 2 2 3 3 2 2" xfId="32005" xr:uid="{00000000-0005-0000-0000-0000307D0000}"/>
    <cellStyle name="Normal 3 2 2 3 3 2 3" xfId="32006" xr:uid="{00000000-0005-0000-0000-0000317D0000}"/>
    <cellStyle name="Normal 3 2 2 3 3 2 4" xfId="32007" xr:uid="{00000000-0005-0000-0000-0000327D0000}"/>
    <cellStyle name="Normal 3 2 2 3 3 2 5" xfId="32008" xr:uid="{00000000-0005-0000-0000-0000337D0000}"/>
    <cellStyle name="Normal 3 2 2 3 3 2 6" xfId="32009" xr:uid="{00000000-0005-0000-0000-0000347D0000}"/>
    <cellStyle name="Normal 3 2 2 3 3 3" xfId="32010" xr:uid="{00000000-0005-0000-0000-0000357D0000}"/>
    <cellStyle name="Normal 3 2 2 3 3 3 2" xfId="32011" xr:uid="{00000000-0005-0000-0000-0000367D0000}"/>
    <cellStyle name="Normal 3 2 2 3 3 3 3" xfId="32012" xr:uid="{00000000-0005-0000-0000-0000377D0000}"/>
    <cellStyle name="Normal 3 2 2 3 3 3 4" xfId="32013" xr:uid="{00000000-0005-0000-0000-0000387D0000}"/>
    <cellStyle name="Normal 3 2 2 3 3 3 5" xfId="32014" xr:uid="{00000000-0005-0000-0000-0000397D0000}"/>
    <cellStyle name="Normal 3 2 2 3 3 3 6" xfId="32015" xr:uid="{00000000-0005-0000-0000-00003A7D0000}"/>
    <cellStyle name="Normal 3 2 2 3 3 4" xfId="32016" xr:uid="{00000000-0005-0000-0000-00003B7D0000}"/>
    <cellStyle name="Normal 3 2 2 3 3 4 2" xfId="32017" xr:uid="{00000000-0005-0000-0000-00003C7D0000}"/>
    <cellStyle name="Normal 3 2 2 3 3 4 3" xfId="32018" xr:uid="{00000000-0005-0000-0000-00003D7D0000}"/>
    <cellStyle name="Normal 3 2 2 3 3 4 4" xfId="32019" xr:uid="{00000000-0005-0000-0000-00003E7D0000}"/>
    <cellStyle name="Normal 3 2 2 3 3 4 5" xfId="32020" xr:uid="{00000000-0005-0000-0000-00003F7D0000}"/>
    <cellStyle name="Normal 3 2 2 3 3 4 6" xfId="32021" xr:uid="{00000000-0005-0000-0000-0000407D0000}"/>
    <cellStyle name="Normal 3 2 2 3 3 5" xfId="32022" xr:uid="{00000000-0005-0000-0000-0000417D0000}"/>
    <cellStyle name="Normal 3 2 2 3 3 5 2" xfId="32023" xr:uid="{00000000-0005-0000-0000-0000427D0000}"/>
    <cellStyle name="Normal 3 2 2 3 3 5 3" xfId="32024" xr:uid="{00000000-0005-0000-0000-0000437D0000}"/>
    <cellStyle name="Normal 3 2 2 3 3 5 4" xfId="32025" xr:uid="{00000000-0005-0000-0000-0000447D0000}"/>
    <cellStyle name="Normal 3 2 2 3 3 5 5" xfId="32026" xr:uid="{00000000-0005-0000-0000-0000457D0000}"/>
    <cellStyle name="Normal 3 2 2 3 3 5 6" xfId="32027" xr:uid="{00000000-0005-0000-0000-0000467D0000}"/>
    <cellStyle name="Normal 3 2 2 3 3 6" xfId="32028" xr:uid="{00000000-0005-0000-0000-0000477D0000}"/>
    <cellStyle name="Normal 3 2 2 3 3 6 2" xfId="32029" xr:uid="{00000000-0005-0000-0000-0000487D0000}"/>
    <cellStyle name="Normal 3 2 2 3 3 6 3" xfId="32030" xr:uid="{00000000-0005-0000-0000-0000497D0000}"/>
    <cellStyle name="Normal 3 2 2 3 3 6 4" xfId="32031" xr:uid="{00000000-0005-0000-0000-00004A7D0000}"/>
    <cellStyle name="Normal 3 2 2 3 3 6 5" xfId="32032" xr:uid="{00000000-0005-0000-0000-00004B7D0000}"/>
    <cellStyle name="Normal 3 2 2 3 3 6 6" xfId="32033" xr:uid="{00000000-0005-0000-0000-00004C7D0000}"/>
    <cellStyle name="Normal 3 2 2 3 3 7" xfId="32034" xr:uid="{00000000-0005-0000-0000-00004D7D0000}"/>
    <cellStyle name="Normal 3 2 2 3 3 8" xfId="32035" xr:uid="{00000000-0005-0000-0000-00004E7D0000}"/>
    <cellStyle name="Normal 3 2 2 3 3 9" xfId="32036" xr:uid="{00000000-0005-0000-0000-00004F7D0000}"/>
    <cellStyle name="Normal 3 2 2 3 4" xfId="32037" xr:uid="{00000000-0005-0000-0000-0000507D0000}"/>
    <cellStyle name="Normal 3 2 2 3 4 10" xfId="32038" xr:uid="{00000000-0005-0000-0000-0000517D0000}"/>
    <cellStyle name="Normal 3 2 2 3 4 11" xfId="32039" xr:uid="{00000000-0005-0000-0000-0000527D0000}"/>
    <cellStyle name="Normal 3 2 2 3 4 2" xfId="32040" xr:uid="{00000000-0005-0000-0000-0000537D0000}"/>
    <cellStyle name="Normal 3 2 2 3 4 2 2" xfId="32041" xr:uid="{00000000-0005-0000-0000-0000547D0000}"/>
    <cellStyle name="Normal 3 2 2 3 4 2 3" xfId="32042" xr:uid="{00000000-0005-0000-0000-0000557D0000}"/>
    <cellStyle name="Normal 3 2 2 3 4 2 4" xfId="32043" xr:uid="{00000000-0005-0000-0000-0000567D0000}"/>
    <cellStyle name="Normal 3 2 2 3 4 2 5" xfId="32044" xr:uid="{00000000-0005-0000-0000-0000577D0000}"/>
    <cellStyle name="Normal 3 2 2 3 4 2 6" xfId="32045" xr:uid="{00000000-0005-0000-0000-0000587D0000}"/>
    <cellStyle name="Normal 3 2 2 3 4 3" xfId="32046" xr:uid="{00000000-0005-0000-0000-0000597D0000}"/>
    <cellStyle name="Normal 3 2 2 3 4 3 2" xfId="32047" xr:uid="{00000000-0005-0000-0000-00005A7D0000}"/>
    <cellStyle name="Normal 3 2 2 3 4 3 3" xfId="32048" xr:uid="{00000000-0005-0000-0000-00005B7D0000}"/>
    <cellStyle name="Normal 3 2 2 3 4 3 4" xfId="32049" xr:uid="{00000000-0005-0000-0000-00005C7D0000}"/>
    <cellStyle name="Normal 3 2 2 3 4 3 5" xfId="32050" xr:uid="{00000000-0005-0000-0000-00005D7D0000}"/>
    <cellStyle name="Normal 3 2 2 3 4 3 6" xfId="32051" xr:uid="{00000000-0005-0000-0000-00005E7D0000}"/>
    <cellStyle name="Normal 3 2 2 3 4 4" xfId="32052" xr:uid="{00000000-0005-0000-0000-00005F7D0000}"/>
    <cellStyle name="Normal 3 2 2 3 4 4 2" xfId="32053" xr:uid="{00000000-0005-0000-0000-0000607D0000}"/>
    <cellStyle name="Normal 3 2 2 3 4 4 3" xfId="32054" xr:uid="{00000000-0005-0000-0000-0000617D0000}"/>
    <cellStyle name="Normal 3 2 2 3 4 4 4" xfId="32055" xr:uid="{00000000-0005-0000-0000-0000627D0000}"/>
    <cellStyle name="Normal 3 2 2 3 4 4 5" xfId="32056" xr:uid="{00000000-0005-0000-0000-0000637D0000}"/>
    <cellStyle name="Normal 3 2 2 3 4 4 6" xfId="32057" xr:uid="{00000000-0005-0000-0000-0000647D0000}"/>
    <cellStyle name="Normal 3 2 2 3 4 5" xfId="32058" xr:uid="{00000000-0005-0000-0000-0000657D0000}"/>
    <cellStyle name="Normal 3 2 2 3 4 5 2" xfId="32059" xr:uid="{00000000-0005-0000-0000-0000667D0000}"/>
    <cellStyle name="Normal 3 2 2 3 4 5 3" xfId="32060" xr:uid="{00000000-0005-0000-0000-0000677D0000}"/>
    <cellStyle name="Normal 3 2 2 3 4 5 4" xfId="32061" xr:uid="{00000000-0005-0000-0000-0000687D0000}"/>
    <cellStyle name="Normal 3 2 2 3 4 5 5" xfId="32062" xr:uid="{00000000-0005-0000-0000-0000697D0000}"/>
    <cellStyle name="Normal 3 2 2 3 4 5 6" xfId="32063" xr:uid="{00000000-0005-0000-0000-00006A7D0000}"/>
    <cellStyle name="Normal 3 2 2 3 4 6" xfId="32064" xr:uid="{00000000-0005-0000-0000-00006B7D0000}"/>
    <cellStyle name="Normal 3 2 2 3 4 6 2" xfId="32065" xr:uid="{00000000-0005-0000-0000-00006C7D0000}"/>
    <cellStyle name="Normal 3 2 2 3 4 6 3" xfId="32066" xr:uid="{00000000-0005-0000-0000-00006D7D0000}"/>
    <cellStyle name="Normal 3 2 2 3 4 6 4" xfId="32067" xr:uid="{00000000-0005-0000-0000-00006E7D0000}"/>
    <cellStyle name="Normal 3 2 2 3 4 6 5" xfId="32068" xr:uid="{00000000-0005-0000-0000-00006F7D0000}"/>
    <cellStyle name="Normal 3 2 2 3 4 6 6" xfId="32069" xr:uid="{00000000-0005-0000-0000-0000707D0000}"/>
    <cellStyle name="Normal 3 2 2 3 4 7" xfId="32070" xr:uid="{00000000-0005-0000-0000-0000717D0000}"/>
    <cellStyle name="Normal 3 2 2 3 4 8" xfId="32071" xr:uid="{00000000-0005-0000-0000-0000727D0000}"/>
    <cellStyle name="Normal 3 2 2 3 4 9" xfId="32072" xr:uid="{00000000-0005-0000-0000-0000737D0000}"/>
    <cellStyle name="Normal 3 2 2 3 5" xfId="32073" xr:uid="{00000000-0005-0000-0000-0000747D0000}"/>
    <cellStyle name="Normal 3 2 2 3 5 10" xfId="32074" xr:uid="{00000000-0005-0000-0000-0000757D0000}"/>
    <cellStyle name="Normal 3 2 2 3 5 11" xfId="32075" xr:uid="{00000000-0005-0000-0000-0000767D0000}"/>
    <cellStyle name="Normal 3 2 2 3 5 2" xfId="32076" xr:uid="{00000000-0005-0000-0000-0000777D0000}"/>
    <cellStyle name="Normal 3 2 2 3 5 2 2" xfId="32077" xr:uid="{00000000-0005-0000-0000-0000787D0000}"/>
    <cellStyle name="Normal 3 2 2 3 5 2 3" xfId="32078" xr:uid="{00000000-0005-0000-0000-0000797D0000}"/>
    <cellStyle name="Normal 3 2 2 3 5 2 4" xfId="32079" xr:uid="{00000000-0005-0000-0000-00007A7D0000}"/>
    <cellStyle name="Normal 3 2 2 3 5 2 5" xfId="32080" xr:uid="{00000000-0005-0000-0000-00007B7D0000}"/>
    <cellStyle name="Normal 3 2 2 3 5 2 6" xfId="32081" xr:uid="{00000000-0005-0000-0000-00007C7D0000}"/>
    <cellStyle name="Normal 3 2 2 3 5 3" xfId="32082" xr:uid="{00000000-0005-0000-0000-00007D7D0000}"/>
    <cellStyle name="Normal 3 2 2 3 5 3 2" xfId="32083" xr:uid="{00000000-0005-0000-0000-00007E7D0000}"/>
    <cellStyle name="Normal 3 2 2 3 5 3 3" xfId="32084" xr:uid="{00000000-0005-0000-0000-00007F7D0000}"/>
    <cellStyle name="Normal 3 2 2 3 5 3 4" xfId="32085" xr:uid="{00000000-0005-0000-0000-0000807D0000}"/>
    <cellStyle name="Normal 3 2 2 3 5 3 5" xfId="32086" xr:uid="{00000000-0005-0000-0000-0000817D0000}"/>
    <cellStyle name="Normal 3 2 2 3 5 3 6" xfId="32087" xr:uid="{00000000-0005-0000-0000-0000827D0000}"/>
    <cellStyle name="Normal 3 2 2 3 5 4" xfId="32088" xr:uid="{00000000-0005-0000-0000-0000837D0000}"/>
    <cellStyle name="Normal 3 2 2 3 5 4 2" xfId="32089" xr:uid="{00000000-0005-0000-0000-0000847D0000}"/>
    <cellStyle name="Normal 3 2 2 3 5 4 3" xfId="32090" xr:uid="{00000000-0005-0000-0000-0000857D0000}"/>
    <cellStyle name="Normal 3 2 2 3 5 4 4" xfId="32091" xr:uid="{00000000-0005-0000-0000-0000867D0000}"/>
    <cellStyle name="Normal 3 2 2 3 5 4 5" xfId="32092" xr:uid="{00000000-0005-0000-0000-0000877D0000}"/>
    <cellStyle name="Normal 3 2 2 3 5 4 6" xfId="32093" xr:uid="{00000000-0005-0000-0000-0000887D0000}"/>
    <cellStyle name="Normal 3 2 2 3 5 5" xfId="32094" xr:uid="{00000000-0005-0000-0000-0000897D0000}"/>
    <cellStyle name="Normal 3 2 2 3 5 5 2" xfId="32095" xr:uid="{00000000-0005-0000-0000-00008A7D0000}"/>
    <cellStyle name="Normal 3 2 2 3 5 5 3" xfId="32096" xr:uid="{00000000-0005-0000-0000-00008B7D0000}"/>
    <cellStyle name="Normal 3 2 2 3 5 5 4" xfId="32097" xr:uid="{00000000-0005-0000-0000-00008C7D0000}"/>
    <cellStyle name="Normal 3 2 2 3 5 5 5" xfId="32098" xr:uid="{00000000-0005-0000-0000-00008D7D0000}"/>
    <cellStyle name="Normal 3 2 2 3 5 5 6" xfId="32099" xr:uid="{00000000-0005-0000-0000-00008E7D0000}"/>
    <cellStyle name="Normal 3 2 2 3 5 6" xfId="32100" xr:uid="{00000000-0005-0000-0000-00008F7D0000}"/>
    <cellStyle name="Normal 3 2 2 3 5 6 2" xfId="32101" xr:uid="{00000000-0005-0000-0000-0000907D0000}"/>
    <cellStyle name="Normal 3 2 2 3 5 6 3" xfId="32102" xr:uid="{00000000-0005-0000-0000-0000917D0000}"/>
    <cellStyle name="Normal 3 2 2 3 5 6 4" xfId="32103" xr:uid="{00000000-0005-0000-0000-0000927D0000}"/>
    <cellStyle name="Normal 3 2 2 3 5 6 5" xfId="32104" xr:uid="{00000000-0005-0000-0000-0000937D0000}"/>
    <cellStyle name="Normal 3 2 2 3 5 6 6" xfId="32105" xr:uid="{00000000-0005-0000-0000-0000947D0000}"/>
    <cellStyle name="Normal 3 2 2 3 5 7" xfId="32106" xr:uid="{00000000-0005-0000-0000-0000957D0000}"/>
    <cellStyle name="Normal 3 2 2 3 5 8" xfId="32107" xr:uid="{00000000-0005-0000-0000-0000967D0000}"/>
    <cellStyle name="Normal 3 2 2 3 5 9" xfId="32108" xr:uid="{00000000-0005-0000-0000-0000977D0000}"/>
    <cellStyle name="Normal 3 2 2 3 6" xfId="32109" xr:uid="{00000000-0005-0000-0000-0000987D0000}"/>
    <cellStyle name="Normal 3 2 2 3 6 10" xfId="32110" xr:uid="{00000000-0005-0000-0000-0000997D0000}"/>
    <cellStyle name="Normal 3 2 2 3 6 11" xfId="32111" xr:uid="{00000000-0005-0000-0000-00009A7D0000}"/>
    <cellStyle name="Normal 3 2 2 3 6 2" xfId="32112" xr:uid="{00000000-0005-0000-0000-00009B7D0000}"/>
    <cellStyle name="Normal 3 2 2 3 6 2 2" xfId="32113" xr:uid="{00000000-0005-0000-0000-00009C7D0000}"/>
    <cellStyle name="Normal 3 2 2 3 6 2 3" xfId="32114" xr:uid="{00000000-0005-0000-0000-00009D7D0000}"/>
    <cellStyle name="Normal 3 2 2 3 6 2 4" xfId="32115" xr:uid="{00000000-0005-0000-0000-00009E7D0000}"/>
    <cellStyle name="Normal 3 2 2 3 6 2 5" xfId="32116" xr:uid="{00000000-0005-0000-0000-00009F7D0000}"/>
    <cellStyle name="Normal 3 2 2 3 6 2 6" xfId="32117" xr:uid="{00000000-0005-0000-0000-0000A07D0000}"/>
    <cellStyle name="Normal 3 2 2 3 6 3" xfId="32118" xr:uid="{00000000-0005-0000-0000-0000A17D0000}"/>
    <cellStyle name="Normal 3 2 2 3 6 3 2" xfId="32119" xr:uid="{00000000-0005-0000-0000-0000A27D0000}"/>
    <cellStyle name="Normal 3 2 2 3 6 3 3" xfId="32120" xr:uid="{00000000-0005-0000-0000-0000A37D0000}"/>
    <cellStyle name="Normal 3 2 2 3 6 3 4" xfId="32121" xr:uid="{00000000-0005-0000-0000-0000A47D0000}"/>
    <cellStyle name="Normal 3 2 2 3 6 3 5" xfId="32122" xr:uid="{00000000-0005-0000-0000-0000A57D0000}"/>
    <cellStyle name="Normal 3 2 2 3 6 3 6" xfId="32123" xr:uid="{00000000-0005-0000-0000-0000A67D0000}"/>
    <cellStyle name="Normal 3 2 2 3 6 4" xfId="32124" xr:uid="{00000000-0005-0000-0000-0000A77D0000}"/>
    <cellStyle name="Normal 3 2 2 3 6 4 2" xfId="32125" xr:uid="{00000000-0005-0000-0000-0000A87D0000}"/>
    <cellStyle name="Normal 3 2 2 3 6 4 3" xfId="32126" xr:uid="{00000000-0005-0000-0000-0000A97D0000}"/>
    <cellStyle name="Normal 3 2 2 3 6 4 4" xfId="32127" xr:uid="{00000000-0005-0000-0000-0000AA7D0000}"/>
    <cellStyle name="Normal 3 2 2 3 6 4 5" xfId="32128" xr:uid="{00000000-0005-0000-0000-0000AB7D0000}"/>
    <cellStyle name="Normal 3 2 2 3 6 4 6" xfId="32129" xr:uid="{00000000-0005-0000-0000-0000AC7D0000}"/>
    <cellStyle name="Normal 3 2 2 3 6 5" xfId="32130" xr:uid="{00000000-0005-0000-0000-0000AD7D0000}"/>
    <cellStyle name="Normal 3 2 2 3 6 5 2" xfId="32131" xr:uid="{00000000-0005-0000-0000-0000AE7D0000}"/>
    <cellStyle name="Normal 3 2 2 3 6 5 3" xfId="32132" xr:uid="{00000000-0005-0000-0000-0000AF7D0000}"/>
    <cellStyle name="Normal 3 2 2 3 6 5 4" xfId="32133" xr:uid="{00000000-0005-0000-0000-0000B07D0000}"/>
    <cellStyle name="Normal 3 2 2 3 6 5 5" xfId="32134" xr:uid="{00000000-0005-0000-0000-0000B17D0000}"/>
    <cellStyle name="Normal 3 2 2 3 6 5 6" xfId="32135" xr:uid="{00000000-0005-0000-0000-0000B27D0000}"/>
    <cellStyle name="Normal 3 2 2 3 6 6" xfId="32136" xr:uid="{00000000-0005-0000-0000-0000B37D0000}"/>
    <cellStyle name="Normal 3 2 2 3 6 6 2" xfId="32137" xr:uid="{00000000-0005-0000-0000-0000B47D0000}"/>
    <cellStyle name="Normal 3 2 2 3 6 6 3" xfId="32138" xr:uid="{00000000-0005-0000-0000-0000B57D0000}"/>
    <cellStyle name="Normal 3 2 2 3 6 6 4" xfId="32139" xr:uid="{00000000-0005-0000-0000-0000B67D0000}"/>
    <cellStyle name="Normal 3 2 2 3 6 6 5" xfId="32140" xr:uid="{00000000-0005-0000-0000-0000B77D0000}"/>
    <cellStyle name="Normal 3 2 2 3 6 6 6" xfId="32141" xr:uid="{00000000-0005-0000-0000-0000B87D0000}"/>
    <cellStyle name="Normal 3 2 2 3 6 7" xfId="32142" xr:uid="{00000000-0005-0000-0000-0000B97D0000}"/>
    <cellStyle name="Normal 3 2 2 3 6 8" xfId="32143" xr:uid="{00000000-0005-0000-0000-0000BA7D0000}"/>
    <cellStyle name="Normal 3 2 2 3 6 9" xfId="32144" xr:uid="{00000000-0005-0000-0000-0000BB7D0000}"/>
    <cellStyle name="Normal 3 2 2 3 7" xfId="32145" xr:uid="{00000000-0005-0000-0000-0000BC7D0000}"/>
    <cellStyle name="Normal 3 2 2 3 7 10" xfId="32146" xr:uid="{00000000-0005-0000-0000-0000BD7D0000}"/>
    <cellStyle name="Normal 3 2 2 3 7 11" xfId="32147" xr:uid="{00000000-0005-0000-0000-0000BE7D0000}"/>
    <cellStyle name="Normal 3 2 2 3 7 2" xfId="32148" xr:uid="{00000000-0005-0000-0000-0000BF7D0000}"/>
    <cellStyle name="Normal 3 2 2 3 7 2 2" xfId="32149" xr:uid="{00000000-0005-0000-0000-0000C07D0000}"/>
    <cellStyle name="Normal 3 2 2 3 7 2 3" xfId="32150" xr:uid="{00000000-0005-0000-0000-0000C17D0000}"/>
    <cellStyle name="Normal 3 2 2 3 7 2 4" xfId="32151" xr:uid="{00000000-0005-0000-0000-0000C27D0000}"/>
    <cellStyle name="Normal 3 2 2 3 7 2 5" xfId="32152" xr:uid="{00000000-0005-0000-0000-0000C37D0000}"/>
    <cellStyle name="Normal 3 2 2 3 7 2 6" xfId="32153" xr:uid="{00000000-0005-0000-0000-0000C47D0000}"/>
    <cellStyle name="Normal 3 2 2 3 7 3" xfId="32154" xr:uid="{00000000-0005-0000-0000-0000C57D0000}"/>
    <cellStyle name="Normal 3 2 2 3 7 3 2" xfId="32155" xr:uid="{00000000-0005-0000-0000-0000C67D0000}"/>
    <cellStyle name="Normal 3 2 2 3 7 3 3" xfId="32156" xr:uid="{00000000-0005-0000-0000-0000C77D0000}"/>
    <cellStyle name="Normal 3 2 2 3 7 3 4" xfId="32157" xr:uid="{00000000-0005-0000-0000-0000C87D0000}"/>
    <cellStyle name="Normal 3 2 2 3 7 3 5" xfId="32158" xr:uid="{00000000-0005-0000-0000-0000C97D0000}"/>
    <cellStyle name="Normal 3 2 2 3 7 3 6" xfId="32159" xr:uid="{00000000-0005-0000-0000-0000CA7D0000}"/>
    <cellStyle name="Normal 3 2 2 3 7 4" xfId="32160" xr:uid="{00000000-0005-0000-0000-0000CB7D0000}"/>
    <cellStyle name="Normal 3 2 2 3 7 4 2" xfId="32161" xr:uid="{00000000-0005-0000-0000-0000CC7D0000}"/>
    <cellStyle name="Normal 3 2 2 3 7 4 3" xfId="32162" xr:uid="{00000000-0005-0000-0000-0000CD7D0000}"/>
    <cellStyle name="Normal 3 2 2 3 7 4 4" xfId="32163" xr:uid="{00000000-0005-0000-0000-0000CE7D0000}"/>
    <cellStyle name="Normal 3 2 2 3 7 4 5" xfId="32164" xr:uid="{00000000-0005-0000-0000-0000CF7D0000}"/>
    <cellStyle name="Normal 3 2 2 3 7 4 6" xfId="32165" xr:uid="{00000000-0005-0000-0000-0000D07D0000}"/>
    <cellStyle name="Normal 3 2 2 3 7 5" xfId="32166" xr:uid="{00000000-0005-0000-0000-0000D17D0000}"/>
    <cellStyle name="Normal 3 2 2 3 7 5 2" xfId="32167" xr:uid="{00000000-0005-0000-0000-0000D27D0000}"/>
    <cellStyle name="Normal 3 2 2 3 7 5 3" xfId="32168" xr:uid="{00000000-0005-0000-0000-0000D37D0000}"/>
    <cellStyle name="Normal 3 2 2 3 7 5 4" xfId="32169" xr:uid="{00000000-0005-0000-0000-0000D47D0000}"/>
    <cellStyle name="Normal 3 2 2 3 7 5 5" xfId="32170" xr:uid="{00000000-0005-0000-0000-0000D57D0000}"/>
    <cellStyle name="Normal 3 2 2 3 7 5 6" xfId="32171" xr:uid="{00000000-0005-0000-0000-0000D67D0000}"/>
    <cellStyle name="Normal 3 2 2 3 7 6" xfId="32172" xr:uid="{00000000-0005-0000-0000-0000D77D0000}"/>
    <cellStyle name="Normal 3 2 2 3 7 6 2" xfId="32173" xr:uid="{00000000-0005-0000-0000-0000D87D0000}"/>
    <cellStyle name="Normal 3 2 2 3 7 6 3" xfId="32174" xr:uid="{00000000-0005-0000-0000-0000D97D0000}"/>
    <cellStyle name="Normal 3 2 2 3 7 6 4" xfId="32175" xr:uid="{00000000-0005-0000-0000-0000DA7D0000}"/>
    <cellStyle name="Normal 3 2 2 3 7 6 5" xfId="32176" xr:uid="{00000000-0005-0000-0000-0000DB7D0000}"/>
    <cellStyle name="Normal 3 2 2 3 7 6 6" xfId="32177" xr:uid="{00000000-0005-0000-0000-0000DC7D0000}"/>
    <cellStyle name="Normal 3 2 2 3 7 7" xfId="32178" xr:uid="{00000000-0005-0000-0000-0000DD7D0000}"/>
    <cellStyle name="Normal 3 2 2 3 7 8" xfId="32179" xr:uid="{00000000-0005-0000-0000-0000DE7D0000}"/>
    <cellStyle name="Normal 3 2 2 3 7 9" xfId="32180" xr:uid="{00000000-0005-0000-0000-0000DF7D0000}"/>
    <cellStyle name="Normal 3 2 2 3 8" xfId="32181" xr:uid="{00000000-0005-0000-0000-0000E07D0000}"/>
    <cellStyle name="Normal 3 2 2 3 8 10" xfId="32182" xr:uid="{00000000-0005-0000-0000-0000E17D0000}"/>
    <cellStyle name="Normal 3 2 2 3 8 11" xfId="32183" xr:uid="{00000000-0005-0000-0000-0000E27D0000}"/>
    <cellStyle name="Normal 3 2 2 3 8 2" xfId="32184" xr:uid="{00000000-0005-0000-0000-0000E37D0000}"/>
    <cellStyle name="Normal 3 2 2 3 8 2 2" xfId="32185" xr:uid="{00000000-0005-0000-0000-0000E47D0000}"/>
    <cellStyle name="Normal 3 2 2 3 8 2 3" xfId="32186" xr:uid="{00000000-0005-0000-0000-0000E57D0000}"/>
    <cellStyle name="Normal 3 2 2 3 8 2 4" xfId="32187" xr:uid="{00000000-0005-0000-0000-0000E67D0000}"/>
    <cellStyle name="Normal 3 2 2 3 8 2 5" xfId="32188" xr:uid="{00000000-0005-0000-0000-0000E77D0000}"/>
    <cellStyle name="Normal 3 2 2 3 8 2 6" xfId="32189" xr:uid="{00000000-0005-0000-0000-0000E87D0000}"/>
    <cellStyle name="Normal 3 2 2 3 8 3" xfId="32190" xr:uid="{00000000-0005-0000-0000-0000E97D0000}"/>
    <cellStyle name="Normal 3 2 2 3 8 3 2" xfId="32191" xr:uid="{00000000-0005-0000-0000-0000EA7D0000}"/>
    <cellStyle name="Normal 3 2 2 3 8 3 3" xfId="32192" xr:uid="{00000000-0005-0000-0000-0000EB7D0000}"/>
    <cellStyle name="Normal 3 2 2 3 8 3 4" xfId="32193" xr:uid="{00000000-0005-0000-0000-0000EC7D0000}"/>
    <cellStyle name="Normal 3 2 2 3 8 3 5" xfId="32194" xr:uid="{00000000-0005-0000-0000-0000ED7D0000}"/>
    <cellStyle name="Normal 3 2 2 3 8 3 6" xfId="32195" xr:uid="{00000000-0005-0000-0000-0000EE7D0000}"/>
    <cellStyle name="Normal 3 2 2 3 8 4" xfId="32196" xr:uid="{00000000-0005-0000-0000-0000EF7D0000}"/>
    <cellStyle name="Normal 3 2 2 3 8 4 2" xfId="32197" xr:uid="{00000000-0005-0000-0000-0000F07D0000}"/>
    <cellStyle name="Normal 3 2 2 3 8 4 3" xfId="32198" xr:uid="{00000000-0005-0000-0000-0000F17D0000}"/>
    <cellStyle name="Normal 3 2 2 3 8 4 4" xfId="32199" xr:uid="{00000000-0005-0000-0000-0000F27D0000}"/>
    <cellStyle name="Normal 3 2 2 3 8 4 5" xfId="32200" xr:uid="{00000000-0005-0000-0000-0000F37D0000}"/>
    <cellStyle name="Normal 3 2 2 3 8 4 6" xfId="32201" xr:uid="{00000000-0005-0000-0000-0000F47D0000}"/>
    <cellStyle name="Normal 3 2 2 3 8 5" xfId="32202" xr:uid="{00000000-0005-0000-0000-0000F57D0000}"/>
    <cellStyle name="Normal 3 2 2 3 8 5 2" xfId="32203" xr:uid="{00000000-0005-0000-0000-0000F67D0000}"/>
    <cellStyle name="Normal 3 2 2 3 8 5 3" xfId="32204" xr:uid="{00000000-0005-0000-0000-0000F77D0000}"/>
    <cellStyle name="Normal 3 2 2 3 8 5 4" xfId="32205" xr:uid="{00000000-0005-0000-0000-0000F87D0000}"/>
    <cellStyle name="Normal 3 2 2 3 8 5 5" xfId="32206" xr:uid="{00000000-0005-0000-0000-0000F97D0000}"/>
    <cellStyle name="Normal 3 2 2 3 8 5 6" xfId="32207" xr:uid="{00000000-0005-0000-0000-0000FA7D0000}"/>
    <cellStyle name="Normal 3 2 2 3 8 6" xfId="32208" xr:uid="{00000000-0005-0000-0000-0000FB7D0000}"/>
    <cellStyle name="Normal 3 2 2 3 8 6 2" xfId="32209" xr:uid="{00000000-0005-0000-0000-0000FC7D0000}"/>
    <cellStyle name="Normal 3 2 2 3 8 6 3" xfId="32210" xr:uid="{00000000-0005-0000-0000-0000FD7D0000}"/>
    <cellStyle name="Normal 3 2 2 3 8 6 4" xfId="32211" xr:uid="{00000000-0005-0000-0000-0000FE7D0000}"/>
    <cellStyle name="Normal 3 2 2 3 8 6 5" xfId="32212" xr:uid="{00000000-0005-0000-0000-0000FF7D0000}"/>
    <cellStyle name="Normal 3 2 2 3 8 6 6" xfId="32213" xr:uid="{00000000-0005-0000-0000-0000007E0000}"/>
    <cellStyle name="Normal 3 2 2 3 8 7" xfId="32214" xr:uid="{00000000-0005-0000-0000-0000017E0000}"/>
    <cellStyle name="Normal 3 2 2 3 8 8" xfId="32215" xr:uid="{00000000-0005-0000-0000-0000027E0000}"/>
    <cellStyle name="Normal 3 2 2 3 8 9" xfId="32216" xr:uid="{00000000-0005-0000-0000-0000037E0000}"/>
    <cellStyle name="Normal 3 2 2 3 9" xfId="32217" xr:uid="{00000000-0005-0000-0000-0000047E0000}"/>
    <cellStyle name="Normal 3 2 2 3 9 10" xfId="32218" xr:uid="{00000000-0005-0000-0000-0000057E0000}"/>
    <cellStyle name="Normal 3 2 2 3 9 11" xfId="32219" xr:uid="{00000000-0005-0000-0000-0000067E0000}"/>
    <cellStyle name="Normal 3 2 2 3 9 2" xfId="32220" xr:uid="{00000000-0005-0000-0000-0000077E0000}"/>
    <cellStyle name="Normal 3 2 2 3 9 2 2" xfId="32221" xr:uid="{00000000-0005-0000-0000-0000087E0000}"/>
    <cellStyle name="Normal 3 2 2 3 9 2 3" xfId="32222" xr:uid="{00000000-0005-0000-0000-0000097E0000}"/>
    <cellStyle name="Normal 3 2 2 3 9 2 4" xfId="32223" xr:uid="{00000000-0005-0000-0000-00000A7E0000}"/>
    <cellStyle name="Normal 3 2 2 3 9 2 5" xfId="32224" xr:uid="{00000000-0005-0000-0000-00000B7E0000}"/>
    <cellStyle name="Normal 3 2 2 3 9 2 6" xfId="32225" xr:uid="{00000000-0005-0000-0000-00000C7E0000}"/>
    <cellStyle name="Normal 3 2 2 3 9 3" xfId="32226" xr:uid="{00000000-0005-0000-0000-00000D7E0000}"/>
    <cellStyle name="Normal 3 2 2 3 9 3 2" xfId="32227" xr:uid="{00000000-0005-0000-0000-00000E7E0000}"/>
    <cellStyle name="Normal 3 2 2 3 9 3 3" xfId="32228" xr:uid="{00000000-0005-0000-0000-00000F7E0000}"/>
    <cellStyle name="Normal 3 2 2 3 9 3 4" xfId="32229" xr:uid="{00000000-0005-0000-0000-0000107E0000}"/>
    <cellStyle name="Normal 3 2 2 3 9 3 5" xfId="32230" xr:uid="{00000000-0005-0000-0000-0000117E0000}"/>
    <cellStyle name="Normal 3 2 2 3 9 3 6" xfId="32231" xr:uid="{00000000-0005-0000-0000-0000127E0000}"/>
    <cellStyle name="Normal 3 2 2 3 9 4" xfId="32232" xr:uid="{00000000-0005-0000-0000-0000137E0000}"/>
    <cellStyle name="Normal 3 2 2 3 9 4 2" xfId="32233" xr:uid="{00000000-0005-0000-0000-0000147E0000}"/>
    <cellStyle name="Normal 3 2 2 3 9 4 3" xfId="32234" xr:uid="{00000000-0005-0000-0000-0000157E0000}"/>
    <cellStyle name="Normal 3 2 2 3 9 4 4" xfId="32235" xr:uid="{00000000-0005-0000-0000-0000167E0000}"/>
    <cellStyle name="Normal 3 2 2 3 9 4 5" xfId="32236" xr:uid="{00000000-0005-0000-0000-0000177E0000}"/>
    <cellStyle name="Normal 3 2 2 3 9 4 6" xfId="32237" xr:uid="{00000000-0005-0000-0000-0000187E0000}"/>
    <cellStyle name="Normal 3 2 2 3 9 5" xfId="32238" xr:uid="{00000000-0005-0000-0000-0000197E0000}"/>
    <cellStyle name="Normal 3 2 2 3 9 5 2" xfId="32239" xr:uid="{00000000-0005-0000-0000-00001A7E0000}"/>
    <cellStyle name="Normal 3 2 2 3 9 5 3" xfId="32240" xr:uid="{00000000-0005-0000-0000-00001B7E0000}"/>
    <cellStyle name="Normal 3 2 2 3 9 5 4" xfId="32241" xr:uid="{00000000-0005-0000-0000-00001C7E0000}"/>
    <cellStyle name="Normal 3 2 2 3 9 5 5" xfId="32242" xr:uid="{00000000-0005-0000-0000-00001D7E0000}"/>
    <cellStyle name="Normal 3 2 2 3 9 5 6" xfId="32243" xr:uid="{00000000-0005-0000-0000-00001E7E0000}"/>
    <cellStyle name="Normal 3 2 2 3 9 6" xfId="32244" xr:uid="{00000000-0005-0000-0000-00001F7E0000}"/>
    <cellStyle name="Normal 3 2 2 3 9 6 2" xfId="32245" xr:uid="{00000000-0005-0000-0000-0000207E0000}"/>
    <cellStyle name="Normal 3 2 2 3 9 6 3" xfId="32246" xr:uid="{00000000-0005-0000-0000-0000217E0000}"/>
    <cellStyle name="Normal 3 2 2 3 9 6 4" xfId="32247" xr:uid="{00000000-0005-0000-0000-0000227E0000}"/>
    <cellStyle name="Normal 3 2 2 3 9 6 5" xfId="32248" xr:uid="{00000000-0005-0000-0000-0000237E0000}"/>
    <cellStyle name="Normal 3 2 2 3 9 6 6" xfId="32249" xr:uid="{00000000-0005-0000-0000-0000247E0000}"/>
    <cellStyle name="Normal 3 2 2 3 9 7" xfId="32250" xr:uid="{00000000-0005-0000-0000-0000257E0000}"/>
    <cellStyle name="Normal 3 2 2 3 9 8" xfId="32251" xr:uid="{00000000-0005-0000-0000-0000267E0000}"/>
    <cellStyle name="Normal 3 2 2 3 9 9" xfId="32252" xr:uid="{00000000-0005-0000-0000-0000277E0000}"/>
    <cellStyle name="Normal 3 2 2 30" xfId="32253" xr:uid="{00000000-0005-0000-0000-0000287E0000}"/>
    <cellStyle name="Normal 3 2 2 31" xfId="32254" xr:uid="{00000000-0005-0000-0000-0000297E0000}"/>
    <cellStyle name="Normal 3 2 2 32" xfId="32255" xr:uid="{00000000-0005-0000-0000-00002A7E0000}"/>
    <cellStyle name="Normal 3 2 2 33" xfId="32256" xr:uid="{00000000-0005-0000-0000-00002B7E0000}"/>
    <cellStyle name="Normal 3 2 2 34" xfId="32257" xr:uid="{00000000-0005-0000-0000-00002C7E0000}"/>
    <cellStyle name="Normal 3 2 2 35" xfId="32258" xr:uid="{00000000-0005-0000-0000-00002D7E0000}"/>
    <cellStyle name="Normal 3 2 2 36" xfId="32259" xr:uid="{00000000-0005-0000-0000-00002E7E0000}"/>
    <cellStyle name="Normal 3 2 2 37" xfId="32260" xr:uid="{00000000-0005-0000-0000-00002F7E0000}"/>
    <cellStyle name="Normal 3 2 2 37 10" xfId="32261" xr:uid="{00000000-0005-0000-0000-0000307E0000}"/>
    <cellStyle name="Normal 3 2 2 37 11" xfId="32262" xr:uid="{00000000-0005-0000-0000-0000317E0000}"/>
    <cellStyle name="Normal 3 2 2 37 11 2" xfId="32263" xr:uid="{00000000-0005-0000-0000-0000327E0000}"/>
    <cellStyle name="Normal 3 2 2 37 11 3" xfId="32264" xr:uid="{00000000-0005-0000-0000-0000337E0000}"/>
    <cellStyle name="Normal 3 2 2 37 11 4" xfId="32265" xr:uid="{00000000-0005-0000-0000-0000347E0000}"/>
    <cellStyle name="Normal 3 2 2 37 12" xfId="32266" xr:uid="{00000000-0005-0000-0000-0000357E0000}"/>
    <cellStyle name="Normal 3 2 2 37 13" xfId="32267" xr:uid="{00000000-0005-0000-0000-0000367E0000}"/>
    <cellStyle name="Normal 3 2 2 37 14" xfId="32268" xr:uid="{00000000-0005-0000-0000-0000377E0000}"/>
    <cellStyle name="Normal 3 2 2 37 2" xfId="32269" xr:uid="{00000000-0005-0000-0000-0000387E0000}"/>
    <cellStyle name="Normal 3 2 2 37 2 10" xfId="32270" xr:uid="{00000000-0005-0000-0000-0000397E0000}"/>
    <cellStyle name="Normal 3 2 2 37 2 11" xfId="32271" xr:uid="{00000000-0005-0000-0000-00003A7E0000}"/>
    <cellStyle name="Normal 3 2 2 37 2 2" xfId="32272" xr:uid="{00000000-0005-0000-0000-00003B7E0000}"/>
    <cellStyle name="Normal 3 2 2 37 2 2 10" xfId="32273" xr:uid="{00000000-0005-0000-0000-00003C7E0000}"/>
    <cellStyle name="Normal 3 2 2 37 2 2 11" xfId="32274" xr:uid="{00000000-0005-0000-0000-00003D7E0000}"/>
    <cellStyle name="Normal 3 2 2 37 2 2 2" xfId="32275" xr:uid="{00000000-0005-0000-0000-00003E7E0000}"/>
    <cellStyle name="Normal 3 2 2 37 2 2 2 2" xfId="32276" xr:uid="{00000000-0005-0000-0000-00003F7E0000}"/>
    <cellStyle name="Normal 3 2 2 37 2 2 2 2 2" xfId="32277" xr:uid="{00000000-0005-0000-0000-0000407E0000}"/>
    <cellStyle name="Normal 3 2 2 37 2 2 2 2 3" xfId="32278" xr:uid="{00000000-0005-0000-0000-0000417E0000}"/>
    <cellStyle name="Normal 3 2 2 37 2 2 2 2 4" xfId="32279" xr:uid="{00000000-0005-0000-0000-0000427E0000}"/>
    <cellStyle name="Normal 3 2 2 37 2 2 2 3" xfId="32280" xr:uid="{00000000-0005-0000-0000-0000437E0000}"/>
    <cellStyle name="Normal 3 2 2 37 2 2 2 4" xfId="32281" xr:uid="{00000000-0005-0000-0000-0000447E0000}"/>
    <cellStyle name="Normal 3 2 2 37 2 2 2 5" xfId="32282" xr:uid="{00000000-0005-0000-0000-0000457E0000}"/>
    <cellStyle name="Normal 3 2 2 37 2 2 2 6" xfId="32283" xr:uid="{00000000-0005-0000-0000-0000467E0000}"/>
    <cellStyle name="Normal 3 2 2 37 2 2 3" xfId="32284" xr:uid="{00000000-0005-0000-0000-0000477E0000}"/>
    <cellStyle name="Normal 3 2 2 37 2 2 4" xfId="32285" xr:uid="{00000000-0005-0000-0000-0000487E0000}"/>
    <cellStyle name="Normal 3 2 2 37 2 2 5" xfId="32286" xr:uid="{00000000-0005-0000-0000-0000497E0000}"/>
    <cellStyle name="Normal 3 2 2 37 2 2 6" xfId="32287" xr:uid="{00000000-0005-0000-0000-00004A7E0000}"/>
    <cellStyle name="Normal 3 2 2 37 2 2 7" xfId="32288" xr:uid="{00000000-0005-0000-0000-00004B7E0000}"/>
    <cellStyle name="Normal 3 2 2 37 2 2 8" xfId="32289" xr:uid="{00000000-0005-0000-0000-00004C7E0000}"/>
    <cellStyle name="Normal 3 2 2 37 2 2 8 2" xfId="32290" xr:uid="{00000000-0005-0000-0000-00004D7E0000}"/>
    <cellStyle name="Normal 3 2 2 37 2 2 8 3" xfId="32291" xr:uid="{00000000-0005-0000-0000-00004E7E0000}"/>
    <cellStyle name="Normal 3 2 2 37 2 2 8 4" xfId="32292" xr:uid="{00000000-0005-0000-0000-00004F7E0000}"/>
    <cellStyle name="Normal 3 2 2 37 2 2 9" xfId="32293" xr:uid="{00000000-0005-0000-0000-0000507E0000}"/>
    <cellStyle name="Normal 3 2 2 37 2 3" xfId="32294" xr:uid="{00000000-0005-0000-0000-0000517E0000}"/>
    <cellStyle name="Normal 3 2 2 37 2 3 2" xfId="32295" xr:uid="{00000000-0005-0000-0000-0000527E0000}"/>
    <cellStyle name="Normal 3 2 2 37 2 3 2 2" xfId="32296" xr:uid="{00000000-0005-0000-0000-0000537E0000}"/>
    <cellStyle name="Normal 3 2 2 37 2 3 2 3" xfId="32297" xr:uid="{00000000-0005-0000-0000-0000547E0000}"/>
    <cellStyle name="Normal 3 2 2 37 2 3 2 4" xfId="32298" xr:uid="{00000000-0005-0000-0000-0000557E0000}"/>
    <cellStyle name="Normal 3 2 2 37 2 3 3" xfId="32299" xr:uid="{00000000-0005-0000-0000-0000567E0000}"/>
    <cellStyle name="Normal 3 2 2 37 2 3 4" xfId="32300" xr:uid="{00000000-0005-0000-0000-0000577E0000}"/>
    <cellStyle name="Normal 3 2 2 37 2 3 5" xfId="32301" xr:uid="{00000000-0005-0000-0000-0000587E0000}"/>
    <cellStyle name="Normal 3 2 2 37 2 3 6" xfId="32302" xr:uid="{00000000-0005-0000-0000-0000597E0000}"/>
    <cellStyle name="Normal 3 2 2 37 2 4" xfId="32303" xr:uid="{00000000-0005-0000-0000-00005A7E0000}"/>
    <cellStyle name="Normal 3 2 2 37 2 5" xfId="32304" xr:uid="{00000000-0005-0000-0000-00005B7E0000}"/>
    <cellStyle name="Normal 3 2 2 37 2 6" xfId="32305" xr:uid="{00000000-0005-0000-0000-00005C7E0000}"/>
    <cellStyle name="Normal 3 2 2 37 2 7" xfId="32306" xr:uid="{00000000-0005-0000-0000-00005D7E0000}"/>
    <cellStyle name="Normal 3 2 2 37 2 8" xfId="32307" xr:uid="{00000000-0005-0000-0000-00005E7E0000}"/>
    <cellStyle name="Normal 3 2 2 37 2 8 2" xfId="32308" xr:uid="{00000000-0005-0000-0000-00005F7E0000}"/>
    <cellStyle name="Normal 3 2 2 37 2 8 3" xfId="32309" xr:uid="{00000000-0005-0000-0000-0000607E0000}"/>
    <cellStyle name="Normal 3 2 2 37 2 8 4" xfId="32310" xr:uid="{00000000-0005-0000-0000-0000617E0000}"/>
    <cellStyle name="Normal 3 2 2 37 2 9" xfId="32311" xr:uid="{00000000-0005-0000-0000-0000627E0000}"/>
    <cellStyle name="Normal 3 2 2 37 3" xfId="32312" xr:uid="{00000000-0005-0000-0000-0000637E0000}"/>
    <cellStyle name="Normal 3 2 2 37 4" xfId="32313" xr:uid="{00000000-0005-0000-0000-0000647E0000}"/>
    <cellStyle name="Normal 3 2 2 37 5" xfId="32314" xr:uid="{00000000-0005-0000-0000-0000657E0000}"/>
    <cellStyle name="Normal 3 2 2 37 5 2" xfId="32315" xr:uid="{00000000-0005-0000-0000-0000667E0000}"/>
    <cellStyle name="Normal 3 2 2 37 5 2 2" xfId="32316" xr:uid="{00000000-0005-0000-0000-0000677E0000}"/>
    <cellStyle name="Normal 3 2 2 37 5 2 3" xfId="32317" xr:uid="{00000000-0005-0000-0000-0000687E0000}"/>
    <cellStyle name="Normal 3 2 2 37 5 2 4" xfId="32318" xr:uid="{00000000-0005-0000-0000-0000697E0000}"/>
    <cellStyle name="Normal 3 2 2 37 5 3" xfId="32319" xr:uid="{00000000-0005-0000-0000-00006A7E0000}"/>
    <cellStyle name="Normal 3 2 2 37 5 4" xfId="32320" xr:uid="{00000000-0005-0000-0000-00006B7E0000}"/>
    <cellStyle name="Normal 3 2 2 37 5 5" xfId="32321" xr:uid="{00000000-0005-0000-0000-00006C7E0000}"/>
    <cellStyle name="Normal 3 2 2 37 5 6" xfId="32322" xr:uid="{00000000-0005-0000-0000-00006D7E0000}"/>
    <cellStyle name="Normal 3 2 2 37 6" xfId="32323" xr:uid="{00000000-0005-0000-0000-00006E7E0000}"/>
    <cellStyle name="Normal 3 2 2 37 7" xfId="32324" xr:uid="{00000000-0005-0000-0000-00006F7E0000}"/>
    <cellStyle name="Normal 3 2 2 37 8" xfId="32325" xr:uid="{00000000-0005-0000-0000-0000707E0000}"/>
    <cellStyle name="Normal 3 2 2 37 9" xfId="32326" xr:uid="{00000000-0005-0000-0000-0000717E0000}"/>
    <cellStyle name="Normal 3 2 2 38" xfId="32327" xr:uid="{00000000-0005-0000-0000-0000727E0000}"/>
    <cellStyle name="Normal 3 2 2 39" xfId="32328" xr:uid="{00000000-0005-0000-0000-0000737E0000}"/>
    <cellStyle name="Normal 3 2 2 39 10" xfId="32329" xr:uid="{00000000-0005-0000-0000-0000747E0000}"/>
    <cellStyle name="Normal 3 2 2 39 11" xfId="32330" xr:uid="{00000000-0005-0000-0000-0000757E0000}"/>
    <cellStyle name="Normal 3 2 2 39 2" xfId="32331" xr:uid="{00000000-0005-0000-0000-0000767E0000}"/>
    <cellStyle name="Normal 3 2 2 39 2 10" xfId="32332" xr:uid="{00000000-0005-0000-0000-0000777E0000}"/>
    <cellStyle name="Normal 3 2 2 39 2 11" xfId="32333" xr:uid="{00000000-0005-0000-0000-0000787E0000}"/>
    <cellStyle name="Normal 3 2 2 39 2 2" xfId="32334" xr:uid="{00000000-0005-0000-0000-0000797E0000}"/>
    <cellStyle name="Normal 3 2 2 39 2 2 2" xfId="32335" xr:uid="{00000000-0005-0000-0000-00007A7E0000}"/>
    <cellStyle name="Normal 3 2 2 39 2 2 2 2" xfId="32336" xr:uid="{00000000-0005-0000-0000-00007B7E0000}"/>
    <cellStyle name="Normal 3 2 2 39 2 2 2 3" xfId="32337" xr:uid="{00000000-0005-0000-0000-00007C7E0000}"/>
    <cellStyle name="Normal 3 2 2 39 2 2 2 4" xfId="32338" xr:uid="{00000000-0005-0000-0000-00007D7E0000}"/>
    <cellStyle name="Normal 3 2 2 39 2 2 3" xfId="32339" xr:uid="{00000000-0005-0000-0000-00007E7E0000}"/>
    <cellStyle name="Normal 3 2 2 39 2 2 4" xfId="32340" xr:uid="{00000000-0005-0000-0000-00007F7E0000}"/>
    <cellStyle name="Normal 3 2 2 39 2 2 5" xfId="32341" xr:uid="{00000000-0005-0000-0000-0000807E0000}"/>
    <cellStyle name="Normal 3 2 2 39 2 2 6" xfId="32342" xr:uid="{00000000-0005-0000-0000-0000817E0000}"/>
    <cellStyle name="Normal 3 2 2 39 2 3" xfId="32343" xr:uid="{00000000-0005-0000-0000-0000827E0000}"/>
    <cellStyle name="Normal 3 2 2 39 2 4" xfId="32344" xr:uid="{00000000-0005-0000-0000-0000837E0000}"/>
    <cellStyle name="Normal 3 2 2 39 2 5" xfId="32345" xr:uid="{00000000-0005-0000-0000-0000847E0000}"/>
    <cellStyle name="Normal 3 2 2 39 2 6" xfId="32346" xr:uid="{00000000-0005-0000-0000-0000857E0000}"/>
    <cellStyle name="Normal 3 2 2 39 2 7" xfId="32347" xr:uid="{00000000-0005-0000-0000-0000867E0000}"/>
    <cellStyle name="Normal 3 2 2 39 2 8" xfId="32348" xr:uid="{00000000-0005-0000-0000-0000877E0000}"/>
    <cellStyle name="Normal 3 2 2 39 2 8 2" xfId="32349" xr:uid="{00000000-0005-0000-0000-0000887E0000}"/>
    <cellStyle name="Normal 3 2 2 39 2 8 3" xfId="32350" xr:uid="{00000000-0005-0000-0000-0000897E0000}"/>
    <cellStyle name="Normal 3 2 2 39 2 8 4" xfId="32351" xr:uid="{00000000-0005-0000-0000-00008A7E0000}"/>
    <cellStyle name="Normal 3 2 2 39 2 9" xfId="32352" xr:uid="{00000000-0005-0000-0000-00008B7E0000}"/>
    <cellStyle name="Normal 3 2 2 39 3" xfId="32353" xr:uid="{00000000-0005-0000-0000-00008C7E0000}"/>
    <cellStyle name="Normal 3 2 2 39 3 2" xfId="32354" xr:uid="{00000000-0005-0000-0000-00008D7E0000}"/>
    <cellStyle name="Normal 3 2 2 39 3 2 2" xfId="32355" xr:uid="{00000000-0005-0000-0000-00008E7E0000}"/>
    <cellStyle name="Normal 3 2 2 39 3 2 3" xfId="32356" xr:uid="{00000000-0005-0000-0000-00008F7E0000}"/>
    <cellStyle name="Normal 3 2 2 39 3 2 4" xfId="32357" xr:uid="{00000000-0005-0000-0000-0000907E0000}"/>
    <cellStyle name="Normal 3 2 2 39 3 3" xfId="32358" xr:uid="{00000000-0005-0000-0000-0000917E0000}"/>
    <cellStyle name="Normal 3 2 2 39 3 4" xfId="32359" xr:uid="{00000000-0005-0000-0000-0000927E0000}"/>
    <cellStyle name="Normal 3 2 2 39 3 5" xfId="32360" xr:uid="{00000000-0005-0000-0000-0000937E0000}"/>
    <cellStyle name="Normal 3 2 2 39 3 6" xfId="32361" xr:uid="{00000000-0005-0000-0000-0000947E0000}"/>
    <cellStyle name="Normal 3 2 2 39 4" xfId="32362" xr:uid="{00000000-0005-0000-0000-0000957E0000}"/>
    <cellStyle name="Normal 3 2 2 39 5" xfId="32363" xr:uid="{00000000-0005-0000-0000-0000967E0000}"/>
    <cellStyle name="Normal 3 2 2 39 6" xfId="32364" xr:uid="{00000000-0005-0000-0000-0000977E0000}"/>
    <cellStyle name="Normal 3 2 2 39 7" xfId="32365" xr:uid="{00000000-0005-0000-0000-0000987E0000}"/>
    <cellStyle name="Normal 3 2 2 39 8" xfId="32366" xr:uid="{00000000-0005-0000-0000-0000997E0000}"/>
    <cellStyle name="Normal 3 2 2 39 8 2" xfId="32367" xr:uid="{00000000-0005-0000-0000-00009A7E0000}"/>
    <cellStyle name="Normal 3 2 2 39 8 3" xfId="32368" xr:uid="{00000000-0005-0000-0000-00009B7E0000}"/>
    <cellStyle name="Normal 3 2 2 39 8 4" xfId="32369" xr:uid="{00000000-0005-0000-0000-00009C7E0000}"/>
    <cellStyle name="Normal 3 2 2 39 9" xfId="32370" xr:uid="{00000000-0005-0000-0000-00009D7E0000}"/>
    <cellStyle name="Normal 3 2 2 4" xfId="32371" xr:uid="{00000000-0005-0000-0000-00009E7E0000}"/>
    <cellStyle name="Normal 3 2 2 40" xfId="32372" xr:uid="{00000000-0005-0000-0000-00009F7E0000}"/>
    <cellStyle name="Normal 3 2 2 41" xfId="32373" xr:uid="{00000000-0005-0000-0000-0000A07E0000}"/>
    <cellStyle name="Normal 3 2 2 41 2" xfId="32374" xr:uid="{00000000-0005-0000-0000-0000A17E0000}"/>
    <cellStyle name="Normal 3 2 2 41 2 2" xfId="32375" xr:uid="{00000000-0005-0000-0000-0000A27E0000}"/>
    <cellStyle name="Normal 3 2 2 41 2 3" xfId="32376" xr:uid="{00000000-0005-0000-0000-0000A37E0000}"/>
    <cellStyle name="Normal 3 2 2 41 2 4" xfId="32377" xr:uid="{00000000-0005-0000-0000-0000A47E0000}"/>
    <cellStyle name="Normal 3 2 2 41 3" xfId="32378" xr:uid="{00000000-0005-0000-0000-0000A57E0000}"/>
    <cellStyle name="Normal 3 2 2 41 4" xfId="32379" xr:uid="{00000000-0005-0000-0000-0000A67E0000}"/>
    <cellStyle name="Normal 3 2 2 41 5" xfId="32380" xr:uid="{00000000-0005-0000-0000-0000A77E0000}"/>
    <cellStyle name="Normal 3 2 2 41 6" xfId="32381" xr:uid="{00000000-0005-0000-0000-0000A87E0000}"/>
    <cellStyle name="Normal 3 2 2 42" xfId="32382" xr:uid="{00000000-0005-0000-0000-0000A97E0000}"/>
    <cellStyle name="Normal 3 2 2 43" xfId="32383" xr:uid="{00000000-0005-0000-0000-0000AA7E0000}"/>
    <cellStyle name="Normal 3 2 2 44" xfId="32384" xr:uid="{00000000-0005-0000-0000-0000AB7E0000}"/>
    <cellStyle name="Normal 3 2 2 45" xfId="32385" xr:uid="{00000000-0005-0000-0000-0000AC7E0000}"/>
    <cellStyle name="Normal 3 2 2 46" xfId="32386" xr:uid="{00000000-0005-0000-0000-0000AD7E0000}"/>
    <cellStyle name="Normal 3 2 2 47" xfId="32387" xr:uid="{00000000-0005-0000-0000-0000AE7E0000}"/>
    <cellStyle name="Normal 3 2 2 47 2" xfId="32388" xr:uid="{00000000-0005-0000-0000-0000AF7E0000}"/>
    <cellStyle name="Normal 3 2 2 47 3" xfId="32389" xr:uid="{00000000-0005-0000-0000-0000B07E0000}"/>
    <cellStyle name="Normal 3 2 2 47 4" xfId="32390" xr:uid="{00000000-0005-0000-0000-0000B17E0000}"/>
    <cellStyle name="Normal 3 2 2 48" xfId="32391" xr:uid="{00000000-0005-0000-0000-0000B27E0000}"/>
    <cellStyle name="Normal 3 2 2 49" xfId="32392" xr:uid="{00000000-0005-0000-0000-0000B37E0000}"/>
    <cellStyle name="Normal 3 2 2 5" xfId="32393" xr:uid="{00000000-0005-0000-0000-0000B47E0000}"/>
    <cellStyle name="Normal 3 2 2 50" xfId="32394" xr:uid="{00000000-0005-0000-0000-0000B57E0000}"/>
    <cellStyle name="Normal 3 2 2 51" xfId="32395" xr:uid="{00000000-0005-0000-0000-0000B67E0000}"/>
    <cellStyle name="Normal 3 2 2 52" xfId="32396" xr:uid="{00000000-0005-0000-0000-0000B77E0000}"/>
    <cellStyle name="Normal 3 2 2 53" xfId="32397" xr:uid="{00000000-0005-0000-0000-0000B87E0000}"/>
    <cellStyle name="Normal 3 2 2 54" xfId="32398" xr:uid="{00000000-0005-0000-0000-0000B97E0000}"/>
    <cellStyle name="Normal 3 2 2 55" xfId="32399" xr:uid="{00000000-0005-0000-0000-0000BA7E0000}"/>
    <cellStyle name="Normal 3 2 2 56" xfId="32400" xr:uid="{00000000-0005-0000-0000-0000BB7E0000}"/>
    <cellStyle name="Normal 3 2 2 57" xfId="32401" xr:uid="{00000000-0005-0000-0000-0000BC7E0000}"/>
    <cellStyle name="Normal 3 2 2 58" xfId="32402" xr:uid="{00000000-0005-0000-0000-0000BD7E0000}"/>
    <cellStyle name="Normal 3 2 2 59" xfId="32403" xr:uid="{00000000-0005-0000-0000-0000BE7E0000}"/>
    <cellStyle name="Normal 3 2 2 6" xfId="32404" xr:uid="{00000000-0005-0000-0000-0000BF7E0000}"/>
    <cellStyle name="Normal 3 2 2 60" xfId="32405" xr:uid="{00000000-0005-0000-0000-0000C07E0000}"/>
    <cellStyle name="Normal 3 2 2 61" xfId="32406" xr:uid="{00000000-0005-0000-0000-0000C17E0000}"/>
    <cellStyle name="Normal 3 2 2 62" xfId="32407" xr:uid="{00000000-0005-0000-0000-0000C27E0000}"/>
    <cellStyle name="Normal 3 2 2 62 2" xfId="32408" xr:uid="{00000000-0005-0000-0000-0000C37E0000}"/>
    <cellStyle name="Normal 3 2 2 62 3" xfId="32409" xr:uid="{00000000-0005-0000-0000-0000C47E0000}"/>
    <cellStyle name="Normal 3 2 2 62 4" xfId="32410" xr:uid="{00000000-0005-0000-0000-0000C57E0000}"/>
    <cellStyle name="Normal 3 2 2 62 5" xfId="32411" xr:uid="{00000000-0005-0000-0000-0000C67E0000}"/>
    <cellStyle name="Normal 3 2 2 62 6" xfId="32412" xr:uid="{00000000-0005-0000-0000-0000C77E0000}"/>
    <cellStyle name="Normal 3 2 2 62 7" xfId="32413" xr:uid="{00000000-0005-0000-0000-0000C87E0000}"/>
    <cellStyle name="Normal 3 2 2 63" xfId="32414" xr:uid="{00000000-0005-0000-0000-0000C97E0000}"/>
    <cellStyle name="Normal 3 2 2 64" xfId="32415" xr:uid="{00000000-0005-0000-0000-0000CA7E0000}"/>
    <cellStyle name="Normal 3 2 2 65" xfId="32416" xr:uid="{00000000-0005-0000-0000-0000CB7E0000}"/>
    <cellStyle name="Normal 3 2 2 66" xfId="32417" xr:uid="{00000000-0005-0000-0000-0000CC7E0000}"/>
    <cellStyle name="Normal 3 2 2 67" xfId="32418" xr:uid="{00000000-0005-0000-0000-0000CD7E0000}"/>
    <cellStyle name="Normal 3 2 2 68" xfId="32419" xr:uid="{00000000-0005-0000-0000-0000CE7E0000}"/>
    <cellStyle name="Normal 3 2 2 69" xfId="32420" xr:uid="{00000000-0005-0000-0000-0000CF7E0000}"/>
    <cellStyle name="Normal 3 2 2 7" xfId="32421" xr:uid="{00000000-0005-0000-0000-0000D07E0000}"/>
    <cellStyle name="Normal 3 2 2 70" xfId="32422" xr:uid="{00000000-0005-0000-0000-0000D17E0000}"/>
    <cellStyle name="Normal 3 2 2 71" xfId="32423" xr:uid="{00000000-0005-0000-0000-0000D27E0000}"/>
    <cellStyle name="Normal 3 2 2 72" xfId="32424" xr:uid="{00000000-0005-0000-0000-0000D37E0000}"/>
    <cellStyle name="Normal 3 2 2 73" xfId="32425" xr:uid="{00000000-0005-0000-0000-0000D47E0000}"/>
    <cellStyle name="Normal 3 2 2 74" xfId="32426" xr:uid="{00000000-0005-0000-0000-0000D57E0000}"/>
    <cellStyle name="Normal 3 2 2 75" xfId="32427" xr:uid="{00000000-0005-0000-0000-0000D67E0000}"/>
    <cellStyle name="Normal 3 2 2 76" xfId="32428" xr:uid="{00000000-0005-0000-0000-0000D77E0000}"/>
    <cellStyle name="Normal 3 2 2 77" xfId="32429" xr:uid="{00000000-0005-0000-0000-0000D87E0000}"/>
    <cellStyle name="Normal 3 2 2 78" xfId="32430" xr:uid="{00000000-0005-0000-0000-0000D97E0000}"/>
    <cellStyle name="Normal 3 2 2 79" xfId="32431" xr:uid="{00000000-0005-0000-0000-0000DA7E0000}"/>
    <cellStyle name="Normal 3 2 2 8" xfId="32432" xr:uid="{00000000-0005-0000-0000-0000DB7E0000}"/>
    <cellStyle name="Normal 3 2 2 80" xfId="32433" xr:uid="{00000000-0005-0000-0000-0000DC7E0000}"/>
    <cellStyle name="Normal 3 2 2 81" xfId="32434" xr:uid="{00000000-0005-0000-0000-0000DD7E0000}"/>
    <cellStyle name="Normal 3 2 2 82" xfId="32435" xr:uid="{00000000-0005-0000-0000-0000DE7E0000}"/>
    <cellStyle name="Normal 3 2 2 83" xfId="32436" xr:uid="{00000000-0005-0000-0000-0000DF7E0000}"/>
    <cellStyle name="Normal 3 2 2 84" xfId="32437" xr:uid="{00000000-0005-0000-0000-0000E07E0000}"/>
    <cellStyle name="Normal 3 2 2 85" xfId="32438" xr:uid="{00000000-0005-0000-0000-0000E17E0000}"/>
    <cellStyle name="Normal 3 2 2 86" xfId="32439" xr:uid="{00000000-0005-0000-0000-0000E27E0000}"/>
    <cellStyle name="Normal 3 2 2 87" xfId="32440" xr:uid="{00000000-0005-0000-0000-0000E37E0000}"/>
    <cellStyle name="Normal 3 2 2 88" xfId="32441" xr:uid="{00000000-0005-0000-0000-0000E47E0000}"/>
    <cellStyle name="Normal 3 2 2 89" xfId="32442" xr:uid="{00000000-0005-0000-0000-0000E57E0000}"/>
    <cellStyle name="Normal 3 2 2 9" xfId="32443" xr:uid="{00000000-0005-0000-0000-0000E67E0000}"/>
    <cellStyle name="Normal 3 2 2 90" xfId="32444" xr:uid="{00000000-0005-0000-0000-0000E77E0000}"/>
    <cellStyle name="Normal 3 2 2 91" xfId="32445" xr:uid="{00000000-0005-0000-0000-0000E87E0000}"/>
    <cellStyle name="Normal 3 2 2 92" xfId="32446" xr:uid="{00000000-0005-0000-0000-0000E97E0000}"/>
    <cellStyle name="Normal 3 2 2 93" xfId="32447" xr:uid="{00000000-0005-0000-0000-0000EA7E0000}"/>
    <cellStyle name="Normal 3 2 2 94" xfId="32448" xr:uid="{00000000-0005-0000-0000-0000EB7E0000}"/>
    <cellStyle name="Normal 3 2 2 94 2" xfId="32449" xr:uid="{00000000-0005-0000-0000-0000EC7E0000}"/>
    <cellStyle name="Normal 3 2 2 94 3" xfId="32450" xr:uid="{00000000-0005-0000-0000-0000ED7E0000}"/>
    <cellStyle name="Normal 3 2 2 94 4" xfId="32451" xr:uid="{00000000-0005-0000-0000-0000EE7E0000}"/>
    <cellStyle name="Normal 3 2 2 95" xfId="32452" xr:uid="{00000000-0005-0000-0000-0000EF7E0000}"/>
    <cellStyle name="Normal 3 2 2 96" xfId="32453" xr:uid="{00000000-0005-0000-0000-0000F07E0000}"/>
    <cellStyle name="Normal 3 2 2 97" xfId="32454" xr:uid="{00000000-0005-0000-0000-0000F17E0000}"/>
    <cellStyle name="Normal 3 2 2 98" xfId="32455" xr:uid="{00000000-0005-0000-0000-0000F27E0000}"/>
    <cellStyle name="Normal 3 2 20" xfId="32456" xr:uid="{00000000-0005-0000-0000-0000F37E0000}"/>
    <cellStyle name="Normal 3 2 20 10" xfId="32457" xr:uid="{00000000-0005-0000-0000-0000F47E0000}"/>
    <cellStyle name="Normal 3 2 20 11" xfId="32458" xr:uid="{00000000-0005-0000-0000-0000F57E0000}"/>
    <cellStyle name="Normal 3 2 20 2" xfId="32459" xr:uid="{00000000-0005-0000-0000-0000F67E0000}"/>
    <cellStyle name="Normal 3 2 20 2 2" xfId="32460" xr:uid="{00000000-0005-0000-0000-0000F77E0000}"/>
    <cellStyle name="Normal 3 2 20 2 3" xfId="32461" xr:uid="{00000000-0005-0000-0000-0000F87E0000}"/>
    <cellStyle name="Normal 3 2 20 2 4" xfId="32462" xr:uid="{00000000-0005-0000-0000-0000F97E0000}"/>
    <cellStyle name="Normal 3 2 20 2 5" xfId="32463" xr:uid="{00000000-0005-0000-0000-0000FA7E0000}"/>
    <cellStyle name="Normal 3 2 20 2 6" xfId="32464" xr:uid="{00000000-0005-0000-0000-0000FB7E0000}"/>
    <cellStyle name="Normal 3 2 20 3" xfId="32465" xr:uid="{00000000-0005-0000-0000-0000FC7E0000}"/>
    <cellStyle name="Normal 3 2 20 3 2" xfId="32466" xr:uid="{00000000-0005-0000-0000-0000FD7E0000}"/>
    <cellStyle name="Normal 3 2 20 3 3" xfId="32467" xr:uid="{00000000-0005-0000-0000-0000FE7E0000}"/>
    <cellStyle name="Normal 3 2 20 3 4" xfId="32468" xr:uid="{00000000-0005-0000-0000-0000FF7E0000}"/>
    <cellStyle name="Normal 3 2 20 3 5" xfId="32469" xr:uid="{00000000-0005-0000-0000-0000007F0000}"/>
    <cellStyle name="Normal 3 2 20 3 6" xfId="32470" xr:uid="{00000000-0005-0000-0000-0000017F0000}"/>
    <cellStyle name="Normal 3 2 20 4" xfId="32471" xr:uid="{00000000-0005-0000-0000-0000027F0000}"/>
    <cellStyle name="Normal 3 2 20 4 2" xfId="32472" xr:uid="{00000000-0005-0000-0000-0000037F0000}"/>
    <cellStyle name="Normal 3 2 20 4 3" xfId="32473" xr:uid="{00000000-0005-0000-0000-0000047F0000}"/>
    <cellStyle name="Normal 3 2 20 4 4" xfId="32474" xr:uid="{00000000-0005-0000-0000-0000057F0000}"/>
    <cellStyle name="Normal 3 2 20 4 5" xfId="32475" xr:uid="{00000000-0005-0000-0000-0000067F0000}"/>
    <cellStyle name="Normal 3 2 20 4 6" xfId="32476" xr:uid="{00000000-0005-0000-0000-0000077F0000}"/>
    <cellStyle name="Normal 3 2 20 5" xfId="32477" xr:uid="{00000000-0005-0000-0000-0000087F0000}"/>
    <cellStyle name="Normal 3 2 20 5 2" xfId="32478" xr:uid="{00000000-0005-0000-0000-0000097F0000}"/>
    <cellStyle name="Normal 3 2 20 5 3" xfId="32479" xr:uid="{00000000-0005-0000-0000-00000A7F0000}"/>
    <cellStyle name="Normal 3 2 20 5 4" xfId="32480" xr:uid="{00000000-0005-0000-0000-00000B7F0000}"/>
    <cellStyle name="Normal 3 2 20 5 5" xfId="32481" xr:uid="{00000000-0005-0000-0000-00000C7F0000}"/>
    <cellStyle name="Normal 3 2 20 5 6" xfId="32482" xr:uid="{00000000-0005-0000-0000-00000D7F0000}"/>
    <cellStyle name="Normal 3 2 20 6" xfId="32483" xr:uid="{00000000-0005-0000-0000-00000E7F0000}"/>
    <cellStyle name="Normal 3 2 20 6 2" xfId="32484" xr:uid="{00000000-0005-0000-0000-00000F7F0000}"/>
    <cellStyle name="Normal 3 2 20 6 3" xfId="32485" xr:uid="{00000000-0005-0000-0000-0000107F0000}"/>
    <cellStyle name="Normal 3 2 20 6 4" xfId="32486" xr:uid="{00000000-0005-0000-0000-0000117F0000}"/>
    <cellStyle name="Normal 3 2 20 6 5" xfId="32487" xr:uid="{00000000-0005-0000-0000-0000127F0000}"/>
    <cellStyle name="Normal 3 2 20 6 6" xfId="32488" xr:uid="{00000000-0005-0000-0000-0000137F0000}"/>
    <cellStyle name="Normal 3 2 20 7" xfId="32489" xr:uid="{00000000-0005-0000-0000-0000147F0000}"/>
    <cellStyle name="Normal 3 2 20 8" xfId="32490" xr:uid="{00000000-0005-0000-0000-0000157F0000}"/>
    <cellStyle name="Normal 3 2 20 9" xfId="32491" xr:uid="{00000000-0005-0000-0000-0000167F0000}"/>
    <cellStyle name="Normal 3 2 21" xfId="32492" xr:uid="{00000000-0005-0000-0000-0000177F0000}"/>
    <cellStyle name="Normal 3 2 21 10" xfId="32493" xr:uid="{00000000-0005-0000-0000-0000187F0000}"/>
    <cellStyle name="Normal 3 2 21 11" xfId="32494" xr:uid="{00000000-0005-0000-0000-0000197F0000}"/>
    <cellStyle name="Normal 3 2 21 2" xfId="32495" xr:uid="{00000000-0005-0000-0000-00001A7F0000}"/>
    <cellStyle name="Normal 3 2 21 2 2" xfId="32496" xr:uid="{00000000-0005-0000-0000-00001B7F0000}"/>
    <cellStyle name="Normal 3 2 21 2 3" xfId="32497" xr:uid="{00000000-0005-0000-0000-00001C7F0000}"/>
    <cellStyle name="Normal 3 2 21 2 4" xfId="32498" xr:uid="{00000000-0005-0000-0000-00001D7F0000}"/>
    <cellStyle name="Normal 3 2 21 2 5" xfId="32499" xr:uid="{00000000-0005-0000-0000-00001E7F0000}"/>
    <cellStyle name="Normal 3 2 21 2 6" xfId="32500" xr:uid="{00000000-0005-0000-0000-00001F7F0000}"/>
    <cellStyle name="Normal 3 2 21 3" xfId="32501" xr:uid="{00000000-0005-0000-0000-0000207F0000}"/>
    <cellStyle name="Normal 3 2 21 3 2" xfId="32502" xr:uid="{00000000-0005-0000-0000-0000217F0000}"/>
    <cellStyle name="Normal 3 2 21 3 3" xfId="32503" xr:uid="{00000000-0005-0000-0000-0000227F0000}"/>
    <cellStyle name="Normal 3 2 21 3 4" xfId="32504" xr:uid="{00000000-0005-0000-0000-0000237F0000}"/>
    <cellStyle name="Normal 3 2 21 3 5" xfId="32505" xr:uid="{00000000-0005-0000-0000-0000247F0000}"/>
    <cellStyle name="Normal 3 2 21 3 6" xfId="32506" xr:uid="{00000000-0005-0000-0000-0000257F0000}"/>
    <cellStyle name="Normal 3 2 21 4" xfId="32507" xr:uid="{00000000-0005-0000-0000-0000267F0000}"/>
    <cellStyle name="Normal 3 2 21 4 2" xfId="32508" xr:uid="{00000000-0005-0000-0000-0000277F0000}"/>
    <cellStyle name="Normal 3 2 21 4 3" xfId="32509" xr:uid="{00000000-0005-0000-0000-0000287F0000}"/>
    <cellStyle name="Normal 3 2 21 4 4" xfId="32510" xr:uid="{00000000-0005-0000-0000-0000297F0000}"/>
    <cellStyle name="Normal 3 2 21 4 5" xfId="32511" xr:uid="{00000000-0005-0000-0000-00002A7F0000}"/>
    <cellStyle name="Normal 3 2 21 4 6" xfId="32512" xr:uid="{00000000-0005-0000-0000-00002B7F0000}"/>
    <cellStyle name="Normal 3 2 21 5" xfId="32513" xr:uid="{00000000-0005-0000-0000-00002C7F0000}"/>
    <cellStyle name="Normal 3 2 21 5 2" xfId="32514" xr:uid="{00000000-0005-0000-0000-00002D7F0000}"/>
    <cellStyle name="Normal 3 2 21 5 3" xfId="32515" xr:uid="{00000000-0005-0000-0000-00002E7F0000}"/>
    <cellStyle name="Normal 3 2 21 5 4" xfId="32516" xr:uid="{00000000-0005-0000-0000-00002F7F0000}"/>
    <cellStyle name="Normal 3 2 21 5 5" xfId="32517" xr:uid="{00000000-0005-0000-0000-0000307F0000}"/>
    <cellStyle name="Normal 3 2 21 5 6" xfId="32518" xr:uid="{00000000-0005-0000-0000-0000317F0000}"/>
    <cellStyle name="Normal 3 2 21 6" xfId="32519" xr:uid="{00000000-0005-0000-0000-0000327F0000}"/>
    <cellStyle name="Normal 3 2 21 6 2" xfId="32520" xr:uid="{00000000-0005-0000-0000-0000337F0000}"/>
    <cellStyle name="Normal 3 2 21 6 3" xfId="32521" xr:uid="{00000000-0005-0000-0000-0000347F0000}"/>
    <cellStyle name="Normal 3 2 21 6 4" xfId="32522" xr:uid="{00000000-0005-0000-0000-0000357F0000}"/>
    <cellStyle name="Normal 3 2 21 6 5" xfId="32523" xr:uid="{00000000-0005-0000-0000-0000367F0000}"/>
    <cellStyle name="Normal 3 2 21 6 6" xfId="32524" xr:uid="{00000000-0005-0000-0000-0000377F0000}"/>
    <cellStyle name="Normal 3 2 21 7" xfId="32525" xr:uid="{00000000-0005-0000-0000-0000387F0000}"/>
    <cellStyle name="Normal 3 2 21 8" xfId="32526" xr:uid="{00000000-0005-0000-0000-0000397F0000}"/>
    <cellStyle name="Normal 3 2 21 9" xfId="32527" xr:uid="{00000000-0005-0000-0000-00003A7F0000}"/>
    <cellStyle name="Normal 3 2 22" xfId="32528" xr:uid="{00000000-0005-0000-0000-00003B7F0000}"/>
    <cellStyle name="Normal 3 2 22 10" xfId="32529" xr:uid="{00000000-0005-0000-0000-00003C7F0000}"/>
    <cellStyle name="Normal 3 2 22 11" xfId="32530" xr:uid="{00000000-0005-0000-0000-00003D7F0000}"/>
    <cellStyle name="Normal 3 2 22 2" xfId="32531" xr:uid="{00000000-0005-0000-0000-00003E7F0000}"/>
    <cellStyle name="Normal 3 2 22 2 2" xfId="32532" xr:uid="{00000000-0005-0000-0000-00003F7F0000}"/>
    <cellStyle name="Normal 3 2 22 2 3" xfId="32533" xr:uid="{00000000-0005-0000-0000-0000407F0000}"/>
    <cellStyle name="Normal 3 2 22 2 4" xfId="32534" xr:uid="{00000000-0005-0000-0000-0000417F0000}"/>
    <cellStyle name="Normal 3 2 22 2 5" xfId="32535" xr:uid="{00000000-0005-0000-0000-0000427F0000}"/>
    <cellStyle name="Normal 3 2 22 2 6" xfId="32536" xr:uid="{00000000-0005-0000-0000-0000437F0000}"/>
    <cellStyle name="Normal 3 2 22 3" xfId="32537" xr:uid="{00000000-0005-0000-0000-0000447F0000}"/>
    <cellStyle name="Normal 3 2 22 3 2" xfId="32538" xr:uid="{00000000-0005-0000-0000-0000457F0000}"/>
    <cellStyle name="Normal 3 2 22 3 3" xfId="32539" xr:uid="{00000000-0005-0000-0000-0000467F0000}"/>
    <cellStyle name="Normal 3 2 22 3 4" xfId="32540" xr:uid="{00000000-0005-0000-0000-0000477F0000}"/>
    <cellStyle name="Normal 3 2 22 3 5" xfId="32541" xr:uid="{00000000-0005-0000-0000-0000487F0000}"/>
    <cellStyle name="Normal 3 2 22 3 6" xfId="32542" xr:uid="{00000000-0005-0000-0000-0000497F0000}"/>
    <cellStyle name="Normal 3 2 22 4" xfId="32543" xr:uid="{00000000-0005-0000-0000-00004A7F0000}"/>
    <cellStyle name="Normal 3 2 22 4 2" xfId="32544" xr:uid="{00000000-0005-0000-0000-00004B7F0000}"/>
    <cellStyle name="Normal 3 2 22 4 3" xfId="32545" xr:uid="{00000000-0005-0000-0000-00004C7F0000}"/>
    <cellStyle name="Normal 3 2 22 4 4" xfId="32546" xr:uid="{00000000-0005-0000-0000-00004D7F0000}"/>
    <cellStyle name="Normal 3 2 22 4 5" xfId="32547" xr:uid="{00000000-0005-0000-0000-00004E7F0000}"/>
    <cellStyle name="Normal 3 2 22 4 6" xfId="32548" xr:uid="{00000000-0005-0000-0000-00004F7F0000}"/>
    <cellStyle name="Normal 3 2 22 5" xfId="32549" xr:uid="{00000000-0005-0000-0000-0000507F0000}"/>
    <cellStyle name="Normal 3 2 22 5 2" xfId="32550" xr:uid="{00000000-0005-0000-0000-0000517F0000}"/>
    <cellStyle name="Normal 3 2 22 5 3" xfId="32551" xr:uid="{00000000-0005-0000-0000-0000527F0000}"/>
    <cellStyle name="Normal 3 2 22 5 4" xfId="32552" xr:uid="{00000000-0005-0000-0000-0000537F0000}"/>
    <cellStyle name="Normal 3 2 22 5 5" xfId="32553" xr:uid="{00000000-0005-0000-0000-0000547F0000}"/>
    <cellStyle name="Normal 3 2 22 5 6" xfId="32554" xr:uid="{00000000-0005-0000-0000-0000557F0000}"/>
    <cellStyle name="Normal 3 2 22 6" xfId="32555" xr:uid="{00000000-0005-0000-0000-0000567F0000}"/>
    <cellStyle name="Normal 3 2 22 6 2" xfId="32556" xr:uid="{00000000-0005-0000-0000-0000577F0000}"/>
    <cellStyle name="Normal 3 2 22 6 3" xfId="32557" xr:uid="{00000000-0005-0000-0000-0000587F0000}"/>
    <cellStyle name="Normal 3 2 22 6 4" xfId="32558" xr:uid="{00000000-0005-0000-0000-0000597F0000}"/>
    <cellStyle name="Normal 3 2 22 6 5" xfId="32559" xr:uid="{00000000-0005-0000-0000-00005A7F0000}"/>
    <cellStyle name="Normal 3 2 22 6 6" xfId="32560" xr:uid="{00000000-0005-0000-0000-00005B7F0000}"/>
    <cellStyle name="Normal 3 2 22 7" xfId="32561" xr:uid="{00000000-0005-0000-0000-00005C7F0000}"/>
    <cellStyle name="Normal 3 2 22 8" xfId="32562" xr:uid="{00000000-0005-0000-0000-00005D7F0000}"/>
    <cellStyle name="Normal 3 2 22 9" xfId="32563" xr:uid="{00000000-0005-0000-0000-00005E7F0000}"/>
    <cellStyle name="Normal 3 2 23" xfId="32564" xr:uid="{00000000-0005-0000-0000-00005F7F0000}"/>
    <cellStyle name="Normal 3 2 23 10" xfId="32565" xr:uid="{00000000-0005-0000-0000-0000607F0000}"/>
    <cellStyle name="Normal 3 2 23 11" xfId="32566" xr:uid="{00000000-0005-0000-0000-0000617F0000}"/>
    <cellStyle name="Normal 3 2 23 2" xfId="32567" xr:uid="{00000000-0005-0000-0000-0000627F0000}"/>
    <cellStyle name="Normal 3 2 23 2 2" xfId="32568" xr:uid="{00000000-0005-0000-0000-0000637F0000}"/>
    <cellStyle name="Normal 3 2 23 2 3" xfId="32569" xr:uid="{00000000-0005-0000-0000-0000647F0000}"/>
    <cellStyle name="Normal 3 2 23 2 4" xfId="32570" xr:uid="{00000000-0005-0000-0000-0000657F0000}"/>
    <cellStyle name="Normal 3 2 23 2 5" xfId="32571" xr:uid="{00000000-0005-0000-0000-0000667F0000}"/>
    <cellStyle name="Normal 3 2 23 2 6" xfId="32572" xr:uid="{00000000-0005-0000-0000-0000677F0000}"/>
    <cellStyle name="Normal 3 2 23 3" xfId="32573" xr:uid="{00000000-0005-0000-0000-0000687F0000}"/>
    <cellStyle name="Normal 3 2 23 3 2" xfId="32574" xr:uid="{00000000-0005-0000-0000-0000697F0000}"/>
    <cellStyle name="Normal 3 2 23 3 3" xfId="32575" xr:uid="{00000000-0005-0000-0000-00006A7F0000}"/>
    <cellStyle name="Normal 3 2 23 3 4" xfId="32576" xr:uid="{00000000-0005-0000-0000-00006B7F0000}"/>
    <cellStyle name="Normal 3 2 23 3 5" xfId="32577" xr:uid="{00000000-0005-0000-0000-00006C7F0000}"/>
    <cellStyle name="Normal 3 2 23 3 6" xfId="32578" xr:uid="{00000000-0005-0000-0000-00006D7F0000}"/>
    <cellStyle name="Normal 3 2 23 4" xfId="32579" xr:uid="{00000000-0005-0000-0000-00006E7F0000}"/>
    <cellStyle name="Normal 3 2 23 4 2" xfId="32580" xr:uid="{00000000-0005-0000-0000-00006F7F0000}"/>
    <cellStyle name="Normal 3 2 23 4 3" xfId="32581" xr:uid="{00000000-0005-0000-0000-0000707F0000}"/>
    <cellStyle name="Normal 3 2 23 4 4" xfId="32582" xr:uid="{00000000-0005-0000-0000-0000717F0000}"/>
    <cellStyle name="Normal 3 2 23 4 5" xfId="32583" xr:uid="{00000000-0005-0000-0000-0000727F0000}"/>
    <cellStyle name="Normal 3 2 23 4 6" xfId="32584" xr:uid="{00000000-0005-0000-0000-0000737F0000}"/>
    <cellStyle name="Normal 3 2 23 5" xfId="32585" xr:uid="{00000000-0005-0000-0000-0000747F0000}"/>
    <cellStyle name="Normal 3 2 23 5 2" xfId="32586" xr:uid="{00000000-0005-0000-0000-0000757F0000}"/>
    <cellStyle name="Normal 3 2 23 5 3" xfId="32587" xr:uid="{00000000-0005-0000-0000-0000767F0000}"/>
    <cellStyle name="Normal 3 2 23 5 4" xfId="32588" xr:uid="{00000000-0005-0000-0000-0000777F0000}"/>
    <cellStyle name="Normal 3 2 23 5 5" xfId="32589" xr:uid="{00000000-0005-0000-0000-0000787F0000}"/>
    <cellStyle name="Normal 3 2 23 5 6" xfId="32590" xr:uid="{00000000-0005-0000-0000-0000797F0000}"/>
    <cellStyle name="Normal 3 2 23 6" xfId="32591" xr:uid="{00000000-0005-0000-0000-00007A7F0000}"/>
    <cellStyle name="Normal 3 2 23 6 2" xfId="32592" xr:uid="{00000000-0005-0000-0000-00007B7F0000}"/>
    <cellStyle name="Normal 3 2 23 6 3" xfId="32593" xr:uid="{00000000-0005-0000-0000-00007C7F0000}"/>
    <cellStyle name="Normal 3 2 23 6 4" xfId="32594" xr:uid="{00000000-0005-0000-0000-00007D7F0000}"/>
    <cellStyle name="Normal 3 2 23 6 5" xfId="32595" xr:uid="{00000000-0005-0000-0000-00007E7F0000}"/>
    <cellStyle name="Normal 3 2 23 6 6" xfId="32596" xr:uid="{00000000-0005-0000-0000-00007F7F0000}"/>
    <cellStyle name="Normal 3 2 23 7" xfId="32597" xr:uid="{00000000-0005-0000-0000-0000807F0000}"/>
    <cellStyle name="Normal 3 2 23 8" xfId="32598" xr:uid="{00000000-0005-0000-0000-0000817F0000}"/>
    <cellStyle name="Normal 3 2 23 9" xfId="32599" xr:uid="{00000000-0005-0000-0000-0000827F0000}"/>
    <cellStyle name="Normal 3 2 24" xfId="32600" xr:uid="{00000000-0005-0000-0000-0000837F0000}"/>
    <cellStyle name="Normal 3 2 24 10" xfId="32601" xr:uid="{00000000-0005-0000-0000-0000847F0000}"/>
    <cellStyle name="Normal 3 2 24 11" xfId="32602" xr:uid="{00000000-0005-0000-0000-0000857F0000}"/>
    <cellStyle name="Normal 3 2 24 2" xfId="32603" xr:uid="{00000000-0005-0000-0000-0000867F0000}"/>
    <cellStyle name="Normal 3 2 24 2 2" xfId="32604" xr:uid="{00000000-0005-0000-0000-0000877F0000}"/>
    <cellStyle name="Normal 3 2 24 2 3" xfId="32605" xr:uid="{00000000-0005-0000-0000-0000887F0000}"/>
    <cellStyle name="Normal 3 2 24 2 4" xfId="32606" xr:uid="{00000000-0005-0000-0000-0000897F0000}"/>
    <cellStyle name="Normal 3 2 24 2 5" xfId="32607" xr:uid="{00000000-0005-0000-0000-00008A7F0000}"/>
    <cellStyle name="Normal 3 2 24 2 6" xfId="32608" xr:uid="{00000000-0005-0000-0000-00008B7F0000}"/>
    <cellStyle name="Normal 3 2 24 3" xfId="32609" xr:uid="{00000000-0005-0000-0000-00008C7F0000}"/>
    <cellStyle name="Normal 3 2 24 3 2" xfId="32610" xr:uid="{00000000-0005-0000-0000-00008D7F0000}"/>
    <cellStyle name="Normal 3 2 24 3 3" xfId="32611" xr:uid="{00000000-0005-0000-0000-00008E7F0000}"/>
    <cellStyle name="Normal 3 2 24 3 4" xfId="32612" xr:uid="{00000000-0005-0000-0000-00008F7F0000}"/>
    <cellStyle name="Normal 3 2 24 3 5" xfId="32613" xr:uid="{00000000-0005-0000-0000-0000907F0000}"/>
    <cellStyle name="Normal 3 2 24 3 6" xfId="32614" xr:uid="{00000000-0005-0000-0000-0000917F0000}"/>
    <cellStyle name="Normal 3 2 24 4" xfId="32615" xr:uid="{00000000-0005-0000-0000-0000927F0000}"/>
    <cellStyle name="Normal 3 2 24 4 2" xfId="32616" xr:uid="{00000000-0005-0000-0000-0000937F0000}"/>
    <cellStyle name="Normal 3 2 24 4 3" xfId="32617" xr:uid="{00000000-0005-0000-0000-0000947F0000}"/>
    <cellStyle name="Normal 3 2 24 4 4" xfId="32618" xr:uid="{00000000-0005-0000-0000-0000957F0000}"/>
    <cellStyle name="Normal 3 2 24 4 5" xfId="32619" xr:uid="{00000000-0005-0000-0000-0000967F0000}"/>
    <cellStyle name="Normal 3 2 24 4 6" xfId="32620" xr:uid="{00000000-0005-0000-0000-0000977F0000}"/>
    <cellStyle name="Normal 3 2 24 5" xfId="32621" xr:uid="{00000000-0005-0000-0000-0000987F0000}"/>
    <cellStyle name="Normal 3 2 24 5 2" xfId="32622" xr:uid="{00000000-0005-0000-0000-0000997F0000}"/>
    <cellStyle name="Normal 3 2 24 5 3" xfId="32623" xr:uid="{00000000-0005-0000-0000-00009A7F0000}"/>
    <cellStyle name="Normal 3 2 24 5 4" xfId="32624" xr:uid="{00000000-0005-0000-0000-00009B7F0000}"/>
    <cellStyle name="Normal 3 2 24 5 5" xfId="32625" xr:uid="{00000000-0005-0000-0000-00009C7F0000}"/>
    <cellStyle name="Normal 3 2 24 5 6" xfId="32626" xr:uid="{00000000-0005-0000-0000-00009D7F0000}"/>
    <cellStyle name="Normal 3 2 24 6" xfId="32627" xr:uid="{00000000-0005-0000-0000-00009E7F0000}"/>
    <cellStyle name="Normal 3 2 24 6 2" xfId="32628" xr:uid="{00000000-0005-0000-0000-00009F7F0000}"/>
    <cellStyle name="Normal 3 2 24 6 3" xfId="32629" xr:uid="{00000000-0005-0000-0000-0000A07F0000}"/>
    <cellStyle name="Normal 3 2 24 6 4" xfId="32630" xr:uid="{00000000-0005-0000-0000-0000A17F0000}"/>
    <cellStyle name="Normal 3 2 24 6 5" xfId="32631" xr:uid="{00000000-0005-0000-0000-0000A27F0000}"/>
    <cellStyle name="Normal 3 2 24 6 6" xfId="32632" xr:uid="{00000000-0005-0000-0000-0000A37F0000}"/>
    <cellStyle name="Normal 3 2 24 7" xfId="32633" xr:uid="{00000000-0005-0000-0000-0000A47F0000}"/>
    <cellStyle name="Normal 3 2 24 8" xfId="32634" xr:uid="{00000000-0005-0000-0000-0000A57F0000}"/>
    <cellStyle name="Normal 3 2 24 9" xfId="32635" xr:uid="{00000000-0005-0000-0000-0000A67F0000}"/>
    <cellStyle name="Normal 3 2 25" xfId="32636" xr:uid="{00000000-0005-0000-0000-0000A77F0000}"/>
    <cellStyle name="Normal 3 2 25 10" xfId="32637" xr:uid="{00000000-0005-0000-0000-0000A87F0000}"/>
    <cellStyle name="Normal 3 2 25 11" xfId="32638" xr:uid="{00000000-0005-0000-0000-0000A97F0000}"/>
    <cellStyle name="Normal 3 2 25 2" xfId="32639" xr:uid="{00000000-0005-0000-0000-0000AA7F0000}"/>
    <cellStyle name="Normal 3 2 25 2 2" xfId="32640" xr:uid="{00000000-0005-0000-0000-0000AB7F0000}"/>
    <cellStyle name="Normal 3 2 25 2 3" xfId="32641" xr:uid="{00000000-0005-0000-0000-0000AC7F0000}"/>
    <cellStyle name="Normal 3 2 25 2 4" xfId="32642" xr:uid="{00000000-0005-0000-0000-0000AD7F0000}"/>
    <cellStyle name="Normal 3 2 25 2 5" xfId="32643" xr:uid="{00000000-0005-0000-0000-0000AE7F0000}"/>
    <cellStyle name="Normal 3 2 25 2 6" xfId="32644" xr:uid="{00000000-0005-0000-0000-0000AF7F0000}"/>
    <cellStyle name="Normal 3 2 25 3" xfId="32645" xr:uid="{00000000-0005-0000-0000-0000B07F0000}"/>
    <cellStyle name="Normal 3 2 25 3 2" xfId="32646" xr:uid="{00000000-0005-0000-0000-0000B17F0000}"/>
    <cellStyle name="Normal 3 2 25 3 3" xfId="32647" xr:uid="{00000000-0005-0000-0000-0000B27F0000}"/>
    <cellStyle name="Normal 3 2 25 3 4" xfId="32648" xr:uid="{00000000-0005-0000-0000-0000B37F0000}"/>
    <cellStyle name="Normal 3 2 25 3 5" xfId="32649" xr:uid="{00000000-0005-0000-0000-0000B47F0000}"/>
    <cellStyle name="Normal 3 2 25 3 6" xfId="32650" xr:uid="{00000000-0005-0000-0000-0000B57F0000}"/>
    <cellStyle name="Normal 3 2 25 4" xfId="32651" xr:uid="{00000000-0005-0000-0000-0000B67F0000}"/>
    <cellStyle name="Normal 3 2 25 4 2" xfId="32652" xr:uid="{00000000-0005-0000-0000-0000B77F0000}"/>
    <cellStyle name="Normal 3 2 25 4 3" xfId="32653" xr:uid="{00000000-0005-0000-0000-0000B87F0000}"/>
    <cellStyle name="Normal 3 2 25 4 4" xfId="32654" xr:uid="{00000000-0005-0000-0000-0000B97F0000}"/>
    <cellStyle name="Normal 3 2 25 4 5" xfId="32655" xr:uid="{00000000-0005-0000-0000-0000BA7F0000}"/>
    <cellStyle name="Normal 3 2 25 4 6" xfId="32656" xr:uid="{00000000-0005-0000-0000-0000BB7F0000}"/>
    <cellStyle name="Normal 3 2 25 5" xfId="32657" xr:uid="{00000000-0005-0000-0000-0000BC7F0000}"/>
    <cellStyle name="Normal 3 2 25 5 2" xfId="32658" xr:uid="{00000000-0005-0000-0000-0000BD7F0000}"/>
    <cellStyle name="Normal 3 2 25 5 3" xfId="32659" xr:uid="{00000000-0005-0000-0000-0000BE7F0000}"/>
    <cellStyle name="Normal 3 2 25 5 4" xfId="32660" xr:uid="{00000000-0005-0000-0000-0000BF7F0000}"/>
    <cellStyle name="Normal 3 2 25 5 5" xfId="32661" xr:uid="{00000000-0005-0000-0000-0000C07F0000}"/>
    <cellStyle name="Normal 3 2 25 5 6" xfId="32662" xr:uid="{00000000-0005-0000-0000-0000C17F0000}"/>
    <cellStyle name="Normal 3 2 25 6" xfId="32663" xr:uid="{00000000-0005-0000-0000-0000C27F0000}"/>
    <cellStyle name="Normal 3 2 25 6 2" xfId="32664" xr:uid="{00000000-0005-0000-0000-0000C37F0000}"/>
    <cellStyle name="Normal 3 2 25 6 3" xfId="32665" xr:uid="{00000000-0005-0000-0000-0000C47F0000}"/>
    <cellStyle name="Normal 3 2 25 6 4" xfId="32666" xr:uid="{00000000-0005-0000-0000-0000C57F0000}"/>
    <cellStyle name="Normal 3 2 25 6 5" xfId="32667" xr:uid="{00000000-0005-0000-0000-0000C67F0000}"/>
    <cellStyle name="Normal 3 2 25 6 6" xfId="32668" xr:uid="{00000000-0005-0000-0000-0000C77F0000}"/>
    <cellStyle name="Normal 3 2 25 7" xfId="32669" xr:uid="{00000000-0005-0000-0000-0000C87F0000}"/>
    <cellStyle name="Normal 3 2 25 8" xfId="32670" xr:uid="{00000000-0005-0000-0000-0000C97F0000}"/>
    <cellStyle name="Normal 3 2 25 9" xfId="32671" xr:uid="{00000000-0005-0000-0000-0000CA7F0000}"/>
    <cellStyle name="Normal 3 2 26" xfId="32672" xr:uid="{00000000-0005-0000-0000-0000CB7F0000}"/>
    <cellStyle name="Normal 3 2 26 10" xfId="32673" xr:uid="{00000000-0005-0000-0000-0000CC7F0000}"/>
    <cellStyle name="Normal 3 2 26 11" xfId="32674" xr:uid="{00000000-0005-0000-0000-0000CD7F0000}"/>
    <cellStyle name="Normal 3 2 26 2" xfId="32675" xr:uid="{00000000-0005-0000-0000-0000CE7F0000}"/>
    <cellStyle name="Normal 3 2 26 2 2" xfId="32676" xr:uid="{00000000-0005-0000-0000-0000CF7F0000}"/>
    <cellStyle name="Normal 3 2 26 2 3" xfId="32677" xr:uid="{00000000-0005-0000-0000-0000D07F0000}"/>
    <cellStyle name="Normal 3 2 26 2 4" xfId="32678" xr:uid="{00000000-0005-0000-0000-0000D17F0000}"/>
    <cellStyle name="Normal 3 2 26 2 5" xfId="32679" xr:uid="{00000000-0005-0000-0000-0000D27F0000}"/>
    <cellStyle name="Normal 3 2 26 2 6" xfId="32680" xr:uid="{00000000-0005-0000-0000-0000D37F0000}"/>
    <cellStyle name="Normal 3 2 26 3" xfId="32681" xr:uid="{00000000-0005-0000-0000-0000D47F0000}"/>
    <cellStyle name="Normal 3 2 26 3 2" xfId="32682" xr:uid="{00000000-0005-0000-0000-0000D57F0000}"/>
    <cellStyle name="Normal 3 2 26 3 3" xfId="32683" xr:uid="{00000000-0005-0000-0000-0000D67F0000}"/>
    <cellStyle name="Normal 3 2 26 3 4" xfId="32684" xr:uid="{00000000-0005-0000-0000-0000D77F0000}"/>
    <cellStyle name="Normal 3 2 26 3 5" xfId="32685" xr:uid="{00000000-0005-0000-0000-0000D87F0000}"/>
    <cellStyle name="Normal 3 2 26 3 6" xfId="32686" xr:uid="{00000000-0005-0000-0000-0000D97F0000}"/>
    <cellStyle name="Normal 3 2 26 4" xfId="32687" xr:uid="{00000000-0005-0000-0000-0000DA7F0000}"/>
    <cellStyle name="Normal 3 2 26 4 2" xfId="32688" xr:uid="{00000000-0005-0000-0000-0000DB7F0000}"/>
    <cellStyle name="Normal 3 2 26 4 3" xfId="32689" xr:uid="{00000000-0005-0000-0000-0000DC7F0000}"/>
    <cellStyle name="Normal 3 2 26 4 4" xfId="32690" xr:uid="{00000000-0005-0000-0000-0000DD7F0000}"/>
    <cellStyle name="Normal 3 2 26 4 5" xfId="32691" xr:uid="{00000000-0005-0000-0000-0000DE7F0000}"/>
    <cellStyle name="Normal 3 2 26 4 6" xfId="32692" xr:uid="{00000000-0005-0000-0000-0000DF7F0000}"/>
    <cellStyle name="Normal 3 2 26 5" xfId="32693" xr:uid="{00000000-0005-0000-0000-0000E07F0000}"/>
    <cellStyle name="Normal 3 2 26 5 2" xfId="32694" xr:uid="{00000000-0005-0000-0000-0000E17F0000}"/>
    <cellStyle name="Normal 3 2 26 5 3" xfId="32695" xr:uid="{00000000-0005-0000-0000-0000E27F0000}"/>
    <cellStyle name="Normal 3 2 26 5 4" xfId="32696" xr:uid="{00000000-0005-0000-0000-0000E37F0000}"/>
    <cellStyle name="Normal 3 2 26 5 5" xfId="32697" xr:uid="{00000000-0005-0000-0000-0000E47F0000}"/>
    <cellStyle name="Normal 3 2 26 5 6" xfId="32698" xr:uid="{00000000-0005-0000-0000-0000E57F0000}"/>
    <cellStyle name="Normal 3 2 26 6" xfId="32699" xr:uid="{00000000-0005-0000-0000-0000E67F0000}"/>
    <cellStyle name="Normal 3 2 26 6 2" xfId="32700" xr:uid="{00000000-0005-0000-0000-0000E77F0000}"/>
    <cellStyle name="Normal 3 2 26 6 3" xfId="32701" xr:uid="{00000000-0005-0000-0000-0000E87F0000}"/>
    <cellStyle name="Normal 3 2 26 6 4" xfId="32702" xr:uid="{00000000-0005-0000-0000-0000E97F0000}"/>
    <cellStyle name="Normal 3 2 26 6 5" xfId="32703" xr:uid="{00000000-0005-0000-0000-0000EA7F0000}"/>
    <cellStyle name="Normal 3 2 26 6 6" xfId="32704" xr:uid="{00000000-0005-0000-0000-0000EB7F0000}"/>
    <cellStyle name="Normal 3 2 26 7" xfId="32705" xr:uid="{00000000-0005-0000-0000-0000EC7F0000}"/>
    <cellStyle name="Normal 3 2 26 8" xfId="32706" xr:uid="{00000000-0005-0000-0000-0000ED7F0000}"/>
    <cellStyle name="Normal 3 2 26 9" xfId="32707" xr:uid="{00000000-0005-0000-0000-0000EE7F0000}"/>
    <cellStyle name="Normal 3 2 27" xfId="32708" xr:uid="{00000000-0005-0000-0000-0000EF7F0000}"/>
    <cellStyle name="Normal 3 2 27 10" xfId="32709" xr:uid="{00000000-0005-0000-0000-0000F07F0000}"/>
    <cellStyle name="Normal 3 2 27 11" xfId="32710" xr:uid="{00000000-0005-0000-0000-0000F17F0000}"/>
    <cellStyle name="Normal 3 2 27 2" xfId="32711" xr:uid="{00000000-0005-0000-0000-0000F27F0000}"/>
    <cellStyle name="Normal 3 2 27 2 2" xfId="32712" xr:uid="{00000000-0005-0000-0000-0000F37F0000}"/>
    <cellStyle name="Normal 3 2 27 2 3" xfId="32713" xr:uid="{00000000-0005-0000-0000-0000F47F0000}"/>
    <cellStyle name="Normal 3 2 27 2 4" xfId="32714" xr:uid="{00000000-0005-0000-0000-0000F57F0000}"/>
    <cellStyle name="Normal 3 2 27 2 5" xfId="32715" xr:uid="{00000000-0005-0000-0000-0000F67F0000}"/>
    <cellStyle name="Normal 3 2 27 2 6" xfId="32716" xr:uid="{00000000-0005-0000-0000-0000F77F0000}"/>
    <cellStyle name="Normal 3 2 27 3" xfId="32717" xr:uid="{00000000-0005-0000-0000-0000F87F0000}"/>
    <cellStyle name="Normal 3 2 27 3 2" xfId="32718" xr:uid="{00000000-0005-0000-0000-0000F97F0000}"/>
    <cellStyle name="Normal 3 2 27 3 3" xfId="32719" xr:uid="{00000000-0005-0000-0000-0000FA7F0000}"/>
    <cellStyle name="Normal 3 2 27 3 4" xfId="32720" xr:uid="{00000000-0005-0000-0000-0000FB7F0000}"/>
    <cellStyle name="Normal 3 2 27 3 5" xfId="32721" xr:uid="{00000000-0005-0000-0000-0000FC7F0000}"/>
    <cellStyle name="Normal 3 2 27 3 6" xfId="32722" xr:uid="{00000000-0005-0000-0000-0000FD7F0000}"/>
    <cellStyle name="Normal 3 2 27 4" xfId="32723" xr:uid="{00000000-0005-0000-0000-0000FE7F0000}"/>
    <cellStyle name="Normal 3 2 27 4 2" xfId="32724" xr:uid="{00000000-0005-0000-0000-0000FF7F0000}"/>
    <cellStyle name="Normal 3 2 27 4 3" xfId="32725" xr:uid="{00000000-0005-0000-0000-000000800000}"/>
    <cellStyle name="Normal 3 2 27 4 4" xfId="32726" xr:uid="{00000000-0005-0000-0000-000001800000}"/>
    <cellStyle name="Normal 3 2 27 4 5" xfId="32727" xr:uid="{00000000-0005-0000-0000-000002800000}"/>
    <cellStyle name="Normal 3 2 27 4 6" xfId="32728" xr:uid="{00000000-0005-0000-0000-000003800000}"/>
    <cellStyle name="Normal 3 2 27 5" xfId="32729" xr:uid="{00000000-0005-0000-0000-000004800000}"/>
    <cellStyle name="Normal 3 2 27 5 2" xfId="32730" xr:uid="{00000000-0005-0000-0000-000005800000}"/>
    <cellStyle name="Normal 3 2 27 5 3" xfId="32731" xr:uid="{00000000-0005-0000-0000-000006800000}"/>
    <cellStyle name="Normal 3 2 27 5 4" xfId="32732" xr:uid="{00000000-0005-0000-0000-000007800000}"/>
    <cellStyle name="Normal 3 2 27 5 5" xfId="32733" xr:uid="{00000000-0005-0000-0000-000008800000}"/>
    <cellStyle name="Normal 3 2 27 5 6" xfId="32734" xr:uid="{00000000-0005-0000-0000-000009800000}"/>
    <cellStyle name="Normal 3 2 27 6" xfId="32735" xr:uid="{00000000-0005-0000-0000-00000A800000}"/>
    <cellStyle name="Normal 3 2 27 6 2" xfId="32736" xr:uid="{00000000-0005-0000-0000-00000B800000}"/>
    <cellStyle name="Normal 3 2 27 6 3" xfId="32737" xr:uid="{00000000-0005-0000-0000-00000C800000}"/>
    <cellStyle name="Normal 3 2 27 6 4" xfId="32738" xr:uid="{00000000-0005-0000-0000-00000D800000}"/>
    <cellStyle name="Normal 3 2 27 6 5" xfId="32739" xr:uid="{00000000-0005-0000-0000-00000E800000}"/>
    <cellStyle name="Normal 3 2 27 6 6" xfId="32740" xr:uid="{00000000-0005-0000-0000-00000F800000}"/>
    <cellStyle name="Normal 3 2 27 7" xfId="32741" xr:uid="{00000000-0005-0000-0000-000010800000}"/>
    <cellStyle name="Normal 3 2 27 8" xfId="32742" xr:uid="{00000000-0005-0000-0000-000011800000}"/>
    <cellStyle name="Normal 3 2 27 9" xfId="32743" xr:uid="{00000000-0005-0000-0000-000012800000}"/>
    <cellStyle name="Normal 3 2 28" xfId="32744" xr:uid="{00000000-0005-0000-0000-000013800000}"/>
    <cellStyle name="Normal 3 2 28 10" xfId="32745" xr:uid="{00000000-0005-0000-0000-000014800000}"/>
    <cellStyle name="Normal 3 2 28 11" xfId="32746" xr:uid="{00000000-0005-0000-0000-000015800000}"/>
    <cellStyle name="Normal 3 2 28 2" xfId="32747" xr:uid="{00000000-0005-0000-0000-000016800000}"/>
    <cellStyle name="Normal 3 2 28 2 2" xfId="32748" xr:uid="{00000000-0005-0000-0000-000017800000}"/>
    <cellStyle name="Normal 3 2 28 2 2 2" xfId="32749" xr:uid="{00000000-0005-0000-0000-000018800000}"/>
    <cellStyle name="Normal 3 2 28 2 2 3" xfId="32750" xr:uid="{00000000-0005-0000-0000-000019800000}"/>
    <cellStyle name="Normal 3 2 28 2 2 4" xfId="32751" xr:uid="{00000000-0005-0000-0000-00001A800000}"/>
    <cellStyle name="Normal 3 2 28 2 2 5" xfId="32752" xr:uid="{00000000-0005-0000-0000-00001B800000}"/>
    <cellStyle name="Normal 3 2 28 2 2 6" xfId="32753" xr:uid="{00000000-0005-0000-0000-00001C800000}"/>
    <cellStyle name="Normal 3 2 28 2 2 7" xfId="32754" xr:uid="{00000000-0005-0000-0000-00001D800000}"/>
    <cellStyle name="Normal 3 2 28 3" xfId="32755" xr:uid="{00000000-0005-0000-0000-00001E800000}"/>
    <cellStyle name="Normal 3 2 28 4" xfId="32756" xr:uid="{00000000-0005-0000-0000-00001F800000}"/>
    <cellStyle name="Normal 3 2 28 5" xfId="32757" xr:uid="{00000000-0005-0000-0000-000020800000}"/>
    <cellStyle name="Normal 3 2 28 6" xfId="32758" xr:uid="{00000000-0005-0000-0000-000021800000}"/>
    <cellStyle name="Normal 3 2 28 7" xfId="32759" xr:uid="{00000000-0005-0000-0000-000022800000}"/>
    <cellStyle name="Normal 3 2 28 8" xfId="32760" xr:uid="{00000000-0005-0000-0000-000023800000}"/>
    <cellStyle name="Normal 3 2 28 9" xfId="32761" xr:uid="{00000000-0005-0000-0000-000024800000}"/>
    <cellStyle name="Normal 3 2 29" xfId="32762" xr:uid="{00000000-0005-0000-0000-000025800000}"/>
    <cellStyle name="Normal 3 2 29 2" xfId="32763" xr:uid="{00000000-0005-0000-0000-000026800000}"/>
    <cellStyle name="Normal 3 2 29 2 2" xfId="32764" xr:uid="{00000000-0005-0000-0000-000027800000}"/>
    <cellStyle name="Normal 3 2 29 2 2 2" xfId="32765" xr:uid="{00000000-0005-0000-0000-000028800000}"/>
    <cellStyle name="Normal 3 2 29 2 2 3" xfId="32766" xr:uid="{00000000-0005-0000-0000-000029800000}"/>
    <cellStyle name="Normal 3 2 29 2 2 4" xfId="32767" xr:uid="{00000000-0005-0000-0000-00002A800000}"/>
    <cellStyle name="Normal 3 2 29 2 2 5" xfId="32768" xr:uid="{00000000-0005-0000-0000-00002B800000}"/>
    <cellStyle name="Normal 3 2 29 2 2 6" xfId="32769" xr:uid="{00000000-0005-0000-0000-00002C800000}"/>
    <cellStyle name="Normal 3 2 29 3" xfId="32770" xr:uid="{00000000-0005-0000-0000-00002D800000}"/>
    <cellStyle name="Normal 3 2 29 4" xfId="32771" xr:uid="{00000000-0005-0000-0000-00002E800000}"/>
    <cellStyle name="Normal 3 2 29 5" xfId="32772" xr:uid="{00000000-0005-0000-0000-00002F800000}"/>
    <cellStyle name="Normal 3 2 29 6" xfId="32773" xr:uid="{00000000-0005-0000-0000-000030800000}"/>
    <cellStyle name="Normal 3 2 29 7" xfId="32774" xr:uid="{00000000-0005-0000-0000-000031800000}"/>
    <cellStyle name="Normal 3 2 3" xfId="32775" xr:uid="{00000000-0005-0000-0000-000032800000}"/>
    <cellStyle name="Normal 3 2 3 10" xfId="32776" xr:uid="{00000000-0005-0000-0000-000033800000}"/>
    <cellStyle name="Normal 3 2 3 11" xfId="32777" xr:uid="{00000000-0005-0000-0000-000034800000}"/>
    <cellStyle name="Normal 3 2 3 12" xfId="32778" xr:uid="{00000000-0005-0000-0000-000035800000}"/>
    <cellStyle name="Normal 3 2 3 2" xfId="32779" xr:uid="{00000000-0005-0000-0000-000036800000}"/>
    <cellStyle name="Normal 3 2 3 2 2" xfId="32780" xr:uid="{00000000-0005-0000-0000-000037800000}"/>
    <cellStyle name="Normal 3 2 3 2 3" xfId="32781" xr:uid="{00000000-0005-0000-0000-000038800000}"/>
    <cellStyle name="Normal 3 2 3 2 4" xfId="32782" xr:uid="{00000000-0005-0000-0000-000039800000}"/>
    <cellStyle name="Normal 3 2 3 2 5" xfId="32783" xr:uid="{00000000-0005-0000-0000-00003A800000}"/>
    <cellStyle name="Normal 3 2 3 2 6" xfId="32784" xr:uid="{00000000-0005-0000-0000-00003B800000}"/>
    <cellStyle name="Normal 3 2 3 3" xfId="32785" xr:uid="{00000000-0005-0000-0000-00003C800000}"/>
    <cellStyle name="Normal 3 2 3 3 2" xfId="32786" xr:uid="{00000000-0005-0000-0000-00003D800000}"/>
    <cellStyle name="Normal 3 2 3 3 3" xfId="32787" xr:uid="{00000000-0005-0000-0000-00003E800000}"/>
    <cellStyle name="Normal 3 2 3 3 4" xfId="32788" xr:uid="{00000000-0005-0000-0000-00003F800000}"/>
    <cellStyle name="Normal 3 2 3 3 5" xfId="32789" xr:uid="{00000000-0005-0000-0000-000040800000}"/>
    <cellStyle name="Normal 3 2 3 3 6" xfId="32790" xr:uid="{00000000-0005-0000-0000-000041800000}"/>
    <cellStyle name="Normal 3 2 3 4" xfId="32791" xr:uid="{00000000-0005-0000-0000-000042800000}"/>
    <cellStyle name="Normal 3 2 3 4 2" xfId="32792" xr:uid="{00000000-0005-0000-0000-000043800000}"/>
    <cellStyle name="Normal 3 2 3 4 3" xfId="32793" xr:uid="{00000000-0005-0000-0000-000044800000}"/>
    <cellStyle name="Normal 3 2 3 4 4" xfId="32794" xr:uid="{00000000-0005-0000-0000-000045800000}"/>
    <cellStyle name="Normal 3 2 3 4 5" xfId="32795" xr:uid="{00000000-0005-0000-0000-000046800000}"/>
    <cellStyle name="Normal 3 2 3 4 6" xfId="32796" xr:uid="{00000000-0005-0000-0000-000047800000}"/>
    <cellStyle name="Normal 3 2 3 5" xfId="32797" xr:uid="{00000000-0005-0000-0000-000048800000}"/>
    <cellStyle name="Normal 3 2 3 5 2" xfId="32798" xr:uid="{00000000-0005-0000-0000-000049800000}"/>
    <cellStyle name="Normal 3 2 3 5 3" xfId="32799" xr:uid="{00000000-0005-0000-0000-00004A800000}"/>
    <cellStyle name="Normal 3 2 3 5 4" xfId="32800" xr:uid="{00000000-0005-0000-0000-00004B800000}"/>
    <cellStyle name="Normal 3 2 3 5 5" xfId="32801" xr:uid="{00000000-0005-0000-0000-00004C800000}"/>
    <cellStyle name="Normal 3 2 3 5 6" xfId="32802" xr:uid="{00000000-0005-0000-0000-00004D800000}"/>
    <cellStyle name="Normal 3 2 3 6" xfId="32803" xr:uid="{00000000-0005-0000-0000-00004E800000}"/>
    <cellStyle name="Normal 3 2 3 6 2" xfId="32804" xr:uid="{00000000-0005-0000-0000-00004F800000}"/>
    <cellStyle name="Normal 3 2 3 6 3" xfId="32805" xr:uid="{00000000-0005-0000-0000-000050800000}"/>
    <cellStyle name="Normal 3 2 3 6 4" xfId="32806" xr:uid="{00000000-0005-0000-0000-000051800000}"/>
    <cellStyle name="Normal 3 2 3 6 5" xfId="32807" xr:uid="{00000000-0005-0000-0000-000052800000}"/>
    <cellStyle name="Normal 3 2 3 6 6" xfId="32808" xr:uid="{00000000-0005-0000-0000-000053800000}"/>
    <cellStyle name="Normal 3 2 3 7" xfId="32809" xr:uid="{00000000-0005-0000-0000-000054800000}"/>
    <cellStyle name="Normal 3 2 3 8" xfId="32810" xr:uid="{00000000-0005-0000-0000-000055800000}"/>
    <cellStyle name="Normal 3 2 3 9" xfId="32811" xr:uid="{00000000-0005-0000-0000-000056800000}"/>
    <cellStyle name="Normal 3 2 30" xfId="32812" xr:uid="{00000000-0005-0000-0000-000057800000}"/>
    <cellStyle name="Normal 3 2 30 2" xfId="32813" xr:uid="{00000000-0005-0000-0000-000058800000}"/>
    <cellStyle name="Normal 3 2 30 3" xfId="32814" xr:uid="{00000000-0005-0000-0000-000059800000}"/>
    <cellStyle name="Normal 3 2 30 4" xfId="32815" xr:uid="{00000000-0005-0000-0000-00005A800000}"/>
    <cellStyle name="Normal 3 2 30 5" xfId="32816" xr:uid="{00000000-0005-0000-0000-00005B800000}"/>
    <cellStyle name="Normal 3 2 30 6" xfId="32817" xr:uid="{00000000-0005-0000-0000-00005C800000}"/>
    <cellStyle name="Normal 3 2 31" xfId="32818" xr:uid="{00000000-0005-0000-0000-00005D800000}"/>
    <cellStyle name="Normal 3 2 31 2" xfId="32819" xr:uid="{00000000-0005-0000-0000-00005E800000}"/>
    <cellStyle name="Normal 3 2 31 3" xfId="32820" xr:uid="{00000000-0005-0000-0000-00005F800000}"/>
    <cellStyle name="Normal 3 2 31 4" xfId="32821" xr:uid="{00000000-0005-0000-0000-000060800000}"/>
    <cellStyle name="Normal 3 2 31 5" xfId="32822" xr:uid="{00000000-0005-0000-0000-000061800000}"/>
    <cellStyle name="Normal 3 2 31 6" xfId="32823" xr:uid="{00000000-0005-0000-0000-000062800000}"/>
    <cellStyle name="Normal 3 2 32" xfId="32824" xr:uid="{00000000-0005-0000-0000-000063800000}"/>
    <cellStyle name="Normal 3 2 32 2" xfId="32825" xr:uid="{00000000-0005-0000-0000-000064800000}"/>
    <cellStyle name="Normal 3 2 32 3" xfId="32826" xr:uid="{00000000-0005-0000-0000-000065800000}"/>
    <cellStyle name="Normal 3 2 32 4" xfId="32827" xr:uid="{00000000-0005-0000-0000-000066800000}"/>
    <cellStyle name="Normal 3 2 32 5" xfId="32828" xr:uid="{00000000-0005-0000-0000-000067800000}"/>
    <cellStyle name="Normal 3 2 32 6" xfId="32829" xr:uid="{00000000-0005-0000-0000-000068800000}"/>
    <cellStyle name="Normal 3 2 33" xfId="32830" xr:uid="{00000000-0005-0000-0000-000069800000}"/>
    <cellStyle name="Normal 3 2 34" xfId="32831" xr:uid="{00000000-0005-0000-0000-00006A800000}"/>
    <cellStyle name="Normal 3 2 35" xfId="32832" xr:uid="{00000000-0005-0000-0000-00006B800000}"/>
    <cellStyle name="Normal 3 2 36" xfId="32833" xr:uid="{00000000-0005-0000-0000-00006C800000}"/>
    <cellStyle name="Normal 3 2 37" xfId="32834" xr:uid="{00000000-0005-0000-0000-00006D800000}"/>
    <cellStyle name="Normal 3 2 38" xfId="32835" xr:uid="{00000000-0005-0000-0000-00006E800000}"/>
    <cellStyle name="Normal 3 2 38 10" xfId="32836" xr:uid="{00000000-0005-0000-0000-00006F800000}"/>
    <cellStyle name="Normal 3 2 38 11" xfId="32837" xr:uid="{00000000-0005-0000-0000-000070800000}"/>
    <cellStyle name="Normal 3 2 38 11 10" xfId="32838" xr:uid="{00000000-0005-0000-0000-000071800000}"/>
    <cellStyle name="Normal 3 2 38 11 11" xfId="32839" xr:uid="{00000000-0005-0000-0000-000072800000}"/>
    <cellStyle name="Normal 3 2 38 11 11 2" xfId="32840" xr:uid="{00000000-0005-0000-0000-000073800000}"/>
    <cellStyle name="Normal 3 2 38 11 11 3" xfId="32841" xr:uid="{00000000-0005-0000-0000-000074800000}"/>
    <cellStyle name="Normal 3 2 38 11 11 4" xfId="32842" xr:uid="{00000000-0005-0000-0000-000075800000}"/>
    <cellStyle name="Normal 3 2 38 11 12" xfId="32843" xr:uid="{00000000-0005-0000-0000-000076800000}"/>
    <cellStyle name="Normal 3 2 38 11 13" xfId="32844" xr:uid="{00000000-0005-0000-0000-000077800000}"/>
    <cellStyle name="Normal 3 2 38 11 14" xfId="32845" xr:uid="{00000000-0005-0000-0000-000078800000}"/>
    <cellStyle name="Normal 3 2 38 11 2" xfId="32846" xr:uid="{00000000-0005-0000-0000-000079800000}"/>
    <cellStyle name="Normal 3 2 38 11 2 10" xfId="32847" xr:uid="{00000000-0005-0000-0000-00007A800000}"/>
    <cellStyle name="Normal 3 2 38 11 2 11" xfId="32848" xr:uid="{00000000-0005-0000-0000-00007B800000}"/>
    <cellStyle name="Normal 3 2 38 11 2 2" xfId="32849" xr:uid="{00000000-0005-0000-0000-00007C800000}"/>
    <cellStyle name="Normal 3 2 38 11 2 2 10" xfId="32850" xr:uid="{00000000-0005-0000-0000-00007D800000}"/>
    <cellStyle name="Normal 3 2 38 11 2 2 11" xfId="32851" xr:uid="{00000000-0005-0000-0000-00007E800000}"/>
    <cellStyle name="Normal 3 2 38 11 2 2 2" xfId="32852" xr:uid="{00000000-0005-0000-0000-00007F800000}"/>
    <cellStyle name="Normal 3 2 38 11 2 2 2 2" xfId="32853" xr:uid="{00000000-0005-0000-0000-000080800000}"/>
    <cellStyle name="Normal 3 2 38 11 2 2 2 2 2" xfId="32854" xr:uid="{00000000-0005-0000-0000-000081800000}"/>
    <cellStyle name="Normal 3 2 38 11 2 2 2 2 3" xfId="32855" xr:uid="{00000000-0005-0000-0000-000082800000}"/>
    <cellStyle name="Normal 3 2 38 11 2 2 2 2 4" xfId="32856" xr:uid="{00000000-0005-0000-0000-000083800000}"/>
    <cellStyle name="Normal 3 2 38 11 2 2 2 3" xfId="32857" xr:uid="{00000000-0005-0000-0000-000084800000}"/>
    <cellStyle name="Normal 3 2 38 11 2 2 2 4" xfId="32858" xr:uid="{00000000-0005-0000-0000-000085800000}"/>
    <cellStyle name="Normal 3 2 38 11 2 2 2 5" xfId="32859" xr:uid="{00000000-0005-0000-0000-000086800000}"/>
    <cellStyle name="Normal 3 2 38 11 2 2 2 6" xfId="32860" xr:uid="{00000000-0005-0000-0000-000087800000}"/>
    <cellStyle name="Normal 3 2 38 11 2 2 3" xfId="32861" xr:uid="{00000000-0005-0000-0000-000088800000}"/>
    <cellStyle name="Normal 3 2 38 11 2 2 4" xfId="32862" xr:uid="{00000000-0005-0000-0000-000089800000}"/>
    <cellStyle name="Normal 3 2 38 11 2 2 5" xfId="32863" xr:uid="{00000000-0005-0000-0000-00008A800000}"/>
    <cellStyle name="Normal 3 2 38 11 2 2 6" xfId="32864" xr:uid="{00000000-0005-0000-0000-00008B800000}"/>
    <cellStyle name="Normal 3 2 38 11 2 2 7" xfId="32865" xr:uid="{00000000-0005-0000-0000-00008C800000}"/>
    <cellStyle name="Normal 3 2 38 11 2 2 8" xfId="32866" xr:uid="{00000000-0005-0000-0000-00008D800000}"/>
    <cellStyle name="Normal 3 2 38 11 2 2 8 2" xfId="32867" xr:uid="{00000000-0005-0000-0000-00008E800000}"/>
    <cellStyle name="Normal 3 2 38 11 2 2 8 3" xfId="32868" xr:uid="{00000000-0005-0000-0000-00008F800000}"/>
    <cellStyle name="Normal 3 2 38 11 2 2 8 4" xfId="32869" xr:uid="{00000000-0005-0000-0000-000090800000}"/>
    <cellStyle name="Normal 3 2 38 11 2 2 9" xfId="32870" xr:uid="{00000000-0005-0000-0000-000091800000}"/>
    <cellStyle name="Normal 3 2 38 11 2 3" xfId="32871" xr:uid="{00000000-0005-0000-0000-000092800000}"/>
    <cellStyle name="Normal 3 2 38 11 2 3 2" xfId="32872" xr:uid="{00000000-0005-0000-0000-000093800000}"/>
    <cellStyle name="Normal 3 2 38 11 2 3 2 2" xfId="32873" xr:uid="{00000000-0005-0000-0000-000094800000}"/>
    <cellStyle name="Normal 3 2 38 11 2 3 2 3" xfId="32874" xr:uid="{00000000-0005-0000-0000-000095800000}"/>
    <cellStyle name="Normal 3 2 38 11 2 3 2 4" xfId="32875" xr:uid="{00000000-0005-0000-0000-000096800000}"/>
    <cellStyle name="Normal 3 2 38 11 2 3 3" xfId="32876" xr:uid="{00000000-0005-0000-0000-000097800000}"/>
    <cellStyle name="Normal 3 2 38 11 2 3 4" xfId="32877" xr:uid="{00000000-0005-0000-0000-000098800000}"/>
    <cellStyle name="Normal 3 2 38 11 2 3 5" xfId="32878" xr:uid="{00000000-0005-0000-0000-000099800000}"/>
    <cellStyle name="Normal 3 2 38 11 2 3 6" xfId="32879" xr:uid="{00000000-0005-0000-0000-00009A800000}"/>
    <cellStyle name="Normal 3 2 38 11 2 4" xfId="32880" xr:uid="{00000000-0005-0000-0000-00009B800000}"/>
    <cellStyle name="Normal 3 2 38 11 2 5" xfId="32881" xr:uid="{00000000-0005-0000-0000-00009C800000}"/>
    <cellStyle name="Normal 3 2 38 11 2 6" xfId="32882" xr:uid="{00000000-0005-0000-0000-00009D800000}"/>
    <cellStyle name="Normal 3 2 38 11 2 7" xfId="32883" xr:uid="{00000000-0005-0000-0000-00009E800000}"/>
    <cellStyle name="Normal 3 2 38 11 2 8" xfId="32884" xr:uid="{00000000-0005-0000-0000-00009F800000}"/>
    <cellStyle name="Normal 3 2 38 11 2 8 2" xfId="32885" xr:uid="{00000000-0005-0000-0000-0000A0800000}"/>
    <cellStyle name="Normal 3 2 38 11 2 8 3" xfId="32886" xr:uid="{00000000-0005-0000-0000-0000A1800000}"/>
    <cellStyle name="Normal 3 2 38 11 2 8 4" xfId="32887" xr:uid="{00000000-0005-0000-0000-0000A2800000}"/>
    <cellStyle name="Normal 3 2 38 11 2 9" xfId="32888" xr:uid="{00000000-0005-0000-0000-0000A3800000}"/>
    <cellStyle name="Normal 3 2 38 11 3" xfId="32889" xr:uid="{00000000-0005-0000-0000-0000A4800000}"/>
    <cellStyle name="Normal 3 2 38 11 4" xfId="32890" xr:uid="{00000000-0005-0000-0000-0000A5800000}"/>
    <cellStyle name="Normal 3 2 38 11 5" xfId="32891" xr:uid="{00000000-0005-0000-0000-0000A6800000}"/>
    <cellStyle name="Normal 3 2 38 11 5 2" xfId="32892" xr:uid="{00000000-0005-0000-0000-0000A7800000}"/>
    <cellStyle name="Normal 3 2 38 11 5 2 2" xfId="32893" xr:uid="{00000000-0005-0000-0000-0000A8800000}"/>
    <cellStyle name="Normal 3 2 38 11 5 2 3" xfId="32894" xr:uid="{00000000-0005-0000-0000-0000A9800000}"/>
    <cellStyle name="Normal 3 2 38 11 5 2 4" xfId="32895" xr:uid="{00000000-0005-0000-0000-0000AA800000}"/>
    <cellStyle name="Normal 3 2 38 11 5 3" xfId="32896" xr:uid="{00000000-0005-0000-0000-0000AB800000}"/>
    <cellStyle name="Normal 3 2 38 11 5 4" xfId="32897" xr:uid="{00000000-0005-0000-0000-0000AC800000}"/>
    <cellStyle name="Normal 3 2 38 11 5 5" xfId="32898" xr:uid="{00000000-0005-0000-0000-0000AD800000}"/>
    <cellStyle name="Normal 3 2 38 11 5 6" xfId="32899" xr:uid="{00000000-0005-0000-0000-0000AE800000}"/>
    <cellStyle name="Normal 3 2 38 11 6" xfId="32900" xr:uid="{00000000-0005-0000-0000-0000AF800000}"/>
    <cellStyle name="Normal 3 2 38 11 7" xfId="32901" xr:uid="{00000000-0005-0000-0000-0000B0800000}"/>
    <cellStyle name="Normal 3 2 38 11 8" xfId="32902" xr:uid="{00000000-0005-0000-0000-0000B1800000}"/>
    <cellStyle name="Normal 3 2 38 11 9" xfId="32903" xr:uid="{00000000-0005-0000-0000-0000B2800000}"/>
    <cellStyle name="Normal 3 2 38 12" xfId="32904" xr:uid="{00000000-0005-0000-0000-0000B3800000}"/>
    <cellStyle name="Normal 3 2 38 13" xfId="32905" xr:uid="{00000000-0005-0000-0000-0000B4800000}"/>
    <cellStyle name="Normal 3 2 38 13 10" xfId="32906" xr:uid="{00000000-0005-0000-0000-0000B5800000}"/>
    <cellStyle name="Normal 3 2 38 13 11" xfId="32907" xr:uid="{00000000-0005-0000-0000-0000B6800000}"/>
    <cellStyle name="Normal 3 2 38 13 2" xfId="32908" xr:uid="{00000000-0005-0000-0000-0000B7800000}"/>
    <cellStyle name="Normal 3 2 38 13 2 10" xfId="32909" xr:uid="{00000000-0005-0000-0000-0000B8800000}"/>
    <cellStyle name="Normal 3 2 38 13 2 11" xfId="32910" xr:uid="{00000000-0005-0000-0000-0000B9800000}"/>
    <cellStyle name="Normal 3 2 38 13 2 2" xfId="32911" xr:uid="{00000000-0005-0000-0000-0000BA800000}"/>
    <cellStyle name="Normal 3 2 38 13 2 2 2" xfId="32912" xr:uid="{00000000-0005-0000-0000-0000BB800000}"/>
    <cellStyle name="Normal 3 2 38 13 2 2 2 2" xfId="32913" xr:uid="{00000000-0005-0000-0000-0000BC800000}"/>
    <cellStyle name="Normal 3 2 38 13 2 2 2 3" xfId="32914" xr:uid="{00000000-0005-0000-0000-0000BD800000}"/>
    <cellStyle name="Normal 3 2 38 13 2 2 2 4" xfId="32915" xr:uid="{00000000-0005-0000-0000-0000BE800000}"/>
    <cellStyle name="Normal 3 2 38 13 2 2 3" xfId="32916" xr:uid="{00000000-0005-0000-0000-0000BF800000}"/>
    <cellStyle name="Normal 3 2 38 13 2 2 4" xfId="32917" xr:uid="{00000000-0005-0000-0000-0000C0800000}"/>
    <cellStyle name="Normal 3 2 38 13 2 2 5" xfId="32918" xr:uid="{00000000-0005-0000-0000-0000C1800000}"/>
    <cellStyle name="Normal 3 2 38 13 2 2 6" xfId="32919" xr:uid="{00000000-0005-0000-0000-0000C2800000}"/>
    <cellStyle name="Normal 3 2 38 13 2 3" xfId="32920" xr:uid="{00000000-0005-0000-0000-0000C3800000}"/>
    <cellStyle name="Normal 3 2 38 13 2 4" xfId="32921" xr:uid="{00000000-0005-0000-0000-0000C4800000}"/>
    <cellStyle name="Normal 3 2 38 13 2 5" xfId="32922" xr:uid="{00000000-0005-0000-0000-0000C5800000}"/>
    <cellStyle name="Normal 3 2 38 13 2 6" xfId="32923" xr:uid="{00000000-0005-0000-0000-0000C6800000}"/>
    <cellStyle name="Normal 3 2 38 13 2 7" xfId="32924" xr:uid="{00000000-0005-0000-0000-0000C7800000}"/>
    <cellStyle name="Normal 3 2 38 13 2 8" xfId="32925" xr:uid="{00000000-0005-0000-0000-0000C8800000}"/>
    <cellStyle name="Normal 3 2 38 13 2 8 2" xfId="32926" xr:uid="{00000000-0005-0000-0000-0000C9800000}"/>
    <cellStyle name="Normal 3 2 38 13 2 8 3" xfId="32927" xr:uid="{00000000-0005-0000-0000-0000CA800000}"/>
    <cellStyle name="Normal 3 2 38 13 2 8 4" xfId="32928" xr:uid="{00000000-0005-0000-0000-0000CB800000}"/>
    <cellStyle name="Normal 3 2 38 13 2 9" xfId="32929" xr:uid="{00000000-0005-0000-0000-0000CC800000}"/>
    <cellStyle name="Normal 3 2 38 13 3" xfId="32930" xr:uid="{00000000-0005-0000-0000-0000CD800000}"/>
    <cellStyle name="Normal 3 2 38 13 3 2" xfId="32931" xr:uid="{00000000-0005-0000-0000-0000CE800000}"/>
    <cellStyle name="Normal 3 2 38 13 3 2 2" xfId="32932" xr:uid="{00000000-0005-0000-0000-0000CF800000}"/>
    <cellStyle name="Normal 3 2 38 13 3 2 3" xfId="32933" xr:uid="{00000000-0005-0000-0000-0000D0800000}"/>
    <cellStyle name="Normal 3 2 38 13 3 2 4" xfId="32934" xr:uid="{00000000-0005-0000-0000-0000D1800000}"/>
    <cellStyle name="Normal 3 2 38 13 3 3" xfId="32935" xr:uid="{00000000-0005-0000-0000-0000D2800000}"/>
    <cellStyle name="Normal 3 2 38 13 3 4" xfId="32936" xr:uid="{00000000-0005-0000-0000-0000D3800000}"/>
    <cellStyle name="Normal 3 2 38 13 3 5" xfId="32937" xr:uid="{00000000-0005-0000-0000-0000D4800000}"/>
    <cellStyle name="Normal 3 2 38 13 3 6" xfId="32938" xr:uid="{00000000-0005-0000-0000-0000D5800000}"/>
    <cellStyle name="Normal 3 2 38 13 4" xfId="32939" xr:uid="{00000000-0005-0000-0000-0000D6800000}"/>
    <cellStyle name="Normal 3 2 38 13 5" xfId="32940" xr:uid="{00000000-0005-0000-0000-0000D7800000}"/>
    <cellStyle name="Normal 3 2 38 13 6" xfId="32941" xr:uid="{00000000-0005-0000-0000-0000D8800000}"/>
    <cellStyle name="Normal 3 2 38 13 7" xfId="32942" xr:uid="{00000000-0005-0000-0000-0000D9800000}"/>
    <cellStyle name="Normal 3 2 38 13 8" xfId="32943" xr:uid="{00000000-0005-0000-0000-0000DA800000}"/>
    <cellStyle name="Normal 3 2 38 13 8 2" xfId="32944" xr:uid="{00000000-0005-0000-0000-0000DB800000}"/>
    <cellStyle name="Normal 3 2 38 13 8 3" xfId="32945" xr:uid="{00000000-0005-0000-0000-0000DC800000}"/>
    <cellStyle name="Normal 3 2 38 13 8 4" xfId="32946" xr:uid="{00000000-0005-0000-0000-0000DD800000}"/>
    <cellStyle name="Normal 3 2 38 13 9" xfId="32947" xr:uid="{00000000-0005-0000-0000-0000DE800000}"/>
    <cellStyle name="Normal 3 2 38 14" xfId="32948" xr:uid="{00000000-0005-0000-0000-0000DF800000}"/>
    <cellStyle name="Normal 3 2 38 15" xfId="32949" xr:uid="{00000000-0005-0000-0000-0000E0800000}"/>
    <cellStyle name="Normal 3 2 38 15 2" xfId="32950" xr:uid="{00000000-0005-0000-0000-0000E1800000}"/>
    <cellStyle name="Normal 3 2 38 15 2 2" xfId="32951" xr:uid="{00000000-0005-0000-0000-0000E2800000}"/>
    <cellStyle name="Normal 3 2 38 15 2 3" xfId="32952" xr:uid="{00000000-0005-0000-0000-0000E3800000}"/>
    <cellStyle name="Normal 3 2 38 15 2 4" xfId="32953" xr:uid="{00000000-0005-0000-0000-0000E4800000}"/>
    <cellStyle name="Normal 3 2 38 15 3" xfId="32954" xr:uid="{00000000-0005-0000-0000-0000E5800000}"/>
    <cellStyle name="Normal 3 2 38 15 4" xfId="32955" xr:uid="{00000000-0005-0000-0000-0000E6800000}"/>
    <cellStyle name="Normal 3 2 38 15 5" xfId="32956" xr:uid="{00000000-0005-0000-0000-0000E7800000}"/>
    <cellStyle name="Normal 3 2 38 15 6" xfId="32957" xr:uid="{00000000-0005-0000-0000-0000E8800000}"/>
    <cellStyle name="Normal 3 2 38 16" xfId="32958" xr:uid="{00000000-0005-0000-0000-0000E9800000}"/>
    <cellStyle name="Normal 3 2 38 17" xfId="32959" xr:uid="{00000000-0005-0000-0000-0000EA800000}"/>
    <cellStyle name="Normal 3 2 38 18" xfId="32960" xr:uid="{00000000-0005-0000-0000-0000EB800000}"/>
    <cellStyle name="Normal 3 2 38 19" xfId="32961" xr:uid="{00000000-0005-0000-0000-0000EC800000}"/>
    <cellStyle name="Normal 3 2 38 2" xfId="32962" xr:uid="{00000000-0005-0000-0000-0000ED800000}"/>
    <cellStyle name="Normal 3 2 38 2 10" xfId="32963" xr:uid="{00000000-0005-0000-0000-0000EE800000}"/>
    <cellStyle name="Normal 3 2 38 2 11" xfId="32964" xr:uid="{00000000-0005-0000-0000-0000EF800000}"/>
    <cellStyle name="Normal 3 2 38 2 12" xfId="32965" xr:uid="{00000000-0005-0000-0000-0000F0800000}"/>
    <cellStyle name="Normal 3 2 38 2 13" xfId="32966" xr:uid="{00000000-0005-0000-0000-0000F1800000}"/>
    <cellStyle name="Normal 3 2 38 2 13 2" xfId="32967" xr:uid="{00000000-0005-0000-0000-0000F2800000}"/>
    <cellStyle name="Normal 3 2 38 2 13 3" xfId="32968" xr:uid="{00000000-0005-0000-0000-0000F3800000}"/>
    <cellStyle name="Normal 3 2 38 2 13 4" xfId="32969" xr:uid="{00000000-0005-0000-0000-0000F4800000}"/>
    <cellStyle name="Normal 3 2 38 2 14" xfId="32970" xr:uid="{00000000-0005-0000-0000-0000F5800000}"/>
    <cellStyle name="Normal 3 2 38 2 15" xfId="32971" xr:uid="{00000000-0005-0000-0000-0000F6800000}"/>
    <cellStyle name="Normal 3 2 38 2 16" xfId="32972" xr:uid="{00000000-0005-0000-0000-0000F7800000}"/>
    <cellStyle name="Normal 3 2 38 2 2" xfId="32973" xr:uid="{00000000-0005-0000-0000-0000F8800000}"/>
    <cellStyle name="Normal 3 2 38 2 2 10" xfId="32974" xr:uid="{00000000-0005-0000-0000-0000F9800000}"/>
    <cellStyle name="Normal 3 2 38 2 2 11" xfId="32975" xr:uid="{00000000-0005-0000-0000-0000FA800000}"/>
    <cellStyle name="Normal 3 2 38 2 2 11 2" xfId="32976" xr:uid="{00000000-0005-0000-0000-0000FB800000}"/>
    <cellStyle name="Normal 3 2 38 2 2 11 3" xfId="32977" xr:uid="{00000000-0005-0000-0000-0000FC800000}"/>
    <cellStyle name="Normal 3 2 38 2 2 11 4" xfId="32978" xr:uid="{00000000-0005-0000-0000-0000FD800000}"/>
    <cellStyle name="Normal 3 2 38 2 2 12" xfId="32979" xr:uid="{00000000-0005-0000-0000-0000FE800000}"/>
    <cellStyle name="Normal 3 2 38 2 2 13" xfId="32980" xr:uid="{00000000-0005-0000-0000-0000FF800000}"/>
    <cellStyle name="Normal 3 2 38 2 2 14" xfId="32981" xr:uid="{00000000-0005-0000-0000-000000810000}"/>
    <cellStyle name="Normal 3 2 38 2 2 2" xfId="32982" xr:uid="{00000000-0005-0000-0000-000001810000}"/>
    <cellStyle name="Normal 3 2 38 2 2 2 10" xfId="32983" xr:uid="{00000000-0005-0000-0000-000002810000}"/>
    <cellStyle name="Normal 3 2 38 2 2 2 11" xfId="32984" xr:uid="{00000000-0005-0000-0000-000003810000}"/>
    <cellStyle name="Normal 3 2 38 2 2 2 2" xfId="32985" xr:uid="{00000000-0005-0000-0000-000004810000}"/>
    <cellStyle name="Normal 3 2 38 2 2 2 2 10" xfId="32986" xr:uid="{00000000-0005-0000-0000-000005810000}"/>
    <cellStyle name="Normal 3 2 38 2 2 2 2 11" xfId="32987" xr:uid="{00000000-0005-0000-0000-000006810000}"/>
    <cellStyle name="Normal 3 2 38 2 2 2 2 2" xfId="32988" xr:uid="{00000000-0005-0000-0000-000007810000}"/>
    <cellStyle name="Normal 3 2 38 2 2 2 2 2 2" xfId="32989" xr:uid="{00000000-0005-0000-0000-000008810000}"/>
    <cellStyle name="Normal 3 2 38 2 2 2 2 2 2 2" xfId="32990" xr:uid="{00000000-0005-0000-0000-000009810000}"/>
    <cellStyle name="Normal 3 2 38 2 2 2 2 2 2 3" xfId="32991" xr:uid="{00000000-0005-0000-0000-00000A810000}"/>
    <cellStyle name="Normal 3 2 38 2 2 2 2 2 2 4" xfId="32992" xr:uid="{00000000-0005-0000-0000-00000B810000}"/>
    <cellStyle name="Normal 3 2 38 2 2 2 2 2 3" xfId="32993" xr:uid="{00000000-0005-0000-0000-00000C810000}"/>
    <cellStyle name="Normal 3 2 38 2 2 2 2 2 4" xfId="32994" xr:uid="{00000000-0005-0000-0000-00000D810000}"/>
    <cellStyle name="Normal 3 2 38 2 2 2 2 2 5" xfId="32995" xr:uid="{00000000-0005-0000-0000-00000E810000}"/>
    <cellStyle name="Normal 3 2 38 2 2 2 2 2 6" xfId="32996" xr:uid="{00000000-0005-0000-0000-00000F810000}"/>
    <cellStyle name="Normal 3 2 38 2 2 2 2 3" xfId="32997" xr:uid="{00000000-0005-0000-0000-000010810000}"/>
    <cellStyle name="Normal 3 2 38 2 2 2 2 4" xfId="32998" xr:uid="{00000000-0005-0000-0000-000011810000}"/>
    <cellStyle name="Normal 3 2 38 2 2 2 2 5" xfId="32999" xr:uid="{00000000-0005-0000-0000-000012810000}"/>
    <cellStyle name="Normal 3 2 38 2 2 2 2 6" xfId="33000" xr:uid="{00000000-0005-0000-0000-000013810000}"/>
    <cellStyle name="Normal 3 2 38 2 2 2 2 7" xfId="33001" xr:uid="{00000000-0005-0000-0000-000014810000}"/>
    <cellStyle name="Normal 3 2 38 2 2 2 2 8" xfId="33002" xr:uid="{00000000-0005-0000-0000-000015810000}"/>
    <cellStyle name="Normal 3 2 38 2 2 2 2 8 2" xfId="33003" xr:uid="{00000000-0005-0000-0000-000016810000}"/>
    <cellStyle name="Normal 3 2 38 2 2 2 2 8 3" xfId="33004" xr:uid="{00000000-0005-0000-0000-000017810000}"/>
    <cellStyle name="Normal 3 2 38 2 2 2 2 8 4" xfId="33005" xr:uid="{00000000-0005-0000-0000-000018810000}"/>
    <cellStyle name="Normal 3 2 38 2 2 2 2 9" xfId="33006" xr:uid="{00000000-0005-0000-0000-000019810000}"/>
    <cellStyle name="Normal 3 2 38 2 2 2 3" xfId="33007" xr:uid="{00000000-0005-0000-0000-00001A810000}"/>
    <cellStyle name="Normal 3 2 38 2 2 2 3 2" xfId="33008" xr:uid="{00000000-0005-0000-0000-00001B810000}"/>
    <cellStyle name="Normal 3 2 38 2 2 2 3 2 2" xfId="33009" xr:uid="{00000000-0005-0000-0000-00001C810000}"/>
    <cellStyle name="Normal 3 2 38 2 2 2 3 2 3" xfId="33010" xr:uid="{00000000-0005-0000-0000-00001D810000}"/>
    <cellStyle name="Normal 3 2 38 2 2 2 3 2 4" xfId="33011" xr:uid="{00000000-0005-0000-0000-00001E810000}"/>
    <cellStyle name="Normal 3 2 38 2 2 2 3 3" xfId="33012" xr:uid="{00000000-0005-0000-0000-00001F810000}"/>
    <cellStyle name="Normal 3 2 38 2 2 2 3 4" xfId="33013" xr:uid="{00000000-0005-0000-0000-000020810000}"/>
    <cellStyle name="Normal 3 2 38 2 2 2 3 5" xfId="33014" xr:uid="{00000000-0005-0000-0000-000021810000}"/>
    <cellStyle name="Normal 3 2 38 2 2 2 3 6" xfId="33015" xr:uid="{00000000-0005-0000-0000-000022810000}"/>
    <cellStyle name="Normal 3 2 38 2 2 2 4" xfId="33016" xr:uid="{00000000-0005-0000-0000-000023810000}"/>
    <cellStyle name="Normal 3 2 38 2 2 2 5" xfId="33017" xr:uid="{00000000-0005-0000-0000-000024810000}"/>
    <cellStyle name="Normal 3 2 38 2 2 2 6" xfId="33018" xr:uid="{00000000-0005-0000-0000-000025810000}"/>
    <cellStyle name="Normal 3 2 38 2 2 2 7" xfId="33019" xr:uid="{00000000-0005-0000-0000-000026810000}"/>
    <cellStyle name="Normal 3 2 38 2 2 2 8" xfId="33020" xr:uid="{00000000-0005-0000-0000-000027810000}"/>
    <cellStyle name="Normal 3 2 38 2 2 2 8 2" xfId="33021" xr:uid="{00000000-0005-0000-0000-000028810000}"/>
    <cellStyle name="Normal 3 2 38 2 2 2 8 3" xfId="33022" xr:uid="{00000000-0005-0000-0000-000029810000}"/>
    <cellStyle name="Normal 3 2 38 2 2 2 8 4" xfId="33023" xr:uid="{00000000-0005-0000-0000-00002A810000}"/>
    <cellStyle name="Normal 3 2 38 2 2 2 9" xfId="33024" xr:uid="{00000000-0005-0000-0000-00002B810000}"/>
    <cellStyle name="Normal 3 2 38 2 2 3" xfId="33025" xr:uid="{00000000-0005-0000-0000-00002C810000}"/>
    <cellStyle name="Normal 3 2 38 2 2 4" xfId="33026" xr:uid="{00000000-0005-0000-0000-00002D810000}"/>
    <cellStyle name="Normal 3 2 38 2 2 5" xfId="33027" xr:uid="{00000000-0005-0000-0000-00002E810000}"/>
    <cellStyle name="Normal 3 2 38 2 2 5 2" xfId="33028" xr:uid="{00000000-0005-0000-0000-00002F810000}"/>
    <cellStyle name="Normal 3 2 38 2 2 5 2 2" xfId="33029" xr:uid="{00000000-0005-0000-0000-000030810000}"/>
    <cellStyle name="Normal 3 2 38 2 2 5 2 3" xfId="33030" xr:uid="{00000000-0005-0000-0000-000031810000}"/>
    <cellStyle name="Normal 3 2 38 2 2 5 2 4" xfId="33031" xr:uid="{00000000-0005-0000-0000-000032810000}"/>
    <cellStyle name="Normal 3 2 38 2 2 5 3" xfId="33032" xr:uid="{00000000-0005-0000-0000-000033810000}"/>
    <cellStyle name="Normal 3 2 38 2 2 5 4" xfId="33033" xr:uid="{00000000-0005-0000-0000-000034810000}"/>
    <cellStyle name="Normal 3 2 38 2 2 5 5" xfId="33034" xr:uid="{00000000-0005-0000-0000-000035810000}"/>
    <cellStyle name="Normal 3 2 38 2 2 5 6" xfId="33035" xr:uid="{00000000-0005-0000-0000-000036810000}"/>
    <cellStyle name="Normal 3 2 38 2 2 6" xfId="33036" xr:uid="{00000000-0005-0000-0000-000037810000}"/>
    <cellStyle name="Normal 3 2 38 2 2 7" xfId="33037" xr:uid="{00000000-0005-0000-0000-000038810000}"/>
    <cellStyle name="Normal 3 2 38 2 2 8" xfId="33038" xr:uid="{00000000-0005-0000-0000-000039810000}"/>
    <cellStyle name="Normal 3 2 38 2 2 9" xfId="33039" xr:uid="{00000000-0005-0000-0000-00003A810000}"/>
    <cellStyle name="Normal 3 2 38 2 3" xfId="33040" xr:uid="{00000000-0005-0000-0000-00003B810000}"/>
    <cellStyle name="Normal 3 2 38 2 4" xfId="33041" xr:uid="{00000000-0005-0000-0000-00003C810000}"/>
    <cellStyle name="Normal 3 2 38 2 5" xfId="33042" xr:uid="{00000000-0005-0000-0000-00003D810000}"/>
    <cellStyle name="Normal 3 2 38 2 5 10" xfId="33043" xr:uid="{00000000-0005-0000-0000-00003E810000}"/>
    <cellStyle name="Normal 3 2 38 2 5 11" xfId="33044" xr:uid="{00000000-0005-0000-0000-00003F810000}"/>
    <cellStyle name="Normal 3 2 38 2 5 2" xfId="33045" xr:uid="{00000000-0005-0000-0000-000040810000}"/>
    <cellStyle name="Normal 3 2 38 2 5 2 10" xfId="33046" xr:uid="{00000000-0005-0000-0000-000041810000}"/>
    <cellStyle name="Normal 3 2 38 2 5 2 11" xfId="33047" xr:uid="{00000000-0005-0000-0000-000042810000}"/>
    <cellStyle name="Normal 3 2 38 2 5 2 2" xfId="33048" xr:uid="{00000000-0005-0000-0000-000043810000}"/>
    <cellStyle name="Normal 3 2 38 2 5 2 2 2" xfId="33049" xr:uid="{00000000-0005-0000-0000-000044810000}"/>
    <cellStyle name="Normal 3 2 38 2 5 2 2 2 2" xfId="33050" xr:uid="{00000000-0005-0000-0000-000045810000}"/>
    <cellStyle name="Normal 3 2 38 2 5 2 2 2 3" xfId="33051" xr:uid="{00000000-0005-0000-0000-000046810000}"/>
    <cellStyle name="Normal 3 2 38 2 5 2 2 2 4" xfId="33052" xr:uid="{00000000-0005-0000-0000-000047810000}"/>
    <cellStyle name="Normal 3 2 38 2 5 2 2 3" xfId="33053" xr:uid="{00000000-0005-0000-0000-000048810000}"/>
    <cellStyle name="Normal 3 2 38 2 5 2 2 4" xfId="33054" xr:uid="{00000000-0005-0000-0000-000049810000}"/>
    <cellStyle name="Normal 3 2 38 2 5 2 2 5" xfId="33055" xr:uid="{00000000-0005-0000-0000-00004A810000}"/>
    <cellStyle name="Normal 3 2 38 2 5 2 2 6" xfId="33056" xr:uid="{00000000-0005-0000-0000-00004B810000}"/>
    <cellStyle name="Normal 3 2 38 2 5 2 3" xfId="33057" xr:uid="{00000000-0005-0000-0000-00004C810000}"/>
    <cellStyle name="Normal 3 2 38 2 5 2 4" xfId="33058" xr:uid="{00000000-0005-0000-0000-00004D810000}"/>
    <cellStyle name="Normal 3 2 38 2 5 2 5" xfId="33059" xr:uid="{00000000-0005-0000-0000-00004E810000}"/>
    <cellStyle name="Normal 3 2 38 2 5 2 6" xfId="33060" xr:uid="{00000000-0005-0000-0000-00004F810000}"/>
    <cellStyle name="Normal 3 2 38 2 5 2 7" xfId="33061" xr:uid="{00000000-0005-0000-0000-000050810000}"/>
    <cellStyle name="Normal 3 2 38 2 5 2 8" xfId="33062" xr:uid="{00000000-0005-0000-0000-000051810000}"/>
    <cellStyle name="Normal 3 2 38 2 5 2 8 2" xfId="33063" xr:uid="{00000000-0005-0000-0000-000052810000}"/>
    <cellStyle name="Normal 3 2 38 2 5 2 8 3" xfId="33064" xr:uid="{00000000-0005-0000-0000-000053810000}"/>
    <cellStyle name="Normal 3 2 38 2 5 2 8 4" xfId="33065" xr:uid="{00000000-0005-0000-0000-000054810000}"/>
    <cellStyle name="Normal 3 2 38 2 5 2 9" xfId="33066" xr:uid="{00000000-0005-0000-0000-000055810000}"/>
    <cellStyle name="Normal 3 2 38 2 5 3" xfId="33067" xr:uid="{00000000-0005-0000-0000-000056810000}"/>
    <cellStyle name="Normal 3 2 38 2 5 3 2" xfId="33068" xr:uid="{00000000-0005-0000-0000-000057810000}"/>
    <cellStyle name="Normal 3 2 38 2 5 3 2 2" xfId="33069" xr:uid="{00000000-0005-0000-0000-000058810000}"/>
    <cellStyle name="Normal 3 2 38 2 5 3 2 3" xfId="33070" xr:uid="{00000000-0005-0000-0000-000059810000}"/>
    <cellStyle name="Normal 3 2 38 2 5 3 2 4" xfId="33071" xr:uid="{00000000-0005-0000-0000-00005A810000}"/>
    <cellStyle name="Normal 3 2 38 2 5 3 3" xfId="33072" xr:uid="{00000000-0005-0000-0000-00005B810000}"/>
    <cellStyle name="Normal 3 2 38 2 5 3 4" xfId="33073" xr:uid="{00000000-0005-0000-0000-00005C810000}"/>
    <cellStyle name="Normal 3 2 38 2 5 3 5" xfId="33074" xr:uid="{00000000-0005-0000-0000-00005D810000}"/>
    <cellStyle name="Normal 3 2 38 2 5 3 6" xfId="33075" xr:uid="{00000000-0005-0000-0000-00005E810000}"/>
    <cellStyle name="Normal 3 2 38 2 5 4" xfId="33076" xr:uid="{00000000-0005-0000-0000-00005F810000}"/>
    <cellStyle name="Normal 3 2 38 2 5 5" xfId="33077" xr:uid="{00000000-0005-0000-0000-000060810000}"/>
    <cellStyle name="Normal 3 2 38 2 5 6" xfId="33078" xr:uid="{00000000-0005-0000-0000-000061810000}"/>
    <cellStyle name="Normal 3 2 38 2 5 7" xfId="33079" xr:uid="{00000000-0005-0000-0000-000062810000}"/>
    <cellStyle name="Normal 3 2 38 2 5 8" xfId="33080" xr:uid="{00000000-0005-0000-0000-000063810000}"/>
    <cellStyle name="Normal 3 2 38 2 5 8 2" xfId="33081" xr:uid="{00000000-0005-0000-0000-000064810000}"/>
    <cellStyle name="Normal 3 2 38 2 5 8 3" xfId="33082" xr:uid="{00000000-0005-0000-0000-000065810000}"/>
    <cellStyle name="Normal 3 2 38 2 5 8 4" xfId="33083" xr:uid="{00000000-0005-0000-0000-000066810000}"/>
    <cellStyle name="Normal 3 2 38 2 5 9" xfId="33084" xr:uid="{00000000-0005-0000-0000-000067810000}"/>
    <cellStyle name="Normal 3 2 38 2 6" xfId="33085" xr:uid="{00000000-0005-0000-0000-000068810000}"/>
    <cellStyle name="Normal 3 2 38 2 7" xfId="33086" xr:uid="{00000000-0005-0000-0000-000069810000}"/>
    <cellStyle name="Normal 3 2 38 2 7 2" xfId="33087" xr:uid="{00000000-0005-0000-0000-00006A810000}"/>
    <cellStyle name="Normal 3 2 38 2 7 2 2" xfId="33088" xr:uid="{00000000-0005-0000-0000-00006B810000}"/>
    <cellStyle name="Normal 3 2 38 2 7 2 3" xfId="33089" xr:uid="{00000000-0005-0000-0000-00006C810000}"/>
    <cellStyle name="Normal 3 2 38 2 7 2 4" xfId="33090" xr:uid="{00000000-0005-0000-0000-00006D810000}"/>
    <cellStyle name="Normal 3 2 38 2 7 3" xfId="33091" xr:uid="{00000000-0005-0000-0000-00006E810000}"/>
    <cellStyle name="Normal 3 2 38 2 7 4" xfId="33092" xr:uid="{00000000-0005-0000-0000-00006F810000}"/>
    <cellStyle name="Normal 3 2 38 2 7 5" xfId="33093" xr:uid="{00000000-0005-0000-0000-000070810000}"/>
    <cellStyle name="Normal 3 2 38 2 7 6" xfId="33094" xr:uid="{00000000-0005-0000-0000-000071810000}"/>
    <cellStyle name="Normal 3 2 38 2 8" xfId="33095" xr:uid="{00000000-0005-0000-0000-000072810000}"/>
    <cellStyle name="Normal 3 2 38 2 9" xfId="33096" xr:uid="{00000000-0005-0000-0000-000073810000}"/>
    <cellStyle name="Normal 3 2 38 20" xfId="33097" xr:uid="{00000000-0005-0000-0000-000074810000}"/>
    <cellStyle name="Normal 3 2 38 21" xfId="33098" xr:uid="{00000000-0005-0000-0000-000075810000}"/>
    <cellStyle name="Normal 3 2 38 21 2" xfId="33099" xr:uid="{00000000-0005-0000-0000-000076810000}"/>
    <cellStyle name="Normal 3 2 38 21 3" xfId="33100" xr:uid="{00000000-0005-0000-0000-000077810000}"/>
    <cellStyle name="Normal 3 2 38 21 4" xfId="33101" xr:uid="{00000000-0005-0000-0000-000078810000}"/>
    <cellStyle name="Normal 3 2 38 22" xfId="33102" xr:uid="{00000000-0005-0000-0000-000079810000}"/>
    <cellStyle name="Normal 3 2 38 23" xfId="33103" xr:uid="{00000000-0005-0000-0000-00007A810000}"/>
    <cellStyle name="Normal 3 2 38 24" xfId="33104" xr:uid="{00000000-0005-0000-0000-00007B810000}"/>
    <cellStyle name="Normal 3 2 38 3" xfId="33105" xr:uid="{00000000-0005-0000-0000-00007C810000}"/>
    <cellStyle name="Normal 3 2 38 4" xfId="33106" xr:uid="{00000000-0005-0000-0000-00007D810000}"/>
    <cellStyle name="Normal 3 2 38 5" xfId="33107" xr:uid="{00000000-0005-0000-0000-00007E810000}"/>
    <cellStyle name="Normal 3 2 38 6" xfId="33108" xr:uid="{00000000-0005-0000-0000-00007F810000}"/>
    <cellStyle name="Normal 3 2 38 7" xfId="33109" xr:uid="{00000000-0005-0000-0000-000080810000}"/>
    <cellStyle name="Normal 3 2 38 8" xfId="33110" xr:uid="{00000000-0005-0000-0000-000081810000}"/>
    <cellStyle name="Normal 3 2 38 9" xfId="33111" xr:uid="{00000000-0005-0000-0000-000082810000}"/>
    <cellStyle name="Normal 3 2 39" xfId="33112" xr:uid="{00000000-0005-0000-0000-000083810000}"/>
    <cellStyle name="Normal 3 2 39 10" xfId="33113" xr:uid="{00000000-0005-0000-0000-000084810000}"/>
    <cellStyle name="Normal 3 2 39 11" xfId="33114" xr:uid="{00000000-0005-0000-0000-000085810000}"/>
    <cellStyle name="Normal 3 2 39 12" xfId="33115" xr:uid="{00000000-0005-0000-0000-000086810000}"/>
    <cellStyle name="Normal 3 2 39 13" xfId="33116" xr:uid="{00000000-0005-0000-0000-000087810000}"/>
    <cellStyle name="Normal 3 2 39 13 2" xfId="33117" xr:uid="{00000000-0005-0000-0000-000088810000}"/>
    <cellStyle name="Normal 3 2 39 13 3" xfId="33118" xr:uid="{00000000-0005-0000-0000-000089810000}"/>
    <cellStyle name="Normal 3 2 39 13 4" xfId="33119" xr:uid="{00000000-0005-0000-0000-00008A810000}"/>
    <cellStyle name="Normal 3 2 39 14" xfId="33120" xr:uid="{00000000-0005-0000-0000-00008B810000}"/>
    <cellStyle name="Normal 3 2 39 15" xfId="33121" xr:uid="{00000000-0005-0000-0000-00008C810000}"/>
    <cellStyle name="Normal 3 2 39 16" xfId="33122" xr:uid="{00000000-0005-0000-0000-00008D810000}"/>
    <cellStyle name="Normal 3 2 39 2" xfId="33123" xr:uid="{00000000-0005-0000-0000-00008E810000}"/>
    <cellStyle name="Normal 3 2 39 2 10" xfId="33124" xr:uid="{00000000-0005-0000-0000-00008F810000}"/>
    <cellStyle name="Normal 3 2 39 2 11" xfId="33125" xr:uid="{00000000-0005-0000-0000-000090810000}"/>
    <cellStyle name="Normal 3 2 39 2 11 2" xfId="33126" xr:uid="{00000000-0005-0000-0000-000091810000}"/>
    <cellStyle name="Normal 3 2 39 2 11 3" xfId="33127" xr:uid="{00000000-0005-0000-0000-000092810000}"/>
    <cellStyle name="Normal 3 2 39 2 11 4" xfId="33128" xr:uid="{00000000-0005-0000-0000-000093810000}"/>
    <cellStyle name="Normal 3 2 39 2 12" xfId="33129" xr:uid="{00000000-0005-0000-0000-000094810000}"/>
    <cellStyle name="Normal 3 2 39 2 13" xfId="33130" xr:uid="{00000000-0005-0000-0000-000095810000}"/>
    <cellStyle name="Normal 3 2 39 2 14" xfId="33131" xr:uid="{00000000-0005-0000-0000-000096810000}"/>
    <cellStyle name="Normal 3 2 39 2 2" xfId="33132" xr:uid="{00000000-0005-0000-0000-000097810000}"/>
    <cellStyle name="Normal 3 2 39 2 2 10" xfId="33133" xr:uid="{00000000-0005-0000-0000-000098810000}"/>
    <cellStyle name="Normal 3 2 39 2 2 11" xfId="33134" xr:uid="{00000000-0005-0000-0000-000099810000}"/>
    <cellStyle name="Normal 3 2 39 2 2 2" xfId="33135" xr:uid="{00000000-0005-0000-0000-00009A810000}"/>
    <cellStyle name="Normal 3 2 39 2 2 2 10" xfId="33136" xr:uid="{00000000-0005-0000-0000-00009B810000}"/>
    <cellStyle name="Normal 3 2 39 2 2 2 11" xfId="33137" xr:uid="{00000000-0005-0000-0000-00009C810000}"/>
    <cellStyle name="Normal 3 2 39 2 2 2 2" xfId="33138" xr:uid="{00000000-0005-0000-0000-00009D810000}"/>
    <cellStyle name="Normal 3 2 39 2 2 2 2 2" xfId="33139" xr:uid="{00000000-0005-0000-0000-00009E810000}"/>
    <cellStyle name="Normal 3 2 39 2 2 2 2 2 2" xfId="33140" xr:uid="{00000000-0005-0000-0000-00009F810000}"/>
    <cellStyle name="Normal 3 2 39 2 2 2 2 2 3" xfId="33141" xr:uid="{00000000-0005-0000-0000-0000A0810000}"/>
    <cellStyle name="Normal 3 2 39 2 2 2 2 2 4" xfId="33142" xr:uid="{00000000-0005-0000-0000-0000A1810000}"/>
    <cellStyle name="Normal 3 2 39 2 2 2 2 3" xfId="33143" xr:uid="{00000000-0005-0000-0000-0000A2810000}"/>
    <cellStyle name="Normal 3 2 39 2 2 2 2 4" xfId="33144" xr:uid="{00000000-0005-0000-0000-0000A3810000}"/>
    <cellStyle name="Normal 3 2 39 2 2 2 2 5" xfId="33145" xr:uid="{00000000-0005-0000-0000-0000A4810000}"/>
    <cellStyle name="Normal 3 2 39 2 2 2 2 6" xfId="33146" xr:uid="{00000000-0005-0000-0000-0000A5810000}"/>
    <cellStyle name="Normal 3 2 39 2 2 2 3" xfId="33147" xr:uid="{00000000-0005-0000-0000-0000A6810000}"/>
    <cellStyle name="Normal 3 2 39 2 2 2 4" xfId="33148" xr:uid="{00000000-0005-0000-0000-0000A7810000}"/>
    <cellStyle name="Normal 3 2 39 2 2 2 5" xfId="33149" xr:uid="{00000000-0005-0000-0000-0000A8810000}"/>
    <cellStyle name="Normal 3 2 39 2 2 2 6" xfId="33150" xr:uid="{00000000-0005-0000-0000-0000A9810000}"/>
    <cellStyle name="Normal 3 2 39 2 2 2 7" xfId="33151" xr:uid="{00000000-0005-0000-0000-0000AA810000}"/>
    <cellStyle name="Normal 3 2 39 2 2 2 8" xfId="33152" xr:uid="{00000000-0005-0000-0000-0000AB810000}"/>
    <cellStyle name="Normal 3 2 39 2 2 2 8 2" xfId="33153" xr:uid="{00000000-0005-0000-0000-0000AC810000}"/>
    <cellStyle name="Normal 3 2 39 2 2 2 8 3" xfId="33154" xr:uid="{00000000-0005-0000-0000-0000AD810000}"/>
    <cellStyle name="Normal 3 2 39 2 2 2 8 4" xfId="33155" xr:uid="{00000000-0005-0000-0000-0000AE810000}"/>
    <cellStyle name="Normal 3 2 39 2 2 2 9" xfId="33156" xr:uid="{00000000-0005-0000-0000-0000AF810000}"/>
    <cellStyle name="Normal 3 2 39 2 2 3" xfId="33157" xr:uid="{00000000-0005-0000-0000-0000B0810000}"/>
    <cellStyle name="Normal 3 2 39 2 2 3 2" xfId="33158" xr:uid="{00000000-0005-0000-0000-0000B1810000}"/>
    <cellStyle name="Normal 3 2 39 2 2 3 2 2" xfId="33159" xr:uid="{00000000-0005-0000-0000-0000B2810000}"/>
    <cellStyle name="Normal 3 2 39 2 2 3 2 3" xfId="33160" xr:uid="{00000000-0005-0000-0000-0000B3810000}"/>
    <cellStyle name="Normal 3 2 39 2 2 3 2 4" xfId="33161" xr:uid="{00000000-0005-0000-0000-0000B4810000}"/>
    <cellStyle name="Normal 3 2 39 2 2 3 3" xfId="33162" xr:uid="{00000000-0005-0000-0000-0000B5810000}"/>
    <cellStyle name="Normal 3 2 39 2 2 3 4" xfId="33163" xr:uid="{00000000-0005-0000-0000-0000B6810000}"/>
    <cellStyle name="Normal 3 2 39 2 2 3 5" xfId="33164" xr:uid="{00000000-0005-0000-0000-0000B7810000}"/>
    <cellStyle name="Normal 3 2 39 2 2 3 6" xfId="33165" xr:uid="{00000000-0005-0000-0000-0000B8810000}"/>
    <cellStyle name="Normal 3 2 39 2 2 4" xfId="33166" xr:uid="{00000000-0005-0000-0000-0000B9810000}"/>
    <cellStyle name="Normal 3 2 39 2 2 5" xfId="33167" xr:uid="{00000000-0005-0000-0000-0000BA810000}"/>
    <cellStyle name="Normal 3 2 39 2 2 6" xfId="33168" xr:uid="{00000000-0005-0000-0000-0000BB810000}"/>
    <cellStyle name="Normal 3 2 39 2 2 7" xfId="33169" xr:uid="{00000000-0005-0000-0000-0000BC810000}"/>
    <cellStyle name="Normal 3 2 39 2 2 8" xfId="33170" xr:uid="{00000000-0005-0000-0000-0000BD810000}"/>
    <cellStyle name="Normal 3 2 39 2 2 8 2" xfId="33171" xr:uid="{00000000-0005-0000-0000-0000BE810000}"/>
    <cellStyle name="Normal 3 2 39 2 2 8 3" xfId="33172" xr:uid="{00000000-0005-0000-0000-0000BF810000}"/>
    <cellStyle name="Normal 3 2 39 2 2 8 4" xfId="33173" xr:uid="{00000000-0005-0000-0000-0000C0810000}"/>
    <cellStyle name="Normal 3 2 39 2 2 9" xfId="33174" xr:uid="{00000000-0005-0000-0000-0000C1810000}"/>
    <cellStyle name="Normal 3 2 39 2 3" xfId="33175" xr:uid="{00000000-0005-0000-0000-0000C2810000}"/>
    <cellStyle name="Normal 3 2 39 2 4" xfId="33176" xr:uid="{00000000-0005-0000-0000-0000C3810000}"/>
    <cellStyle name="Normal 3 2 39 2 5" xfId="33177" xr:uid="{00000000-0005-0000-0000-0000C4810000}"/>
    <cellStyle name="Normal 3 2 39 2 5 2" xfId="33178" xr:uid="{00000000-0005-0000-0000-0000C5810000}"/>
    <cellStyle name="Normal 3 2 39 2 5 2 2" xfId="33179" xr:uid="{00000000-0005-0000-0000-0000C6810000}"/>
    <cellStyle name="Normal 3 2 39 2 5 2 3" xfId="33180" xr:uid="{00000000-0005-0000-0000-0000C7810000}"/>
    <cellStyle name="Normal 3 2 39 2 5 2 4" xfId="33181" xr:uid="{00000000-0005-0000-0000-0000C8810000}"/>
    <cellStyle name="Normal 3 2 39 2 5 3" xfId="33182" xr:uid="{00000000-0005-0000-0000-0000C9810000}"/>
    <cellStyle name="Normal 3 2 39 2 5 4" xfId="33183" xr:uid="{00000000-0005-0000-0000-0000CA810000}"/>
    <cellStyle name="Normal 3 2 39 2 5 5" xfId="33184" xr:uid="{00000000-0005-0000-0000-0000CB810000}"/>
    <cellStyle name="Normal 3 2 39 2 5 6" xfId="33185" xr:uid="{00000000-0005-0000-0000-0000CC810000}"/>
    <cellStyle name="Normal 3 2 39 2 6" xfId="33186" xr:uid="{00000000-0005-0000-0000-0000CD810000}"/>
    <cellStyle name="Normal 3 2 39 2 7" xfId="33187" xr:uid="{00000000-0005-0000-0000-0000CE810000}"/>
    <cellStyle name="Normal 3 2 39 2 8" xfId="33188" xr:uid="{00000000-0005-0000-0000-0000CF810000}"/>
    <cellStyle name="Normal 3 2 39 2 9" xfId="33189" xr:uid="{00000000-0005-0000-0000-0000D0810000}"/>
    <cellStyle name="Normal 3 2 39 3" xfId="33190" xr:uid="{00000000-0005-0000-0000-0000D1810000}"/>
    <cellStyle name="Normal 3 2 39 4" xfId="33191" xr:uid="{00000000-0005-0000-0000-0000D2810000}"/>
    <cellStyle name="Normal 3 2 39 5" xfId="33192" xr:uid="{00000000-0005-0000-0000-0000D3810000}"/>
    <cellStyle name="Normal 3 2 39 5 10" xfId="33193" xr:uid="{00000000-0005-0000-0000-0000D4810000}"/>
    <cellStyle name="Normal 3 2 39 5 11" xfId="33194" xr:uid="{00000000-0005-0000-0000-0000D5810000}"/>
    <cellStyle name="Normal 3 2 39 5 2" xfId="33195" xr:uid="{00000000-0005-0000-0000-0000D6810000}"/>
    <cellStyle name="Normal 3 2 39 5 2 10" xfId="33196" xr:uid="{00000000-0005-0000-0000-0000D7810000}"/>
    <cellStyle name="Normal 3 2 39 5 2 11" xfId="33197" xr:uid="{00000000-0005-0000-0000-0000D8810000}"/>
    <cellStyle name="Normal 3 2 39 5 2 2" xfId="33198" xr:uid="{00000000-0005-0000-0000-0000D9810000}"/>
    <cellStyle name="Normal 3 2 39 5 2 2 2" xfId="33199" xr:uid="{00000000-0005-0000-0000-0000DA810000}"/>
    <cellStyle name="Normal 3 2 39 5 2 2 2 2" xfId="33200" xr:uid="{00000000-0005-0000-0000-0000DB810000}"/>
    <cellStyle name="Normal 3 2 39 5 2 2 2 3" xfId="33201" xr:uid="{00000000-0005-0000-0000-0000DC810000}"/>
    <cellStyle name="Normal 3 2 39 5 2 2 2 4" xfId="33202" xr:uid="{00000000-0005-0000-0000-0000DD810000}"/>
    <cellStyle name="Normal 3 2 39 5 2 2 3" xfId="33203" xr:uid="{00000000-0005-0000-0000-0000DE810000}"/>
    <cellStyle name="Normal 3 2 39 5 2 2 4" xfId="33204" xr:uid="{00000000-0005-0000-0000-0000DF810000}"/>
    <cellStyle name="Normal 3 2 39 5 2 2 5" xfId="33205" xr:uid="{00000000-0005-0000-0000-0000E0810000}"/>
    <cellStyle name="Normal 3 2 39 5 2 2 6" xfId="33206" xr:uid="{00000000-0005-0000-0000-0000E1810000}"/>
    <cellStyle name="Normal 3 2 39 5 2 3" xfId="33207" xr:uid="{00000000-0005-0000-0000-0000E2810000}"/>
    <cellStyle name="Normal 3 2 39 5 2 4" xfId="33208" xr:uid="{00000000-0005-0000-0000-0000E3810000}"/>
    <cellStyle name="Normal 3 2 39 5 2 5" xfId="33209" xr:uid="{00000000-0005-0000-0000-0000E4810000}"/>
    <cellStyle name="Normal 3 2 39 5 2 6" xfId="33210" xr:uid="{00000000-0005-0000-0000-0000E5810000}"/>
    <cellStyle name="Normal 3 2 39 5 2 7" xfId="33211" xr:uid="{00000000-0005-0000-0000-0000E6810000}"/>
    <cellStyle name="Normal 3 2 39 5 2 8" xfId="33212" xr:uid="{00000000-0005-0000-0000-0000E7810000}"/>
    <cellStyle name="Normal 3 2 39 5 2 8 2" xfId="33213" xr:uid="{00000000-0005-0000-0000-0000E8810000}"/>
    <cellStyle name="Normal 3 2 39 5 2 8 3" xfId="33214" xr:uid="{00000000-0005-0000-0000-0000E9810000}"/>
    <cellStyle name="Normal 3 2 39 5 2 8 4" xfId="33215" xr:uid="{00000000-0005-0000-0000-0000EA810000}"/>
    <cellStyle name="Normal 3 2 39 5 2 9" xfId="33216" xr:uid="{00000000-0005-0000-0000-0000EB810000}"/>
    <cellStyle name="Normal 3 2 39 5 3" xfId="33217" xr:uid="{00000000-0005-0000-0000-0000EC810000}"/>
    <cellStyle name="Normal 3 2 39 5 3 2" xfId="33218" xr:uid="{00000000-0005-0000-0000-0000ED810000}"/>
    <cellStyle name="Normal 3 2 39 5 3 2 2" xfId="33219" xr:uid="{00000000-0005-0000-0000-0000EE810000}"/>
    <cellStyle name="Normal 3 2 39 5 3 2 3" xfId="33220" xr:uid="{00000000-0005-0000-0000-0000EF810000}"/>
    <cellStyle name="Normal 3 2 39 5 3 2 4" xfId="33221" xr:uid="{00000000-0005-0000-0000-0000F0810000}"/>
    <cellStyle name="Normal 3 2 39 5 3 3" xfId="33222" xr:uid="{00000000-0005-0000-0000-0000F1810000}"/>
    <cellStyle name="Normal 3 2 39 5 3 4" xfId="33223" xr:uid="{00000000-0005-0000-0000-0000F2810000}"/>
    <cellStyle name="Normal 3 2 39 5 3 5" xfId="33224" xr:uid="{00000000-0005-0000-0000-0000F3810000}"/>
    <cellStyle name="Normal 3 2 39 5 3 6" xfId="33225" xr:uid="{00000000-0005-0000-0000-0000F4810000}"/>
    <cellStyle name="Normal 3 2 39 5 4" xfId="33226" xr:uid="{00000000-0005-0000-0000-0000F5810000}"/>
    <cellStyle name="Normal 3 2 39 5 5" xfId="33227" xr:uid="{00000000-0005-0000-0000-0000F6810000}"/>
    <cellStyle name="Normal 3 2 39 5 6" xfId="33228" xr:uid="{00000000-0005-0000-0000-0000F7810000}"/>
    <cellStyle name="Normal 3 2 39 5 7" xfId="33229" xr:uid="{00000000-0005-0000-0000-0000F8810000}"/>
    <cellStyle name="Normal 3 2 39 5 8" xfId="33230" xr:uid="{00000000-0005-0000-0000-0000F9810000}"/>
    <cellStyle name="Normal 3 2 39 5 8 2" xfId="33231" xr:uid="{00000000-0005-0000-0000-0000FA810000}"/>
    <cellStyle name="Normal 3 2 39 5 8 3" xfId="33232" xr:uid="{00000000-0005-0000-0000-0000FB810000}"/>
    <cellStyle name="Normal 3 2 39 5 8 4" xfId="33233" xr:uid="{00000000-0005-0000-0000-0000FC810000}"/>
    <cellStyle name="Normal 3 2 39 5 9" xfId="33234" xr:uid="{00000000-0005-0000-0000-0000FD810000}"/>
    <cellStyle name="Normal 3 2 39 6" xfId="33235" xr:uid="{00000000-0005-0000-0000-0000FE810000}"/>
    <cellStyle name="Normal 3 2 39 7" xfId="33236" xr:uid="{00000000-0005-0000-0000-0000FF810000}"/>
    <cellStyle name="Normal 3 2 39 7 2" xfId="33237" xr:uid="{00000000-0005-0000-0000-000000820000}"/>
    <cellStyle name="Normal 3 2 39 7 2 2" xfId="33238" xr:uid="{00000000-0005-0000-0000-000001820000}"/>
    <cellStyle name="Normal 3 2 39 7 2 3" xfId="33239" xr:uid="{00000000-0005-0000-0000-000002820000}"/>
    <cellStyle name="Normal 3 2 39 7 2 4" xfId="33240" xr:uid="{00000000-0005-0000-0000-000003820000}"/>
    <cellStyle name="Normal 3 2 39 7 3" xfId="33241" xr:uid="{00000000-0005-0000-0000-000004820000}"/>
    <cellStyle name="Normal 3 2 39 7 4" xfId="33242" xr:uid="{00000000-0005-0000-0000-000005820000}"/>
    <cellStyle name="Normal 3 2 39 7 5" xfId="33243" xr:uid="{00000000-0005-0000-0000-000006820000}"/>
    <cellStyle name="Normal 3 2 39 7 6" xfId="33244" xr:uid="{00000000-0005-0000-0000-000007820000}"/>
    <cellStyle name="Normal 3 2 39 8" xfId="33245" xr:uid="{00000000-0005-0000-0000-000008820000}"/>
    <cellStyle name="Normal 3 2 39 9" xfId="33246" xr:uid="{00000000-0005-0000-0000-000009820000}"/>
    <cellStyle name="Normal 3 2 4" xfId="33247" xr:uid="{00000000-0005-0000-0000-00000A820000}"/>
    <cellStyle name="Normal 3 2 4 10" xfId="33248" xr:uid="{00000000-0005-0000-0000-00000B820000}"/>
    <cellStyle name="Normal 3 2 4 11" xfId="33249" xr:uid="{00000000-0005-0000-0000-00000C820000}"/>
    <cellStyle name="Normal 3 2 4 2" xfId="33250" xr:uid="{00000000-0005-0000-0000-00000D820000}"/>
    <cellStyle name="Normal 3 2 4 2 2" xfId="33251" xr:uid="{00000000-0005-0000-0000-00000E820000}"/>
    <cellStyle name="Normal 3 2 4 2 3" xfId="33252" xr:uid="{00000000-0005-0000-0000-00000F820000}"/>
    <cellStyle name="Normal 3 2 4 2 4" xfId="33253" xr:uid="{00000000-0005-0000-0000-000010820000}"/>
    <cellStyle name="Normal 3 2 4 2 5" xfId="33254" xr:uid="{00000000-0005-0000-0000-000011820000}"/>
    <cellStyle name="Normal 3 2 4 2 6" xfId="33255" xr:uid="{00000000-0005-0000-0000-000012820000}"/>
    <cellStyle name="Normal 3 2 4 3" xfId="33256" xr:uid="{00000000-0005-0000-0000-000013820000}"/>
    <cellStyle name="Normal 3 2 4 3 2" xfId="33257" xr:uid="{00000000-0005-0000-0000-000014820000}"/>
    <cellStyle name="Normal 3 2 4 3 3" xfId="33258" xr:uid="{00000000-0005-0000-0000-000015820000}"/>
    <cellStyle name="Normal 3 2 4 3 4" xfId="33259" xr:uid="{00000000-0005-0000-0000-000016820000}"/>
    <cellStyle name="Normal 3 2 4 3 5" xfId="33260" xr:uid="{00000000-0005-0000-0000-000017820000}"/>
    <cellStyle name="Normal 3 2 4 3 6" xfId="33261" xr:uid="{00000000-0005-0000-0000-000018820000}"/>
    <cellStyle name="Normal 3 2 4 4" xfId="33262" xr:uid="{00000000-0005-0000-0000-000019820000}"/>
    <cellStyle name="Normal 3 2 4 4 2" xfId="33263" xr:uid="{00000000-0005-0000-0000-00001A820000}"/>
    <cellStyle name="Normal 3 2 4 4 3" xfId="33264" xr:uid="{00000000-0005-0000-0000-00001B820000}"/>
    <cellStyle name="Normal 3 2 4 4 4" xfId="33265" xr:uid="{00000000-0005-0000-0000-00001C820000}"/>
    <cellStyle name="Normal 3 2 4 4 5" xfId="33266" xr:uid="{00000000-0005-0000-0000-00001D820000}"/>
    <cellStyle name="Normal 3 2 4 4 6" xfId="33267" xr:uid="{00000000-0005-0000-0000-00001E820000}"/>
    <cellStyle name="Normal 3 2 4 5" xfId="33268" xr:uid="{00000000-0005-0000-0000-00001F820000}"/>
    <cellStyle name="Normal 3 2 4 5 2" xfId="33269" xr:uid="{00000000-0005-0000-0000-000020820000}"/>
    <cellStyle name="Normal 3 2 4 5 3" xfId="33270" xr:uid="{00000000-0005-0000-0000-000021820000}"/>
    <cellStyle name="Normal 3 2 4 5 4" xfId="33271" xr:uid="{00000000-0005-0000-0000-000022820000}"/>
    <cellStyle name="Normal 3 2 4 5 5" xfId="33272" xr:uid="{00000000-0005-0000-0000-000023820000}"/>
    <cellStyle name="Normal 3 2 4 5 6" xfId="33273" xr:uid="{00000000-0005-0000-0000-000024820000}"/>
    <cellStyle name="Normal 3 2 4 6" xfId="33274" xr:uid="{00000000-0005-0000-0000-000025820000}"/>
    <cellStyle name="Normal 3 2 4 6 2" xfId="33275" xr:uid="{00000000-0005-0000-0000-000026820000}"/>
    <cellStyle name="Normal 3 2 4 6 3" xfId="33276" xr:uid="{00000000-0005-0000-0000-000027820000}"/>
    <cellStyle name="Normal 3 2 4 6 4" xfId="33277" xr:uid="{00000000-0005-0000-0000-000028820000}"/>
    <cellStyle name="Normal 3 2 4 6 5" xfId="33278" xr:uid="{00000000-0005-0000-0000-000029820000}"/>
    <cellStyle name="Normal 3 2 4 6 6" xfId="33279" xr:uid="{00000000-0005-0000-0000-00002A820000}"/>
    <cellStyle name="Normal 3 2 4 7" xfId="33280" xr:uid="{00000000-0005-0000-0000-00002B820000}"/>
    <cellStyle name="Normal 3 2 4 8" xfId="33281" xr:uid="{00000000-0005-0000-0000-00002C820000}"/>
    <cellStyle name="Normal 3 2 4 9" xfId="33282" xr:uid="{00000000-0005-0000-0000-00002D820000}"/>
    <cellStyle name="Normal 3 2 40" xfId="33283" xr:uid="{00000000-0005-0000-0000-00002E820000}"/>
    <cellStyle name="Normal 3 2 41" xfId="33284" xr:uid="{00000000-0005-0000-0000-00002F820000}"/>
    <cellStyle name="Normal 3 2 42" xfId="33285" xr:uid="{00000000-0005-0000-0000-000030820000}"/>
    <cellStyle name="Normal 3 2 43" xfId="33286" xr:uid="{00000000-0005-0000-0000-000031820000}"/>
    <cellStyle name="Normal 3 2 44" xfId="33287" xr:uid="{00000000-0005-0000-0000-000032820000}"/>
    <cellStyle name="Normal 3 2 45" xfId="33288" xr:uid="{00000000-0005-0000-0000-000033820000}"/>
    <cellStyle name="Normal 3 2 46" xfId="33289" xr:uid="{00000000-0005-0000-0000-000034820000}"/>
    <cellStyle name="Normal 3 2 47" xfId="33290" xr:uid="{00000000-0005-0000-0000-000035820000}"/>
    <cellStyle name="Normal 3 2 47 10" xfId="33291" xr:uid="{00000000-0005-0000-0000-000036820000}"/>
    <cellStyle name="Normal 3 2 47 11" xfId="33292" xr:uid="{00000000-0005-0000-0000-000037820000}"/>
    <cellStyle name="Normal 3 2 47 11 2" xfId="33293" xr:uid="{00000000-0005-0000-0000-000038820000}"/>
    <cellStyle name="Normal 3 2 47 11 3" xfId="33294" xr:uid="{00000000-0005-0000-0000-000039820000}"/>
    <cellStyle name="Normal 3 2 47 11 4" xfId="33295" xr:uid="{00000000-0005-0000-0000-00003A820000}"/>
    <cellStyle name="Normal 3 2 47 12" xfId="33296" xr:uid="{00000000-0005-0000-0000-00003B820000}"/>
    <cellStyle name="Normal 3 2 47 13" xfId="33297" xr:uid="{00000000-0005-0000-0000-00003C820000}"/>
    <cellStyle name="Normal 3 2 47 14" xfId="33298" xr:uid="{00000000-0005-0000-0000-00003D820000}"/>
    <cellStyle name="Normal 3 2 47 2" xfId="33299" xr:uid="{00000000-0005-0000-0000-00003E820000}"/>
    <cellStyle name="Normal 3 2 47 2 10" xfId="33300" xr:uid="{00000000-0005-0000-0000-00003F820000}"/>
    <cellStyle name="Normal 3 2 47 2 11" xfId="33301" xr:uid="{00000000-0005-0000-0000-000040820000}"/>
    <cellStyle name="Normal 3 2 47 2 2" xfId="33302" xr:uid="{00000000-0005-0000-0000-000041820000}"/>
    <cellStyle name="Normal 3 2 47 2 2 10" xfId="33303" xr:uid="{00000000-0005-0000-0000-000042820000}"/>
    <cellStyle name="Normal 3 2 47 2 2 11" xfId="33304" xr:uid="{00000000-0005-0000-0000-000043820000}"/>
    <cellStyle name="Normal 3 2 47 2 2 2" xfId="33305" xr:uid="{00000000-0005-0000-0000-000044820000}"/>
    <cellStyle name="Normal 3 2 47 2 2 2 2" xfId="33306" xr:uid="{00000000-0005-0000-0000-000045820000}"/>
    <cellStyle name="Normal 3 2 47 2 2 2 2 2" xfId="33307" xr:uid="{00000000-0005-0000-0000-000046820000}"/>
    <cellStyle name="Normal 3 2 47 2 2 2 2 3" xfId="33308" xr:uid="{00000000-0005-0000-0000-000047820000}"/>
    <cellStyle name="Normal 3 2 47 2 2 2 2 4" xfId="33309" xr:uid="{00000000-0005-0000-0000-000048820000}"/>
    <cellStyle name="Normal 3 2 47 2 2 2 3" xfId="33310" xr:uid="{00000000-0005-0000-0000-000049820000}"/>
    <cellStyle name="Normal 3 2 47 2 2 2 4" xfId="33311" xr:uid="{00000000-0005-0000-0000-00004A820000}"/>
    <cellStyle name="Normal 3 2 47 2 2 2 5" xfId="33312" xr:uid="{00000000-0005-0000-0000-00004B820000}"/>
    <cellStyle name="Normal 3 2 47 2 2 2 6" xfId="33313" xr:uid="{00000000-0005-0000-0000-00004C820000}"/>
    <cellStyle name="Normal 3 2 47 2 2 3" xfId="33314" xr:uid="{00000000-0005-0000-0000-00004D820000}"/>
    <cellStyle name="Normal 3 2 47 2 2 4" xfId="33315" xr:uid="{00000000-0005-0000-0000-00004E820000}"/>
    <cellStyle name="Normal 3 2 47 2 2 5" xfId="33316" xr:uid="{00000000-0005-0000-0000-00004F820000}"/>
    <cellStyle name="Normal 3 2 47 2 2 6" xfId="33317" xr:uid="{00000000-0005-0000-0000-000050820000}"/>
    <cellStyle name="Normal 3 2 47 2 2 7" xfId="33318" xr:uid="{00000000-0005-0000-0000-000051820000}"/>
    <cellStyle name="Normal 3 2 47 2 2 8" xfId="33319" xr:uid="{00000000-0005-0000-0000-000052820000}"/>
    <cellStyle name="Normal 3 2 47 2 2 8 2" xfId="33320" xr:uid="{00000000-0005-0000-0000-000053820000}"/>
    <cellStyle name="Normal 3 2 47 2 2 8 3" xfId="33321" xr:uid="{00000000-0005-0000-0000-000054820000}"/>
    <cellStyle name="Normal 3 2 47 2 2 8 4" xfId="33322" xr:uid="{00000000-0005-0000-0000-000055820000}"/>
    <cellStyle name="Normal 3 2 47 2 2 9" xfId="33323" xr:uid="{00000000-0005-0000-0000-000056820000}"/>
    <cellStyle name="Normal 3 2 47 2 3" xfId="33324" xr:uid="{00000000-0005-0000-0000-000057820000}"/>
    <cellStyle name="Normal 3 2 47 2 3 2" xfId="33325" xr:uid="{00000000-0005-0000-0000-000058820000}"/>
    <cellStyle name="Normal 3 2 47 2 3 2 2" xfId="33326" xr:uid="{00000000-0005-0000-0000-000059820000}"/>
    <cellStyle name="Normal 3 2 47 2 3 2 3" xfId="33327" xr:uid="{00000000-0005-0000-0000-00005A820000}"/>
    <cellStyle name="Normal 3 2 47 2 3 2 4" xfId="33328" xr:uid="{00000000-0005-0000-0000-00005B820000}"/>
    <cellStyle name="Normal 3 2 47 2 3 3" xfId="33329" xr:uid="{00000000-0005-0000-0000-00005C820000}"/>
    <cellStyle name="Normal 3 2 47 2 3 4" xfId="33330" xr:uid="{00000000-0005-0000-0000-00005D820000}"/>
    <cellStyle name="Normal 3 2 47 2 3 5" xfId="33331" xr:uid="{00000000-0005-0000-0000-00005E820000}"/>
    <cellStyle name="Normal 3 2 47 2 3 6" xfId="33332" xr:uid="{00000000-0005-0000-0000-00005F820000}"/>
    <cellStyle name="Normal 3 2 47 2 4" xfId="33333" xr:uid="{00000000-0005-0000-0000-000060820000}"/>
    <cellStyle name="Normal 3 2 47 2 5" xfId="33334" xr:uid="{00000000-0005-0000-0000-000061820000}"/>
    <cellStyle name="Normal 3 2 47 2 6" xfId="33335" xr:uid="{00000000-0005-0000-0000-000062820000}"/>
    <cellStyle name="Normal 3 2 47 2 7" xfId="33336" xr:uid="{00000000-0005-0000-0000-000063820000}"/>
    <cellStyle name="Normal 3 2 47 2 8" xfId="33337" xr:uid="{00000000-0005-0000-0000-000064820000}"/>
    <cellStyle name="Normal 3 2 47 2 8 2" xfId="33338" xr:uid="{00000000-0005-0000-0000-000065820000}"/>
    <cellStyle name="Normal 3 2 47 2 8 3" xfId="33339" xr:uid="{00000000-0005-0000-0000-000066820000}"/>
    <cellStyle name="Normal 3 2 47 2 8 4" xfId="33340" xr:uid="{00000000-0005-0000-0000-000067820000}"/>
    <cellStyle name="Normal 3 2 47 2 9" xfId="33341" xr:uid="{00000000-0005-0000-0000-000068820000}"/>
    <cellStyle name="Normal 3 2 47 3" xfId="33342" xr:uid="{00000000-0005-0000-0000-000069820000}"/>
    <cellStyle name="Normal 3 2 47 4" xfId="33343" xr:uid="{00000000-0005-0000-0000-00006A820000}"/>
    <cellStyle name="Normal 3 2 47 5" xfId="33344" xr:uid="{00000000-0005-0000-0000-00006B820000}"/>
    <cellStyle name="Normal 3 2 47 5 2" xfId="33345" xr:uid="{00000000-0005-0000-0000-00006C820000}"/>
    <cellStyle name="Normal 3 2 47 5 2 2" xfId="33346" xr:uid="{00000000-0005-0000-0000-00006D820000}"/>
    <cellStyle name="Normal 3 2 47 5 2 3" xfId="33347" xr:uid="{00000000-0005-0000-0000-00006E820000}"/>
    <cellStyle name="Normal 3 2 47 5 2 4" xfId="33348" xr:uid="{00000000-0005-0000-0000-00006F820000}"/>
    <cellStyle name="Normal 3 2 47 5 3" xfId="33349" xr:uid="{00000000-0005-0000-0000-000070820000}"/>
    <cellStyle name="Normal 3 2 47 5 4" xfId="33350" xr:uid="{00000000-0005-0000-0000-000071820000}"/>
    <cellStyle name="Normal 3 2 47 5 5" xfId="33351" xr:uid="{00000000-0005-0000-0000-000072820000}"/>
    <cellStyle name="Normal 3 2 47 5 6" xfId="33352" xr:uid="{00000000-0005-0000-0000-000073820000}"/>
    <cellStyle name="Normal 3 2 47 6" xfId="33353" xr:uid="{00000000-0005-0000-0000-000074820000}"/>
    <cellStyle name="Normal 3 2 47 7" xfId="33354" xr:uid="{00000000-0005-0000-0000-000075820000}"/>
    <cellStyle name="Normal 3 2 47 8" xfId="33355" xr:uid="{00000000-0005-0000-0000-000076820000}"/>
    <cellStyle name="Normal 3 2 47 9" xfId="33356" xr:uid="{00000000-0005-0000-0000-000077820000}"/>
    <cellStyle name="Normal 3 2 48" xfId="33357" xr:uid="{00000000-0005-0000-0000-000078820000}"/>
    <cellStyle name="Normal 3 2 49" xfId="33358" xr:uid="{00000000-0005-0000-0000-000079820000}"/>
    <cellStyle name="Normal 3 2 49 10" xfId="33359" xr:uid="{00000000-0005-0000-0000-00007A820000}"/>
    <cellStyle name="Normal 3 2 49 11" xfId="33360" xr:uid="{00000000-0005-0000-0000-00007B820000}"/>
    <cellStyle name="Normal 3 2 49 2" xfId="33361" xr:uid="{00000000-0005-0000-0000-00007C820000}"/>
    <cellStyle name="Normal 3 2 49 2 10" xfId="33362" xr:uid="{00000000-0005-0000-0000-00007D820000}"/>
    <cellStyle name="Normal 3 2 49 2 11" xfId="33363" xr:uid="{00000000-0005-0000-0000-00007E820000}"/>
    <cellStyle name="Normal 3 2 49 2 2" xfId="33364" xr:uid="{00000000-0005-0000-0000-00007F820000}"/>
    <cellStyle name="Normal 3 2 49 2 2 2" xfId="33365" xr:uid="{00000000-0005-0000-0000-000080820000}"/>
    <cellStyle name="Normal 3 2 49 2 2 2 2" xfId="33366" xr:uid="{00000000-0005-0000-0000-000081820000}"/>
    <cellStyle name="Normal 3 2 49 2 2 2 3" xfId="33367" xr:uid="{00000000-0005-0000-0000-000082820000}"/>
    <cellStyle name="Normal 3 2 49 2 2 2 4" xfId="33368" xr:uid="{00000000-0005-0000-0000-000083820000}"/>
    <cellStyle name="Normal 3 2 49 2 2 3" xfId="33369" xr:uid="{00000000-0005-0000-0000-000084820000}"/>
    <cellStyle name="Normal 3 2 49 2 2 4" xfId="33370" xr:uid="{00000000-0005-0000-0000-000085820000}"/>
    <cellStyle name="Normal 3 2 49 2 2 5" xfId="33371" xr:uid="{00000000-0005-0000-0000-000086820000}"/>
    <cellStyle name="Normal 3 2 49 2 2 6" xfId="33372" xr:uid="{00000000-0005-0000-0000-000087820000}"/>
    <cellStyle name="Normal 3 2 49 2 3" xfId="33373" xr:uid="{00000000-0005-0000-0000-000088820000}"/>
    <cellStyle name="Normal 3 2 49 2 4" xfId="33374" xr:uid="{00000000-0005-0000-0000-000089820000}"/>
    <cellStyle name="Normal 3 2 49 2 5" xfId="33375" xr:uid="{00000000-0005-0000-0000-00008A820000}"/>
    <cellStyle name="Normal 3 2 49 2 6" xfId="33376" xr:uid="{00000000-0005-0000-0000-00008B820000}"/>
    <cellStyle name="Normal 3 2 49 2 7" xfId="33377" xr:uid="{00000000-0005-0000-0000-00008C820000}"/>
    <cellStyle name="Normal 3 2 49 2 8" xfId="33378" xr:uid="{00000000-0005-0000-0000-00008D820000}"/>
    <cellStyle name="Normal 3 2 49 2 8 2" xfId="33379" xr:uid="{00000000-0005-0000-0000-00008E820000}"/>
    <cellStyle name="Normal 3 2 49 2 8 3" xfId="33380" xr:uid="{00000000-0005-0000-0000-00008F820000}"/>
    <cellStyle name="Normal 3 2 49 2 8 4" xfId="33381" xr:uid="{00000000-0005-0000-0000-000090820000}"/>
    <cellStyle name="Normal 3 2 49 2 9" xfId="33382" xr:uid="{00000000-0005-0000-0000-000091820000}"/>
    <cellStyle name="Normal 3 2 49 3" xfId="33383" xr:uid="{00000000-0005-0000-0000-000092820000}"/>
    <cellStyle name="Normal 3 2 49 3 2" xfId="33384" xr:uid="{00000000-0005-0000-0000-000093820000}"/>
    <cellStyle name="Normal 3 2 49 3 2 2" xfId="33385" xr:uid="{00000000-0005-0000-0000-000094820000}"/>
    <cellStyle name="Normal 3 2 49 3 2 3" xfId="33386" xr:uid="{00000000-0005-0000-0000-000095820000}"/>
    <cellStyle name="Normal 3 2 49 3 2 4" xfId="33387" xr:uid="{00000000-0005-0000-0000-000096820000}"/>
    <cellStyle name="Normal 3 2 49 3 3" xfId="33388" xr:uid="{00000000-0005-0000-0000-000097820000}"/>
    <cellStyle name="Normal 3 2 49 3 4" xfId="33389" xr:uid="{00000000-0005-0000-0000-000098820000}"/>
    <cellStyle name="Normal 3 2 49 3 5" xfId="33390" xr:uid="{00000000-0005-0000-0000-000099820000}"/>
    <cellStyle name="Normal 3 2 49 3 6" xfId="33391" xr:uid="{00000000-0005-0000-0000-00009A820000}"/>
    <cellStyle name="Normal 3 2 49 4" xfId="33392" xr:uid="{00000000-0005-0000-0000-00009B820000}"/>
    <cellStyle name="Normal 3 2 49 5" xfId="33393" xr:uid="{00000000-0005-0000-0000-00009C820000}"/>
    <cellStyle name="Normal 3 2 49 6" xfId="33394" xr:uid="{00000000-0005-0000-0000-00009D820000}"/>
    <cellStyle name="Normal 3 2 49 7" xfId="33395" xr:uid="{00000000-0005-0000-0000-00009E820000}"/>
    <cellStyle name="Normal 3 2 49 8" xfId="33396" xr:uid="{00000000-0005-0000-0000-00009F820000}"/>
    <cellStyle name="Normal 3 2 49 8 2" xfId="33397" xr:uid="{00000000-0005-0000-0000-0000A0820000}"/>
    <cellStyle name="Normal 3 2 49 8 3" xfId="33398" xr:uid="{00000000-0005-0000-0000-0000A1820000}"/>
    <cellStyle name="Normal 3 2 49 8 4" xfId="33399" xr:uid="{00000000-0005-0000-0000-0000A2820000}"/>
    <cellStyle name="Normal 3 2 49 9" xfId="33400" xr:uid="{00000000-0005-0000-0000-0000A3820000}"/>
    <cellStyle name="Normal 3 2 5" xfId="33401" xr:uid="{00000000-0005-0000-0000-0000A4820000}"/>
    <cellStyle name="Normal 3 2 5 10" xfId="33402" xr:uid="{00000000-0005-0000-0000-0000A5820000}"/>
    <cellStyle name="Normal 3 2 5 11" xfId="33403" xr:uid="{00000000-0005-0000-0000-0000A6820000}"/>
    <cellStyle name="Normal 3 2 5 2" xfId="33404" xr:uid="{00000000-0005-0000-0000-0000A7820000}"/>
    <cellStyle name="Normal 3 2 5 2 2" xfId="33405" xr:uid="{00000000-0005-0000-0000-0000A8820000}"/>
    <cellStyle name="Normal 3 2 5 2 3" xfId="33406" xr:uid="{00000000-0005-0000-0000-0000A9820000}"/>
    <cellStyle name="Normal 3 2 5 2 4" xfId="33407" xr:uid="{00000000-0005-0000-0000-0000AA820000}"/>
    <cellStyle name="Normal 3 2 5 2 5" xfId="33408" xr:uid="{00000000-0005-0000-0000-0000AB820000}"/>
    <cellStyle name="Normal 3 2 5 2 6" xfId="33409" xr:uid="{00000000-0005-0000-0000-0000AC820000}"/>
    <cellStyle name="Normal 3 2 5 3" xfId="33410" xr:uid="{00000000-0005-0000-0000-0000AD820000}"/>
    <cellStyle name="Normal 3 2 5 3 2" xfId="33411" xr:uid="{00000000-0005-0000-0000-0000AE820000}"/>
    <cellStyle name="Normal 3 2 5 3 3" xfId="33412" xr:uid="{00000000-0005-0000-0000-0000AF820000}"/>
    <cellStyle name="Normal 3 2 5 3 4" xfId="33413" xr:uid="{00000000-0005-0000-0000-0000B0820000}"/>
    <cellStyle name="Normal 3 2 5 3 5" xfId="33414" xr:uid="{00000000-0005-0000-0000-0000B1820000}"/>
    <cellStyle name="Normal 3 2 5 3 6" xfId="33415" xr:uid="{00000000-0005-0000-0000-0000B2820000}"/>
    <cellStyle name="Normal 3 2 5 4" xfId="33416" xr:uid="{00000000-0005-0000-0000-0000B3820000}"/>
    <cellStyle name="Normal 3 2 5 4 2" xfId="33417" xr:uid="{00000000-0005-0000-0000-0000B4820000}"/>
    <cellStyle name="Normal 3 2 5 4 3" xfId="33418" xr:uid="{00000000-0005-0000-0000-0000B5820000}"/>
    <cellStyle name="Normal 3 2 5 4 4" xfId="33419" xr:uid="{00000000-0005-0000-0000-0000B6820000}"/>
    <cellStyle name="Normal 3 2 5 4 5" xfId="33420" xr:uid="{00000000-0005-0000-0000-0000B7820000}"/>
    <cellStyle name="Normal 3 2 5 4 6" xfId="33421" xr:uid="{00000000-0005-0000-0000-0000B8820000}"/>
    <cellStyle name="Normal 3 2 5 5" xfId="33422" xr:uid="{00000000-0005-0000-0000-0000B9820000}"/>
    <cellStyle name="Normal 3 2 5 5 2" xfId="33423" xr:uid="{00000000-0005-0000-0000-0000BA820000}"/>
    <cellStyle name="Normal 3 2 5 5 3" xfId="33424" xr:uid="{00000000-0005-0000-0000-0000BB820000}"/>
    <cellStyle name="Normal 3 2 5 5 4" xfId="33425" xr:uid="{00000000-0005-0000-0000-0000BC820000}"/>
    <cellStyle name="Normal 3 2 5 5 5" xfId="33426" xr:uid="{00000000-0005-0000-0000-0000BD820000}"/>
    <cellStyle name="Normal 3 2 5 5 6" xfId="33427" xr:uid="{00000000-0005-0000-0000-0000BE820000}"/>
    <cellStyle name="Normal 3 2 5 6" xfId="33428" xr:uid="{00000000-0005-0000-0000-0000BF820000}"/>
    <cellStyle name="Normal 3 2 5 6 2" xfId="33429" xr:uid="{00000000-0005-0000-0000-0000C0820000}"/>
    <cellStyle name="Normal 3 2 5 6 3" xfId="33430" xr:uid="{00000000-0005-0000-0000-0000C1820000}"/>
    <cellStyle name="Normal 3 2 5 6 4" xfId="33431" xr:uid="{00000000-0005-0000-0000-0000C2820000}"/>
    <cellStyle name="Normal 3 2 5 6 5" xfId="33432" xr:uid="{00000000-0005-0000-0000-0000C3820000}"/>
    <cellStyle name="Normal 3 2 5 6 6" xfId="33433" xr:uid="{00000000-0005-0000-0000-0000C4820000}"/>
    <cellStyle name="Normal 3 2 5 7" xfId="33434" xr:uid="{00000000-0005-0000-0000-0000C5820000}"/>
    <cellStyle name="Normal 3 2 5 8" xfId="33435" xr:uid="{00000000-0005-0000-0000-0000C6820000}"/>
    <cellStyle name="Normal 3 2 5 9" xfId="33436" xr:uid="{00000000-0005-0000-0000-0000C7820000}"/>
    <cellStyle name="Normal 3 2 50" xfId="33437" xr:uid="{00000000-0005-0000-0000-0000C8820000}"/>
    <cellStyle name="Normal 3 2 51" xfId="33438" xr:uid="{00000000-0005-0000-0000-0000C9820000}"/>
    <cellStyle name="Normal 3 2 51 2" xfId="33439" xr:uid="{00000000-0005-0000-0000-0000CA820000}"/>
    <cellStyle name="Normal 3 2 51 2 2" xfId="33440" xr:uid="{00000000-0005-0000-0000-0000CB820000}"/>
    <cellStyle name="Normal 3 2 51 2 3" xfId="33441" xr:uid="{00000000-0005-0000-0000-0000CC820000}"/>
    <cellStyle name="Normal 3 2 51 2 4" xfId="33442" xr:uid="{00000000-0005-0000-0000-0000CD820000}"/>
    <cellStyle name="Normal 3 2 51 3" xfId="33443" xr:uid="{00000000-0005-0000-0000-0000CE820000}"/>
    <cellStyle name="Normal 3 2 51 4" xfId="33444" xr:uid="{00000000-0005-0000-0000-0000CF820000}"/>
    <cellStyle name="Normal 3 2 51 5" xfId="33445" xr:uid="{00000000-0005-0000-0000-0000D0820000}"/>
    <cellStyle name="Normal 3 2 51 6" xfId="33446" xr:uid="{00000000-0005-0000-0000-0000D1820000}"/>
    <cellStyle name="Normal 3 2 52" xfId="33447" xr:uid="{00000000-0005-0000-0000-0000D2820000}"/>
    <cellStyle name="Normal 3 2 53" xfId="33448" xr:uid="{00000000-0005-0000-0000-0000D3820000}"/>
    <cellStyle name="Normal 3 2 54" xfId="33449" xr:uid="{00000000-0005-0000-0000-0000D4820000}"/>
    <cellStyle name="Normal 3 2 55" xfId="33450" xr:uid="{00000000-0005-0000-0000-0000D5820000}"/>
    <cellStyle name="Normal 3 2 56" xfId="33451" xr:uid="{00000000-0005-0000-0000-0000D6820000}"/>
    <cellStyle name="Normal 3 2 57" xfId="33452" xr:uid="{00000000-0005-0000-0000-0000D7820000}"/>
    <cellStyle name="Normal 3 2 57 2" xfId="33453" xr:uid="{00000000-0005-0000-0000-0000D8820000}"/>
    <cellStyle name="Normal 3 2 57 3" xfId="33454" xr:uid="{00000000-0005-0000-0000-0000D9820000}"/>
    <cellStyle name="Normal 3 2 57 4" xfId="33455" xr:uid="{00000000-0005-0000-0000-0000DA820000}"/>
    <cellStyle name="Normal 3 2 58" xfId="33456" xr:uid="{00000000-0005-0000-0000-0000DB820000}"/>
    <cellStyle name="Normal 3 2 59" xfId="33457" xr:uid="{00000000-0005-0000-0000-0000DC820000}"/>
    <cellStyle name="Normal 3 2 6" xfId="33458" xr:uid="{00000000-0005-0000-0000-0000DD820000}"/>
    <cellStyle name="Normal 3 2 6 10" xfId="33459" xr:uid="{00000000-0005-0000-0000-0000DE820000}"/>
    <cellStyle name="Normal 3 2 6 11" xfId="33460" xr:uid="{00000000-0005-0000-0000-0000DF820000}"/>
    <cellStyle name="Normal 3 2 6 2" xfId="33461" xr:uid="{00000000-0005-0000-0000-0000E0820000}"/>
    <cellStyle name="Normal 3 2 6 2 2" xfId="33462" xr:uid="{00000000-0005-0000-0000-0000E1820000}"/>
    <cellStyle name="Normal 3 2 6 2 3" xfId="33463" xr:uid="{00000000-0005-0000-0000-0000E2820000}"/>
    <cellStyle name="Normal 3 2 6 2 4" xfId="33464" xr:uid="{00000000-0005-0000-0000-0000E3820000}"/>
    <cellStyle name="Normal 3 2 6 2 5" xfId="33465" xr:uid="{00000000-0005-0000-0000-0000E4820000}"/>
    <cellStyle name="Normal 3 2 6 2 6" xfId="33466" xr:uid="{00000000-0005-0000-0000-0000E5820000}"/>
    <cellStyle name="Normal 3 2 6 3" xfId="33467" xr:uid="{00000000-0005-0000-0000-0000E6820000}"/>
    <cellStyle name="Normal 3 2 6 3 2" xfId="33468" xr:uid="{00000000-0005-0000-0000-0000E7820000}"/>
    <cellStyle name="Normal 3 2 6 3 3" xfId="33469" xr:uid="{00000000-0005-0000-0000-0000E8820000}"/>
    <cellStyle name="Normal 3 2 6 3 4" xfId="33470" xr:uid="{00000000-0005-0000-0000-0000E9820000}"/>
    <cellStyle name="Normal 3 2 6 3 5" xfId="33471" xr:uid="{00000000-0005-0000-0000-0000EA820000}"/>
    <cellStyle name="Normal 3 2 6 3 6" xfId="33472" xr:uid="{00000000-0005-0000-0000-0000EB820000}"/>
    <cellStyle name="Normal 3 2 6 4" xfId="33473" xr:uid="{00000000-0005-0000-0000-0000EC820000}"/>
    <cellStyle name="Normal 3 2 6 4 2" xfId="33474" xr:uid="{00000000-0005-0000-0000-0000ED820000}"/>
    <cellStyle name="Normal 3 2 6 4 3" xfId="33475" xr:uid="{00000000-0005-0000-0000-0000EE820000}"/>
    <cellStyle name="Normal 3 2 6 4 4" xfId="33476" xr:uid="{00000000-0005-0000-0000-0000EF820000}"/>
    <cellStyle name="Normal 3 2 6 4 5" xfId="33477" xr:uid="{00000000-0005-0000-0000-0000F0820000}"/>
    <cellStyle name="Normal 3 2 6 4 6" xfId="33478" xr:uid="{00000000-0005-0000-0000-0000F1820000}"/>
    <cellStyle name="Normal 3 2 6 5" xfId="33479" xr:uid="{00000000-0005-0000-0000-0000F2820000}"/>
    <cellStyle name="Normal 3 2 6 5 2" xfId="33480" xr:uid="{00000000-0005-0000-0000-0000F3820000}"/>
    <cellStyle name="Normal 3 2 6 5 3" xfId="33481" xr:uid="{00000000-0005-0000-0000-0000F4820000}"/>
    <cellStyle name="Normal 3 2 6 5 4" xfId="33482" xr:uid="{00000000-0005-0000-0000-0000F5820000}"/>
    <cellStyle name="Normal 3 2 6 5 5" xfId="33483" xr:uid="{00000000-0005-0000-0000-0000F6820000}"/>
    <cellStyle name="Normal 3 2 6 5 6" xfId="33484" xr:uid="{00000000-0005-0000-0000-0000F7820000}"/>
    <cellStyle name="Normal 3 2 6 6" xfId="33485" xr:uid="{00000000-0005-0000-0000-0000F8820000}"/>
    <cellStyle name="Normal 3 2 6 6 2" xfId="33486" xr:uid="{00000000-0005-0000-0000-0000F9820000}"/>
    <cellStyle name="Normal 3 2 6 6 3" xfId="33487" xr:uid="{00000000-0005-0000-0000-0000FA820000}"/>
    <cellStyle name="Normal 3 2 6 6 4" xfId="33488" xr:uid="{00000000-0005-0000-0000-0000FB820000}"/>
    <cellStyle name="Normal 3 2 6 6 5" xfId="33489" xr:uid="{00000000-0005-0000-0000-0000FC820000}"/>
    <cellStyle name="Normal 3 2 6 6 6" xfId="33490" xr:uid="{00000000-0005-0000-0000-0000FD820000}"/>
    <cellStyle name="Normal 3 2 6 7" xfId="33491" xr:uid="{00000000-0005-0000-0000-0000FE820000}"/>
    <cellStyle name="Normal 3 2 6 8" xfId="33492" xr:uid="{00000000-0005-0000-0000-0000FF820000}"/>
    <cellStyle name="Normal 3 2 6 9" xfId="33493" xr:uid="{00000000-0005-0000-0000-000000830000}"/>
    <cellStyle name="Normal 3 2 60" xfId="33494" xr:uid="{00000000-0005-0000-0000-000001830000}"/>
    <cellStyle name="Normal 3 2 61" xfId="33495" xr:uid="{00000000-0005-0000-0000-000002830000}"/>
    <cellStyle name="Normal 3 2 62" xfId="33496" xr:uid="{00000000-0005-0000-0000-000003830000}"/>
    <cellStyle name="Normal 3 2 63" xfId="33497" xr:uid="{00000000-0005-0000-0000-000004830000}"/>
    <cellStyle name="Normal 3 2 64" xfId="33498" xr:uid="{00000000-0005-0000-0000-000005830000}"/>
    <cellStyle name="Normal 3 2 65" xfId="33499" xr:uid="{00000000-0005-0000-0000-000006830000}"/>
    <cellStyle name="Normal 3 2 66" xfId="33500" xr:uid="{00000000-0005-0000-0000-000007830000}"/>
    <cellStyle name="Normal 3 2 67" xfId="33501" xr:uid="{00000000-0005-0000-0000-000008830000}"/>
    <cellStyle name="Normal 3 2 68" xfId="33502" xr:uid="{00000000-0005-0000-0000-000009830000}"/>
    <cellStyle name="Normal 3 2 69" xfId="33503" xr:uid="{00000000-0005-0000-0000-00000A830000}"/>
    <cellStyle name="Normal 3 2 7" xfId="33504" xr:uid="{00000000-0005-0000-0000-00000B830000}"/>
    <cellStyle name="Normal 3 2 7 10" xfId="33505" xr:uid="{00000000-0005-0000-0000-00000C830000}"/>
    <cellStyle name="Normal 3 2 7 11" xfId="33506" xr:uid="{00000000-0005-0000-0000-00000D830000}"/>
    <cellStyle name="Normal 3 2 7 2" xfId="33507" xr:uid="{00000000-0005-0000-0000-00000E830000}"/>
    <cellStyle name="Normal 3 2 7 2 2" xfId="33508" xr:uid="{00000000-0005-0000-0000-00000F830000}"/>
    <cellStyle name="Normal 3 2 7 2 3" xfId="33509" xr:uid="{00000000-0005-0000-0000-000010830000}"/>
    <cellStyle name="Normal 3 2 7 2 4" xfId="33510" xr:uid="{00000000-0005-0000-0000-000011830000}"/>
    <cellStyle name="Normal 3 2 7 2 5" xfId="33511" xr:uid="{00000000-0005-0000-0000-000012830000}"/>
    <cellStyle name="Normal 3 2 7 2 6" xfId="33512" xr:uid="{00000000-0005-0000-0000-000013830000}"/>
    <cellStyle name="Normal 3 2 7 3" xfId="33513" xr:uid="{00000000-0005-0000-0000-000014830000}"/>
    <cellStyle name="Normal 3 2 7 3 2" xfId="33514" xr:uid="{00000000-0005-0000-0000-000015830000}"/>
    <cellStyle name="Normal 3 2 7 3 3" xfId="33515" xr:uid="{00000000-0005-0000-0000-000016830000}"/>
    <cellStyle name="Normal 3 2 7 3 4" xfId="33516" xr:uid="{00000000-0005-0000-0000-000017830000}"/>
    <cellStyle name="Normal 3 2 7 3 5" xfId="33517" xr:uid="{00000000-0005-0000-0000-000018830000}"/>
    <cellStyle name="Normal 3 2 7 3 6" xfId="33518" xr:uid="{00000000-0005-0000-0000-000019830000}"/>
    <cellStyle name="Normal 3 2 7 4" xfId="33519" xr:uid="{00000000-0005-0000-0000-00001A830000}"/>
    <cellStyle name="Normal 3 2 7 4 2" xfId="33520" xr:uid="{00000000-0005-0000-0000-00001B830000}"/>
    <cellStyle name="Normal 3 2 7 4 3" xfId="33521" xr:uid="{00000000-0005-0000-0000-00001C830000}"/>
    <cellStyle name="Normal 3 2 7 4 4" xfId="33522" xr:uid="{00000000-0005-0000-0000-00001D830000}"/>
    <cellStyle name="Normal 3 2 7 4 5" xfId="33523" xr:uid="{00000000-0005-0000-0000-00001E830000}"/>
    <cellStyle name="Normal 3 2 7 4 6" xfId="33524" xr:uid="{00000000-0005-0000-0000-00001F830000}"/>
    <cellStyle name="Normal 3 2 7 5" xfId="33525" xr:uid="{00000000-0005-0000-0000-000020830000}"/>
    <cellStyle name="Normal 3 2 7 5 2" xfId="33526" xr:uid="{00000000-0005-0000-0000-000021830000}"/>
    <cellStyle name="Normal 3 2 7 5 3" xfId="33527" xr:uid="{00000000-0005-0000-0000-000022830000}"/>
    <cellStyle name="Normal 3 2 7 5 4" xfId="33528" xr:uid="{00000000-0005-0000-0000-000023830000}"/>
    <cellStyle name="Normal 3 2 7 5 5" xfId="33529" xr:uid="{00000000-0005-0000-0000-000024830000}"/>
    <cellStyle name="Normal 3 2 7 5 6" xfId="33530" xr:uid="{00000000-0005-0000-0000-000025830000}"/>
    <cellStyle name="Normal 3 2 7 6" xfId="33531" xr:uid="{00000000-0005-0000-0000-000026830000}"/>
    <cellStyle name="Normal 3 2 7 6 2" xfId="33532" xr:uid="{00000000-0005-0000-0000-000027830000}"/>
    <cellStyle name="Normal 3 2 7 6 3" xfId="33533" xr:uid="{00000000-0005-0000-0000-000028830000}"/>
    <cellStyle name="Normal 3 2 7 6 4" xfId="33534" xr:uid="{00000000-0005-0000-0000-000029830000}"/>
    <cellStyle name="Normal 3 2 7 6 5" xfId="33535" xr:uid="{00000000-0005-0000-0000-00002A830000}"/>
    <cellStyle name="Normal 3 2 7 6 6" xfId="33536" xr:uid="{00000000-0005-0000-0000-00002B830000}"/>
    <cellStyle name="Normal 3 2 7 7" xfId="33537" xr:uid="{00000000-0005-0000-0000-00002C830000}"/>
    <cellStyle name="Normal 3 2 7 8" xfId="33538" xr:uid="{00000000-0005-0000-0000-00002D830000}"/>
    <cellStyle name="Normal 3 2 7 9" xfId="33539" xr:uid="{00000000-0005-0000-0000-00002E830000}"/>
    <cellStyle name="Normal 3 2 70" xfId="33540" xr:uid="{00000000-0005-0000-0000-00002F830000}"/>
    <cellStyle name="Normal 3 2 71" xfId="33541" xr:uid="{00000000-0005-0000-0000-000030830000}"/>
    <cellStyle name="Normal 3 2 72" xfId="33542" xr:uid="{00000000-0005-0000-0000-000031830000}"/>
    <cellStyle name="Normal 3 2 72 2" xfId="33543" xr:uid="{00000000-0005-0000-0000-000032830000}"/>
    <cellStyle name="Normal 3 2 72 3" xfId="33544" xr:uid="{00000000-0005-0000-0000-000033830000}"/>
    <cellStyle name="Normal 3 2 72 4" xfId="33545" xr:uid="{00000000-0005-0000-0000-000034830000}"/>
    <cellStyle name="Normal 3 2 72 5" xfId="33546" xr:uid="{00000000-0005-0000-0000-000035830000}"/>
    <cellStyle name="Normal 3 2 72 6" xfId="33547" xr:uid="{00000000-0005-0000-0000-000036830000}"/>
    <cellStyle name="Normal 3 2 72 7" xfId="33548" xr:uid="{00000000-0005-0000-0000-000037830000}"/>
    <cellStyle name="Normal 3 2 73" xfId="33549" xr:uid="{00000000-0005-0000-0000-000038830000}"/>
    <cellStyle name="Normal 3 2 74" xfId="33550" xr:uid="{00000000-0005-0000-0000-000039830000}"/>
    <cellStyle name="Normal 3 2 75" xfId="33551" xr:uid="{00000000-0005-0000-0000-00003A830000}"/>
    <cellStyle name="Normal 3 2 76" xfId="33552" xr:uid="{00000000-0005-0000-0000-00003B830000}"/>
    <cellStyle name="Normal 3 2 77" xfId="33553" xr:uid="{00000000-0005-0000-0000-00003C830000}"/>
    <cellStyle name="Normal 3 2 78" xfId="33554" xr:uid="{00000000-0005-0000-0000-00003D830000}"/>
    <cellStyle name="Normal 3 2 79" xfId="33555" xr:uid="{00000000-0005-0000-0000-00003E830000}"/>
    <cellStyle name="Normal 3 2 8" xfId="33556" xr:uid="{00000000-0005-0000-0000-00003F830000}"/>
    <cellStyle name="Normal 3 2 8 10" xfId="33557" xr:uid="{00000000-0005-0000-0000-000040830000}"/>
    <cellStyle name="Normal 3 2 8 11" xfId="33558" xr:uid="{00000000-0005-0000-0000-000041830000}"/>
    <cellStyle name="Normal 3 2 8 2" xfId="33559" xr:uid="{00000000-0005-0000-0000-000042830000}"/>
    <cellStyle name="Normal 3 2 8 2 2" xfId="33560" xr:uid="{00000000-0005-0000-0000-000043830000}"/>
    <cellStyle name="Normal 3 2 8 2 3" xfId="33561" xr:uid="{00000000-0005-0000-0000-000044830000}"/>
    <cellStyle name="Normal 3 2 8 2 4" xfId="33562" xr:uid="{00000000-0005-0000-0000-000045830000}"/>
    <cellStyle name="Normal 3 2 8 2 5" xfId="33563" xr:uid="{00000000-0005-0000-0000-000046830000}"/>
    <cellStyle name="Normal 3 2 8 2 6" xfId="33564" xr:uid="{00000000-0005-0000-0000-000047830000}"/>
    <cellStyle name="Normal 3 2 8 3" xfId="33565" xr:uid="{00000000-0005-0000-0000-000048830000}"/>
    <cellStyle name="Normal 3 2 8 3 2" xfId="33566" xr:uid="{00000000-0005-0000-0000-000049830000}"/>
    <cellStyle name="Normal 3 2 8 3 3" xfId="33567" xr:uid="{00000000-0005-0000-0000-00004A830000}"/>
    <cellStyle name="Normal 3 2 8 3 4" xfId="33568" xr:uid="{00000000-0005-0000-0000-00004B830000}"/>
    <cellStyle name="Normal 3 2 8 3 5" xfId="33569" xr:uid="{00000000-0005-0000-0000-00004C830000}"/>
    <cellStyle name="Normal 3 2 8 3 6" xfId="33570" xr:uid="{00000000-0005-0000-0000-00004D830000}"/>
    <cellStyle name="Normal 3 2 8 4" xfId="33571" xr:uid="{00000000-0005-0000-0000-00004E830000}"/>
    <cellStyle name="Normal 3 2 8 4 2" xfId="33572" xr:uid="{00000000-0005-0000-0000-00004F830000}"/>
    <cellStyle name="Normal 3 2 8 4 3" xfId="33573" xr:uid="{00000000-0005-0000-0000-000050830000}"/>
    <cellStyle name="Normal 3 2 8 4 4" xfId="33574" xr:uid="{00000000-0005-0000-0000-000051830000}"/>
    <cellStyle name="Normal 3 2 8 4 5" xfId="33575" xr:uid="{00000000-0005-0000-0000-000052830000}"/>
    <cellStyle name="Normal 3 2 8 4 6" xfId="33576" xr:uid="{00000000-0005-0000-0000-000053830000}"/>
    <cellStyle name="Normal 3 2 8 5" xfId="33577" xr:uid="{00000000-0005-0000-0000-000054830000}"/>
    <cellStyle name="Normal 3 2 8 5 2" xfId="33578" xr:uid="{00000000-0005-0000-0000-000055830000}"/>
    <cellStyle name="Normal 3 2 8 5 3" xfId="33579" xr:uid="{00000000-0005-0000-0000-000056830000}"/>
    <cellStyle name="Normal 3 2 8 5 4" xfId="33580" xr:uid="{00000000-0005-0000-0000-000057830000}"/>
    <cellStyle name="Normal 3 2 8 5 5" xfId="33581" xr:uid="{00000000-0005-0000-0000-000058830000}"/>
    <cellStyle name="Normal 3 2 8 5 6" xfId="33582" xr:uid="{00000000-0005-0000-0000-000059830000}"/>
    <cellStyle name="Normal 3 2 8 6" xfId="33583" xr:uid="{00000000-0005-0000-0000-00005A830000}"/>
    <cellStyle name="Normal 3 2 8 6 2" xfId="33584" xr:uid="{00000000-0005-0000-0000-00005B830000}"/>
    <cellStyle name="Normal 3 2 8 6 3" xfId="33585" xr:uid="{00000000-0005-0000-0000-00005C830000}"/>
    <cellStyle name="Normal 3 2 8 6 4" xfId="33586" xr:uid="{00000000-0005-0000-0000-00005D830000}"/>
    <cellStyle name="Normal 3 2 8 6 5" xfId="33587" xr:uid="{00000000-0005-0000-0000-00005E830000}"/>
    <cellStyle name="Normal 3 2 8 6 6" xfId="33588" xr:uid="{00000000-0005-0000-0000-00005F830000}"/>
    <cellStyle name="Normal 3 2 8 7" xfId="33589" xr:uid="{00000000-0005-0000-0000-000060830000}"/>
    <cellStyle name="Normal 3 2 8 8" xfId="33590" xr:uid="{00000000-0005-0000-0000-000061830000}"/>
    <cellStyle name="Normal 3 2 8 9" xfId="33591" xr:uid="{00000000-0005-0000-0000-000062830000}"/>
    <cellStyle name="Normal 3 2 80" xfId="33592" xr:uid="{00000000-0005-0000-0000-000063830000}"/>
    <cellStyle name="Normal 3 2 81" xfId="33593" xr:uid="{00000000-0005-0000-0000-000064830000}"/>
    <cellStyle name="Normal 3 2 82" xfId="33594" xr:uid="{00000000-0005-0000-0000-000065830000}"/>
    <cellStyle name="Normal 3 2 83" xfId="33595" xr:uid="{00000000-0005-0000-0000-000066830000}"/>
    <cellStyle name="Normal 3 2 84" xfId="33596" xr:uid="{00000000-0005-0000-0000-000067830000}"/>
    <cellStyle name="Normal 3 2 85" xfId="33597" xr:uid="{00000000-0005-0000-0000-000068830000}"/>
    <cellStyle name="Normal 3 2 86" xfId="33598" xr:uid="{00000000-0005-0000-0000-000069830000}"/>
    <cellStyle name="Normal 3 2 87" xfId="33599" xr:uid="{00000000-0005-0000-0000-00006A830000}"/>
    <cellStyle name="Normal 3 2 88" xfId="33600" xr:uid="{00000000-0005-0000-0000-00006B830000}"/>
    <cellStyle name="Normal 3 2 89" xfId="33601" xr:uid="{00000000-0005-0000-0000-00006C830000}"/>
    <cellStyle name="Normal 3 2 9" xfId="33602" xr:uid="{00000000-0005-0000-0000-00006D830000}"/>
    <cellStyle name="Normal 3 2 9 10" xfId="33603" xr:uid="{00000000-0005-0000-0000-00006E830000}"/>
    <cellStyle name="Normal 3 2 9 11" xfId="33604" xr:uid="{00000000-0005-0000-0000-00006F830000}"/>
    <cellStyle name="Normal 3 2 9 2" xfId="33605" xr:uid="{00000000-0005-0000-0000-000070830000}"/>
    <cellStyle name="Normal 3 2 9 2 2" xfId="33606" xr:uid="{00000000-0005-0000-0000-000071830000}"/>
    <cellStyle name="Normal 3 2 9 2 3" xfId="33607" xr:uid="{00000000-0005-0000-0000-000072830000}"/>
    <cellStyle name="Normal 3 2 9 2 4" xfId="33608" xr:uid="{00000000-0005-0000-0000-000073830000}"/>
    <cellStyle name="Normal 3 2 9 2 5" xfId="33609" xr:uid="{00000000-0005-0000-0000-000074830000}"/>
    <cellStyle name="Normal 3 2 9 2 6" xfId="33610" xr:uid="{00000000-0005-0000-0000-000075830000}"/>
    <cellStyle name="Normal 3 2 9 3" xfId="33611" xr:uid="{00000000-0005-0000-0000-000076830000}"/>
    <cellStyle name="Normal 3 2 9 3 2" xfId="33612" xr:uid="{00000000-0005-0000-0000-000077830000}"/>
    <cellStyle name="Normal 3 2 9 3 3" xfId="33613" xr:uid="{00000000-0005-0000-0000-000078830000}"/>
    <cellStyle name="Normal 3 2 9 3 4" xfId="33614" xr:uid="{00000000-0005-0000-0000-000079830000}"/>
    <cellStyle name="Normal 3 2 9 3 5" xfId="33615" xr:uid="{00000000-0005-0000-0000-00007A830000}"/>
    <cellStyle name="Normal 3 2 9 3 6" xfId="33616" xr:uid="{00000000-0005-0000-0000-00007B830000}"/>
    <cellStyle name="Normal 3 2 9 4" xfId="33617" xr:uid="{00000000-0005-0000-0000-00007C830000}"/>
    <cellStyle name="Normal 3 2 9 4 2" xfId="33618" xr:uid="{00000000-0005-0000-0000-00007D830000}"/>
    <cellStyle name="Normal 3 2 9 4 3" xfId="33619" xr:uid="{00000000-0005-0000-0000-00007E830000}"/>
    <cellStyle name="Normal 3 2 9 4 4" xfId="33620" xr:uid="{00000000-0005-0000-0000-00007F830000}"/>
    <cellStyle name="Normal 3 2 9 4 5" xfId="33621" xr:uid="{00000000-0005-0000-0000-000080830000}"/>
    <cellStyle name="Normal 3 2 9 4 6" xfId="33622" xr:uid="{00000000-0005-0000-0000-000081830000}"/>
    <cellStyle name="Normal 3 2 9 5" xfId="33623" xr:uid="{00000000-0005-0000-0000-000082830000}"/>
    <cellStyle name="Normal 3 2 9 5 2" xfId="33624" xr:uid="{00000000-0005-0000-0000-000083830000}"/>
    <cellStyle name="Normal 3 2 9 5 3" xfId="33625" xr:uid="{00000000-0005-0000-0000-000084830000}"/>
    <cellStyle name="Normal 3 2 9 5 4" xfId="33626" xr:uid="{00000000-0005-0000-0000-000085830000}"/>
    <cellStyle name="Normal 3 2 9 5 5" xfId="33627" xr:uid="{00000000-0005-0000-0000-000086830000}"/>
    <cellStyle name="Normal 3 2 9 5 6" xfId="33628" xr:uid="{00000000-0005-0000-0000-000087830000}"/>
    <cellStyle name="Normal 3 2 9 6" xfId="33629" xr:uid="{00000000-0005-0000-0000-000088830000}"/>
    <cellStyle name="Normal 3 2 9 6 2" xfId="33630" xr:uid="{00000000-0005-0000-0000-000089830000}"/>
    <cellStyle name="Normal 3 2 9 6 3" xfId="33631" xr:uid="{00000000-0005-0000-0000-00008A830000}"/>
    <cellStyle name="Normal 3 2 9 6 4" xfId="33632" xr:uid="{00000000-0005-0000-0000-00008B830000}"/>
    <cellStyle name="Normal 3 2 9 6 5" xfId="33633" xr:uid="{00000000-0005-0000-0000-00008C830000}"/>
    <cellStyle name="Normal 3 2 9 6 6" xfId="33634" xr:uid="{00000000-0005-0000-0000-00008D830000}"/>
    <cellStyle name="Normal 3 2 9 7" xfId="33635" xr:uid="{00000000-0005-0000-0000-00008E830000}"/>
    <cellStyle name="Normal 3 2 9 8" xfId="33636" xr:uid="{00000000-0005-0000-0000-00008F830000}"/>
    <cellStyle name="Normal 3 2 9 9" xfId="33637" xr:uid="{00000000-0005-0000-0000-000090830000}"/>
    <cellStyle name="Normal 3 2 90" xfId="33638" xr:uid="{00000000-0005-0000-0000-000091830000}"/>
    <cellStyle name="Normal 3 2 91" xfId="33639" xr:uid="{00000000-0005-0000-0000-000092830000}"/>
    <cellStyle name="Normal 3 2 92" xfId="33640" xr:uid="{00000000-0005-0000-0000-000093830000}"/>
    <cellStyle name="Normal 3 2 93" xfId="33641" xr:uid="{00000000-0005-0000-0000-000094830000}"/>
    <cellStyle name="Normal 3 2 94" xfId="33642" xr:uid="{00000000-0005-0000-0000-000095830000}"/>
    <cellStyle name="Normal 3 2 95" xfId="33643" xr:uid="{00000000-0005-0000-0000-000096830000}"/>
    <cellStyle name="Normal 3 2 96" xfId="33644" xr:uid="{00000000-0005-0000-0000-000097830000}"/>
    <cellStyle name="Normal 3 2 96 10" xfId="33645" xr:uid="{00000000-0005-0000-0000-000098830000}"/>
    <cellStyle name="Normal 3 2 96 11" xfId="33646" xr:uid="{00000000-0005-0000-0000-000099830000}"/>
    <cellStyle name="Normal 3 2 96 12" xfId="33647" xr:uid="{00000000-0005-0000-0000-00009A830000}"/>
    <cellStyle name="Normal 3 2 96 13" xfId="33648" xr:uid="{00000000-0005-0000-0000-00009B830000}"/>
    <cellStyle name="Normal 3 2 96 14" xfId="33649" xr:uid="{00000000-0005-0000-0000-00009C830000}"/>
    <cellStyle name="Normal 3 2 96 15" xfId="33650" xr:uid="{00000000-0005-0000-0000-00009D830000}"/>
    <cellStyle name="Normal 3 2 96 16" xfId="33651" xr:uid="{00000000-0005-0000-0000-00009E830000}"/>
    <cellStyle name="Normal 3 2 96 17" xfId="33652" xr:uid="{00000000-0005-0000-0000-00009F830000}"/>
    <cellStyle name="Normal 3 2 96 18" xfId="33653" xr:uid="{00000000-0005-0000-0000-0000A0830000}"/>
    <cellStyle name="Normal 3 2 96 19" xfId="33654" xr:uid="{00000000-0005-0000-0000-0000A1830000}"/>
    <cellStyle name="Normal 3 2 96 2" xfId="33655" xr:uid="{00000000-0005-0000-0000-0000A2830000}"/>
    <cellStyle name="Normal 3 2 96 20" xfId="33656" xr:uid="{00000000-0005-0000-0000-0000A3830000}"/>
    <cellStyle name="Normal 3 2 96 3" xfId="33657" xr:uid="{00000000-0005-0000-0000-0000A4830000}"/>
    <cellStyle name="Normal 3 2 96 4" xfId="33658" xr:uid="{00000000-0005-0000-0000-0000A5830000}"/>
    <cellStyle name="Normal 3 2 96 5" xfId="33659" xr:uid="{00000000-0005-0000-0000-0000A6830000}"/>
    <cellStyle name="Normal 3 2 96 6" xfId="33660" xr:uid="{00000000-0005-0000-0000-0000A7830000}"/>
    <cellStyle name="Normal 3 2 96 7" xfId="33661" xr:uid="{00000000-0005-0000-0000-0000A8830000}"/>
    <cellStyle name="Normal 3 2 96 8" xfId="33662" xr:uid="{00000000-0005-0000-0000-0000A9830000}"/>
    <cellStyle name="Normal 3 2 96 9" xfId="33663" xr:uid="{00000000-0005-0000-0000-0000AA830000}"/>
    <cellStyle name="Normal 3 2 97" xfId="33664" xr:uid="{00000000-0005-0000-0000-0000AB830000}"/>
    <cellStyle name="Normal 3 2 97 10" xfId="33665" xr:uid="{00000000-0005-0000-0000-0000AC830000}"/>
    <cellStyle name="Normal 3 2 97 11" xfId="33666" xr:uid="{00000000-0005-0000-0000-0000AD830000}"/>
    <cellStyle name="Normal 3 2 97 12" xfId="33667" xr:uid="{00000000-0005-0000-0000-0000AE830000}"/>
    <cellStyle name="Normal 3 2 97 13" xfId="33668" xr:uid="{00000000-0005-0000-0000-0000AF830000}"/>
    <cellStyle name="Normal 3 2 97 14" xfId="33669" xr:uid="{00000000-0005-0000-0000-0000B0830000}"/>
    <cellStyle name="Normal 3 2 97 15" xfId="33670" xr:uid="{00000000-0005-0000-0000-0000B1830000}"/>
    <cellStyle name="Normal 3 2 97 16" xfId="33671" xr:uid="{00000000-0005-0000-0000-0000B2830000}"/>
    <cellStyle name="Normal 3 2 97 17" xfId="33672" xr:uid="{00000000-0005-0000-0000-0000B3830000}"/>
    <cellStyle name="Normal 3 2 97 2" xfId="33673" xr:uid="{00000000-0005-0000-0000-0000B4830000}"/>
    <cellStyle name="Normal 3 2 97 3" xfId="33674" xr:uid="{00000000-0005-0000-0000-0000B5830000}"/>
    <cellStyle name="Normal 3 2 97 4" xfId="33675" xr:uid="{00000000-0005-0000-0000-0000B6830000}"/>
    <cellStyle name="Normal 3 2 97 5" xfId="33676" xr:uid="{00000000-0005-0000-0000-0000B7830000}"/>
    <cellStyle name="Normal 3 2 97 6" xfId="33677" xr:uid="{00000000-0005-0000-0000-0000B8830000}"/>
    <cellStyle name="Normal 3 2 97 7" xfId="33678" xr:uid="{00000000-0005-0000-0000-0000B9830000}"/>
    <cellStyle name="Normal 3 2 97 8" xfId="33679" xr:uid="{00000000-0005-0000-0000-0000BA830000}"/>
    <cellStyle name="Normal 3 2 97 9" xfId="33680" xr:uid="{00000000-0005-0000-0000-0000BB830000}"/>
    <cellStyle name="Normal 3 2 98" xfId="33681" xr:uid="{00000000-0005-0000-0000-0000BC830000}"/>
    <cellStyle name="Normal 3 2 98 10" xfId="33682" xr:uid="{00000000-0005-0000-0000-0000BD830000}"/>
    <cellStyle name="Normal 3 2 98 11" xfId="33683" xr:uid="{00000000-0005-0000-0000-0000BE830000}"/>
    <cellStyle name="Normal 3 2 98 12" xfId="33684" xr:uid="{00000000-0005-0000-0000-0000BF830000}"/>
    <cellStyle name="Normal 3 2 98 13" xfId="33685" xr:uid="{00000000-0005-0000-0000-0000C0830000}"/>
    <cellStyle name="Normal 3 2 98 14" xfId="33686" xr:uid="{00000000-0005-0000-0000-0000C1830000}"/>
    <cellStyle name="Normal 3 2 98 15" xfId="33687" xr:uid="{00000000-0005-0000-0000-0000C2830000}"/>
    <cellStyle name="Normal 3 2 98 16" xfId="33688" xr:uid="{00000000-0005-0000-0000-0000C3830000}"/>
    <cellStyle name="Normal 3 2 98 17" xfId="33689" xr:uid="{00000000-0005-0000-0000-0000C4830000}"/>
    <cellStyle name="Normal 3 2 98 2" xfId="33690" xr:uid="{00000000-0005-0000-0000-0000C5830000}"/>
    <cellStyle name="Normal 3 2 98 3" xfId="33691" xr:uid="{00000000-0005-0000-0000-0000C6830000}"/>
    <cellStyle name="Normal 3 2 98 4" xfId="33692" xr:uid="{00000000-0005-0000-0000-0000C7830000}"/>
    <cellStyle name="Normal 3 2 98 5" xfId="33693" xr:uid="{00000000-0005-0000-0000-0000C8830000}"/>
    <cellStyle name="Normal 3 2 98 6" xfId="33694" xr:uid="{00000000-0005-0000-0000-0000C9830000}"/>
    <cellStyle name="Normal 3 2 98 7" xfId="33695" xr:uid="{00000000-0005-0000-0000-0000CA830000}"/>
    <cellStyle name="Normal 3 2 98 8" xfId="33696" xr:uid="{00000000-0005-0000-0000-0000CB830000}"/>
    <cellStyle name="Normal 3 2 98 9" xfId="33697" xr:uid="{00000000-0005-0000-0000-0000CC830000}"/>
    <cellStyle name="Normal 3 2 99" xfId="33698" xr:uid="{00000000-0005-0000-0000-0000CD830000}"/>
    <cellStyle name="Normal 3 2 99 10" xfId="33699" xr:uid="{00000000-0005-0000-0000-0000CE830000}"/>
    <cellStyle name="Normal 3 2 99 11" xfId="33700" xr:uid="{00000000-0005-0000-0000-0000CF830000}"/>
    <cellStyle name="Normal 3 2 99 12" xfId="33701" xr:uid="{00000000-0005-0000-0000-0000D0830000}"/>
    <cellStyle name="Normal 3 2 99 13" xfId="33702" xr:uid="{00000000-0005-0000-0000-0000D1830000}"/>
    <cellStyle name="Normal 3 2 99 2" xfId="33703" xr:uid="{00000000-0005-0000-0000-0000D2830000}"/>
    <cellStyle name="Normal 3 2 99 3" xfId="33704" xr:uid="{00000000-0005-0000-0000-0000D3830000}"/>
    <cellStyle name="Normal 3 2 99 4" xfId="33705" xr:uid="{00000000-0005-0000-0000-0000D4830000}"/>
    <cellStyle name="Normal 3 2 99 5" xfId="33706" xr:uid="{00000000-0005-0000-0000-0000D5830000}"/>
    <cellStyle name="Normal 3 2 99 6" xfId="33707" xr:uid="{00000000-0005-0000-0000-0000D6830000}"/>
    <cellStyle name="Normal 3 2 99 7" xfId="33708" xr:uid="{00000000-0005-0000-0000-0000D7830000}"/>
    <cellStyle name="Normal 3 2 99 8" xfId="33709" xr:uid="{00000000-0005-0000-0000-0000D8830000}"/>
    <cellStyle name="Normal 3 2 99 9" xfId="33710" xr:uid="{00000000-0005-0000-0000-0000D9830000}"/>
    <cellStyle name="Normal 3 2_Ch4 v2" xfId="33711" xr:uid="{00000000-0005-0000-0000-0000DA830000}"/>
    <cellStyle name="Normal 3 20" xfId="33712" xr:uid="{00000000-0005-0000-0000-0000DB830000}"/>
    <cellStyle name="Normal 3 20 2" xfId="33713" xr:uid="{00000000-0005-0000-0000-0000DC830000}"/>
    <cellStyle name="Normal 3 20 3" xfId="33714" xr:uid="{00000000-0005-0000-0000-0000DD830000}"/>
    <cellStyle name="Normal 3 20 4" xfId="33715" xr:uid="{00000000-0005-0000-0000-0000DE830000}"/>
    <cellStyle name="Normal 3 20 5" xfId="33716" xr:uid="{00000000-0005-0000-0000-0000DF830000}"/>
    <cellStyle name="Normal 3 20 6" xfId="33717" xr:uid="{00000000-0005-0000-0000-0000E0830000}"/>
    <cellStyle name="Normal 3 20 7" xfId="33718" xr:uid="{00000000-0005-0000-0000-0000E1830000}"/>
    <cellStyle name="Normal 3 21" xfId="33719" xr:uid="{00000000-0005-0000-0000-0000E2830000}"/>
    <cellStyle name="Normal 3 21 2" xfId="33720" xr:uid="{00000000-0005-0000-0000-0000E3830000}"/>
    <cellStyle name="Normal 3 21 3" xfId="33721" xr:uid="{00000000-0005-0000-0000-0000E4830000}"/>
    <cellStyle name="Normal 3 21 4" xfId="33722" xr:uid="{00000000-0005-0000-0000-0000E5830000}"/>
    <cellStyle name="Normal 3 21 5" xfId="33723" xr:uid="{00000000-0005-0000-0000-0000E6830000}"/>
    <cellStyle name="Normal 3 21 6" xfId="33724" xr:uid="{00000000-0005-0000-0000-0000E7830000}"/>
    <cellStyle name="Normal 3 21 7" xfId="33725" xr:uid="{00000000-0005-0000-0000-0000E8830000}"/>
    <cellStyle name="Normal 3 22" xfId="33726" xr:uid="{00000000-0005-0000-0000-0000E9830000}"/>
    <cellStyle name="Normal 3 22 2" xfId="33727" xr:uid="{00000000-0005-0000-0000-0000EA830000}"/>
    <cellStyle name="Normal 3 23" xfId="33728" xr:uid="{00000000-0005-0000-0000-0000EB830000}"/>
    <cellStyle name="Normal 3 23 2" xfId="33729" xr:uid="{00000000-0005-0000-0000-0000EC830000}"/>
    <cellStyle name="Normal 3 24" xfId="33730" xr:uid="{00000000-0005-0000-0000-0000ED830000}"/>
    <cellStyle name="Normal 3 24 2" xfId="33731" xr:uid="{00000000-0005-0000-0000-0000EE830000}"/>
    <cellStyle name="Normal 3 25" xfId="33732" xr:uid="{00000000-0005-0000-0000-0000EF830000}"/>
    <cellStyle name="Normal 3 25 2" xfId="33733" xr:uid="{00000000-0005-0000-0000-0000F0830000}"/>
    <cellStyle name="Normal 3 26" xfId="33734" xr:uid="{00000000-0005-0000-0000-0000F1830000}"/>
    <cellStyle name="Normal 3 26 2" xfId="33735" xr:uid="{00000000-0005-0000-0000-0000F2830000}"/>
    <cellStyle name="Normal 3 27" xfId="33736" xr:uid="{00000000-0005-0000-0000-0000F3830000}"/>
    <cellStyle name="Normal 3 27 2" xfId="33737" xr:uid="{00000000-0005-0000-0000-0000F4830000}"/>
    <cellStyle name="Normal 3 28" xfId="33738" xr:uid="{00000000-0005-0000-0000-0000F5830000}"/>
    <cellStyle name="Normal 3 28 2" xfId="33739" xr:uid="{00000000-0005-0000-0000-0000F6830000}"/>
    <cellStyle name="Normal 3 28 3" xfId="33740" xr:uid="{00000000-0005-0000-0000-0000F7830000}"/>
    <cellStyle name="Normal 3 29" xfId="33741" xr:uid="{00000000-0005-0000-0000-0000F8830000}"/>
    <cellStyle name="Normal 3 29 2" xfId="33742" xr:uid="{00000000-0005-0000-0000-0000F9830000}"/>
    <cellStyle name="Normal 3 3" xfId="33743" xr:uid="{00000000-0005-0000-0000-0000FA830000}"/>
    <cellStyle name="Normal 3 3 10" xfId="33744" xr:uid="{00000000-0005-0000-0000-0000FB830000}"/>
    <cellStyle name="Normal 3 3 10 10" xfId="33745" xr:uid="{00000000-0005-0000-0000-0000FC830000}"/>
    <cellStyle name="Normal 3 3 10 11" xfId="33746" xr:uid="{00000000-0005-0000-0000-0000FD830000}"/>
    <cellStyle name="Normal 3 3 10 2" xfId="33747" xr:uid="{00000000-0005-0000-0000-0000FE830000}"/>
    <cellStyle name="Normal 3 3 10 2 2" xfId="33748" xr:uid="{00000000-0005-0000-0000-0000FF830000}"/>
    <cellStyle name="Normal 3 3 10 2 3" xfId="33749" xr:uid="{00000000-0005-0000-0000-000000840000}"/>
    <cellStyle name="Normal 3 3 10 2 4" xfId="33750" xr:uid="{00000000-0005-0000-0000-000001840000}"/>
    <cellStyle name="Normal 3 3 10 2 5" xfId="33751" xr:uid="{00000000-0005-0000-0000-000002840000}"/>
    <cellStyle name="Normal 3 3 10 2 6" xfId="33752" xr:uid="{00000000-0005-0000-0000-000003840000}"/>
    <cellStyle name="Normal 3 3 10 3" xfId="33753" xr:uid="{00000000-0005-0000-0000-000004840000}"/>
    <cellStyle name="Normal 3 3 10 3 2" xfId="33754" xr:uid="{00000000-0005-0000-0000-000005840000}"/>
    <cellStyle name="Normal 3 3 10 3 3" xfId="33755" xr:uid="{00000000-0005-0000-0000-000006840000}"/>
    <cellStyle name="Normal 3 3 10 3 4" xfId="33756" xr:uid="{00000000-0005-0000-0000-000007840000}"/>
    <cellStyle name="Normal 3 3 10 3 5" xfId="33757" xr:uid="{00000000-0005-0000-0000-000008840000}"/>
    <cellStyle name="Normal 3 3 10 3 6" xfId="33758" xr:uid="{00000000-0005-0000-0000-000009840000}"/>
    <cellStyle name="Normal 3 3 10 4" xfId="33759" xr:uid="{00000000-0005-0000-0000-00000A840000}"/>
    <cellStyle name="Normal 3 3 10 4 2" xfId="33760" xr:uid="{00000000-0005-0000-0000-00000B840000}"/>
    <cellStyle name="Normal 3 3 10 4 3" xfId="33761" xr:uid="{00000000-0005-0000-0000-00000C840000}"/>
    <cellStyle name="Normal 3 3 10 4 4" xfId="33762" xr:uid="{00000000-0005-0000-0000-00000D840000}"/>
    <cellStyle name="Normal 3 3 10 4 5" xfId="33763" xr:uid="{00000000-0005-0000-0000-00000E840000}"/>
    <cellStyle name="Normal 3 3 10 4 6" xfId="33764" xr:uid="{00000000-0005-0000-0000-00000F840000}"/>
    <cellStyle name="Normal 3 3 10 5" xfId="33765" xr:uid="{00000000-0005-0000-0000-000010840000}"/>
    <cellStyle name="Normal 3 3 10 5 2" xfId="33766" xr:uid="{00000000-0005-0000-0000-000011840000}"/>
    <cellStyle name="Normal 3 3 10 5 3" xfId="33767" xr:uid="{00000000-0005-0000-0000-000012840000}"/>
    <cellStyle name="Normal 3 3 10 5 4" xfId="33768" xr:uid="{00000000-0005-0000-0000-000013840000}"/>
    <cellStyle name="Normal 3 3 10 5 5" xfId="33769" xr:uid="{00000000-0005-0000-0000-000014840000}"/>
    <cellStyle name="Normal 3 3 10 5 6" xfId="33770" xr:uid="{00000000-0005-0000-0000-000015840000}"/>
    <cellStyle name="Normal 3 3 10 6" xfId="33771" xr:uid="{00000000-0005-0000-0000-000016840000}"/>
    <cellStyle name="Normal 3 3 10 6 2" xfId="33772" xr:uid="{00000000-0005-0000-0000-000017840000}"/>
    <cellStyle name="Normal 3 3 10 6 3" xfId="33773" xr:uid="{00000000-0005-0000-0000-000018840000}"/>
    <cellStyle name="Normal 3 3 10 6 4" xfId="33774" xr:uid="{00000000-0005-0000-0000-000019840000}"/>
    <cellStyle name="Normal 3 3 10 6 5" xfId="33775" xr:uid="{00000000-0005-0000-0000-00001A840000}"/>
    <cellStyle name="Normal 3 3 10 6 6" xfId="33776" xr:uid="{00000000-0005-0000-0000-00001B840000}"/>
    <cellStyle name="Normal 3 3 10 7" xfId="33777" xr:uid="{00000000-0005-0000-0000-00001C840000}"/>
    <cellStyle name="Normal 3 3 10 8" xfId="33778" xr:uid="{00000000-0005-0000-0000-00001D840000}"/>
    <cellStyle name="Normal 3 3 10 9" xfId="33779" xr:uid="{00000000-0005-0000-0000-00001E840000}"/>
    <cellStyle name="Normal 3 3 11" xfId="33780" xr:uid="{00000000-0005-0000-0000-00001F840000}"/>
    <cellStyle name="Normal 3 3 11 10" xfId="33781" xr:uid="{00000000-0005-0000-0000-000020840000}"/>
    <cellStyle name="Normal 3 3 11 11" xfId="33782" xr:uid="{00000000-0005-0000-0000-000021840000}"/>
    <cellStyle name="Normal 3 3 11 2" xfId="33783" xr:uid="{00000000-0005-0000-0000-000022840000}"/>
    <cellStyle name="Normal 3 3 11 2 2" xfId="33784" xr:uid="{00000000-0005-0000-0000-000023840000}"/>
    <cellStyle name="Normal 3 3 11 2 3" xfId="33785" xr:uid="{00000000-0005-0000-0000-000024840000}"/>
    <cellStyle name="Normal 3 3 11 2 4" xfId="33786" xr:uid="{00000000-0005-0000-0000-000025840000}"/>
    <cellStyle name="Normal 3 3 11 2 5" xfId="33787" xr:uid="{00000000-0005-0000-0000-000026840000}"/>
    <cellStyle name="Normal 3 3 11 2 6" xfId="33788" xr:uid="{00000000-0005-0000-0000-000027840000}"/>
    <cellStyle name="Normal 3 3 11 3" xfId="33789" xr:uid="{00000000-0005-0000-0000-000028840000}"/>
    <cellStyle name="Normal 3 3 11 3 2" xfId="33790" xr:uid="{00000000-0005-0000-0000-000029840000}"/>
    <cellStyle name="Normal 3 3 11 3 3" xfId="33791" xr:uid="{00000000-0005-0000-0000-00002A840000}"/>
    <cellStyle name="Normal 3 3 11 3 4" xfId="33792" xr:uid="{00000000-0005-0000-0000-00002B840000}"/>
    <cellStyle name="Normal 3 3 11 3 5" xfId="33793" xr:uid="{00000000-0005-0000-0000-00002C840000}"/>
    <cellStyle name="Normal 3 3 11 3 6" xfId="33794" xr:uid="{00000000-0005-0000-0000-00002D840000}"/>
    <cellStyle name="Normal 3 3 11 4" xfId="33795" xr:uid="{00000000-0005-0000-0000-00002E840000}"/>
    <cellStyle name="Normal 3 3 11 4 2" xfId="33796" xr:uid="{00000000-0005-0000-0000-00002F840000}"/>
    <cellStyle name="Normal 3 3 11 4 3" xfId="33797" xr:uid="{00000000-0005-0000-0000-000030840000}"/>
    <cellStyle name="Normal 3 3 11 4 4" xfId="33798" xr:uid="{00000000-0005-0000-0000-000031840000}"/>
    <cellStyle name="Normal 3 3 11 4 5" xfId="33799" xr:uid="{00000000-0005-0000-0000-000032840000}"/>
    <cellStyle name="Normal 3 3 11 4 6" xfId="33800" xr:uid="{00000000-0005-0000-0000-000033840000}"/>
    <cellStyle name="Normal 3 3 11 5" xfId="33801" xr:uid="{00000000-0005-0000-0000-000034840000}"/>
    <cellStyle name="Normal 3 3 11 5 2" xfId="33802" xr:uid="{00000000-0005-0000-0000-000035840000}"/>
    <cellStyle name="Normal 3 3 11 5 3" xfId="33803" xr:uid="{00000000-0005-0000-0000-000036840000}"/>
    <cellStyle name="Normal 3 3 11 5 4" xfId="33804" xr:uid="{00000000-0005-0000-0000-000037840000}"/>
    <cellStyle name="Normal 3 3 11 5 5" xfId="33805" xr:uid="{00000000-0005-0000-0000-000038840000}"/>
    <cellStyle name="Normal 3 3 11 5 6" xfId="33806" xr:uid="{00000000-0005-0000-0000-000039840000}"/>
    <cellStyle name="Normal 3 3 11 6" xfId="33807" xr:uid="{00000000-0005-0000-0000-00003A840000}"/>
    <cellStyle name="Normal 3 3 11 6 2" xfId="33808" xr:uid="{00000000-0005-0000-0000-00003B840000}"/>
    <cellStyle name="Normal 3 3 11 6 3" xfId="33809" xr:uid="{00000000-0005-0000-0000-00003C840000}"/>
    <cellStyle name="Normal 3 3 11 6 4" xfId="33810" xr:uid="{00000000-0005-0000-0000-00003D840000}"/>
    <cellStyle name="Normal 3 3 11 6 5" xfId="33811" xr:uid="{00000000-0005-0000-0000-00003E840000}"/>
    <cellStyle name="Normal 3 3 11 6 6" xfId="33812" xr:uid="{00000000-0005-0000-0000-00003F840000}"/>
    <cellStyle name="Normal 3 3 11 7" xfId="33813" xr:uid="{00000000-0005-0000-0000-000040840000}"/>
    <cellStyle name="Normal 3 3 11 8" xfId="33814" xr:uid="{00000000-0005-0000-0000-000041840000}"/>
    <cellStyle name="Normal 3 3 11 9" xfId="33815" xr:uid="{00000000-0005-0000-0000-000042840000}"/>
    <cellStyle name="Normal 3 3 12" xfId="33816" xr:uid="{00000000-0005-0000-0000-000043840000}"/>
    <cellStyle name="Normal 3 3 12 10" xfId="33817" xr:uid="{00000000-0005-0000-0000-000044840000}"/>
    <cellStyle name="Normal 3 3 12 11" xfId="33818" xr:uid="{00000000-0005-0000-0000-000045840000}"/>
    <cellStyle name="Normal 3 3 12 2" xfId="33819" xr:uid="{00000000-0005-0000-0000-000046840000}"/>
    <cellStyle name="Normal 3 3 12 2 2" xfId="33820" xr:uid="{00000000-0005-0000-0000-000047840000}"/>
    <cellStyle name="Normal 3 3 12 2 3" xfId="33821" xr:uid="{00000000-0005-0000-0000-000048840000}"/>
    <cellStyle name="Normal 3 3 12 2 4" xfId="33822" xr:uid="{00000000-0005-0000-0000-000049840000}"/>
    <cellStyle name="Normal 3 3 12 2 5" xfId="33823" xr:uid="{00000000-0005-0000-0000-00004A840000}"/>
    <cellStyle name="Normal 3 3 12 2 6" xfId="33824" xr:uid="{00000000-0005-0000-0000-00004B840000}"/>
    <cellStyle name="Normal 3 3 12 3" xfId="33825" xr:uid="{00000000-0005-0000-0000-00004C840000}"/>
    <cellStyle name="Normal 3 3 12 3 2" xfId="33826" xr:uid="{00000000-0005-0000-0000-00004D840000}"/>
    <cellStyle name="Normal 3 3 12 3 3" xfId="33827" xr:uid="{00000000-0005-0000-0000-00004E840000}"/>
    <cellStyle name="Normal 3 3 12 3 4" xfId="33828" xr:uid="{00000000-0005-0000-0000-00004F840000}"/>
    <cellStyle name="Normal 3 3 12 3 5" xfId="33829" xr:uid="{00000000-0005-0000-0000-000050840000}"/>
    <cellStyle name="Normal 3 3 12 3 6" xfId="33830" xr:uid="{00000000-0005-0000-0000-000051840000}"/>
    <cellStyle name="Normal 3 3 12 4" xfId="33831" xr:uid="{00000000-0005-0000-0000-000052840000}"/>
    <cellStyle name="Normal 3 3 12 4 2" xfId="33832" xr:uid="{00000000-0005-0000-0000-000053840000}"/>
    <cellStyle name="Normal 3 3 12 4 3" xfId="33833" xr:uid="{00000000-0005-0000-0000-000054840000}"/>
    <cellStyle name="Normal 3 3 12 4 4" xfId="33834" xr:uid="{00000000-0005-0000-0000-000055840000}"/>
    <cellStyle name="Normal 3 3 12 4 5" xfId="33835" xr:uid="{00000000-0005-0000-0000-000056840000}"/>
    <cellStyle name="Normal 3 3 12 4 6" xfId="33836" xr:uid="{00000000-0005-0000-0000-000057840000}"/>
    <cellStyle name="Normal 3 3 12 5" xfId="33837" xr:uid="{00000000-0005-0000-0000-000058840000}"/>
    <cellStyle name="Normal 3 3 12 5 2" xfId="33838" xr:uid="{00000000-0005-0000-0000-000059840000}"/>
    <cellStyle name="Normal 3 3 12 5 3" xfId="33839" xr:uid="{00000000-0005-0000-0000-00005A840000}"/>
    <cellStyle name="Normal 3 3 12 5 4" xfId="33840" xr:uid="{00000000-0005-0000-0000-00005B840000}"/>
    <cellStyle name="Normal 3 3 12 5 5" xfId="33841" xr:uid="{00000000-0005-0000-0000-00005C840000}"/>
    <cellStyle name="Normal 3 3 12 5 6" xfId="33842" xr:uid="{00000000-0005-0000-0000-00005D840000}"/>
    <cellStyle name="Normal 3 3 12 6" xfId="33843" xr:uid="{00000000-0005-0000-0000-00005E840000}"/>
    <cellStyle name="Normal 3 3 12 6 2" xfId="33844" xr:uid="{00000000-0005-0000-0000-00005F840000}"/>
    <cellStyle name="Normal 3 3 12 6 3" xfId="33845" xr:uid="{00000000-0005-0000-0000-000060840000}"/>
    <cellStyle name="Normal 3 3 12 6 4" xfId="33846" xr:uid="{00000000-0005-0000-0000-000061840000}"/>
    <cellStyle name="Normal 3 3 12 6 5" xfId="33847" xr:uid="{00000000-0005-0000-0000-000062840000}"/>
    <cellStyle name="Normal 3 3 12 6 6" xfId="33848" xr:uid="{00000000-0005-0000-0000-000063840000}"/>
    <cellStyle name="Normal 3 3 12 7" xfId="33849" xr:uid="{00000000-0005-0000-0000-000064840000}"/>
    <cellStyle name="Normal 3 3 12 8" xfId="33850" xr:uid="{00000000-0005-0000-0000-000065840000}"/>
    <cellStyle name="Normal 3 3 12 9" xfId="33851" xr:uid="{00000000-0005-0000-0000-000066840000}"/>
    <cellStyle name="Normal 3 3 13" xfId="33852" xr:uid="{00000000-0005-0000-0000-000067840000}"/>
    <cellStyle name="Normal 3 3 13 10" xfId="33853" xr:uid="{00000000-0005-0000-0000-000068840000}"/>
    <cellStyle name="Normal 3 3 13 11" xfId="33854" xr:uid="{00000000-0005-0000-0000-000069840000}"/>
    <cellStyle name="Normal 3 3 13 2" xfId="33855" xr:uid="{00000000-0005-0000-0000-00006A840000}"/>
    <cellStyle name="Normal 3 3 13 2 2" xfId="33856" xr:uid="{00000000-0005-0000-0000-00006B840000}"/>
    <cellStyle name="Normal 3 3 13 2 3" xfId="33857" xr:uid="{00000000-0005-0000-0000-00006C840000}"/>
    <cellStyle name="Normal 3 3 13 2 4" xfId="33858" xr:uid="{00000000-0005-0000-0000-00006D840000}"/>
    <cellStyle name="Normal 3 3 13 2 5" xfId="33859" xr:uid="{00000000-0005-0000-0000-00006E840000}"/>
    <cellStyle name="Normal 3 3 13 2 6" xfId="33860" xr:uid="{00000000-0005-0000-0000-00006F840000}"/>
    <cellStyle name="Normal 3 3 13 3" xfId="33861" xr:uid="{00000000-0005-0000-0000-000070840000}"/>
    <cellStyle name="Normal 3 3 13 3 2" xfId="33862" xr:uid="{00000000-0005-0000-0000-000071840000}"/>
    <cellStyle name="Normal 3 3 13 3 3" xfId="33863" xr:uid="{00000000-0005-0000-0000-000072840000}"/>
    <cellStyle name="Normal 3 3 13 3 4" xfId="33864" xr:uid="{00000000-0005-0000-0000-000073840000}"/>
    <cellStyle name="Normal 3 3 13 3 5" xfId="33865" xr:uid="{00000000-0005-0000-0000-000074840000}"/>
    <cellStyle name="Normal 3 3 13 3 6" xfId="33866" xr:uid="{00000000-0005-0000-0000-000075840000}"/>
    <cellStyle name="Normal 3 3 13 4" xfId="33867" xr:uid="{00000000-0005-0000-0000-000076840000}"/>
    <cellStyle name="Normal 3 3 13 4 2" xfId="33868" xr:uid="{00000000-0005-0000-0000-000077840000}"/>
    <cellStyle name="Normal 3 3 13 4 3" xfId="33869" xr:uid="{00000000-0005-0000-0000-000078840000}"/>
    <cellStyle name="Normal 3 3 13 4 4" xfId="33870" xr:uid="{00000000-0005-0000-0000-000079840000}"/>
    <cellStyle name="Normal 3 3 13 4 5" xfId="33871" xr:uid="{00000000-0005-0000-0000-00007A840000}"/>
    <cellStyle name="Normal 3 3 13 4 6" xfId="33872" xr:uid="{00000000-0005-0000-0000-00007B840000}"/>
    <cellStyle name="Normal 3 3 13 5" xfId="33873" xr:uid="{00000000-0005-0000-0000-00007C840000}"/>
    <cellStyle name="Normal 3 3 13 5 2" xfId="33874" xr:uid="{00000000-0005-0000-0000-00007D840000}"/>
    <cellStyle name="Normal 3 3 13 5 3" xfId="33875" xr:uid="{00000000-0005-0000-0000-00007E840000}"/>
    <cellStyle name="Normal 3 3 13 5 4" xfId="33876" xr:uid="{00000000-0005-0000-0000-00007F840000}"/>
    <cellStyle name="Normal 3 3 13 5 5" xfId="33877" xr:uid="{00000000-0005-0000-0000-000080840000}"/>
    <cellStyle name="Normal 3 3 13 5 6" xfId="33878" xr:uid="{00000000-0005-0000-0000-000081840000}"/>
    <cellStyle name="Normal 3 3 13 6" xfId="33879" xr:uid="{00000000-0005-0000-0000-000082840000}"/>
    <cellStyle name="Normal 3 3 13 6 2" xfId="33880" xr:uid="{00000000-0005-0000-0000-000083840000}"/>
    <cellStyle name="Normal 3 3 13 6 3" xfId="33881" xr:uid="{00000000-0005-0000-0000-000084840000}"/>
    <cellStyle name="Normal 3 3 13 6 4" xfId="33882" xr:uid="{00000000-0005-0000-0000-000085840000}"/>
    <cellStyle name="Normal 3 3 13 6 5" xfId="33883" xr:uid="{00000000-0005-0000-0000-000086840000}"/>
    <cellStyle name="Normal 3 3 13 6 6" xfId="33884" xr:uid="{00000000-0005-0000-0000-000087840000}"/>
    <cellStyle name="Normal 3 3 13 7" xfId="33885" xr:uid="{00000000-0005-0000-0000-000088840000}"/>
    <cellStyle name="Normal 3 3 13 8" xfId="33886" xr:uid="{00000000-0005-0000-0000-000089840000}"/>
    <cellStyle name="Normal 3 3 13 9" xfId="33887" xr:uid="{00000000-0005-0000-0000-00008A840000}"/>
    <cellStyle name="Normal 3 3 14" xfId="33888" xr:uid="{00000000-0005-0000-0000-00008B840000}"/>
    <cellStyle name="Normal 3 3 14 10" xfId="33889" xr:uid="{00000000-0005-0000-0000-00008C840000}"/>
    <cellStyle name="Normal 3 3 14 11" xfId="33890" xr:uid="{00000000-0005-0000-0000-00008D840000}"/>
    <cellStyle name="Normal 3 3 14 2" xfId="33891" xr:uid="{00000000-0005-0000-0000-00008E840000}"/>
    <cellStyle name="Normal 3 3 14 2 2" xfId="33892" xr:uid="{00000000-0005-0000-0000-00008F840000}"/>
    <cellStyle name="Normal 3 3 14 2 3" xfId="33893" xr:uid="{00000000-0005-0000-0000-000090840000}"/>
    <cellStyle name="Normal 3 3 14 2 4" xfId="33894" xr:uid="{00000000-0005-0000-0000-000091840000}"/>
    <cellStyle name="Normal 3 3 14 2 5" xfId="33895" xr:uid="{00000000-0005-0000-0000-000092840000}"/>
    <cellStyle name="Normal 3 3 14 2 6" xfId="33896" xr:uid="{00000000-0005-0000-0000-000093840000}"/>
    <cellStyle name="Normal 3 3 14 3" xfId="33897" xr:uid="{00000000-0005-0000-0000-000094840000}"/>
    <cellStyle name="Normal 3 3 14 3 2" xfId="33898" xr:uid="{00000000-0005-0000-0000-000095840000}"/>
    <cellStyle name="Normal 3 3 14 3 3" xfId="33899" xr:uid="{00000000-0005-0000-0000-000096840000}"/>
    <cellStyle name="Normal 3 3 14 3 4" xfId="33900" xr:uid="{00000000-0005-0000-0000-000097840000}"/>
    <cellStyle name="Normal 3 3 14 3 5" xfId="33901" xr:uid="{00000000-0005-0000-0000-000098840000}"/>
    <cellStyle name="Normal 3 3 14 3 6" xfId="33902" xr:uid="{00000000-0005-0000-0000-000099840000}"/>
    <cellStyle name="Normal 3 3 14 4" xfId="33903" xr:uid="{00000000-0005-0000-0000-00009A840000}"/>
    <cellStyle name="Normal 3 3 14 4 2" xfId="33904" xr:uid="{00000000-0005-0000-0000-00009B840000}"/>
    <cellStyle name="Normal 3 3 14 4 3" xfId="33905" xr:uid="{00000000-0005-0000-0000-00009C840000}"/>
    <cellStyle name="Normal 3 3 14 4 4" xfId="33906" xr:uid="{00000000-0005-0000-0000-00009D840000}"/>
    <cellStyle name="Normal 3 3 14 4 5" xfId="33907" xr:uid="{00000000-0005-0000-0000-00009E840000}"/>
    <cellStyle name="Normal 3 3 14 4 6" xfId="33908" xr:uid="{00000000-0005-0000-0000-00009F840000}"/>
    <cellStyle name="Normal 3 3 14 5" xfId="33909" xr:uid="{00000000-0005-0000-0000-0000A0840000}"/>
    <cellStyle name="Normal 3 3 14 5 2" xfId="33910" xr:uid="{00000000-0005-0000-0000-0000A1840000}"/>
    <cellStyle name="Normal 3 3 14 5 3" xfId="33911" xr:uid="{00000000-0005-0000-0000-0000A2840000}"/>
    <cellStyle name="Normal 3 3 14 5 4" xfId="33912" xr:uid="{00000000-0005-0000-0000-0000A3840000}"/>
    <cellStyle name="Normal 3 3 14 5 5" xfId="33913" xr:uid="{00000000-0005-0000-0000-0000A4840000}"/>
    <cellStyle name="Normal 3 3 14 5 6" xfId="33914" xr:uid="{00000000-0005-0000-0000-0000A5840000}"/>
    <cellStyle name="Normal 3 3 14 6" xfId="33915" xr:uid="{00000000-0005-0000-0000-0000A6840000}"/>
    <cellStyle name="Normal 3 3 14 6 2" xfId="33916" xr:uid="{00000000-0005-0000-0000-0000A7840000}"/>
    <cellStyle name="Normal 3 3 14 6 3" xfId="33917" xr:uid="{00000000-0005-0000-0000-0000A8840000}"/>
    <cellStyle name="Normal 3 3 14 6 4" xfId="33918" xr:uid="{00000000-0005-0000-0000-0000A9840000}"/>
    <cellStyle name="Normal 3 3 14 6 5" xfId="33919" xr:uid="{00000000-0005-0000-0000-0000AA840000}"/>
    <cellStyle name="Normal 3 3 14 6 6" xfId="33920" xr:uid="{00000000-0005-0000-0000-0000AB840000}"/>
    <cellStyle name="Normal 3 3 14 7" xfId="33921" xr:uid="{00000000-0005-0000-0000-0000AC840000}"/>
    <cellStyle name="Normal 3 3 14 8" xfId="33922" xr:uid="{00000000-0005-0000-0000-0000AD840000}"/>
    <cellStyle name="Normal 3 3 14 9" xfId="33923" xr:uid="{00000000-0005-0000-0000-0000AE840000}"/>
    <cellStyle name="Normal 3 3 15" xfId="33924" xr:uid="{00000000-0005-0000-0000-0000AF840000}"/>
    <cellStyle name="Normal 3 3 15 10" xfId="33925" xr:uid="{00000000-0005-0000-0000-0000B0840000}"/>
    <cellStyle name="Normal 3 3 15 11" xfId="33926" xr:uid="{00000000-0005-0000-0000-0000B1840000}"/>
    <cellStyle name="Normal 3 3 15 2" xfId="33927" xr:uid="{00000000-0005-0000-0000-0000B2840000}"/>
    <cellStyle name="Normal 3 3 15 2 2" xfId="33928" xr:uid="{00000000-0005-0000-0000-0000B3840000}"/>
    <cellStyle name="Normal 3 3 15 2 3" xfId="33929" xr:uid="{00000000-0005-0000-0000-0000B4840000}"/>
    <cellStyle name="Normal 3 3 15 2 4" xfId="33930" xr:uid="{00000000-0005-0000-0000-0000B5840000}"/>
    <cellStyle name="Normal 3 3 15 2 5" xfId="33931" xr:uid="{00000000-0005-0000-0000-0000B6840000}"/>
    <cellStyle name="Normal 3 3 15 2 6" xfId="33932" xr:uid="{00000000-0005-0000-0000-0000B7840000}"/>
    <cellStyle name="Normal 3 3 15 3" xfId="33933" xr:uid="{00000000-0005-0000-0000-0000B8840000}"/>
    <cellStyle name="Normal 3 3 15 3 2" xfId="33934" xr:uid="{00000000-0005-0000-0000-0000B9840000}"/>
    <cellStyle name="Normal 3 3 15 3 3" xfId="33935" xr:uid="{00000000-0005-0000-0000-0000BA840000}"/>
    <cellStyle name="Normal 3 3 15 3 4" xfId="33936" xr:uid="{00000000-0005-0000-0000-0000BB840000}"/>
    <cellStyle name="Normal 3 3 15 3 5" xfId="33937" xr:uid="{00000000-0005-0000-0000-0000BC840000}"/>
    <cellStyle name="Normal 3 3 15 3 6" xfId="33938" xr:uid="{00000000-0005-0000-0000-0000BD840000}"/>
    <cellStyle name="Normal 3 3 15 4" xfId="33939" xr:uid="{00000000-0005-0000-0000-0000BE840000}"/>
    <cellStyle name="Normal 3 3 15 4 2" xfId="33940" xr:uid="{00000000-0005-0000-0000-0000BF840000}"/>
    <cellStyle name="Normal 3 3 15 4 3" xfId="33941" xr:uid="{00000000-0005-0000-0000-0000C0840000}"/>
    <cellStyle name="Normal 3 3 15 4 4" xfId="33942" xr:uid="{00000000-0005-0000-0000-0000C1840000}"/>
    <cellStyle name="Normal 3 3 15 4 5" xfId="33943" xr:uid="{00000000-0005-0000-0000-0000C2840000}"/>
    <cellStyle name="Normal 3 3 15 4 6" xfId="33944" xr:uid="{00000000-0005-0000-0000-0000C3840000}"/>
    <cellStyle name="Normal 3 3 15 5" xfId="33945" xr:uid="{00000000-0005-0000-0000-0000C4840000}"/>
    <cellStyle name="Normal 3 3 15 5 2" xfId="33946" xr:uid="{00000000-0005-0000-0000-0000C5840000}"/>
    <cellStyle name="Normal 3 3 15 5 3" xfId="33947" xr:uid="{00000000-0005-0000-0000-0000C6840000}"/>
    <cellStyle name="Normal 3 3 15 5 4" xfId="33948" xr:uid="{00000000-0005-0000-0000-0000C7840000}"/>
    <cellStyle name="Normal 3 3 15 5 5" xfId="33949" xr:uid="{00000000-0005-0000-0000-0000C8840000}"/>
    <cellStyle name="Normal 3 3 15 5 6" xfId="33950" xr:uid="{00000000-0005-0000-0000-0000C9840000}"/>
    <cellStyle name="Normal 3 3 15 6" xfId="33951" xr:uid="{00000000-0005-0000-0000-0000CA840000}"/>
    <cellStyle name="Normal 3 3 15 6 2" xfId="33952" xr:uid="{00000000-0005-0000-0000-0000CB840000}"/>
    <cellStyle name="Normal 3 3 15 6 3" xfId="33953" xr:uid="{00000000-0005-0000-0000-0000CC840000}"/>
    <cellStyle name="Normal 3 3 15 6 4" xfId="33954" xr:uid="{00000000-0005-0000-0000-0000CD840000}"/>
    <cellStyle name="Normal 3 3 15 6 5" xfId="33955" xr:uid="{00000000-0005-0000-0000-0000CE840000}"/>
    <cellStyle name="Normal 3 3 15 6 6" xfId="33956" xr:uid="{00000000-0005-0000-0000-0000CF840000}"/>
    <cellStyle name="Normal 3 3 15 7" xfId="33957" xr:uid="{00000000-0005-0000-0000-0000D0840000}"/>
    <cellStyle name="Normal 3 3 15 8" xfId="33958" xr:uid="{00000000-0005-0000-0000-0000D1840000}"/>
    <cellStyle name="Normal 3 3 15 9" xfId="33959" xr:uid="{00000000-0005-0000-0000-0000D2840000}"/>
    <cellStyle name="Normal 3 3 16" xfId="33960" xr:uid="{00000000-0005-0000-0000-0000D3840000}"/>
    <cellStyle name="Normal 3 3 16 10" xfId="33961" xr:uid="{00000000-0005-0000-0000-0000D4840000}"/>
    <cellStyle name="Normal 3 3 16 11" xfId="33962" xr:uid="{00000000-0005-0000-0000-0000D5840000}"/>
    <cellStyle name="Normal 3 3 16 2" xfId="33963" xr:uid="{00000000-0005-0000-0000-0000D6840000}"/>
    <cellStyle name="Normal 3 3 16 2 2" xfId="33964" xr:uid="{00000000-0005-0000-0000-0000D7840000}"/>
    <cellStyle name="Normal 3 3 16 2 3" xfId="33965" xr:uid="{00000000-0005-0000-0000-0000D8840000}"/>
    <cellStyle name="Normal 3 3 16 2 4" xfId="33966" xr:uid="{00000000-0005-0000-0000-0000D9840000}"/>
    <cellStyle name="Normal 3 3 16 2 5" xfId="33967" xr:uid="{00000000-0005-0000-0000-0000DA840000}"/>
    <cellStyle name="Normal 3 3 16 2 6" xfId="33968" xr:uid="{00000000-0005-0000-0000-0000DB840000}"/>
    <cellStyle name="Normal 3 3 16 3" xfId="33969" xr:uid="{00000000-0005-0000-0000-0000DC840000}"/>
    <cellStyle name="Normal 3 3 16 3 2" xfId="33970" xr:uid="{00000000-0005-0000-0000-0000DD840000}"/>
    <cellStyle name="Normal 3 3 16 3 3" xfId="33971" xr:uid="{00000000-0005-0000-0000-0000DE840000}"/>
    <cellStyle name="Normal 3 3 16 3 4" xfId="33972" xr:uid="{00000000-0005-0000-0000-0000DF840000}"/>
    <cellStyle name="Normal 3 3 16 3 5" xfId="33973" xr:uid="{00000000-0005-0000-0000-0000E0840000}"/>
    <cellStyle name="Normal 3 3 16 3 6" xfId="33974" xr:uid="{00000000-0005-0000-0000-0000E1840000}"/>
    <cellStyle name="Normal 3 3 16 4" xfId="33975" xr:uid="{00000000-0005-0000-0000-0000E2840000}"/>
    <cellStyle name="Normal 3 3 16 4 2" xfId="33976" xr:uid="{00000000-0005-0000-0000-0000E3840000}"/>
    <cellStyle name="Normal 3 3 16 4 3" xfId="33977" xr:uid="{00000000-0005-0000-0000-0000E4840000}"/>
    <cellStyle name="Normal 3 3 16 4 4" xfId="33978" xr:uid="{00000000-0005-0000-0000-0000E5840000}"/>
    <cellStyle name="Normal 3 3 16 4 5" xfId="33979" xr:uid="{00000000-0005-0000-0000-0000E6840000}"/>
    <cellStyle name="Normal 3 3 16 4 6" xfId="33980" xr:uid="{00000000-0005-0000-0000-0000E7840000}"/>
    <cellStyle name="Normal 3 3 16 5" xfId="33981" xr:uid="{00000000-0005-0000-0000-0000E8840000}"/>
    <cellStyle name="Normal 3 3 16 5 2" xfId="33982" xr:uid="{00000000-0005-0000-0000-0000E9840000}"/>
    <cellStyle name="Normal 3 3 16 5 3" xfId="33983" xr:uid="{00000000-0005-0000-0000-0000EA840000}"/>
    <cellStyle name="Normal 3 3 16 5 4" xfId="33984" xr:uid="{00000000-0005-0000-0000-0000EB840000}"/>
    <cellStyle name="Normal 3 3 16 5 5" xfId="33985" xr:uid="{00000000-0005-0000-0000-0000EC840000}"/>
    <cellStyle name="Normal 3 3 16 5 6" xfId="33986" xr:uid="{00000000-0005-0000-0000-0000ED840000}"/>
    <cellStyle name="Normal 3 3 16 6" xfId="33987" xr:uid="{00000000-0005-0000-0000-0000EE840000}"/>
    <cellStyle name="Normal 3 3 16 6 2" xfId="33988" xr:uid="{00000000-0005-0000-0000-0000EF840000}"/>
    <cellStyle name="Normal 3 3 16 6 3" xfId="33989" xr:uid="{00000000-0005-0000-0000-0000F0840000}"/>
    <cellStyle name="Normal 3 3 16 6 4" xfId="33990" xr:uid="{00000000-0005-0000-0000-0000F1840000}"/>
    <cellStyle name="Normal 3 3 16 6 5" xfId="33991" xr:uid="{00000000-0005-0000-0000-0000F2840000}"/>
    <cellStyle name="Normal 3 3 16 6 6" xfId="33992" xr:uid="{00000000-0005-0000-0000-0000F3840000}"/>
    <cellStyle name="Normal 3 3 16 7" xfId="33993" xr:uid="{00000000-0005-0000-0000-0000F4840000}"/>
    <cellStyle name="Normal 3 3 16 8" xfId="33994" xr:uid="{00000000-0005-0000-0000-0000F5840000}"/>
    <cellStyle name="Normal 3 3 16 9" xfId="33995" xr:uid="{00000000-0005-0000-0000-0000F6840000}"/>
    <cellStyle name="Normal 3 3 17" xfId="33996" xr:uid="{00000000-0005-0000-0000-0000F7840000}"/>
    <cellStyle name="Normal 3 3 17 10" xfId="33997" xr:uid="{00000000-0005-0000-0000-0000F8840000}"/>
    <cellStyle name="Normal 3 3 17 11" xfId="33998" xr:uid="{00000000-0005-0000-0000-0000F9840000}"/>
    <cellStyle name="Normal 3 3 17 2" xfId="33999" xr:uid="{00000000-0005-0000-0000-0000FA840000}"/>
    <cellStyle name="Normal 3 3 17 2 2" xfId="34000" xr:uid="{00000000-0005-0000-0000-0000FB840000}"/>
    <cellStyle name="Normal 3 3 17 2 3" xfId="34001" xr:uid="{00000000-0005-0000-0000-0000FC840000}"/>
    <cellStyle name="Normal 3 3 17 2 4" xfId="34002" xr:uid="{00000000-0005-0000-0000-0000FD840000}"/>
    <cellStyle name="Normal 3 3 17 2 5" xfId="34003" xr:uid="{00000000-0005-0000-0000-0000FE840000}"/>
    <cellStyle name="Normal 3 3 17 2 6" xfId="34004" xr:uid="{00000000-0005-0000-0000-0000FF840000}"/>
    <cellStyle name="Normal 3 3 17 3" xfId="34005" xr:uid="{00000000-0005-0000-0000-000000850000}"/>
    <cellStyle name="Normal 3 3 17 3 2" xfId="34006" xr:uid="{00000000-0005-0000-0000-000001850000}"/>
    <cellStyle name="Normal 3 3 17 3 3" xfId="34007" xr:uid="{00000000-0005-0000-0000-000002850000}"/>
    <cellStyle name="Normal 3 3 17 3 4" xfId="34008" xr:uid="{00000000-0005-0000-0000-000003850000}"/>
    <cellStyle name="Normal 3 3 17 3 5" xfId="34009" xr:uid="{00000000-0005-0000-0000-000004850000}"/>
    <cellStyle name="Normal 3 3 17 3 6" xfId="34010" xr:uid="{00000000-0005-0000-0000-000005850000}"/>
    <cellStyle name="Normal 3 3 17 4" xfId="34011" xr:uid="{00000000-0005-0000-0000-000006850000}"/>
    <cellStyle name="Normal 3 3 17 4 2" xfId="34012" xr:uid="{00000000-0005-0000-0000-000007850000}"/>
    <cellStyle name="Normal 3 3 17 4 3" xfId="34013" xr:uid="{00000000-0005-0000-0000-000008850000}"/>
    <cellStyle name="Normal 3 3 17 4 4" xfId="34014" xr:uid="{00000000-0005-0000-0000-000009850000}"/>
    <cellStyle name="Normal 3 3 17 4 5" xfId="34015" xr:uid="{00000000-0005-0000-0000-00000A850000}"/>
    <cellStyle name="Normal 3 3 17 4 6" xfId="34016" xr:uid="{00000000-0005-0000-0000-00000B850000}"/>
    <cellStyle name="Normal 3 3 17 5" xfId="34017" xr:uid="{00000000-0005-0000-0000-00000C850000}"/>
    <cellStyle name="Normal 3 3 17 5 2" xfId="34018" xr:uid="{00000000-0005-0000-0000-00000D850000}"/>
    <cellStyle name="Normal 3 3 17 5 3" xfId="34019" xr:uid="{00000000-0005-0000-0000-00000E850000}"/>
    <cellStyle name="Normal 3 3 17 5 4" xfId="34020" xr:uid="{00000000-0005-0000-0000-00000F850000}"/>
    <cellStyle name="Normal 3 3 17 5 5" xfId="34021" xr:uid="{00000000-0005-0000-0000-000010850000}"/>
    <cellStyle name="Normal 3 3 17 5 6" xfId="34022" xr:uid="{00000000-0005-0000-0000-000011850000}"/>
    <cellStyle name="Normal 3 3 17 6" xfId="34023" xr:uid="{00000000-0005-0000-0000-000012850000}"/>
    <cellStyle name="Normal 3 3 17 6 2" xfId="34024" xr:uid="{00000000-0005-0000-0000-000013850000}"/>
    <cellStyle name="Normal 3 3 17 6 3" xfId="34025" xr:uid="{00000000-0005-0000-0000-000014850000}"/>
    <cellStyle name="Normal 3 3 17 6 4" xfId="34026" xr:uid="{00000000-0005-0000-0000-000015850000}"/>
    <cellStyle name="Normal 3 3 17 6 5" xfId="34027" xr:uid="{00000000-0005-0000-0000-000016850000}"/>
    <cellStyle name="Normal 3 3 17 6 6" xfId="34028" xr:uid="{00000000-0005-0000-0000-000017850000}"/>
    <cellStyle name="Normal 3 3 17 7" xfId="34029" xr:uid="{00000000-0005-0000-0000-000018850000}"/>
    <cellStyle name="Normal 3 3 17 8" xfId="34030" xr:uid="{00000000-0005-0000-0000-000019850000}"/>
    <cellStyle name="Normal 3 3 17 9" xfId="34031" xr:uid="{00000000-0005-0000-0000-00001A850000}"/>
    <cellStyle name="Normal 3 3 18" xfId="34032" xr:uid="{00000000-0005-0000-0000-00001B850000}"/>
    <cellStyle name="Normal 3 3 19" xfId="34033" xr:uid="{00000000-0005-0000-0000-00001C850000}"/>
    <cellStyle name="Normal 3 3 2" xfId="34034" xr:uid="{00000000-0005-0000-0000-00001D850000}"/>
    <cellStyle name="Normal 3 3 2 10" xfId="34035" xr:uid="{00000000-0005-0000-0000-00001E850000}"/>
    <cellStyle name="Normal 3 3 2 11" xfId="34036" xr:uid="{00000000-0005-0000-0000-00001F850000}"/>
    <cellStyle name="Normal 3 3 2 12" xfId="34037" xr:uid="{00000000-0005-0000-0000-000020850000}"/>
    <cellStyle name="Normal 3 3 2 13" xfId="34038" xr:uid="{00000000-0005-0000-0000-000021850000}"/>
    <cellStyle name="Normal 3 3 2 14" xfId="34039" xr:uid="{00000000-0005-0000-0000-000022850000}"/>
    <cellStyle name="Normal 3 3 2 15" xfId="34040" xr:uid="{00000000-0005-0000-0000-000023850000}"/>
    <cellStyle name="Normal 3 3 2 16" xfId="34041" xr:uid="{00000000-0005-0000-0000-000024850000}"/>
    <cellStyle name="Normal 3 3 2 17" xfId="34042" xr:uid="{00000000-0005-0000-0000-000025850000}"/>
    <cellStyle name="Normal 3 3 2 18" xfId="34043" xr:uid="{00000000-0005-0000-0000-000026850000}"/>
    <cellStyle name="Normal 3 3 2 18 2" xfId="34044" xr:uid="{00000000-0005-0000-0000-000027850000}"/>
    <cellStyle name="Normal 3 3 2 18 3" xfId="34045" xr:uid="{00000000-0005-0000-0000-000028850000}"/>
    <cellStyle name="Normal 3 3 2 18 4" xfId="34046" xr:uid="{00000000-0005-0000-0000-000029850000}"/>
    <cellStyle name="Normal 3 3 2 18 5" xfId="34047" xr:uid="{00000000-0005-0000-0000-00002A850000}"/>
    <cellStyle name="Normal 3 3 2 18 6" xfId="34048" xr:uid="{00000000-0005-0000-0000-00002B850000}"/>
    <cellStyle name="Normal 3 3 2 19" xfId="34049" xr:uid="{00000000-0005-0000-0000-00002C850000}"/>
    <cellStyle name="Normal 3 3 2 19 2" xfId="34050" xr:uid="{00000000-0005-0000-0000-00002D850000}"/>
    <cellStyle name="Normal 3 3 2 19 3" xfId="34051" xr:uid="{00000000-0005-0000-0000-00002E850000}"/>
    <cellStyle name="Normal 3 3 2 19 4" xfId="34052" xr:uid="{00000000-0005-0000-0000-00002F850000}"/>
    <cellStyle name="Normal 3 3 2 19 5" xfId="34053" xr:uid="{00000000-0005-0000-0000-000030850000}"/>
    <cellStyle name="Normal 3 3 2 19 6" xfId="34054" xr:uid="{00000000-0005-0000-0000-000031850000}"/>
    <cellStyle name="Normal 3 3 2 2" xfId="34055" xr:uid="{00000000-0005-0000-0000-000032850000}"/>
    <cellStyle name="Normal 3 3 2 2 2" xfId="34056" xr:uid="{00000000-0005-0000-0000-000033850000}"/>
    <cellStyle name="Normal 3 3 2 2 2 10" xfId="34057" xr:uid="{00000000-0005-0000-0000-000034850000}"/>
    <cellStyle name="Normal 3 3 2 2 2 10 2" xfId="34058" xr:uid="{00000000-0005-0000-0000-000035850000}"/>
    <cellStyle name="Normal 3 3 2 2 2 10 3" xfId="34059" xr:uid="{00000000-0005-0000-0000-000036850000}"/>
    <cellStyle name="Normal 3 3 2 2 2 10 4" xfId="34060" xr:uid="{00000000-0005-0000-0000-000037850000}"/>
    <cellStyle name="Normal 3 3 2 2 2 10 5" xfId="34061" xr:uid="{00000000-0005-0000-0000-000038850000}"/>
    <cellStyle name="Normal 3 3 2 2 2 10 6" xfId="34062" xr:uid="{00000000-0005-0000-0000-000039850000}"/>
    <cellStyle name="Normal 3 3 2 2 2 11" xfId="34063" xr:uid="{00000000-0005-0000-0000-00003A850000}"/>
    <cellStyle name="Normal 3 3 2 2 2 11 2" xfId="34064" xr:uid="{00000000-0005-0000-0000-00003B850000}"/>
    <cellStyle name="Normal 3 3 2 2 2 11 3" xfId="34065" xr:uid="{00000000-0005-0000-0000-00003C850000}"/>
    <cellStyle name="Normal 3 3 2 2 2 11 4" xfId="34066" xr:uid="{00000000-0005-0000-0000-00003D850000}"/>
    <cellStyle name="Normal 3 3 2 2 2 11 5" xfId="34067" xr:uid="{00000000-0005-0000-0000-00003E850000}"/>
    <cellStyle name="Normal 3 3 2 2 2 11 6" xfId="34068" xr:uid="{00000000-0005-0000-0000-00003F850000}"/>
    <cellStyle name="Normal 3 3 2 2 2 12" xfId="34069" xr:uid="{00000000-0005-0000-0000-000040850000}"/>
    <cellStyle name="Normal 3 3 2 2 2 12 2" xfId="34070" xr:uid="{00000000-0005-0000-0000-000041850000}"/>
    <cellStyle name="Normal 3 3 2 2 2 12 3" xfId="34071" xr:uid="{00000000-0005-0000-0000-000042850000}"/>
    <cellStyle name="Normal 3 3 2 2 2 12 4" xfId="34072" xr:uid="{00000000-0005-0000-0000-000043850000}"/>
    <cellStyle name="Normal 3 3 2 2 2 12 5" xfId="34073" xr:uid="{00000000-0005-0000-0000-000044850000}"/>
    <cellStyle name="Normal 3 3 2 2 2 12 6" xfId="34074" xr:uid="{00000000-0005-0000-0000-000045850000}"/>
    <cellStyle name="Normal 3 3 2 2 2 13" xfId="34075" xr:uid="{00000000-0005-0000-0000-000046850000}"/>
    <cellStyle name="Normal 3 3 2 2 2 13 2" xfId="34076" xr:uid="{00000000-0005-0000-0000-000047850000}"/>
    <cellStyle name="Normal 3 3 2 2 2 13 3" xfId="34077" xr:uid="{00000000-0005-0000-0000-000048850000}"/>
    <cellStyle name="Normal 3 3 2 2 2 13 4" xfId="34078" xr:uid="{00000000-0005-0000-0000-000049850000}"/>
    <cellStyle name="Normal 3 3 2 2 2 13 5" xfId="34079" xr:uid="{00000000-0005-0000-0000-00004A850000}"/>
    <cellStyle name="Normal 3 3 2 2 2 13 6" xfId="34080" xr:uid="{00000000-0005-0000-0000-00004B850000}"/>
    <cellStyle name="Normal 3 3 2 2 2 14" xfId="34081" xr:uid="{00000000-0005-0000-0000-00004C850000}"/>
    <cellStyle name="Normal 3 3 2 2 2 14 2" xfId="34082" xr:uid="{00000000-0005-0000-0000-00004D850000}"/>
    <cellStyle name="Normal 3 3 2 2 2 14 3" xfId="34083" xr:uid="{00000000-0005-0000-0000-00004E850000}"/>
    <cellStyle name="Normal 3 3 2 2 2 14 4" xfId="34084" xr:uid="{00000000-0005-0000-0000-00004F850000}"/>
    <cellStyle name="Normal 3 3 2 2 2 14 5" xfId="34085" xr:uid="{00000000-0005-0000-0000-000050850000}"/>
    <cellStyle name="Normal 3 3 2 2 2 14 6" xfId="34086" xr:uid="{00000000-0005-0000-0000-000051850000}"/>
    <cellStyle name="Normal 3 3 2 2 2 15" xfId="34087" xr:uid="{00000000-0005-0000-0000-000052850000}"/>
    <cellStyle name="Normal 3 3 2 2 2 16" xfId="34088" xr:uid="{00000000-0005-0000-0000-000053850000}"/>
    <cellStyle name="Normal 3 3 2 2 2 17" xfId="34089" xr:uid="{00000000-0005-0000-0000-000054850000}"/>
    <cellStyle name="Normal 3 3 2 2 2 18" xfId="34090" xr:uid="{00000000-0005-0000-0000-000055850000}"/>
    <cellStyle name="Normal 3 3 2 2 2 19" xfId="34091" xr:uid="{00000000-0005-0000-0000-000056850000}"/>
    <cellStyle name="Normal 3 3 2 2 2 2" xfId="34092" xr:uid="{00000000-0005-0000-0000-000057850000}"/>
    <cellStyle name="Normal 3 3 2 2 2 3" xfId="34093" xr:uid="{00000000-0005-0000-0000-000058850000}"/>
    <cellStyle name="Normal 3 3 2 2 2 4" xfId="34094" xr:uid="{00000000-0005-0000-0000-000059850000}"/>
    <cellStyle name="Normal 3 3 2 2 2 5" xfId="34095" xr:uid="{00000000-0005-0000-0000-00005A850000}"/>
    <cellStyle name="Normal 3 3 2 2 2 6" xfId="34096" xr:uid="{00000000-0005-0000-0000-00005B850000}"/>
    <cellStyle name="Normal 3 3 2 2 2 7" xfId="34097" xr:uid="{00000000-0005-0000-0000-00005C850000}"/>
    <cellStyle name="Normal 3 3 2 2 2 8" xfId="34098" xr:uid="{00000000-0005-0000-0000-00005D850000}"/>
    <cellStyle name="Normal 3 3 2 2 2 9" xfId="34099" xr:uid="{00000000-0005-0000-0000-00005E850000}"/>
    <cellStyle name="Normal 3 3 2 2 3" xfId="34100" xr:uid="{00000000-0005-0000-0000-00005F850000}"/>
    <cellStyle name="Normal 3 3 2 2 3 10" xfId="34101" xr:uid="{00000000-0005-0000-0000-000060850000}"/>
    <cellStyle name="Normal 3 3 2 2 3 11" xfId="34102" xr:uid="{00000000-0005-0000-0000-000061850000}"/>
    <cellStyle name="Normal 3 3 2 2 3 2" xfId="34103" xr:uid="{00000000-0005-0000-0000-000062850000}"/>
    <cellStyle name="Normal 3 3 2 2 3 2 2" xfId="34104" xr:uid="{00000000-0005-0000-0000-000063850000}"/>
    <cellStyle name="Normal 3 3 2 2 3 2 3" xfId="34105" xr:uid="{00000000-0005-0000-0000-000064850000}"/>
    <cellStyle name="Normal 3 3 2 2 3 2 4" xfId="34106" xr:uid="{00000000-0005-0000-0000-000065850000}"/>
    <cellStyle name="Normal 3 3 2 2 3 2 5" xfId="34107" xr:uid="{00000000-0005-0000-0000-000066850000}"/>
    <cellStyle name="Normal 3 3 2 2 3 2 6" xfId="34108" xr:uid="{00000000-0005-0000-0000-000067850000}"/>
    <cellStyle name="Normal 3 3 2 2 3 3" xfId="34109" xr:uid="{00000000-0005-0000-0000-000068850000}"/>
    <cellStyle name="Normal 3 3 2 2 3 3 2" xfId="34110" xr:uid="{00000000-0005-0000-0000-000069850000}"/>
    <cellStyle name="Normal 3 3 2 2 3 3 3" xfId="34111" xr:uid="{00000000-0005-0000-0000-00006A850000}"/>
    <cellStyle name="Normal 3 3 2 2 3 3 4" xfId="34112" xr:uid="{00000000-0005-0000-0000-00006B850000}"/>
    <cellStyle name="Normal 3 3 2 2 3 3 5" xfId="34113" xr:uid="{00000000-0005-0000-0000-00006C850000}"/>
    <cellStyle name="Normal 3 3 2 2 3 3 6" xfId="34114" xr:uid="{00000000-0005-0000-0000-00006D850000}"/>
    <cellStyle name="Normal 3 3 2 2 3 4" xfId="34115" xr:uid="{00000000-0005-0000-0000-00006E850000}"/>
    <cellStyle name="Normal 3 3 2 2 3 4 2" xfId="34116" xr:uid="{00000000-0005-0000-0000-00006F850000}"/>
    <cellStyle name="Normal 3 3 2 2 3 4 3" xfId="34117" xr:uid="{00000000-0005-0000-0000-000070850000}"/>
    <cellStyle name="Normal 3 3 2 2 3 4 4" xfId="34118" xr:uid="{00000000-0005-0000-0000-000071850000}"/>
    <cellStyle name="Normal 3 3 2 2 3 4 5" xfId="34119" xr:uid="{00000000-0005-0000-0000-000072850000}"/>
    <cellStyle name="Normal 3 3 2 2 3 4 6" xfId="34120" xr:uid="{00000000-0005-0000-0000-000073850000}"/>
    <cellStyle name="Normal 3 3 2 2 3 5" xfId="34121" xr:uid="{00000000-0005-0000-0000-000074850000}"/>
    <cellStyle name="Normal 3 3 2 2 3 5 2" xfId="34122" xr:uid="{00000000-0005-0000-0000-000075850000}"/>
    <cellStyle name="Normal 3 3 2 2 3 5 3" xfId="34123" xr:uid="{00000000-0005-0000-0000-000076850000}"/>
    <cellStyle name="Normal 3 3 2 2 3 5 4" xfId="34124" xr:uid="{00000000-0005-0000-0000-000077850000}"/>
    <cellStyle name="Normal 3 3 2 2 3 5 5" xfId="34125" xr:uid="{00000000-0005-0000-0000-000078850000}"/>
    <cellStyle name="Normal 3 3 2 2 3 5 6" xfId="34126" xr:uid="{00000000-0005-0000-0000-000079850000}"/>
    <cellStyle name="Normal 3 3 2 2 3 6" xfId="34127" xr:uid="{00000000-0005-0000-0000-00007A850000}"/>
    <cellStyle name="Normal 3 3 2 2 3 6 2" xfId="34128" xr:uid="{00000000-0005-0000-0000-00007B850000}"/>
    <cellStyle name="Normal 3 3 2 2 3 6 3" xfId="34129" xr:uid="{00000000-0005-0000-0000-00007C850000}"/>
    <cellStyle name="Normal 3 3 2 2 3 6 4" xfId="34130" xr:uid="{00000000-0005-0000-0000-00007D850000}"/>
    <cellStyle name="Normal 3 3 2 2 3 6 5" xfId="34131" xr:uid="{00000000-0005-0000-0000-00007E850000}"/>
    <cellStyle name="Normal 3 3 2 2 3 6 6" xfId="34132" xr:uid="{00000000-0005-0000-0000-00007F850000}"/>
    <cellStyle name="Normal 3 3 2 2 3 7" xfId="34133" xr:uid="{00000000-0005-0000-0000-000080850000}"/>
    <cellStyle name="Normal 3 3 2 2 3 8" xfId="34134" xr:uid="{00000000-0005-0000-0000-000081850000}"/>
    <cellStyle name="Normal 3 3 2 2 3 9" xfId="34135" xr:uid="{00000000-0005-0000-0000-000082850000}"/>
    <cellStyle name="Normal 3 3 2 2 4" xfId="34136" xr:uid="{00000000-0005-0000-0000-000083850000}"/>
    <cellStyle name="Normal 3 3 2 2 4 10" xfId="34137" xr:uid="{00000000-0005-0000-0000-000084850000}"/>
    <cellStyle name="Normal 3 3 2 2 4 11" xfId="34138" xr:uid="{00000000-0005-0000-0000-000085850000}"/>
    <cellStyle name="Normal 3 3 2 2 4 2" xfId="34139" xr:uid="{00000000-0005-0000-0000-000086850000}"/>
    <cellStyle name="Normal 3 3 2 2 4 2 2" xfId="34140" xr:uid="{00000000-0005-0000-0000-000087850000}"/>
    <cellStyle name="Normal 3 3 2 2 4 2 3" xfId="34141" xr:uid="{00000000-0005-0000-0000-000088850000}"/>
    <cellStyle name="Normal 3 3 2 2 4 2 4" xfId="34142" xr:uid="{00000000-0005-0000-0000-000089850000}"/>
    <cellStyle name="Normal 3 3 2 2 4 2 5" xfId="34143" xr:uid="{00000000-0005-0000-0000-00008A850000}"/>
    <cellStyle name="Normal 3 3 2 2 4 2 6" xfId="34144" xr:uid="{00000000-0005-0000-0000-00008B850000}"/>
    <cellStyle name="Normal 3 3 2 2 4 3" xfId="34145" xr:uid="{00000000-0005-0000-0000-00008C850000}"/>
    <cellStyle name="Normal 3 3 2 2 4 3 2" xfId="34146" xr:uid="{00000000-0005-0000-0000-00008D850000}"/>
    <cellStyle name="Normal 3 3 2 2 4 3 3" xfId="34147" xr:uid="{00000000-0005-0000-0000-00008E850000}"/>
    <cellStyle name="Normal 3 3 2 2 4 3 4" xfId="34148" xr:uid="{00000000-0005-0000-0000-00008F850000}"/>
    <cellStyle name="Normal 3 3 2 2 4 3 5" xfId="34149" xr:uid="{00000000-0005-0000-0000-000090850000}"/>
    <cellStyle name="Normal 3 3 2 2 4 3 6" xfId="34150" xr:uid="{00000000-0005-0000-0000-000091850000}"/>
    <cellStyle name="Normal 3 3 2 2 4 4" xfId="34151" xr:uid="{00000000-0005-0000-0000-000092850000}"/>
    <cellStyle name="Normal 3 3 2 2 4 4 2" xfId="34152" xr:uid="{00000000-0005-0000-0000-000093850000}"/>
    <cellStyle name="Normal 3 3 2 2 4 4 3" xfId="34153" xr:uid="{00000000-0005-0000-0000-000094850000}"/>
    <cellStyle name="Normal 3 3 2 2 4 4 4" xfId="34154" xr:uid="{00000000-0005-0000-0000-000095850000}"/>
    <cellStyle name="Normal 3 3 2 2 4 4 5" xfId="34155" xr:uid="{00000000-0005-0000-0000-000096850000}"/>
    <cellStyle name="Normal 3 3 2 2 4 4 6" xfId="34156" xr:uid="{00000000-0005-0000-0000-000097850000}"/>
    <cellStyle name="Normal 3 3 2 2 4 5" xfId="34157" xr:uid="{00000000-0005-0000-0000-000098850000}"/>
    <cellStyle name="Normal 3 3 2 2 4 5 2" xfId="34158" xr:uid="{00000000-0005-0000-0000-000099850000}"/>
    <cellStyle name="Normal 3 3 2 2 4 5 3" xfId="34159" xr:uid="{00000000-0005-0000-0000-00009A850000}"/>
    <cellStyle name="Normal 3 3 2 2 4 5 4" xfId="34160" xr:uid="{00000000-0005-0000-0000-00009B850000}"/>
    <cellStyle name="Normal 3 3 2 2 4 5 5" xfId="34161" xr:uid="{00000000-0005-0000-0000-00009C850000}"/>
    <cellStyle name="Normal 3 3 2 2 4 5 6" xfId="34162" xr:uid="{00000000-0005-0000-0000-00009D850000}"/>
    <cellStyle name="Normal 3 3 2 2 4 6" xfId="34163" xr:uid="{00000000-0005-0000-0000-00009E850000}"/>
    <cellStyle name="Normal 3 3 2 2 4 6 2" xfId="34164" xr:uid="{00000000-0005-0000-0000-00009F850000}"/>
    <cellStyle name="Normal 3 3 2 2 4 6 3" xfId="34165" xr:uid="{00000000-0005-0000-0000-0000A0850000}"/>
    <cellStyle name="Normal 3 3 2 2 4 6 4" xfId="34166" xr:uid="{00000000-0005-0000-0000-0000A1850000}"/>
    <cellStyle name="Normal 3 3 2 2 4 6 5" xfId="34167" xr:uid="{00000000-0005-0000-0000-0000A2850000}"/>
    <cellStyle name="Normal 3 3 2 2 4 6 6" xfId="34168" xr:uid="{00000000-0005-0000-0000-0000A3850000}"/>
    <cellStyle name="Normal 3 3 2 2 4 7" xfId="34169" xr:uid="{00000000-0005-0000-0000-0000A4850000}"/>
    <cellStyle name="Normal 3 3 2 2 4 8" xfId="34170" xr:uid="{00000000-0005-0000-0000-0000A5850000}"/>
    <cellStyle name="Normal 3 3 2 2 4 9" xfId="34171" xr:uid="{00000000-0005-0000-0000-0000A6850000}"/>
    <cellStyle name="Normal 3 3 2 2 5" xfId="34172" xr:uid="{00000000-0005-0000-0000-0000A7850000}"/>
    <cellStyle name="Normal 3 3 2 2 5 10" xfId="34173" xr:uid="{00000000-0005-0000-0000-0000A8850000}"/>
    <cellStyle name="Normal 3 3 2 2 5 11" xfId="34174" xr:uid="{00000000-0005-0000-0000-0000A9850000}"/>
    <cellStyle name="Normal 3 3 2 2 5 2" xfId="34175" xr:uid="{00000000-0005-0000-0000-0000AA850000}"/>
    <cellStyle name="Normal 3 3 2 2 5 2 2" xfId="34176" xr:uid="{00000000-0005-0000-0000-0000AB850000}"/>
    <cellStyle name="Normal 3 3 2 2 5 2 3" xfId="34177" xr:uid="{00000000-0005-0000-0000-0000AC850000}"/>
    <cellStyle name="Normal 3 3 2 2 5 2 4" xfId="34178" xr:uid="{00000000-0005-0000-0000-0000AD850000}"/>
    <cellStyle name="Normal 3 3 2 2 5 2 5" xfId="34179" xr:uid="{00000000-0005-0000-0000-0000AE850000}"/>
    <cellStyle name="Normal 3 3 2 2 5 2 6" xfId="34180" xr:uid="{00000000-0005-0000-0000-0000AF850000}"/>
    <cellStyle name="Normal 3 3 2 2 5 3" xfId="34181" xr:uid="{00000000-0005-0000-0000-0000B0850000}"/>
    <cellStyle name="Normal 3 3 2 2 5 3 2" xfId="34182" xr:uid="{00000000-0005-0000-0000-0000B1850000}"/>
    <cellStyle name="Normal 3 3 2 2 5 3 3" xfId="34183" xr:uid="{00000000-0005-0000-0000-0000B2850000}"/>
    <cellStyle name="Normal 3 3 2 2 5 3 4" xfId="34184" xr:uid="{00000000-0005-0000-0000-0000B3850000}"/>
    <cellStyle name="Normal 3 3 2 2 5 3 5" xfId="34185" xr:uid="{00000000-0005-0000-0000-0000B4850000}"/>
    <cellStyle name="Normal 3 3 2 2 5 3 6" xfId="34186" xr:uid="{00000000-0005-0000-0000-0000B5850000}"/>
    <cellStyle name="Normal 3 3 2 2 5 4" xfId="34187" xr:uid="{00000000-0005-0000-0000-0000B6850000}"/>
    <cellStyle name="Normal 3 3 2 2 5 4 2" xfId="34188" xr:uid="{00000000-0005-0000-0000-0000B7850000}"/>
    <cellStyle name="Normal 3 3 2 2 5 4 3" xfId="34189" xr:uid="{00000000-0005-0000-0000-0000B8850000}"/>
    <cellStyle name="Normal 3 3 2 2 5 4 4" xfId="34190" xr:uid="{00000000-0005-0000-0000-0000B9850000}"/>
    <cellStyle name="Normal 3 3 2 2 5 4 5" xfId="34191" xr:uid="{00000000-0005-0000-0000-0000BA850000}"/>
    <cellStyle name="Normal 3 3 2 2 5 4 6" xfId="34192" xr:uid="{00000000-0005-0000-0000-0000BB850000}"/>
    <cellStyle name="Normal 3 3 2 2 5 5" xfId="34193" xr:uid="{00000000-0005-0000-0000-0000BC850000}"/>
    <cellStyle name="Normal 3 3 2 2 5 5 2" xfId="34194" xr:uid="{00000000-0005-0000-0000-0000BD850000}"/>
    <cellStyle name="Normal 3 3 2 2 5 5 3" xfId="34195" xr:uid="{00000000-0005-0000-0000-0000BE850000}"/>
    <cellStyle name="Normal 3 3 2 2 5 5 4" xfId="34196" xr:uid="{00000000-0005-0000-0000-0000BF850000}"/>
    <cellStyle name="Normal 3 3 2 2 5 5 5" xfId="34197" xr:uid="{00000000-0005-0000-0000-0000C0850000}"/>
    <cellStyle name="Normal 3 3 2 2 5 5 6" xfId="34198" xr:uid="{00000000-0005-0000-0000-0000C1850000}"/>
    <cellStyle name="Normal 3 3 2 2 5 6" xfId="34199" xr:uid="{00000000-0005-0000-0000-0000C2850000}"/>
    <cellStyle name="Normal 3 3 2 2 5 6 2" xfId="34200" xr:uid="{00000000-0005-0000-0000-0000C3850000}"/>
    <cellStyle name="Normal 3 3 2 2 5 6 3" xfId="34201" xr:uid="{00000000-0005-0000-0000-0000C4850000}"/>
    <cellStyle name="Normal 3 3 2 2 5 6 4" xfId="34202" xr:uid="{00000000-0005-0000-0000-0000C5850000}"/>
    <cellStyle name="Normal 3 3 2 2 5 6 5" xfId="34203" xr:uid="{00000000-0005-0000-0000-0000C6850000}"/>
    <cellStyle name="Normal 3 3 2 2 5 6 6" xfId="34204" xr:uid="{00000000-0005-0000-0000-0000C7850000}"/>
    <cellStyle name="Normal 3 3 2 2 5 7" xfId="34205" xr:uid="{00000000-0005-0000-0000-0000C8850000}"/>
    <cellStyle name="Normal 3 3 2 2 5 8" xfId="34206" xr:uid="{00000000-0005-0000-0000-0000C9850000}"/>
    <cellStyle name="Normal 3 3 2 2 5 9" xfId="34207" xr:uid="{00000000-0005-0000-0000-0000CA850000}"/>
    <cellStyle name="Normal 3 3 2 2 6" xfId="34208" xr:uid="{00000000-0005-0000-0000-0000CB850000}"/>
    <cellStyle name="Normal 3 3 2 2 6 10" xfId="34209" xr:uid="{00000000-0005-0000-0000-0000CC850000}"/>
    <cellStyle name="Normal 3 3 2 2 6 11" xfId="34210" xr:uid="{00000000-0005-0000-0000-0000CD850000}"/>
    <cellStyle name="Normal 3 3 2 2 6 2" xfId="34211" xr:uid="{00000000-0005-0000-0000-0000CE850000}"/>
    <cellStyle name="Normal 3 3 2 2 6 2 2" xfId="34212" xr:uid="{00000000-0005-0000-0000-0000CF850000}"/>
    <cellStyle name="Normal 3 3 2 2 6 2 3" xfId="34213" xr:uid="{00000000-0005-0000-0000-0000D0850000}"/>
    <cellStyle name="Normal 3 3 2 2 6 2 4" xfId="34214" xr:uid="{00000000-0005-0000-0000-0000D1850000}"/>
    <cellStyle name="Normal 3 3 2 2 6 2 5" xfId="34215" xr:uid="{00000000-0005-0000-0000-0000D2850000}"/>
    <cellStyle name="Normal 3 3 2 2 6 2 6" xfId="34216" xr:uid="{00000000-0005-0000-0000-0000D3850000}"/>
    <cellStyle name="Normal 3 3 2 2 6 3" xfId="34217" xr:uid="{00000000-0005-0000-0000-0000D4850000}"/>
    <cellStyle name="Normal 3 3 2 2 6 3 2" xfId="34218" xr:uid="{00000000-0005-0000-0000-0000D5850000}"/>
    <cellStyle name="Normal 3 3 2 2 6 3 3" xfId="34219" xr:uid="{00000000-0005-0000-0000-0000D6850000}"/>
    <cellStyle name="Normal 3 3 2 2 6 3 4" xfId="34220" xr:uid="{00000000-0005-0000-0000-0000D7850000}"/>
    <cellStyle name="Normal 3 3 2 2 6 3 5" xfId="34221" xr:uid="{00000000-0005-0000-0000-0000D8850000}"/>
    <cellStyle name="Normal 3 3 2 2 6 3 6" xfId="34222" xr:uid="{00000000-0005-0000-0000-0000D9850000}"/>
    <cellStyle name="Normal 3 3 2 2 6 4" xfId="34223" xr:uid="{00000000-0005-0000-0000-0000DA850000}"/>
    <cellStyle name="Normal 3 3 2 2 6 4 2" xfId="34224" xr:uid="{00000000-0005-0000-0000-0000DB850000}"/>
    <cellStyle name="Normal 3 3 2 2 6 4 3" xfId="34225" xr:uid="{00000000-0005-0000-0000-0000DC850000}"/>
    <cellStyle name="Normal 3 3 2 2 6 4 4" xfId="34226" xr:uid="{00000000-0005-0000-0000-0000DD850000}"/>
    <cellStyle name="Normal 3 3 2 2 6 4 5" xfId="34227" xr:uid="{00000000-0005-0000-0000-0000DE850000}"/>
    <cellStyle name="Normal 3 3 2 2 6 4 6" xfId="34228" xr:uid="{00000000-0005-0000-0000-0000DF850000}"/>
    <cellStyle name="Normal 3 3 2 2 6 5" xfId="34229" xr:uid="{00000000-0005-0000-0000-0000E0850000}"/>
    <cellStyle name="Normal 3 3 2 2 6 5 2" xfId="34230" xr:uid="{00000000-0005-0000-0000-0000E1850000}"/>
    <cellStyle name="Normal 3 3 2 2 6 5 3" xfId="34231" xr:uid="{00000000-0005-0000-0000-0000E2850000}"/>
    <cellStyle name="Normal 3 3 2 2 6 5 4" xfId="34232" xr:uid="{00000000-0005-0000-0000-0000E3850000}"/>
    <cellStyle name="Normal 3 3 2 2 6 5 5" xfId="34233" xr:uid="{00000000-0005-0000-0000-0000E4850000}"/>
    <cellStyle name="Normal 3 3 2 2 6 5 6" xfId="34234" xr:uid="{00000000-0005-0000-0000-0000E5850000}"/>
    <cellStyle name="Normal 3 3 2 2 6 6" xfId="34235" xr:uid="{00000000-0005-0000-0000-0000E6850000}"/>
    <cellStyle name="Normal 3 3 2 2 6 6 2" xfId="34236" xr:uid="{00000000-0005-0000-0000-0000E7850000}"/>
    <cellStyle name="Normal 3 3 2 2 6 6 3" xfId="34237" xr:uid="{00000000-0005-0000-0000-0000E8850000}"/>
    <cellStyle name="Normal 3 3 2 2 6 6 4" xfId="34238" xr:uid="{00000000-0005-0000-0000-0000E9850000}"/>
    <cellStyle name="Normal 3 3 2 2 6 6 5" xfId="34239" xr:uid="{00000000-0005-0000-0000-0000EA850000}"/>
    <cellStyle name="Normal 3 3 2 2 6 6 6" xfId="34240" xr:uid="{00000000-0005-0000-0000-0000EB850000}"/>
    <cellStyle name="Normal 3 3 2 2 6 7" xfId="34241" xr:uid="{00000000-0005-0000-0000-0000EC850000}"/>
    <cellStyle name="Normal 3 3 2 2 6 8" xfId="34242" xr:uid="{00000000-0005-0000-0000-0000ED850000}"/>
    <cellStyle name="Normal 3 3 2 2 6 9" xfId="34243" xr:uid="{00000000-0005-0000-0000-0000EE850000}"/>
    <cellStyle name="Normal 3 3 2 2 7" xfId="34244" xr:uid="{00000000-0005-0000-0000-0000EF850000}"/>
    <cellStyle name="Normal 3 3 2 2 7 10" xfId="34245" xr:uid="{00000000-0005-0000-0000-0000F0850000}"/>
    <cellStyle name="Normal 3 3 2 2 7 11" xfId="34246" xr:uid="{00000000-0005-0000-0000-0000F1850000}"/>
    <cellStyle name="Normal 3 3 2 2 7 2" xfId="34247" xr:uid="{00000000-0005-0000-0000-0000F2850000}"/>
    <cellStyle name="Normal 3 3 2 2 7 2 2" xfId="34248" xr:uid="{00000000-0005-0000-0000-0000F3850000}"/>
    <cellStyle name="Normal 3 3 2 2 7 2 3" xfId="34249" xr:uid="{00000000-0005-0000-0000-0000F4850000}"/>
    <cellStyle name="Normal 3 3 2 2 7 2 4" xfId="34250" xr:uid="{00000000-0005-0000-0000-0000F5850000}"/>
    <cellStyle name="Normal 3 3 2 2 7 2 5" xfId="34251" xr:uid="{00000000-0005-0000-0000-0000F6850000}"/>
    <cellStyle name="Normal 3 3 2 2 7 2 6" xfId="34252" xr:uid="{00000000-0005-0000-0000-0000F7850000}"/>
    <cellStyle name="Normal 3 3 2 2 7 3" xfId="34253" xr:uid="{00000000-0005-0000-0000-0000F8850000}"/>
    <cellStyle name="Normal 3 3 2 2 7 3 2" xfId="34254" xr:uid="{00000000-0005-0000-0000-0000F9850000}"/>
    <cellStyle name="Normal 3 3 2 2 7 3 3" xfId="34255" xr:uid="{00000000-0005-0000-0000-0000FA850000}"/>
    <cellStyle name="Normal 3 3 2 2 7 3 4" xfId="34256" xr:uid="{00000000-0005-0000-0000-0000FB850000}"/>
    <cellStyle name="Normal 3 3 2 2 7 3 5" xfId="34257" xr:uid="{00000000-0005-0000-0000-0000FC850000}"/>
    <cellStyle name="Normal 3 3 2 2 7 3 6" xfId="34258" xr:uid="{00000000-0005-0000-0000-0000FD850000}"/>
    <cellStyle name="Normal 3 3 2 2 7 4" xfId="34259" xr:uid="{00000000-0005-0000-0000-0000FE850000}"/>
    <cellStyle name="Normal 3 3 2 2 7 4 2" xfId="34260" xr:uid="{00000000-0005-0000-0000-0000FF850000}"/>
    <cellStyle name="Normal 3 3 2 2 7 4 3" xfId="34261" xr:uid="{00000000-0005-0000-0000-000000860000}"/>
    <cellStyle name="Normal 3 3 2 2 7 4 4" xfId="34262" xr:uid="{00000000-0005-0000-0000-000001860000}"/>
    <cellStyle name="Normal 3 3 2 2 7 4 5" xfId="34263" xr:uid="{00000000-0005-0000-0000-000002860000}"/>
    <cellStyle name="Normal 3 3 2 2 7 4 6" xfId="34264" xr:uid="{00000000-0005-0000-0000-000003860000}"/>
    <cellStyle name="Normal 3 3 2 2 7 5" xfId="34265" xr:uid="{00000000-0005-0000-0000-000004860000}"/>
    <cellStyle name="Normal 3 3 2 2 7 5 2" xfId="34266" xr:uid="{00000000-0005-0000-0000-000005860000}"/>
    <cellStyle name="Normal 3 3 2 2 7 5 3" xfId="34267" xr:uid="{00000000-0005-0000-0000-000006860000}"/>
    <cellStyle name="Normal 3 3 2 2 7 5 4" xfId="34268" xr:uid="{00000000-0005-0000-0000-000007860000}"/>
    <cellStyle name="Normal 3 3 2 2 7 5 5" xfId="34269" xr:uid="{00000000-0005-0000-0000-000008860000}"/>
    <cellStyle name="Normal 3 3 2 2 7 5 6" xfId="34270" xr:uid="{00000000-0005-0000-0000-000009860000}"/>
    <cellStyle name="Normal 3 3 2 2 7 6" xfId="34271" xr:uid="{00000000-0005-0000-0000-00000A860000}"/>
    <cellStyle name="Normal 3 3 2 2 7 6 2" xfId="34272" xr:uid="{00000000-0005-0000-0000-00000B860000}"/>
    <cellStyle name="Normal 3 3 2 2 7 6 3" xfId="34273" xr:uid="{00000000-0005-0000-0000-00000C860000}"/>
    <cellStyle name="Normal 3 3 2 2 7 6 4" xfId="34274" xr:uid="{00000000-0005-0000-0000-00000D860000}"/>
    <cellStyle name="Normal 3 3 2 2 7 6 5" xfId="34275" xr:uid="{00000000-0005-0000-0000-00000E860000}"/>
    <cellStyle name="Normal 3 3 2 2 7 6 6" xfId="34276" xr:uid="{00000000-0005-0000-0000-00000F860000}"/>
    <cellStyle name="Normal 3 3 2 2 7 7" xfId="34277" xr:uid="{00000000-0005-0000-0000-000010860000}"/>
    <cellStyle name="Normal 3 3 2 2 7 8" xfId="34278" xr:uid="{00000000-0005-0000-0000-000011860000}"/>
    <cellStyle name="Normal 3 3 2 2 7 9" xfId="34279" xr:uid="{00000000-0005-0000-0000-000012860000}"/>
    <cellStyle name="Normal 3 3 2 2 8" xfId="34280" xr:uid="{00000000-0005-0000-0000-000013860000}"/>
    <cellStyle name="Normal 3 3 2 2 8 10" xfId="34281" xr:uid="{00000000-0005-0000-0000-000014860000}"/>
    <cellStyle name="Normal 3 3 2 2 8 11" xfId="34282" xr:uid="{00000000-0005-0000-0000-000015860000}"/>
    <cellStyle name="Normal 3 3 2 2 8 2" xfId="34283" xr:uid="{00000000-0005-0000-0000-000016860000}"/>
    <cellStyle name="Normal 3 3 2 2 8 2 2" xfId="34284" xr:uid="{00000000-0005-0000-0000-000017860000}"/>
    <cellStyle name="Normal 3 3 2 2 8 2 3" xfId="34285" xr:uid="{00000000-0005-0000-0000-000018860000}"/>
    <cellStyle name="Normal 3 3 2 2 8 2 4" xfId="34286" xr:uid="{00000000-0005-0000-0000-000019860000}"/>
    <cellStyle name="Normal 3 3 2 2 8 2 5" xfId="34287" xr:uid="{00000000-0005-0000-0000-00001A860000}"/>
    <cellStyle name="Normal 3 3 2 2 8 2 6" xfId="34288" xr:uid="{00000000-0005-0000-0000-00001B860000}"/>
    <cellStyle name="Normal 3 3 2 2 8 3" xfId="34289" xr:uid="{00000000-0005-0000-0000-00001C860000}"/>
    <cellStyle name="Normal 3 3 2 2 8 3 2" xfId="34290" xr:uid="{00000000-0005-0000-0000-00001D860000}"/>
    <cellStyle name="Normal 3 3 2 2 8 3 3" xfId="34291" xr:uid="{00000000-0005-0000-0000-00001E860000}"/>
    <cellStyle name="Normal 3 3 2 2 8 3 4" xfId="34292" xr:uid="{00000000-0005-0000-0000-00001F860000}"/>
    <cellStyle name="Normal 3 3 2 2 8 3 5" xfId="34293" xr:uid="{00000000-0005-0000-0000-000020860000}"/>
    <cellStyle name="Normal 3 3 2 2 8 3 6" xfId="34294" xr:uid="{00000000-0005-0000-0000-000021860000}"/>
    <cellStyle name="Normal 3 3 2 2 8 4" xfId="34295" xr:uid="{00000000-0005-0000-0000-000022860000}"/>
    <cellStyle name="Normal 3 3 2 2 8 4 2" xfId="34296" xr:uid="{00000000-0005-0000-0000-000023860000}"/>
    <cellStyle name="Normal 3 3 2 2 8 4 3" xfId="34297" xr:uid="{00000000-0005-0000-0000-000024860000}"/>
    <cellStyle name="Normal 3 3 2 2 8 4 4" xfId="34298" xr:uid="{00000000-0005-0000-0000-000025860000}"/>
    <cellStyle name="Normal 3 3 2 2 8 4 5" xfId="34299" xr:uid="{00000000-0005-0000-0000-000026860000}"/>
    <cellStyle name="Normal 3 3 2 2 8 4 6" xfId="34300" xr:uid="{00000000-0005-0000-0000-000027860000}"/>
    <cellStyle name="Normal 3 3 2 2 8 5" xfId="34301" xr:uid="{00000000-0005-0000-0000-000028860000}"/>
    <cellStyle name="Normal 3 3 2 2 8 5 2" xfId="34302" xr:uid="{00000000-0005-0000-0000-000029860000}"/>
    <cellStyle name="Normal 3 3 2 2 8 5 3" xfId="34303" xr:uid="{00000000-0005-0000-0000-00002A860000}"/>
    <cellStyle name="Normal 3 3 2 2 8 5 4" xfId="34304" xr:uid="{00000000-0005-0000-0000-00002B860000}"/>
    <cellStyle name="Normal 3 3 2 2 8 5 5" xfId="34305" xr:uid="{00000000-0005-0000-0000-00002C860000}"/>
    <cellStyle name="Normal 3 3 2 2 8 5 6" xfId="34306" xr:uid="{00000000-0005-0000-0000-00002D860000}"/>
    <cellStyle name="Normal 3 3 2 2 8 6" xfId="34307" xr:uid="{00000000-0005-0000-0000-00002E860000}"/>
    <cellStyle name="Normal 3 3 2 2 8 6 2" xfId="34308" xr:uid="{00000000-0005-0000-0000-00002F860000}"/>
    <cellStyle name="Normal 3 3 2 2 8 6 3" xfId="34309" xr:uid="{00000000-0005-0000-0000-000030860000}"/>
    <cellStyle name="Normal 3 3 2 2 8 6 4" xfId="34310" xr:uid="{00000000-0005-0000-0000-000031860000}"/>
    <cellStyle name="Normal 3 3 2 2 8 6 5" xfId="34311" xr:uid="{00000000-0005-0000-0000-000032860000}"/>
    <cellStyle name="Normal 3 3 2 2 8 6 6" xfId="34312" xr:uid="{00000000-0005-0000-0000-000033860000}"/>
    <cellStyle name="Normal 3 3 2 2 8 7" xfId="34313" xr:uid="{00000000-0005-0000-0000-000034860000}"/>
    <cellStyle name="Normal 3 3 2 2 8 8" xfId="34314" xr:uid="{00000000-0005-0000-0000-000035860000}"/>
    <cellStyle name="Normal 3 3 2 2 8 9" xfId="34315" xr:uid="{00000000-0005-0000-0000-000036860000}"/>
    <cellStyle name="Normal 3 3 2 2 9" xfId="34316" xr:uid="{00000000-0005-0000-0000-000037860000}"/>
    <cellStyle name="Normal 3 3 2 2 9 10" xfId="34317" xr:uid="{00000000-0005-0000-0000-000038860000}"/>
    <cellStyle name="Normal 3 3 2 2 9 11" xfId="34318" xr:uid="{00000000-0005-0000-0000-000039860000}"/>
    <cellStyle name="Normal 3 3 2 2 9 2" xfId="34319" xr:uid="{00000000-0005-0000-0000-00003A860000}"/>
    <cellStyle name="Normal 3 3 2 2 9 2 2" xfId="34320" xr:uid="{00000000-0005-0000-0000-00003B860000}"/>
    <cellStyle name="Normal 3 3 2 2 9 2 3" xfId="34321" xr:uid="{00000000-0005-0000-0000-00003C860000}"/>
    <cellStyle name="Normal 3 3 2 2 9 2 4" xfId="34322" xr:uid="{00000000-0005-0000-0000-00003D860000}"/>
    <cellStyle name="Normal 3 3 2 2 9 2 5" xfId="34323" xr:uid="{00000000-0005-0000-0000-00003E860000}"/>
    <cellStyle name="Normal 3 3 2 2 9 2 6" xfId="34324" xr:uid="{00000000-0005-0000-0000-00003F860000}"/>
    <cellStyle name="Normal 3 3 2 2 9 3" xfId="34325" xr:uid="{00000000-0005-0000-0000-000040860000}"/>
    <cellStyle name="Normal 3 3 2 2 9 3 2" xfId="34326" xr:uid="{00000000-0005-0000-0000-000041860000}"/>
    <cellStyle name="Normal 3 3 2 2 9 3 3" xfId="34327" xr:uid="{00000000-0005-0000-0000-000042860000}"/>
    <cellStyle name="Normal 3 3 2 2 9 3 4" xfId="34328" xr:uid="{00000000-0005-0000-0000-000043860000}"/>
    <cellStyle name="Normal 3 3 2 2 9 3 5" xfId="34329" xr:uid="{00000000-0005-0000-0000-000044860000}"/>
    <cellStyle name="Normal 3 3 2 2 9 3 6" xfId="34330" xr:uid="{00000000-0005-0000-0000-000045860000}"/>
    <cellStyle name="Normal 3 3 2 2 9 4" xfId="34331" xr:uid="{00000000-0005-0000-0000-000046860000}"/>
    <cellStyle name="Normal 3 3 2 2 9 4 2" xfId="34332" xr:uid="{00000000-0005-0000-0000-000047860000}"/>
    <cellStyle name="Normal 3 3 2 2 9 4 3" xfId="34333" xr:uid="{00000000-0005-0000-0000-000048860000}"/>
    <cellStyle name="Normal 3 3 2 2 9 4 4" xfId="34334" xr:uid="{00000000-0005-0000-0000-000049860000}"/>
    <cellStyle name="Normal 3 3 2 2 9 4 5" xfId="34335" xr:uid="{00000000-0005-0000-0000-00004A860000}"/>
    <cellStyle name="Normal 3 3 2 2 9 4 6" xfId="34336" xr:uid="{00000000-0005-0000-0000-00004B860000}"/>
    <cellStyle name="Normal 3 3 2 2 9 5" xfId="34337" xr:uid="{00000000-0005-0000-0000-00004C860000}"/>
    <cellStyle name="Normal 3 3 2 2 9 5 2" xfId="34338" xr:uid="{00000000-0005-0000-0000-00004D860000}"/>
    <cellStyle name="Normal 3 3 2 2 9 5 3" xfId="34339" xr:uid="{00000000-0005-0000-0000-00004E860000}"/>
    <cellStyle name="Normal 3 3 2 2 9 5 4" xfId="34340" xr:uid="{00000000-0005-0000-0000-00004F860000}"/>
    <cellStyle name="Normal 3 3 2 2 9 5 5" xfId="34341" xr:uid="{00000000-0005-0000-0000-000050860000}"/>
    <cellStyle name="Normal 3 3 2 2 9 5 6" xfId="34342" xr:uid="{00000000-0005-0000-0000-000051860000}"/>
    <cellStyle name="Normal 3 3 2 2 9 6" xfId="34343" xr:uid="{00000000-0005-0000-0000-000052860000}"/>
    <cellStyle name="Normal 3 3 2 2 9 6 2" xfId="34344" xr:uid="{00000000-0005-0000-0000-000053860000}"/>
    <cellStyle name="Normal 3 3 2 2 9 6 3" xfId="34345" xr:uid="{00000000-0005-0000-0000-000054860000}"/>
    <cellStyle name="Normal 3 3 2 2 9 6 4" xfId="34346" xr:uid="{00000000-0005-0000-0000-000055860000}"/>
    <cellStyle name="Normal 3 3 2 2 9 6 5" xfId="34347" xr:uid="{00000000-0005-0000-0000-000056860000}"/>
    <cellStyle name="Normal 3 3 2 2 9 6 6" xfId="34348" xr:uid="{00000000-0005-0000-0000-000057860000}"/>
    <cellStyle name="Normal 3 3 2 2 9 7" xfId="34349" xr:uid="{00000000-0005-0000-0000-000058860000}"/>
    <cellStyle name="Normal 3 3 2 2 9 8" xfId="34350" xr:uid="{00000000-0005-0000-0000-000059860000}"/>
    <cellStyle name="Normal 3 3 2 2 9 9" xfId="34351" xr:uid="{00000000-0005-0000-0000-00005A860000}"/>
    <cellStyle name="Normal 3 3 2 20" xfId="34352" xr:uid="{00000000-0005-0000-0000-00005B860000}"/>
    <cellStyle name="Normal 3 3 2 20 2" xfId="34353" xr:uid="{00000000-0005-0000-0000-00005C860000}"/>
    <cellStyle name="Normal 3 3 2 20 3" xfId="34354" xr:uid="{00000000-0005-0000-0000-00005D860000}"/>
    <cellStyle name="Normal 3 3 2 20 4" xfId="34355" xr:uid="{00000000-0005-0000-0000-00005E860000}"/>
    <cellStyle name="Normal 3 3 2 20 5" xfId="34356" xr:uid="{00000000-0005-0000-0000-00005F860000}"/>
    <cellStyle name="Normal 3 3 2 20 6" xfId="34357" xr:uid="{00000000-0005-0000-0000-000060860000}"/>
    <cellStyle name="Normal 3 3 2 21" xfId="34358" xr:uid="{00000000-0005-0000-0000-000061860000}"/>
    <cellStyle name="Normal 3 3 2 21 2" xfId="34359" xr:uid="{00000000-0005-0000-0000-000062860000}"/>
    <cellStyle name="Normal 3 3 2 21 3" xfId="34360" xr:uid="{00000000-0005-0000-0000-000063860000}"/>
    <cellStyle name="Normal 3 3 2 21 4" xfId="34361" xr:uid="{00000000-0005-0000-0000-000064860000}"/>
    <cellStyle name="Normal 3 3 2 21 5" xfId="34362" xr:uid="{00000000-0005-0000-0000-000065860000}"/>
    <cellStyle name="Normal 3 3 2 21 6" xfId="34363" xr:uid="{00000000-0005-0000-0000-000066860000}"/>
    <cellStyle name="Normal 3 3 2 22" xfId="34364" xr:uid="{00000000-0005-0000-0000-000067860000}"/>
    <cellStyle name="Normal 3 3 2 22 2" xfId="34365" xr:uid="{00000000-0005-0000-0000-000068860000}"/>
    <cellStyle name="Normal 3 3 2 22 3" xfId="34366" xr:uid="{00000000-0005-0000-0000-000069860000}"/>
    <cellStyle name="Normal 3 3 2 22 4" xfId="34367" xr:uid="{00000000-0005-0000-0000-00006A860000}"/>
    <cellStyle name="Normal 3 3 2 22 5" xfId="34368" xr:uid="{00000000-0005-0000-0000-00006B860000}"/>
    <cellStyle name="Normal 3 3 2 22 6" xfId="34369" xr:uid="{00000000-0005-0000-0000-00006C860000}"/>
    <cellStyle name="Normal 3 3 2 23" xfId="34370" xr:uid="{00000000-0005-0000-0000-00006D860000}"/>
    <cellStyle name="Normal 3 3 2 24" xfId="34371" xr:uid="{00000000-0005-0000-0000-00006E860000}"/>
    <cellStyle name="Normal 3 3 2 25" xfId="34372" xr:uid="{00000000-0005-0000-0000-00006F860000}"/>
    <cellStyle name="Normal 3 3 2 26" xfId="34373" xr:uid="{00000000-0005-0000-0000-000070860000}"/>
    <cellStyle name="Normal 3 3 2 27" xfId="34374" xr:uid="{00000000-0005-0000-0000-000071860000}"/>
    <cellStyle name="Normal 3 3 2 3" xfId="34375" xr:uid="{00000000-0005-0000-0000-000072860000}"/>
    <cellStyle name="Normal 3 3 2 4" xfId="34376" xr:uid="{00000000-0005-0000-0000-000073860000}"/>
    <cellStyle name="Normal 3 3 2 5" xfId="34377" xr:uid="{00000000-0005-0000-0000-000074860000}"/>
    <cellStyle name="Normal 3 3 2 6" xfId="34378" xr:uid="{00000000-0005-0000-0000-000075860000}"/>
    <cellStyle name="Normal 3 3 2 7" xfId="34379" xr:uid="{00000000-0005-0000-0000-000076860000}"/>
    <cellStyle name="Normal 3 3 2 8" xfId="34380" xr:uid="{00000000-0005-0000-0000-000077860000}"/>
    <cellStyle name="Normal 3 3 2 9" xfId="34381" xr:uid="{00000000-0005-0000-0000-000078860000}"/>
    <cellStyle name="Normal 3 3 20" xfId="34382" xr:uid="{00000000-0005-0000-0000-000079860000}"/>
    <cellStyle name="Normal 3 3 21" xfId="34383" xr:uid="{00000000-0005-0000-0000-00007A860000}"/>
    <cellStyle name="Normal 3 3 22" xfId="34384" xr:uid="{00000000-0005-0000-0000-00007B860000}"/>
    <cellStyle name="Normal 3 3 23" xfId="34385" xr:uid="{00000000-0005-0000-0000-00007C860000}"/>
    <cellStyle name="Normal 3 3 24" xfId="34386" xr:uid="{00000000-0005-0000-0000-00007D860000}"/>
    <cellStyle name="Normal 3 3 25" xfId="34387" xr:uid="{00000000-0005-0000-0000-00007E860000}"/>
    <cellStyle name="Normal 3 3 3" xfId="34388" xr:uid="{00000000-0005-0000-0000-00007F860000}"/>
    <cellStyle name="Normal 3 3 3 10" xfId="34389" xr:uid="{00000000-0005-0000-0000-000080860000}"/>
    <cellStyle name="Normal 3 3 3 10 2" xfId="34390" xr:uid="{00000000-0005-0000-0000-000081860000}"/>
    <cellStyle name="Normal 3 3 3 10 3" xfId="34391" xr:uid="{00000000-0005-0000-0000-000082860000}"/>
    <cellStyle name="Normal 3 3 3 10 4" xfId="34392" xr:uid="{00000000-0005-0000-0000-000083860000}"/>
    <cellStyle name="Normal 3 3 3 10 5" xfId="34393" xr:uid="{00000000-0005-0000-0000-000084860000}"/>
    <cellStyle name="Normal 3 3 3 10 6" xfId="34394" xr:uid="{00000000-0005-0000-0000-000085860000}"/>
    <cellStyle name="Normal 3 3 3 11" xfId="34395" xr:uid="{00000000-0005-0000-0000-000086860000}"/>
    <cellStyle name="Normal 3 3 3 11 2" xfId="34396" xr:uid="{00000000-0005-0000-0000-000087860000}"/>
    <cellStyle name="Normal 3 3 3 11 3" xfId="34397" xr:uid="{00000000-0005-0000-0000-000088860000}"/>
    <cellStyle name="Normal 3 3 3 11 4" xfId="34398" xr:uid="{00000000-0005-0000-0000-000089860000}"/>
    <cellStyle name="Normal 3 3 3 11 5" xfId="34399" xr:uid="{00000000-0005-0000-0000-00008A860000}"/>
    <cellStyle name="Normal 3 3 3 11 6" xfId="34400" xr:uid="{00000000-0005-0000-0000-00008B860000}"/>
    <cellStyle name="Normal 3 3 3 12" xfId="34401" xr:uid="{00000000-0005-0000-0000-00008C860000}"/>
    <cellStyle name="Normal 3 3 3 12 2" xfId="34402" xr:uid="{00000000-0005-0000-0000-00008D860000}"/>
    <cellStyle name="Normal 3 3 3 12 3" xfId="34403" xr:uid="{00000000-0005-0000-0000-00008E860000}"/>
    <cellStyle name="Normal 3 3 3 12 4" xfId="34404" xr:uid="{00000000-0005-0000-0000-00008F860000}"/>
    <cellStyle name="Normal 3 3 3 12 5" xfId="34405" xr:uid="{00000000-0005-0000-0000-000090860000}"/>
    <cellStyle name="Normal 3 3 3 12 6" xfId="34406" xr:uid="{00000000-0005-0000-0000-000091860000}"/>
    <cellStyle name="Normal 3 3 3 13" xfId="34407" xr:uid="{00000000-0005-0000-0000-000092860000}"/>
    <cellStyle name="Normal 3 3 3 13 2" xfId="34408" xr:uid="{00000000-0005-0000-0000-000093860000}"/>
    <cellStyle name="Normal 3 3 3 13 3" xfId="34409" xr:uid="{00000000-0005-0000-0000-000094860000}"/>
    <cellStyle name="Normal 3 3 3 13 4" xfId="34410" xr:uid="{00000000-0005-0000-0000-000095860000}"/>
    <cellStyle name="Normal 3 3 3 13 5" xfId="34411" xr:uid="{00000000-0005-0000-0000-000096860000}"/>
    <cellStyle name="Normal 3 3 3 13 6" xfId="34412" xr:uid="{00000000-0005-0000-0000-000097860000}"/>
    <cellStyle name="Normal 3 3 3 14" xfId="34413" xr:uid="{00000000-0005-0000-0000-000098860000}"/>
    <cellStyle name="Normal 3 3 3 14 2" xfId="34414" xr:uid="{00000000-0005-0000-0000-000099860000}"/>
    <cellStyle name="Normal 3 3 3 14 3" xfId="34415" xr:uid="{00000000-0005-0000-0000-00009A860000}"/>
    <cellStyle name="Normal 3 3 3 14 4" xfId="34416" xr:uid="{00000000-0005-0000-0000-00009B860000}"/>
    <cellStyle name="Normal 3 3 3 14 5" xfId="34417" xr:uid="{00000000-0005-0000-0000-00009C860000}"/>
    <cellStyle name="Normal 3 3 3 14 6" xfId="34418" xr:uid="{00000000-0005-0000-0000-00009D860000}"/>
    <cellStyle name="Normal 3 3 3 15" xfId="34419" xr:uid="{00000000-0005-0000-0000-00009E860000}"/>
    <cellStyle name="Normal 3 3 3 16" xfId="34420" xr:uid="{00000000-0005-0000-0000-00009F860000}"/>
    <cellStyle name="Normal 3 3 3 17" xfId="34421" xr:uid="{00000000-0005-0000-0000-0000A0860000}"/>
    <cellStyle name="Normal 3 3 3 18" xfId="34422" xr:uid="{00000000-0005-0000-0000-0000A1860000}"/>
    <cellStyle name="Normal 3 3 3 19" xfId="34423" xr:uid="{00000000-0005-0000-0000-0000A2860000}"/>
    <cellStyle name="Normal 3 3 3 2" xfId="34424" xr:uid="{00000000-0005-0000-0000-0000A3860000}"/>
    <cellStyle name="Normal 3 3 3 2 2" xfId="34425" xr:uid="{00000000-0005-0000-0000-0000A4860000}"/>
    <cellStyle name="Normal 3 3 3 2 2 10" xfId="34426" xr:uid="{00000000-0005-0000-0000-0000A5860000}"/>
    <cellStyle name="Normal 3 3 3 2 2 11" xfId="34427" xr:uid="{00000000-0005-0000-0000-0000A6860000}"/>
    <cellStyle name="Normal 3 3 3 2 2 2" xfId="34428" xr:uid="{00000000-0005-0000-0000-0000A7860000}"/>
    <cellStyle name="Normal 3 3 3 2 2 2 2" xfId="34429" xr:uid="{00000000-0005-0000-0000-0000A8860000}"/>
    <cellStyle name="Normal 3 3 3 2 2 2 3" xfId="34430" xr:uid="{00000000-0005-0000-0000-0000A9860000}"/>
    <cellStyle name="Normal 3 3 3 2 2 2 4" xfId="34431" xr:uid="{00000000-0005-0000-0000-0000AA860000}"/>
    <cellStyle name="Normal 3 3 3 2 2 2 5" xfId="34432" xr:uid="{00000000-0005-0000-0000-0000AB860000}"/>
    <cellStyle name="Normal 3 3 3 2 2 2 6" xfId="34433" xr:uid="{00000000-0005-0000-0000-0000AC860000}"/>
    <cellStyle name="Normal 3 3 3 2 2 3" xfId="34434" xr:uid="{00000000-0005-0000-0000-0000AD860000}"/>
    <cellStyle name="Normal 3 3 3 2 2 3 2" xfId="34435" xr:uid="{00000000-0005-0000-0000-0000AE860000}"/>
    <cellStyle name="Normal 3 3 3 2 2 3 3" xfId="34436" xr:uid="{00000000-0005-0000-0000-0000AF860000}"/>
    <cellStyle name="Normal 3 3 3 2 2 3 4" xfId="34437" xr:uid="{00000000-0005-0000-0000-0000B0860000}"/>
    <cellStyle name="Normal 3 3 3 2 2 3 5" xfId="34438" xr:uid="{00000000-0005-0000-0000-0000B1860000}"/>
    <cellStyle name="Normal 3 3 3 2 2 3 6" xfId="34439" xr:uid="{00000000-0005-0000-0000-0000B2860000}"/>
    <cellStyle name="Normal 3 3 3 2 2 4" xfId="34440" xr:uid="{00000000-0005-0000-0000-0000B3860000}"/>
    <cellStyle name="Normal 3 3 3 2 2 4 2" xfId="34441" xr:uid="{00000000-0005-0000-0000-0000B4860000}"/>
    <cellStyle name="Normal 3 3 3 2 2 4 3" xfId="34442" xr:uid="{00000000-0005-0000-0000-0000B5860000}"/>
    <cellStyle name="Normal 3 3 3 2 2 4 4" xfId="34443" xr:uid="{00000000-0005-0000-0000-0000B6860000}"/>
    <cellStyle name="Normal 3 3 3 2 2 4 5" xfId="34444" xr:uid="{00000000-0005-0000-0000-0000B7860000}"/>
    <cellStyle name="Normal 3 3 3 2 2 4 6" xfId="34445" xr:uid="{00000000-0005-0000-0000-0000B8860000}"/>
    <cellStyle name="Normal 3 3 3 2 2 5" xfId="34446" xr:uid="{00000000-0005-0000-0000-0000B9860000}"/>
    <cellStyle name="Normal 3 3 3 2 2 5 2" xfId="34447" xr:uid="{00000000-0005-0000-0000-0000BA860000}"/>
    <cellStyle name="Normal 3 3 3 2 2 5 3" xfId="34448" xr:uid="{00000000-0005-0000-0000-0000BB860000}"/>
    <cellStyle name="Normal 3 3 3 2 2 5 4" xfId="34449" xr:uid="{00000000-0005-0000-0000-0000BC860000}"/>
    <cellStyle name="Normal 3 3 3 2 2 5 5" xfId="34450" xr:uid="{00000000-0005-0000-0000-0000BD860000}"/>
    <cellStyle name="Normal 3 3 3 2 2 5 6" xfId="34451" xr:uid="{00000000-0005-0000-0000-0000BE860000}"/>
    <cellStyle name="Normal 3 3 3 2 2 6" xfId="34452" xr:uid="{00000000-0005-0000-0000-0000BF860000}"/>
    <cellStyle name="Normal 3 3 3 2 2 6 2" xfId="34453" xr:uid="{00000000-0005-0000-0000-0000C0860000}"/>
    <cellStyle name="Normal 3 3 3 2 2 6 3" xfId="34454" xr:uid="{00000000-0005-0000-0000-0000C1860000}"/>
    <cellStyle name="Normal 3 3 3 2 2 6 4" xfId="34455" xr:uid="{00000000-0005-0000-0000-0000C2860000}"/>
    <cellStyle name="Normal 3 3 3 2 2 6 5" xfId="34456" xr:uid="{00000000-0005-0000-0000-0000C3860000}"/>
    <cellStyle name="Normal 3 3 3 2 2 6 6" xfId="34457" xr:uid="{00000000-0005-0000-0000-0000C4860000}"/>
    <cellStyle name="Normal 3 3 3 2 2 7" xfId="34458" xr:uid="{00000000-0005-0000-0000-0000C5860000}"/>
    <cellStyle name="Normal 3 3 3 2 2 8" xfId="34459" xr:uid="{00000000-0005-0000-0000-0000C6860000}"/>
    <cellStyle name="Normal 3 3 3 2 2 9" xfId="34460" xr:uid="{00000000-0005-0000-0000-0000C7860000}"/>
    <cellStyle name="Normal 3 3 3 2 3" xfId="34461" xr:uid="{00000000-0005-0000-0000-0000C8860000}"/>
    <cellStyle name="Normal 3 3 3 2 3 10" xfId="34462" xr:uid="{00000000-0005-0000-0000-0000C9860000}"/>
    <cellStyle name="Normal 3 3 3 2 3 11" xfId="34463" xr:uid="{00000000-0005-0000-0000-0000CA860000}"/>
    <cellStyle name="Normal 3 3 3 2 3 2" xfId="34464" xr:uid="{00000000-0005-0000-0000-0000CB860000}"/>
    <cellStyle name="Normal 3 3 3 2 3 2 2" xfId="34465" xr:uid="{00000000-0005-0000-0000-0000CC860000}"/>
    <cellStyle name="Normal 3 3 3 2 3 2 3" xfId="34466" xr:uid="{00000000-0005-0000-0000-0000CD860000}"/>
    <cellStyle name="Normal 3 3 3 2 3 2 4" xfId="34467" xr:uid="{00000000-0005-0000-0000-0000CE860000}"/>
    <cellStyle name="Normal 3 3 3 2 3 2 5" xfId="34468" xr:uid="{00000000-0005-0000-0000-0000CF860000}"/>
    <cellStyle name="Normal 3 3 3 2 3 2 6" xfId="34469" xr:uid="{00000000-0005-0000-0000-0000D0860000}"/>
    <cellStyle name="Normal 3 3 3 2 3 3" xfId="34470" xr:uid="{00000000-0005-0000-0000-0000D1860000}"/>
    <cellStyle name="Normal 3 3 3 2 3 3 2" xfId="34471" xr:uid="{00000000-0005-0000-0000-0000D2860000}"/>
    <cellStyle name="Normal 3 3 3 2 3 3 3" xfId="34472" xr:uid="{00000000-0005-0000-0000-0000D3860000}"/>
    <cellStyle name="Normal 3 3 3 2 3 3 4" xfId="34473" xr:uid="{00000000-0005-0000-0000-0000D4860000}"/>
    <cellStyle name="Normal 3 3 3 2 3 3 5" xfId="34474" xr:uid="{00000000-0005-0000-0000-0000D5860000}"/>
    <cellStyle name="Normal 3 3 3 2 3 3 6" xfId="34475" xr:uid="{00000000-0005-0000-0000-0000D6860000}"/>
    <cellStyle name="Normal 3 3 3 2 3 4" xfId="34476" xr:uid="{00000000-0005-0000-0000-0000D7860000}"/>
    <cellStyle name="Normal 3 3 3 2 3 4 2" xfId="34477" xr:uid="{00000000-0005-0000-0000-0000D8860000}"/>
    <cellStyle name="Normal 3 3 3 2 3 4 3" xfId="34478" xr:uid="{00000000-0005-0000-0000-0000D9860000}"/>
    <cellStyle name="Normal 3 3 3 2 3 4 4" xfId="34479" xr:uid="{00000000-0005-0000-0000-0000DA860000}"/>
    <cellStyle name="Normal 3 3 3 2 3 4 5" xfId="34480" xr:uid="{00000000-0005-0000-0000-0000DB860000}"/>
    <cellStyle name="Normal 3 3 3 2 3 4 6" xfId="34481" xr:uid="{00000000-0005-0000-0000-0000DC860000}"/>
    <cellStyle name="Normal 3 3 3 2 3 5" xfId="34482" xr:uid="{00000000-0005-0000-0000-0000DD860000}"/>
    <cellStyle name="Normal 3 3 3 2 3 5 2" xfId="34483" xr:uid="{00000000-0005-0000-0000-0000DE860000}"/>
    <cellStyle name="Normal 3 3 3 2 3 5 3" xfId="34484" xr:uid="{00000000-0005-0000-0000-0000DF860000}"/>
    <cellStyle name="Normal 3 3 3 2 3 5 4" xfId="34485" xr:uid="{00000000-0005-0000-0000-0000E0860000}"/>
    <cellStyle name="Normal 3 3 3 2 3 5 5" xfId="34486" xr:uid="{00000000-0005-0000-0000-0000E1860000}"/>
    <cellStyle name="Normal 3 3 3 2 3 5 6" xfId="34487" xr:uid="{00000000-0005-0000-0000-0000E2860000}"/>
    <cellStyle name="Normal 3 3 3 2 3 6" xfId="34488" xr:uid="{00000000-0005-0000-0000-0000E3860000}"/>
    <cellStyle name="Normal 3 3 3 2 3 6 2" xfId="34489" xr:uid="{00000000-0005-0000-0000-0000E4860000}"/>
    <cellStyle name="Normal 3 3 3 2 3 6 3" xfId="34490" xr:uid="{00000000-0005-0000-0000-0000E5860000}"/>
    <cellStyle name="Normal 3 3 3 2 3 6 4" xfId="34491" xr:uid="{00000000-0005-0000-0000-0000E6860000}"/>
    <cellStyle name="Normal 3 3 3 2 3 6 5" xfId="34492" xr:uid="{00000000-0005-0000-0000-0000E7860000}"/>
    <cellStyle name="Normal 3 3 3 2 3 6 6" xfId="34493" xr:uid="{00000000-0005-0000-0000-0000E8860000}"/>
    <cellStyle name="Normal 3 3 3 2 3 7" xfId="34494" xr:uid="{00000000-0005-0000-0000-0000E9860000}"/>
    <cellStyle name="Normal 3 3 3 2 3 8" xfId="34495" xr:uid="{00000000-0005-0000-0000-0000EA860000}"/>
    <cellStyle name="Normal 3 3 3 2 3 9" xfId="34496" xr:uid="{00000000-0005-0000-0000-0000EB860000}"/>
    <cellStyle name="Normal 3 3 3 2 4" xfId="34497" xr:uid="{00000000-0005-0000-0000-0000EC860000}"/>
    <cellStyle name="Normal 3 3 3 2 4 10" xfId="34498" xr:uid="{00000000-0005-0000-0000-0000ED860000}"/>
    <cellStyle name="Normal 3 3 3 2 4 11" xfId="34499" xr:uid="{00000000-0005-0000-0000-0000EE860000}"/>
    <cellStyle name="Normal 3 3 3 2 4 2" xfId="34500" xr:uid="{00000000-0005-0000-0000-0000EF860000}"/>
    <cellStyle name="Normal 3 3 3 2 4 2 2" xfId="34501" xr:uid="{00000000-0005-0000-0000-0000F0860000}"/>
    <cellStyle name="Normal 3 3 3 2 4 2 3" xfId="34502" xr:uid="{00000000-0005-0000-0000-0000F1860000}"/>
    <cellStyle name="Normal 3 3 3 2 4 2 4" xfId="34503" xr:uid="{00000000-0005-0000-0000-0000F2860000}"/>
    <cellStyle name="Normal 3 3 3 2 4 2 5" xfId="34504" xr:uid="{00000000-0005-0000-0000-0000F3860000}"/>
    <cellStyle name="Normal 3 3 3 2 4 2 6" xfId="34505" xr:uid="{00000000-0005-0000-0000-0000F4860000}"/>
    <cellStyle name="Normal 3 3 3 2 4 3" xfId="34506" xr:uid="{00000000-0005-0000-0000-0000F5860000}"/>
    <cellStyle name="Normal 3 3 3 2 4 3 2" xfId="34507" xr:uid="{00000000-0005-0000-0000-0000F6860000}"/>
    <cellStyle name="Normal 3 3 3 2 4 3 3" xfId="34508" xr:uid="{00000000-0005-0000-0000-0000F7860000}"/>
    <cellStyle name="Normal 3 3 3 2 4 3 4" xfId="34509" xr:uid="{00000000-0005-0000-0000-0000F8860000}"/>
    <cellStyle name="Normal 3 3 3 2 4 3 5" xfId="34510" xr:uid="{00000000-0005-0000-0000-0000F9860000}"/>
    <cellStyle name="Normal 3 3 3 2 4 3 6" xfId="34511" xr:uid="{00000000-0005-0000-0000-0000FA860000}"/>
    <cellStyle name="Normal 3 3 3 2 4 4" xfId="34512" xr:uid="{00000000-0005-0000-0000-0000FB860000}"/>
    <cellStyle name="Normal 3 3 3 2 4 4 2" xfId="34513" xr:uid="{00000000-0005-0000-0000-0000FC860000}"/>
    <cellStyle name="Normal 3 3 3 2 4 4 3" xfId="34514" xr:uid="{00000000-0005-0000-0000-0000FD860000}"/>
    <cellStyle name="Normal 3 3 3 2 4 4 4" xfId="34515" xr:uid="{00000000-0005-0000-0000-0000FE860000}"/>
    <cellStyle name="Normal 3 3 3 2 4 4 5" xfId="34516" xr:uid="{00000000-0005-0000-0000-0000FF860000}"/>
    <cellStyle name="Normal 3 3 3 2 4 4 6" xfId="34517" xr:uid="{00000000-0005-0000-0000-000000870000}"/>
    <cellStyle name="Normal 3 3 3 2 4 5" xfId="34518" xr:uid="{00000000-0005-0000-0000-000001870000}"/>
    <cellStyle name="Normal 3 3 3 2 4 5 2" xfId="34519" xr:uid="{00000000-0005-0000-0000-000002870000}"/>
    <cellStyle name="Normal 3 3 3 2 4 5 3" xfId="34520" xr:uid="{00000000-0005-0000-0000-000003870000}"/>
    <cellStyle name="Normal 3 3 3 2 4 5 4" xfId="34521" xr:uid="{00000000-0005-0000-0000-000004870000}"/>
    <cellStyle name="Normal 3 3 3 2 4 5 5" xfId="34522" xr:uid="{00000000-0005-0000-0000-000005870000}"/>
    <cellStyle name="Normal 3 3 3 2 4 5 6" xfId="34523" xr:uid="{00000000-0005-0000-0000-000006870000}"/>
    <cellStyle name="Normal 3 3 3 2 4 6" xfId="34524" xr:uid="{00000000-0005-0000-0000-000007870000}"/>
    <cellStyle name="Normal 3 3 3 2 4 6 2" xfId="34525" xr:uid="{00000000-0005-0000-0000-000008870000}"/>
    <cellStyle name="Normal 3 3 3 2 4 6 3" xfId="34526" xr:uid="{00000000-0005-0000-0000-000009870000}"/>
    <cellStyle name="Normal 3 3 3 2 4 6 4" xfId="34527" xr:uid="{00000000-0005-0000-0000-00000A870000}"/>
    <cellStyle name="Normal 3 3 3 2 4 6 5" xfId="34528" xr:uid="{00000000-0005-0000-0000-00000B870000}"/>
    <cellStyle name="Normal 3 3 3 2 4 6 6" xfId="34529" xr:uid="{00000000-0005-0000-0000-00000C870000}"/>
    <cellStyle name="Normal 3 3 3 2 4 7" xfId="34530" xr:uid="{00000000-0005-0000-0000-00000D870000}"/>
    <cellStyle name="Normal 3 3 3 2 4 8" xfId="34531" xr:uid="{00000000-0005-0000-0000-00000E870000}"/>
    <cellStyle name="Normal 3 3 3 2 4 9" xfId="34532" xr:uid="{00000000-0005-0000-0000-00000F870000}"/>
    <cellStyle name="Normal 3 3 3 2 5" xfId="34533" xr:uid="{00000000-0005-0000-0000-000010870000}"/>
    <cellStyle name="Normal 3 3 3 2 5 10" xfId="34534" xr:uid="{00000000-0005-0000-0000-000011870000}"/>
    <cellStyle name="Normal 3 3 3 2 5 11" xfId="34535" xr:uid="{00000000-0005-0000-0000-000012870000}"/>
    <cellStyle name="Normal 3 3 3 2 5 2" xfId="34536" xr:uid="{00000000-0005-0000-0000-000013870000}"/>
    <cellStyle name="Normal 3 3 3 2 5 2 2" xfId="34537" xr:uid="{00000000-0005-0000-0000-000014870000}"/>
    <cellStyle name="Normal 3 3 3 2 5 2 3" xfId="34538" xr:uid="{00000000-0005-0000-0000-000015870000}"/>
    <cellStyle name="Normal 3 3 3 2 5 2 4" xfId="34539" xr:uid="{00000000-0005-0000-0000-000016870000}"/>
    <cellStyle name="Normal 3 3 3 2 5 2 5" xfId="34540" xr:uid="{00000000-0005-0000-0000-000017870000}"/>
    <cellStyle name="Normal 3 3 3 2 5 2 6" xfId="34541" xr:uid="{00000000-0005-0000-0000-000018870000}"/>
    <cellStyle name="Normal 3 3 3 2 5 3" xfId="34542" xr:uid="{00000000-0005-0000-0000-000019870000}"/>
    <cellStyle name="Normal 3 3 3 2 5 3 2" xfId="34543" xr:uid="{00000000-0005-0000-0000-00001A870000}"/>
    <cellStyle name="Normal 3 3 3 2 5 3 3" xfId="34544" xr:uid="{00000000-0005-0000-0000-00001B870000}"/>
    <cellStyle name="Normal 3 3 3 2 5 3 4" xfId="34545" xr:uid="{00000000-0005-0000-0000-00001C870000}"/>
    <cellStyle name="Normal 3 3 3 2 5 3 5" xfId="34546" xr:uid="{00000000-0005-0000-0000-00001D870000}"/>
    <cellStyle name="Normal 3 3 3 2 5 3 6" xfId="34547" xr:uid="{00000000-0005-0000-0000-00001E870000}"/>
    <cellStyle name="Normal 3 3 3 2 5 4" xfId="34548" xr:uid="{00000000-0005-0000-0000-00001F870000}"/>
    <cellStyle name="Normal 3 3 3 2 5 4 2" xfId="34549" xr:uid="{00000000-0005-0000-0000-000020870000}"/>
    <cellStyle name="Normal 3 3 3 2 5 4 3" xfId="34550" xr:uid="{00000000-0005-0000-0000-000021870000}"/>
    <cellStyle name="Normal 3 3 3 2 5 4 4" xfId="34551" xr:uid="{00000000-0005-0000-0000-000022870000}"/>
    <cellStyle name="Normal 3 3 3 2 5 4 5" xfId="34552" xr:uid="{00000000-0005-0000-0000-000023870000}"/>
    <cellStyle name="Normal 3 3 3 2 5 4 6" xfId="34553" xr:uid="{00000000-0005-0000-0000-000024870000}"/>
    <cellStyle name="Normal 3 3 3 2 5 5" xfId="34554" xr:uid="{00000000-0005-0000-0000-000025870000}"/>
    <cellStyle name="Normal 3 3 3 2 5 5 2" xfId="34555" xr:uid="{00000000-0005-0000-0000-000026870000}"/>
    <cellStyle name="Normal 3 3 3 2 5 5 3" xfId="34556" xr:uid="{00000000-0005-0000-0000-000027870000}"/>
    <cellStyle name="Normal 3 3 3 2 5 5 4" xfId="34557" xr:uid="{00000000-0005-0000-0000-000028870000}"/>
    <cellStyle name="Normal 3 3 3 2 5 5 5" xfId="34558" xr:uid="{00000000-0005-0000-0000-000029870000}"/>
    <cellStyle name="Normal 3 3 3 2 5 5 6" xfId="34559" xr:uid="{00000000-0005-0000-0000-00002A870000}"/>
    <cellStyle name="Normal 3 3 3 2 5 6" xfId="34560" xr:uid="{00000000-0005-0000-0000-00002B870000}"/>
    <cellStyle name="Normal 3 3 3 2 5 6 2" xfId="34561" xr:uid="{00000000-0005-0000-0000-00002C870000}"/>
    <cellStyle name="Normal 3 3 3 2 5 6 3" xfId="34562" xr:uid="{00000000-0005-0000-0000-00002D870000}"/>
    <cellStyle name="Normal 3 3 3 2 5 6 4" xfId="34563" xr:uid="{00000000-0005-0000-0000-00002E870000}"/>
    <cellStyle name="Normal 3 3 3 2 5 6 5" xfId="34564" xr:uid="{00000000-0005-0000-0000-00002F870000}"/>
    <cellStyle name="Normal 3 3 3 2 5 6 6" xfId="34565" xr:uid="{00000000-0005-0000-0000-000030870000}"/>
    <cellStyle name="Normal 3 3 3 2 5 7" xfId="34566" xr:uid="{00000000-0005-0000-0000-000031870000}"/>
    <cellStyle name="Normal 3 3 3 2 5 8" xfId="34567" xr:uid="{00000000-0005-0000-0000-000032870000}"/>
    <cellStyle name="Normal 3 3 3 2 5 9" xfId="34568" xr:uid="{00000000-0005-0000-0000-000033870000}"/>
    <cellStyle name="Normal 3 3 3 2 6" xfId="34569" xr:uid="{00000000-0005-0000-0000-000034870000}"/>
    <cellStyle name="Normal 3 3 3 2 6 10" xfId="34570" xr:uid="{00000000-0005-0000-0000-000035870000}"/>
    <cellStyle name="Normal 3 3 3 2 6 11" xfId="34571" xr:uid="{00000000-0005-0000-0000-000036870000}"/>
    <cellStyle name="Normal 3 3 3 2 6 2" xfId="34572" xr:uid="{00000000-0005-0000-0000-000037870000}"/>
    <cellStyle name="Normal 3 3 3 2 6 2 2" xfId="34573" xr:uid="{00000000-0005-0000-0000-000038870000}"/>
    <cellStyle name="Normal 3 3 3 2 6 2 3" xfId="34574" xr:uid="{00000000-0005-0000-0000-000039870000}"/>
    <cellStyle name="Normal 3 3 3 2 6 2 4" xfId="34575" xr:uid="{00000000-0005-0000-0000-00003A870000}"/>
    <cellStyle name="Normal 3 3 3 2 6 2 5" xfId="34576" xr:uid="{00000000-0005-0000-0000-00003B870000}"/>
    <cellStyle name="Normal 3 3 3 2 6 2 6" xfId="34577" xr:uid="{00000000-0005-0000-0000-00003C870000}"/>
    <cellStyle name="Normal 3 3 3 2 6 3" xfId="34578" xr:uid="{00000000-0005-0000-0000-00003D870000}"/>
    <cellStyle name="Normal 3 3 3 2 6 3 2" xfId="34579" xr:uid="{00000000-0005-0000-0000-00003E870000}"/>
    <cellStyle name="Normal 3 3 3 2 6 3 3" xfId="34580" xr:uid="{00000000-0005-0000-0000-00003F870000}"/>
    <cellStyle name="Normal 3 3 3 2 6 3 4" xfId="34581" xr:uid="{00000000-0005-0000-0000-000040870000}"/>
    <cellStyle name="Normal 3 3 3 2 6 3 5" xfId="34582" xr:uid="{00000000-0005-0000-0000-000041870000}"/>
    <cellStyle name="Normal 3 3 3 2 6 3 6" xfId="34583" xr:uid="{00000000-0005-0000-0000-000042870000}"/>
    <cellStyle name="Normal 3 3 3 2 6 4" xfId="34584" xr:uid="{00000000-0005-0000-0000-000043870000}"/>
    <cellStyle name="Normal 3 3 3 2 6 4 2" xfId="34585" xr:uid="{00000000-0005-0000-0000-000044870000}"/>
    <cellStyle name="Normal 3 3 3 2 6 4 3" xfId="34586" xr:uid="{00000000-0005-0000-0000-000045870000}"/>
    <cellStyle name="Normal 3 3 3 2 6 4 4" xfId="34587" xr:uid="{00000000-0005-0000-0000-000046870000}"/>
    <cellStyle name="Normal 3 3 3 2 6 4 5" xfId="34588" xr:uid="{00000000-0005-0000-0000-000047870000}"/>
    <cellStyle name="Normal 3 3 3 2 6 4 6" xfId="34589" xr:uid="{00000000-0005-0000-0000-000048870000}"/>
    <cellStyle name="Normal 3 3 3 2 6 5" xfId="34590" xr:uid="{00000000-0005-0000-0000-000049870000}"/>
    <cellStyle name="Normal 3 3 3 2 6 5 2" xfId="34591" xr:uid="{00000000-0005-0000-0000-00004A870000}"/>
    <cellStyle name="Normal 3 3 3 2 6 5 3" xfId="34592" xr:uid="{00000000-0005-0000-0000-00004B870000}"/>
    <cellStyle name="Normal 3 3 3 2 6 5 4" xfId="34593" xr:uid="{00000000-0005-0000-0000-00004C870000}"/>
    <cellStyle name="Normal 3 3 3 2 6 5 5" xfId="34594" xr:uid="{00000000-0005-0000-0000-00004D870000}"/>
    <cellStyle name="Normal 3 3 3 2 6 5 6" xfId="34595" xr:uid="{00000000-0005-0000-0000-00004E870000}"/>
    <cellStyle name="Normal 3 3 3 2 6 6" xfId="34596" xr:uid="{00000000-0005-0000-0000-00004F870000}"/>
    <cellStyle name="Normal 3 3 3 2 6 6 2" xfId="34597" xr:uid="{00000000-0005-0000-0000-000050870000}"/>
    <cellStyle name="Normal 3 3 3 2 6 6 3" xfId="34598" xr:uid="{00000000-0005-0000-0000-000051870000}"/>
    <cellStyle name="Normal 3 3 3 2 6 6 4" xfId="34599" xr:uid="{00000000-0005-0000-0000-000052870000}"/>
    <cellStyle name="Normal 3 3 3 2 6 6 5" xfId="34600" xr:uid="{00000000-0005-0000-0000-000053870000}"/>
    <cellStyle name="Normal 3 3 3 2 6 6 6" xfId="34601" xr:uid="{00000000-0005-0000-0000-000054870000}"/>
    <cellStyle name="Normal 3 3 3 2 6 7" xfId="34602" xr:uid="{00000000-0005-0000-0000-000055870000}"/>
    <cellStyle name="Normal 3 3 3 2 6 8" xfId="34603" xr:uid="{00000000-0005-0000-0000-000056870000}"/>
    <cellStyle name="Normal 3 3 3 2 6 9" xfId="34604" xr:uid="{00000000-0005-0000-0000-000057870000}"/>
    <cellStyle name="Normal 3 3 3 2 7" xfId="34605" xr:uid="{00000000-0005-0000-0000-000058870000}"/>
    <cellStyle name="Normal 3 3 3 2 7 10" xfId="34606" xr:uid="{00000000-0005-0000-0000-000059870000}"/>
    <cellStyle name="Normal 3 3 3 2 7 11" xfId="34607" xr:uid="{00000000-0005-0000-0000-00005A870000}"/>
    <cellStyle name="Normal 3 3 3 2 7 2" xfId="34608" xr:uid="{00000000-0005-0000-0000-00005B870000}"/>
    <cellStyle name="Normal 3 3 3 2 7 2 2" xfId="34609" xr:uid="{00000000-0005-0000-0000-00005C870000}"/>
    <cellStyle name="Normal 3 3 3 2 7 2 3" xfId="34610" xr:uid="{00000000-0005-0000-0000-00005D870000}"/>
    <cellStyle name="Normal 3 3 3 2 7 2 4" xfId="34611" xr:uid="{00000000-0005-0000-0000-00005E870000}"/>
    <cellStyle name="Normal 3 3 3 2 7 2 5" xfId="34612" xr:uid="{00000000-0005-0000-0000-00005F870000}"/>
    <cellStyle name="Normal 3 3 3 2 7 2 6" xfId="34613" xr:uid="{00000000-0005-0000-0000-000060870000}"/>
    <cellStyle name="Normal 3 3 3 2 7 3" xfId="34614" xr:uid="{00000000-0005-0000-0000-000061870000}"/>
    <cellStyle name="Normal 3 3 3 2 7 3 2" xfId="34615" xr:uid="{00000000-0005-0000-0000-000062870000}"/>
    <cellStyle name="Normal 3 3 3 2 7 3 3" xfId="34616" xr:uid="{00000000-0005-0000-0000-000063870000}"/>
    <cellStyle name="Normal 3 3 3 2 7 3 4" xfId="34617" xr:uid="{00000000-0005-0000-0000-000064870000}"/>
    <cellStyle name="Normal 3 3 3 2 7 3 5" xfId="34618" xr:uid="{00000000-0005-0000-0000-000065870000}"/>
    <cellStyle name="Normal 3 3 3 2 7 3 6" xfId="34619" xr:uid="{00000000-0005-0000-0000-000066870000}"/>
    <cellStyle name="Normal 3 3 3 2 7 4" xfId="34620" xr:uid="{00000000-0005-0000-0000-000067870000}"/>
    <cellStyle name="Normal 3 3 3 2 7 4 2" xfId="34621" xr:uid="{00000000-0005-0000-0000-000068870000}"/>
    <cellStyle name="Normal 3 3 3 2 7 4 3" xfId="34622" xr:uid="{00000000-0005-0000-0000-000069870000}"/>
    <cellStyle name="Normal 3 3 3 2 7 4 4" xfId="34623" xr:uid="{00000000-0005-0000-0000-00006A870000}"/>
    <cellStyle name="Normal 3 3 3 2 7 4 5" xfId="34624" xr:uid="{00000000-0005-0000-0000-00006B870000}"/>
    <cellStyle name="Normal 3 3 3 2 7 4 6" xfId="34625" xr:uid="{00000000-0005-0000-0000-00006C870000}"/>
    <cellStyle name="Normal 3 3 3 2 7 5" xfId="34626" xr:uid="{00000000-0005-0000-0000-00006D870000}"/>
    <cellStyle name="Normal 3 3 3 2 7 5 2" xfId="34627" xr:uid="{00000000-0005-0000-0000-00006E870000}"/>
    <cellStyle name="Normal 3 3 3 2 7 5 3" xfId="34628" xr:uid="{00000000-0005-0000-0000-00006F870000}"/>
    <cellStyle name="Normal 3 3 3 2 7 5 4" xfId="34629" xr:uid="{00000000-0005-0000-0000-000070870000}"/>
    <cellStyle name="Normal 3 3 3 2 7 5 5" xfId="34630" xr:uid="{00000000-0005-0000-0000-000071870000}"/>
    <cellStyle name="Normal 3 3 3 2 7 5 6" xfId="34631" xr:uid="{00000000-0005-0000-0000-000072870000}"/>
    <cellStyle name="Normal 3 3 3 2 7 6" xfId="34632" xr:uid="{00000000-0005-0000-0000-000073870000}"/>
    <cellStyle name="Normal 3 3 3 2 7 6 2" xfId="34633" xr:uid="{00000000-0005-0000-0000-000074870000}"/>
    <cellStyle name="Normal 3 3 3 2 7 6 3" xfId="34634" xr:uid="{00000000-0005-0000-0000-000075870000}"/>
    <cellStyle name="Normal 3 3 3 2 7 6 4" xfId="34635" xr:uid="{00000000-0005-0000-0000-000076870000}"/>
    <cellStyle name="Normal 3 3 3 2 7 6 5" xfId="34636" xr:uid="{00000000-0005-0000-0000-000077870000}"/>
    <cellStyle name="Normal 3 3 3 2 7 6 6" xfId="34637" xr:uid="{00000000-0005-0000-0000-000078870000}"/>
    <cellStyle name="Normal 3 3 3 2 7 7" xfId="34638" xr:uid="{00000000-0005-0000-0000-000079870000}"/>
    <cellStyle name="Normal 3 3 3 2 7 8" xfId="34639" xr:uid="{00000000-0005-0000-0000-00007A870000}"/>
    <cellStyle name="Normal 3 3 3 2 7 9" xfId="34640" xr:uid="{00000000-0005-0000-0000-00007B870000}"/>
    <cellStyle name="Normal 3 3 3 2 8" xfId="34641" xr:uid="{00000000-0005-0000-0000-00007C870000}"/>
    <cellStyle name="Normal 3 3 3 2 8 10" xfId="34642" xr:uid="{00000000-0005-0000-0000-00007D870000}"/>
    <cellStyle name="Normal 3 3 3 2 8 11" xfId="34643" xr:uid="{00000000-0005-0000-0000-00007E870000}"/>
    <cellStyle name="Normal 3 3 3 2 8 2" xfId="34644" xr:uid="{00000000-0005-0000-0000-00007F870000}"/>
    <cellStyle name="Normal 3 3 3 2 8 2 2" xfId="34645" xr:uid="{00000000-0005-0000-0000-000080870000}"/>
    <cellStyle name="Normal 3 3 3 2 8 2 3" xfId="34646" xr:uid="{00000000-0005-0000-0000-000081870000}"/>
    <cellStyle name="Normal 3 3 3 2 8 2 4" xfId="34647" xr:uid="{00000000-0005-0000-0000-000082870000}"/>
    <cellStyle name="Normal 3 3 3 2 8 2 5" xfId="34648" xr:uid="{00000000-0005-0000-0000-000083870000}"/>
    <cellStyle name="Normal 3 3 3 2 8 2 6" xfId="34649" xr:uid="{00000000-0005-0000-0000-000084870000}"/>
    <cellStyle name="Normal 3 3 3 2 8 3" xfId="34650" xr:uid="{00000000-0005-0000-0000-000085870000}"/>
    <cellStyle name="Normal 3 3 3 2 8 3 2" xfId="34651" xr:uid="{00000000-0005-0000-0000-000086870000}"/>
    <cellStyle name="Normal 3 3 3 2 8 3 3" xfId="34652" xr:uid="{00000000-0005-0000-0000-000087870000}"/>
    <cellStyle name="Normal 3 3 3 2 8 3 4" xfId="34653" xr:uid="{00000000-0005-0000-0000-000088870000}"/>
    <cellStyle name="Normal 3 3 3 2 8 3 5" xfId="34654" xr:uid="{00000000-0005-0000-0000-000089870000}"/>
    <cellStyle name="Normal 3 3 3 2 8 3 6" xfId="34655" xr:uid="{00000000-0005-0000-0000-00008A870000}"/>
    <cellStyle name="Normal 3 3 3 2 8 4" xfId="34656" xr:uid="{00000000-0005-0000-0000-00008B870000}"/>
    <cellStyle name="Normal 3 3 3 2 8 4 2" xfId="34657" xr:uid="{00000000-0005-0000-0000-00008C870000}"/>
    <cellStyle name="Normal 3 3 3 2 8 4 3" xfId="34658" xr:uid="{00000000-0005-0000-0000-00008D870000}"/>
    <cellStyle name="Normal 3 3 3 2 8 4 4" xfId="34659" xr:uid="{00000000-0005-0000-0000-00008E870000}"/>
    <cellStyle name="Normal 3 3 3 2 8 4 5" xfId="34660" xr:uid="{00000000-0005-0000-0000-00008F870000}"/>
    <cellStyle name="Normal 3 3 3 2 8 4 6" xfId="34661" xr:uid="{00000000-0005-0000-0000-000090870000}"/>
    <cellStyle name="Normal 3 3 3 2 8 5" xfId="34662" xr:uid="{00000000-0005-0000-0000-000091870000}"/>
    <cellStyle name="Normal 3 3 3 2 8 5 2" xfId="34663" xr:uid="{00000000-0005-0000-0000-000092870000}"/>
    <cellStyle name="Normal 3 3 3 2 8 5 3" xfId="34664" xr:uid="{00000000-0005-0000-0000-000093870000}"/>
    <cellStyle name="Normal 3 3 3 2 8 5 4" xfId="34665" xr:uid="{00000000-0005-0000-0000-000094870000}"/>
    <cellStyle name="Normal 3 3 3 2 8 5 5" xfId="34666" xr:uid="{00000000-0005-0000-0000-000095870000}"/>
    <cellStyle name="Normal 3 3 3 2 8 5 6" xfId="34667" xr:uid="{00000000-0005-0000-0000-000096870000}"/>
    <cellStyle name="Normal 3 3 3 2 8 6" xfId="34668" xr:uid="{00000000-0005-0000-0000-000097870000}"/>
    <cellStyle name="Normal 3 3 3 2 8 6 2" xfId="34669" xr:uid="{00000000-0005-0000-0000-000098870000}"/>
    <cellStyle name="Normal 3 3 3 2 8 6 3" xfId="34670" xr:uid="{00000000-0005-0000-0000-000099870000}"/>
    <cellStyle name="Normal 3 3 3 2 8 6 4" xfId="34671" xr:uid="{00000000-0005-0000-0000-00009A870000}"/>
    <cellStyle name="Normal 3 3 3 2 8 6 5" xfId="34672" xr:uid="{00000000-0005-0000-0000-00009B870000}"/>
    <cellStyle name="Normal 3 3 3 2 8 6 6" xfId="34673" xr:uid="{00000000-0005-0000-0000-00009C870000}"/>
    <cellStyle name="Normal 3 3 3 2 8 7" xfId="34674" xr:uid="{00000000-0005-0000-0000-00009D870000}"/>
    <cellStyle name="Normal 3 3 3 2 8 8" xfId="34675" xr:uid="{00000000-0005-0000-0000-00009E870000}"/>
    <cellStyle name="Normal 3 3 3 2 8 9" xfId="34676" xr:uid="{00000000-0005-0000-0000-00009F870000}"/>
    <cellStyle name="Normal 3 3 3 2 9" xfId="34677" xr:uid="{00000000-0005-0000-0000-0000A0870000}"/>
    <cellStyle name="Normal 3 3 3 2 9 10" xfId="34678" xr:uid="{00000000-0005-0000-0000-0000A1870000}"/>
    <cellStyle name="Normal 3 3 3 2 9 11" xfId="34679" xr:uid="{00000000-0005-0000-0000-0000A2870000}"/>
    <cellStyle name="Normal 3 3 3 2 9 2" xfId="34680" xr:uid="{00000000-0005-0000-0000-0000A3870000}"/>
    <cellStyle name="Normal 3 3 3 2 9 2 2" xfId="34681" xr:uid="{00000000-0005-0000-0000-0000A4870000}"/>
    <cellStyle name="Normal 3 3 3 2 9 2 3" xfId="34682" xr:uid="{00000000-0005-0000-0000-0000A5870000}"/>
    <cellStyle name="Normal 3 3 3 2 9 2 4" xfId="34683" xr:uid="{00000000-0005-0000-0000-0000A6870000}"/>
    <cellStyle name="Normal 3 3 3 2 9 2 5" xfId="34684" xr:uid="{00000000-0005-0000-0000-0000A7870000}"/>
    <cellStyle name="Normal 3 3 3 2 9 2 6" xfId="34685" xr:uid="{00000000-0005-0000-0000-0000A8870000}"/>
    <cellStyle name="Normal 3 3 3 2 9 3" xfId="34686" xr:uid="{00000000-0005-0000-0000-0000A9870000}"/>
    <cellStyle name="Normal 3 3 3 2 9 3 2" xfId="34687" xr:uid="{00000000-0005-0000-0000-0000AA870000}"/>
    <cellStyle name="Normal 3 3 3 2 9 3 3" xfId="34688" xr:uid="{00000000-0005-0000-0000-0000AB870000}"/>
    <cellStyle name="Normal 3 3 3 2 9 3 4" xfId="34689" xr:uid="{00000000-0005-0000-0000-0000AC870000}"/>
    <cellStyle name="Normal 3 3 3 2 9 3 5" xfId="34690" xr:uid="{00000000-0005-0000-0000-0000AD870000}"/>
    <cellStyle name="Normal 3 3 3 2 9 3 6" xfId="34691" xr:uid="{00000000-0005-0000-0000-0000AE870000}"/>
    <cellStyle name="Normal 3 3 3 2 9 4" xfId="34692" xr:uid="{00000000-0005-0000-0000-0000AF870000}"/>
    <cellStyle name="Normal 3 3 3 2 9 4 2" xfId="34693" xr:uid="{00000000-0005-0000-0000-0000B0870000}"/>
    <cellStyle name="Normal 3 3 3 2 9 4 3" xfId="34694" xr:uid="{00000000-0005-0000-0000-0000B1870000}"/>
    <cellStyle name="Normal 3 3 3 2 9 4 4" xfId="34695" xr:uid="{00000000-0005-0000-0000-0000B2870000}"/>
    <cellStyle name="Normal 3 3 3 2 9 4 5" xfId="34696" xr:uid="{00000000-0005-0000-0000-0000B3870000}"/>
    <cellStyle name="Normal 3 3 3 2 9 4 6" xfId="34697" xr:uid="{00000000-0005-0000-0000-0000B4870000}"/>
    <cellStyle name="Normal 3 3 3 2 9 5" xfId="34698" xr:uid="{00000000-0005-0000-0000-0000B5870000}"/>
    <cellStyle name="Normal 3 3 3 2 9 5 2" xfId="34699" xr:uid="{00000000-0005-0000-0000-0000B6870000}"/>
    <cellStyle name="Normal 3 3 3 2 9 5 3" xfId="34700" xr:uid="{00000000-0005-0000-0000-0000B7870000}"/>
    <cellStyle name="Normal 3 3 3 2 9 5 4" xfId="34701" xr:uid="{00000000-0005-0000-0000-0000B8870000}"/>
    <cellStyle name="Normal 3 3 3 2 9 5 5" xfId="34702" xr:uid="{00000000-0005-0000-0000-0000B9870000}"/>
    <cellStyle name="Normal 3 3 3 2 9 5 6" xfId="34703" xr:uid="{00000000-0005-0000-0000-0000BA870000}"/>
    <cellStyle name="Normal 3 3 3 2 9 6" xfId="34704" xr:uid="{00000000-0005-0000-0000-0000BB870000}"/>
    <cellStyle name="Normal 3 3 3 2 9 6 2" xfId="34705" xr:uid="{00000000-0005-0000-0000-0000BC870000}"/>
    <cellStyle name="Normal 3 3 3 2 9 6 3" xfId="34706" xr:uid="{00000000-0005-0000-0000-0000BD870000}"/>
    <cellStyle name="Normal 3 3 3 2 9 6 4" xfId="34707" xr:uid="{00000000-0005-0000-0000-0000BE870000}"/>
    <cellStyle name="Normal 3 3 3 2 9 6 5" xfId="34708" xr:uid="{00000000-0005-0000-0000-0000BF870000}"/>
    <cellStyle name="Normal 3 3 3 2 9 6 6" xfId="34709" xr:uid="{00000000-0005-0000-0000-0000C0870000}"/>
    <cellStyle name="Normal 3 3 3 2 9 7" xfId="34710" xr:uid="{00000000-0005-0000-0000-0000C1870000}"/>
    <cellStyle name="Normal 3 3 3 2 9 8" xfId="34711" xr:uid="{00000000-0005-0000-0000-0000C2870000}"/>
    <cellStyle name="Normal 3 3 3 2 9 9" xfId="34712" xr:uid="{00000000-0005-0000-0000-0000C3870000}"/>
    <cellStyle name="Normal 3 3 3 3" xfId="34713" xr:uid="{00000000-0005-0000-0000-0000C4870000}"/>
    <cellStyle name="Normal 3 3 3 4" xfId="34714" xr:uid="{00000000-0005-0000-0000-0000C5870000}"/>
    <cellStyle name="Normal 3 3 3 5" xfId="34715" xr:uid="{00000000-0005-0000-0000-0000C6870000}"/>
    <cellStyle name="Normal 3 3 3 6" xfId="34716" xr:uid="{00000000-0005-0000-0000-0000C7870000}"/>
    <cellStyle name="Normal 3 3 3 7" xfId="34717" xr:uid="{00000000-0005-0000-0000-0000C8870000}"/>
    <cellStyle name="Normal 3 3 3 8" xfId="34718" xr:uid="{00000000-0005-0000-0000-0000C9870000}"/>
    <cellStyle name="Normal 3 3 3 9" xfId="34719" xr:uid="{00000000-0005-0000-0000-0000CA870000}"/>
    <cellStyle name="Normal 3 3 4" xfId="34720" xr:uid="{00000000-0005-0000-0000-0000CB870000}"/>
    <cellStyle name="Normal 3 3 4 10" xfId="34721" xr:uid="{00000000-0005-0000-0000-0000CC870000}"/>
    <cellStyle name="Normal 3 3 4 11" xfId="34722" xr:uid="{00000000-0005-0000-0000-0000CD870000}"/>
    <cellStyle name="Normal 3 3 4 2" xfId="34723" xr:uid="{00000000-0005-0000-0000-0000CE870000}"/>
    <cellStyle name="Normal 3 3 4 2 2" xfId="34724" xr:uid="{00000000-0005-0000-0000-0000CF870000}"/>
    <cellStyle name="Normal 3 3 4 2 3" xfId="34725" xr:uid="{00000000-0005-0000-0000-0000D0870000}"/>
    <cellStyle name="Normal 3 3 4 2 4" xfId="34726" xr:uid="{00000000-0005-0000-0000-0000D1870000}"/>
    <cellStyle name="Normal 3 3 4 2 5" xfId="34727" xr:uid="{00000000-0005-0000-0000-0000D2870000}"/>
    <cellStyle name="Normal 3 3 4 2 6" xfId="34728" xr:uid="{00000000-0005-0000-0000-0000D3870000}"/>
    <cellStyle name="Normal 3 3 4 3" xfId="34729" xr:uid="{00000000-0005-0000-0000-0000D4870000}"/>
    <cellStyle name="Normal 3 3 4 3 2" xfId="34730" xr:uid="{00000000-0005-0000-0000-0000D5870000}"/>
    <cellStyle name="Normal 3 3 4 3 3" xfId="34731" xr:uid="{00000000-0005-0000-0000-0000D6870000}"/>
    <cellStyle name="Normal 3 3 4 3 4" xfId="34732" xr:uid="{00000000-0005-0000-0000-0000D7870000}"/>
    <cellStyle name="Normal 3 3 4 3 5" xfId="34733" xr:uid="{00000000-0005-0000-0000-0000D8870000}"/>
    <cellStyle name="Normal 3 3 4 3 6" xfId="34734" xr:uid="{00000000-0005-0000-0000-0000D9870000}"/>
    <cellStyle name="Normal 3 3 4 4" xfId="34735" xr:uid="{00000000-0005-0000-0000-0000DA870000}"/>
    <cellStyle name="Normal 3 3 4 4 2" xfId="34736" xr:uid="{00000000-0005-0000-0000-0000DB870000}"/>
    <cellStyle name="Normal 3 3 4 4 3" xfId="34737" xr:uid="{00000000-0005-0000-0000-0000DC870000}"/>
    <cellStyle name="Normal 3 3 4 4 4" xfId="34738" xr:uid="{00000000-0005-0000-0000-0000DD870000}"/>
    <cellStyle name="Normal 3 3 4 4 5" xfId="34739" xr:uid="{00000000-0005-0000-0000-0000DE870000}"/>
    <cellStyle name="Normal 3 3 4 4 6" xfId="34740" xr:uid="{00000000-0005-0000-0000-0000DF870000}"/>
    <cellStyle name="Normal 3 3 4 5" xfId="34741" xr:uid="{00000000-0005-0000-0000-0000E0870000}"/>
    <cellStyle name="Normal 3 3 4 5 2" xfId="34742" xr:uid="{00000000-0005-0000-0000-0000E1870000}"/>
    <cellStyle name="Normal 3 3 4 5 3" xfId="34743" xr:uid="{00000000-0005-0000-0000-0000E2870000}"/>
    <cellStyle name="Normal 3 3 4 5 4" xfId="34744" xr:uid="{00000000-0005-0000-0000-0000E3870000}"/>
    <cellStyle name="Normal 3 3 4 5 5" xfId="34745" xr:uid="{00000000-0005-0000-0000-0000E4870000}"/>
    <cellStyle name="Normal 3 3 4 5 6" xfId="34746" xr:uid="{00000000-0005-0000-0000-0000E5870000}"/>
    <cellStyle name="Normal 3 3 4 6" xfId="34747" xr:uid="{00000000-0005-0000-0000-0000E6870000}"/>
    <cellStyle name="Normal 3 3 4 6 2" xfId="34748" xr:uid="{00000000-0005-0000-0000-0000E7870000}"/>
    <cellStyle name="Normal 3 3 4 6 3" xfId="34749" xr:uid="{00000000-0005-0000-0000-0000E8870000}"/>
    <cellStyle name="Normal 3 3 4 6 4" xfId="34750" xr:uid="{00000000-0005-0000-0000-0000E9870000}"/>
    <cellStyle name="Normal 3 3 4 6 5" xfId="34751" xr:uid="{00000000-0005-0000-0000-0000EA870000}"/>
    <cellStyle name="Normal 3 3 4 6 6" xfId="34752" xr:uid="{00000000-0005-0000-0000-0000EB870000}"/>
    <cellStyle name="Normal 3 3 4 7" xfId="34753" xr:uid="{00000000-0005-0000-0000-0000EC870000}"/>
    <cellStyle name="Normal 3 3 4 8" xfId="34754" xr:uid="{00000000-0005-0000-0000-0000ED870000}"/>
    <cellStyle name="Normal 3 3 4 9" xfId="34755" xr:uid="{00000000-0005-0000-0000-0000EE870000}"/>
    <cellStyle name="Normal 3 3 5" xfId="34756" xr:uid="{00000000-0005-0000-0000-0000EF870000}"/>
    <cellStyle name="Normal 3 3 5 10" xfId="34757" xr:uid="{00000000-0005-0000-0000-0000F0870000}"/>
    <cellStyle name="Normal 3 3 5 11" xfId="34758" xr:uid="{00000000-0005-0000-0000-0000F1870000}"/>
    <cellStyle name="Normal 3 3 5 2" xfId="34759" xr:uid="{00000000-0005-0000-0000-0000F2870000}"/>
    <cellStyle name="Normal 3 3 5 2 2" xfId="34760" xr:uid="{00000000-0005-0000-0000-0000F3870000}"/>
    <cellStyle name="Normal 3 3 5 2 3" xfId="34761" xr:uid="{00000000-0005-0000-0000-0000F4870000}"/>
    <cellStyle name="Normal 3 3 5 2 4" xfId="34762" xr:uid="{00000000-0005-0000-0000-0000F5870000}"/>
    <cellStyle name="Normal 3 3 5 2 5" xfId="34763" xr:uid="{00000000-0005-0000-0000-0000F6870000}"/>
    <cellStyle name="Normal 3 3 5 2 6" xfId="34764" xr:uid="{00000000-0005-0000-0000-0000F7870000}"/>
    <cellStyle name="Normal 3 3 5 3" xfId="34765" xr:uid="{00000000-0005-0000-0000-0000F8870000}"/>
    <cellStyle name="Normal 3 3 5 3 2" xfId="34766" xr:uid="{00000000-0005-0000-0000-0000F9870000}"/>
    <cellStyle name="Normal 3 3 5 3 3" xfId="34767" xr:uid="{00000000-0005-0000-0000-0000FA870000}"/>
    <cellStyle name="Normal 3 3 5 3 4" xfId="34768" xr:uid="{00000000-0005-0000-0000-0000FB870000}"/>
    <cellStyle name="Normal 3 3 5 3 5" xfId="34769" xr:uid="{00000000-0005-0000-0000-0000FC870000}"/>
    <cellStyle name="Normal 3 3 5 3 6" xfId="34770" xr:uid="{00000000-0005-0000-0000-0000FD870000}"/>
    <cellStyle name="Normal 3 3 5 4" xfId="34771" xr:uid="{00000000-0005-0000-0000-0000FE870000}"/>
    <cellStyle name="Normal 3 3 5 4 2" xfId="34772" xr:uid="{00000000-0005-0000-0000-0000FF870000}"/>
    <cellStyle name="Normal 3 3 5 4 3" xfId="34773" xr:uid="{00000000-0005-0000-0000-000000880000}"/>
    <cellStyle name="Normal 3 3 5 4 4" xfId="34774" xr:uid="{00000000-0005-0000-0000-000001880000}"/>
    <cellStyle name="Normal 3 3 5 4 5" xfId="34775" xr:uid="{00000000-0005-0000-0000-000002880000}"/>
    <cellStyle name="Normal 3 3 5 4 6" xfId="34776" xr:uid="{00000000-0005-0000-0000-000003880000}"/>
    <cellStyle name="Normal 3 3 5 5" xfId="34777" xr:uid="{00000000-0005-0000-0000-000004880000}"/>
    <cellStyle name="Normal 3 3 5 5 2" xfId="34778" xr:uid="{00000000-0005-0000-0000-000005880000}"/>
    <cellStyle name="Normal 3 3 5 5 3" xfId="34779" xr:uid="{00000000-0005-0000-0000-000006880000}"/>
    <cellStyle name="Normal 3 3 5 5 4" xfId="34780" xr:uid="{00000000-0005-0000-0000-000007880000}"/>
    <cellStyle name="Normal 3 3 5 5 5" xfId="34781" xr:uid="{00000000-0005-0000-0000-000008880000}"/>
    <cellStyle name="Normal 3 3 5 5 6" xfId="34782" xr:uid="{00000000-0005-0000-0000-000009880000}"/>
    <cellStyle name="Normal 3 3 5 6" xfId="34783" xr:uid="{00000000-0005-0000-0000-00000A880000}"/>
    <cellStyle name="Normal 3 3 5 6 2" xfId="34784" xr:uid="{00000000-0005-0000-0000-00000B880000}"/>
    <cellStyle name="Normal 3 3 5 6 3" xfId="34785" xr:uid="{00000000-0005-0000-0000-00000C880000}"/>
    <cellStyle name="Normal 3 3 5 6 4" xfId="34786" xr:uid="{00000000-0005-0000-0000-00000D880000}"/>
    <cellStyle name="Normal 3 3 5 6 5" xfId="34787" xr:uid="{00000000-0005-0000-0000-00000E880000}"/>
    <cellStyle name="Normal 3 3 5 6 6" xfId="34788" xr:uid="{00000000-0005-0000-0000-00000F880000}"/>
    <cellStyle name="Normal 3 3 5 7" xfId="34789" xr:uid="{00000000-0005-0000-0000-000010880000}"/>
    <cellStyle name="Normal 3 3 5 8" xfId="34790" xr:uid="{00000000-0005-0000-0000-000011880000}"/>
    <cellStyle name="Normal 3 3 5 9" xfId="34791" xr:uid="{00000000-0005-0000-0000-000012880000}"/>
    <cellStyle name="Normal 3 3 6" xfId="34792" xr:uid="{00000000-0005-0000-0000-000013880000}"/>
    <cellStyle name="Normal 3 3 6 10" xfId="34793" xr:uid="{00000000-0005-0000-0000-000014880000}"/>
    <cellStyle name="Normal 3 3 6 11" xfId="34794" xr:uid="{00000000-0005-0000-0000-000015880000}"/>
    <cellStyle name="Normal 3 3 6 2" xfId="34795" xr:uid="{00000000-0005-0000-0000-000016880000}"/>
    <cellStyle name="Normal 3 3 6 2 2" xfId="34796" xr:uid="{00000000-0005-0000-0000-000017880000}"/>
    <cellStyle name="Normal 3 3 6 2 3" xfId="34797" xr:uid="{00000000-0005-0000-0000-000018880000}"/>
    <cellStyle name="Normal 3 3 6 2 4" xfId="34798" xr:uid="{00000000-0005-0000-0000-000019880000}"/>
    <cellStyle name="Normal 3 3 6 2 5" xfId="34799" xr:uid="{00000000-0005-0000-0000-00001A880000}"/>
    <cellStyle name="Normal 3 3 6 2 6" xfId="34800" xr:uid="{00000000-0005-0000-0000-00001B880000}"/>
    <cellStyle name="Normal 3 3 6 3" xfId="34801" xr:uid="{00000000-0005-0000-0000-00001C880000}"/>
    <cellStyle name="Normal 3 3 6 3 2" xfId="34802" xr:uid="{00000000-0005-0000-0000-00001D880000}"/>
    <cellStyle name="Normal 3 3 6 3 3" xfId="34803" xr:uid="{00000000-0005-0000-0000-00001E880000}"/>
    <cellStyle name="Normal 3 3 6 3 4" xfId="34804" xr:uid="{00000000-0005-0000-0000-00001F880000}"/>
    <cellStyle name="Normal 3 3 6 3 5" xfId="34805" xr:uid="{00000000-0005-0000-0000-000020880000}"/>
    <cellStyle name="Normal 3 3 6 3 6" xfId="34806" xr:uid="{00000000-0005-0000-0000-000021880000}"/>
    <cellStyle name="Normal 3 3 6 4" xfId="34807" xr:uid="{00000000-0005-0000-0000-000022880000}"/>
    <cellStyle name="Normal 3 3 6 4 2" xfId="34808" xr:uid="{00000000-0005-0000-0000-000023880000}"/>
    <cellStyle name="Normal 3 3 6 4 3" xfId="34809" xr:uid="{00000000-0005-0000-0000-000024880000}"/>
    <cellStyle name="Normal 3 3 6 4 4" xfId="34810" xr:uid="{00000000-0005-0000-0000-000025880000}"/>
    <cellStyle name="Normal 3 3 6 4 5" xfId="34811" xr:uid="{00000000-0005-0000-0000-000026880000}"/>
    <cellStyle name="Normal 3 3 6 4 6" xfId="34812" xr:uid="{00000000-0005-0000-0000-000027880000}"/>
    <cellStyle name="Normal 3 3 6 5" xfId="34813" xr:uid="{00000000-0005-0000-0000-000028880000}"/>
    <cellStyle name="Normal 3 3 6 5 2" xfId="34814" xr:uid="{00000000-0005-0000-0000-000029880000}"/>
    <cellStyle name="Normal 3 3 6 5 3" xfId="34815" xr:uid="{00000000-0005-0000-0000-00002A880000}"/>
    <cellStyle name="Normal 3 3 6 5 4" xfId="34816" xr:uid="{00000000-0005-0000-0000-00002B880000}"/>
    <cellStyle name="Normal 3 3 6 5 5" xfId="34817" xr:uid="{00000000-0005-0000-0000-00002C880000}"/>
    <cellStyle name="Normal 3 3 6 5 6" xfId="34818" xr:uid="{00000000-0005-0000-0000-00002D880000}"/>
    <cellStyle name="Normal 3 3 6 6" xfId="34819" xr:uid="{00000000-0005-0000-0000-00002E880000}"/>
    <cellStyle name="Normal 3 3 6 6 2" xfId="34820" xr:uid="{00000000-0005-0000-0000-00002F880000}"/>
    <cellStyle name="Normal 3 3 6 6 3" xfId="34821" xr:uid="{00000000-0005-0000-0000-000030880000}"/>
    <cellStyle name="Normal 3 3 6 6 4" xfId="34822" xr:uid="{00000000-0005-0000-0000-000031880000}"/>
    <cellStyle name="Normal 3 3 6 6 5" xfId="34823" xr:uid="{00000000-0005-0000-0000-000032880000}"/>
    <cellStyle name="Normal 3 3 6 6 6" xfId="34824" xr:uid="{00000000-0005-0000-0000-000033880000}"/>
    <cellStyle name="Normal 3 3 6 7" xfId="34825" xr:uid="{00000000-0005-0000-0000-000034880000}"/>
    <cellStyle name="Normal 3 3 6 8" xfId="34826" xr:uid="{00000000-0005-0000-0000-000035880000}"/>
    <cellStyle name="Normal 3 3 6 9" xfId="34827" xr:uid="{00000000-0005-0000-0000-000036880000}"/>
    <cellStyle name="Normal 3 3 7" xfId="34828" xr:uid="{00000000-0005-0000-0000-000037880000}"/>
    <cellStyle name="Normal 3 3 7 10" xfId="34829" xr:uid="{00000000-0005-0000-0000-000038880000}"/>
    <cellStyle name="Normal 3 3 7 11" xfId="34830" xr:uid="{00000000-0005-0000-0000-000039880000}"/>
    <cellStyle name="Normal 3 3 7 2" xfId="34831" xr:uid="{00000000-0005-0000-0000-00003A880000}"/>
    <cellStyle name="Normal 3 3 7 2 2" xfId="34832" xr:uid="{00000000-0005-0000-0000-00003B880000}"/>
    <cellStyle name="Normal 3 3 7 2 3" xfId="34833" xr:uid="{00000000-0005-0000-0000-00003C880000}"/>
    <cellStyle name="Normal 3 3 7 2 4" xfId="34834" xr:uid="{00000000-0005-0000-0000-00003D880000}"/>
    <cellStyle name="Normal 3 3 7 2 5" xfId="34835" xr:uid="{00000000-0005-0000-0000-00003E880000}"/>
    <cellStyle name="Normal 3 3 7 2 6" xfId="34836" xr:uid="{00000000-0005-0000-0000-00003F880000}"/>
    <cellStyle name="Normal 3 3 7 3" xfId="34837" xr:uid="{00000000-0005-0000-0000-000040880000}"/>
    <cellStyle name="Normal 3 3 7 3 2" xfId="34838" xr:uid="{00000000-0005-0000-0000-000041880000}"/>
    <cellStyle name="Normal 3 3 7 3 3" xfId="34839" xr:uid="{00000000-0005-0000-0000-000042880000}"/>
    <cellStyle name="Normal 3 3 7 3 4" xfId="34840" xr:uid="{00000000-0005-0000-0000-000043880000}"/>
    <cellStyle name="Normal 3 3 7 3 5" xfId="34841" xr:uid="{00000000-0005-0000-0000-000044880000}"/>
    <cellStyle name="Normal 3 3 7 3 6" xfId="34842" xr:uid="{00000000-0005-0000-0000-000045880000}"/>
    <cellStyle name="Normal 3 3 7 4" xfId="34843" xr:uid="{00000000-0005-0000-0000-000046880000}"/>
    <cellStyle name="Normal 3 3 7 4 2" xfId="34844" xr:uid="{00000000-0005-0000-0000-000047880000}"/>
    <cellStyle name="Normal 3 3 7 4 3" xfId="34845" xr:uid="{00000000-0005-0000-0000-000048880000}"/>
    <cellStyle name="Normal 3 3 7 4 4" xfId="34846" xr:uid="{00000000-0005-0000-0000-000049880000}"/>
    <cellStyle name="Normal 3 3 7 4 5" xfId="34847" xr:uid="{00000000-0005-0000-0000-00004A880000}"/>
    <cellStyle name="Normal 3 3 7 4 6" xfId="34848" xr:uid="{00000000-0005-0000-0000-00004B880000}"/>
    <cellStyle name="Normal 3 3 7 5" xfId="34849" xr:uid="{00000000-0005-0000-0000-00004C880000}"/>
    <cellStyle name="Normal 3 3 7 5 2" xfId="34850" xr:uid="{00000000-0005-0000-0000-00004D880000}"/>
    <cellStyle name="Normal 3 3 7 5 3" xfId="34851" xr:uid="{00000000-0005-0000-0000-00004E880000}"/>
    <cellStyle name="Normal 3 3 7 5 4" xfId="34852" xr:uid="{00000000-0005-0000-0000-00004F880000}"/>
    <cellStyle name="Normal 3 3 7 5 5" xfId="34853" xr:uid="{00000000-0005-0000-0000-000050880000}"/>
    <cellStyle name="Normal 3 3 7 5 6" xfId="34854" xr:uid="{00000000-0005-0000-0000-000051880000}"/>
    <cellStyle name="Normal 3 3 7 6" xfId="34855" xr:uid="{00000000-0005-0000-0000-000052880000}"/>
    <cellStyle name="Normal 3 3 7 6 2" xfId="34856" xr:uid="{00000000-0005-0000-0000-000053880000}"/>
    <cellStyle name="Normal 3 3 7 6 3" xfId="34857" xr:uid="{00000000-0005-0000-0000-000054880000}"/>
    <cellStyle name="Normal 3 3 7 6 4" xfId="34858" xr:uid="{00000000-0005-0000-0000-000055880000}"/>
    <cellStyle name="Normal 3 3 7 6 5" xfId="34859" xr:uid="{00000000-0005-0000-0000-000056880000}"/>
    <cellStyle name="Normal 3 3 7 6 6" xfId="34860" xr:uid="{00000000-0005-0000-0000-000057880000}"/>
    <cellStyle name="Normal 3 3 7 7" xfId="34861" xr:uid="{00000000-0005-0000-0000-000058880000}"/>
    <cellStyle name="Normal 3 3 7 8" xfId="34862" xr:uid="{00000000-0005-0000-0000-000059880000}"/>
    <cellStyle name="Normal 3 3 7 9" xfId="34863" xr:uid="{00000000-0005-0000-0000-00005A880000}"/>
    <cellStyle name="Normal 3 3 8" xfId="34864" xr:uid="{00000000-0005-0000-0000-00005B880000}"/>
    <cellStyle name="Normal 3 3 8 10" xfId="34865" xr:uid="{00000000-0005-0000-0000-00005C880000}"/>
    <cellStyle name="Normal 3 3 8 11" xfId="34866" xr:uid="{00000000-0005-0000-0000-00005D880000}"/>
    <cellStyle name="Normal 3 3 8 2" xfId="34867" xr:uid="{00000000-0005-0000-0000-00005E880000}"/>
    <cellStyle name="Normal 3 3 8 2 2" xfId="34868" xr:uid="{00000000-0005-0000-0000-00005F880000}"/>
    <cellStyle name="Normal 3 3 8 2 3" xfId="34869" xr:uid="{00000000-0005-0000-0000-000060880000}"/>
    <cellStyle name="Normal 3 3 8 2 4" xfId="34870" xr:uid="{00000000-0005-0000-0000-000061880000}"/>
    <cellStyle name="Normal 3 3 8 2 5" xfId="34871" xr:uid="{00000000-0005-0000-0000-000062880000}"/>
    <cellStyle name="Normal 3 3 8 2 6" xfId="34872" xr:uid="{00000000-0005-0000-0000-000063880000}"/>
    <cellStyle name="Normal 3 3 8 3" xfId="34873" xr:uid="{00000000-0005-0000-0000-000064880000}"/>
    <cellStyle name="Normal 3 3 8 3 2" xfId="34874" xr:uid="{00000000-0005-0000-0000-000065880000}"/>
    <cellStyle name="Normal 3 3 8 3 3" xfId="34875" xr:uid="{00000000-0005-0000-0000-000066880000}"/>
    <cellStyle name="Normal 3 3 8 3 4" xfId="34876" xr:uid="{00000000-0005-0000-0000-000067880000}"/>
    <cellStyle name="Normal 3 3 8 3 5" xfId="34877" xr:uid="{00000000-0005-0000-0000-000068880000}"/>
    <cellStyle name="Normal 3 3 8 3 6" xfId="34878" xr:uid="{00000000-0005-0000-0000-000069880000}"/>
    <cellStyle name="Normal 3 3 8 4" xfId="34879" xr:uid="{00000000-0005-0000-0000-00006A880000}"/>
    <cellStyle name="Normal 3 3 8 4 2" xfId="34880" xr:uid="{00000000-0005-0000-0000-00006B880000}"/>
    <cellStyle name="Normal 3 3 8 4 3" xfId="34881" xr:uid="{00000000-0005-0000-0000-00006C880000}"/>
    <cellStyle name="Normal 3 3 8 4 4" xfId="34882" xr:uid="{00000000-0005-0000-0000-00006D880000}"/>
    <cellStyle name="Normal 3 3 8 4 5" xfId="34883" xr:uid="{00000000-0005-0000-0000-00006E880000}"/>
    <cellStyle name="Normal 3 3 8 4 6" xfId="34884" xr:uid="{00000000-0005-0000-0000-00006F880000}"/>
    <cellStyle name="Normal 3 3 8 5" xfId="34885" xr:uid="{00000000-0005-0000-0000-000070880000}"/>
    <cellStyle name="Normal 3 3 8 5 2" xfId="34886" xr:uid="{00000000-0005-0000-0000-000071880000}"/>
    <cellStyle name="Normal 3 3 8 5 3" xfId="34887" xr:uid="{00000000-0005-0000-0000-000072880000}"/>
    <cellStyle name="Normal 3 3 8 5 4" xfId="34888" xr:uid="{00000000-0005-0000-0000-000073880000}"/>
    <cellStyle name="Normal 3 3 8 5 5" xfId="34889" xr:uid="{00000000-0005-0000-0000-000074880000}"/>
    <cellStyle name="Normal 3 3 8 5 6" xfId="34890" xr:uid="{00000000-0005-0000-0000-000075880000}"/>
    <cellStyle name="Normal 3 3 8 6" xfId="34891" xr:uid="{00000000-0005-0000-0000-000076880000}"/>
    <cellStyle name="Normal 3 3 8 6 2" xfId="34892" xr:uid="{00000000-0005-0000-0000-000077880000}"/>
    <cellStyle name="Normal 3 3 8 6 3" xfId="34893" xr:uid="{00000000-0005-0000-0000-000078880000}"/>
    <cellStyle name="Normal 3 3 8 6 4" xfId="34894" xr:uid="{00000000-0005-0000-0000-000079880000}"/>
    <cellStyle name="Normal 3 3 8 6 5" xfId="34895" xr:uid="{00000000-0005-0000-0000-00007A880000}"/>
    <cellStyle name="Normal 3 3 8 6 6" xfId="34896" xr:uid="{00000000-0005-0000-0000-00007B880000}"/>
    <cellStyle name="Normal 3 3 8 7" xfId="34897" xr:uid="{00000000-0005-0000-0000-00007C880000}"/>
    <cellStyle name="Normal 3 3 8 8" xfId="34898" xr:uid="{00000000-0005-0000-0000-00007D880000}"/>
    <cellStyle name="Normal 3 3 8 9" xfId="34899" xr:uid="{00000000-0005-0000-0000-00007E880000}"/>
    <cellStyle name="Normal 3 3 9" xfId="34900" xr:uid="{00000000-0005-0000-0000-00007F880000}"/>
    <cellStyle name="Normal 3 3 9 10" xfId="34901" xr:uid="{00000000-0005-0000-0000-000080880000}"/>
    <cellStyle name="Normal 3 3 9 11" xfId="34902" xr:uid="{00000000-0005-0000-0000-000081880000}"/>
    <cellStyle name="Normal 3 3 9 2" xfId="34903" xr:uid="{00000000-0005-0000-0000-000082880000}"/>
    <cellStyle name="Normal 3 3 9 2 2" xfId="34904" xr:uid="{00000000-0005-0000-0000-000083880000}"/>
    <cellStyle name="Normal 3 3 9 2 3" xfId="34905" xr:uid="{00000000-0005-0000-0000-000084880000}"/>
    <cellStyle name="Normal 3 3 9 2 4" xfId="34906" xr:uid="{00000000-0005-0000-0000-000085880000}"/>
    <cellStyle name="Normal 3 3 9 2 5" xfId="34907" xr:uid="{00000000-0005-0000-0000-000086880000}"/>
    <cellStyle name="Normal 3 3 9 2 6" xfId="34908" xr:uid="{00000000-0005-0000-0000-000087880000}"/>
    <cellStyle name="Normal 3 3 9 3" xfId="34909" xr:uid="{00000000-0005-0000-0000-000088880000}"/>
    <cellStyle name="Normal 3 3 9 3 2" xfId="34910" xr:uid="{00000000-0005-0000-0000-000089880000}"/>
    <cellStyle name="Normal 3 3 9 3 3" xfId="34911" xr:uid="{00000000-0005-0000-0000-00008A880000}"/>
    <cellStyle name="Normal 3 3 9 3 4" xfId="34912" xr:uid="{00000000-0005-0000-0000-00008B880000}"/>
    <cellStyle name="Normal 3 3 9 3 5" xfId="34913" xr:uid="{00000000-0005-0000-0000-00008C880000}"/>
    <cellStyle name="Normal 3 3 9 3 6" xfId="34914" xr:uid="{00000000-0005-0000-0000-00008D880000}"/>
    <cellStyle name="Normal 3 3 9 4" xfId="34915" xr:uid="{00000000-0005-0000-0000-00008E880000}"/>
    <cellStyle name="Normal 3 3 9 4 2" xfId="34916" xr:uid="{00000000-0005-0000-0000-00008F880000}"/>
    <cellStyle name="Normal 3 3 9 4 3" xfId="34917" xr:uid="{00000000-0005-0000-0000-000090880000}"/>
    <cellStyle name="Normal 3 3 9 4 4" xfId="34918" xr:uid="{00000000-0005-0000-0000-000091880000}"/>
    <cellStyle name="Normal 3 3 9 4 5" xfId="34919" xr:uid="{00000000-0005-0000-0000-000092880000}"/>
    <cellStyle name="Normal 3 3 9 4 6" xfId="34920" xr:uid="{00000000-0005-0000-0000-000093880000}"/>
    <cellStyle name="Normal 3 3 9 5" xfId="34921" xr:uid="{00000000-0005-0000-0000-000094880000}"/>
    <cellStyle name="Normal 3 3 9 5 2" xfId="34922" xr:uid="{00000000-0005-0000-0000-000095880000}"/>
    <cellStyle name="Normal 3 3 9 5 3" xfId="34923" xr:uid="{00000000-0005-0000-0000-000096880000}"/>
    <cellStyle name="Normal 3 3 9 5 4" xfId="34924" xr:uid="{00000000-0005-0000-0000-000097880000}"/>
    <cellStyle name="Normal 3 3 9 5 5" xfId="34925" xr:uid="{00000000-0005-0000-0000-000098880000}"/>
    <cellStyle name="Normal 3 3 9 5 6" xfId="34926" xr:uid="{00000000-0005-0000-0000-000099880000}"/>
    <cellStyle name="Normal 3 3 9 6" xfId="34927" xr:uid="{00000000-0005-0000-0000-00009A880000}"/>
    <cellStyle name="Normal 3 3 9 6 2" xfId="34928" xr:uid="{00000000-0005-0000-0000-00009B880000}"/>
    <cellStyle name="Normal 3 3 9 6 3" xfId="34929" xr:uid="{00000000-0005-0000-0000-00009C880000}"/>
    <cellStyle name="Normal 3 3 9 6 4" xfId="34930" xr:uid="{00000000-0005-0000-0000-00009D880000}"/>
    <cellStyle name="Normal 3 3 9 6 5" xfId="34931" xr:uid="{00000000-0005-0000-0000-00009E880000}"/>
    <cellStyle name="Normal 3 3 9 6 6" xfId="34932" xr:uid="{00000000-0005-0000-0000-00009F880000}"/>
    <cellStyle name="Normal 3 3 9 7" xfId="34933" xr:uid="{00000000-0005-0000-0000-0000A0880000}"/>
    <cellStyle name="Normal 3 3 9 8" xfId="34934" xr:uid="{00000000-0005-0000-0000-0000A1880000}"/>
    <cellStyle name="Normal 3 3 9 9" xfId="34935" xr:uid="{00000000-0005-0000-0000-0000A2880000}"/>
    <cellStyle name="Normal 3 30" xfId="34936" xr:uid="{00000000-0005-0000-0000-0000A3880000}"/>
    <cellStyle name="Normal 3 30 2" xfId="34937" xr:uid="{00000000-0005-0000-0000-0000A4880000}"/>
    <cellStyle name="Normal 3 31" xfId="34938" xr:uid="{00000000-0005-0000-0000-0000A5880000}"/>
    <cellStyle name="Normal 3 31 2" xfId="34939" xr:uid="{00000000-0005-0000-0000-0000A6880000}"/>
    <cellStyle name="Normal 3 32" xfId="34940" xr:uid="{00000000-0005-0000-0000-0000A7880000}"/>
    <cellStyle name="Normal 3 33" xfId="34941" xr:uid="{00000000-0005-0000-0000-0000A8880000}"/>
    <cellStyle name="Normal 3 34" xfId="34942" xr:uid="{00000000-0005-0000-0000-0000A9880000}"/>
    <cellStyle name="Normal 3 35" xfId="34943" xr:uid="{00000000-0005-0000-0000-0000AA880000}"/>
    <cellStyle name="Normal 3 36" xfId="34944" xr:uid="{00000000-0005-0000-0000-0000AB880000}"/>
    <cellStyle name="Normal 3 37" xfId="34945" xr:uid="{00000000-0005-0000-0000-0000AC880000}"/>
    <cellStyle name="Normal 3 38" xfId="34946" xr:uid="{00000000-0005-0000-0000-0000AD880000}"/>
    <cellStyle name="Normal 3 39" xfId="34947" xr:uid="{00000000-0005-0000-0000-0000AE880000}"/>
    <cellStyle name="Normal 3 4" xfId="34948" xr:uid="{00000000-0005-0000-0000-0000AF880000}"/>
    <cellStyle name="Normal 3 4 2" xfId="34949" xr:uid="{00000000-0005-0000-0000-0000B0880000}"/>
    <cellStyle name="Normal 3 4 3" xfId="34950" xr:uid="{00000000-0005-0000-0000-0000B1880000}"/>
    <cellStyle name="Normal 3 4 4" xfId="34951" xr:uid="{00000000-0005-0000-0000-0000B2880000}"/>
    <cellStyle name="Normal 3 4 5" xfId="34952" xr:uid="{00000000-0005-0000-0000-0000B3880000}"/>
    <cellStyle name="Normal 3 4 6" xfId="34953" xr:uid="{00000000-0005-0000-0000-0000B4880000}"/>
    <cellStyle name="Normal 3 4 7" xfId="34954" xr:uid="{00000000-0005-0000-0000-0000B5880000}"/>
    <cellStyle name="Normal 3 4 8" xfId="34955" xr:uid="{00000000-0005-0000-0000-0000B6880000}"/>
    <cellStyle name="Normal 3 4 9" xfId="34956" xr:uid="{00000000-0005-0000-0000-0000B7880000}"/>
    <cellStyle name="Normal 3 40" xfId="34957" xr:uid="{00000000-0005-0000-0000-0000B8880000}"/>
    <cellStyle name="Normal 3 41" xfId="34958" xr:uid="{00000000-0005-0000-0000-0000B9880000}"/>
    <cellStyle name="Normal 3 42" xfId="34959" xr:uid="{00000000-0005-0000-0000-0000BA880000}"/>
    <cellStyle name="Normal 3 43" xfId="34960" xr:uid="{00000000-0005-0000-0000-0000BB880000}"/>
    <cellStyle name="Normal 3 44" xfId="34961" xr:uid="{00000000-0005-0000-0000-0000BC880000}"/>
    <cellStyle name="Normal 3 45" xfId="34962" xr:uid="{00000000-0005-0000-0000-0000BD880000}"/>
    <cellStyle name="Normal 3 46" xfId="34963" xr:uid="{00000000-0005-0000-0000-0000BE880000}"/>
    <cellStyle name="Normal 3 47" xfId="22575" xr:uid="{00000000-0005-0000-0000-0000BF880000}"/>
    <cellStyle name="Normal 3 48" xfId="23" xr:uid="{00000000-0005-0000-0000-0000C0880000}"/>
    <cellStyle name="Normal 3 5" xfId="34964" xr:uid="{00000000-0005-0000-0000-0000C1880000}"/>
    <cellStyle name="Normal 3 5 2" xfId="34965" xr:uid="{00000000-0005-0000-0000-0000C2880000}"/>
    <cellStyle name="Normal 3 5 3" xfId="34966" xr:uid="{00000000-0005-0000-0000-0000C3880000}"/>
    <cellStyle name="Normal 3 5 4" xfId="34967" xr:uid="{00000000-0005-0000-0000-0000C4880000}"/>
    <cellStyle name="Normal 3 5 5" xfId="34968" xr:uid="{00000000-0005-0000-0000-0000C5880000}"/>
    <cellStyle name="Normal 3 5 6" xfId="34969" xr:uid="{00000000-0005-0000-0000-0000C6880000}"/>
    <cellStyle name="Normal 3 5 7" xfId="34970" xr:uid="{00000000-0005-0000-0000-0000C7880000}"/>
    <cellStyle name="Normal 3 5 8" xfId="34971" xr:uid="{00000000-0005-0000-0000-0000C8880000}"/>
    <cellStyle name="Normal 3 6" xfId="34972" xr:uid="{00000000-0005-0000-0000-0000C9880000}"/>
    <cellStyle name="Normal 3 6 2" xfId="34973" xr:uid="{00000000-0005-0000-0000-0000CA880000}"/>
    <cellStyle name="Normal 3 6 3" xfId="34974" xr:uid="{00000000-0005-0000-0000-0000CB880000}"/>
    <cellStyle name="Normal 3 6 4" xfId="34975" xr:uid="{00000000-0005-0000-0000-0000CC880000}"/>
    <cellStyle name="Normal 3 6 5" xfId="34976" xr:uid="{00000000-0005-0000-0000-0000CD880000}"/>
    <cellStyle name="Normal 3 6 6" xfId="34977" xr:uid="{00000000-0005-0000-0000-0000CE880000}"/>
    <cellStyle name="Normal 3 6 7" xfId="34978" xr:uid="{00000000-0005-0000-0000-0000CF880000}"/>
    <cellStyle name="Normal 3 6 8" xfId="34979" xr:uid="{00000000-0005-0000-0000-0000D0880000}"/>
    <cellStyle name="Normal 3 7" xfId="34980" xr:uid="{00000000-0005-0000-0000-0000D1880000}"/>
    <cellStyle name="Normal 3 7 2" xfId="34981" xr:uid="{00000000-0005-0000-0000-0000D2880000}"/>
    <cellStyle name="Normal 3 7 2 2" xfId="34982" xr:uid="{00000000-0005-0000-0000-0000D3880000}"/>
    <cellStyle name="Normal 3 7 3" xfId="34983" xr:uid="{00000000-0005-0000-0000-0000D4880000}"/>
    <cellStyle name="Normal 3 7 4" xfId="34984" xr:uid="{00000000-0005-0000-0000-0000D5880000}"/>
    <cellStyle name="Normal 3 7 5" xfId="34985" xr:uid="{00000000-0005-0000-0000-0000D6880000}"/>
    <cellStyle name="Normal 3 7 6" xfId="34986" xr:uid="{00000000-0005-0000-0000-0000D7880000}"/>
    <cellStyle name="Normal 3 7 7" xfId="34987" xr:uid="{00000000-0005-0000-0000-0000D8880000}"/>
    <cellStyle name="Normal 3 7 8" xfId="34988" xr:uid="{00000000-0005-0000-0000-0000D9880000}"/>
    <cellStyle name="Normal 3 8" xfId="34989" xr:uid="{00000000-0005-0000-0000-0000DA880000}"/>
    <cellStyle name="Normal 3 8 2" xfId="34990" xr:uid="{00000000-0005-0000-0000-0000DB880000}"/>
    <cellStyle name="Normal 3 8 2 2" xfId="34991" xr:uid="{00000000-0005-0000-0000-0000DC880000}"/>
    <cellStyle name="Normal 3 8 3" xfId="34992" xr:uid="{00000000-0005-0000-0000-0000DD880000}"/>
    <cellStyle name="Normal 3 8 4" xfId="34993" xr:uid="{00000000-0005-0000-0000-0000DE880000}"/>
    <cellStyle name="Normal 3 9" xfId="34994" xr:uid="{00000000-0005-0000-0000-0000DF880000}"/>
    <cellStyle name="Normal 3 9 2" xfId="34995" xr:uid="{00000000-0005-0000-0000-0000E0880000}"/>
    <cellStyle name="Normal 3 9 3" xfId="34996" xr:uid="{00000000-0005-0000-0000-0000E1880000}"/>
    <cellStyle name="Normal 3 9 4" xfId="34997" xr:uid="{00000000-0005-0000-0000-0000E2880000}"/>
    <cellStyle name="Normal 3 9 5" xfId="34998" xr:uid="{00000000-0005-0000-0000-0000E3880000}"/>
    <cellStyle name="Normal 3_April 17_Updated labor demand figures May 12 workshop" xfId="34999" xr:uid="{00000000-0005-0000-0000-0000E4880000}"/>
    <cellStyle name="Normal 30" xfId="35000" xr:uid="{00000000-0005-0000-0000-0000E5880000}"/>
    <cellStyle name="Normal 30 10" xfId="35001" xr:uid="{00000000-0005-0000-0000-0000E6880000}"/>
    <cellStyle name="Normal 30 11" xfId="35002" xr:uid="{00000000-0005-0000-0000-0000E7880000}"/>
    <cellStyle name="Normal 30 12" xfId="35003" xr:uid="{00000000-0005-0000-0000-0000E8880000}"/>
    <cellStyle name="Normal 30 13" xfId="35004" xr:uid="{00000000-0005-0000-0000-0000E9880000}"/>
    <cellStyle name="Normal 30 14" xfId="35005" xr:uid="{00000000-0005-0000-0000-0000EA880000}"/>
    <cellStyle name="Normal 30 15" xfId="35006" xr:uid="{00000000-0005-0000-0000-0000EB880000}"/>
    <cellStyle name="Normal 30 16" xfId="35007" xr:uid="{00000000-0005-0000-0000-0000EC880000}"/>
    <cellStyle name="Normal 30 2" xfId="35008" xr:uid="{00000000-0005-0000-0000-0000ED880000}"/>
    <cellStyle name="Normal 30 3" xfId="35009" xr:uid="{00000000-0005-0000-0000-0000EE880000}"/>
    <cellStyle name="Normal 30 4" xfId="35010" xr:uid="{00000000-0005-0000-0000-0000EF880000}"/>
    <cellStyle name="Normal 30 5" xfId="35011" xr:uid="{00000000-0005-0000-0000-0000F0880000}"/>
    <cellStyle name="Normal 30 6" xfId="35012" xr:uid="{00000000-0005-0000-0000-0000F1880000}"/>
    <cellStyle name="Normal 30 7" xfId="35013" xr:uid="{00000000-0005-0000-0000-0000F2880000}"/>
    <cellStyle name="Normal 30 8" xfId="35014" xr:uid="{00000000-0005-0000-0000-0000F3880000}"/>
    <cellStyle name="Normal 30 9" xfId="35015" xr:uid="{00000000-0005-0000-0000-0000F4880000}"/>
    <cellStyle name="Normal 31" xfId="35016" xr:uid="{00000000-0005-0000-0000-0000F5880000}"/>
    <cellStyle name="Normal 31 2" xfId="35017" xr:uid="{00000000-0005-0000-0000-0000F6880000}"/>
    <cellStyle name="Normal 32" xfId="35018" xr:uid="{00000000-0005-0000-0000-0000F7880000}"/>
    <cellStyle name="Normal 32 2" xfId="35019" xr:uid="{00000000-0005-0000-0000-0000F8880000}"/>
    <cellStyle name="Normal 32 3" xfId="35020" xr:uid="{00000000-0005-0000-0000-0000F9880000}"/>
    <cellStyle name="Normal 32 4" xfId="35021" xr:uid="{00000000-0005-0000-0000-0000FA880000}"/>
    <cellStyle name="Normal 32 5" xfId="35022" xr:uid="{00000000-0005-0000-0000-0000FB880000}"/>
    <cellStyle name="Normal 33" xfId="35023" xr:uid="{00000000-0005-0000-0000-0000FC880000}"/>
    <cellStyle name="Normal 33 2" xfId="35024" xr:uid="{00000000-0005-0000-0000-0000FD880000}"/>
    <cellStyle name="Normal 33 3" xfId="35025" xr:uid="{00000000-0005-0000-0000-0000FE880000}"/>
    <cellStyle name="Normal 33 4" xfId="35026" xr:uid="{00000000-0005-0000-0000-0000FF880000}"/>
    <cellStyle name="Normal 33 5" xfId="35027" xr:uid="{00000000-0005-0000-0000-000000890000}"/>
    <cellStyle name="Normal 33 6" xfId="35028" xr:uid="{00000000-0005-0000-0000-000001890000}"/>
    <cellStyle name="Normal 33 7" xfId="35029" xr:uid="{00000000-0005-0000-0000-000002890000}"/>
    <cellStyle name="Normal 34" xfId="35030" xr:uid="{00000000-0005-0000-0000-000003890000}"/>
    <cellStyle name="Normal 34 10" xfId="35031" xr:uid="{00000000-0005-0000-0000-000004890000}"/>
    <cellStyle name="Normal 34 2" xfId="35032" xr:uid="{00000000-0005-0000-0000-000005890000}"/>
    <cellStyle name="Normal 34 3" xfId="35033" xr:uid="{00000000-0005-0000-0000-000006890000}"/>
    <cellStyle name="Normal 34 4" xfId="35034" xr:uid="{00000000-0005-0000-0000-000007890000}"/>
    <cellStyle name="Normal 34 5" xfId="35035" xr:uid="{00000000-0005-0000-0000-000008890000}"/>
    <cellStyle name="Normal 34 6" xfId="35036" xr:uid="{00000000-0005-0000-0000-000009890000}"/>
    <cellStyle name="Normal 34 7" xfId="35037" xr:uid="{00000000-0005-0000-0000-00000A890000}"/>
    <cellStyle name="Normal 34 8" xfId="35038" xr:uid="{00000000-0005-0000-0000-00000B890000}"/>
    <cellStyle name="Normal 34 9" xfId="35039" xr:uid="{00000000-0005-0000-0000-00000C890000}"/>
    <cellStyle name="Normal 35" xfId="35040" xr:uid="{00000000-0005-0000-0000-00000D890000}"/>
    <cellStyle name="Normal 35 10" xfId="35041" xr:uid="{00000000-0005-0000-0000-00000E890000}"/>
    <cellStyle name="Normal 35 2" xfId="35042" xr:uid="{00000000-0005-0000-0000-00000F890000}"/>
    <cellStyle name="Normal 35 3" xfId="35043" xr:uid="{00000000-0005-0000-0000-000010890000}"/>
    <cellStyle name="Normal 35 4" xfId="35044" xr:uid="{00000000-0005-0000-0000-000011890000}"/>
    <cellStyle name="Normal 35 5" xfId="35045" xr:uid="{00000000-0005-0000-0000-000012890000}"/>
    <cellStyle name="Normal 35 6" xfId="35046" xr:uid="{00000000-0005-0000-0000-000013890000}"/>
    <cellStyle name="Normal 35 7" xfId="35047" xr:uid="{00000000-0005-0000-0000-000014890000}"/>
    <cellStyle name="Normal 35 8" xfId="35048" xr:uid="{00000000-0005-0000-0000-000015890000}"/>
    <cellStyle name="Normal 35 9" xfId="35049" xr:uid="{00000000-0005-0000-0000-000016890000}"/>
    <cellStyle name="Normal 36" xfId="35050" xr:uid="{00000000-0005-0000-0000-000017890000}"/>
    <cellStyle name="Normal 36 10" xfId="35051" xr:uid="{00000000-0005-0000-0000-000018890000}"/>
    <cellStyle name="Normal 36 2" xfId="35052" xr:uid="{00000000-0005-0000-0000-000019890000}"/>
    <cellStyle name="Normal 36 3" xfId="35053" xr:uid="{00000000-0005-0000-0000-00001A890000}"/>
    <cellStyle name="Normal 36 4" xfId="35054" xr:uid="{00000000-0005-0000-0000-00001B890000}"/>
    <cellStyle name="Normal 36 5" xfId="35055" xr:uid="{00000000-0005-0000-0000-00001C890000}"/>
    <cellStyle name="Normal 36 6" xfId="35056" xr:uid="{00000000-0005-0000-0000-00001D890000}"/>
    <cellStyle name="Normal 36 7" xfId="35057" xr:uid="{00000000-0005-0000-0000-00001E890000}"/>
    <cellStyle name="Normal 36 8" xfId="35058" xr:uid="{00000000-0005-0000-0000-00001F890000}"/>
    <cellStyle name="Normal 36 9" xfId="35059" xr:uid="{00000000-0005-0000-0000-000020890000}"/>
    <cellStyle name="Normal 37" xfId="35060" xr:uid="{00000000-0005-0000-0000-000021890000}"/>
    <cellStyle name="Normal 37 10" xfId="35061" xr:uid="{00000000-0005-0000-0000-000022890000}"/>
    <cellStyle name="Normal 37 2" xfId="35062" xr:uid="{00000000-0005-0000-0000-000023890000}"/>
    <cellStyle name="Normal 37 3" xfId="35063" xr:uid="{00000000-0005-0000-0000-000024890000}"/>
    <cellStyle name="Normal 37 4" xfId="35064" xr:uid="{00000000-0005-0000-0000-000025890000}"/>
    <cellStyle name="Normal 37 5" xfId="35065" xr:uid="{00000000-0005-0000-0000-000026890000}"/>
    <cellStyle name="Normal 37 6" xfId="35066" xr:uid="{00000000-0005-0000-0000-000027890000}"/>
    <cellStyle name="Normal 37 7" xfId="35067" xr:uid="{00000000-0005-0000-0000-000028890000}"/>
    <cellStyle name="Normal 37 8" xfId="35068" xr:uid="{00000000-0005-0000-0000-000029890000}"/>
    <cellStyle name="Normal 37 9" xfId="35069" xr:uid="{00000000-0005-0000-0000-00002A890000}"/>
    <cellStyle name="Normal 38" xfId="35070" xr:uid="{00000000-0005-0000-0000-00002B890000}"/>
    <cellStyle name="Normal 38 10" xfId="35071" xr:uid="{00000000-0005-0000-0000-00002C890000}"/>
    <cellStyle name="Normal 38 2" xfId="35072" xr:uid="{00000000-0005-0000-0000-00002D890000}"/>
    <cellStyle name="Normal 38 3" xfId="35073" xr:uid="{00000000-0005-0000-0000-00002E890000}"/>
    <cellStyle name="Normal 38 4" xfId="35074" xr:uid="{00000000-0005-0000-0000-00002F890000}"/>
    <cellStyle name="Normal 38 5" xfId="35075" xr:uid="{00000000-0005-0000-0000-000030890000}"/>
    <cellStyle name="Normal 38 6" xfId="35076" xr:uid="{00000000-0005-0000-0000-000031890000}"/>
    <cellStyle name="Normal 38 7" xfId="35077" xr:uid="{00000000-0005-0000-0000-000032890000}"/>
    <cellStyle name="Normal 38 8" xfId="35078" xr:uid="{00000000-0005-0000-0000-000033890000}"/>
    <cellStyle name="Normal 38 9" xfId="35079" xr:uid="{00000000-0005-0000-0000-000034890000}"/>
    <cellStyle name="Normal 39" xfId="35080" xr:uid="{00000000-0005-0000-0000-000035890000}"/>
    <cellStyle name="Normal 39 10" xfId="35081" xr:uid="{00000000-0005-0000-0000-000036890000}"/>
    <cellStyle name="Normal 39 2" xfId="35082" xr:uid="{00000000-0005-0000-0000-000037890000}"/>
    <cellStyle name="Normal 39 3" xfId="35083" xr:uid="{00000000-0005-0000-0000-000038890000}"/>
    <cellStyle name="Normal 39 4" xfId="35084" xr:uid="{00000000-0005-0000-0000-000039890000}"/>
    <cellStyle name="Normal 39 5" xfId="35085" xr:uid="{00000000-0005-0000-0000-00003A890000}"/>
    <cellStyle name="Normal 39 6" xfId="35086" xr:uid="{00000000-0005-0000-0000-00003B890000}"/>
    <cellStyle name="Normal 39 7" xfId="35087" xr:uid="{00000000-0005-0000-0000-00003C890000}"/>
    <cellStyle name="Normal 39 8" xfId="35088" xr:uid="{00000000-0005-0000-0000-00003D890000}"/>
    <cellStyle name="Normal 39 9" xfId="35089" xr:uid="{00000000-0005-0000-0000-00003E890000}"/>
    <cellStyle name="Normal 4" xfId="15" xr:uid="{00000000-0005-0000-0000-00003F890000}"/>
    <cellStyle name="Normal 4 10" xfId="35091" xr:uid="{00000000-0005-0000-0000-000040890000}"/>
    <cellStyle name="Normal 4 11" xfId="35092" xr:uid="{00000000-0005-0000-0000-000041890000}"/>
    <cellStyle name="Normal 4 12" xfId="35093" xr:uid="{00000000-0005-0000-0000-000042890000}"/>
    <cellStyle name="Normal 4 13" xfId="35094" xr:uid="{00000000-0005-0000-0000-000043890000}"/>
    <cellStyle name="Normal 4 14" xfId="35095" xr:uid="{00000000-0005-0000-0000-000044890000}"/>
    <cellStyle name="Normal 4 15" xfId="35096" xr:uid="{00000000-0005-0000-0000-000045890000}"/>
    <cellStyle name="Normal 4 16" xfId="35097" xr:uid="{00000000-0005-0000-0000-000046890000}"/>
    <cellStyle name="Normal 4 17" xfId="35098" xr:uid="{00000000-0005-0000-0000-000047890000}"/>
    <cellStyle name="Normal 4 18" xfId="35099" xr:uid="{00000000-0005-0000-0000-000048890000}"/>
    <cellStyle name="Normal 4 19" xfId="35100" xr:uid="{00000000-0005-0000-0000-000049890000}"/>
    <cellStyle name="Normal 4 2" xfId="35101" xr:uid="{00000000-0005-0000-0000-00004A890000}"/>
    <cellStyle name="Normal 4 2 10" xfId="35102" xr:uid="{00000000-0005-0000-0000-00004B890000}"/>
    <cellStyle name="Normal 4 2 11" xfId="35103" xr:uid="{00000000-0005-0000-0000-00004C890000}"/>
    <cellStyle name="Normal 4 2 12" xfId="35104" xr:uid="{00000000-0005-0000-0000-00004D890000}"/>
    <cellStyle name="Normal 4 2 13" xfId="35105" xr:uid="{00000000-0005-0000-0000-00004E890000}"/>
    <cellStyle name="Normal 4 2 14" xfId="35106" xr:uid="{00000000-0005-0000-0000-00004F890000}"/>
    <cellStyle name="Normal 4 2 15" xfId="35107" xr:uid="{00000000-0005-0000-0000-000050890000}"/>
    <cellStyle name="Normal 4 2 16" xfId="35108" xr:uid="{00000000-0005-0000-0000-000051890000}"/>
    <cellStyle name="Normal 4 2 17" xfId="35109" xr:uid="{00000000-0005-0000-0000-000052890000}"/>
    <cellStyle name="Normal 4 2 18" xfId="35110" xr:uid="{00000000-0005-0000-0000-000053890000}"/>
    <cellStyle name="Normal 4 2 19" xfId="35111" xr:uid="{00000000-0005-0000-0000-000054890000}"/>
    <cellStyle name="Normal 4 2 2" xfId="35112" xr:uid="{00000000-0005-0000-0000-000055890000}"/>
    <cellStyle name="Normal 4 2 2 10" xfId="35113" xr:uid="{00000000-0005-0000-0000-000056890000}"/>
    <cellStyle name="Normal 4 2 2 11" xfId="35114" xr:uid="{00000000-0005-0000-0000-000057890000}"/>
    <cellStyle name="Normal 4 2 2 12" xfId="35115" xr:uid="{00000000-0005-0000-0000-000058890000}"/>
    <cellStyle name="Normal 4 2 2 2" xfId="35116" xr:uid="{00000000-0005-0000-0000-000059890000}"/>
    <cellStyle name="Normal 4 2 2 2 2" xfId="35117" xr:uid="{00000000-0005-0000-0000-00005A890000}"/>
    <cellStyle name="Normal 4 2 2 2 3" xfId="35118" xr:uid="{00000000-0005-0000-0000-00005B890000}"/>
    <cellStyle name="Normal 4 2 2 2 4" xfId="35119" xr:uid="{00000000-0005-0000-0000-00005C890000}"/>
    <cellStyle name="Normal 4 2 2 2 5" xfId="35120" xr:uid="{00000000-0005-0000-0000-00005D890000}"/>
    <cellStyle name="Normal 4 2 2 2 6" xfId="35121" xr:uid="{00000000-0005-0000-0000-00005E890000}"/>
    <cellStyle name="Normal 4 2 2 2 7" xfId="35122" xr:uid="{00000000-0005-0000-0000-00005F890000}"/>
    <cellStyle name="Normal 4 2 2 2 8" xfId="35123" xr:uid="{00000000-0005-0000-0000-000060890000}"/>
    <cellStyle name="Normal 4 2 2 2 9" xfId="35124" xr:uid="{00000000-0005-0000-0000-000061890000}"/>
    <cellStyle name="Normal 4 2 2 3" xfId="35125" xr:uid="{00000000-0005-0000-0000-000062890000}"/>
    <cellStyle name="Normal 4 2 2 4" xfId="35126" xr:uid="{00000000-0005-0000-0000-000063890000}"/>
    <cellStyle name="Normal 4 2 2 5" xfId="35127" xr:uid="{00000000-0005-0000-0000-000064890000}"/>
    <cellStyle name="Normal 4 2 2 6" xfId="35128" xr:uid="{00000000-0005-0000-0000-000065890000}"/>
    <cellStyle name="Normal 4 2 2 7" xfId="35129" xr:uid="{00000000-0005-0000-0000-000066890000}"/>
    <cellStyle name="Normal 4 2 2 8" xfId="35130" xr:uid="{00000000-0005-0000-0000-000067890000}"/>
    <cellStyle name="Normal 4 2 2 9" xfId="35131" xr:uid="{00000000-0005-0000-0000-000068890000}"/>
    <cellStyle name="Normal 4 2 20" xfId="35132" xr:uid="{00000000-0005-0000-0000-000069890000}"/>
    <cellStyle name="Normal 4 2 21" xfId="35133" xr:uid="{00000000-0005-0000-0000-00006A890000}"/>
    <cellStyle name="Normal 4 2 22" xfId="35134" xr:uid="{00000000-0005-0000-0000-00006B890000}"/>
    <cellStyle name="Normal 4 2 23" xfId="35135" xr:uid="{00000000-0005-0000-0000-00006C890000}"/>
    <cellStyle name="Normal 4 2 24" xfId="35136" xr:uid="{00000000-0005-0000-0000-00006D890000}"/>
    <cellStyle name="Normal 4 2 25" xfId="35137" xr:uid="{00000000-0005-0000-0000-00006E890000}"/>
    <cellStyle name="Normal 4 2 26" xfId="35138" xr:uid="{00000000-0005-0000-0000-00006F890000}"/>
    <cellStyle name="Normal 4 2 3" xfId="35139" xr:uid="{00000000-0005-0000-0000-000070890000}"/>
    <cellStyle name="Normal 4 2 3 2" xfId="35140" xr:uid="{00000000-0005-0000-0000-000071890000}"/>
    <cellStyle name="Normal 4 2 4" xfId="35141" xr:uid="{00000000-0005-0000-0000-000072890000}"/>
    <cellStyle name="Normal 4 2 5" xfId="35142" xr:uid="{00000000-0005-0000-0000-000073890000}"/>
    <cellStyle name="Normal 4 2 6" xfId="35143" xr:uid="{00000000-0005-0000-0000-000074890000}"/>
    <cellStyle name="Normal 4 2 7" xfId="35144" xr:uid="{00000000-0005-0000-0000-000075890000}"/>
    <cellStyle name="Normal 4 2 8" xfId="35145" xr:uid="{00000000-0005-0000-0000-000076890000}"/>
    <cellStyle name="Normal 4 2 9" xfId="35146" xr:uid="{00000000-0005-0000-0000-000077890000}"/>
    <cellStyle name="Normal 4 2_Ch4 v2" xfId="35147" xr:uid="{00000000-0005-0000-0000-000078890000}"/>
    <cellStyle name="Normal 4 20" xfId="35148" xr:uid="{00000000-0005-0000-0000-000079890000}"/>
    <cellStyle name="Normal 4 21" xfId="35149" xr:uid="{00000000-0005-0000-0000-00007A890000}"/>
    <cellStyle name="Normal 4 22" xfId="35150" xr:uid="{00000000-0005-0000-0000-00007B890000}"/>
    <cellStyle name="Normal 4 23" xfId="35151" xr:uid="{00000000-0005-0000-0000-00007C890000}"/>
    <cellStyle name="Normal 4 24" xfId="35152" xr:uid="{00000000-0005-0000-0000-00007D890000}"/>
    <cellStyle name="Normal 4 25" xfId="35153" xr:uid="{00000000-0005-0000-0000-00007E890000}"/>
    <cellStyle name="Normal 4 26" xfId="35154" xr:uid="{00000000-0005-0000-0000-00007F890000}"/>
    <cellStyle name="Normal 4 27" xfId="35155" xr:uid="{00000000-0005-0000-0000-000080890000}"/>
    <cellStyle name="Normal 4 28" xfId="35156" xr:uid="{00000000-0005-0000-0000-000081890000}"/>
    <cellStyle name="Normal 4 29" xfId="35157" xr:uid="{00000000-0005-0000-0000-000082890000}"/>
    <cellStyle name="Normal 4 3" xfId="35158" xr:uid="{00000000-0005-0000-0000-000083890000}"/>
    <cellStyle name="Normal 4 3 10" xfId="35159" xr:uid="{00000000-0005-0000-0000-000084890000}"/>
    <cellStyle name="Normal 4 3 11" xfId="35160" xr:uid="{00000000-0005-0000-0000-000085890000}"/>
    <cellStyle name="Normal 4 3 12" xfId="35161" xr:uid="{00000000-0005-0000-0000-000086890000}"/>
    <cellStyle name="Normal 4 3 13" xfId="35162" xr:uid="{00000000-0005-0000-0000-000087890000}"/>
    <cellStyle name="Normal 4 3 14" xfId="35163" xr:uid="{00000000-0005-0000-0000-000088890000}"/>
    <cellStyle name="Normal 4 3 15" xfId="35164" xr:uid="{00000000-0005-0000-0000-000089890000}"/>
    <cellStyle name="Normal 4 3 16" xfId="35165" xr:uid="{00000000-0005-0000-0000-00008A890000}"/>
    <cellStyle name="Normal 4 3 17" xfId="35166" xr:uid="{00000000-0005-0000-0000-00008B890000}"/>
    <cellStyle name="Normal 4 3 2" xfId="35167" xr:uid="{00000000-0005-0000-0000-00008C890000}"/>
    <cellStyle name="Normal 4 3 2 10" xfId="35168" xr:uid="{00000000-0005-0000-0000-00008D890000}"/>
    <cellStyle name="Normal 4 3 2 11" xfId="35169" xr:uid="{00000000-0005-0000-0000-00008E890000}"/>
    <cellStyle name="Normal 4 3 2 2" xfId="35170" xr:uid="{00000000-0005-0000-0000-00008F890000}"/>
    <cellStyle name="Normal 4 3 2 3" xfId="35171" xr:uid="{00000000-0005-0000-0000-000090890000}"/>
    <cellStyle name="Normal 4 3 2 4" xfId="35172" xr:uid="{00000000-0005-0000-0000-000091890000}"/>
    <cellStyle name="Normal 4 3 2 5" xfId="35173" xr:uid="{00000000-0005-0000-0000-000092890000}"/>
    <cellStyle name="Normal 4 3 2 6" xfId="35174" xr:uid="{00000000-0005-0000-0000-000093890000}"/>
    <cellStyle name="Normal 4 3 2 7" xfId="35175" xr:uid="{00000000-0005-0000-0000-000094890000}"/>
    <cellStyle name="Normal 4 3 2 8" xfId="35176" xr:uid="{00000000-0005-0000-0000-000095890000}"/>
    <cellStyle name="Normal 4 3 2 9" xfId="35177" xr:uid="{00000000-0005-0000-0000-000096890000}"/>
    <cellStyle name="Normal 4 3 3" xfId="35178" xr:uid="{00000000-0005-0000-0000-000097890000}"/>
    <cellStyle name="Normal 4 3 4" xfId="35179" xr:uid="{00000000-0005-0000-0000-000098890000}"/>
    <cellStyle name="Normal 4 3 5" xfId="35180" xr:uid="{00000000-0005-0000-0000-000099890000}"/>
    <cellStyle name="Normal 4 3 6" xfId="35181" xr:uid="{00000000-0005-0000-0000-00009A890000}"/>
    <cellStyle name="Normal 4 3 7" xfId="35182" xr:uid="{00000000-0005-0000-0000-00009B890000}"/>
    <cellStyle name="Normal 4 3 8" xfId="35183" xr:uid="{00000000-0005-0000-0000-00009C890000}"/>
    <cellStyle name="Normal 4 3 9" xfId="35184" xr:uid="{00000000-0005-0000-0000-00009D890000}"/>
    <cellStyle name="Normal 4 30" xfId="35185" xr:uid="{00000000-0005-0000-0000-00009E890000}"/>
    <cellStyle name="Normal 4 31" xfId="35186" xr:uid="{00000000-0005-0000-0000-00009F890000}"/>
    <cellStyle name="Normal 4 32" xfId="35187" xr:uid="{00000000-0005-0000-0000-0000A0890000}"/>
    <cellStyle name="Normal 4 33" xfId="35188" xr:uid="{00000000-0005-0000-0000-0000A1890000}"/>
    <cellStyle name="Normal 4 34" xfId="35189" xr:uid="{00000000-0005-0000-0000-0000A2890000}"/>
    <cellStyle name="Normal 4 35" xfId="35190" xr:uid="{00000000-0005-0000-0000-0000A3890000}"/>
    <cellStyle name="Normal 4 36" xfId="35090" xr:uid="{00000000-0005-0000-0000-0000A4890000}"/>
    <cellStyle name="Normal 4 37" xfId="24" xr:uid="{00000000-0005-0000-0000-0000A5890000}"/>
    <cellStyle name="Normal 4 4" xfId="35191" xr:uid="{00000000-0005-0000-0000-0000A6890000}"/>
    <cellStyle name="Normal 4 4 2" xfId="35192" xr:uid="{00000000-0005-0000-0000-0000A7890000}"/>
    <cellStyle name="Normal 4 4 3" xfId="35193" xr:uid="{00000000-0005-0000-0000-0000A8890000}"/>
    <cellStyle name="Normal 4 4 4" xfId="35194" xr:uid="{00000000-0005-0000-0000-0000A9890000}"/>
    <cellStyle name="Normal 4 4 5" xfId="35195" xr:uid="{00000000-0005-0000-0000-0000AA890000}"/>
    <cellStyle name="Normal 4 4 6" xfId="35196" xr:uid="{00000000-0005-0000-0000-0000AB890000}"/>
    <cellStyle name="Normal 4 4 7" xfId="35197" xr:uid="{00000000-0005-0000-0000-0000AC890000}"/>
    <cellStyle name="Normal 4 4 8" xfId="35198" xr:uid="{00000000-0005-0000-0000-0000AD890000}"/>
    <cellStyle name="Normal 4 5" xfId="35199" xr:uid="{00000000-0005-0000-0000-0000AE890000}"/>
    <cellStyle name="Normal 4 5 2" xfId="35200" xr:uid="{00000000-0005-0000-0000-0000AF890000}"/>
    <cellStyle name="Normal 4 5 3" xfId="35201" xr:uid="{00000000-0005-0000-0000-0000B0890000}"/>
    <cellStyle name="Normal 4 5 4" xfId="35202" xr:uid="{00000000-0005-0000-0000-0000B1890000}"/>
    <cellStyle name="Normal 4 5 5" xfId="35203" xr:uid="{00000000-0005-0000-0000-0000B2890000}"/>
    <cellStyle name="Normal 4 5 6" xfId="35204" xr:uid="{00000000-0005-0000-0000-0000B3890000}"/>
    <cellStyle name="Normal 4 5 7" xfId="35205" xr:uid="{00000000-0005-0000-0000-0000B4890000}"/>
    <cellStyle name="Normal 4 5 8" xfId="35206" xr:uid="{00000000-0005-0000-0000-0000B5890000}"/>
    <cellStyle name="Normal 4 5 9" xfId="35207" xr:uid="{00000000-0005-0000-0000-0000B6890000}"/>
    <cellStyle name="Normal 4 6" xfId="35208" xr:uid="{00000000-0005-0000-0000-0000B7890000}"/>
    <cellStyle name="Normal 4 6 2" xfId="35209" xr:uid="{00000000-0005-0000-0000-0000B8890000}"/>
    <cellStyle name="Normal 4 6 3" xfId="35210" xr:uid="{00000000-0005-0000-0000-0000B9890000}"/>
    <cellStyle name="Normal 4 6 4" xfId="35211" xr:uid="{00000000-0005-0000-0000-0000BA890000}"/>
    <cellStyle name="Normal 4 6 5" xfId="35212" xr:uid="{00000000-0005-0000-0000-0000BB890000}"/>
    <cellStyle name="Normal 4 6 6" xfId="35213" xr:uid="{00000000-0005-0000-0000-0000BC890000}"/>
    <cellStyle name="Normal 4 6 7" xfId="35214" xr:uid="{00000000-0005-0000-0000-0000BD890000}"/>
    <cellStyle name="Normal 4 7" xfId="35215" xr:uid="{00000000-0005-0000-0000-0000BE890000}"/>
    <cellStyle name="Normal 4 7 2" xfId="35216" xr:uid="{00000000-0005-0000-0000-0000BF890000}"/>
    <cellStyle name="Normal 4 7 3" xfId="35217" xr:uid="{00000000-0005-0000-0000-0000C0890000}"/>
    <cellStyle name="Normal 4 7 4" xfId="35218" xr:uid="{00000000-0005-0000-0000-0000C1890000}"/>
    <cellStyle name="Normal 4 7 5" xfId="35219" xr:uid="{00000000-0005-0000-0000-0000C2890000}"/>
    <cellStyle name="Normal 4 7 6" xfId="35220" xr:uid="{00000000-0005-0000-0000-0000C3890000}"/>
    <cellStyle name="Normal 4 7 7" xfId="35221" xr:uid="{00000000-0005-0000-0000-0000C4890000}"/>
    <cellStyle name="Normal 4 8" xfId="35222" xr:uid="{00000000-0005-0000-0000-0000C5890000}"/>
    <cellStyle name="Normal 4 8 2" xfId="35223" xr:uid="{00000000-0005-0000-0000-0000C6890000}"/>
    <cellStyle name="Normal 4 8 3" xfId="35224" xr:uid="{00000000-0005-0000-0000-0000C7890000}"/>
    <cellStyle name="Normal 4 8 4" xfId="35225" xr:uid="{00000000-0005-0000-0000-0000C8890000}"/>
    <cellStyle name="Normal 4 8 5" xfId="35226" xr:uid="{00000000-0005-0000-0000-0000C9890000}"/>
    <cellStyle name="Normal 4 8 6" xfId="35227" xr:uid="{00000000-0005-0000-0000-0000CA890000}"/>
    <cellStyle name="Normal 4 8 7" xfId="35228" xr:uid="{00000000-0005-0000-0000-0000CB890000}"/>
    <cellStyle name="Normal 4 9" xfId="35229" xr:uid="{00000000-0005-0000-0000-0000CC890000}"/>
    <cellStyle name="Normal 4 9 2" xfId="35230" xr:uid="{00000000-0005-0000-0000-0000CD890000}"/>
    <cellStyle name="Normal 4 9 3" xfId="35231" xr:uid="{00000000-0005-0000-0000-0000CE890000}"/>
    <cellStyle name="Normal 4 9 4" xfId="35232" xr:uid="{00000000-0005-0000-0000-0000CF890000}"/>
    <cellStyle name="Normal 4 9 5" xfId="35233" xr:uid="{00000000-0005-0000-0000-0000D0890000}"/>
    <cellStyle name="Normal 4 9 6" xfId="35234" xr:uid="{00000000-0005-0000-0000-0000D1890000}"/>
    <cellStyle name="Normal 4_April 17_Updated labor demand figures May 12 workshop" xfId="35235" xr:uid="{00000000-0005-0000-0000-0000D2890000}"/>
    <cellStyle name="Normal 40" xfId="35236" xr:uid="{00000000-0005-0000-0000-0000D3890000}"/>
    <cellStyle name="Normal 40 2" xfId="35237" xr:uid="{00000000-0005-0000-0000-0000D4890000}"/>
    <cellStyle name="Normal 41" xfId="35238" xr:uid="{00000000-0005-0000-0000-0000D5890000}"/>
    <cellStyle name="Normal 41 10" xfId="35239" xr:uid="{00000000-0005-0000-0000-0000D6890000}"/>
    <cellStyle name="Normal 41 11" xfId="35240" xr:uid="{00000000-0005-0000-0000-0000D7890000}"/>
    <cellStyle name="Normal 41 12" xfId="35241" xr:uid="{00000000-0005-0000-0000-0000D8890000}"/>
    <cellStyle name="Normal 41 13" xfId="35242" xr:uid="{00000000-0005-0000-0000-0000D9890000}"/>
    <cellStyle name="Normal 41 14" xfId="35243" xr:uid="{00000000-0005-0000-0000-0000DA890000}"/>
    <cellStyle name="Normal 41 15" xfId="35244" xr:uid="{00000000-0005-0000-0000-0000DB890000}"/>
    <cellStyle name="Normal 41 16" xfId="35245" xr:uid="{00000000-0005-0000-0000-0000DC890000}"/>
    <cellStyle name="Normal 41 17" xfId="35246" xr:uid="{00000000-0005-0000-0000-0000DD890000}"/>
    <cellStyle name="Normal 41 18" xfId="35247" xr:uid="{00000000-0005-0000-0000-0000DE890000}"/>
    <cellStyle name="Normal 41 2" xfId="35248" xr:uid="{00000000-0005-0000-0000-0000DF890000}"/>
    <cellStyle name="Normal 41 3" xfId="35249" xr:uid="{00000000-0005-0000-0000-0000E0890000}"/>
    <cellStyle name="Normal 41 4" xfId="35250" xr:uid="{00000000-0005-0000-0000-0000E1890000}"/>
    <cellStyle name="Normal 41 5" xfId="35251" xr:uid="{00000000-0005-0000-0000-0000E2890000}"/>
    <cellStyle name="Normal 41 6" xfId="35252" xr:uid="{00000000-0005-0000-0000-0000E3890000}"/>
    <cellStyle name="Normal 41 7" xfId="35253" xr:uid="{00000000-0005-0000-0000-0000E4890000}"/>
    <cellStyle name="Normal 41 8" xfId="35254" xr:uid="{00000000-0005-0000-0000-0000E5890000}"/>
    <cellStyle name="Normal 41 9" xfId="35255" xr:uid="{00000000-0005-0000-0000-0000E6890000}"/>
    <cellStyle name="Normal 42" xfId="35256" xr:uid="{00000000-0005-0000-0000-0000E7890000}"/>
    <cellStyle name="Normal 42 10" xfId="35257" xr:uid="{00000000-0005-0000-0000-0000E8890000}"/>
    <cellStyle name="Normal 42 11" xfId="35258" xr:uid="{00000000-0005-0000-0000-0000E9890000}"/>
    <cellStyle name="Normal 42 12" xfId="35259" xr:uid="{00000000-0005-0000-0000-0000EA890000}"/>
    <cellStyle name="Normal 42 13" xfId="35260" xr:uid="{00000000-0005-0000-0000-0000EB890000}"/>
    <cellStyle name="Normal 42 14" xfId="35261" xr:uid="{00000000-0005-0000-0000-0000EC890000}"/>
    <cellStyle name="Normal 42 15" xfId="35262" xr:uid="{00000000-0005-0000-0000-0000ED890000}"/>
    <cellStyle name="Normal 42 16" xfId="35263" xr:uid="{00000000-0005-0000-0000-0000EE890000}"/>
    <cellStyle name="Normal 42 17" xfId="35264" xr:uid="{00000000-0005-0000-0000-0000EF890000}"/>
    <cellStyle name="Normal 42 18" xfId="35265" xr:uid="{00000000-0005-0000-0000-0000F0890000}"/>
    <cellStyle name="Normal 42 2" xfId="35266" xr:uid="{00000000-0005-0000-0000-0000F1890000}"/>
    <cellStyle name="Normal 42 3" xfId="35267" xr:uid="{00000000-0005-0000-0000-0000F2890000}"/>
    <cellStyle name="Normal 42 4" xfId="35268" xr:uid="{00000000-0005-0000-0000-0000F3890000}"/>
    <cellStyle name="Normal 42 5" xfId="35269" xr:uid="{00000000-0005-0000-0000-0000F4890000}"/>
    <cellStyle name="Normal 42 6" xfId="35270" xr:uid="{00000000-0005-0000-0000-0000F5890000}"/>
    <cellStyle name="Normal 42 7" xfId="35271" xr:uid="{00000000-0005-0000-0000-0000F6890000}"/>
    <cellStyle name="Normal 42 8" xfId="35272" xr:uid="{00000000-0005-0000-0000-0000F7890000}"/>
    <cellStyle name="Normal 42 9" xfId="35273" xr:uid="{00000000-0005-0000-0000-0000F8890000}"/>
    <cellStyle name="Normal 43" xfId="35274" xr:uid="{00000000-0005-0000-0000-0000F9890000}"/>
    <cellStyle name="Normal 43 10" xfId="35275" xr:uid="{00000000-0005-0000-0000-0000FA890000}"/>
    <cellStyle name="Normal 43 11" xfId="35276" xr:uid="{00000000-0005-0000-0000-0000FB890000}"/>
    <cellStyle name="Normal 43 12" xfId="35277" xr:uid="{00000000-0005-0000-0000-0000FC890000}"/>
    <cellStyle name="Normal 43 13" xfId="35278" xr:uid="{00000000-0005-0000-0000-0000FD890000}"/>
    <cellStyle name="Normal 43 14" xfId="35279" xr:uid="{00000000-0005-0000-0000-0000FE890000}"/>
    <cellStyle name="Normal 43 15" xfId="35280" xr:uid="{00000000-0005-0000-0000-0000FF890000}"/>
    <cellStyle name="Normal 43 16" xfId="35281" xr:uid="{00000000-0005-0000-0000-0000008A0000}"/>
    <cellStyle name="Normal 43 17" xfId="35282" xr:uid="{00000000-0005-0000-0000-0000018A0000}"/>
    <cellStyle name="Normal 43 18" xfId="35283" xr:uid="{00000000-0005-0000-0000-0000028A0000}"/>
    <cellStyle name="Normal 43 2" xfId="35284" xr:uid="{00000000-0005-0000-0000-0000038A0000}"/>
    <cellStyle name="Normal 43 3" xfId="35285" xr:uid="{00000000-0005-0000-0000-0000048A0000}"/>
    <cellStyle name="Normal 43 4" xfId="35286" xr:uid="{00000000-0005-0000-0000-0000058A0000}"/>
    <cellStyle name="Normal 43 5" xfId="35287" xr:uid="{00000000-0005-0000-0000-0000068A0000}"/>
    <cellStyle name="Normal 43 6" xfId="35288" xr:uid="{00000000-0005-0000-0000-0000078A0000}"/>
    <cellStyle name="Normal 43 7" xfId="35289" xr:uid="{00000000-0005-0000-0000-0000088A0000}"/>
    <cellStyle name="Normal 43 8" xfId="35290" xr:uid="{00000000-0005-0000-0000-0000098A0000}"/>
    <cellStyle name="Normal 43 9" xfId="35291" xr:uid="{00000000-0005-0000-0000-00000A8A0000}"/>
    <cellStyle name="Normal 44" xfId="35292" xr:uid="{00000000-0005-0000-0000-00000B8A0000}"/>
    <cellStyle name="Normal 44 10" xfId="35293" xr:uid="{00000000-0005-0000-0000-00000C8A0000}"/>
    <cellStyle name="Normal 44 2" xfId="35294" xr:uid="{00000000-0005-0000-0000-00000D8A0000}"/>
    <cellStyle name="Normal 44 2 2" xfId="35295" xr:uid="{00000000-0005-0000-0000-00000E8A0000}"/>
    <cellStyle name="Normal 44 2 3" xfId="35296" xr:uid="{00000000-0005-0000-0000-00000F8A0000}"/>
    <cellStyle name="Normal 44 2 4" xfId="35297" xr:uid="{00000000-0005-0000-0000-0000108A0000}"/>
    <cellStyle name="Normal 44 2 5" xfId="35298" xr:uid="{00000000-0005-0000-0000-0000118A0000}"/>
    <cellStyle name="Normal 44 2 6" xfId="35299" xr:uid="{00000000-0005-0000-0000-0000128A0000}"/>
    <cellStyle name="Normal 44 2 7" xfId="35300" xr:uid="{00000000-0005-0000-0000-0000138A0000}"/>
    <cellStyle name="Normal 44 2 8" xfId="35301" xr:uid="{00000000-0005-0000-0000-0000148A0000}"/>
    <cellStyle name="Normal 44 2 9" xfId="35302" xr:uid="{00000000-0005-0000-0000-0000158A0000}"/>
    <cellStyle name="Normal 44 3" xfId="35303" xr:uid="{00000000-0005-0000-0000-0000168A0000}"/>
    <cellStyle name="Normal 44 4" xfId="35304" xr:uid="{00000000-0005-0000-0000-0000178A0000}"/>
    <cellStyle name="Normal 44 5" xfId="35305" xr:uid="{00000000-0005-0000-0000-0000188A0000}"/>
    <cellStyle name="Normal 44 6" xfId="35306" xr:uid="{00000000-0005-0000-0000-0000198A0000}"/>
    <cellStyle name="Normal 44 7" xfId="35307" xr:uid="{00000000-0005-0000-0000-00001A8A0000}"/>
    <cellStyle name="Normal 44 8" xfId="35308" xr:uid="{00000000-0005-0000-0000-00001B8A0000}"/>
    <cellStyle name="Normal 44 9" xfId="35309" xr:uid="{00000000-0005-0000-0000-00001C8A0000}"/>
    <cellStyle name="Normal 45" xfId="35310" xr:uid="{00000000-0005-0000-0000-00001D8A0000}"/>
    <cellStyle name="Normal 45 10" xfId="35311" xr:uid="{00000000-0005-0000-0000-00001E8A0000}"/>
    <cellStyle name="Normal 45 2" xfId="35312" xr:uid="{00000000-0005-0000-0000-00001F8A0000}"/>
    <cellStyle name="Normal 45 3" xfId="35313" xr:uid="{00000000-0005-0000-0000-0000208A0000}"/>
    <cellStyle name="Normal 45 4" xfId="35314" xr:uid="{00000000-0005-0000-0000-0000218A0000}"/>
    <cellStyle name="Normal 45 5" xfId="35315" xr:uid="{00000000-0005-0000-0000-0000228A0000}"/>
    <cellStyle name="Normal 45 6" xfId="35316" xr:uid="{00000000-0005-0000-0000-0000238A0000}"/>
    <cellStyle name="Normal 45 7" xfId="35317" xr:uid="{00000000-0005-0000-0000-0000248A0000}"/>
    <cellStyle name="Normal 45 8" xfId="35318" xr:uid="{00000000-0005-0000-0000-0000258A0000}"/>
    <cellStyle name="Normal 45 9" xfId="35319" xr:uid="{00000000-0005-0000-0000-0000268A0000}"/>
    <cellStyle name="Normal 46" xfId="35320" xr:uid="{00000000-0005-0000-0000-0000278A0000}"/>
    <cellStyle name="Normal 46 10" xfId="35321" xr:uid="{00000000-0005-0000-0000-0000288A0000}"/>
    <cellStyle name="Normal 46 2" xfId="35322" xr:uid="{00000000-0005-0000-0000-0000298A0000}"/>
    <cellStyle name="Normal 46 3" xfId="35323" xr:uid="{00000000-0005-0000-0000-00002A8A0000}"/>
    <cellStyle name="Normal 46 4" xfId="35324" xr:uid="{00000000-0005-0000-0000-00002B8A0000}"/>
    <cellStyle name="Normal 46 5" xfId="35325" xr:uid="{00000000-0005-0000-0000-00002C8A0000}"/>
    <cellStyle name="Normal 46 6" xfId="35326" xr:uid="{00000000-0005-0000-0000-00002D8A0000}"/>
    <cellStyle name="Normal 46 7" xfId="35327" xr:uid="{00000000-0005-0000-0000-00002E8A0000}"/>
    <cellStyle name="Normal 46 8" xfId="35328" xr:uid="{00000000-0005-0000-0000-00002F8A0000}"/>
    <cellStyle name="Normal 46 9" xfId="35329" xr:uid="{00000000-0005-0000-0000-0000308A0000}"/>
    <cellStyle name="Normal 47" xfId="35330" xr:uid="{00000000-0005-0000-0000-0000318A0000}"/>
    <cellStyle name="Normal 47 10" xfId="35331" xr:uid="{00000000-0005-0000-0000-0000328A0000}"/>
    <cellStyle name="Normal 47 2" xfId="35332" xr:uid="{00000000-0005-0000-0000-0000338A0000}"/>
    <cellStyle name="Normal 47 3" xfId="35333" xr:uid="{00000000-0005-0000-0000-0000348A0000}"/>
    <cellStyle name="Normal 47 4" xfId="35334" xr:uid="{00000000-0005-0000-0000-0000358A0000}"/>
    <cellStyle name="Normal 47 5" xfId="35335" xr:uid="{00000000-0005-0000-0000-0000368A0000}"/>
    <cellStyle name="Normal 47 6" xfId="35336" xr:uid="{00000000-0005-0000-0000-0000378A0000}"/>
    <cellStyle name="Normal 47 7" xfId="35337" xr:uid="{00000000-0005-0000-0000-0000388A0000}"/>
    <cellStyle name="Normal 47 8" xfId="35338" xr:uid="{00000000-0005-0000-0000-0000398A0000}"/>
    <cellStyle name="Normal 47 9" xfId="35339" xr:uid="{00000000-0005-0000-0000-00003A8A0000}"/>
    <cellStyle name="Normal 48" xfId="35340" xr:uid="{00000000-0005-0000-0000-00003B8A0000}"/>
    <cellStyle name="Normal 48 10" xfId="35341" xr:uid="{00000000-0005-0000-0000-00003C8A0000}"/>
    <cellStyle name="Normal 48 2" xfId="35342" xr:uid="{00000000-0005-0000-0000-00003D8A0000}"/>
    <cellStyle name="Normal 48 3" xfId="35343" xr:uid="{00000000-0005-0000-0000-00003E8A0000}"/>
    <cellStyle name="Normal 48 4" xfId="35344" xr:uid="{00000000-0005-0000-0000-00003F8A0000}"/>
    <cellStyle name="Normal 48 5" xfId="35345" xr:uid="{00000000-0005-0000-0000-0000408A0000}"/>
    <cellStyle name="Normal 48 6" xfId="35346" xr:uid="{00000000-0005-0000-0000-0000418A0000}"/>
    <cellStyle name="Normal 48 7" xfId="35347" xr:uid="{00000000-0005-0000-0000-0000428A0000}"/>
    <cellStyle name="Normal 48 8" xfId="35348" xr:uid="{00000000-0005-0000-0000-0000438A0000}"/>
    <cellStyle name="Normal 48 9" xfId="35349" xr:uid="{00000000-0005-0000-0000-0000448A0000}"/>
    <cellStyle name="Normal 49" xfId="35350" xr:uid="{00000000-0005-0000-0000-0000458A0000}"/>
    <cellStyle name="Normal 49 10" xfId="35351" xr:uid="{00000000-0005-0000-0000-0000468A0000}"/>
    <cellStyle name="Normal 49 11" xfId="35352" xr:uid="{00000000-0005-0000-0000-0000478A0000}"/>
    <cellStyle name="Normal 49 12" xfId="35353" xr:uid="{00000000-0005-0000-0000-0000488A0000}"/>
    <cellStyle name="Normal 49 2" xfId="35354" xr:uid="{00000000-0005-0000-0000-0000498A0000}"/>
    <cellStyle name="Normal 49 2 2" xfId="35355" xr:uid="{00000000-0005-0000-0000-00004A8A0000}"/>
    <cellStyle name="Normal 49 3" xfId="35356" xr:uid="{00000000-0005-0000-0000-00004B8A0000}"/>
    <cellStyle name="Normal 49 3 2" xfId="35357" xr:uid="{00000000-0005-0000-0000-00004C8A0000}"/>
    <cellStyle name="Normal 49 4" xfId="35358" xr:uid="{00000000-0005-0000-0000-00004D8A0000}"/>
    <cellStyle name="Normal 49 4 2" xfId="35359" xr:uid="{00000000-0005-0000-0000-00004E8A0000}"/>
    <cellStyle name="Normal 49 5" xfId="35360" xr:uid="{00000000-0005-0000-0000-00004F8A0000}"/>
    <cellStyle name="Normal 49 6" xfId="35361" xr:uid="{00000000-0005-0000-0000-0000508A0000}"/>
    <cellStyle name="Normal 49 7" xfId="35362" xr:uid="{00000000-0005-0000-0000-0000518A0000}"/>
    <cellStyle name="Normal 49 8" xfId="35363" xr:uid="{00000000-0005-0000-0000-0000528A0000}"/>
    <cellStyle name="Normal 49 9" xfId="35364" xr:uid="{00000000-0005-0000-0000-0000538A0000}"/>
    <cellStyle name="Normal 5" xfId="11" xr:uid="{00000000-0005-0000-0000-0000548A0000}"/>
    <cellStyle name="Normal 5 10" xfId="35366" xr:uid="{00000000-0005-0000-0000-0000558A0000}"/>
    <cellStyle name="Normal 5 11" xfId="35367" xr:uid="{00000000-0005-0000-0000-0000568A0000}"/>
    <cellStyle name="Normal 5 12" xfId="35368" xr:uid="{00000000-0005-0000-0000-0000578A0000}"/>
    <cellStyle name="Normal 5 13" xfId="35369" xr:uid="{00000000-0005-0000-0000-0000588A0000}"/>
    <cellStyle name="Normal 5 14" xfId="35370" xr:uid="{00000000-0005-0000-0000-0000598A0000}"/>
    <cellStyle name="Normal 5 15" xfId="35371" xr:uid="{00000000-0005-0000-0000-00005A8A0000}"/>
    <cellStyle name="Normal 5 16" xfId="35372" xr:uid="{00000000-0005-0000-0000-00005B8A0000}"/>
    <cellStyle name="Normal 5 17" xfId="35373" xr:uid="{00000000-0005-0000-0000-00005C8A0000}"/>
    <cellStyle name="Normal 5 18" xfId="35374" xr:uid="{00000000-0005-0000-0000-00005D8A0000}"/>
    <cellStyle name="Normal 5 19" xfId="35375" xr:uid="{00000000-0005-0000-0000-00005E8A0000}"/>
    <cellStyle name="Normal 5 2" xfId="35376" xr:uid="{00000000-0005-0000-0000-00005F8A0000}"/>
    <cellStyle name="Normal 5 2 2" xfId="35377" xr:uid="{00000000-0005-0000-0000-0000608A0000}"/>
    <cellStyle name="Normal 5 2 2 2" xfId="35378" xr:uid="{00000000-0005-0000-0000-0000618A0000}"/>
    <cellStyle name="Normal 5 2 3" xfId="35379" xr:uid="{00000000-0005-0000-0000-0000628A0000}"/>
    <cellStyle name="Normal 5 2 3 2" xfId="35380" xr:uid="{00000000-0005-0000-0000-0000638A0000}"/>
    <cellStyle name="Normal 5 2 4" xfId="35381" xr:uid="{00000000-0005-0000-0000-0000648A0000}"/>
    <cellStyle name="Normal 5 2 5" xfId="35382" xr:uid="{00000000-0005-0000-0000-0000658A0000}"/>
    <cellStyle name="Normal 5 20" xfId="35383" xr:uid="{00000000-0005-0000-0000-0000668A0000}"/>
    <cellStyle name="Normal 5 21" xfId="35384" xr:uid="{00000000-0005-0000-0000-0000678A0000}"/>
    <cellStyle name="Normal 5 22" xfId="35385" xr:uid="{00000000-0005-0000-0000-0000688A0000}"/>
    <cellStyle name="Normal 5 23" xfId="35386" xr:uid="{00000000-0005-0000-0000-0000698A0000}"/>
    <cellStyle name="Normal 5 24" xfId="35387" xr:uid="{00000000-0005-0000-0000-00006A8A0000}"/>
    <cellStyle name="Normal 5 25" xfId="35388" xr:uid="{00000000-0005-0000-0000-00006B8A0000}"/>
    <cellStyle name="Normal 5 26" xfId="35389" xr:uid="{00000000-0005-0000-0000-00006C8A0000}"/>
    <cellStyle name="Normal 5 27" xfId="35390" xr:uid="{00000000-0005-0000-0000-00006D8A0000}"/>
    <cellStyle name="Normal 5 28" xfId="35391" xr:uid="{00000000-0005-0000-0000-00006E8A0000}"/>
    <cellStyle name="Normal 5 29" xfId="35392" xr:uid="{00000000-0005-0000-0000-00006F8A0000}"/>
    <cellStyle name="Normal 5 3" xfId="35393" xr:uid="{00000000-0005-0000-0000-0000708A0000}"/>
    <cellStyle name="Normal 5 3 2" xfId="35394" xr:uid="{00000000-0005-0000-0000-0000718A0000}"/>
    <cellStyle name="Normal 5 3 3" xfId="35395" xr:uid="{00000000-0005-0000-0000-0000728A0000}"/>
    <cellStyle name="Normal 5 3 4" xfId="35396" xr:uid="{00000000-0005-0000-0000-0000738A0000}"/>
    <cellStyle name="Normal 5 30" xfId="35397" xr:uid="{00000000-0005-0000-0000-0000748A0000}"/>
    <cellStyle name="Normal 5 31" xfId="35398" xr:uid="{00000000-0005-0000-0000-0000758A0000}"/>
    <cellStyle name="Normal 5 32" xfId="35399" xr:uid="{00000000-0005-0000-0000-0000768A0000}"/>
    <cellStyle name="Normal 5 33" xfId="35400" xr:uid="{00000000-0005-0000-0000-0000778A0000}"/>
    <cellStyle name="Normal 5 34" xfId="35401" xr:uid="{00000000-0005-0000-0000-0000788A0000}"/>
    <cellStyle name="Normal 5 35" xfId="35402" xr:uid="{00000000-0005-0000-0000-0000798A0000}"/>
    <cellStyle name="Normal 5 36" xfId="35365" xr:uid="{00000000-0005-0000-0000-00007A8A0000}"/>
    <cellStyle name="Normal 5 4" xfId="35403" xr:uid="{00000000-0005-0000-0000-00007B8A0000}"/>
    <cellStyle name="Normal 5 4 2" xfId="35404" xr:uid="{00000000-0005-0000-0000-00007C8A0000}"/>
    <cellStyle name="Normal 5 4 3" xfId="35405" xr:uid="{00000000-0005-0000-0000-00007D8A0000}"/>
    <cellStyle name="Normal 5 5" xfId="35406" xr:uid="{00000000-0005-0000-0000-00007E8A0000}"/>
    <cellStyle name="Normal 5 5 2" xfId="35407" xr:uid="{00000000-0005-0000-0000-00007F8A0000}"/>
    <cellStyle name="Normal 5 5 3" xfId="35408" xr:uid="{00000000-0005-0000-0000-0000808A0000}"/>
    <cellStyle name="Normal 5 6" xfId="35409" xr:uid="{00000000-0005-0000-0000-0000818A0000}"/>
    <cellStyle name="Normal 5 6 2" xfId="35410" xr:uid="{00000000-0005-0000-0000-0000828A0000}"/>
    <cellStyle name="Normal 5 6 3" xfId="35411" xr:uid="{00000000-0005-0000-0000-0000838A0000}"/>
    <cellStyle name="Normal 5 7" xfId="35412" xr:uid="{00000000-0005-0000-0000-0000848A0000}"/>
    <cellStyle name="Normal 5 8" xfId="35413" xr:uid="{00000000-0005-0000-0000-0000858A0000}"/>
    <cellStyle name="Normal 5 9" xfId="35414" xr:uid="{00000000-0005-0000-0000-0000868A0000}"/>
    <cellStyle name="Normal 5_April 17_Updated labor demand figures May 12 workshop" xfId="35415" xr:uid="{00000000-0005-0000-0000-0000878A0000}"/>
    <cellStyle name="Normal 50" xfId="35416" xr:uid="{00000000-0005-0000-0000-0000888A0000}"/>
    <cellStyle name="Normal 50 10" xfId="35417" xr:uid="{00000000-0005-0000-0000-0000898A0000}"/>
    <cellStyle name="Normal 50 2" xfId="35418" xr:uid="{00000000-0005-0000-0000-00008A8A0000}"/>
    <cellStyle name="Normal 50 3" xfId="35419" xr:uid="{00000000-0005-0000-0000-00008B8A0000}"/>
    <cellStyle name="Normal 50 4" xfId="35420" xr:uid="{00000000-0005-0000-0000-00008C8A0000}"/>
    <cellStyle name="Normal 50 5" xfId="35421" xr:uid="{00000000-0005-0000-0000-00008D8A0000}"/>
    <cellStyle name="Normal 50 6" xfId="35422" xr:uid="{00000000-0005-0000-0000-00008E8A0000}"/>
    <cellStyle name="Normal 50 7" xfId="35423" xr:uid="{00000000-0005-0000-0000-00008F8A0000}"/>
    <cellStyle name="Normal 50 8" xfId="35424" xr:uid="{00000000-0005-0000-0000-0000908A0000}"/>
    <cellStyle name="Normal 50 9" xfId="35425" xr:uid="{00000000-0005-0000-0000-0000918A0000}"/>
    <cellStyle name="Normal 51" xfId="35426" xr:uid="{00000000-0005-0000-0000-0000928A0000}"/>
    <cellStyle name="Normal 51 10" xfId="35427" xr:uid="{00000000-0005-0000-0000-0000938A0000}"/>
    <cellStyle name="Normal 51 2" xfId="35428" xr:uid="{00000000-0005-0000-0000-0000948A0000}"/>
    <cellStyle name="Normal 51 3" xfId="35429" xr:uid="{00000000-0005-0000-0000-0000958A0000}"/>
    <cellStyle name="Normal 51 4" xfId="35430" xr:uid="{00000000-0005-0000-0000-0000968A0000}"/>
    <cellStyle name="Normal 51 5" xfId="35431" xr:uid="{00000000-0005-0000-0000-0000978A0000}"/>
    <cellStyle name="Normal 51 6" xfId="35432" xr:uid="{00000000-0005-0000-0000-0000988A0000}"/>
    <cellStyle name="Normal 51 7" xfId="35433" xr:uid="{00000000-0005-0000-0000-0000998A0000}"/>
    <cellStyle name="Normal 51 8" xfId="35434" xr:uid="{00000000-0005-0000-0000-00009A8A0000}"/>
    <cellStyle name="Normal 51 9" xfId="35435" xr:uid="{00000000-0005-0000-0000-00009B8A0000}"/>
    <cellStyle name="Normal 52" xfId="35436" xr:uid="{00000000-0005-0000-0000-00009C8A0000}"/>
    <cellStyle name="Normal 52 2" xfId="35437" xr:uid="{00000000-0005-0000-0000-00009D8A0000}"/>
    <cellStyle name="Normal 53" xfId="35438" xr:uid="{00000000-0005-0000-0000-00009E8A0000}"/>
    <cellStyle name="Normal 53 2" xfId="35439" xr:uid="{00000000-0005-0000-0000-00009F8A0000}"/>
    <cellStyle name="Normal 54" xfId="35440" xr:uid="{00000000-0005-0000-0000-0000A08A0000}"/>
    <cellStyle name="Normal 54 2" xfId="35441" xr:uid="{00000000-0005-0000-0000-0000A18A0000}"/>
    <cellStyle name="Normal 55" xfId="35442" xr:uid="{00000000-0005-0000-0000-0000A28A0000}"/>
    <cellStyle name="Normal 55 2" xfId="35443" xr:uid="{00000000-0005-0000-0000-0000A38A0000}"/>
    <cellStyle name="Normal 56" xfId="35444" xr:uid="{00000000-0005-0000-0000-0000A48A0000}"/>
    <cellStyle name="Normal 56 2" xfId="35445" xr:uid="{00000000-0005-0000-0000-0000A58A0000}"/>
    <cellStyle name="Normal 57" xfId="35446" xr:uid="{00000000-0005-0000-0000-0000A68A0000}"/>
    <cellStyle name="Normal 57 2" xfId="35447" xr:uid="{00000000-0005-0000-0000-0000A78A0000}"/>
    <cellStyle name="Normal 58" xfId="35448" xr:uid="{00000000-0005-0000-0000-0000A88A0000}"/>
    <cellStyle name="Normal 58 2" xfId="35449" xr:uid="{00000000-0005-0000-0000-0000A98A0000}"/>
    <cellStyle name="Normal 59" xfId="35450" xr:uid="{00000000-0005-0000-0000-0000AA8A0000}"/>
    <cellStyle name="Normal 59 2" xfId="35451" xr:uid="{00000000-0005-0000-0000-0000AB8A0000}"/>
    <cellStyle name="Normal 6" xfId="35452" xr:uid="{00000000-0005-0000-0000-0000AC8A0000}"/>
    <cellStyle name="Normal 6 10" xfId="35453" xr:uid="{00000000-0005-0000-0000-0000AD8A0000}"/>
    <cellStyle name="Normal 6 11" xfId="35454" xr:uid="{00000000-0005-0000-0000-0000AE8A0000}"/>
    <cellStyle name="Normal 6 12" xfId="35455" xr:uid="{00000000-0005-0000-0000-0000AF8A0000}"/>
    <cellStyle name="Normal 6 13" xfId="35456" xr:uid="{00000000-0005-0000-0000-0000B08A0000}"/>
    <cellStyle name="Normal 6 14" xfId="35457" xr:uid="{00000000-0005-0000-0000-0000B18A0000}"/>
    <cellStyle name="Normal 6 15" xfId="35458" xr:uid="{00000000-0005-0000-0000-0000B28A0000}"/>
    <cellStyle name="Normal 6 16" xfId="35459" xr:uid="{00000000-0005-0000-0000-0000B38A0000}"/>
    <cellStyle name="Normal 6 17" xfId="35460" xr:uid="{00000000-0005-0000-0000-0000B48A0000}"/>
    <cellStyle name="Normal 6 18" xfId="35461" xr:uid="{00000000-0005-0000-0000-0000B58A0000}"/>
    <cellStyle name="Normal 6 19" xfId="35462" xr:uid="{00000000-0005-0000-0000-0000B68A0000}"/>
    <cellStyle name="Normal 6 2" xfId="35463" xr:uid="{00000000-0005-0000-0000-0000B78A0000}"/>
    <cellStyle name="Normal 6 2 2" xfId="35464" xr:uid="{00000000-0005-0000-0000-0000B88A0000}"/>
    <cellStyle name="Normal 6 2 2 2" xfId="35465" xr:uid="{00000000-0005-0000-0000-0000B98A0000}"/>
    <cellStyle name="Normal 6 2 3" xfId="35466" xr:uid="{00000000-0005-0000-0000-0000BA8A0000}"/>
    <cellStyle name="Normal 6 2 4" xfId="35467" xr:uid="{00000000-0005-0000-0000-0000BB8A0000}"/>
    <cellStyle name="Normal 6 20" xfId="35468" xr:uid="{00000000-0005-0000-0000-0000BC8A0000}"/>
    <cellStyle name="Normal 6 21" xfId="35469" xr:uid="{00000000-0005-0000-0000-0000BD8A0000}"/>
    <cellStyle name="Normal 6 22" xfId="35470" xr:uid="{00000000-0005-0000-0000-0000BE8A0000}"/>
    <cellStyle name="Normal 6 23" xfId="35471" xr:uid="{00000000-0005-0000-0000-0000BF8A0000}"/>
    <cellStyle name="Normal 6 24" xfId="35472" xr:uid="{00000000-0005-0000-0000-0000C08A0000}"/>
    <cellStyle name="Normal 6 25" xfId="35473" xr:uid="{00000000-0005-0000-0000-0000C18A0000}"/>
    <cellStyle name="Normal 6 26" xfId="35474" xr:uid="{00000000-0005-0000-0000-0000C28A0000}"/>
    <cellStyle name="Normal 6 27" xfId="35475" xr:uid="{00000000-0005-0000-0000-0000C38A0000}"/>
    <cellStyle name="Normal 6 28" xfId="35476" xr:uid="{00000000-0005-0000-0000-0000C48A0000}"/>
    <cellStyle name="Normal 6 29" xfId="35477" xr:uid="{00000000-0005-0000-0000-0000C58A0000}"/>
    <cellStyle name="Normal 6 3" xfId="35478" xr:uid="{00000000-0005-0000-0000-0000C68A0000}"/>
    <cellStyle name="Normal 6 3 2" xfId="35479" xr:uid="{00000000-0005-0000-0000-0000C78A0000}"/>
    <cellStyle name="Normal 6 30" xfId="35480" xr:uid="{00000000-0005-0000-0000-0000C88A0000}"/>
    <cellStyle name="Normal 6 31" xfId="35481" xr:uid="{00000000-0005-0000-0000-0000C98A0000}"/>
    <cellStyle name="Normal 6 32" xfId="35482" xr:uid="{00000000-0005-0000-0000-0000CA8A0000}"/>
    <cellStyle name="Normal 6 33" xfId="35483" xr:uid="{00000000-0005-0000-0000-0000CB8A0000}"/>
    <cellStyle name="Normal 6 4" xfId="35484" xr:uid="{00000000-0005-0000-0000-0000CC8A0000}"/>
    <cellStyle name="Normal 6 4 2" xfId="35485" xr:uid="{00000000-0005-0000-0000-0000CD8A0000}"/>
    <cellStyle name="Normal 6 5" xfId="35486" xr:uid="{00000000-0005-0000-0000-0000CE8A0000}"/>
    <cellStyle name="Normal 6 5 2" xfId="35487" xr:uid="{00000000-0005-0000-0000-0000CF8A0000}"/>
    <cellStyle name="Normal 6 6" xfId="35488" xr:uid="{00000000-0005-0000-0000-0000D08A0000}"/>
    <cellStyle name="Normal 6 6 2" xfId="35489" xr:uid="{00000000-0005-0000-0000-0000D18A0000}"/>
    <cellStyle name="Normal 6 7" xfId="35490" xr:uid="{00000000-0005-0000-0000-0000D28A0000}"/>
    <cellStyle name="Normal 6 8" xfId="35491" xr:uid="{00000000-0005-0000-0000-0000D38A0000}"/>
    <cellStyle name="Normal 6 9" xfId="35492" xr:uid="{00000000-0005-0000-0000-0000D48A0000}"/>
    <cellStyle name="Normal 6_April 17_Updated labor demand figures May 12 workshop" xfId="35493" xr:uid="{00000000-0005-0000-0000-0000D58A0000}"/>
    <cellStyle name="Normal 60" xfId="35494" xr:uid="{00000000-0005-0000-0000-0000D68A0000}"/>
    <cellStyle name="Normal 60 2" xfId="35495" xr:uid="{00000000-0005-0000-0000-0000D78A0000}"/>
    <cellStyle name="Normal 60 3" xfId="35496" xr:uid="{00000000-0005-0000-0000-0000D88A0000}"/>
    <cellStyle name="Normal 61" xfId="35497" xr:uid="{00000000-0005-0000-0000-0000D98A0000}"/>
    <cellStyle name="Normal 61 2" xfId="35498" xr:uid="{00000000-0005-0000-0000-0000DA8A0000}"/>
    <cellStyle name="Normal 61 2 2" xfId="35499" xr:uid="{00000000-0005-0000-0000-0000DB8A0000}"/>
    <cellStyle name="Normal 61 3" xfId="35500" xr:uid="{00000000-0005-0000-0000-0000DC8A0000}"/>
    <cellStyle name="Normal 62" xfId="35501" xr:uid="{00000000-0005-0000-0000-0000DD8A0000}"/>
    <cellStyle name="Normal 62 2" xfId="35502" xr:uid="{00000000-0005-0000-0000-0000DE8A0000}"/>
    <cellStyle name="Normal 62 3" xfId="35503" xr:uid="{00000000-0005-0000-0000-0000DF8A0000}"/>
    <cellStyle name="Normal 63" xfId="35504" xr:uid="{00000000-0005-0000-0000-0000E08A0000}"/>
    <cellStyle name="Normal 63 2" xfId="35505" xr:uid="{00000000-0005-0000-0000-0000E18A0000}"/>
    <cellStyle name="Normal 64" xfId="35506" xr:uid="{00000000-0005-0000-0000-0000E28A0000}"/>
    <cellStyle name="Normal 65" xfId="35507" xr:uid="{00000000-0005-0000-0000-0000E38A0000}"/>
    <cellStyle name="Normal 66" xfId="35508" xr:uid="{00000000-0005-0000-0000-0000E48A0000}"/>
    <cellStyle name="Normal 67" xfId="35509" xr:uid="{00000000-0005-0000-0000-0000E58A0000}"/>
    <cellStyle name="Normal 68" xfId="35510" xr:uid="{00000000-0005-0000-0000-0000E68A0000}"/>
    <cellStyle name="Normal 69" xfId="35511" xr:uid="{00000000-0005-0000-0000-0000E78A0000}"/>
    <cellStyle name="Normal 7" xfId="35512" xr:uid="{00000000-0005-0000-0000-0000E88A0000}"/>
    <cellStyle name="Normal 7 10" xfId="35513" xr:uid="{00000000-0005-0000-0000-0000E98A0000}"/>
    <cellStyle name="Normal 7 11" xfId="35514" xr:uid="{00000000-0005-0000-0000-0000EA8A0000}"/>
    <cellStyle name="Normal 7 12" xfId="35515" xr:uid="{00000000-0005-0000-0000-0000EB8A0000}"/>
    <cellStyle name="Normal 7 13" xfId="35516" xr:uid="{00000000-0005-0000-0000-0000EC8A0000}"/>
    <cellStyle name="Normal 7 14" xfId="35517" xr:uid="{00000000-0005-0000-0000-0000ED8A0000}"/>
    <cellStyle name="Normal 7 15" xfId="35518" xr:uid="{00000000-0005-0000-0000-0000EE8A0000}"/>
    <cellStyle name="Normal 7 16" xfId="35519" xr:uid="{00000000-0005-0000-0000-0000EF8A0000}"/>
    <cellStyle name="Normal 7 17" xfId="35520" xr:uid="{00000000-0005-0000-0000-0000F08A0000}"/>
    <cellStyle name="Normal 7 18" xfId="35521" xr:uid="{00000000-0005-0000-0000-0000F18A0000}"/>
    <cellStyle name="Normal 7 19" xfId="35522" xr:uid="{00000000-0005-0000-0000-0000F28A0000}"/>
    <cellStyle name="Normal 7 2" xfId="35523" xr:uid="{00000000-0005-0000-0000-0000F38A0000}"/>
    <cellStyle name="Normal 7 2 2" xfId="35524" xr:uid="{00000000-0005-0000-0000-0000F48A0000}"/>
    <cellStyle name="Normal 7 20" xfId="35525" xr:uid="{00000000-0005-0000-0000-0000F58A0000}"/>
    <cellStyle name="Normal 7 21" xfId="35526" xr:uid="{00000000-0005-0000-0000-0000F68A0000}"/>
    <cellStyle name="Normal 7 22" xfId="35527" xr:uid="{00000000-0005-0000-0000-0000F78A0000}"/>
    <cellStyle name="Normal 7 23" xfId="35528" xr:uid="{00000000-0005-0000-0000-0000F88A0000}"/>
    <cellStyle name="Normal 7 24" xfId="35529" xr:uid="{00000000-0005-0000-0000-0000F98A0000}"/>
    <cellStyle name="Normal 7 25" xfId="35530" xr:uid="{00000000-0005-0000-0000-0000FA8A0000}"/>
    <cellStyle name="Normal 7 26" xfId="35531" xr:uid="{00000000-0005-0000-0000-0000FB8A0000}"/>
    <cellStyle name="Normal 7 27" xfId="35532" xr:uid="{00000000-0005-0000-0000-0000FC8A0000}"/>
    <cellStyle name="Normal 7 28" xfId="35533" xr:uid="{00000000-0005-0000-0000-0000FD8A0000}"/>
    <cellStyle name="Normal 7 29" xfId="35534" xr:uid="{00000000-0005-0000-0000-0000FE8A0000}"/>
    <cellStyle name="Normal 7 3" xfId="35535" xr:uid="{00000000-0005-0000-0000-0000FF8A0000}"/>
    <cellStyle name="Normal 7 30" xfId="35536" xr:uid="{00000000-0005-0000-0000-0000008B0000}"/>
    <cellStyle name="Normal 7 31" xfId="35537" xr:uid="{00000000-0005-0000-0000-0000018B0000}"/>
    <cellStyle name="Normal 7 32" xfId="35538" xr:uid="{00000000-0005-0000-0000-0000028B0000}"/>
    <cellStyle name="Normal 7 33" xfId="35539" xr:uid="{00000000-0005-0000-0000-0000038B0000}"/>
    <cellStyle name="Normal 7 34" xfId="35540" xr:uid="{00000000-0005-0000-0000-0000048B0000}"/>
    <cellStyle name="Normal 7 4" xfId="35541" xr:uid="{00000000-0005-0000-0000-0000058B0000}"/>
    <cellStyle name="Normal 7 5" xfId="35542" xr:uid="{00000000-0005-0000-0000-0000068B0000}"/>
    <cellStyle name="Normal 7 6" xfId="35543" xr:uid="{00000000-0005-0000-0000-0000078B0000}"/>
    <cellStyle name="Normal 7 7" xfId="35544" xr:uid="{00000000-0005-0000-0000-0000088B0000}"/>
    <cellStyle name="Normal 7 8" xfId="35545" xr:uid="{00000000-0005-0000-0000-0000098B0000}"/>
    <cellStyle name="Normal 7 9" xfId="35546" xr:uid="{00000000-0005-0000-0000-00000A8B0000}"/>
    <cellStyle name="Normal 70" xfId="35547" xr:uid="{00000000-0005-0000-0000-00000B8B0000}"/>
    <cellStyle name="Normal 70 10" xfId="35548" xr:uid="{00000000-0005-0000-0000-00000C8B0000}"/>
    <cellStyle name="Normal 70 11" xfId="35549" xr:uid="{00000000-0005-0000-0000-00000D8B0000}"/>
    <cellStyle name="Normal 70 12" xfId="35550" xr:uid="{00000000-0005-0000-0000-00000E8B0000}"/>
    <cellStyle name="Normal 70 13" xfId="35551" xr:uid="{00000000-0005-0000-0000-00000F8B0000}"/>
    <cellStyle name="Normal 70 14" xfId="35552" xr:uid="{00000000-0005-0000-0000-0000108B0000}"/>
    <cellStyle name="Normal 70 15" xfId="35553" xr:uid="{00000000-0005-0000-0000-0000118B0000}"/>
    <cellStyle name="Normal 70 16" xfId="35554" xr:uid="{00000000-0005-0000-0000-0000128B0000}"/>
    <cellStyle name="Normal 70 17" xfId="35555" xr:uid="{00000000-0005-0000-0000-0000138B0000}"/>
    <cellStyle name="Normal 70 18" xfId="35556" xr:uid="{00000000-0005-0000-0000-0000148B0000}"/>
    <cellStyle name="Normal 70 19" xfId="35557" xr:uid="{00000000-0005-0000-0000-0000158B0000}"/>
    <cellStyle name="Normal 70 2" xfId="35558" xr:uid="{00000000-0005-0000-0000-0000168B0000}"/>
    <cellStyle name="Normal 70 20" xfId="35559" xr:uid="{00000000-0005-0000-0000-0000178B0000}"/>
    <cellStyle name="Normal 70 21" xfId="35560" xr:uid="{00000000-0005-0000-0000-0000188B0000}"/>
    <cellStyle name="Normal 70 22" xfId="35561" xr:uid="{00000000-0005-0000-0000-0000198B0000}"/>
    <cellStyle name="Normal 70 3" xfId="35562" xr:uid="{00000000-0005-0000-0000-00001A8B0000}"/>
    <cellStyle name="Normal 70 4" xfId="35563" xr:uid="{00000000-0005-0000-0000-00001B8B0000}"/>
    <cellStyle name="Normal 70 5" xfId="35564" xr:uid="{00000000-0005-0000-0000-00001C8B0000}"/>
    <cellStyle name="Normal 70 6" xfId="35565" xr:uid="{00000000-0005-0000-0000-00001D8B0000}"/>
    <cellStyle name="Normal 70 7" xfId="35566" xr:uid="{00000000-0005-0000-0000-00001E8B0000}"/>
    <cellStyle name="Normal 70 8" xfId="35567" xr:uid="{00000000-0005-0000-0000-00001F8B0000}"/>
    <cellStyle name="Normal 70 9" xfId="35568" xr:uid="{00000000-0005-0000-0000-0000208B0000}"/>
    <cellStyle name="Normal 71" xfId="35569" xr:uid="{00000000-0005-0000-0000-0000218B0000}"/>
    <cellStyle name="Normal 71 10" xfId="35570" xr:uid="{00000000-0005-0000-0000-0000228B0000}"/>
    <cellStyle name="Normal 71 11" xfId="35571" xr:uid="{00000000-0005-0000-0000-0000238B0000}"/>
    <cellStyle name="Normal 71 12" xfId="35572" xr:uid="{00000000-0005-0000-0000-0000248B0000}"/>
    <cellStyle name="Normal 71 13" xfId="35573" xr:uid="{00000000-0005-0000-0000-0000258B0000}"/>
    <cellStyle name="Normal 71 14" xfId="35574" xr:uid="{00000000-0005-0000-0000-0000268B0000}"/>
    <cellStyle name="Normal 71 15" xfId="35575" xr:uid="{00000000-0005-0000-0000-0000278B0000}"/>
    <cellStyle name="Normal 71 16" xfId="35576" xr:uid="{00000000-0005-0000-0000-0000288B0000}"/>
    <cellStyle name="Normal 71 17" xfId="35577" xr:uid="{00000000-0005-0000-0000-0000298B0000}"/>
    <cellStyle name="Normal 71 18" xfId="35578" xr:uid="{00000000-0005-0000-0000-00002A8B0000}"/>
    <cellStyle name="Normal 71 19" xfId="35579" xr:uid="{00000000-0005-0000-0000-00002B8B0000}"/>
    <cellStyle name="Normal 71 2" xfId="35580" xr:uid="{00000000-0005-0000-0000-00002C8B0000}"/>
    <cellStyle name="Normal 71 20" xfId="35581" xr:uid="{00000000-0005-0000-0000-00002D8B0000}"/>
    <cellStyle name="Normal 71 21" xfId="35582" xr:uid="{00000000-0005-0000-0000-00002E8B0000}"/>
    <cellStyle name="Normal 71 22" xfId="35583" xr:uid="{00000000-0005-0000-0000-00002F8B0000}"/>
    <cellStyle name="Normal 71 3" xfId="35584" xr:uid="{00000000-0005-0000-0000-0000308B0000}"/>
    <cellStyle name="Normal 71 4" xfId="35585" xr:uid="{00000000-0005-0000-0000-0000318B0000}"/>
    <cellStyle name="Normal 71 5" xfId="35586" xr:uid="{00000000-0005-0000-0000-0000328B0000}"/>
    <cellStyle name="Normal 71 6" xfId="35587" xr:uid="{00000000-0005-0000-0000-0000338B0000}"/>
    <cellStyle name="Normal 71 7" xfId="35588" xr:uid="{00000000-0005-0000-0000-0000348B0000}"/>
    <cellStyle name="Normal 71 8" xfId="35589" xr:uid="{00000000-0005-0000-0000-0000358B0000}"/>
    <cellStyle name="Normal 71 9" xfId="35590" xr:uid="{00000000-0005-0000-0000-0000368B0000}"/>
    <cellStyle name="Normal 72" xfId="35591" xr:uid="{00000000-0005-0000-0000-0000378B0000}"/>
    <cellStyle name="Normal 73" xfId="35592" xr:uid="{00000000-0005-0000-0000-0000388B0000}"/>
    <cellStyle name="Normal 73 2" xfId="35593" xr:uid="{00000000-0005-0000-0000-0000398B0000}"/>
    <cellStyle name="Normal 73 3" xfId="35594" xr:uid="{00000000-0005-0000-0000-00003A8B0000}"/>
    <cellStyle name="Normal 73 4" xfId="35595" xr:uid="{00000000-0005-0000-0000-00003B8B0000}"/>
    <cellStyle name="Normal 74" xfId="35596" xr:uid="{00000000-0005-0000-0000-00003C8B0000}"/>
    <cellStyle name="Normal 74 10" xfId="35597" xr:uid="{00000000-0005-0000-0000-00003D8B0000}"/>
    <cellStyle name="Normal 74 11" xfId="35598" xr:uid="{00000000-0005-0000-0000-00003E8B0000}"/>
    <cellStyle name="Normal 74 12" xfId="35599" xr:uid="{00000000-0005-0000-0000-00003F8B0000}"/>
    <cellStyle name="Normal 74 13" xfId="35600" xr:uid="{00000000-0005-0000-0000-0000408B0000}"/>
    <cellStyle name="Normal 74 2" xfId="35601" xr:uid="{00000000-0005-0000-0000-0000418B0000}"/>
    <cellStyle name="Normal 74 3" xfId="35602" xr:uid="{00000000-0005-0000-0000-0000428B0000}"/>
    <cellStyle name="Normal 74 4" xfId="35603" xr:uid="{00000000-0005-0000-0000-0000438B0000}"/>
    <cellStyle name="Normal 74 5" xfId="35604" xr:uid="{00000000-0005-0000-0000-0000448B0000}"/>
    <cellStyle name="Normal 74 6" xfId="35605" xr:uid="{00000000-0005-0000-0000-0000458B0000}"/>
    <cellStyle name="Normal 74 7" xfId="35606" xr:uid="{00000000-0005-0000-0000-0000468B0000}"/>
    <cellStyle name="Normal 74 8" xfId="35607" xr:uid="{00000000-0005-0000-0000-0000478B0000}"/>
    <cellStyle name="Normal 74 9" xfId="35608" xr:uid="{00000000-0005-0000-0000-0000488B0000}"/>
    <cellStyle name="Normal 75" xfId="35609" xr:uid="{00000000-0005-0000-0000-0000498B0000}"/>
    <cellStyle name="Normal 75 10" xfId="35610" xr:uid="{00000000-0005-0000-0000-00004A8B0000}"/>
    <cellStyle name="Normal 75 11" xfId="35611" xr:uid="{00000000-0005-0000-0000-00004B8B0000}"/>
    <cellStyle name="Normal 75 12" xfId="35612" xr:uid="{00000000-0005-0000-0000-00004C8B0000}"/>
    <cellStyle name="Normal 75 13" xfId="35613" xr:uid="{00000000-0005-0000-0000-00004D8B0000}"/>
    <cellStyle name="Normal 75 2" xfId="35614" xr:uid="{00000000-0005-0000-0000-00004E8B0000}"/>
    <cellStyle name="Normal 75 3" xfId="35615" xr:uid="{00000000-0005-0000-0000-00004F8B0000}"/>
    <cellStyle name="Normal 75 4" xfId="35616" xr:uid="{00000000-0005-0000-0000-0000508B0000}"/>
    <cellStyle name="Normal 75 5" xfId="35617" xr:uid="{00000000-0005-0000-0000-0000518B0000}"/>
    <cellStyle name="Normal 75 6" xfId="35618" xr:uid="{00000000-0005-0000-0000-0000528B0000}"/>
    <cellStyle name="Normal 75 7" xfId="35619" xr:uid="{00000000-0005-0000-0000-0000538B0000}"/>
    <cellStyle name="Normal 75 8" xfId="35620" xr:uid="{00000000-0005-0000-0000-0000548B0000}"/>
    <cellStyle name="Normal 75 9" xfId="35621" xr:uid="{00000000-0005-0000-0000-0000558B0000}"/>
    <cellStyle name="Normal 76" xfId="35622" xr:uid="{00000000-0005-0000-0000-0000568B0000}"/>
    <cellStyle name="Normal 76 10" xfId="35623" xr:uid="{00000000-0005-0000-0000-0000578B0000}"/>
    <cellStyle name="Normal 76 11" xfId="35624" xr:uid="{00000000-0005-0000-0000-0000588B0000}"/>
    <cellStyle name="Normal 76 12" xfId="35625" xr:uid="{00000000-0005-0000-0000-0000598B0000}"/>
    <cellStyle name="Normal 76 13" xfId="35626" xr:uid="{00000000-0005-0000-0000-00005A8B0000}"/>
    <cellStyle name="Normal 76 2" xfId="35627" xr:uid="{00000000-0005-0000-0000-00005B8B0000}"/>
    <cellStyle name="Normal 76 3" xfId="35628" xr:uid="{00000000-0005-0000-0000-00005C8B0000}"/>
    <cellStyle name="Normal 76 4" xfId="35629" xr:uid="{00000000-0005-0000-0000-00005D8B0000}"/>
    <cellStyle name="Normal 76 5" xfId="35630" xr:uid="{00000000-0005-0000-0000-00005E8B0000}"/>
    <cellStyle name="Normal 76 6" xfId="35631" xr:uid="{00000000-0005-0000-0000-00005F8B0000}"/>
    <cellStyle name="Normal 76 7" xfId="35632" xr:uid="{00000000-0005-0000-0000-0000608B0000}"/>
    <cellStyle name="Normal 76 8" xfId="35633" xr:uid="{00000000-0005-0000-0000-0000618B0000}"/>
    <cellStyle name="Normal 76 9" xfId="35634" xr:uid="{00000000-0005-0000-0000-0000628B0000}"/>
    <cellStyle name="Normal 77" xfId="35635" xr:uid="{00000000-0005-0000-0000-0000638B0000}"/>
    <cellStyle name="Normal 77 10" xfId="35636" xr:uid="{00000000-0005-0000-0000-0000648B0000}"/>
    <cellStyle name="Normal 77 11" xfId="35637" xr:uid="{00000000-0005-0000-0000-0000658B0000}"/>
    <cellStyle name="Normal 77 12" xfId="35638" xr:uid="{00000000-0005-0000-0000-0000668B0000}"/>
    <cellStyle name="Normal 77 13" xfId="35639" xr:uid="{00000000-0005-0000-0000-0000678B0000}"/>
    <cellStyle name="Normal 77 2" xfId="35640" xr:uid="{00000000-0005-0000-0000-0000688B0000}"/>
    <cellStyle name="Normal 77 3" xfId="35641" xr:uid="{00000000-0005-0000-0000-0000698B0000}"/>
    <cellStyle name="Normal 77 4" xfId="35642" xr:uid="{00000000-0005-0000-0000-00006A8B0000}"/>
    <cellStyle name="Normal 77 5" xfId="35643" xr:uid="{00000000-0005-0000-0000-00006B8B0000}"/>
    <cellStyle name="Normal 77 6" xfId="35644" xr:uid="{00000000-0005-0000-0000-00006C8B0000}"/>
    <cellStyle name="Normal 77 7" xfId="35645" xr:uid="{00000000-0005-0000-0000-00006D8B0000}"/>
    <cellStyle name="Normal 77 8" xfId="35646" xr:uid="{00000000-0005-0000-0000-00006E8B0000}"/>
    <cellStyle name="Normal 77 9" xfId="35647" xr:uid="{00000000-0005-0000-0000-00006F8B0000}"/>
    <cellStyle name="Normal 78" xfId="35648" xr:uid="{00000000-0005-0000-0000-0000708B0000}"/>
    <cellStyle name="Normal 78 10" xfId="35649" xr:uid="{00000000-0005-0000-0000-0000718B0000}"/>
    <cellStyle name="Normal 78 11" xfId="35650" xr:uid="{00000000-0005-0000-0000-0000728B0000}"/>
    <cellStyle name="Normal 78 12" xfId="35651" xr:uid="{00000000-0005-0000-0000-0000738B0000}"/>
    <cellStyle name="Normal 78 13" xfId="35652" xr:uid="{00000000-0005-0000-0000-0000748B0000}"/>
    <cellStyle name="Normal 78 2" xfId="35653" xr:uid="{00000000-0005-0000-0000-0000758B0000}"/>
    <cellStyle name="Normal 78 3" xfId="35654" xr:uid="{00000000-0005-0000-0000-0000768B0000}"/>
    <cellStyle name="Normal 78 4" xfId="35655" xr:uid="{00000000-0005-0000-0000-0000778B0000}"/>
    <cellStyle name="Normal 78 5" xfId="35656" xr:uid="{00000000-0005-0000-0000-0000788B0000}"/>
    <cellStyle name="Normal 78 6" xfId="35657" xr:uid="{00000000-0005-0000-0000-0000798B0000}"/>
    <cellStyle name="Normal 78 7" xfId="35658" xr:uid="{00000000-0005-0000-0000-00007A8B0000}"/>
    <cellStyle name="Normal 78 8" xfId="35659" xr:uid="{00000000-0005-0000-0000-00007B8B0000}"/>
    <cellStyle name="Normal 78 9" xfId="35660" xr:uid="{00000000-0005-0000-0000-00007C8B0000}"/>
    <cellStyle name="Normal 79" xfId="35661" xr:uid="{00000000-0005-0000-0000-00007D8B0000}"/>
    <cellStyle name="Normal 79 10" xfId="35662" xr:uid="{00000000-0005-0000-0000-00007E8B0000}"/>
    <cellStyle name="Normal 79 11" xfId="35663" xr:uid="{00000000-0005-0000-0000-00007F8B0000}"/>
    <cellStyle name="Normal 79 12" xfId="35664" xr:uid="{00000000-0005-0000-0000-0000808B0000}"/>
    <cellStyle name="Normal 79 13" xfId="35665" xr:uid="{00000000-0005-0000-0000-0000818B0000}"/>
    <cellStyle name="Normal 79 2" xfId="35666" xr:uid="{00000000-0005-0000-0000-0000828B0000}"/>
    <cellStyle name="Normal 79 3" xfId="35667" xr:uid="{00000000-0005-0000-0000-0000838B0000}"/>
    <cellStyle name="Normal 79 4" xfId="35668" xr:uid="{00000000-0005-0000-0000-0000848B0000}"/>
    <cellStyle name="Normal 79 5" xfId="35669" xr:uid="{00000000-0005-0000-0000-0000858B0000}"/>
    <cellStyle name="Normal 79 6" xfId="35670" xr:uid="{00000000-0005-0000-0000-0000868B0000}"/>
    <cellStyle name="Normal 79 7" xfId="35671" xr:uid="{00000000-0005-0000-0000-0000878B0000}"/>
    <cellStyle name="Normal 79 8" xfId="35672" xr:uid="{00000000-0005-0000-0000-0000888B0000}"/>
    <cellStyle name="Normal 79 9" xfId="35673" xr:uid="{00000000-0005-0000-0000-0000898B0000}"/>
    <cellStyle name="Normal 8" xfId="35674" xr:uid="{00000000-0005-0000-0000-00008A8B0000}"/>
    <cellStyle name="Normal 8 10" xfId="35675" xr:uid="{00000000-0005-0000-0000-00008B8B0000}"/>
    <cellStyle name="Normal 8 11" xfId="35676" xr:uid="{00000000-0005-0000-0000-00008C8B0000}"/>
    <cellStyle name="Normal 8 12" xfId="35677" xr:uid="{00000000-0005-0000-0000-00008D8B0000}"/>
    <cellStyle name="Normal 8 13" xfId="35678" xr:uid="{00000000-0005-0000-0000-00008E8B0000}"/>
    <cellStyle name="Normal 8 14" xfId="35679" xr:uid="{00000000-0005-0000-0000-00008F8B0000}"/>
    <cellStyle name="Normal 8 15" xfId="35680" xr:uid="{00000000-0005-0000-0000-0000908B0000}"/>
    <cellStyle name="Normal 8 16" xfId="35681" xr:uid="{00000000-0005-0000-0000-0000918B0000}"/>
    <cellStyle name="Normal 8 17" xfId="35682" xr:uid="{00000000-0005-0000-0000-0000928B0000}"/>
    <cellStyle name="Normal 8 18" xfId="35683" xr:uid="{00000000-0005-0000-0000-0000938B0000}"/>
    <cellStyle name="Normal 8 19" xfId="35684" xr:uid="{00000000-0005-0000-0000-0000948B0000}"/>
    <cellStyle name="Normal 8 2" xfId="35685" xr:uid="{00000000-0005-0000-0000-0000958B0000}"/>
    <cellStyle name="Normal 8 2 2" xfId="35686" xr:uid="{00000000-0005-0000-0000-0000968B0000}"/>
    <cellStyle name="Normal 8 2 3" xfId="35687" xr:uid="{00000000-0005-0000-0000-0000978B0000}"/>
    <cellStyle name="Normal 8 20" xfId="35688" xr:uid="{00000000-0005-0000-0000-0000988B0000}"/>
    <cellStyle name="Normal 8 21" xfId="35689" xr:uid="{00000000-0005-0000-0000-0000998B0000}"/>
    <cellStyle name="Normal 8 22" xfId="35690" xr:uid="{00000000-0005-0000-0000-00009A8B0000}"/>
    <cellStyle name="Normal 8 23" xfId="35691" xr:uid="{00000000-0005-0000-0000-00009B8B0000}"/>
    <cellStyle name="Normal 8 24" xfId="35692" xr:uid="{00000000-0005-0000-0000-00009C8B0000}"/>
    <cellStyle name="Normal 8 25" xfId="35693" xr:uid="{00000000-0005-0000-0000-00009D8B0000}"/>
    <cellStyle name="Normal 8 26" xfId="35694" xr:uid="{00000000-0005-0000-0000-00009E8B0000}"/>
    <cellStyle name="Normal 8 27" xfId="35695" xr:uid="{00000000-0005-0000-0000-00009F8B0000}"/>
    <cellStyle name="Normal 8 28" xfId="35696" xr:uid="{00000000-0005-0000-0000-0000A08B0000}"/>
    <cellStyle name="Normal 8 29" xfId="35697" xr:uid="{00000000-0005-0000-0000-0000A18B0000}"/>
    <cellStyle name="Normal 8 3" xfId="35698" xr:uid="{00000000-0005-0000-0000-0000A28B0000}"/>
    <cellStyle name="Normal 8 30" xfId="35699" xr:uid="{00000000-0005-0000-0000-0000A38B0000}"/>
    <cellStyle name="Normal 8 31" xfId="35700" xr:uid="{00000000-0005-0000-0000-0000A48B0000}"/>
    <cellStyle name="Normal 8 32" xfId="35701" xr:uid="{00000000-0005-0000-0000-0000A58B0000}"/>
    <cellStyle name="Normal 8 33" xfId="35702" xr:uid="{00000000-0005-0000-0000-0000A68B0000}"/>
    <cellStyle name="Normal 8 34" xfId="35703" xr:uid="{00000000-0005-0000-0000-0000A78B0000}"/>
    <cellStyle name="Normal 8 4" xfId="35704" xr:uid="{00000000-0005-0000-0000-0000A88B0000}"/>
    <cellStyle name="Normal 8 5" xfId="35705" xr:uid="{00000000-0005-0000-0000-0000A98B0000}"/>
    <cellStyle name="Normal 8 6" xfId="35706" xr:uid="{00000000-0005-0000-0000-0000AA8B0000}"/>
    <cellStyle name="Normal 8 7" xfId="35707" xr:uid="{00000000-0005-0000-0000-0000AB8B0000}"/>
    <cellStyle name="Normal 8 8" xfId="35708" xr:uid="{00000000-0005-0000-0000-0000AC8B0000}"/>
    <cellStyle name="Normal 8 9" xfId="35709" xr:uid="{00000000-0005-0000-0000-0000AD8B0000}"/>
    <cellStyle name="Normal 80" xfId="35710" xr:uid="{00000000-0005-0000-0000-0000AE8B0000}"/>
    <cellStyle name="Normal 80 10" xfId="35711" xr:uid="{00000000-0005-0000-0000-0000AF8B0000}"/>
    <cellStyle name="Normal 80 11" xfId="35712" xr:uid="{00000000-0005-0000-0000-0000B08B0000}"/>
    <cellStyle name="Normal 80 12" xfId="35713" xr:uid="{00000000-0005-0000-0000-0000B18B0000}"/>
    <cellStyle name="Normal 80 13" xfId="35714" xr:uid="{00000000-0005-0000-0000-0000B28B0000}"/>
    <cellStyle name="Normal 80 2" xfId="35715" xr:uid="{00000000-0005-0000-0000-0000B38B0000}"/>
    <cellStyle name="Normal 80 3" xfId="35716" xr:uid="{00000000-0005-0000-0000-0000B48B0000}"/>
    <cellStyle name="Normal 80 4" xfId="35717" xr:uid="{00000000-0005-0000-0000-0000B58B0000}"/>
    <cellStyle name="Normal 80 5" xfId="35718" xr:uid="{00000000-0005-0000-0000-0000B68B0000}"/>
    <cellStyle name="Normal 80 6" xfId="35719" xr:uid="{00000000-0005-0000-0000-0000B78B0000}"/>
    <cellStyle name="Normal 80 7" xfId="35720" xr:uid="{00000000-0005-0000-0000-0000B88B0000}"/>
    <cellStyle name="Normal 80 8" xfId="35721" xr:uid="{00000000-0005-0000-0000-0000B98B0000}"/>
    <cellStyle name="Normal 80 9" xfId="35722" xr:uid="{00000000-0005-0000-0000-0000BA8B0000}"/>
    <cellStyle name="Normal 81" xfId="35723" xr:uid="{00000000-0005-0000-0000-0000BB8B0000}"/>
    <cellStyle name="Normal 81 2" xfId="35724" xr:uid="{00000000-0005-0000-0000-0000BC8B0000}"/>
    <cellStyle name="Normal 81 3" xfId="35725" xr:uid="{00000000-0005-0000-0000-0000BD8B0000}"/>
    <cellStyle name="Normal 81 4" xfId="35726" xr:uid="{00000000-0005-0000-0000-0000BE8B0000}"/>
    <cellStyle name="Normal 81 5" xfId="35727" xr:uid="{00000000-0005-0000-0000-0000BF8B0000}"/>
    <cellStyle name="Normal 82" xfId="35728" xr:uid="{00000000-0005-0000-0000-0000C08B0000}"/>
    <cellStyle name="Normal 82 2" xfId="35729" xr:uid="{00000000-0005-0000-0000-0000C18B0000}"/>
    <cellStyle name="Normal 82 3" xfId="35730" xr:uid="{00000000-0005-0000-0000-0000C28B0000}"/>
    <cellStyle name="Normal 82 4" xfId="35731" xr:uid="{00000000-0005-0000-0000-0000C38B0000}"/>
    <cellStyle name="Normal 82 5" xfId="35732" xr:uid="{00000000-0005-0000-0000-0000C48B0000}"/>
    <cellStyle name="Normal 83" xfId="35733" xr:uid="{00000000-0005-0000-0000-0000C58B0000}"/>
    <cellStyle name="Normal 83 2" xfId="35734" xr:uid="{00000000-0005-0000-0000-0000C68B0000}"/>
    <cellStyle name="Normal 83 3" xfId="35735" xr:uid="{00000000-0005-0000-0000-0000C78B0000}"/>
    <cellStyle name="Normal 83 4" xfId="35736" xr:uid="{00000000-0005-0000-0000-0000C88B0000}"/>
    <cellStyle name="Normal 83 5" xfId="35737" xr:uid="{00000000-0005-0000-0000-0000C98B0000}"/>
    <cellStyle name="Normal 84" xfId="35738" xr:uid="{00000000-0005-0000-0000-0000CA8B0000}"/>
    <cellStyle name="Normal 84 2" xfId="35739" xr:uid="{00000000-0005-0000-0000-0000CB8B0000}"/>
    <cellStyle name="Normal 84 3" xfId="35740" xr:uid="{00000000-0005-0000-0000-0000CC8B0000}"/>
    <cellStyle name="Normal 84 4" xfId="35741" xr:uid="{00000000-0005-0000-0000-0000CD8B0000}"/>
    <cellStyle name="Normal 85" xfId="35742" xr:uid="{00000000-0005-0000-0000-0000CE8B0000}"/>
    <cellStyle name="Normal 85 2" xfId="35743" xr:uid="{00000000-0005-0000-0000-0000CF8B0000}"/>
    <cellStyle name="Normal 85 3" xfId="35744" xr:uid="{00000000-0005-0000-0000-0000D08B0000}"/>
    <cellStyle name="Normal 85 4" xfId="35745" xr:uid="{00000000-0005-0000-0000-0000D18B0000}"/>
    <cellStyle name="Normal 86" xfId="35746" xr:uid="{00000000-0005-0000-0000-0000D28B0000}"/>
    <cellStyle name="Normal 86 2" xfId="35747" xr:uid="{00000000-0005-0000-0000-0000D38B0000}"/>
    <cellStyle name="Normal 86 3" xfId="35748" xr:uid="{00000000-0005-0000-0000-0000D48B0000}"/>
    <cellStyle name="Normal 86 4" xfId="35749" xr:uid="{00000000-0005-0000-0000-0000D58B0000}"/>
    <cellStyle name="Normal 87" xfId="35750" xr:uid="{00000000-0005-0000-0000-0000D68B0000}"/>
    <cellStyle name="Normal 87 2" xfId="35751" xr:uid="{00000000-0005-0000-0000-0000D78B0000}"/>
    <cellStyle name="Normal 87 3" xfId="35752" xr:uid="{00000000-0005-0000-0000-0000D88B0000}"/>
    <cellStyle name="Normal 87 4" xfId="35753" xr:uid="{00000000-0005-0000-0000-0000D98B0000}"/>
    <cellStyle name="Normal 88" xfId="35754" xr:uid="{00000000-0005-0000-0000-0000DA8B0000}"/>
    <cellStyle name="Normal 88 2" xfId="35755" xr:uid="{00000000-0005-0000-0000-0000DB8B0000}"/>
    <cellStyle name="Normal 88 3" xfId="35756" xr:uid="{00000000-0005-0000-0000-0000DC8B0000}"/>
    <cellStyle name="Normal 88 4" xfId="35757" xr:uid="{00000000-0005-0000-0000-0000DD8B0000}"/>
    <cellStyle name="Normal 89" xfId="35758" xr:uid="{00000000-0005-0000-0000-0000DE8B0000}"/>
    <cellStyle name="Normal 89 2" xfId="35759" xr:uid="{00000000-0005-0000-0000-0000DF8B0000}"/>
    <cellStyle name="Normal 89 3" xfId="35760" xr:uid="{00000000-0005-0000-0000-0000E08B0000}"/>
    <cellStyle name="Normal 89 4" xfId="35761" xr:uid="{00000000-0005-0000-0000-0000E18B0000}"/>
    <cellStyle name="Normal 9" xfId="35762" xr:uid="{00000000-0005-0000-0000-0000E28B0000}"/>
    <cellStyle name="Normal 9 10" xfId="35763" xr:uid="{00000000-0005-0000-0000-0000E38B0000}"/>
    <cellStyle name="Normal 9 11" xfId="35764" xr:uid="{00000000-0005-0000-0000-0000E48B0000}"/>
    <cellStyle name="Normal 9 12" xfId="35765" xr:uid="{00000000-0005-0000-0000-0000E58B0000}"/>
    <cellStyle name="Normal 9 13" xfId="35766" xr:uid="{00000000-0005-0000-0000-0000E68B0000}"/>
    <cellStyle name="Normal 9 14" xfId="35767" xr:uid="{00000000-0005-0000-0000-0000E78B0000}"/>
    <cellStyle name="Normal 9 15" xfId="35768" xr:uid="{00000000-0005-0000-0000-0000E88B0000}"/>
    <cellStyle name="Normal 9 16" xfId="35769" xr:uid="{00000000-0005-0000-0000-0000E98B0000}"/>
    <cellStyle name="Normal 9 17" xfId="35770" xr:uid="{00000000-0005-0000-0000-0000EA8B0000}"/>
    <cellStyle name="Normal 9 18" xfId="35771" xr:uid="{00000000-0005-0000-0000-0000EB8B0000}"/>
    <cellStyle name="Normal 9 19" xfId="35772" xr:uid="{00000000-0005-0000-0000-0000EC8B0000}"/>
    <cellStyle name="Normal 9 2" xfId="35773" xr:uid="{00000000-0005-0000-0000-0000ED8B0000}"/>
    <cellStyle name="Normal 9 2 2" xfId="35774" xr:uid="{00000000-0005-0000-0000-0000EE8B0000}"/>
    <cellStyle name="Normal 9 2 3" xfId="35775" xr:uid="{00000000-0005-0000-0000-0000EF8B0000}"/>
    <cellStyle name="Normal 9 2 4" xfId="35776" xr:uid="{00000000-0005-0000-0000-0000F08B0000}"/>
    <cellStyle name="Normal 9 20" xfId="35777" xr:uid="{00000000-0005-0000-0000-0000F18B0000}"/>
    <cellStyle name="Normal 9 21" xfId="35778" xr:uid="{00000000-0005-0000-0000-0000F28B0000}"/>
    <cellStyle name="Normal 9 22" xfId="35779" xr:uid="{00000000-0005-0000-0000-0000F38B0000}"/>
    <cellStyle name="Normal 9 23" xfId="35780" xr:uid="{00000000-0005-0000-0000-0000F48B0000}"/>
    <cellStyle name="Normal 9 24" xfId="35781" xr:uid="{00000000-0005-0000-0000-0000F58B0000}"/>
    <cellStyle name="Normal 9 25" xfId="35782" xr:uid="{00000000-0005-0000-0000-0000F68B0000}"/>
    <cellStyle name="Normal 9 26" xfId="35783" xr:uid="{00000000-0005-0000-0000-0000F78B0000}"/>
    <cellStyle name="Normal 9 27" xfId="35784" xr:uid="{00000000-0005-0000-0000-0000F88B0000}"/>
    <cellStyle name="Normal 9 28" xfId="35785" xr:uid="{00000000-0005-0000-0000-0000F98B0000}"/>
    <cellStyle name="Normal 9 29" xfId="35786" xr:uid="{00000000-0005-0000-0000-0000FA8B0000}"/>
    <cellStyle name="Normal 9 3" xfId="35787" xr:uid="{00000000-0005-0000-0000-0000FB8B0000}"/>
    <cellStyle name="Normal 9 3 2" xfId="35788" xr:uid="{00000000-0005-0000-0000-0000FC8B0000}"/>
    <cellStyle name="Normal 9 30" xfId="35789" xr:uid="{00000000-0005-0000-0000-0000FD8B0000}"/>
    <cellStyle name="Normal 9 31" xfId="35790" xr:uid="{00000000-0005-0000-0000-0000FE8B0000}"/>
    <cellStyle name="Normal 9 32" xfId="35791" xr:uid="{00000000-0005-0000-0000-0000FF8B0000}"/>
    <cellStyle name="Normal 9 33" xfId="35792" xr:uid="{00000000-0005-0000-0000-0000008C0000}"/>
    <cellStyle name="Normal 9 34" xfId="35793" xr:uid="{00000000-0005-0000-0000-0000018C0000}"/>
    <cellStyle name="Normal 9 35" xfId="35794" xr:uid="{00000000-0005-0000-0000-0000028C0000}"/>
    <cellStyle name="Normal 9 4" xfId="35795" xr:uid="{00000000-0005-0000-0000-0000038C0000}"/>
    <cellStyle name="Normal 9 5" xfId="35796" xr:uid="{00000000-0005-0000-0000-0000048C0000}"/>
    <cellStyle name="Normal 9 6" xfId="35797" xr:uid="{00000000-0005-0000-0000-0000058C0000}"/>
    <cellStyle name="Normal 9 7" xfId="35798" xr:uid="{00000000-0005-0000-0000-0000068C0000}"/>
    <cellStyle name="Normal 9 8" xfId="35799" xr:uid="{00000000-0005-0000-0000-0000078C0000}"/>
    <cellStyle name="Normal 9 9" xfId="35800" xr:uid="{00000000-0005-0000-0000-0000088C0000}"/>
    <cellStyle name="Normal 9_Ch4 v2" xfId="35801" xr:uid="{00000000-0005-0000-0000-0000098C0000}"/>
    <cellStyle name="Normal 90" xfId="35802" xr:uid="{00000000-0005-0000-0000-00000A8C0000}"/>
    <cellStyle name="Normal 91" xfId="35803" xr:uid="{00000000-0005-0000-0000-00000B8C0000}"/>
    <cellStyle name="Normal 92" xfId="35804" xr:uid="{00000000-0005-0000-0000-00000C8C0000}"/>
    <cellStyle name="Normal 93" xfId="35805" xr:uid="{00000000-0005-0000-0000-00000D8C0000}"/>
    <cellStyle name="Normal 94" xfId="35806" xr:uid="{00000000-0005-0000-0000-00000E8C0000}"/>
    <cellStyle name="Normal 95" xfId="35807" xr:uid="{00000000-0005-0000-0000-00000F8C0000}"/>
    <cellStyle name="Normal 96" xfId="35808" xr:uid="{00000000-0005-0000-0000-0000108C0000}"/>
    <cellStyle name="Normal 97" xfId="35809" xr:uid="{00000000-0005-0000-0000-0000118C0000}"/>
    <cellStyle name="Normal 98" xfId="35810" xr:uid="{00000000-0005-0000-0000-0000128C0000}"/>
    <cellStyle name="Normal 99" xfId="35811" xr:uid="{00000000-0005-0000-0000-0000138C0000}"/>
    <cellStyle name="Normal GHG Numbers (0.00)" xfId="35812" xr:uid="{00000000-0005-0000-0000-0000148C0000}"/>
    <cellStyle name="Normal GHG whole table" xfId="35813" xr:uid="{00000000-0005-0000-0000-0000158C0000}"/>
    <cellStyle name="Normal GHG-Shade" xfId="35814" xr:uid="{00000000-0005-0000-0000-0000168C0000}"/>
    <cellStyle name="Normal GHG-Shade 2" xfId="35815" xr:uid="{00000000-0005-0000-0000-0000178C0000}"/>
    <cellStyle name="Normal GHG-Shade 3" xfId="35816" xr:uid="{00000000-0005-0000-0000-0000188C0000}"/>
    <cellStyle name="Normal millions" xfId="35817" xr:uid="{00000000-0005-0000-0000-0000198C0000}"/>
    <cellStyle name="Normal no decimal" xfId="35818" xr:uid="{00000000-0005-0000-0000-00001A8C0000}"/>
    <cellStyle name="Normal thousands" xfId="35819" xr:uid="{00000000-0005-0000-0000-00001B8C0000}"/>
    <cellStyle name="Normal two decimals" xfId="35820" xr:uid="{00000000-0005-0000-0000-00001C8C0000}"/>
    <cellStyle name="Normal_060216 External congestion costs tables" xfId="4" xr:uid="{00000000-0005-0000-0000-00001D8C0000}"/>
    <cellStyle name="Normal_060216 External congestion costs tables 2 2" xfId="9" xr:uid="{00000000-0005-0000-0000-00001E8C0000}"/>
    <cellStyle name="Normal_ROADCONG" xfId="3" xr:uid="{00000000-0005-0000-0000-00001F8C0000}"/>
    <cellStyle name="Normal_ROADCONG 2 2" xfId="10" xr:uid="{00000000-0005-0000-0000-0000208C0000}"/>
    <cellStyle name="Normale 2" xfId="35821" xr:uid="{00000000-0005-0000-0000-0000218C0000}"/>
    <cellStyle name="Normale_Common_output_v10" xfId="35822" xr:uid="{00000000-0005-0000-0000-0000228C0000}"/>
    <cellStyle name="Nota" xfId="35823" xr:uid="{00000000-0005-0000-0000-0000238C0000}"/>
    <cellStyle name="Nota 2" xfId="35824" xr:uid="{00000000-0005-0000-0000-0000248C0000}"/>
    <cellStyle name="Nota 3" xfId="35825" xr:uid="{00000000-0005-0000-0000-0000258C0000}"/>
    <cellStyle name="Nota 4" xfId="35826" xr:uid="{00000000-0005-0000-0000-0000268C0000}"/>
    <cellStyle name="Note 10" xfId="35827" xr:uid="{00000000-0005-0000-0000-0000278C0000}"/>
    <cellStyle name="Note 10 2" xfId="35828" xr:uid="{00000000-0005-0000-0000-0000288C0000}"/>
    <cellStyle name="Note 11" xfId="35829" xr:uid="{00000000-0005-0000-0000-0000298C0000}"/>
    <cellStyle name="Note 11 2" xfId="35830" xr:uid="{00000000-0005-0000-0000-00002A8C0000}"/>
    <cellStyle name="Note 12" xfId="35831" xr:uid="{00000000-0005-0000-0000-00002B8C0000}"/>
    <cellStyle name="Note 12 2" xfId="35832" xr:uid="{00000000-0005-0000-0000-00002C8C0000}"/>
    <cellStyle name="Note 13" xfId="35833" xr:uid="{00000000-0005-0000-0000-00002D8C0000}"/>
    <cellStyle name="Note 13 2" xfId="35834" xr:uid="{00000000-0005-0000-0000-00002E8C0000}"/>
    <cellStyle name="Note 14" xfId="35835" xr:uid="{00000000-0005-0000-0000-00002F8C0000}"/>
    <cellStyle name="Note 14 2" xfId="35836" xr:uid="{00000000-0005-0000-0000-0000308C0000}"/>
    <cellStyle name="Note 14 2 2" xfId="35837" xr:uid="{00000000-0005-0000-0000-0000318C0000}"/>
    <cellStyle name="Note 14 2 2 2" xfId="35838" xr:uid="{00000000-0005-0000-0000-0000328C0000}"/>
    <cellStyle name="Note 14 2 3" xfId="35839" xr:uid="{00000000-0005-0000-0000-0000338C0000}"/>
    <cellStyle name="Note 14 2 4" xfId="35840" xr:uid="{00000000-0005-0000-0000-0000348C0000}"/>
    <cellStyle name="Note 15" xfId="35841" xr:uid="{00000000-0005-0000-0000-0000358C0000}"/>
    <cellStyle name="Note 15 2" xfId="35842" xr:uid="{00000000-0005-0000-0000-0000368C0000}"/>
    <cellStyle name="Note 16" xfId="35843" xr:uid="{00000000-0005-0000-0000-0000378C0000}"/>
    <cellStyle name="Note 16 2" xfId="35844" xr:uid="{00000000-0005-0000-0000-0000388C0000}"/>
    <cellStyle name="Note 17" xfId="35845" xr:uid="{00000000-0005-0000-0000-0000398C0000}"/>
    <cellStyle name="Note 17 2" xfId="35846" xr:uid="{00000000-0005-0000-0000-00003A8C0000}"/>
    <cellStyle name="Note 18" xfId="35847" xr:uid="{00000000-0005-0000-0000-00003B8C0000}"/>
    <cellStyle name="Note 19" xfId="35848" xr:uid="{00000000-0005-0000-0000-00003C8C0000}"/>
    <cellStyle name="Note 2" xfId="35849" xr:uid="{00000000-0005-0000-0000-00003D8C0000}"/>
    <cellStyle name="Note 2 10" xfId="35850" xr:uid="{00000000-0005-0000-0000-00003E8C0000}"/>
    <cellStyle name="Note 2 11" xfId="35851" xr:uid="{00000000-0005-0000-0000-00003F8C0000}"/>
    <cellStyle name="Note 2 12" xfId="35852" xr:uid="{00000000-0005-0000-0000-0000408C0000}"/>
    <cellStyle name="Note 2 13" xfId="35853" xr:uid="{00000000-0005-0000-0000-0000418C0000}"/>
    <cellStyle name="Note 2 14" xfId="35854" xr:uid="{00000000-0005-0000-0000-0000428C0000}"/>
    <cellStyle name="Note 2 2" xfId="35855" xr:uid="{00000000-0005-0000-0000-0000438C0000}"/>
    <cellStyle name="Note 2 2 2" xfId="35856" xr:uid="{00000000-0005-0000-0000-0000448C0000}"/>
    <cellStyle name="Note 2 2 2 2" xfId="35857" xr:uid="{00000000-0005-0000-0000-0000458C0000}"/>
    <cellStyle name="Note 2 2 2 2 2" xfId="35858" xr:uid="{00000000-0005-0000-0000-0000468C0000}"/>
    <cellStyle name="Note 2 2 2 2 3" xfId="35859" xr:uid="{00000000-0005-0000-0000-0000478C0000}"/>
    <cellStyle name="Note 2 2 2 2 4" xfId="35860" xr:uid="{00000000-0005-0000-0000-0000488C0000}"/>
    <cellStyle name="Note 2 2 2 3" xfId="35861" xr:uid="{00000000-0005-0000-0000-0000498C0000}"/>
    <cellStyle name="Note 2 2 2 3 2" xfId="35862" xr:uid="{00000000-0005-0000-0000-00004A8C0000}"/>
    <cellStyle name="Note 2 2 2 3 3" xfId="35863" xr:uid="{00000000-0005-0000-0000-00004B8C0000}"/>
    <cellStyle name="Note 2 2 2 3 4" xfId="35864" xr:uid="{00000000-0005-0000-0000-00004C8C0000}"/>
    <cellStyle name="Note 2 2 2 4" xfId="35865" xr:uid="{00000000-0005-0000-0000-00004D8C0000}"/>
    <cellStyle name="Note 2 2 2 5" xfId="35866" xr:uid="{00000000-0005-0000-0000-00004E8C0000}"/>
    <cellStyle name="Note 2 2 2 6" xfId="35867" xr:uid="{00000000-0005-0000-0000-00004F8C0000}"/>
    <cellStyle name="Note 2 2 3" xfId="35868" xr:uid="{00000000-0005-0000-0000-0000508C0000}"/>
    <cellStyle name="Note 2 2 4" xfId="35869" xr:uid="{00000000-0005-0000-0000-0000518C0000}"/>
    <cellStyle name="Note 2 2 5" xfId="35870" xr:uid="{00000000-0005-0000-0000-0000528C0000}"/>
    <cellStyle name="Note 2 2 6" xfId="35871" xr:uid="{00000000-0005-0000-0000-0000538C0000}"/>
    <cellStyle name="Note 2 3" xfId="35872" xr:uid="{00000000-0005-0000-0000-0000548C0000}"/>
    <cellStyle name="Note 2 3 2" xfId="35873" xr:uid="{00000000-0005-0000-0000-0000558C0000}"/>
    <cellStyle name="Note 2 3 2 2" xfId="35874" xr:uid="{00000000-0005-0000-0000-0000568C0000}"/>
    <cellStyle name="Note 2 3 2 3" xfId="35875" xr:uid="{00000000-0005-0000-0000-0000578C0000}"/>
    <cellStyle name="Note 2 3 2 4" xfId="35876" xr:uid="{00000000-0005-0000-0000-0000588C0000}"/>
    <cellStyle name="Note 2 3 3" xfId="35877" xr:uid="{00000000-0005-0000-0000-0000598C0000}"/>
    <cellStyle name="Note 2 3 3 2" xfId="35878" xr:uid="{00000000-0005-0000-0000-00005A8C0000}"/>
    <cellStyle name="Note 2 3 3 3" xfId="35879" xr:uid="{00000000-0005-0000-0000-00005B8C0000}"/>
    <cellStyle name="Note 2 3 3 4" xfId="35880" xr:uid="{00000000-0005-0000-0000-00005C8C0000}"/>
    <cellStyle name="Note 2 3 4" xfId="35881" xr:uid="{00000000-0005-0000-0000-00005D8C0000}"/>
    <cellStyle name="Note 2 3 5" xfId="35882" xr:uid="{00000000-0005-0000-0000-00005E8C0000}"/>
    <cellStyle name="Note 2 3 6" xfId="35883" xr:uid="{00000000-0005-0000-0000-00005F8C0000}"/>
    <cellStyle name="Note 2 4" xfId="35884" xr:uid="{00000000-0005-0000-0000-0000608C0000}"/>
    <cellStyle name="Note 2 5" xfId="35885" xr:uid="{00000000-0005-0000-0000-0000618C0000}"/>
    <cellStyle name="Note 2 6" xfId="35886" xr:uid="{00000000-0005-0000-0000-0000628C0000}"/>
    <cellStyle name="Note 2 7" xfId="35887" xr:uid="{00000000-0005-0000-0000-0000638C0000}"/>
    <cellStyle name="Note 2 8" xfId="35888" xr:uid="{00000000-0005-0000-0000-0000648C0000}"/>
    <cellStyle name="Note 2 9" xfId="35889" xr:uid="{00000000-0005-0000-0000-0000658C0000}"/>
    <cellStyle name="Note 20" xfId="35890" xr:uid="{00000000-0005-0000-0000-0000668C0000}"/>
    <cellStyle name="Note 21" xfId="35891" xr:uid="{00000000-0005-0000-0000-0000678C0000}"/>
    <cellStyle name="Note 22" xfId="35892" xr:uid="{00000000-0005-0000-0000-0000688C0000}"/>
    <cellStyle name="Note 23" xfId="35893" xr:uid="{00000000-0005-0000-0000-0000698C0000}"/>
    <cellStyle name="Note 24" xfId="35894" xr:uid="{00000000-0005-0000-0000-00006A8C0000}"/>
    <cellStyle name="Note 25" xfId="35895" xr:uid="{00000000-0005-0000-0000-00006B8C0000}"/>
    <cellStyle name="Note 26" xfId="35896" xr:uid="{00000000-0005-0000-0000-00006C8C0000}"/>
    <cellStyle name="Note 27" xfId="35897" xr:uid="{00000000-0005-0000-0000-00006D8C0000}"/>
    <cellStyle name="Note 28" xfId="35898" xr:uid="{00000000-0005-0000-0000-00006E8C0000}"/>
    <cellStyle name="Note 29" xfId="35899" xr:uid="{00000000-0005-0000-0000-00006F8C0000}"/>
    <cellStyle name="Note 3" xfId="35900" xr:uid="{00000000-0005-0000-0000-0000708C0000}"/>
    <cellStyle name="Note 3 10" xfId="35901" xr:uid="{00000000-0005-0000-0000-0000718C0000}"/>
    <cellStyle name="Note 3 2" xfId="35902" xr:uid="{00000000-0005-0000-0000-0000728C0000}"/>
    <cellStyle name="Note 3 2 2" xfId="35903" xr:uid="{00000000-0005-0000-0000-0000738C0000}"/>
    <cellStyle name="Note 3 2 3" xfId="35904" xr:uid="{00000000-0005-0000-0000-0000748C0000}"/>
    <cellStyle name="Note 3 2 4" xfId="35905" xr:uid="{00000000-0005-0000-0000-0000758C0000}"/>
    <cellStyle name="Note 3 3" xfId="35906" xr:uid="{00000000-0005-0000-0000-0000768C0000}"/>
    <cellStyle name="Note 3 4" xfId="35907" xr:uid="{00000000-0005-0000-0000-0000778C0000}"/>
    <cellStyle name="Note 3 5" xfId="35908" xr:uid="{00000000-0005-0000-0000-0000788C0000}"/>
    <cellStyle name="Note 3 6" xfId="35909" xr:uid="{00000000-0005-0000-0000-0000798C0000}"/>
    <cellStyle name="Note 3 7" xfId="35910" xr:uid="{00000000-0005-0000-0000-00007A8C0000}"/>
    <cellStyle name="Note 3 8" xfId="35911" xr:uid="{00000000-0005-0000-0000-00007B8C0000}"/>
    <cellStyle name="Note 3 9" xfId="35912" xr:uid="{00000000-0005-0000-0000-00007C8C0000}"/>
    <cellStyle name="Note 30" xfId="35913" xr:uid="{00000000-0005-0000-0000-00007D8C0000}"/>
    <cellStyle name="Note 31" xfId="35914" xr:uid="{00000000-0005-0000-0000-00007E8C0000}"/>
    <cellStyle name="Note 32" xfId="35915" xr:uid="{00000000-0005-0000-0000-00007F8C0000}"/>
    <cellStyle name="Note 33" xfId="35916" xr:uid="{00000000-0005-0000-0000-0000808C0000}"/>
    <cellStyle name="Note 34" xfId="35917" xr:uid="{00000000-0005-0000-0000-0000818C0000}"/>
    <cellStyle name="Note 35" xfId="35918" xr:uid="{00000000-0005-0000-0000-0000828C0000}"/>
    <cellStyle name="Note 35 2" xfId="35919" xr:uid="{00000000-0005-0000-0000-0000838C0000}"/>
    <cellStyle name="Note 35 2 2" xfId="35920" xr:uid="{00000000-0005-0000-0000-0000848C0000}"/>
    <cellStyle name="Note 35 2 2 2" xfId="35921" xr:uid="{00000000-0005-0000-0000-0000858C0000}"/>
    <cellStyle name="Note 35 3" xfId="35922" xr:uid="{00000000-0005-0000-0000-0000868C0000}"/>
    <cellStyle name="Note 35 4" xfId="35923" xr:uid="{00000000-0005-0000-0000-0000878C0000}"/>
    <cellStyle name="Note 36" xfId="35924" xr:uid="{00000000-0005-0000-0000-0000888C0000}"/>
    <cellStyle name="Note 37" xfId="35925" xr:uid="{00000000-0005-0000-0000-0000898C0000}"/>
    <cellStyle name="Note 38" xfId="35926" xr:uid="{00000000-0005-0000-0000-00008A8C0000}"/>
    <cellStyle name="Note 39" xfId="35927" xr:uid="{00000000-0005-0000-0000-00008B8C0000}"/>
    <cellStyle name="Note 4" xfId="35928" xr:uid="{00000000-0005-0000-0000-00008C8C0000}"/>
    <cellStyle name="Note 4 2" xfId="35929" xr:uid="{00000000-0005-0000-0000-00008D8C0000}"/>
    <cellStyle name="Note 4 3" xfId="35930" xr:uid="{00000000-0005-0000-0000-00008E8C0000}"/>
    <cellStyle name="Note 4 4" xfId="35931" xr:uid="{00000000-0005-0000-0000-00008F8C0000}"/>
    <cellStyle name="Note 4 5" xfId="35932" xr:uid="{00000000-0005-0000-0000-0000908C0000}"/>
    <cellStyle name="Note 40" xfId="35933" xr:uid="{00000000-0005-0000-0000-0000918C0000}"/>
    <cellStyle name="Note 41" xfId="35934" xr:uid="{00000000-0005-0000-0000-0000928C0000}"/>
    <cellStyle name="Note 42" xfId="35935" xr:uid="{00000000-0005-0000-0000-0000938C0000}"/>
    <cellStyle name="Note 43" xfId="35936" xr:uid="{00000000-0005-0000-0000-0000948C0000}"/>
    <cellStyle name="Note 44" xfId="35937" xr:uid="{00000000-0005-0000-0000-0000958C0000}"/>
    <cellStyle name="Note 45" xfId="35938" xr:uid="{00000000-0005-0000-0000-0000968C0000}"/>
    <cellStyle name="Note 46" xfId="35939" xr:uid="{00000000-0005-0000-0000-0000978C0000}"/>
    <cellStyle name="Note 47" xfId="35940" xr:uid="{00000000-0005-0000-0000-0000988C0000}"/>
    <cellStyle name="Note 48" xfId="35941" xr:uid="{00000000-0005-0000-0000-0000998C0000}"/>
    <cellStyle name="Note 49" xfId="35942" xr:uid="{00000000-0005-0000-0000-00009A8C0000}"/>
    <cellStyle name="Note 5" xfId="35943" xr:uid="{00000000-0005-0000-0000-00009B8C0000}"/>
    <cellStyle name="Note 5 2" xfId="35944" xr:uid="{00000000-0005-0000-0000-00009C8C0000}"/>
    <cellStyle name="Note 50" xfId="35945" xr:uid="{00000000-0005-0000-0000-00009D8C0000}"/>
    <cellStyle name="Note 51" xfId="35946" xr:uid="{00000000-0005-0000-0000-00009E8C0000}"/>
    <cellStyle name="Note 52" xfId="35947" xr:uid="{00000000-0005-0000-0000-00009F8C0000}"/>
    <cellStyle name="Note 53" xfId="35948" xr:uid="{00000000-0005-0000-0000-0000A08C0000}"/>
    <cellStyle name="Note 54" xfId="35949" xr:uid="{00000000-0005-0000-0000-0000A18C0000}"/>
    <cellStyle name="Note 55" xfId="35950" xr:uid="{00000000-0005-0000-0000-0000A28C0000}"/>
    <cellStyle name="Note 56" xfId="35951" xr:uid="{00000000-0005-0000-0000-0000A38C0000}"/>
    <cellStyle name="Note 57" xfId="35952" xr:uid="{00000000-0005-0000-0000-0000A48C0000}"/>
    <cellStyle name="Note 58" xfId="35953" xr:uid="{00000000-0005-0000-0000-0000A58C0000}"/>
    <cellStyle name="Note 59" xfId="35954" xr:uid="{00000000-0005-0000-0000-0000A68C0000}"/>
    <cellStyle name="Note 6" xfId="35955" xr:uid="{00000000-0005-0000-0000-0000A78C0000}"/>
    <cellStyle name="Note 6 2" xfId="35956" xr:uid="{00000000-0005-0000-0000-0000A88C0000}"/>
    <cellStyle name="Note 60" xfId="35957" xr:uid="{00000000-0005-0000-0000-0000A98C0000}"/>
    <cellStyle name="Note 60 2" xfId="35958" xr:uid="{00000000-0005-0000-0000-0000AA8C0000}"/>
    <cellStyle name="Note 60 2 2" xfId="35959" xr:uid="{00000000-0005-0000-0000-0000AB8C0000}"/>
    <cellStyle name="Note 60 2 2 2" xfId="35960" xr:uid="{00000000-0005-0000-0000-0000AC8C0000}"/>
    <cellStyle name="Note 60 2 3" xfId="35961" xr:uid="{00000000-0005-0000-0000-0000AD8C0000}"/>
    <cellStyle name="Note 61" xfId="35962" xr:uid="{00000000-0005-0000-0000-0000AE8C0000}"/>
    <cellStyle name="Note 62" xfId="35963" xr:uid="{00000000-0005-0000-0000-0000AF8C0000}"/>
    <cellStyle name="Note 63" xfId="35964" xr:uid="{00000000-0005-0000-0000-0000B08C0000}"/>
    <cellStyle name="Note 64" xfId="35965" xr:uid="{00000000-0005-0000-0000-0000B18C0000}"/>
    <cellStyle name="Note 65" xfId="35966" xr:uid="{00000000-0005-0000-0000-0000B28C0000}"/>
    <cellStyle name="Note 7" xfId="35967" xr:uid="{00000000-0005-0000-0000-0000B38C0000}"/>
    <cellStyle name="Note 7 2" xfId="35968" xr:uid="{00000000-0005-0000-0000-0000B48C0000}"/>
    <cellStyle name="Note 8" xfId="35969" xr:uid="{00000000-0005-0000-0000-0000B58C0000}"/>
    <cellStyle name="Note 8 2" xfId="35970" xr:uid="{00000000-0005-0000-0000-0000B68C0000}"/>
    <cellStyle name="Note 9" xfId="35971" xr:uid="{00000000-0005-0000-0000-0000B78C0000}"/>
    <cellStyle name="Note 9 2" xfId="35972" xr:uid="{00000000-0005-0000-0000-0000B88C0000}"/>
    <cellStyle name="notes" xfId="35973" xr:uid="{00000000-0005-0000-0000-0000B98C0000}"/>
    <cellStyle name="Number" xfId="35974" xr:uid="{00000000-0005-0000-0000-0000BA8C0000}"/>
    <cellStyle name="Number." xfId="35975" xr:uid="{00000000-0005-0000-0000-0000BB8C0000}"/>
    <cellStyle name="ofwhich" xfId="35976" xr:uid="{00000000-0005-0000-0000-0000BC8C0000}"/>
    <cellStyle name="One" xfId="35977" xr:uid="{00000000-0005-0000-0000-0000BD8C0000}"/>
    <cellStyle name="One 2" xfId="35978" xr:uid="{00000000-0005-0000-0000-0000BE8C0000}"/>
    <cellStyle name="Option" xfId="35979" xr:uid="{00000000-0005-0000-0000-0000BF8C0000}"/>
    <cellStyle name="OptionHeading" xfId="35980" xr:uid="{00000000-0005-0000-0000-0000C08C0000}"/>
    <cellStyle name="OptionHeading2" xfId="35981" xr:uid="{00000000-0005-0000-0000-0000C18C0000}"/>
    <cellStyle name="Output 10" xfId="35982" xr:uid="{00000000-0005-0000-0000-0000C28C0000}"/>
    <cellStyle name="Output 11" xfId="35983" xr:uid="{00000000-0005-0000-0000-0000C38C0000}"/>
    <cellStyle name="Output 12" xfId="35984" xr:uid="{00000000-0005-0000-0000-0000C48C0000}"/>
    <cellStyle name="Output 13" xfId="35985" xr:uid="{00000000-0005-0000-0000-0000C58C0000}"/>
    <cellStyle name="Output 14" xfId="35986" xr:uid="{00000000-0005-0000-0000-0000C68C0000}"/>
    <cellStyle name="Output 15" xfId="35987" xr:uid="{00000000-0005-0000-0000-0000C78C0000}"/>
    <cellStyle name="Output 16" xfId="35988" xr:uid="{00000000-0005-0000-0000-0000C88C0000}"/>
    <cellStyle name="Output 17" xfId="35989" xr:uid="{00000000-0005-0000-0000-0000C98C0000}"/>
    <cellStyle name="Output 18" xfId="35990" xr:uid="{00000000-0005-0000-0000-0000CA8C0000}"/>
    <cellStyle name="Output 19" xfId="35991" xr:uid="{00000000-0005-0000-0000-0000CB8C0000}"/>
    <cellStyle name="Output 2" xfId="35992" xr:uid="{00000000-0005-0000-0000-0000CC8C0000}"/>
    <cellStyle name="Output 2 10" xfId="35993" xr:uid="{00000000-0005-0000-0000-0000CD8C0000}"/>
    <cellStyle name="Output 2 11" xfId="35994" xr:uid="{00000000-0005-0000-0000-0000CE8C0000}"/>
    <cellStyle name="Output 2 12" xfId="35995" xr:uid="{00000000-0005-0000-0000-0000CF8C0000}"/>
    <cellStyle name="Output 2 2" xfId="35996" xr:uid="{00000000-0005-0000-0000-0000D08C0000}"/>
    <cellStyle name="Output 2 2 2" xfId="35997" xr:uid="{00000000-0005-0000-0000-0000D18C0000}"/>
    <cellStyle name="Output 2 2 2 2" xfId="35998" xr:uid="{00000000-0005-0000-0000-0000D28C0000}"/>
    <cellStyle name="Output 2 2 2 2 2" xfId="35999" xr:uid="{00000000-0005-0000-0000-0000D38C0000}"/>
    <cellStyle name="Output 2 2 2 2 3" xfId="36000" xr:uid="{00000000-0005-0000-0000-0000D48C0000}"/>
    <cellStyle name="Output 2 2 2 3" xfId="36001" xr:uid="{00000000-0005-0000-0000-0000D58C0000}"/>
    <cellStyle name="Output 2 2 2 3 2" xfId="36002" xr:uid="{00000000-0005-0000-0000-0000D68C0000}"/>
    <cellStyle name="Output 2 2 2 3 3" xfId="36003" xr:uid="{00000000-0005-0000-0000-0000D78C0000}"/>
    <cellStyle name="Output 2 2 2 4" xfId="36004" xr:uid="{00000000-0005-0000-0000-0000D88C0000}"/>
    <cellStyle name="Output 2 2 2 5" xfId="36005" xr:uid="{00000000-0005-0000-0000-0000D98C0000}"/>
    <cellStyle name="Output 2 2 3" xfId="36006" xr:uid="{00000000-0005-0000-0000-0000DA8C0000}"/>
    <cellStyle name="Output 2 2 4" xfId="36007" xr:uid="{00000000-0005-0000-0000-0000DB8C0000}"/>
    <cellStyle name="Output 2 2 5" xfId="36008" xr:uid="{00000000-0005-0000-0000-0000DC8C0000}"/>
    <cellStyle name="Output 2 3" xfId="36009" xr:uid="{00000000-0005-0000-0000-0000DD8C0000}"/>
    <cellStyle name="Output 2 3 2" xfId="36010" xr:uid="{00000000-0005-0000-0000-0000DE8C0000}"/>
    <cellStyle name="Output 2 3 2 2" xfId="36011" xr:uid="{00000000-0005-0000-0000-0000DF8C0000}"/>
    <cellStyle name="Output 2 3 2 3" xfId="36012" xr:uid="{00000000-0005-0000-0000-0000E08C0000}"/>
    <cellStyle name="Output 2 3 3" xfId="36013" xr:uid="{00000000-0005-0000-0000-0000E18C0000}"/>
    <cellStyle name="Output 2 3 3 2" xfId="36014" xr:uid="{00000000-0005-0000-0000-0000E28C0000}"/>
    <cellStyle name="Output 2 3 3 3" xfId="36015" xr:uid="{00000000-0005-0000-0000-0000E38C0000}"/>
    <cellStyle name="Output 2 3 4" xfId="36016" xr:uid="{00000000-0005-0000-0000-0000E48C0000}"/>
    <cellStyle name="Output 2 3 5" xfId="36017" xr:uid="{00000000-0005-0000-0000-0000E58C0000}"/>
    <cellStyle name="Output 2 4" xfId="36018" xr:uid="{00000000-0005-0000-0000-0000E68C0000}"/>
    <cellStyle name="Output 2 5" xfId="36019" xr:uid="{00000000-0005-0000-0000-0000E78C0000}"/>
    <cellStyle name="Output 2 6" xfId="36020" xr:uid="{00000000-0005-0000-0000-0000E88C0000}"/>
    <cellStyle name="Output 2 7" xfId="36021" xr:uid="{00000000-0005-0000-0000-0000E98C0000}"/>
    <cellStyle name="Output 2 8" xfId="36022" xr:uid="{00000000-0005-0000-0000-0000EA8C0000}"/>
    <cellStyle name="Output 2 9" xfId="36023" xr:uid="{00000000-0005-0000-0000-0000EB8C0000}"/>
    <cellStyle name="Output 20" xfId="36024" xr:uid="{00000000-0005-0000-0000-0000EC8C0000}"/>
    <cellStyle name="Output 21" xfId="36025" xr:uid="{00000000-0005-0000-0000-0000ED8C0000}"/>
    <cellStyle name="Output 22" xfId="36026" xr:uid="{00000000-0005-0000-0000-0000EE8C0000}"/>
    <cellStyle name="Output 23" xfId="36027" xr:uid="{00000000-0005-0000-0000-0000EF8C0000}"/>
    <cellStyle name="Output 24" xfId="36028" xr:uid="{00000000-0005-0000-0000-0000F08C0000}"/>
    <cellStyle name="Output 25" xfId="36029" xr:uid="{00000000-0005-0000-0000-0000F18C0000}"/>
    <cellStyle name="Output 26" xfId="36030" xr:uid="{00000000-0005-0000-0000-0000F28C0000}"/>
    <cellStyle name="Output 27" xfId="36031" xr:uid="{00000000-0005-0000-0000-0000F38C0000}"/>
    <cellStyle name="Output 28" xfId="36032" xr:uid="{00000000-0005-0000-0000-0000F48C0000}"/>
    <cellStyle name="Output 29" xfId="36033" xr:uid="{00000000-0005-0000-0000-0000F58C0000}"/>
    <cellStyle name="Output 3" xfId="36034" xr:uid="{00000000-0005-0000-0000-0000F68C0000}"/>
    <cellStyle name="Output 3 10" xfId="36035" xr:uid="{00000000-0005-0000-0000-0000F78C0000}"/>
    <cellStyle name="Output 3 11" xfId="36036" xr:uid="{00000000-0005-0000-0000-0000F88C0000}"/>
    <cellStyle name="Output 3 2" xfId="36037" xr:uid="{00000000-0005-0000-0000-0000F98C0000}"/>
    <cellStyle name="Output 3 3" xfId="36038" xr:uid="{00000000-0005-0000-0000-0000FA8C0000}"/>
    <cellStyle name="Output 3 4" xfId="36039" xr:uid="{00000000-0005-0000-0000-0000FB8C0000}"/>
    <cellStyle name="Output 3 5" xfId="36040" xr:uid="{00000000-0005-0000-0000-0000FC8C0000}"/>
    <cellStyle name="Output 3 6" xfId="36041" xr:uid="{00000000-0005-0000-0000-0000FD8C0000}"/>
    <cellStyle name="Output 3 7" xfId="36042" xr:uid="{00000000-0005-0000-0000-0000FE8C0000}"/>
    <cellStyle name="Output 3 8" xfId="36043" xr:uid="{00000000-0005-0000-0000-0000FF8C0000}"/>
    <cellStyle name="Output 3 9" xfId="36044" xr:uid="{00000000-0005-0000-0000-0000008D0000}"/>
    <cellStyle name="Output 30" xfId="36045" xr:uid="{00000000-0005-0000-0000-0000018D0000}"/>
    <cellStyle name="Output 31" xfId="36046" xr:uid="{00000000-0005-0000-0000-0000028D0000}"/>
    <cellStyle name="Output 32" xfId="36047" xr:uid="{00000000-0005-0000-0000-0000038D0000}"/>
    <cellStyle name="Output 33" xfId="36048" xr:uid="{00000000-0005-0000-0000-0000048D0000}"/>
    <cellStyle name="Output 34" xfId="36049" xr:uid="{00000000-0005-0000-0000-0000058D0000}"/>
    <cellStyle name="Output 35" xfId="36050" xr:uid="{00000000-0005-0000-0000-0000068D0000}"/>
    <cellStyle name="Output 35 2" xfId="36051" xr:uid="{00000000-0005-0000-0000-0000078D0000}"/>
    <cellStyle name="Output 35 2 2" xfId="36052" xr:uid="{00000000-0005-0000-0000-0000088D0000}"/>
    <cellStyle name="Output 35 2 2 2" xfId="36053" xr:uid="{00000000-0005-0000-0000-0000098D0000}"/>
    <cellStyle name="Output 35 3" xfId="36054" xr:uid="{00000000-0005-0000-0000-00000A8D0000}"/>
    <cellStyle name="Output 35 4" xfId="36055" xr:uid="{00000000-0005-0000-0000-00000B8D0000}"/>
    <cellStyle name="Output 36" xfId="36056" xr:uid="{00000000-0005-0000-0000-00000C8D0000}"/>
    <cellStyle name="Output 37" xfId="36057" xr:uid="{00000000-0005-0000-0000-00000D8D0000}"/>
    <cellStyle name="Output 38" xfId="36058" xr:uid="{00000000-0005-0000-0000-00000E8D0000}"/>
    <cellStyle name="Output 39" xfId="36059" xr:uid="{00000000-0005-0000-0000-00000F8D0000}"/>
    <cellStyle name="Output 4" xfId="36060" xr:uid="{00000000-0005-0000-0000-0000108D0000}"/>
    <cellStyle name="Output 4 2" xfId="36061" xr:uid="{00000000-0005-0000-0000-0000118D0000}"/>
    <cellStyle name="Output 4 3" xfId="36062" xr:uid="{00000000-0005-0000-0000-0000128D0000}"/>
    <cellStyle name="Output 4 4" xfId="36063" xr:uid="{00000000-0005-0000-0000-0000138D0000}"/>
    <cellStyle name="Output 40" xfId="36064" xr:uid="{00000000-0005-0000-0000-0000148D0000}"/>
    <cellStyle name="Output 41" xfId="36065" xr:uid="{00000000-0005-0000-0000-0000158D0000}"/>
    <cellStyle name="Output 42" xfId="36066" xr:uid="{00000000-0005-0000-0000-0000168D0000}"/>
    <cellStyle name="Output 43" xfId="36067" xr:uid="{00000000-0005-0000-0000-0000178D0000}"/>
    <cellStyle name="Output 44" xfId="36068" xr:uid="{00000000-0005-0000-0000-0000188D0000}"/>
    <cellStyle name="Output 45" xfId="36069" xr:uid="{00000000-0005-0000-0000-0000198D0000}"/>
    <cellStyle name="Output 46" xfId="36070" xr:uid="{00000000-0005-0000-0000-00001A8D0000}"/>
    <cellStyle name="Output 47" xfId="36071" xr:uid="{00000000-0005-0000-0000-00001B8D0000}"/>
    <cellStyle name="Output 48" xfId="36072" xr:uid="{00000000-0005-0000-0000-00001C8D0000}"/>
    <cellStyle name="Output 49" xfId="36073" xr:uid="{00000000-0005-0000-0000-00001D8D0000}"/>
    <cellStyle name="Output 5" xfId="36074" xr:uid="{00000000-0005-0000-0000-00001E8D0000}"/>
    <cellStyle name="Output 50" xfId="36075" xr:uid="{00000000-0005-0000-0000-00001F8D0000}"/>
    <cellStyle name="Output 51" xfId="36076" xr:uid="{00000000-0005-0000-0000-0000208D0000}"/>
    <cellStyle name="Output 52" xfId="36077" xr:uid="{00000000-0005-0000-0000-0000218D0000}"/>
    <cellStyle name="Output 53" xfId="36078" xr:uid="{00000000-0005-0000-0000-0000228D0000}"/>
    <cellStyle name="Output 54" xfId="36079" xr:uid="{00000000-0005-0000-0000-0000238D0000}"/>
    <cellStyle name="Output 55" xfId="36080" xr:uid="{00000000-0005-0000-0000-0000248D0000}"/>
    <cellStyle name="Output 56" xfId="36081" xr:uid="{00000000-0005-0000-0000-0000258D0000}"/>
    <cellStyle name="Output 57" xfId="36082" xr:uid="{00000000-0005-0000-0000-0000268D0000}"/>
    <cellStyle name="Output 58" xfId="36083" xr:uid="{00000000-0005-0000-0000-0000278D0000}"/>
    <cellStyle name="Output 59" xfId="36084" xr:uid="{00000000-0005-0000-0000-0000288D0000}"/>
    <cellStyle name="Output 6" xfId="36085" xr:uid="{00000000-0005-0000-0000-0000298D0000}"/>
    <cellStyle name="Output 60" xfId="36086" xr:uid="{00000000-0005-0000-0000-00002A8D0000}"/>
    <cellStyle name="Output 60 2" xfId="36087" xr:uid="{00000000-0005-0000-0000-00002B8D0000}"/>
    <cellStyle name="Output 60 2 2" xfId="36088" xr:uid="{00000000-0005-0000-0000-00002C8D0000}"/>
    <cellStyle name="Output 60 2 2 2" xfId="36089" xr:uid="{00000000-0005-0000-0000-00002D8D0000}"/>
    <cellStyle name="Output 60 2 3" xfId="36090" xr:uid="{00000000-0005-0000-0000-00002E8D0000}"/>
    <cellStyle name="Output 61" xfId="36091" xr:uid="{00000000-0005-0000-0000-00002F8D0000}"/>
    <cellStyle name="Output 62" xfId="36092" xr:uid="{00000000-0005-0000-0000-0000308D0000}"/>
    <cellStyle name="Output 63" xfId="36093" xr:uid="{00000000-0005-0000-0000-0000318D0000}"/>
    <cellStyle name="Output 64" xfId="36094" xr:uid="{00000000-0005-0000-0000-0000328D0000}"/>
    <cellStyle name="Output 65" xfId="36095" xr:uid="{00000000-0005-0000-0000-0000338D0000}"/>
    <cellStyle name="Output 66" xfId="36096" xr:uid="{00000000-0005-0000-0000-0000348D0000}"/>
    <cellStyle name="Output 7" xfId="36097" xr:uid="{00000000-0005-0000-0000-0000358D0000}"/>
    <cellStyle name="Output 8" xfId="36098" xr:uid="{00000000-0005-0000-0000-0000368D0000}"/>
    <cellStyle name="Output 9" xfId="36099" xr:uid="{00000000-0005-0000-0000-0000378D0000}"/>
    <cellStyle name="Output Amounts" xfId="36100" xr:uid="{00000000-0005-0000-0000-0000388D0000}"/>
    <cellStyle name="Output Column Headings" xfId="36101" xr:uid="{00000000-0005-0000-0000-0000398D0000}"/>
    <cellStyle name="Output Line Items" xfId="36102" xr:uid="{00000000-0005-0000-0000-00003A8D0000}"/>
    <cellStyle name="Output Report Heading" xfId="36103" xr:uid="{00000000-0005-0000-0000-00003B8D0000}"/>
    <cellStyle name="Output Report Title" xfId="36104" xr:uid="{00000000-0005-0000-0000-00003C8D0000}"/>
    <cellStyle name="OutputLbl_RP" xfId="36105" xr:uid="{00000000-0005-0000-0000-00003D8D0000}"/>
    <cellStyle name="P" xfId="36106" xr:uid="{00000000-0005-0000-0000-00003E8D0000}"/>
    <cellStyle name="P 2" xfId="36107" xr:uid="{00000000-0005-0000-0000-00003F8D0000}"/>
    <cellStyle name="P 2 2" xfId="36108" xr:uid="{00000000-0005-0000-0000-0000408D0000}"/>
    <cellStyle name="P 3" xfId="36109" xr:uid="{00000000-0005-0000-0000-0000418D0000}"/>
    <cellStyle name="Page Number" xfId="36110" xr:uid="{00000000-0005-0000-0000-0000428D0000}"/>
    <cellStyle name="Pattern" xfId="36111" xr:uid="{00000000-0005-0000-0000-0000438D0000}"/>
    <cellStyle name="Percent" xfId="7" builtinId="5"/>
    <cellStyle name="Percent [0]" xfId="36112" xr:uid="{00000000-0005-0000-0000-0000458D0000}"/>
    <cellStyle name="Percent [0] 2" xfId="36113" xr:uid="{00000000-0005-0000-0000-0000468D0000}"/>
    <cellStyle name="Percent [1]" xfId="36114" xr:uid="{00000000-0005-0000-0000-0000478D0000}"/>
    <cellStyle name="Percent [1] 2" xfId="36115" xr:uid="{00000000-0005-0000-0000-0000488D0000}"/>
    <cellStyle name="Percent [2]" xfId="36116" xr:uid="{00000000-0005-0000-0000-0000498D0000}"/>
    <cellStyle name="Percent [2] 2" xfId="36117" xr:uid="{00000000-0005-0000-0000-00004A8D0000}"/>
    <cellStyle name="Percent 10" xfId="36118" xr:uid="{00000000-0005-0000-0000-00004B8D0000}"/>
    <cellStyle name="Percent 10 10" xfId="36119" xr:uid="{00000000-0005-0000-0000-00004C8D0000}"/>
    <cellStyle name="Percent 10 11" xfId="36120" xr:uid="{00000000-0005-0000-0000-00004D8D0000}"/>
    <cellStyle name="Percent 10 12" xfId="36121" xr:uid="{00000000-0005-0000-0000-00004E8D0000}"/>
    <cellStyle name="Percent 10 13" xfId="36122" xr:uid="{00000000-0005-0000-0000-00004F8D0000}"/>
    <cellStyle name="Percent 10 14" xfId="36123" xr:uid="{00000000-0005-0000-0000-0000508D0000}"/>
    <cellStyle name="Percent 10 15" xfId="36124" xr:uid="{00000000-0005-0000-0000-0000518D0000}"/>
    <cellStyle name="Percent 10 16" xfId="36125" xr:uid="{00000000-0005-0000-0000-0000528D0000}"/>
    <cellStyle name="Percent 10 17" xfId="36126" xr:uid="{00000000-0005-0000-0000-0000538D0000}"/>
    <cellStyle name="Percent 10 18" xfId="36127" xr:uid="{00000000-0005-0000-0000-0000548D0000}"/>
    <cellStyle name="Percent 10 19" xfId="36128" xr:uid="{00000000-0005-0000-0000-0000558D0000}"/>
    <cellStyle name="Percent 10 2" xfId="36129" xr:uid="{00000000-0005-0000-0000-0000568D0000}"/>
    <cellStyle name="Percent 10 2 2" xfId="36130" xr:uid="{00000000-0005-0000-0000-0000578D0000}"/>
    <cellStyle name="Percent 10 2 3" xfId="36131" xr:uid="{00000000-0005-0000-0000-0000588D0000}"/>
    <cellStyle name="Percent 10 20" xfId="36132" xr:uid="{00000000-0005-0000-0000-0000598D0000}"/>
    <cellStyle name="Percent 10 21" xfId="36133" xr:uid="{00000000-0005-0000-0000-00005A8D0000}"/>
    <cellStyle name="Percent 10 22" xfId="36134" xr:uid="{00000000-0005-0000-0000-00005B8D0000}"/>
    <cellStyle name="Percent 10 23" xfId="36135" xr:uid="{00000000-0005-0000-0000-00005C8D0000}"/>
    <cellStyle name="Percent 10 24" xfId="36136" xr:uid="{00000000-0005-0000-0000-00005D8D0000}"/>
    <cellStyle name="Percent 10 3" xfId="36137" xr:uid="{00000000-0005-0000-0000-00005E8D0000}"/>
    <cellStyle name="Percent 10 3 2" xfId="36138" xr:uid="{00000000-0005-0000-0000-00005F8D0000}"/>
    <cellStyle name="Percent 10 3 3" xfId="36139" xr:uid="{00000000-0005-0000-0000-0000608D0000}"/>
    <cellStyle name="Percent 10 4" xfId="36140" xr:uid="{00000000-0005-0000-0000-0000618D0000}"/>
    <cellStyle name="Percent 10 5" xfId="36141" xr:uid="{00000000-0005-0000-0000-0000628D0000}"/>
    <cellStyle name="Percent 10 6" xfId="36142" xr:uid="{00000000-0005-0000-0000-0000638D0000}"/>
    <cellStyle name="Percent 10 7" xfId="36143" xr:uid="{00000000-0005-0000-0000-0000648D0000}"/>
    <cellStyle name="Percent 10 8" xfId="36144" xr:uid="{00000000-0005-0000-0000-0000658D0000}"/>
    <cellStyle name="Percent 10 9" xfId="36145" xr:uid="{00000000-0005-0000-0000-0000668D0000}"/>
    <cellStyle name="Percent 11" xfId="36146" xr:uid="{00000000-0005-0000-0000-0000678D0000}"/>
    <cellStyle name="Percent 12" xfId="36147" xr:uid="{00000000-0005-0000-0000-0000688D0000}"/>
    <cellStyle name="Percent 12 10" xfId="36148" xr:uid="{00000000-0005-0000-0000-0000698D0000}"/>
    <cellStyle name="Percent 12 11" xfId="36149" xr:uid="{00000000-0005-0000-0000-00006A8D0000}"/>
    <cellStyle name="Percent 12 12" xfId="36150" xr:uid="{00000000-0005-0000-0000-00006B8D0000}"/>
    <cellStyle name="Percent 12 13" xfId="36151" xr:uid="{00000000-0005-0000-0000-00006C8D0000}"/>
    <cellStyle name="Percent 12 14" xfId="36152" xr:uid="{00000000-0005-0000-0000-00006D8D0000}"/>
    <cellStyle name="Percent 12 15" xfId="36153" xr:uid="{00000000-0005-0000-0000-00006E8D0000}"/>
    <cellStyle name="Percent 12 16" xfId="36154" xr:uid="{00000000-0005-0000-0000-00006F8D0000}"/>
    <cellStyle name="Percent 12 17" xfId="36155" xr:uid="{00000000-0005-0000-0000-0000708D0000}"/>
    <cellStyle name="Percent 12 18" xfId="36156" xr:uid="{00000000-0005-0000-0000-0000718D0000}"/>
    <cellStyle name="Percent 12 19" xfId="36157" xr:uid="{00000000-0005-0000-0000-0000728D0000}"/>
    <cellStyle name="Percent 12 2" xfId="36158" xr:uid="{00000000-0005-0000-0000-0000738D0000}"/>
    <cellStyle name="Percent 12 3" xfId="36159" xr:uid="{00000000-0005-0000-0000-0000748D0000}"/>
    <cellStyle name="Percent 12 4" xfId="36160" xr:uid="{00000000-0005-0000-0000-0000758D0000}"/>
    <cellStyle name="Percent 12 5" xfId="36161" xr:uid="{00000000-0005-0000-0000-0000768D0000}"/>
    <cellStyle name="Percent 12 6" xfId="36162" xr:uid="{00000000-0005-0000-0000-0000778D0000}"/>
    <cellStyle name="Percent 12 7" xfId="36163" xr:uid="{00000000-0005-0000-0000-0000788D0000}"/>
    <cellStyle name="Percent 12 8" xfId="36164" xr:uid="{00000000-0005-0000-0000-0000798D0000}"/>
    <cellStyle name="Percent 12 9" xfId="36165" xr:uid="{00000000-0005-0000-0000-00007A8D0000}"/>
    <cellStyle name="Percent 13" xfId="36166" xr:uid="{00000000-0005-0000-0000-00007B8D0000}"/>
    <cellStyle name="Percent 13 10" xfId="36167" xr:uid="{00000000-0005-0000-0000-00007C8D0000}"/>
    <cellStyle name="Percent 13 11" xfId="36168" xr:uid="{00000000-0005-0000-0000-00007D8D0000}"/>
    <cellStyle name="Percent 13 12" xfId="36169" xr:uid="{00000000-0005-0000-0000-00007E8D0000}"/>
    <cellStyle name="Percent 13 13" xfId="36170" xr:uid="{00000000-0005-0000-0000-00007F8D0000}"/>
    <cellStyle name="Percent 13 14" xfId="36171" xr:uid="{00000000-0005-0000-0000-0000808D0000}"/>
    <cellStyle name="Percent 13 15" xfId="36172" xr:uid="{00000000-0005-0000-0000-0000818D0000}"/>
    <cellStyle name="Percent 13 16" xfId="36173" xr:uid="{00000000-0005-0000-0000-0000828D0000}"/>
    <cellStyle name="Percent 13 17" xfId="36174" xr:uid="{00000000-0005-0000-0000-0000838D0000}"/>
    <cellStyle name="Percent 13 18" xfId="36175" xr:uid="{00000000-0005-0000-0000-0000848D0000}"/>
    <cellStyle name="Percent 13 19" xfId="36176" xr:uid="{00000000-0005-0000-0000-0000858D0000}"/>
    <cellStyle name="Percent 13 2" xfId="36177" xr:uid="{00000000-0005-0000-0000-0000868D0000}"/>
    <cellStyle name="Percent 13 20" xfId="36178" xr:uid="{00000000-0005-0000-0000-0000878D0000}"/>
    <cellStyle name="Percent 13 21" xfId="36179" xr:uid="{00000000-0005-0000-0000-0000888D0000}"/>
    <cellStyle name="Percent 13 3" xfId="36180" xr:uid="{00000000-0005-0000-0000-0000898D0000}"/>
    <cellStyle name="Percent 13 4" xfId="36181" xr:uid="{00000000-0005-0000-0000-00008A8D0000}"/>
    <cellStyle name="Percent 13 5" xfId="36182" xr:uid="{00000000-0005-0000-0000-00008B8D0000}"/>
    <cellStyle name="Percent 13 6" xfId="36183" xr:uid="{00000000-0005-0000-0000-00008C8D0000}"/>
    <cellStyle name="Percent 13 7" xfId="36184" xr:uid="{00000000-0005-0000-0000-00008D8D0000}"/>
    <cellStyle name="Percent 13 8" xfId="36185" xr:uid="{00000000-0005-0000-0000-00008E8D0000}"/>
    <cellStyle name="Percent 13 9" xfId="36186" xr:uid="{00000000-0005-0000-0000-00008F8D0000}"/>
    <cellStyle name="Percent 14" xfId="36187" xr:uid="{00000000-0005-0000-0000-0000908D0000}"/>
    <cellStyle name="Percent 15" xfId="36188" xr:uid="{00000000-0005-0000-0000-0000918D0000}"/>
    <cellStyle name="Percent 16" xfId="36189" xr:uid="{00000000-0005-0000-0000-0000928D0000}"/>
    <cellStyle name="Percent 16 10" xfId="36190" xr:uid="{00000000-0005-0000-0000-0000938D0000}"/>
    <cellStyle name="Percent 16 11" xfId="36191" xr:uid="{00000000-0005-0000-0000-0000948D0000}"/>
    <cellStyle name="Percent 16 12" xfId="36192" xr:uid="{00000000-0005-0000-0000-0000958D0000}"/>
    <cellStyle name="Percent 16 13" xfId="36193" xr:uid="{00000000-0005-0000-0000-0000968D0000}"/>
    <cellStyle name="Percent 16 14" xfId="36194" xr:uid="{00000000-0005-0000-0000-0000978D0000}"/>
    <cellStyle name="Percent 16 15" xfId="36195" xr:uid="{00000000-0005-0000-0000-0000988D0000}"/>
    <cellStyle name="Percent 16 16" xfId="36196" xr:uid="{00000000-0005-0000-0000-0000998D0000}"/>
    <cellStyle name="Percent 16 17" xfId="36197" xr:uid="{00000000-0005-0000-0000-00009A8D0000}"/>
    <cellStyle name="Percent 16 18" xfId="36198" xr:uid="{00000000-0005-0000-0000-00009B8D0000}"/>
    <cellStyle name="Percent 16 19" xfId="36199" xr:uid="{00000000-0005-0000-0000-00009C8D0000}"/>
    <cellStyle name="Percent 16 2" xfId="36200" xr:uid="{00000000-0005-0000-0000-00009D8D0000}"/>
    <cellStyle name="Percent 16 3" xfId="36201" xr:uid="{00000000-0005-0000-0000-00009E8D0000}"/>
    <cellStyle name="Percent 16 4" xfId="36202" xr:uid="{00000000-0005-0000-0000-00009F8D0000}"/>
    <cellStyle name="Percent 16 5" xfId="36203" xr:uid="{00000000-0005-0000-0000-0000A08D0000}"/>
    <cellStyle name="Percent 16 6" xfId="36204" xr:uid="{00000000-0005-0000-0000-0000A18D0000}"/>
    <cellStyle name="Percent 16 7" xfId="36205" xr:uid="{00000000-0005-0000-0000-0000A28D0000}"/>
    <cellStyle name="Percent 16 8" xfId="36206" xr:uid="{00000000-0005-0000-0000-0000A38D0000}"/>
    <cellStyle name="Percent 16 9" xfId="36207" xr:uid="{00000000-0005-0000-0000-0000A48D0000}"/>
    <cellStyle name="Percent 17" xfId="36208" xr:uid="{00000000-0005-0000-0000-0000A58D0000}"/>
    <cellStyle name="Percent 17 10" xfId="36209" xr:uid="{00000000-0005-0000-0000-0000A68D0000}"/>
    <cellStyle name="Percent 17 2" xfId="36210" xr:uid="{00000000-0005-0000-0000-0000A78D0000}"/>
    <cellStyle name="Percent 17 3" xfId="36211" xr:uid="{00000000-0005-0000-0000-0000A88D0000}"/>
    <cellStyle name="Percent 17 4" xfId="36212" xr:uid="{00000000-0005-0000-0000-0000A98D0000}"/>
    <cellStyle name="Percent 17 5" xfId="36213" xr:uid="{00000000-0005-0000-0000-0000AA8D0000}"/>
    <cellStyle name="Percent 17 6" xfId="36214" xr:uid="{00000000-0005-0000-0000-0000AB8D0000}"/>
    <cellStyle name="Percent 17 7" xfId="36215" xr:uid="{00000000-0005-0000-0000-0000AC8D0000}"/>
    <cellStyle name="Percent 17 8" xfId="36216" xr:uid="{00000000-0005-0000-0000-0000AD8D0000}"/>
    <cellStyle name="Percent 17 9" xfId="36217" xr:uid="{00000000-0005-0000-0000-0000AE8D0000}"/>
    <cellStyle name="Percent 18" xfId="36218" xr:uid="{00000000-0005-0000-0000-0000AF8D0000}"/>
    <cellStyle name="Percent 19" xfId="36219" xr:uid="{00000000-0005-0000-0000-0000B08D0000}"/>
    <cellStyle name="Percent 2" xfId="2" xr:uid="{00000000-0005-0000-0000-0000B18D0000}"/>
    <cellStyle name="Percent 2 10" xfId="36220" xr:uid="{00000000-0005-0000-0000-0000B28D0000}"/>
    <cellStyle name="Percent 2 10 2" xfId="36221" xr:uid="{00000000-0005-0000-0000-0000B38D0000}"/>
    <cellStyle name="Percent 2 10 3" xfId="36222" xr:uid="{00000000-0005-0000-0000-0000B48D0000}"/>
    <cellStyle name="Percent 2 10 3 2" xfId="36223" xr:uid="{00000000-0005-0000-0000-0000B58D0000}"/>
    <cellStyle name="Percent 2 11" xfId="36224" xr:uid="{00000000-0005-0000-0000-0000B68D0000}"/>
    <cellStyle name="Percent 2 12" xfId="36225" xr:uid="{00000000-0005-0000-0000-0000B78D0000}"/>
    <cellStyle name="Percent 2 12 2" xfId="36226" xr:uid="{00000000-0005-0000-0000-0000B88D0000}"/>
    <cellStyle name="Percent 2 13" xfId="36227" xr:uid="{00000000-0005-0000-0000-0000B98D0000}"/>
    <cellStyle name="Percent 2 14" xfId="36228" xr:uid="{00000000-0005-0000-0000-0000BA8D0000}"/>
    <cellStyle name="Percent 2 15" xfId="36229" xr:uid="{00000000-0005-0000-0000-0000BB8D0000}"/>
    <cellStyle name="Percent 2 16" xfId="36230" xr:uid="{00000000-0005-0000-0000-0000BC8D0000}"/>
    <cellStyle name="Percent 2 17" xfId="36231" xr:uid="{00000000-0005-0000-0000-0000BD8D0000}"/>
    <cellStyle name="Percent 2 18" xfId="36232" xr:uid="{00000000-0005-0000-0000-0000BE8D0000}"/>
    <cellStyle name="Percent 2 19" xfId="36233" xr:uid="{00000000-0005-0000-0000-0000BF8D0000}"/>
    <cellStyle name="Percent 2 2" xfId="36234" xr:uid="{00000000-0005-0000-0000-0000C08D0000}"/>
    <cellStyle name="Percent 2 2 2" xfId="36235" xr:uid="{00000000-0005-0000-0000-0000C18D0000}"/>
    <cellStyle name="Percent 2 2 2 2" xfId="36236" xr:uid="{00000000-0005-0000-0000-0000C28D0000}"/>
    <cellStyle name="Percent 2 2 2 3" xfId="36237" xr:uid="{00000000-0005-0000-0000-0000C38D0000}"/>
    <cellStyle name="Percent 2 2 2 4" xfId="36238" xr:uid="{00000000-0005-0000-0000-0000C48D0000}"/>
    <cellStyle name="Percent 2 2 3" xfId="36239" xr:uid="{00000000-0005-0000-0000-0000C58D0000}"/>
    <cellStyle name="Percent 2 2 4" xfId="36240" xr:uid="{00000000-0005-0000-0000-0000C68D0000}"/>
    <cellStyle name="Percent 2 2 5" xfId="36241" xr:uid="{00000000-0005-0000-0000-0000C78D0000}"/>
    <cellStyle name="Percent 2 2 6" xfId="36242" xr:uid="{00000000-0005-0000-0000-0000C88D0000}"/>
    <cellStyle name="Percent 2 2 7" xfId="36243" xr:uid="{00000000-0005-0000-0000-0000C98D0000}"/>
    <cellStyle name="Percent 2 2 8" xfId="36244" xr:uid="{00000000-0005-0000-0000-0000CA8D0000}"/>
    <cellStyle name="Percent 2 2 9" xfId="36245" xr:uid="{00000000-0005-0000-0000-0000CB8D0000}"/>
    <cellStyle name="Percent 2 20" xfId="36246" xr:uid="{00000000-0005-0000-0000-0000CC8D0000}"/>
    <cellStyle name="Percent 2 21" xfId="36247" xr:uid="{00000000-0005-0000-0000-0000CD8D0000}"/>
    <cellStyle name="Percent 2 22" xfId="36248" xr:uid="{00000000-0005-0000-0000-0000CE8D0000}"/>
    <cellStyle name="Percent 2 23" xfId="36249" xr:uid="{00000000-0005-0000-0000-0000CF8D0000}"/>
    <cellStyle name="Percent 2 24" xfId="36250" xr:uid="{00000000-0005-0000-0000-0000D08D0000}"/>
    <cellStyle name="Percent 2 25" xfId="36251" xr:uid="{00000000-0005-0000-0000-0000D18D0000}"/>
    <cellStyle name="Percent 2 26" xfId="36252" xr:uid="{00000000-0005-0000-0000-0000D28D0000}"/>
    <cellStyle name="Percent 2 27" xfId="36253" xr:uid="{00000000-0005-0000-0000-0000D38D0000}"/>
    <cellStyle name="Percent 2 28" xfId="36254" xr:uid="{00000000-0005-0000-0000-0000D48D0000}"/>
    <cellStyle name="Percent 2 29" xfId="36255" xr:uid="{00000000-0005-0000-0000-0000D58D0000}"/>
    <cellStyle name="Percent 2 3" xfId="36256" xr:uid="{00000000-0005-0000-0000-0000D68D0000}"/>
    <cellStyle name="Percent 2 3 2" xfId="36257" xr:uid="{00000000-0005-0000-0000-0000D78D0000}"/>
    <cellStyle name="Percent 2 3 3" xfId="36258" xr:uid="{00000000-0005-0000-0000-0000D88D0000}"/>
    <cellStyle name="Percent 2 30" xfId="36259" xr:uid="{00000000-0005-0000-0000-0000D98D0000}"/>
    <cellStyle name="Percent 2 31" xfId="36260" xr:uid="{00000000-0005-0000-0000-0000DA8D0000}"/>
    <cellStyle name="Percent 2 32" xfId="36261" xr:uid="{00000000-0005-0000-0000-0000DB8D0000}"/>
    <cellStyle name="Percent 2 33" xfId="36262" xr:uid="{00000000-0005-0000-0000-0000DC8D0000}"/>
    <cellStyle name="Percent 2 34" xfId="36263" xr:uid="{00000000-0005-0000-0000-0000DD8D0000}"/>
    <cellStyle name="Percent 2 35" xfId="36264" xr:uid="{00000000-0005-0000-0000-0000DE8D0000}"/>
    <cellStyle name="Percent 2 36" xfId="36265" xr:uid="{00000000-0005-0000-0000-0000DF8D0000}"/>
    <cellStyle name="Percent 2 37" xfId="36266" xr:uid="{00000000-0005-0000-0000-0000E08D0000}"/>
    <cellStyle name="Percent 2 38" xfId="36267" xr:uid="{00000000-0005-0000-0000-0000E18D0000}"/>
    <cellStyle name="Percent 2 38 2" xfId="36268" xr:uid="{00000000-0005-0000-0000-0000E28D0000}"/>
    <cellStyle name="Percent 2 38 2 2" xfId="36269" xr:uid="{00000000-0005-0000-0000-0000E38D0000}"/>
    <cellStyle name="Percent 2 38 2 2 2" xfId="36270" xr:uid="{00000000-0005-0000-0000-0000E48D0000}"/>
    <cellStyle name="Percent 2 38 3" xfId="36271" xr:uid="{00000000-0005-0000-0000-0000E58D0000}"/>
    <cellStyle name="Percent 2 39" xfId="36272" xr:uid="{00000000-0005-0000-0000-0000E68D0000}"/>
    <cellStyle name="Percent 2 4" xfId="36273" xr:uid="{00000000-0005-0000-0000-0000E78D0000}"/>
    <cellStyle name="Percent 2 4 2" xfId="36274" xr:uid="{00000000-0005-0000-0000-0000E88D0000}"/>
    <cellStyle name="Percent 2 4 3" xfId="36275" xr:uid="{00000000-0005-0000-0000-0000E98D0000}"/>
    <cellStyle name="Percent 2 40" xfId="36276" xr:uid="{00000000-0005-0000-0000-0000EA8D0000}"/>
    <cellStyle name="Percent 2 41" xfId="36277" xr:uid="{00000000-0005-0000-0000-0000EB8D0000}"/>
    <cellStyle name="Percent 2 42" xfId="36278" xr:uid="{00000000-0005-0000-0000-0000EC8D0000}"/>
    <cellStyle name="Percent 2 43" xfId="36279" xr:uid="{00000000-0005-0000-0000-0000ED8D0000}"/>
    <cellStyle name="Percent 2 44" xfId="36280" xr:uid="{00000000-0005-0000-0000-0000EE8D0000}"/>
    <cellStyle name="Percent 2 45" xfId="36281" xr:uid="{00000000-0005-0000-0000-0000EF8D0000}"/>
    <cellStyle name="Percent 2 46" xfId="36282" xr:uid="{00000000-0005-0000-0000-0000F08D0000}"/>
    <cellStyle name="Percent 2 47" xfId="36283" xr:uid="{00000000-0005-0000-0000-0000F18D0000}"/>
    <cellStyle name="Percent 2 48" xfId="36284" xr:uid="{00000000-0005-0000-0000-0000F28D0000}"/>
    <cellStyle name="Percent 2 49" xfId="36285" xr:uid="{00000000-0005-0000-0000-0000F38D0000}"/>
    <cellStyle name="Percent 2 5" xfId="36286" xr:uid="{00000000-0005-0000-0000-0000F48D0000}"/>
    <cellStyle name="Percent 2 5 2" xfId="36287" xr:uid="{00000000-0005-0000-0000-0000F58D0000}"/>
    <cellStyle name="Percent 2 5 3" xfId="36288" xr:uid="{00000000-0005-0000-0000-0000F68D0000}"/>
    <cellStyle name="Percent 2 50" xfId="36289" xr:uid="{00000000-0005-0000-0000-0000F78D0000}"/>
    <cellStyle name="Percent 2 51" xfId="36290" xr:uid="{00000000-0005-0000-0000-0000F88D0000}"/>
    <cellStyle name="Percent 2 52" xfId="36291" xr:uid="{00000000-0005-0000-0000-0000F98D0000}"/>
    <cellStyle name="Percent 2 53" xfId="36292" xr:uid="{00000000-0005-0000-0000-0000FA8D0000}"/>
    <cellStyle name="Percent 2 54" xfId="36293" xr:uid="{00000000-0005-0000-0000-0000FB8D0000}"/>
    <cellStyle name="Percent 2 55" xfId="36294" xr:uid="{00000000-0005-0000-0000-0000FC8D0000}"/>
    <cellStyle name="Percent 2 56" xfId="36295" xr:uid="{00000000-0005-0000-0000-0000FD8D0000}"/>
    <cellStyle name="Percent 2 57" xfId="36296" xr:uid="{00000000-0005-0000-0000-0000FE8D0000}"/>
    <cellStyle name="Percent 2 58" xfId="36297" xr:uid="{00000000-0005-0000-0000-0000FF8D0000}"/>
    <cellStyle name="Percent 2 59" xfId="36298" xr:uid="{00000000-0005-0000-0000-0000008E0000}"/>
    <cellStyle name="Percent 2 6" xfId="36299" xr:uid="{00000000-0005-0000-0000-0000018E0000}"/>
    <cellStyle name="Percent 2 6 2" xfId="36300" xr:uid="{00000000-0005-0000-0000-0000028E0000}"/>
    <cellStyle name="Percent 2 6 3" xfId="36301" xr:uid="{00000000-0005-0000-0000-0000038E0000}"/>
    <cellStyle name="Percent 2 60" xfId="36302" xr:uid="{00000000-0005-0000-0000-0000048E0000}"/>
    <cellStyle name="Percent 2 61" xfId="36303" xr:uid="{00000000-0005-0000-0000-0000058E0000}"/>
    <cellStyle name="Percent 2 62" xfId="36304" xr:uid="{00000000-0005-0000-0000-0000068E0000}"/>
    <cellStyle name="Percent 2 63" xfId="36305" xr:uid="{00000000-0005-0000-0000-0000078E0000}"/>
    <cellStyle name="Percent 2 63 2" xfId="36306" xr:uid="{00000000-0005-0000-0000-0000088E0000}"/>
    <cellStyle name="Percent 2 64" xfId="36307" xr:uid="{00000000-0005-0000-0000-0000098E0000}"/>
    <cellStyle name="Percent 2 65" xfId="36308" xr:uid="{00000000-0005-0000-0000-00000A8E0000}"/>
    <cellStyle name="Percent 2 66" xfId="36309" xr:uid="{00000000-0005-0000-0000-00000B8E0000}"/>
    <cellStyle name="Percent 2 67" xfId="36310" xr:uid="{00000000-0005-0000-0000-00000C8E0000}"/>
    <cellStyle name="Percent 2 68" xfId="36311" xr:uid="{00000000-0005-0000-0000-00000D8E0000}"/>
    <cellStyle name="Percent 2 69" xfId="36312" xr:uid="{00000000-0005-0000-0000-00000E8E0000}"/>
    <cellStyle name="Percent 2 7" xfId="36313" xr:uid="{00000000-0005-0000-0000-00000F8E0000}"/>
    <cellStyle name="Percent 2 7 2" xfId="36314" xr:uid="{00000000-0005-0000-0000-0000108E0000}"/>
    <cellStyle name="Percent 2 70" xfId="36315" xr:uid="{00000000-0005-0000-0000-0000118E0000}"/>
    <cellStyle name="Percent 2 8" xfId="36316" xr:uid="{00000000-0005-0000-0000-0000128E0000}"/>
    <cellStyle name="Percent 2 8 2" xfId="36317" xr:uid="{00000000-0005-0000-0000-0000138E0000}"/>
    <cellStyle name="Percent 2 9" xfId="36318" xr:uid="{00000000-0005-0000-0000-0000148E0000}"/>
    <cellStyle name="Percent 2 9 2" xfId="36319" xr:uid="{00000000-0005-0000-0000-0000158E0000}"/>
    <cellStyle name="Percent 20" xfId="36320" xr:uid="{00000000-0005-0000-0000-0000168E0000}"/>
    <cellStyle name="Percent 21" xfId="36321" xr:uid="{00000000-0005-0000-0000-0000178E0000}"/>
    <cellStyle name="Percent 21 2" xfId="36322" xr:uid="{00000000-0005-0000-0000-0000188E0000}"/>
    <cellStyle name="Percent 21 3" xfId="36323" xr:uid="{00000000-0005-0000-0000-0000198E0000}"/>
    <cellStyle name="Percent 22" xfId="36324" xr:uid="{00000000-0005-0000-0000-00001A8E0000}"/>
    <cellStyle name="Percent 22 10" xfId="36325" xr:uid="{00000000-0005-0000-0000-00001B8E0000}"/>
    <cellStyle name="Percent 22 11" xfId="36326" xr:uid="{00000000-0005-0000-0000-00001C8E0000}"/>
    <cellStyle name="Percent 22 12" xfId="36327" xr:uid="{00000000-0005-0000-0000-00001D8E0000}"/>
    <cellStyle name="Percent 22 13" xfId="36328" xr:uid="{00000000-0005-0000-0000-00001E8E0000}"/>
    <cellStyle name="Percent 22 14" xfId="36329" xr:uid="{00000000-0005-0000-0000-00001F8E0000}"/>
    <cellStyle name="Percent 22 15" xfId="36330" xr:uid="{00000000-0005-0000-0000-0000208E0000}"/>
    <cellStyle name="Percent 22 16" xfId="36331" xr:uid="{00000000-0005-0000-0000-0000218E0000}"/>
    <cellStyle name="Percent 22 17" xfId="36332" xr:uid="{00000000-0005-0000-0000-0000228E0000}"/>
    <cellStyle name="Percent 22 18" xfId="36333" xr:uid="{00000000-0005-0000-0000-0000238E0000}"/>
    <cellStyle name="Percent 22 19" xfId="36334" xr:uid="{00000000-0005-0000-0000-0000248E0000}"/>
    <cellStyle name="Percent 22 2" xfId="36335" xr:uid="{00000000-0005-0000-0000-0000258E0000}"/>
    <cellStyle name="Percent 22 20" xfId="36336" xr:uid="{00000000-0005-0000-0000-0000268E0000}"/>
    <cellStyle name="Percent 22 21" xfId="36337" xr:uid="{00000000-0005-0000-0000-0000278E0000}"/>
    <cellStyle name="Percent 22 3" xfId="36338" xr:uid="{00000000-0005-0000-0000-0000288E0000}"/>
    <cellStyle name="Percent 22 4" xfId="36339" xr:uid="{00000000-0005-0000-0000-0000298E0000}"/>
    <cellStyle name="Percent 22 5" xfId="36340" xr:uid="{00000000-0005-0000-0000-00002A8E0000}"/>
    <cellStyle name="Percent 22 6" xfId="36341" xr:uid="{00000000-0005-0000-0000-00002B8E0000}"/>
    <cellStyle name="Percent 22 7" xfId="36342" xr:uid="{00000000-0005-0000-0000-00002C8E0000}"/>
    <cellStyle name="Percent 22 8" xfId="36343" xr:uid="{00000000-0005-0000-0000-00002D8E0000}"/>
    <cellStyle name="Percent 22 9" xfId="36344" xr:uid="{00000000-0005-0000-0000-00002E8E0000}"/>
    <cellStyle name="Percent 23" xfId="36345" xr:uid="{00000000-0005-0000-0000-00002F8E0000}"/>
    <cellStyle name="Percent 24" xfId="36346" xr:uid="{00000000-0005-0000-0000-0000308E0000}"/>
    <cellStyle name="Percent 25" xfId="36347" xr:uid="{00000000-0005-0000-0000-0000318E0000}"/>
    <cellStyle name="Percent 26" xfId="36348" xr:uid="{00000000-0005-0000-0000-0000328E0000}"/>
    <cellStyle name="Percent 27" xfId="36349" xr:uid="{00000000-0005-0000-0000-0000338E0000}"/>
    <cellStyle name="Percent 27 10" xfId="36350" xr:uid="{00000000-0005-0000-0000-0000348E0000}"/>
    <cellStyle name="Percent 27 11" xfId="36351" xr:uid="{00000000-0005-0000-0000-0000358E0000}"/>
    <cellStyle name="Percent 27 12" xfId="36352" xr:uid="{00000000-0005-0000-0000-0000368E0000}"/>
    <cellStyle name="Percent 27 13" xfId="36353" xr:uid="{00000000-0005-0000-0000-0000378E0000}"/>
    <cellStyle name="Percent 27 14" xfId="36354" xr:uid="{00000000-0005-0000-0000-0000388E0000}"/>
    <cellStyle name="Percent 27 15" xfId="36355" xr:uid="{00000000-0005-0000-0000-0000398E0000}"/>
    <cellStyle name="Percent 27 16" xfId="36356" xr:uid="{00000000-0005-0000-0000-00003A8E0000}"/>
    <cellStyle name="Percent 27 17" xfId="36357" xr:uid="{00000000-0005-0000-0000-00003B8E0000}"/>
    <cellStyle name="Percent 27 18" xfId="36358" xr:uid="{00000000-0005-0000-0000-00003C8E0000}"/>
    <cellStyle name="Percent 27 2" xfId="36359" xr:uid="{00000000-0005-0000-0000-00003D8E0000}"/>
    <cellStyle name="Percent 27 3" xfId="36360" xr:uid="{00000000-0005-0000-0000-00003E8E0000}"/>
    <cellStyle name="Percent 27 4" xfId="36361" xr:uid="{00000000-0005-0000-0000-00003F8E0000}"/>
    <cellStyle name="Percent 27 5" xfId="36362" xr:uid="{00000000-0005-0000-0000-0000408E0000}"/>
    <cellStyle name="Percent 27 6" xfId="36363" xr:uid="{00000000-0005-0000-0000-0000418E0000}"/>
    <cellStyle name="Percent 27 7" xfId="36364" xr:uid="{00000000-0005-0000-0000-0000428E0000}"/>
    <cellStyle name="Percent 27 8" xfId="36365" xr:uid="{00000000-0005-0000-0000-0000438E0000}"/>
    <cellStyle name="Percent 27 9" xfId="36366" xr:uid="{00000000-0005-0000-0000-0000448E0000}"/>
    <cellStyle name="Percent 28" xfId="36367" xr:uid="{00000000-0005-0000-0000-0000458E0000}"/>
    <cellStyle name="Percent 28 10" xfId="36368" xr:uid="{00000000-0005-0000-0000-0000468E0000}"/>
    <cellStyle name="Percent 28 11" xfId="36369" xr:uid="{00000000-0005-0000-0000-0000478E0000}"/>
    <cellStyle name="Percent 28 12" xfId="36370" xr:uid="{00000000-0005-0000-0000-0000488E0000}"/>
    <cellStyle name="Percent 28 13" xfId="36371" xr:uid="{00000000-0005-0000-0000-0000498E0000}"/>
    <cellStyle name="Percent 28 14" xfId="36372" xr:uid="{00000000-0005-0000-0000-00004A8E0000}"/>
    <cellStyle name="Percent 28 15" xfId="36373" xr:uid="{00000000-0005-0000-0000-00004B8E0000}"/>
    <cellStyle name="Percent 28 16" xfId="36374" xr:uid="{00000000-0005-0000-0000-00004C8E0000}"/>
    <cellStyle name="Percent 28 17" xfId="36375" xr:uid="{00000000-0005-0000-0000-00004D8E0000}"/>
    <cellStyle name="Percent 28 18" xfId="36376" xr:uid="{00000000-0005-0000-0000-00004E8E0000}"/>
    <cellStyle name="Percent 28 19" xfId="36377" xr:uid="{00000000-0005-0000-0000-00004F8E0000}"/>
    <cellStyle name="Percent 28 2" xfId="36378" xr:uid="{00000000-0005-0000-0000-0000508E0000}"/>
    <cellStyle name="Percent 28 3" xfId="36379" xr:uid="{00000000-0005-0000-0000-0000518E0000}"/>
    <cellStyle name="Percent 28 4" xfId="36380" xr:uid="{00000000-0005-0000-0000-0000528E0000}"/>
    <cellStyle name="Percent 28 5" xfId="36381" xr:uid="{00000000-0005-0000-0000-0000538E0000}"/>
    <cellStyle name="Percent 28 6" xfId="36382" xr:uid="{00000000-0005-0000-0000-0000548E0000}"/>
    <cellStyle name="Percent 28 7" xfId="36383" xr:uid="{00000000-0005-0000-0000-0000558E0000}"/>
    <cellStyle name="Percent 28 8" xfId="36384" xr:uid="{00000000-0005-0000-0000-0000568E0000}"/>
    <cellStyle name="Percent 28 9" xfId="36385" xr:uid="{00000000-0005-0000-0000-0000578E0000}"/>
    <cellStyle name="Percent 29" xfId="36386" xr:uid="{00000000-0005-0000-0000-0000588E0000}"/>
    <cellStyle name="Percent 3" xfId="36387" xr:uid="{00000000-0005-0000-0000-0000598E0000}"/>
    <cellStyle name="Percent 3 2" xfId="36388" xr:uid="{00000000-0005-0000-0000-00005A8E0000}"/>
    <cellStyle name="Percent 3 2 2" xfId="36389" xr:uid="{00000000-0005-0000-0000-00005B8E0000}"/>
    <cellStyle name="Percent 3 2 2 2" xfId="36390" xr:uid="{00000000-0005-0000-0000-00005C8E0000}"/>
    <cellStyle name="Percent 3 2 3" xfId="36391" xr:uid="{00000000-0005-0000-0000-00005D8E0000}"/>
    <cellStyle name="Percent 3 3" xfId="36392" xr:uid="{00000000-0005-0000-0000-00005E8E0000}"/>
    <cellStyle name="Percent 3 3 2" xfId="36393" xr:uid="{00000000-0005-0000-0000-00005F8E0000}"/>
    <cellStyle name="Percent 3 3 3" xfId="36394" xr:uid="{00000000-0005-0000-0000-0000608E0000}"/>
    <cellStyle name="Percent 3 4" xfId="36395" xr:uid="{00000000-0005-0000-0000-0000618E0000}"/>
    <cellStyle name="Percent 30" xfId="36396" xr:uid="{00000000-0005-0000-0000-0000628E0000}"/>
    <cellStyle name="Percent 30 10" xfId="36397" xr:uid="{00000000-0005-0000-0000-0000638E0000}"/>
    <cellStyle name="Percent 30 11" xfId="36398" xr:uid="{00000000-0005-0000-0000-0000648E0000}"/>
    <cellStyle name="Percent 30 12" xfId="36399" xr:uid="{00000000-0005-0000-0000-0000658E0000}"/>
    <cellStyle name="Percent 30 13" xfId="36400" xr:uid="{00000000-0005-0000-0000-0000668E0000}"/>
    <cellStyle name="Percent 30 14" xfId="36401" xr:uid="{00000000-0005-0000-0000-0000678E0000}"/>
    <cellStyle name="Percent 30 15" xfId="36402" xr:uid="{00000000-0005-0000-0000-0000688E0000}"/>
    <cellStyle name="Percent 30 2" xfId="36403" xr:uid="{00000000-0005-0000-0000-0000698E0000}"/>
    <cellStyle name="Percent 30 3" xfId="36404" xr:uid="{00000000-0005-0000-0000-00006A8E0000}"/>
    <cellStyle name="Percent 30 4" xfId="36405" xr:uid="{00000000-0005-0000-0000-00006B8E0000}"/>
    <cellStyle name="Percent 30 5" xfId="36406" xr:uid="{00000000-0005-0000-0000-00006C8E0000}"/>
    <cellStyle name="Percent 30 6" xfId="36407" xr:uid="{00000000-0005-0000-0000-00006D8E0000}"/>
    <cellStyle name="Percent 30 7" xfId="36408" xr:uid="{00000000-0005-0000-0000-00006E8E0000}"/>
    <cellStyle name="Percent 30 8" xfId="36409" xr:uid="{00000000-0005-0000-0000-00006F8E0000}"/>
    <cellStyle name="Percent 30 9" xfId="36410" xr:uid="{00000000-0005-0000-0000-0000708E0000}"/>
    <cellStyle name="Percent 31" xfId="36411" xr:uid="{00000000-0005-0000-0000-0000718E0000}"/>
    <cellStyle name="Percent 32" xfId="36412" xr:uid="{00000000-0005-0000-0000-0000728E0000}"/>
    <cellStyle name="Percent 33" xfId="27" xr:uid="{00000000-0005-0000-0000-0000738E0000}"/>
    <cellStyle name="Percent 36" xfId="36413" xr:uid="{00000000-0005-0000-0000-0000748E0000}"/>
    <cellStyle name="Percent 36 2" xfId="36414" xr:uid="{00000000-0005-0000-0000-0000758E0000}"/>
    <cellStyle name="Percent 36 3" xfId="36415" xr:uid="{00000000-0005-0000-0000-0000768E0000}"/>
    <cellStyle name="Percent 36 4" xfId="36416" xr:uid="{00000000-0005-0000-0000-0000778E0000}"/>
    <cellStyle name="Percent 36 5" xfId="36417" xr:uid="{00000000-0005-0000-0000-0000788E0000}"/>
    <cellStyle name="Percent 36 6" xfId="36418" xr:uid="{00000000-0005-0000-0000-0000798E0000}"/>
    <cellStyle name="Percent 36 7" xfId="36419" xr:uid="{00000000-0005-0000-0000-00007A8E0000}"/>
    <cellStyle name="Percent 36 8" xfId="36420" xr:uid="{00000000-0005-0000-0000-00007B8E0000}"/>
    <cellStyle name="Percent 36 9" xfId="36421" xr:uid="{00000000-0005-0000-0000-00007C8E0000}"/>
    <cellStyle name="Percent 39 2" xfId="36422" xr:uid="{00000000-0005-0000-0000-00007D8E0000}"/>
    <cellStyle name="Percent 39 3" xfId="36423" xr:uid="{00000000-0005-0000-0000-00007E8E0000}"/>
    <cellStyle name="Percent 39 4" xfId="36424" xr:uid="{00000000-0005-0000-0000-00007F8E0000}"/>
    <cellStyle name="Percent 39 5" xfId="36425" xr:uid="{00000000-0005-0000-0000-0000808E0000}"/>
    <cellStyle name="Percent 39 6" xfId="36426" xr:uid="{00000000-0005-0000-0000-0000818E0000}"/>
    <cellStyle name="Percent 39 7" xfId="36427" xr:uid="{00000000-0005-0000-0000-0000828E0000}"/>
    <cellStyle name="Percent 39 8" xfId="36428" xr:uid="{00000000-0005-0000-0000-0000838E0000}"/>
    <cellStyle name="Percent 39 9" xfId="36429" xr:uid="{00000000-0005-0000-0000-0000848E0000}"/>
    <cellStyle name="Percent 4" xfId="36430" xr:uid="{00000000-0005-0000-0000-0000858E0000}"/>
    <cellStyle name="Percent 4 10" xfId="36431" xr:uid="{00000000-0005-0000-0000-0000868E0000}"/>
    <cellStyle name="Percent 4 11" xfId="36432" xr:uid="{00000000-0005-0000-0000-0000878E0000}"/>
    <cellStyle name="Percent 4 12" xfId="36433" xr:uid="{00000000-0005-0000-0000-0000888E0000}"/>
    <cellStyle name="Percent 4 13" xfId="36434" xr:uid="{00000000-0005-0000-0000-0000898E0000}"/>
    <cellStyle name="Percent 4 14" xfId="36435" xr:uid="{00000000-0005-0000-0000-00008A8E0000}"/>
    <cellStyle name="Percent 4 15" xfId="36436" xr:uid="{00000000-0005-0000-0000-00008B8E0000}"/>
    <cellStyle name="Percent 4 16" xfId="36437" xr:uid="{00000000-0005-0000-0000-00008C8E0000}"/>
    <cellStyle name="Percent 4 17" xfId="36438" xr:uid="{00000000-0005-0000-0000-00008D8E0000}"/>
    <cellStyle name="Percent 4 18" xfId="36439" xr:uid="{00000000-0005-0000-0000-00008E8E0000}"/>
    <cellStyle name="Percent 4 19" xfId="36440" xr:uid="{00000000-0005-0000-0000-00008F8E0000}"/>
    <cellStyle name="Percent 4 2" xfId="36441" xr:uid="{00000000-0005-0000-0000-0000908E0000}"/>
    <cellStyle name="Percent 4 2 2" xfId="36442" xr:uid="{00000000-0005-0000-0000-0000918E0000}"/>
    <cellStyle name="Percent 4 20" xfId="36443" xr:uid="{00000000-0005-0000-0000-0000928E0000}"/>
    <cellStyle name="Percent 4 21" xfId="36444" xr:uid="{00000000-0005-0000-0000-0000938E0000}"/>
    <cellStyle name="Percent 4 22" xfId="36445" xr:uid="{00000000-0005-0000-0000-0000948E0000}"/>
    <cellStyle name="Percent 4 23" xfId="36446" xr:uid="{00000000-0005-0000-0000-0000958E0000}"/>
    <cellStyle name="Percent 4 24" xfId="36447" xr:uid="{00000000-0005-0000-0000-0000968E0000}"/>
    <cellStyle name="Percent 4 25" xfId="36448" xr:uid="{00000000-0005-0000-0000-0000978E0000}"/>
    <cellStyle name="Percent 4 26" xfId="36449" xr:uid="{00000000-0005-0000-0000-0000988E0000}"/>
    <cellStyle name="Percent 4 27" xfId="36450" xr:uid="{00000000-0005-0000-0000-0000998E0000}"/>
    <cellStyle name="Percent 4 28" xfId="36451" xr:uid="{00000000-0005-0000-0000-00009A8E0000}"/>
    <cellStyle name="Percent 4 29" xfId="36452" xr:uid="{00000000-0005-0000-0000-00009B8E0000}"/>
    <cellStyle name="Percent 4 3" xfId="36453" xr:uid="{00000000-0005-0000-0000-00009C8E0000}"/>
    <cellStyle name="Percent 4 30" xfId="36454" xr:uid="{00000000-0005-0000-0000-00009D8E0000}"/>
    <cellStyle name="Percent 4 31" xfId="36455" xr:uid="{00000000-0005-0000-0000-00009E8E0000}"/>
    <cellStyle name="Percent 4 32" xfId="36456" xr:uid="{00000000-0005-0000-0000-00009F8E0000}"/>
    <cellStyle name="Percent 4 4" xfId="36457" xr:uid="{00000000-0005-0000-0000-0000A08E0000}"/>
    <cellStyle name="Percent 4 5" xfId="36458" xr:uid="{00000000-0005-0000-0000-0000A18E0000}"/>
    <cellStyle name="Percent 4 6" xfId="36459" xr:uid="{00000000-0005-0000-0000-0000A28E0000}"/>
    <cellStyle name="Percent 4 7" xfId="36460" xr:uid="{00000000-0005-0000-0000-0000A38E0000}"/>
    <cellStyle name="Percent 4 8" xfId="36461" xr:uid="{00000000-0005-0000-0000-0000A48E0000}"/>
    <cellStyle name="Percent 4 9" xfId="36462" xr:uid="{00000000-0005-0000-0000-0000A58E0000}"/>
    <cellStyle name="Percent 43" xfId="36463" xr:uid="{00000000-0005-0000-0000-0000A68E0000}"/>
    <cellStyle name="Percent 47" xfId="36464" xr:uid="{00000000-0005-0000-0000-0000A78E0000}"/>
    <cellStyle name="Percent 5" xfId="36465" xr:uid="{00000000-0005-0000-0000-0000A88E0000}"/>
    <cellStyle name="Percent 5 10" xfId="36466" xr:uid="{00000000-0005-0000-0000-0000A98E0000}"/>
    <cellStyle name="Percent 5 11" xfId="36467" xr:uid="{00000000-0005-0000-0000-0000AA8E0000}"/>
    <cellStyle name="Percent 5 12" xfId="36468" xr:uid="{00000000-0005-0000-0000-0000AB8E0000}"/>
    <cellStyle name="Percent 5 13" xfId="36469" xr:uid="{00000000-0005-0000-0000-0000AC8E0000}"/>
    <cellStyle name="Percent 5 14" xfId="36470" xr:uid="{00000000-0005-0000-0000-0000AD8E0000}"/>
    <cellStyle name="Percent 5 15" xfId="36471" xr:uid="{00000000-0005-0000-0000-0000AE8E0000}"/>
    <cellStyle name="Percent 5 16" xfId="36472" xr:uid="{00000000-0005-0000-0000-0000AF8E0000}"/>
    <cellStyle name="Percent 5 2" xfId="36473" xr:uid="{00000000-0005-0000-0000-0000B08E0000}"/>
    <cellStyle name="Percent 5 2 2" xfId="36474" xr:uid="{00000000-0005-0000-0000-0000B18E0000}"/>
    <cellStyle name="Percent 5 3" xfId="36475" xr:uid="{00000000-0005-0000-0000-0000B28E0000}"/>
    <cellStyle name="Percent 5 4" xfId="36476" xr:uid="{00000000-0005-0000-0000-0000B38E0000}"/>
    <cellStyle name="Percent 5 5" xfId="36477" xr:uid="{00000000-0005-0000-0000-0000B48E0000}"/>
    <cellStyle name="Percent 5 6" xfId="36478" xr:uid="{00000000-0005-0000-0000-0000B58E0000}"/>
    <cellStyle name="Percent 5 7" xfId="36479" xr:uid="{00000000-0005-0000-0000-0000B68E0000}"/>
    <cellStyle name="Percent 5 8" xfId="36480" xr:uid="{00000000-0005-0000-0000-0000B78E0000}"/>
    <cellStyle name="Percent 5 9" xfId="36481" xr:uid="{00000000-0005-0000-0000-0000B88E0000}"/>
    <cellStyle name="Percent 6" xfId="36482" xr:uid="{00000000-0005-0000-0000-0000B98E0000}"/>
    <cellStyle name="Percent 6 2" xfId="36483" xr:uid="{00000000-0005-0000-0000-0000BA8E0000}"/>
    <cellStyle name="Percent 6 3" xfId="36484" xr:uid="{00000000-0005-0000-0000-0000BB8E0000}"/>
    <cellStyle name="Percent 6 4" xfId="36485" xr:uid="{00000000-0005-0000-0000-0000BC8E0000}"/>
    <cellStyle name="Percent 7" xfId="36486" xr:uid="{00000000-0005-0000-0000-0000BD8E0000}"/>
    <cellStyle name="Percent 7 10" xfId="36487" xr:uid="{00000000-0005-0000-0000-0000BE8E0000}"/>
    <cellStyle name="Percent 7 11" xfId="36488" xr:uid="{00000000-0005-0000-0000-0000BF8E0000}"/>
    <cellStyle name="Percent 7 12" xfId="36489" xr:uid="{00000000-0005-0000-0000-0000C08E0000}"/>
    <cellStyle name="Percent 7 13" xfId="36490" xr:uid="{00000000-0005-0000-0000-0000C18E0000}"/>
    <cellStyle name="Percent 7 14" xfId="36491" xr:uid="{00000000-0005-0000-0000-0000C28E0000}"/>
    <cellStyle name="Percent 7 15" xfId="36492" xr:uid="{00000000-0005-0000-0000-0000C38E0000}"/>
    <cellStyle name="Percent 7 16" xfId="36493" xr:uid="{00000000-0005-0000-0000-0000C48E0000}"/>
    <cellStyle name="Percent 7 17" xfId="36494" xr:uid="{00000000-0005-0000-0000-0000C58E0000}"/>
    <cellStyle name="Percent 7 18" xfId="36495" xr:uid="{00000000-0005-0000-0000-0000C68E0000}"/>
    <cellStyle name="Percent 7 19" xfId="36496" xr:uid="{00000000-0005-0000-0000-0000C78E0000}"/>
    <cellStyle name="Percent 7 2" xfId="36497" xr:uid="{00000000-0005-0000-0000-0000C88E0000}"/>
    <cellStyle name="Percent 7 2 2" xfId="36498" xr:uid="{00000000-0005-0000-0000-0000C98E0000}"/>
    <cellStyle name="Percent 7 2 3" xfId="36499" xr:uid="{00000000-0005-0000-0000-0000CA8E0000}"/>
    <cellStyle name="Percent 7 20" xfId="36500" xr:uid="{00000000-0005-0000-0000-0000CB8E0000}"/>
    <cellStyle name="Percent 7 21" xfId="36501" xr:uid="{00000000-0005-0000-0000-0000CC8E0000}"/>
    <cellStyle name="Percent 7 22" xfId="36502" xr:uid="{00000000-0005-0000-0000-0000CD8E0000}"/>
    <cellStyle name="Percent 7 23" xfId="36503" xr:uid="{00000000-0005-0000-0000-0000CE8E0000}"/>
    <cellStyle name="Percent 7 24" xfId="36504" xr:uid="{00000000-0005-0000-0000-0000CF8E0000}"/>
    <cellStyle name="Percent 7 25" xfId="36505" xr:uid="{00000000-0005-0000-0000-0000D08E0000}"/>
    <cellStyle name="Percent 7 26" xfId="36506" xr:uid="{00000000-0005-0000-0000-0000D18E0000}"/>
    <cellStyle name="Percent 7 27" xfId="36507" xr:uid="{00000000-0005-0000-0000-0000D28E0000}"/>
    <cellStyle name="Percent 7 28" xfId="36508" xr:uid="{00000000-0005-0000-0000-0000D38E0000}"/>
    <cellStyle name="Percent 7 29" xfId="36509" xr:uid="{00000000-0005-0000-0000-0000D48E0000}"/>
    <cellStyle name="Percent 7 3" xfId="36510" xr:uid="{00000000-0005-0000-0000-0000D58E0000}"/>
    <cellStyle name="Percent 7 30" xfId="36511" xr:uid="{00000000-0005-0000-0000-0000D68E0000}"/>
    <cellStyle name="Percent 7 31" xfId="36512" xr:uid="{00000000-0005-0000-0000-0000D78E0000}"/>
    <cellStyle name="Percent 7 32" xfId="36513" xr:uid="{00000000-0005-0000-0000-0000D88E0000}"/>
    <cellStyle name="Percent 7 33" xfId="36514" xr:uid="{00000000-0005-0000-0000-0000D98E0000}"/>
    <cellStyle name="Percent 7 34" xfId="36515" xr:uid="{00000000-0005-0000-0000-0000DA8E0000}"/>
    <cellStyle name="Percent 7 4" xfId="36516" xr:uid="{00000000-0005-0000-0000-0000DB8E0000}"/>
    <cellStyle name="Percent 7 5" xfId="36517" xr:uid="{00000000-0005-0000-0000-0000DC8E0000}"/>
    <cellStyle name="Percent 7 6" xfId="36518" xr:uid="{00000000-0005-0000-0000-0000DD8E0000}"/>
    <cellStyle name="Percent 7 7" xfId="36519" xr:uid="{00000000-0005-0000-0000-0000DE8E0000}"/>
    <cellStyle name="Percent 7 8" xfId="36520" xr:uid="{00000000-0005-0000-0000-0000DF8E0000}"/>
    <cellStyle name="Percent 7 9" xfId="36521" xr:uid="{00000000-0005-0000-0000-0000E08E0000}"/>
    <cellStyle name="Percent 8" xfId="36522" xr:uid="{00000000-0005-0000-0000-0000E18E0000}"/>
    <cellStyle name="Percent 8 2" xfId="36523" xr:uid="{00000000-0005-0000-0000-0000E28E0000}"/>
    <cellStyle name="Percent 8 3" xfId="36524" xr:uid="{00000000-0005-0000-0000-0000E38E0000}"/>
    <cellStyle name="Percent 8 4" xfId="36525" xr:uid="{00000000-0005-0000-0000-0000E48E0000}"/>
    <cellStyle name="Percent 8 5" xfId="36526" xr:uid="{00000000-0005-0000-0000-0000E58E0000}"/>
    <cellStyle name="Percent 8 6" xfId="36527" xr:uid="{00000000-0005-0000-0000-0000E68E0000}"/>
    <cellStyle name="Percent 9" xfId="36528" xr:uid="{00000000-0005-0000-0000-0000E78E0000}"/>
    <cellStyle name="Percent 9 10" xfId="36529" xr:uid="{00000000-0005-0000-0000-0000E88E0000}"/>
    <cellStyle name="Percent 9 11" xfId="36530" xr:uid="{00000000-0005-0000-0000-0000E98E0000}"/>
    <cellStyle name="Percent 9 12" xfId="36531" xr:uid="{00000000-0005-0000-0000-0000EA8E0000}"/>
    <cellStyle name="Percent 9 13" xfId="36532" xr:uid="{00000000-0005-0000-0000-0000EB8E0000}"/>
    <cellStyle name="Percent 9 2" xfId="36533" xr:uid="{00000000-0005-0000-0000-0000EC8E0000}"/>
    <cellStyle name="Percent 9 2 2" xfId="36534" xr:uid="{00000000-0005-0000-0000-0000ED8E0000}"/>
    <cellStyle name="Percent 9 2 2 2" xfId="36535" xr:uid="{00000000-0005-0000-0000-0000EE8E0000}"/>
    <cellStyle name="Percent 9 2 3" xfId="36536" xr:uid="{00000000-0005-0000-0000-0000EF8E0000}"/>
    <cellStyle name="Percent 9 3" xfId="36537" xr:uid="{00000000-0005-0000-0000-0000F08E0000}"/>
    <cellStyle name="Percent 9 3 2" xfId="36538" xr:uid="{00000000-0005-0000-0000-0000F18E0000}"/>
    <cellStyle name="Percent 9 3 3" xfId="36539" xr:uid="{00000000-0005-0000-0000-0000F28E0000}"/>
    <cellStyle name="Percent 9 4" xfId="36540" xr:uid="{00000000-0005-0000-0000-0000F38E0000}"/>
    <cellStyle name="Percent 9 4 2" xfId="36541" xr:uid="{00000000-0005-0000-0000-0000F48E0000}"/>
    <cellStyle name="Percent 9 5" xfId="36542" xr:uid="{00000000-0005-0000-0000-0000F58E0000}"/>
    <cellStyle name="Percent 9 6" xfId="36543" xr:uid="{00000000-0005-0000-0000-0000F68E0000}"/>
    <cellStyle name="Percent 9 7" xfId="36544" xr:uid="{00000000-0005-0000-0000-0000F78E0000}"/>
    <cellStyle name="Percent 9 8" xfId="36545" xr:uid="{00000000-0005-0000-0000-0000F88E0000}"/>
    <cellStyle name="Percent 9 9" xfId="36546" xr:uid="{00000000-0005-0000-0000-0000F98E0000}"/>
    <cellStyle name="Percent*" xfId="36547" xr:uid="{00000000-0005-0000-0000-0000FA8E0000}"/>
    <cellStyle name="Percent.0" xfId="36548" xr:uid="{00000000-0005-0000-0000-0000FB8E0000}"/>
    <cellStyle name="Percent.00" xfId="36549" xr:uid="{00000000-0005-0000-0000-0000FC8E0000}"/>
    <cellStyle name="Percent0" xfId="36550" xr:uid="{00000000-0005-0000-0000-0000FD8E0000}"/>
    <cellStyle name="Percentage" xfId="36551" xr:uid="{00000000-0005-0000-0000-0000FE8E0000}"/>
    <cellStyle name="Percentage 2" xfId="36552" xr:uid="{00000000-0005-0000-0000-0000FF8E0000}"/>
    <cellStyle name="Percentuale 2" xfId="36553" xr:uid="{00000000-0005-0000-0000-0000008F0000}"/>
    <cellStyle name="Percentuale 2 2" xfId="36554" xr:uid="{00000000-0005-0000-0000-0000018F0000}"/>
    <cellStyle name="Period" xfId="36555" xr:uid="{00000000-0005-0000-0000-0000028F0000}"/>
    <cellStyle name="Period +" xfId="36556" xr:uid="{00000000-0005-0000-0000-0000038F0000}"/>
    <cellStyle name="Price" xfId="36557" xr:uid="{00000000-0005-0000-0000-0000048F0000}"/>
    <cellStyle name="Problem Formula" xfId="36558" xr:uid="{00000000-0005-0000-0000-0000058F0000}"/>
    <cellStyle name="ProductClass" xfId="36559" xr:uid="{00000000-0005-0000-0000-0000068F0000}"/>
    <cellStyle name="ProductType" xfId="36560" xr:uid="{00000000-0005-0000-0000-0000078F0000}"/>
    <cellStyle name="ProgramArea_RP" xfId="36561" xr:uid="{00000000-0005-0000-0000-0000088F0000}"/>
    <cellStyle name="Publication_style" xfId="36562" xr:uid="{00000000-0005-0000-0000-0000098F0000}"/>
    <cellStyle name="QvB" xfId="36563" xr:uid="{00000000-0005-0000-0000-00000A8F0000}"/>
    <cellStyle name="RebateValue" xfId="36564" xr:uid="{00000000-0005-0000-0000-00000B8F0000}"/>
    <cellStyle name="Refdb standard" xfId="25" xr:uid="{00000000-0005-0000-0000-00000C8F0000}"/>
    <cellStyle name="Refdb standard 2" xfId="36565" xr:uid="{00000000-0005-0000-0000-00000D8F0000}"/>
    <cellStyle name="ReportData" xfId="36566" xr:uid="{00000000-0005-0000-0000-00000E8F0000}"/>
    <cellStyle name="ReportElements" xfId="36567" xr:uid="{00000000-0005-0000-0000-00000F8F0000}"/>
    <cellStyle name="ReportHeader" xfId="36568" xr:uid="{00000000-0005-0000-0000-0000108F0000}"/>
    <cellStyle name="ReportHeader 2" xfId="36569" xr:uid="{00000000-0005-0000-0000-0000118F0000}"/>
    <cellStyle name="Reports-0" xfId="36570" xr:uid="{00000000-0005-0000-0000-0000128F0000}"/>
    <cellStyle name="Reports-2" xfId="36571" xr:uid="{00000000-0005-0000-0000-0000138F0000}"/>
    <cellStyle name="ResellerType" xfId="36572" xr:uid="{00000000-0005-0000-0000-0000148F0000}"/>
    <cellStyle name="RISKbigPercent" xfId="36573" xr:uid="{00000000-0005-0000-0000-0000158F0000}"/>
    <cellStyle name="RISKbigPercent 2" xfId="36574" xr:uid="{00000000-0005-0000-0000-0000168F0000}"/>
    <cellStyle name="RISKbigPercent 2 2" xfId="36575" xr:uid="{00000000-0005-0000-0000-0000178F0000}"/>
    <cellStyle name="RISKbigPercent 2 3" xfId="36576" xr:uid="{00000000-0005-0000-0000-0000188F0000}"/>
    <cellStyle name="RISKbigPercent 2 4" xfId="36577" xr:uid="{00000000-0005-0000-0000-0000198F0000}"/>
    <cellStyle name="RISKbigPercent 2 5" xfId="36578" xr:uid="{00000000-0005-0000-0000-00001A8F0000}"/>
    <cellStyle name="RISKbigPercent 3" xfId="36579" xr:uid="{00000000-0005-0000-0000-00001B8F0000}"/>
    <cellStyle name="RISKbigPercent 4" xfId="36580" xr:uid="{00000000-0005-0000-0000-00001C8F0000}"/>
    <cellStyle name="RISKbigPercent 5" xfId="36581" xr:uid="{00000000-0005-0000-0000-00001D8F0000}"/>
    <cellStyle name="RISKbigPercent 6" xfId="36582" xr:uid="{00000000-0005-0000-0000-00001E8F0000}"/>
    <cellStyle name="RISKbigPercent 7" xfId="36583" xr:uid="{00000000-0005-0000-0000-00001F8F0000}"/>
    <cellStyle name="RISKbigPercent 8" xfId="36584" xr:uid="{00000000-0005-0000-0000-0000208F0000}"/>
    <cellStyle name="RISKblandrEdge" xfId="36585" xr:uid="{00000000-0005-0000-0000-0000218F0000}"/>
    <cellStyle name="RISKblandrEdge 2" xfId="36586" xr:uid="{00000000-0005-0000-0000-0000228F0000}"/>
    <cellStyle name="RISKblandrEdge 2 2" xfId="36587" xr:uid="{00000000-0005-0000-0000-0000238F0000}"/>
    <cellStyle name="RISKblandrEdge 2 3" xfId="36588" xr:uid="{00000000-0005-0000-0000-0000248F0000}"/>
    <cellStyle name="RISKblandrEdge 2 4" xfId="36589" xr:uid="{00000000-0005-0000-0000-0000258F0000}"/>
    <cellStyle name="RISKblandrEdge 2 5" xfId="36590" xr:uid="{00000000-0005-0000-0000-0000268F0000}"/>
    <cellStyle name="RISKblandrEdge 3" xfId="36591" xr:uid="{00000000-0005-0000-0000-0000278F0000}"/>
    <cellStyle name="RISKblandrEdge 4" xfId="36592" xr:uid="{00000000-0005-0000-0000-0000288F0000}"/>
    <cellStyle name="RISKblandrEdge 5" xfId="36593" xr:uid="{00000000-0005-0000-0000-0000298F0000}"/>
    <cellStyle name="RISKblandrEdge 6" xfId="36594" xr:uid="{00000000-0005-0000-0000-00002A8F0000}"/>
    <cellStyle name="RISKblandrEdge 7" xfId="36595" xr:uid="{00000000-0005-0000-0000-00002B8F0000}"/>
    <cellStyle name="RISKblandrEdge 8" xfId="36596" xr:uid="{00000000-0005-0000-0000-00002C8F0000}"/>
    <cellStyle name="RISKblCorner" xfId="36597" xr:uid="{00000000-0005-0000-0000-00002D8F0000}"/>
    <cellStyle name="RISKblCorner 2" xfId="36598" xr:uid="{00000000-0005-0000-0000-00002E8F0000}"/>
    <cellStyle name="RISKblCorner 2 2" xfId="36599" xr:uid="{00000000-0005-0000-0000-00002F8F0000}"/>
    <cellStyle name="RISKblCorner 2 3" xfId="36600" xr:uid="{00000000-0005-0000-0000-0000308F0000}"/>
    <cellStyle name="RISKblCorner 2 4" xfId="36601" xr:uid="{00000000-0005-0000-0000-0000318F0000}"/>
    <cellStyle name="RISKblCorner 2 5" xfId="36602" xr:uid="{00000000-0005-0000-0000-0000328F0000}"/>
    <cellStyle name="RISKblCorner 3" xfId="36603" xr:uid="{00000000-0005-0000-0000-0000338F0000}"/>
    <cellStyle name="RISKblCorner 4" xfId="36604" xr:uid="{00000000-0005-0000-0000-0000348F0000}"/>
    <cellStyle name="RISKblCorner 5" xfId="36605" xr:uid="{00000000-0005-0000-0000-0000358F0000}"/>
    <cellStyle name="RISKblCorner 6" xfId="36606" xr:uid="{00000000-0005-0000-0000-0000368F0000}"/>
    <cellStyle name="RISKblCorner 7" xfId="36607" xr:uid="{00000000-0005-0000-0000-0000378F0000}"/>
    <cellStyle name="RISKblCorner 8" xfId="36608" xr:uid="{00000000-0005-0000-0000-0000388F0000}"/>
    <cellStyle name="RISKbottomEdge" xfId="36609" xr:uid="{00000000-0005-0000-0000-0000398F0000}"/>
    <cellStyle name="RISKbottomEdge 2" xfId="36610" xr:uid="{00000000-0005-0000-0000-00003A8F0000}"/>
    <cellStyle name="RISKbottomEdge 2 2" xfId="36611" xr:uid="{00000000-0005-0000-0000-00003B8F0000}"/>
    <cellStyle name="RISKbottomEdge 2 3" xfId="36612" xr:uid="{00000000-0005-0000-0000-00003C8F0000}"/>
    <cellStyle name="RISKbottomEdge 2 4" xfId="36613" xr:uid="{00000000-0005-0000-0000-00003D8F0000}"/>
    <cellStyle name="RISKbottomEdge 2 5" xfId="36614" xr:uid="{00000000-0005-0000-0000-00003E8F0000}"/>
    <cellStyle name="RISKbottomEdge 3" xfId="36615" xr:uid="{00000000-0005-0000-0000-00003F8F0000}"/>
    <cellStyle name="RISKbottomEdge 4" xfId="36616" xr:uid="{00000000-0005-0000-0000-0000408F0000}"/>
    <cellStyle name="RISKbottomEdge 5" xfId="36617" xr:uid="{00000000-0005-0000-0000-0000418F0000}"/>
    <cellStyle name="RISKbottomEdge 6" xfId="36618" xr:uid="{00000000-0005-0000-0000-0000428F0000}"/>
    <cellStyle name="RISKbottomEdge 7" xfId="36619" xr:uid="{00000000-0005-0000-0000-0000438F0000}"/>
    <cellStyle name="RISKbottomEdge 8" xfId="36620" xr:uid="{00000000-0005-0000-0000-0000448F0000}"/>
    <cellStyle name="RISKbrCorner" xfId="36621" xr:uid="{00000000-0005-0000-0000-0000458F0000}"/>
    <cellStyle name="RISKbrCorner 2" xfId="36622" xr:uid="{00000000-0005-0000-0000-0000468F0000}"/>
    <cellStyle name="RISKbrCorner 2 2" xfId="36623" xr:uid="{00000000-0005-0000-0000-0000478F0000}"/>
    <cellStyle name="RISKbrCorner 2 3" xfId="36624" xr:uid="{00000000-0005-0000-0000-0000488F0000}"/>
    <cellStyle name="RISKbrCorner 2 4" xfId="36625" xr:uid="{00000000-0005-0000-0000-0000498F0000}"/>
    <cellStyle name="RISKbrCorner 2 5" xfId="36626" xr:uid="{00000000-0005-0000-0000-00004A8F0000}"/>
    <cellStyle name="RISKbrCorner 3" xfId="36627" xr:uid="{00000000-0005-0000-0000-00004B8F0000}"/>
    <cellStyle name="RISKbrCorner 4" xfId="36628" xr:uid="{00000000-0005-0000-0000-00004C8F0000}"/>
    <cellStyle name="RISKbrCorner 5" xfId="36629" xr:uid="{00000000-0005-0000-0000-00004D8F0000}"/>
    <cellStyle name="RISKbrCorner 6" xfId="36630" xr:uid="{00000000-0005-0000-0000-00004E8F0000}"/>
    <cellStyle name="RISKbrCorner 7" xfId="36631" xr:uid="{00000000-0005-0000-0000-00004F8F0000}"/>
    <cellStyle name="RISKbrCorner 8" xfId="36632" xr:uid="{00000000-0005-0000-0000-0000508F0000}"/>
    <cellStyle name="RISKdarkBoxed" xfId="36633" xr:uid="{00000000-0005-0000-0000-0000518F0000}"/>
    <cellStyle name="RISKdarkBoxed 2" xfId="36634" xr:uid="{00000000-0005-0000-0000-0000528F0000}"/>
    <cellStyle name="RISKdarkBoxed 2 2" xfId="36635" xr:uid="{00000000-0005-0000-0000-0000538F0000}"/>
    <cellStyle name="RISKdarkBoxed 2 3" xfId="36636" xr:uid="{00000000-0005-0000-0000-0000548F0000}"/>
    <cellStyle name="RISKdarkBoxed 2 4" xfId="36637" xr:uid="{00000000-0005-0000-0000-0000558F0000}"/>
    <cellStyle name="RISKdarkBoxed 2 5" xfId="36638" xr:uid="{00000000-0005-0000-0000-0000568F0000}"/>
    <cellStyle name="RISKdarkBoxed 3" xfId="36639" xr:uid="{00000000-0005-0000-0000-0000578F0000}"/>
    <cellStyle name="RISKdarkBoxed 4" xfId="36640" xr:uid="{00000000-0005-0000-0000-0000588F0000}"/>
    <cellStyle name="RISKdarkBoxed 5" xfId="36641" xr:uid="{00000000-0005-0000-0000-0000598F0000}"/>
    <cellStyle name="RISKdarkBoxed 6" xfId="36642" xr:uid="{00000000-0005-0000-0000-00005A8F0000}"/>
    <cellStyle name="RISKdarkBoxed 7" xfId="36643" xr:uid="{00000000-0005-0000-0000-00005B8F0000}"/>
    <cellStyle name="RISKdarkBoxed 8" xfId="36644" xr:uid="{00000000-0005-0000-0000-00005C8F0000}"/>
    <cellStyle name="RISKdarkShade" xfId="36645" xr:uid="{00000000-0005-0000-0000-00005D8F0000}"/>
    <cellStyle name="RISKdarkShade 2" xfId="36646" xr:uid="{00000000-0005-0000-0000-00005E8F0000}"/>
    <cellStyle name="RISKdarkShade 2 2" xfId="36647" xr:uid="{00000000-0005-0000-0000-00005F8F0000}"/>
    <cellStyle name="RISKdarkShade 2 3" xfId="36648" xr:uid="{00000000-0005-0000-0000-0000608F0000}"/>
    <cellStyle name="RISKdarkShade 2 4" xfId="36649" xr:uid="{00000000-0005-0000-0000-0000618F0000}"/>
    <cellStyle name="RISKdarkShade 2 5" xfId="36650" xr:uid="{00000000-0005-0000-0000-0000628F0000}"/>
    <cellStyle name="RISKdarkShade 3" xfId="36651" xr:uid="{00000000-0005-0000-0000-0000638F0000}"/>
    <cellStyle name="RISKdarkShade 4" xfId="36652" xr:uid="{00000000-0005-0000-0000-0000648F0000}"/>
    <cellStyle name="RISKdarkShade 5" xfId="36653" xr:uid="{00000000-0005-0000-0000-0000658F0000}"/>
    <cellStyle name="RISKdarkShade 6" xfId="36654" xr:uid="{00000000-0005-0000-0000-0000668F0000}"/>
    <cellStyle name="RISKdarkShade 7" xfId="36655" xr:uid="{00000000-0005-0000-0000-0000678F0000}"/>
    <cellStyle name="RISKdarkShade 8" xfId="36656" xr:uid="{00000000-0005-0000-0000-0000688F0000}"/>
    <cellStyle name="RISKdbottomEdge" xfId="36657" xr:uid="{00000000-0005-0000-0000-0000698F0000}"/>
    <cellStyle name="RISKdbottomEdge 2" xfId="36658" xr:uid="{00000000-0005-0000-0000-00006A8F0000}"/>
    <cellStyle name="RISKdbottomEdge 2 2" xfId="36659" xr:uid="{00000000-0005-0000-0000-00006B8F0000}"/>
    <cellStyle name="RISKdbottomEdge 2 3" xfId="36660" xr:uid="{00000000-0005-0000-0000-00006C8F0000}"/>
    <cellStyle name="RISKdbottomEdge 2 4" xfId="36661" xr:uid="{00000000-0005-0000-0000-00006D8F0000}"/>
    <cellStyle name="RISKdbottomEdge 2 5" xfId="36662" xr:uid="{00000000-0005-0000-0000-00006E8F0000}"/>
    <cellStyle name="RISKdbottomEdge 3" xfId="36663" xr:uid="{00000000-0005-0000-0000-00006F8F0000}"/>
    <cellStyle name="RISKdbottomEdge 4" xfId="36664" xr:uid="{00000000-0005-0000-0000-0000708F0000}"/>
    <cellStyle name="RISKdbottomEdge 5" xfId="36665" xr:uid="{00000000-0005-0000-0000-0000718F0000}"/>
    <cellStyle name="RISKdbottomEdge 6" xfId="36666" xr:uid="{00000000-0005-0000-0000-0000728F0000}"/>
    <cellStyle name="RISKdbottomEdge 7" xfId="36667" xr:uid="{00000000-0005-0000-0000-0000738F0000}"/>
    <cellStyle name="RISKdbottomEdge 8" xfId="36668" xr:uid="{00000000-0005-0000-0000-0000748F0000}"/>
    <cellStyle name="RISKdrightEdge" xfId="36669" xr:uid="{00000000-0005-0000-0000-0000758F0000}"/>
    <cellStyle name="RISKdrightEdge 2" xfId="36670" xr:uid="{00000000-0005-0000-0000-0000768F0000}"/>
    <cellStyle name="RISKdrightEdge 2 2" xfId="36671" xr:uid="{00000000-0005-0000-0000-0000778F0000}"/>
    <cellStyle name="RISKdrightEdge 2 3" xfId="36672" xr:uid="{00000000-0005-0000-0000-0000788F0000}"/>
    <cellStyle name="RISKdrightEdge 2 4" xfId="36673" xr:uid="{00000000-0005-0000-0000-0000798F0000}"/>
    <cellStyle name="RISKdrightEdge 2 5" xfId="36674" xr:uid="{00000000-0005-0000-0000-00007A8F0000}"/>
    <cellStyle name="RISKdrightEdge 3" xfId="36675" xr:uid="{00000000-0005-0000-0000-00007B8F0000}"/>
    <cellStyle name="RISKdrightEdge 4" xfId="36676" xr:uid="{00000000-0005-0000-0000-00007C8F0000}"/>
    <cellStyle name="RISKdrightEdge 5" xfId="36677" xr:uid="{00000000-0005-0000-0000-00007D8F0000}"/>
    <cellStyle name="RISKdrightEdge 6" xfId="36678" xr:uid="{00000000-0005-0000-0000-00007E8F0000}"/>
    <cellStyle name="RISKdrightEdge 7" xfId="36679" xr:uid="{00000000-0005-0000-0000-00007F8F0000}"/>
    <cellStyle name="RISKdrightEdge 8" xfId="36680" xr:uid="{00000000-0005-0000-0000-0000808F0000}"/>
    <cellStyle name="RISKdurationTime" xfId="36681" xr:uid="{00000000-0005-0000-0000-0000818F0000}"/>
    <cellStyle name="RISKdurationTime 2" xfId="36682" xr:uid="{00000000-0005-0000-0000-0000828F0000}"/>
    <cellStyle name="RISKdurationTime 2 2" xfId="36683" xr:uid="{00000000-0005-0000-0000-0000838F0000}"/>
    <cellStyle name="RISKdurationTime 2 3" xfId="36684" xr:uid="{00000000-0005-0000-0000-0000848F0000}"/>
    <cellStyle name="RISKdurationTime 2 4" xfId="36685" xr:uid="{00000000-0005-0000-0000-0000858F0000}"/>
    <cellStyle name="RISKdurationTime 2 5" xfId="36686" xr:uid="{00000000-0005-0000-0000-0000868F0000}"/>
    <cellStyle name="RISKdurationTime 3" xfId="36687" xr:uid="{00000000-0005-0000-0000-0000878F0000}"/>
    <cellStyle name="RISKdurationTime 4" xfId="36688" xr:uid="{00000000-0005-0000-0000-0000888F0000}"/>
    <cellStyle name="RISKdurationTime 5" xfId="36689" xr:uid="{00000000-0005-0000-0000-0000898F0000}"/>
    <cellStyle name="RISKdurationTime 6" xfId="36690" xr:uid="{00000000-0005-0000-0000-00008A8F0000}"/>
    <cellStyle name="RISKdurationTime 7" xfId="36691" xr:uid="{00000000-0005-0000-0000-00008B8F0000}"/>
    <cellStyle name="RISKdurationTime 8" xfId="36692" xr:uid="{00000000-0005-0000-0000-00008C8F0000}"/>
    <cellStyle name="RISKinNumber" xfId="36693" xr:uid="{00000000-0005-0000-0000-00008D8F0000}"/>
    <cellStyle name="RISKlandrEdge" xfId="36694" xr:uid="{00000000-0005-0000-0000-00008E8F0000}"/>
    <cellStyle name="RISKlandrEdge 2" xfId="36695" xr:uid="{00000000-0005-0000-0000-00008F8F0000}"/>
    <cellStyle name="RISKlandrEdge 2 2" xfId="36696" xr:uid="{00000000-0005-0000-0000-0000908F0000}"/>
    <cellStyle name="RISKlandrEdge 2 3" xfId="36697" xr:uid="{00000000-0005-0000-0000-0000918F0000}"/>
    <cellStyle name="RISKlandrEdge 2 4" xfId="36698" xr:uid="{00000000-0005-0000-0000-0000928F0000}"/>
    <cellStyle name="RISKlandrEdge 2 5" xfId="36699" xr:uid="{00000000-0005-0000-0000-0000938F0000}"/>
    <cellStyle name="RISKlandrEdge 3" xfId="36700" xr:uid="{00000000-0005-0000-0000-0000948F0000}"/>
    <cellStyle name="RISKlandrEdge 4" xfId="36701" xr:uid="{00000000-0005-0000-0000-0000958F0000}"/>
    <cellStyle name="RISKlandrEdge 5" xfId="36702" xr:uid="{00000000-0005-0000-0000-0000968F0000}"/>
    <cellStyle name="RISKlandrEdge 6" xfId="36703" xr:uid="{00000000-0005-0000-0000-0000978F0000}"/>
    <cellStyle name="RISKlandrEdge 7" xfId="36704" xr:uid="{00000000-0005-0000-0000-0000988F0000}"/>
    <cellStyle name="RISKlandrEdge 8" xfId="36705" xr:uid="{00000000-0005-0000-0000-0000998F0000}"/>
    <cellStyle name="RISKleftEdge" xfId="36706" xr:uid="{00000000-0005-0000-0000-00009A8F0000}"/>
    <cellStyle name="RISKleftEdge 2" xfId="36707" xr:uid="{00000000-0005-0000-0000-00009B8F0000}"/>
    <cellStyle name="RISKleftEdge 2 2" xfId="36708" xr:uid="{00000000-0005-0000-0000-00009C8F0000}"/>
    <cellStyle name="RISKleftEdge 2 3" xfId="36709" xr:uid="{00000000-0005-0000-0000-00009D8F0000}"/>
    <cellStyle name="RISKleftEdge 2 4" xfId="36710" xr:uid="{00000000-0005-0000-0000-00009E8F0000}"/>
    <cellStyle name="RISKleftEdge 2 5" xfId="36711" xr:uid="{00000000-0005-0000-0000-00009F8F0000}"/>
    <cellStyle name="RISKleftEdge 3" xfId="36712" xr:uid="{00000000-0005-0000-0000-0000A08F0000}"/>
    <cellStyle name="RISKleftEdge 4" xfId="36713" xr:uid="{00000000-0005-0000-0000-0000A18F0000}"/>
    <cellStyle name="RISKleftEdge 5" xfId="36714" xr:uid="{00000000-0005-0000-0000-0000A28F0000}"/>
    <cellStyle name="RISKleftEdge 6" xfId="36715" xr:uid="{00000000-0005-0000-0000-0000A38F0000}"/>
    <cellStyle name="RISKleftEdge 7" xfId="36716" xr:uid="{00000000-0005-0000-0000-0000A48F0000}"/>
    <cellStyle name="RISKleftEdge 8" xfId="36717" xr:uid="{00000000-0005-0000-0000-0000A58F0000}"/>
    <cellStyle name="RISKlightBoxed" xfId="36718" xr:uid="{00000000-0005-0000-0000-0000A68F0000}"/>
    <cellStyle name="RISKlightBoxed 2" xfId="36719" xr:uid="{00000000-0005-0000-0000-0000A78F0000}"/>
    <cellStyle name="RISKlightBoxed 2 2" xfId="36720" xr:uid="{00000000-0005-0000-0000-0000A88F0000}"/>
    <cellStyle name="RISKlightBoxed 2 3" xfId="36721" xr:uid="{00000000-0005-0000-0000-0000A98F0000}"/>
    <cellStyle name="RISKlightBoxed 2 4" xfId="36722" xr:uid="{00000000-0005-0000-0000-0000AA8F0000}"/>
    <cellStyle name="RISKlightBoxed 2 5" xfId="36723" xr:uid="{00000000-0005-0000-0000-0000AB8F0000}"/>
    <cellStyle name="RISKlightBoxed 3" xfId="36724" xr:uid="{00000000-0005-0000-0000-0000AC8F0000}"/>
    <cellStyle name="RISKlightBoxed 4" xfId="36725" xr:uid="{00000000-0005-0000-0000-0000AD8F0000}"/>
    <cellStyle name="RISKlightBoxed 5" xfId="36726" xr:uid="{00000000-0005-0000-0000-0000AE8F0000}"/>
    <cellStyle name="RISKlightBoxed 6" xfId="36727" xr:uid="{00000000-0005-0000-0000-0000AF8F0000}"/>
    <cellStyle name="RISKlightBoxed 7" xfId="36728" xr:uid="{00000000-0005-0000-0000-0000B08F0000}"/>
    <cellStyle name="RISKlightBoxed 8" xfId="36729" xr:uid="{00000000-0005-0000-0000-0000B18F0000}"/>
    <cellStyle name="RISKltandbEdge" xfId="36730" xr:uid="{00000000-0005-0000-0000-0000B28F0000}"/>
    <cellStyle name="RISKltandbEdge 2" xfId="36731" xr:uid="{00000000-0005-0000-0000-0000B38F0000}"/>
    <cellStyle name="RISKltandbEdge 2 2" xfId="36732" xr:uid="{00000000-0005-0000-0000-0000B48F0000}"/>
    <cellStyle name="RISKltandbEdge 2 3" xfId="36733" xr:uid="{00000000-0005-0000-0000-0000B58F0000}"/>
    <cellStyle name="RISKltandbEdge 2 4" xfId="36734" xr:uid="{00000000-0005-0000-0000-0000B68F0000}"/>
    <cellStyle name="RISKltandbEdge 2 5" xfId="36735" xr:uid="{00000000-0005-0000-0000-0000B78F0000}"/>
    <cellStyle name="RISKltandbEdge 3" xfId="36736" xr:uid="{00000000-0005-0000-0000-0000B88F0000}"/>
    <cellStyle name="RISKltandbEdge 4" xfId="36737" xr:uid="{00000000-0005-0000-0000-0000B98F0000}"/>
    <cellStyle name="RISKltandbEdge 5" xfId="36738" xr:uid="{00000000-0005-0000-0000-0000BA8F0000}"/>
    <cellStyle name="RISKltandbEdge 6" xfId="36739" xr:uid="{00000000-0005-0000-0000-0000BB8F0000}"/>
    <cellStyle name="RISKltandbEdge 7" xfId="36740" xr:uid="{00000000-0005-0000-0000-0000BC8F0000}"/>
    <cellStyle name="RISKltandbEdge 8" xfId="36741" xr:uid="{00000000-0005-0000-0000-0000BD8F0000}"/>
    <cellStyle name="RISKnormBoxed" xfId="36742" xr:uid="{00000000-0005-0000-0000-0000BE8F0000}"/>
    <cellStyle name="RISKnormBoxed 2" xfId="36743" xr:uid="{00000000-0005-0000-0000-0000BF8F0000}"/>
    <cellStyle name="RISKnormBoxed 2 2" xfId="36744" xr:uid="{00000000-0005-0000-0000-0000C08F0000}"/>
    <cellStyle name="RISKnormBoxed 2 3" xfId="36745" xr:uid="{00000000-0005-0000-0000-0000C18F0000}"/>
    <cellStyle name="RISKnormBoxed 2 4" xfId="36746" xr:uid="{00000000-0005-0000-0000-0000C28F0000}"/>
    <cellStyle name="RISKnormBoxed 2 5" xfId="36747" xr:uid="{00000000-0005-0000-0000-0000C38F0000}"/>
    <cellStyle name="RISKnormBoxed 3" xfId="36748" xr:uid="{00000000-0005-0000-0000-0000C48F0000}"/>
    <cellStyle name="RISKnormBoxed 4" xfId="36749" xr:uid="{00000000-0005-0000-0000-0000C58F0000}"/>
    <cellStyle name="RISKnormBoxed 5" xfId="36750" xr:uid="{00000000-0005-0000-0000-0000C68F0000}"/>
    <cellStyle name="RISKnormBoxed 6" xfId="36751" xr:uid="{00000000-0005-0000-0000-0000C78F0000}"/>
    <cellStyle name="RISKnormBoxed 7" xfId="36752" xr:uid="{00000000-0005-0000-0000-0000C88F0000}"/>
    <cellStyle name="RISKnormBoxed 8" xfId="36753" xr:uid="{00000000-0005-0000-0000-0000C98F0000}"/>
    <cellStyle name="RISKnormCenter" xfId="36754" xr:uid="{00000000-0005-0000-0000-0000CA8F0000}"/>
    <cellStyle name="RISKnormCenter 2" xfId="36755" xr:uid="{00000000-0005-0000-0000-0000CB8F0000}"/>
    <cellStyle name="RISKnormCenter 2 2" xfId="36756" xr:uid="{00000000-0005-0000-0000-0000CC8F0000}"/>
    <cellStyle name="RISKnormCenter 2 3" xfId="36757" xr:uid="{00000000-0005-0000-0000-0000CD8F0000}"/>
    <cellStyle name="RISKnormCenter 2 4" xfId="36758" xr:uid="{00000000-0005-0000-0000-0000CE8F0000}"/>
    <cellStyle name="RISKnormCenter 2 5" xfId="36759" xr:uid="{00000000-0005-0000-0000-0000CF8F0000}"/>
    <cellStyle name="RISKnormCenter 3" xfId="36760" xr:uid="{00000000-0005-0000-0000-0000D08F0000}"/>
    <cellStyle name="RISKnormCenter 4" xfId="36761" xr:uid="{00000000-0005-0000-0000-0000D18F0000}"/>
    <cellStyle name="RISKnormCenter 5" xfId="36762" xr:uid="{00000000-0005-0000-0000-0000D28F0000}"/>
    <cellStyle name="RISKnormCenter 6" xfId="36763" xr:uid="{00000000-0005-0000-0000-0000D38F0000}"/>
    <cellStyle name="RISKnormCenter 7" xfId="36764" xr:uid="{00000000-0005-0000-0000-0000D48F0000}"/>
    <cellStyle name="RISKnormCenter 8" xfId="36765" xr:uid="{00000000-0005-0000-0000-0000D58F0000}"/>
    <cellStyle name="RISKnormHeading" xfId="36766" xr:uid="{00000000-0005-0000-0000-0000D68F0000}"/>
    <cellStyle name="RISKnormHeading 2" xfId="36767" xr:uid="{00000000-0005-0000-0000-0000D78F0000}"/>
    <cellStyle name="RISKnormHeading 2 2" xfId="36768" xr:uid="{00000000-0005-0000-0000-0000D88F0000}"/>
    <cellStyle name="RISKnormHeading 2 3" xfId="36769" xr:uid="{00000000-0005-0000-0000-0000D98F0000}"/>
    <cellStyle name="RISKnormHeading 2 4" xfId="36770" xr:uid="{00000000-0005-0000-0000-0000DA8F0000}"/>
    <cellStyle name="RISKnormHeading 2 5" xfId="36771" xr:uid="{00000000-0005-0000-0000-0000DB8F0000}"/>
    <cellStyle name="RISKnormHeading 3" xfId="36772" xr:uid="{00000000-0005-0000-0000-0000DC8F0000}"/>
    <cellStyle name="RISKnormHeading 4" xfId="36773" xr:uid="{00000000-0005-0000-0000-0000DD8F0000}"/>
    <cellStyle name="RISKnormHeading 5" xfId="36774" xr:uid="{00000000-0005-0000-0000-0000DE8F0000}"/>
    <cellStyle name="RISKnormHeading 6" xfId="36775" xr:uid="{00000000-0005-0000-0000-0000DF8F0000}"/>
    <cellStyle name="RISKnormHeading 7" xfId="36776" xr:uid="{00000000-0005-0000-0000-0000E08F0000}"/>
    <cellStyle name="RISKnormHeading 8" xfId="36777" xr:uid="{00000000-0005-0000-0000-0000E18F0000}"/>
    <cellStyle name="RISKnormItal" xfId="36778" xr:uid="{00000000-0005-0000-0000-0000E28F0000}"/>
    <cellStyle name="RISKnormItal 2" xfId="36779" xr:uid="{00000000-0005-0000-0000-0000E38F0000}"/>
    <cellStyle name="RISKnormItal 2 2" xfId="36780" xr:uid="{00000000-0005-0000-0000-0000E48F0000}"/>
    <cellStyle name="RISKnormItal 2 3" xfId="36781" xr:uid="{00000000-0005-0000-0000-0000E58F0000}"/>
    <cellStyle name="RISKnormItal 2 4" xfId="36782" xr:uid="{00000000-0005-0000-0000-0000E68F0000}"/>
    <cellStyle name="RISKnormItal 2 5" xfId="36783" xr:uid="{00000000-0005-0000-0000-0000E78F0000}"/>
    <cellStyle name="RISKnormItal 3" xfId="36784" xr:uid="{00000000-0005-0000-0000-0000E88F0000}"/>
    <cellStyle name="RISKnormItal 4" xfId="36785" xr:uid="{00000000-0005-0000-0000-0000E98F0000}"/>
    <cellStyle name="RISKnormItal 5" xfId="36786" xr:uid="{00000000-0005-0000-0000-0000EA8F0000}"/>
    <cellStyle name="RISKnormItal 6" xfId="36787" xr:uid="{00000000-0005-0000-0000-0000EB8F0000}"/>
    <cellStyle name="RISKnormItal 7" xfId="36788" xr:uid="{00000000-0005-0000-0000-0000EC8F0000}"/>
    <cellStyle name="RISKnormItal 8" xfId="36789" xr:uid="{00000000-0005-0000-0000-0000ED8F0000}"/>
    <cellStyle name="RISKnormLabel" xfId="36790" xr:uid="{00000000-0005-0000-0000-0000EE8F0000}"/>
    <cellStyle name="RISKnormShade" xfId="36791" xr:uid="{00000000-0005-0000-0000-0000EF8F0000}"/>
    <cellStyle name="RISKnormShade 2" xfId="36792" xr:uid="{00000000-0005-0000-0000-0000F08F0000}"/>
    <cellStyle name="RISKnormShade 2 2" xfId="36793" xr:uid="{00000000-0005-0000-0000-0000F18F0000}"/>
    <cellStyle name="RISKnormShade 2 3" xfId="36794" xr:uid="{00000000-0005-0000-0000-0000F28F0000}"/>
    <cellStyle name="RISKnormShade 2 4" xfId="36795" xr:uid="{00000000-0005-0000-0000-0000F38F0000}"/>
    <cellStyle name="RISKnormShade 2 5" xfId="36796" xr:uid="{00000000-0005-0000-0000-0000F48F0000}"/>
    <cellStyle name="RISKnormShade 3" xfId="36797" xr:uid="{00000000-0005-0000-0000-0000F58F0000}"/>
    <cellStyle name="RISKnormShade 4" xfId="36798" xr:uid="{00000000-0005-0000-0000-0000F68F0000}"/>
    <cellStyle name="RISKnormShade 5" xfId="36799" xr:uid="{00000000-0005-0000-0000-0000F78F0000}"/>
    <cellStyle name="RISKnormShade 6" xfId="36800" xr:uid="{00000000-0005-0000-0000-0000F88F0000}"/>
    <cellStyle name="RISKnormShade 7" xfId="36801" xr:uid="{00000000-0005-0000-0000-0000F98F0000}"/>
    <cellStyle name="RISKnormShade 8" xfId="36802" xr:uid="{00000000-0005-0000-0000-0000FA8F0000}"/>
    <cellStyle name="RISKnormTitle" xfId="36803" xr:uid="{00000000-0005-0000-0000-0000FB8F0000}"/>
    <cellStyle name="RISKnormTitle 2" xfId="36804" xr:uid="{00000000-0005-0000-0000-0000FC8F0000}"/>
    <cellStyle name="RISKnormTitle 2 2" xfId="36805" xr:uid="{00000000-0005-0000-0000-0000FD8F0000}"/>
    <cellStyle name="RISKnormTitle 2 3" xfId="36806" xr:uid="{00000000-0005-0000-0000-0000FE8F0000}"/>
    <cellStyle name="RISKnormTitle 2 4" xfId="36807" xr:uid="{00000000-0005-0000-0000-0000FF8F0000}"/>
    <cellStyle name="RISKnormTitle 2 5" xfId="36808" xr:uid="{00000000-0005-0000-0000-000000900000}"/>
    <cellStyle name="RISKnormTitle 3" xfId="36809" xr:uid="{00000000-0005-0000-0000-000001900000}"/>
    <cellStyle name="RISKnormTitle 4" xfId="36810" xr:uid="{00000000-0005-0000-0000-000002900000}"/>
    <cellStyle name="RISKnormTitle 5" xfId="36811" xr:uid="{00000000-0005-0000-0000-000003900000}"/>
    <cellStyle name="RISKnormTitle 6" xfId="36812" xr:uid="{00000000-0005-0000-0000-000004900000}"/>
    <cellStyle name="RISKnormTitle 7" xfId="36813" xr:uid="{00000000-0005-0000-0000-000005900000}"/>
    <cellStyle name="RISKnormTitle 8" xfId="36814" xr:uid="{00000000-0005-0000-0000-000006900000}"/>
    <cellStyle name="RISKoutNumber" xfId="36815" xr:uid="{00000000-0005-0000-0000-000007900000}"/>
    <cellStyle name="RISKoutNumber 2" xfId="36816" xr:uid="{00000000-0005-0000-0000-000008900000}"/>
    <cellStyle name="RISKoutNumber 2 2" xfId="36817" xr:uid="{00000000-0005-0000-0000-000009900000}"/>
    <cellStyle name="RISKoutNumber 2 3" xfId="36818" xr:uid="{00000000-0005-0000-0000-00000A900000}"/>
    <cellStyle name="RISKoutNumber 2 4" xfId="36819" xr:uid="{00000000-0005-0000-0000-00000B900000}"/>
    <cellStyle name="RISKoutNumber 2 5" xfId="36820" xr:uid="{00000000-0005-0000-0000-00000C900000}"/>
    <cellStyle name="RISKoutNumber 3" xfId="36821" xr:uid="{00000000-0005-0000-0000-00000D900000}"/>
    <cellStyle name="RISKoutNumber 4" xfId="36822" xr:uid="{00000000-0005-0000-0000-00000E900000}"/>
    <cellStyle name="RISKoutNumber 5" xfId="36823" xr:uid="{00000000-0005-0000-0000-00000F900000}"/>
    <cellStyle name="RISKoutNumber 6" xfId="36824" xr:uid="{00000000-0005-0000-0000-000010900000}"/>
    <cellStyle name="RISKoutNumber 7" xfId="36825" xr:uid="{00000000-0005-0000-0000-000011900000}"/>
    <cellStyle name="RISKoutNumber 8" xfId="36826" xr:uid="{00000000-0005-0000-0000-000012900000}"/>
    <cellStyle name="RISKrightEdge" xfId="36827" xr:uid="{00000000-0005-0000-0000-000013900000}"/>
    <cellStyle name="RISKrightEdge 2" xfId="36828" xr:uid="{00000000-0005-0000-0000-000014900000}"/>
    <cellStyle name="RISKrightEdge 2 2" xfId="36829" xr:uid="{00000000-0005-0000-0000-000015900000}"/>
    <cellStyle name="RISKrightEdge 2 3" xfId="36830" xr:uid="{00000000-0005-0000-0000-000016900000}"/>
    <cellStyle name="RISKrightEdge 2 4" xfId="36831" xr:uid="{00000000-0005-0000-0000-000017900000}"/>
    <cellStyle name="RISKrightEdge 2 5" xfId="36832" xr:uid="{00000000-0005-0000-0000-000018900000}"/>
    <cellStyle name="RISKrightEdge 3" xfId="36833" xr:uid="{00000000-0005-0000-0000-000019900000}"/>
    <cellStyle name="RISKrightEdge 4" xfId="36834" xr:uid="{00000000-0005-0000-0000-00001A900000}"/>
    <cellStyle name="RISKrightEdge 5" xfId="36835" xr:uid="{00000000-0005-0000-0000-00001B900000}"/>
    <cellStyle name="RISKrightEdge 6" xfId="36836" xr:uid="{00000000-0005-0000-0000-00001C900000}"/>
    <cellStyle name="RISKrightEdge 7" xfId="36837" xr:uid="{00000000-0005-0000-0000-00001D900000}"/>
    <cellStyle name="RISKrightEdge 8" xfId="36838" xr:uid="{00000000-0005-0000-0000-00001E900000}"/>
    <cellStyle name="RISKrtandbEdge" xfId="36839" xr:uid="{00000000-0005-0000-0000-00001F900000}"/>
    <cellStyle name="RISKrtandbEdge 2" xfId="36840" xr:uid="{00000000-0005-0000-0000-000020900000}"/>
    <cellStyle name="RISKrtandbEdge 2 2" xfId="36841" xr:uid="{00000000-0005-0000-0000-000021900000}"/>
    <cellStyle name="RISKrtandbEdge 2 3" xfId="36842" xr:uid="{00000000-0005-0000-0000-000022900000}"/>
    <cellStyle name="RISKrtandbEdge 2 4" xfId="36843" xr:uid="{00000000-0005-0000-0000-000023900000}"/>
    <cellStyle name="RISKrtandbEdge 2 5" xfId="36844" xr:uid="{00000000-0005-0000-0000-000024900000}"/>
    <cellStyle name="RISKrtandbEdge 3" xfId="36845" xr:uid="{00000000-0005-0000-0000-000025900000}"/>
    <cellStyle name="RISKrtandbEdge 4" xfId="36846" xr:uid="{00000000-0005-0000-0000-000026900000}"/>
    <cellStyle name="RISKrtandbEdge 5" xfId="36847" xr:uid="{00000000-0005-0000-0000-000027900000}"/>
    <cellStyle name="RISKrtandbEdge 6" xfId="36848" xr:uid="{00000000-0005-0000-0000-000028900000}"/>
    <cellStyle name="RISKrtandbEdge 7" xfId="36849" xr:uid="{00000000-0005-0000-0000-000029900000}"/>
    <cellStyle name="RISKrtandbEdge 8" xfId="36850" xr:uid="{00000000-0005-0000-0000-00002A900000}"/>
    <cellStyle name="RISKssTime" xfId="36851" xr:uid="{00000000-0005-0000-0000-00002B900000}"/>
    <cellStyle name="RISKssTime 2" xfId="36852" xr:uid="{00000000-0005-0000-0000-00002C900000}"/>
    <cellStyle name="RISKssTime 2 2" xfId="36853" xr:uid="{00000000-0005-0000-0000-00002D900000}"/>
    <cellStyle name="RISKssTime 2 3" xfId="36854" xr:uid="{00000000-0005-0000-0000-00002E900000}"/>
    <cellStyle name="RISKssTime 2 4" xfId="36855" xr:uid="{00000000-0005-0000-0000-00002F900000}"/>
    <cellStyle name="RISKssTime 2 5" xfId="36856" xr:uid="{00000000-0005-0000-0000-000030900000}"/>
    <cellStyle name="RISKssTime 3" xfId="36857" xr:uid="{00000000-0005-0000-0000-000031900000}"/>
    <cellStyle name="RISKssTime 4" xfId="36858" xr:uid="{00000000-0005-0000-0000-000032900000}"/>
    <cellStyle name="RISKssTime 5" xfId="36859" xr:uid="{00000000-0005-0000-0000-000033900000}"/>
    <cellStyle name="RISKssTime 6" xfId="36860" xr:uid="{00000000-0005-0000-0000-000034900000}"/>
    <cellStyle name="RISKssTime 7" xfId="36861" xr:uid="{00000000-0005-0000-0000-000035900000}"/>
    <cellStyle name="RISKssTime 8" xfId="36862" xr:uid="{00000000-0005-0000-0000-000036900000}"/>
    <cellStyle name="RISKtandbEdge" xfId="36863" xr:uid="{00000000-0005-0000-0000-000037900000}"/>
    <cellStyle name="RISKtandbEdge 2" xfId="36864" xr:uid="{00000000-0005-0000-0000-000038900000}"/>
    <cellStyle name="RISKtandbEdge 2 2" xfId="36865" xr:uid="{00000000-0005-0000-0000-000039900000}"/>
    <cellStyle name="RISKtandbEdge 2 3" xfId="36866" xr:uid="{00000000-0005-0000-0000-00003A900000}"/>
    <cellStyle name="RISKtandbEdge 2 4" xfId="36867" xr:uid="{00000000-0005-0000-0000-00003B900000}"/>
    <cellStyle name="RISKtandbEdge 2 5" xfId="36868" xr:uid="{00000000-0005-0000-0000-00003C900000}"/>
    <cellStyle name="RISKtandbEdge 3" xfId="36869" xr:uid="{00000000-0005-0000-0000-00003D900000}"/>
    <cellStyle name="RISKtandbEdge 4" xfId="36870" xr:uid="{00000000-0005-0000-0000-00003E900000}"/>
    <cellStyle name="RISKtandbEdge 5" xfId="36871" xr:uid="{00000000-0005-0000-0000-00003F900000}"/>
    <cellStyle name="RISKtandbEdge 6" xfId="36872" xr:uid="{00000000-0005-0000-0000-000040900000}"/>
    <cellStyle name="RISKtandbEdge 7" xfId="36873" xr:uid="{00000000-0005-0000-0000-000041900000}"/>
    <cellStyle name="RISKtandbEdge 8" xfId="36874" xr:uid="{00000000-0005-0000-0000-000042900000}"/>
    <cellStyle name="RISKtlandrEdge" xfId="36875" xr:uid="{00000000-0005-0000-0000-000043900000}"/>
    <cellStyle name="RISKtlandrEdge 2" xfId="36876" xr:uid="{00000000-0005-0000-0000-000044900000}"/>
    <cellStyle name="RISKtlandrEdge 2 2" xfId="36877" xr:uid="{00000000-0005-0000-0000-000045900000}"/>
    <cellStyle name="RISKtlandrEdge 2 3" xfId="36878" xr:uid="{00000000-0005-0000-0000-000046900000}"/>
    <cellStyle name="RISKtlandrEdge 2 4" xfId="36879" xr:uid="{00000000-0005-0000-0000-000047900000}"/>
    <cellStyle name="RISKtlandrEdge 2 5" xfId="36880" xr:uid="{00000000-0005-0000-0000-000048900000}"/>
    <cellStyle name="RISKtlandrEdge 3" xfId="36881" xr:uid="{00000000-0005-0000-0000-000049900000}"/>
    <cellStyle name="RISKtlandrEdge 4" xfId="36882" xr:uid="{00000000-0005-0000-0000-00004A900000}"/>
    <cellStyle name="RISKtlandrEdge 5" xfId="36883" xr:uid="{00000000-0005-0000-0000-00004B900000}"/>
    <cellStyle name="RISKtlandrEdge 6" xfId="36884" xr:uid="{00000000-0005-0000-0000-00004C900000}"/>
    <cellStyle name="RISKtlandrEdge 7" xfId="36885" xr:uid="{00000000-0005-0000-0000-00004D900000}"/>
    <cellStyle name="RISKtlandrEdge 8" xfId="36886" xr:uid="{00000000-0005-0000-0000-00004E900000}"/>
    <cellStyle name="RISKtlCorner" xfId="36887" xr:uid="{00000000-0005-0000-0000-00004F900000}"/>
    <cellStyle name="RISKtlCorner 2" xfId="36888" xr:uid="{00000000-0005-0000-0000-000050900000}"/>
    <cellStyle name="RISKtlCorner 2 2" xfId="36889" xr:uid="{00000000-0005-0000-0000-000051900000}"/>
    <cellStyle name="RISKtlCorner 2 3" xfId="36890" xr:uid="{00000000-0005-0000-0000-000052900000}"/>
    <cellStyle name="RISKtlCorner 2 4" xfId="36891" xr:uid="{00000000-0005-0000-0000-000053900000}"/>
    <cellStyle name="RISKtlCorner 2 5" xfId="36892" xr:uid="{00000000-0005-0000-0000-000054900000}"/>
    <cellStyle name="RISKtlCorner 3" xfId="36893" xr:uid="{00000000-0005-0000-0000-000055900000}"/>
    <cellStyle name="RISKtlCorner 4" xfId="36894" xr:uid="{00000000-0005-0000-0000-000056900000}"/>
    <cellStyle name="RISKtlCorner 5" xfId="36895" xr:uid="{00000000-0005-0000-0000-000057900000}"/>
    <cellStyle name="RISKtlCorner 6" xfId="36896" xr:uid="{00000000-0005-0000-0000-000058900000}"/>
    <cellStyle name="RISKtlCorner 7" xfId="36897" xr:uid="{00000000-0005-0000-0000-000059900000}"/>
    <cellStyle name="RISKtlCorner 8" xfId="36898" xr:uid="{00000000-0005-0000-0000-00005A900000}"/>
    <cellStyle name="RISKtopEdge" xfId="36899" xr:uid="{00000000-0005-0000-0000-00005B900000}"/>
    <cellStyle name="RISKtopEdge 2" xfId="36900" xr:uid="{00000000-0005-0000-0000-00005C900000}"/>
    <cellStyle name="RISKtopEdge 2 2" xfId="36901" xr:uid="{00000000-0005-0000-0000-00005D900000}"/>
    <cellStyle name="RISKtopEdge 2 3" xfId="36902" xr:uid="{00000000-0005-0000-0000-00005E900000}"/>
    <cellStyle name="RISKtopEdge 2 4" xfId="36903" xr:uid="{00000000-0005-0000-0000-00005F900000}"/>
    <cellStyle name="RISKtopEdge 2 5" xfId="36904" xr:uid="{00000000-0005-0000-0000-000060900000}"/>
    <cellStyle name="RISKtopEdge 3" xfId="36905" xr:uid="{00000000-0005-0000-0000-000061900000}"/>
    <cellStyle name="RISKtopEdge 4" xfId="36906" xr:uid="{00000000-0005-0000-0000-000062900000}"/>
    <cellStyle name="RISKtopEdge 5" xfId="36907" xr:uid="{00000000-0005-0000-0000-000063900000}"/>
    <cellStyle name="RISKtopEdge 6" xfId="36908" xr:uid="{00000000-0005-0000-0000-000064900000}"/>
    <cellStyle name="RISKtopEdge 7" xfId="36909" xr:uid="{00000000-0005-0000-0000-000065900000}"/>
    <cellStyle name="RISKtopEdge 8" xfId="36910" xr:uid="{00000000-0005-0000-0000-000066900000}"/>
    <cellStyle name="RISKtrCorner" xfId="36911" xr:uid="{00000000-0005-0000-0000-000067900000}"/>
    <cellStyle name="RISKtrCorner 2" xfId="36912" xr:uid="{00000000-0005-0000-0000-000068900000}"/>
    <cellStyle name="RISKtrCorner 2 2" xfId="36913" xr:uid="{00000000-0005-0000-0000-000069900000}"/>
    <cellStyle name="RISKtrCorner 2 3" xfId="36914" xr:uid="{00000000-0005-0000-0000-00006A900000}"/>
    <cellStyle name="RISKtrCorner 2 4" xfId="36915" xr:uid="{00000000-0005-0000-0000-00006B900000}"/>
    <cellStyle name="RISKtrCorner 2 5" xfId="36916" xr:uid="{00000000-0005-0000-0000-00006C900000}"/>
    <cellStyle name="RISKtrCorner 3" xfId="36917" xr:uid="{00000000-0005-0000-0000-00006D900000}"/>
    <cellStyle name="RISKtrCorner 4" xfId="36918" xr:uid="{00000000-0005-0000-0000-00006E900000}"/>
    <cellStyle name="RISKtrCorner 5" xfId="36919" xr:uid="{00000000-0005-0000-0000-00006F900000}"/>
    <cellStyle name="RISKtrCorner 6" xfId="36920" xr:uid="{00000000-0005-0000-0000-000070900000}"/>
    <cellStyle name="RISKtrCorner 7" xfId="36921" xr:uid="{00000000-0005-0000-0000-000071900000}"/>
    <cellStyle name="RISKtrCorner 8" xfId="36922" xr:uid="{00000000-0005-0000-0000-000072900000}"/>
    <cellStyle name="rngLCDatePaste" xfId="36923" xr:uid="{00000000-0005-0000-0000-000073900000}"/>
    <cellStyle name="Row_CategoryHeadings" xfId="36924" xr:uid="{00000000-0005-0000-0000-000074900000}"/>
    <cellStyle name="Sample" xfId="36925" xr:uid="{00000000-0005-0000-0000-000075900000}"/>
    <cellStyle name="SAPBEXaggData" xfId="36926" xr:uid="{00000000-0005-0000-0000-000076900000}"/>
    <cellStyle name="SAPBEXaggData 2" xfId="36927" xr:uid="{00000000-0005-0000-0000-000077900000}"/>
    <cellStyle name="SAPBEXaggDataEmph" xfId="36928" xr:uid="{00000000-0005-0000-0000-000078900000}"/>
    <cellStyle name="SAPBEXaggDataEmph 2" xfId="36929" xr:uid="{00000000-0005-0000-0000-000079900000}"/>
    <cellStyle name="SAPBEXaggItem" xfId="36930" xr:uid="{00000000-0005-0000-0000-00007A900000}"/>
    <cellStyle name="SAPBEXaggItem 2" xfId="36931" xr:uid="{00000000-0005-0000-0000-00007B900000}"/>
    <cellStyle name="SAPBEXaggItemX" xfId="36932" xr:uid="{00000000-0005-0000-0000-00007C900000}"/>
    <cellStyle name="SAPBEXaggItemX 2" xfId="36933" xr:uid="{00000000-0005-0000-0000-00007D900000}"/>
    <cellStyle name="SAPBEXchaText" xfId="36934" xr:uid="{00000000-0005-0000-0000-00007E900000}"/>
    <cellStyle name="SAPBEXchaText 2" xfId="36935" xr:uid="{00000000-0005-0000-0000-00007F900000}"/>
    <cellStyle name="SAPBEXchaText 2 2" xfId="36936" xr:uid="{00000000-0005-0000-0000-000080900000}"/>
    <cellStyle name="SAPBEXchaText 2 3" xfId="36937" xr:uid="{00000000-0005-0000-0000-000081900000}"/>
    <cellStyle name="SAPBEXchaText 2 4" xfId="36938" xr:uid="{00000000-0005-0000-0000-000082900000}"/>
    <cellStyle name="SAPBEXchaText 2 5" xfId="36939" xr:uid="{00000000-0005-0000-0000-000083900000}"/>
    <cellStyle name="SAPBEXchaText 3" xfId="36940" xr:uid="{00000000-0005-0000-0000-000084900000}"/>
    <cellStyle name="SAPBEXchaText 4" xfId="36941" xr:uid="{00000000-0005-0000-0000-000085900000}"/>
    <cellStyle name="SAPBEXchaText 5" xfId="36942" xr:uid="{00000000-0005-0000-0000-000086900000}"/>
    <cellStyle name="SAPBEXchaText 6" xfId="36943" xr:uid="{00000000-0005-0000-0000-000087900000}"/>
    <cellStyle name="SAPBEXchaText 7" xfId="36944" xr:uid="{00000000-0005-0000-0000-000088900000}"/>
    <cellStyle name="SAPBEXchaText 8" xfId="36945" xr:uid="{00000000-0005-0000-0000-000089900000}"/>
    <cellStyle name="SAPBEXchaText 9" xfId="36946" xr:uid="{00000000-0005-0000-0000-00008A900000}"/>
    <cellStyle name="SAPBEXexcBad7" xfId="36947" xr:uid="{00000000-0005-0000-0000-00008B900000}"/>
    <cellStyle name="SAPBEXexcBad7 2" xfId="36948" xr:uid="{00000000-0005-0000-0000-00008C900000}"/>
    <cellStyle name="SAPBEXexcBad8" xfId="36949" xr:uid="{00000000-0005-0000-0000-00008D900000}"/>
    <cellStyle name="SAPBEXexcBad8 2" xfId="36950" xr:uid="{00000000-0005-0000-0000-00008E900000}"/>
    <cellStyle name="SAPBEXexcBad9" xfId="36951" xr:uid="{00000000-0005-0000-0000-00008F900000}"/>
    <cellStyle name="SAPBEXexcBad9 2" xfId="36952" xr:uid="{00000000-0005-0000-0000-000090900000}"/>
    <cellStyle name="SAPBEXexcCritical4" xfId="36953" xr:uid="{00000000-0005-0000-0000-000091900000}"/>
    <cellStyle name="SAPBEXexcCritical4 2" xfId="36954" xr:uid="{00000000-0005-0000-0000-000092900000}"/>
    <cellStyle name="SAPBEXexcCritical5" xfId="36955" xr:uid="{00000000-0005-0000-0000-000093900000}"/>
    <cellStyle name="SAPBEXexcCritical5 2" xfId="36956" xr:uid="{00000000-0005-0000-0000-000094900000}"/>
    <cellStyle name="SAPBEXexcCritical6" xfId="36957" xr:uid="{00000000-0005-0000-0000-000095900000}"/>
    <cellStyle name="SAPBEXexcCritical6 2" xfId="36958" xr:uid="{00000000-0005-0000-0000-000096900000}"/>
    <cellStyle name="SAPBEXexcGood1" xfId="36959" xr:uid="{00000000-0005-0000-0000-000097900000}"/>
    <cellStyle name="SAPBEXexcGood1 2" xfId="36960" xr:uid="{00000000-0005-0000-0000-000098900000}"/>
    <cellStyle name="SAPBEXexcGood2" xfId="36961" xr:uid="{00000000-0005-0000-0000-000099900000}"/>
    <cellStyle name="SAPBEXexcGood2 2" xfId="36962" xr:uid="{00000000-0005-0000-0000-00009A900000}"/>
    <cellStyle name="SAPBEXexcGood3" xfId="36963" xr:uid="{00000000-0005-0000-0000-00009B900000}"/>
    <cellStyle name="SAPBEXexcGood3 2" xfId="36964" xr:uid="{00000000-0005-0000-0000-00009C900000}"/>
    <cellStyle name="SAPBEXfilterDrill" xfId="36965" xr:uid="{00000000-0005-0000-0000-00009D900000}"/>
    <cellStyle name="SAPBEXfilterDrill 2" xfId="36966" xr:uid="{00000000-0005-0000-0000-00009E900000}"/>
    <cellStyle name="SAPBEXfilterDrill 3" xfId="36967" xr:uid="{00000000-0005-0000-0000-00009F900000}"/>
    <cellStyle name="SAPBEXfilterDrill 4" xfId="36968" xr:uid="{00000000-0005-0000-0000-0000A0900000}"/>
    <cellStyle name="SAPBEXfilterDrill 5" xfId="36969" xr:uid="{00000000-0005-0000-0000-0000A1900000}"/>
    <cellStyle name="SAPBEXfilterDrill 6" xfId="36970" xr:uid="{00000000-0005-0000-0000-0000A2900000}"/>
    <cellStyle name="SAPBEXfilterDrill 7" xfId="36971" xr:uid="{00000000-0005-0000-0000-0000A3900000}"/>
    <cellStyle name="SAPBEXfilterItem" xfId="36972" xr:uid="{00000000-0005-0000-0000-0000A4900000}"/>
    <cellStyle name="SAPBEXfilterText" xfId="36973" xr:uid="{00000000-0005-0000-0000-0000A5900000}"/>
    <cellStyle name="SAPBEXfilterText 2" xfId="36974" xr:uid="{00000000-0005-0000-0000-0000A6900000}"/>
    <cellStyle name="SAPBEXfilterText 3" xfId="36975" xr:uid="{00000000-0005-0000-0000-0000A7900000}"/>
    <cellStyle name="SAPBEXfilterText 4" xfId="36976" xr:uid="{00000000-0005-0000-0000-0000A8900000}"/>
    <cellStyle name="SAPBEXfilterText 5" xfId="36977" xr:uid="{00000000-0005-0000-0000-0000A9900000}"/>
    <cellStyle name="SAPBEXfilterText 6" xfId="36978" xr:uid="{00000000-0005-0000-0000-0000AA900000}"/>
    <cellStyle name="SAPBEXformats" xfId="36979" xr:uid="{00000000-0005-0000-0000-0000AB900000}"/>
    <cellStyle name="SAPBEXformats 2" xfId="36980" xr:uid="{00000000-0005-0000-0000-0000AC900000}"/>
    <cellStyle name="SAPBEXformats 2 2" xfId="36981" xr:uid="{00000000-0005-0000-0000-0000AD900000}"/>
    <cellStyle name="SAPBEXformats 2 3" xfId="36982" xr:uid="{00000000-0005-0000-0000-0000AE900000}"/>
    <cellStyle name="SAPBEXformats 2 4" xfId="36983" xr:uid="{00000000-0005-0000-0000-0000AF900000}"/>
    <cellStyle name="SAPBEXformats 2 5" xfId="36984" xr:uid="{00000000-0005-0000-0000-0000B0900000}"/>
    <cellStyle name="SAPBEXformats 3" xfId="36985" xr:uid="{00000000-0005-0000-0000-0000B1900000}"/>
    <cellStyle name="SAPBEXformats 4" xfId="36986" xr:uid="{00000000-0005-0000-0000-0000B2900000}"/>
    <cellStyle name="SAPBEXformats 5" xfId="36987" xr:uid="{00000000-0005-0000-0000-0000B3900000}"/>
    <cellStyle name="SAPBEXformats 6" xfId="36988" xr:uid="{00000000-0005-0000-0000-0000B4900000}"/>
    <cellStyle name="SAPBEXformats 7" xfId="36989" xr:uid="{00000000-0005-0000-0000-0000B5900000}"/>
    <cellStyle name="SAPBEXformats 8" xfId="36990" xr:uid="{00000000-0005-0000-0000-0000B6900000}"/>
    <cellStyle name="SAPBEXformats 9" xfId="36991" xr:uid="{00000000-0005-0000-0000-0000B7900000}"/>
    <cellStyle name="SAPBEXheaderItem" xfId="36992" xr:uid="{00000000-0005-0000-0000-0000B8900000}"/>
    <cellStyle name="SAPBEXheaderItem 2" xfId="36993" xr:uid="{00000000-0005-0000-0000-0000B9900000}"/>
    <cellStyle name="SAPBEXheaderItem 3" xfId="36994" xr:uid="{00000000-0005-0000-0000-0000BA900000}"/>
    <cellStyle name="SAPBEXheaderItem 4" xfId="36995" xr:uid="{00000000-0005-0000-0000-0000BB900000}"/>
    <cellStyle name="SAPBEXheaderItem 5" xfId="36996" xr:uid="{00000000-0005-0000-0000-0000BC900000}"/>
    <cellStyle name="SAPBEXheaderItem 6" xfId="36997" xr:uid="{00000000-0005-0000-0000-0000BD900000}"/>
    <cellStyle name="SAPBEXheaderItem 7" xfId="36998" xr:uid="{00000000-0005-0000-0000-0000BE900000}"/>
    <cellStyle name="SAPBEXheaderText" xfId="36999" xr:uid="{00000000-0005-0000-0000-0000BF900000}"/>
    <cellStyle name="SAPBEXheaderText 2" xfId="37000" xr:uid="{00000000-0005-0000-0000-0000C0900000}"/>
    <cellStyle name="SAPBEXheaderText 3" xfId="37001" xr:uid="{00000000-0005-0000-0000-0000C1900000}"/>
    <cellStyle name="SAPBEXheaderText 4" xfId="37002" xr:uid="{00000000-0005-0000-0000-0000C2900000}"/>
    <cellStyle name="SAPBEXheaderText 5" xfId="37003" xr:uid="{00000000-0005-0000-0000-0000C3900000}"/>
    <cellStyle name="SAPBEXheaderText 6" xfId="37004" xr:uid="{00000000-0005-0000-0000-0000C4900000}"/>
    <cellStyle name="SAPBEXheaderText 7" xfId="37005" xr:uid="{00000000-0005-0000-0000-0000C5900000}"/>
    <cellStyle name="SAPBEXHLevel0" xfId="37006" xr:uid="{00000000-0005-0000-0000-0000C6900000}"/>
    <cellStyle name="SAPBEXHLevel0 2" xfId="37007" xr:uid="{00000000-0005-0000-0000-0000C7900000}"/>
    <cellStyle name="SAPBEXHLevel0 2 2" xfId="37008" xr:uid="{00000000-0005-0000-0000-0000C8900000}"/>
    <cellStyle name="SAPBEXHLevel0 2 3" xfId="37009" xr:uid="{00000000-0005-0000-0000-0000C9900000}"/>
    <cellStyle name="SAPBEXHLevel0 2 4" xfId="37010" xr:uid="{00000000-0005-0000-0000-0000CA900000}"/>
    <cellStyle name="SAPBEXHLevel0 2 5" xfId="37011" xr:uid="{00000000-0005-0000-0000-0000CB900000}"/>
    <cellStyle name="SAPBEXHLevel0 3" xfId="37012" xr:uid="{00000000-0005-0000-0000-0000CC900000}"/>
    <cellStyle name="SAPBEXHLevel0 4" xfId="37013" xr:uid="{00000000-0005-0000-0000-0000CD900000}"/>
    <cellStyle name="SAPBEXHLevel0 5" xfId="37014" xr:uid="{00000000-0005-0000-0000-0000CE900000}"/>
    <cellStyle name="SAPBEXHLevel0 6" xfId="37015" xr:uid="{00000000-0005-0000-0000-0000CF900000}"/>
    <cellStyle name="SAPBEXHLevel0 7" xfId="37016" xr:uid="{00000000-0005-0000-0000-0000D0900000}"/>
    <cellStyle name="SAPBEXHLevel0 8" xfId="37017" xr:uid="{00000000-0005-0000-0000-0000D1900000}"/>
    <cellStyle name="SAPBEXHLevel0 9" xfId="37018" xr:uid="{00000000-0005-0000-0000-0000D2900000}"/>
    <cellStyle name="SAPBEXHLevel0X" xfId="37019" xr:uid="{00000000-0005-0000-0000-0000D3900000}"/>
    <cellStyle name="SAPBEXHLevel0X 2" xfId="37020" xr:uid="{00000000-0005-0000-0000-0000D4900000}"/>
    <cellStyle name="SAPBEXHLevel0X 2 2" xfId="37021" xr:uid="{00000000-0005-0000-0000-0000D5900000}"/>
    <cellStyle name="SAPBEXHLevel0X 2 3" xfId="37022" xr:uid="{00000000-0005-0000-0000-0000D6900000}"/>
    <cellStyle name="SAPBEXHLevel0X 2 4" xfId="37023" xr:uid="{00000000-0005-0000-0000-0000D7900000}"/>
    <cellStyle name="SAPBEXHLevel0X 2 5" xfId="37024" xr:uid="{00000000-0005-0000-0000-0000D8900000}"/>
    <cellStyle name="SAPBEXHLevel0X 3" xfId="37025" xr:uid="{00000000-0005-0000-0000-0000D9900000}"/>
    <cellStyle name="SAPBEXHLevel0X 4" xfId="37026" xr:uid="{00000000-0005-0000-0000-0000DA900000}"/>
    <cellStyle name="SAPBEXHLevel0X 5" xfId="37027" xr:uid="{00000000-0005-0000-0000-0000DB900000}"/>
    <cellStyle name="SAPBEXHLevel0X 6" xfId="37028" xr:uid="{00000000-0005-0000-0000-0000DC900000}"/>
    <cellStyle name="SAPBEXHLevel0X 7" xfId="37029" xr:uid="{00000000-0005-0000-0000-0000DD900000}"/>
    <cellStyle name="SAPBEXHLevel0X 8" xfId="37030" xr:uid="{00000000-0005-0000-0000-0000DE900000}"/>
    <cellStyle name="SAPBEXHLevel0X 9" xfId="37031" xr:uid="{00000000-0005-0000-0000-0000DF900000}"/>
    <cellStyle name="SAPBEXHLevel1" xfId="37032" xr:uid="{00000000-0005-0000-0000-0000E0900000}"/>
    <cellStyle name="SAPBEXHLevel1 2" xfId="37033" xr:uid="{00000000-0005-0000-0000-0000E1900000}"/>
    <cellStyle name="SAPBEXHLevel1 2 2" xfId="37034" xr:uid="{00000000-0005-0000-0000-0000E2900000}"/>
    <cellStyle name="SAPBEXHLevel1 2 3" xfId="37035" xr:uid="{00000000-0005-0000-0000-0000E3900000}"/>
    <cellStyle name="SAPBEXHLevel1 2 4" xfId="37036" xr:uid="{00000000-0005-0000-0000-0000E4900000}"/>
    <cellStyle name="SAPBEXHLevel1 2 5" xfId="37037" xr:uid="{00000000-0005-0000-0000-0000E5900000}"/>
    <cellStyle name="SAPBEXHLevel1 3" xfId="37038" xr:uid="{00000000-0005-0000-0000-0000E6900000}"/>
    <cellStyle name="SAPBEXHLevel1 4" xfId="37039" xr:uid="{00000000-0005-0000-0000-0000E7900000}"/>
    <cellStyle name="SAPBEXHLevel1 5" xfId="37040" xr:uid="{00000000-0005-0000-0000-0000E8900000}"/>
    <cellStyle name="SAPBEXHLevel1 6" xfId="37041" xr:uid="{00000000-0005-0000-0000-0000E9900000}"/>
    <cellStyle name="SAPBEXHLevel1 7" xfId="37042" xr:uid="{00000000-0005-0000-0000-0000EA900000}"/>
    <cellStyle name="SAPBEXHLevel1 8" xfId="37043" xr:uid="{00000000-0005-0000-0000-0000EB900000}"/>
    <cellStyle name="SAPBEXHLevel1 9" xfId="37044" xr:uid="{00000000-0005-0000-0000-0000EC900000}"/>
    <cellStyle name="SAPBEXHLevel1X" xfId="37045" xr:uid="{00000000-0005-0000-0000-0000ED900000}"/>
    <cellStyle name="SAPBEXHLevel1X 2" xfId="37046" xr:uid="{00000000-0005-0000-0000-0000EE900000}"/>
    <cellStyle name="SAPBEXHLevel1X 2 2" xfId="37047" xr:uid="{00000000-0005-0000-0000-0000EF900000}"/>
    <cellStyle name="SAPBEXHLevel1X 2 3" xfId="37048" xr:uid="{00000000-0005-0000-0000-0000F0900000}"/>
    <cellStyle name="SAPBEXHLevel1X 2 4" xfId="37049" xr:uid="{00000000-0005-0000-0000-0000F1900000}"/>
    <cellStyle name="SAPBEXHLevel1X 2 5" xfId="37050" xr:uid="{00000000-0005-0000-0000-0000F2900000}"/>
    <cellStyle name="SAPBEXHLevel1X 3" xfId="37051" xr:uid="{00000000-0005-0000-0000-0000F3900000}"/>
    <cellStyle name="SAPBEXHLevel1X 4" xfId="37052" xr:uid="{00000000-0005-0000-0000-0000F4900000}"/>
    <cellStyle name="SAPBEXHLevel1X 5" xfId="37053" xr:uid="{00000000-0005-0000-0000-0000F5900000}"/>
    <cellStyle name="SAPBEXHLevel1X 6" xfId="37054" xr:uid="{00000000-0005-0000-0000-0000F6900000}"/>
    <cellStyle name="SAPBEXHLevel1X 7" xfId="37055" xr:uid="{00000000-0005-0000-0000-0000F7900000}"/>
    <cellStyle name="SAPBEXHLevel1X 8" xfId="37056" xr:uid="{00000000-0005-0000-0000-0000F8900000}"/>
    <cellStyle name="SAPBEXHLevel1X 9" xfId="37057" xr:uid="{00000000-0005-0000-0000-0000F9900000}"/>
    <cellStyle name="SAPBEXHLevel2" xfId="37058" xr:uid="{00000000-0005-0000-0000-0000FA900000}"/>
    <cellStyle name="SAPBEXHLevel2 2" xfId="37059" xr:uid="{00000000-0005-0000-0000-0000FB900000}"/>
    <cellStyle name="SAPBEXHLevel2 2 2" xfId="37060" xr:uid="{00000000-0005-0000-0000-0000FC900000}"/>
    <cellStyle name="SAPBEXHLevel2 2 3" xfId="37061" xr:uid="{00000000-0005-0000-0000-0000FD900000}"/>
    <cellStyle name="SAPBEXHLevel2 2 4" xfId="37062" xr:uid="{00000000-0005-0000-0000-0000FE900000}"/>
    <cellStyle name="SAPBEXHLevel2 2 5" xfId="37063" xr:uid="{00000000-0005-0000-0000-0000FF900000}"/>
    <cellStyle name="SAPBEXHLevel2 3" xfId="37064" xr:uid="{00000000-0005-0000-0000-000000910000}"/>
    <cellStyle name="SAPBEXHLevel2 4" xfId="37065" xr:uid="{00000000-0005-0000-0000-000001910000}"/>
    <cellStyle name="SAPBEXHLevel2 5" xfId="37066" xr:uid="{00000000-0005-0000-0000-000002910000}"/>
    <cellStyle name="SAPBEXHLevel2 6" xfId="37067" xr:uid="{00000000-0005-0000-0000-000003910000}"/>
    <cellStyle name="SAPBEXHLevel2 7" xfId="37068" xr:uid="{00000000-0005-0000-0000-000004910000}"/>
    <cellStyle name="SAPBEXHLevel2 8" xfId="37069" xr:uid="{00000000-0005-0000-0000-000005910000}"/>
    <cellStyle name="SAPBEXHLevel2 9" xfId="37070" xr:uid="{00000000-0005-0000-0000-000006910000}"/>
    <cellStyle name="SAPBEXHLevel2X" xfId="37071" xr:uid="{00000000-0005-0000-0000-000007910000}"/>
    <cellStyle name="SAPBEXHLevel2X 2" xfId="37072" xr:uid="{00000000-0005-0000-0000-000008910000}"/>
    <cellStyle name="SAPBEXHLevel2X 2 2" xfId="37073" xr:uid="{00000000-0005-0000-0000-000009910000}"/>
    <cellStyle name="SAPBEXHLevel2X 2 3" xfId="37074" xr:uid="{00000000-0005-0000-0000-00000A910000}"/>
    <cellStyle name="SAPBEXHLevel2X 2 4" xfId="37075" xr:uid="{00000000-0005-0000-0000-00000B910000}"/>
    <cellStyle name="SAPBEXHLevel2X 2 5" xfId="37076" xr:uid="{00000000-0005-0000-0000-00000C910000}"/>
    <cellStyle name="SAPBEXHLevel2X 3" xfId="37077" xr:uid="{00000000-0005-0000-0000-00000D910000}"/>
    <cellStyle name="SAPBEXHLevel2X 4" xfId="37078" xr:uid="{00000000-0005-0000-0000-00000E910000}"/>
    <cellStyle name="SAPBEXHLevel2X 5" xfId="37079" xr:uid="{00000000-0005-0000-0000-00000F910000}"/>
    <cellStyle name="SAPBEXHLevel2X 6" xfId="37080" xr:uid="{00000000-0005-0000-0000-000010910000}"/>
    <cellStyle name="SAPBEXHLevel2X 7" xfId="37081" xr:uid="{00000000-0005-0000-0000-000011910000}"/>
    <cellStyle name="SAPBEXHLevel2X 8" xfId="37082" xr:uid="{00000000-0005-0000-0000-000012910000}"/>
    <cellStyle name="SAPBEXHLevel2X 9" xfId="37083" xr:uid="{00000000-0005-0000-0000-000013910000}"/>
    <cellStyle name="SAPBEXHLevel3" xfId="37084" xr:uid="{00000000-0005-0000-0000-000014910000}"/>
    <cellStyle name="SAPBEXHLevel3 2" xfId="37085" xr:uid="{00000000-0005-0000-0000-000015910000}"/>
    <cellStyle name="SAPBEXHLevel3 2 2" xfId="37086" xr:uid="{00000000-0005-0000-0000-000016910000}"/>
    <cellStyle name="SAPBEXHLevel3 2 3" xfId="37087" xr:uid="{00000000-0005-0000-0000-000017910000}"/>
    <cellStyle name="SAPBEXHLevel3 2 4" xfId="37088" xr:uid="{00000000-0005-0000-0000-000018910000}"/>
    <cellStyle name="SAPBEXHLevel3 2 5" xfId="37089" xr:uid="{00000000-0005-0000-0000-000019910000}"/>
    <cellStyle name="SAPBEXHLevel3 3" xfId="37090" xr:uid="{00000000-0005-0000-0000-00001A910000}"/>
    <cellStyle name="SAPBEXHLevel3 4" xfId="37091" xr:uid="{00000000-0005-0000-0000-00001B910000}"/>
    <cellStyle name="SAPBEXHLevel3 5" xfId="37092" xr:uid="{00000000-0005-0000-0000-00001C910000}"/>
    <cellStyle name="SAPBEXHLevel3 6" xfId="37093" xr:uid="{00000000-0005-0000-0000-00001D910000}"/>
    <cellStyle name="SAPBEXHLevel3 7" xfId="37094" xr:uid="{00000000-0005-0000-0000-00001E910000}"/>
    <cellStyle name="SAPBEXHLevel3 8" xfId="37095" xr:uid="{00000000-0005-0000-0000-00001F910000}"/>
    <cellStyle name="SAPBEXHLevel3 9" xfId="37096" xr:uid="{00000000-0005-0000-0000-000020910000}"/>
    <cellStyle name="SAPBEXHLevel3X" xfId="37097" xr:uid="{00000000-0005-0000-0000-000021910000}"/>
    <cellStyle name="SAPBEXHLevel3X 2" xfId="37098" xr:uid="{00000000-0005-0000-0000-000022910000}"/>
    <cellStyle name="SAPBEXHLevel3X 2 2" xfId="37099" xr:uid="{00000000-0005-0000-0000-000023910000}"/>
    <cellStyle name="SAPBEXHLevel3X 2 3" xfId="37100" xr:uid="{00000000-0005-0000-0000-000024910000}"/>
    <cellStyle name="SAPBEXHLevel3X 2 4" xfId="37101" xr:uid="{00000000-0005-0000-0000-000025910000}"/>
    <cellStyle name="SAPBEXHLevel3X 2 5" xfId="37102" xr:uid="{00000000-0005-0000-0000-000026910000}"/>
    <cellStyle name="SAPBEXHLevel3X 3" xfId="37103" xr:uid="{00000000-0005-0000-0000-000027910000}"/>
    <cellStyle name="SAPBEXHLevel3X 4" xfId="37104" xr:uid="{00000000-0005-0000-0000-000028910000}"/>
    <cellStyle name="SAPBEXHLevel3X 5" xfId="37105" xr:uid="{00000000-0005-0000-0000-000029910000}"/>
    <cellStyle name="SAPBEXHLevel3X 6" xfId="37106" xr:uid="{00000000-0005-0000-0000-00002A910000}"/>
    <cellStyle name="SAPBEXHLevel3X 7" xfId="37107" xr:uid="{00000000-0005-0000-0000-00002B910000}"/>
    <cellStyle name="SAPBEXHLevel3X 8" xfId="37108" xr:uid="{00000000-0005-0000-0000-00002C910000}"/>
    <cellStyle name="SAPBEXHLevel3X 9" xfId="37109" xr:uid="{00000000-0005-0000-0000-00002D910000}"/>
    <cellStyle name="SAPBEXresData" xfId="37110" xr:uid="{00000000-0005-0000-0000-00002E910000}"/>
    <cellStyle name="SAPBEXresData 2" xfId="37111" xr:uid="{00000000-0005-0000-0000-00002F910000}"/>
    <cellStyle name="SAPBEXresDataEmph" xfId="37112" xr:uid="{00000000-0005-0000-0000-000030910000}"/>
    <cellStyle name="SAPBEXresDataEmph 2" xfId="37113" xr:uid="{00000000-0005-0000-0000-000031910000}"/>
    <cellStyle name="SAPBEXresItem" xfId="37114" xr:uid="{00000000-0005-0000-0000-000032910000}"/>
    <cellStyle name="SAPBEXresItem 2" xfId="37115" xr:uid="{00000000-0005-0000-0000-000033910000}"/>
    <cellStyle name="SAPBEXresItemX" xfId="37116" xr:uid="{00000000-0005-0000-0000-000034910000}"/>
    <cellStyle name="SAPBEXresItemX 2" xfId="37117" xr:uid="{00000000-0005-0000-0000-000035910000}"/>
    <cellStyle name="SAPBEXstdData" xfId="37118" xr:uid="{00000000-0005-0000-0000-000036910000}"/>
    <cellStyle name="SAPBEXstdData 2" xfId="37119" xr:uid="{00000000-0005-0000-0000-000037910000}"/>
    <cellStyle name="SAPBEXstdDataEmph" xfId="37120" xr:uid="{00000000-0005-0000-0000-000038910000}"/>
    <cellStyle name="SAPBEXstdDataEmph 2" xfId="37121" xr:uid="{00000000-0005-0000-0000-000039910000}"/>
    <cellStyle name="SAPBEXstdItem" xfId="37122" xr:uid="{00000000-0005-0000-0000-00003A910000}"/>
    <cellStyle name="SAPBEXstdItem 2" xfId="37123" xr:uid="{00000000-0005-0000-0000-00003B910000}"/>
    <cellStyle name="SAPBEXstdItem 3" xfId="37124" xr:uid="{00000000-0005-0000-0000-00003C910000}"/>
    <cellStyle name="SAPBEXstdItem 4" xfId="37125" xr:uid="{00000000-0005-0000-0000-00003D910000}"/>
    <cellStyle name="SAPBEXstdItem 5" xfId="37126" xr:uid="{00000000-0005-0000-0000-00003E910000}"/>
    <cellStyle name="SAPBEXstdItem 6" xfId="37127" xr:uid="{00000000-0005-0000-0000-00003F910000}"/>
    <cellStyle name="SAPBEXstdItem 7" xfId="37128" xr:uid="{00000000-0005-0000-0000-000040910000}"/>
    <cellStyle name="SAPBEXstdItemX" xfId="37129" xr:uid="{00000000-0005-0000-0000-000041910000}"/>
    <cellStyle name="SAPBEXstdItemX 2" xfId="37130" xr:uid="{00000000-0005-0000-0000-000042910000}"/>
    <cellStyle name="SAPBEXstdItemX 2 2" xfId="37131" xr:uid="{00000000-0005-0000-0000-000043910000}"/>
    <cellStyle name="SAPBEXstdItemX 2 3" xfId="37132" xr:uid="{00000000-0005-0000-0000-000044910000}"/>
    <cellStyle name="SAPBEXstdItemX 2 4" xfId="37133" xr:uid="{00000000-0005-0000-0000-000045910000}"/>
    <cellStyle name="SAPBEXstdItemX 2 5" xfId="37134" xr:uid="{00000000-0005-0000-0000-000046910000}"/>
    <cellStyle name="SAPBEXstdItemX 3" xfId="37135" xr:uid="{00000000-0005-0000-0000-000047910000}"/>
    <cellStyle name="SAPBEXstdItemX 4" xfId="37136" xr:uid="{00000000-0005-0000-0000-000048910000}"/>
    <cellStyle name="SAPBEXstdItemX 5" xfId="37137" xr:uid="{00000000-0005-0000-0000-000049910000}"/>
    <cellStyle name="SAPBEXstdItemX 6" xfId="37138" xr:uid="{00000000-0005-0000-0000-00004A910000}"/>
    <cellStyle name="SAPBEXstdItemX 7" xfId="37139" xr:uid="{00000000-0005-0000-0000-00004B910000}"/>
    <cellStyle name="SAPBEXstdItemX 8" xfId="37140" xr:uid="{00000000-0005-0000-0000-00004C910000}"/>
    <cellStyle name="SAPBEXstdItemX 9" xfId="37141" xr:uid="{00000000-0005-0000-0000-00004D910000}"/>
    <cellStyle name="SAPBEXtitle" xfId="37142" xr:uid="{00000000-0005-0000-0000-00004E910000}"/>
    <cellStyle name="SAPBEXundefined" xfId="37143" xr:uid="{00000000-0005-0000-0000-00004F910000}"/>
    <cellStyle name="SAPBEXundefined 2" xfId="37144" xr:uid="{00000000-0005-0000-0000-000050910000}"/>
    <cellStyle name="Section 1_RHI Model Results-090505-033632" xfId="37145" xr:uid="{00000000-0005-0000-0000-000051910000}"/>
    <cellStyle name="semestre" xfId="37146" xr:uid="{00000000-0005-0000-0000-000052910000}"/>
    <cellStyle name="Shade" xfId="37147" xr:uid="{00000000-0005-0000-0000-000053910000}"/>
    <cellStyle name="Shade 2" xfId="37148" xr:uid="{00000000-0005-0000-0000-000054910000}"/>
    <cellStyle name="Shade 2 2" xfId="37149" xr:uid="{00000000-0005-0000-0000-000055910000}"/>
    <cellStyle name="Shade 2 3" xfId="37150" xr:uid="{00000000-0005-0000-0000-000056910000}"/>
    <cellStyle name="Shade 3" xfId="37151" xr:uid="{00000000-0005-0000-0000-000057910000}"/>
    <cellStyle name="Shade 3 2" xfId="37152" xr:uid="{00000000-0005-0000-0000-000058910000}"/>
    <cellStyle name="Shade 3 3" xfId="37153" xr:uid="{00000000-0005-0000-0000-000059910000}"/>
    <cellStyle name="Shade 4" xfId="37154" xr:uid="{00000000-0005-0000-0000-00005A910000}"/>
    <cellStyle name="Shade 5" xfId="37155" xr:uid="{00000000-0005-0000-0000-00005B910000}"/>
    <cellStyle name="Shade 6" xfId="37156" xr:uid="{00000000-0005-0000-0000-00005C910000}"/>
    <cellStyle name="Sheet Heading" xfId="37157" xr:uid="{00000000-0005-0000-0000-00005D910000}"/>
    <cellStyle name="Sheet Title." xfId="37158" xr:uid="{00000000-0005-0000-0000-00005E910000}"/>
    <cellStyle name="single" xfId="37159" xr:uid="{00000000-0005-0000-0000-00005F910000}"/>
    <cellStyle name="Single Cell Column Heading" xfId="37160" xr:uid="{00000000-0005-0000-0000-000060910000}"/>
    <cellStyle name="Single Cell Column Heading 2" xfId="37161" xr:uid="{00000000-0005-0000-0000-000061910000}"/>
    <cellStyle name="Single Cell Column Heading 3" xfId="37162" xr:uid="{00000000-0005-0000-0000-000062910000}"/>
    <cellStyle name="Single Cell Column Heading 4" xfId="37163" xr:uid="{00000000-0005-0000-0000-000063910000}"/>
    <cellStyle name="Single Cell Column Heading 5" xfId="37164" xr:uid="{00000000-0005-0000-0000-000064910000}"/>
    <cellStyle name="Single Cell Column Heading 6" xfId="37165" xr:uid="{00000000-0005-0000-0000-000065910000}"/>
    <cellStyle name="Single Cell Column Heading 7" xfId="37166" xr:uid="{00000000-0005-0000-0000-000066910000}"/>
    <cellStyle name="Single Cell Column Heading 8" xfId="37167" xr:uid="{00000000-0005-0000-0000-000067910000}"/>
    <cellStyle name="Single Cell Column Heading 9" xfId="37168" xr:uid="{00000000-0005-0000-0000-000068910000}"/>
    <cellStyle name="Size" xfId="37169" xr:uid="{00000000-0005-0000-0000-000069910000}"/>
    <cellStyle name="Source" xfId="37170" xr:uid="{00000000-0005-0000-0000-00006A910000}"/>
    <cellStyle name="Source 2" xfId="37171" xr:uid="{00000000-0005-0000-0000-00006B910000}"/>
    <cellStyle name="Source 3" xfId="37172" xr:uid="{00000000-0005-0000-0000-00006C910000}"/>
    <cellStyle name="Source Hed" xfId="37173" xr:uid="{00000000-0005-0000-0000-00006D910000}"/>
    <cellStyle name="Source Hed 2" xfId="37174" xr:uid="{00000000-0005-0000-0000-00006E910000}"/>
    <cellStyle name="Source Text" xfId="37175" xr:uid="{00000000-0005-0000-0000-00006F910000}"/>
    <cellStyle name="Source Text 2" xfId="37176" xr:uid="{00000000-0005-0000-0000-000070910000}"/>
    <cellStyle name="ss1" xfId="37177" xr:uid="{00000000-0005-0000-0000-000071910000}"/>
    <cellStyle name="ss10" xfId="37178" xr:uid="{00000000-0005-0000-0000-000072910000}"/>
    <cellStyle name="ss11" xfId="37179" xr:uid="{00000000-0005-0000-0000-000073910000}"/>
    <cellStyle name="ss12" xfId="37180" xr:uid="{00000000-0005-0000-0000-000074910000}"/>
    <cellStyle name="ss13" xfId="37181" xr:uid="{00000000-0005-0000-0000-000075910000}"/>
    <cellStyle name="ss14" xfId="37182" xr:uid="{00000000-0005-0000-0000-000076910000}"/>
    <cellStyle name="ss15" xfId="37183" xr:uid="{00000000-0005-0000-0000-000077910000}"/>
    <cellStyle name="ss16" xfId="37184" xr:uid="{00000000-0005-0000-0000-000078910000}"/>
    <cellStyle name="ss17" xfId="37185" xr:uid="{00000000-0005-0000-0000-000079910000}"/>
    <cellStyle name="ss18" xfId="37186" xr:uid="{00000000-0005-0000-0000-00007A910000}"/>
    <cellStyle name="ss19" xfId="37187" xr:uid="{00000000-0005-0000-0000-00007B910000}"/>
    <cellStyle name="ss2" xfId="37188" xr:uid="{00000000-0005-0000-0000-00007C910000}"/>
    <cellStyle name="ss20" xfId="37189" xr:uid="{00000000-0005-0000-0000-00007D910000}"/>
    <cellStyle name="ss21" xfId="37190" xr:uid="{00000000-0005-0000-0000-00007E910000}"/>
    <cellStyle name="ss22" xfId="37191" xr:uid="{00000000-0005-0000-0000-00007F910000}"/>
    <cellStyle name="ss23" xfId="37192" xr:uid="{00000000-0005-0000-0000-000080910000}"/>
    <cellStyle name="ss24" xfId="37193" xr:uid="{00000000-0005-0000-0000-000081910000}"/>
    <cellStyle name="ss25" xfId="37194" xr:uid="{00000000-0005-0000-0000-000082910000}"/>
    <cellStyle name="ss3" xfId="37195" xr:uid="{00000000-0005-0000-0000-000083910000}"/>
    <cellStyle name="ss4" xfId="37196" xr:uid="{00000000-0005-0000-0000-000084910000}"/>
    <cellStyle name="ss5" xfId="37197" xr:uid="{00000000-0005-0000-0000-000085910000}"/>
    <cellStyle name="ss6" xfId="37198" xr:uid="{00000000-0005-0000-0000-000086910000}"/>
    <cellStyle name="ss7" xfId="37199" xr:uid="{00000000-0005-0000-0000-000087910000}"/>
    <cellStyle name="ss8" xfId="37200" xr:uid="{00000000-0005-0000-0000-000088910000}"/>
    <cellStyle name="ss9" xfId="37201" xr:uid="{00000000-0005-0000-0000-000089910000}"/>
    <cellStyle name="sspecial" xfId="37202" xr:uid="{00000000-0005-0000-0000-00008A910000}"/>
    <cellStyle name="Standaard_Sheet1" xfId="37203" xr:uid="{00000000-0005-0000-0000-00008B910000}"/>
    <cellStyle name="Standard_0002VS" xfId="37204" xr:uid="{00000000-0005-0000-0000-00008C910000}"/>
    <cellStyle name="Style 1" xfId="37205" xr:uid="{00000000-0005-0000-0000-00008D910000}"/>
    <cellStyle name="Style 1 2" xfId="37206" xr:uid="{00000000-0005-0000-0000-00008E910000}"/>
    <cellStyle name="Style 1 2 2" xfId="37207" xr:uid="{00000000-0005-0000-0000-00008F910000}"/>
    <cellStyle name="Style 1 2 3" xfId="37208" xr:uid="{00000000-0005-0000-0000-000090910000}"/>
    <cellStyle name="Style 1 2 4" xfId="37209" xr:uid="{00000000-0005-0000-0000-000091910000}"/>
    <cellStyle name="Style 1 2 5" xfId="37210" xr:uid="{00000000-0005-0000-0000-000092910000}"/>
    <cellStyle name="Style 1 2 6" xfId="37211" xr:uid="{00000000-0005-0000-0000-000093910000}"/>
    <cellStyle name="Style 1 2 7" xfId="37212" xr:uid="{00000000-0005-0000-0000-000094910000}"/>
    <cellStyle name="Style 1 3" xfId="37213" xr:uid="{00000000-0005-0000-0000-000095910000}"/>
    <cellStyle name="Style 1 3 2" xfId="37214" xr:uid="{00000000-0005-0000-0000-000096910000}"/>
    <cellStyle name="Style 1 4" xfId="37215" xr:uid="{00000000-0005-0000-0000-000097910000}"/>
    <cellStyle name="Style 1 5" xfId="37216" xr:uid="{00000000-0005-0000-0000-000098910000}"/>
    <cellStyle name="Style 1 6" xfId="37217" xr:uid="{00000000-0005-0000-0000-000099910000}"/>
    <cellStyle name="Style 1 7" xfId="37218" xr:uid="{00000000-0005-0000-0000-00009A910000}"/>
    <cellStyle name="Style 1 8" xfId="37219" xr:uid="{00000000-0005-0000-0000-00009B910000}"/>
    <cellStyle name="Style 1 9" xfId="37220" xr:uid="{00000000-0005-0000-0000-00009C910000}"/>
    <cellStyle name="Style 2" xfId="37221" xr:uid="{00000000-0005-0000-0000-00009D910000}"/>
    <cellStyle name="Style 21" xfId="37222" xr:uid="{00000000-0005-0000-0000-00009E910000}"/>
    <cellStyle name="Style 21 2" xfId="37223" xr:uid="{00000000-0005-0000-0000-00009F910000}"/>
    <cellStyle name="Style 21 2 2" xfId="37224" xr:uid="{00000000-0005-0000-0000-0000A0910000}"/>
    <cellStyle name="Style 21 2 3" xfId="37225" xr:uid="{00000000-0005-0000-0000-0000A1910000}"/>
    <cellStyle name="Style 21 3" xfId="37226" xr:uid="{00000000-0005-0000-0000-0000A2910000}"/>
    <cellStyle name="Style 21 4" xfId="37227" xr:uid="{00000000-0005-0000-0000-0000A3910000}"/>
    <cellStyle name="Style 21 5" xfId="37228" xr:uid="{00000000-0005-0000-0000-0000A4910000}"/>
    <cellStyle name="Style 21 6" xfId="37229" xr:uid="{00000000-0005-0000-0000-0000A5910000}"/>
    <cellStyle name="Style 22" xfId="37230" xr:uid="{00000000-0005-0000-0000-0000A6910000}"/>
    <cellStyle name="Style 22 2" xfId="37231" xr:uid="{00000000-0005-0000-0000-0000A7910000}"/>
    <cellStyle name="Style 22 2 2" xfId="37232" xr:uid="{00000000-0005-0000-0000-0000A8910000}"/>
    <cellStyle name="Style 22 2 3" xfId="37233" xr:uid="{00000000-0005-0000-0000-0000A9910000}"/>
    <cellStyle name="Style 22 3" xfId="37234" xr:uid="{00000000-0005-0000-0000-0000AA910000}"/>
    <cellStyle name="Style 22 4" xfId="37235" xr:uid="{00000000-0005-0000-0000-0000AB910000}"/>
    <cellStyle name="Style 22 5" xfId="37236" xr:uid="{00000000-0005-0000-0000-0000AC910000}"/>
    <cellStyle name="Style 22 6" xfId="37237" xr:uid="{00000000-0005-0000-0000-0000AD910000}"/>
    <cellStyle name="Style 23" xfId="37238" xr:uid="{00000000-0005-0000-0000-0000AE910000}"/>
    <cellStyle name="Style 23 2" xfId="37239" xr:uid="{00000000-0005-0000-0000-0000AF910000}"/>
    <cellStyle name="Style 23 2 2" xfId="37240" xr:uid="{00000000-0005-0000-0000-0000B0910000}"/>
    <cellStyle name="Style 23 3" xfId="37241" xr:uid="{00000000-0005-0000-0000-0000B1910000}"/>
    <cellStyle name="Style 24" xfId="37242" xr:uid="{00000000-0005-0000-0000-0000B2910000}"/>
    <cellStyle name="Style 24 2" xfId="37243" xr:uid="{00000000-0005-0000-0000-0000B3910000}"/>
    <cellStyle name="Style 24 2 2" xfId="37244" xr:uid="{00000000-0005-0000-0000-0000B4910000}"/>
    <cellStyle name="Style 24 3" xfId="37245" xr:uid="{00000000-0005-0000-0000-0000B5910000}"/>
    <cellStyle name="Style 24 4" xfId="37246" xr:uid="{00000000-0005-0000-0000-0000B6910000}"/>
    <cellStyle name="Style 25" xfId="37247" xr:uid="{00000000-0005-0000-0000-0000B7910000}"/>
    <cellStyle name="Style 25 2" xfId="37248" xr:uid="{00000000-0005-0000-0000-0000B8910000}"/>
    <cellStyle name="Style 25 3" xfId="37249" xr:uid="{00000000-0005-0000-0000-0000B9910000}"/>
    <cellStyle name="Style 26" xfId="37250" xr:uid="{00000000-0005-0000-0000-0000BA910000}"/>
    <cellStyle name="Style 26 2" xfId="37251" xr:uid="{00000000-0005-0000-0000-0000BB910000}"/>
    <cellStyle name="Style 27" xfId="37252" xr:uid="{00000000-0005-0000-0000-0000BC910000}"/>
    <cellStyle name="Style 28" xfId="37253" xr:uid="{00000000-0005-0000-0000-0000BD910000}"/>
    <cellStyle name="Style 29" xfId="37254" xr:uid="{00000000-0005-0000-0000-0000BE910000}"/>
    <cellStyle name="Style 29 2" xfId="37255" xr:uid="{00000000-0005-0000-0000-0000BF910000}"/>
    <cellStyle name="Style 29 3" xfId="37256" xr:uid="{00000000-0005-0000-0000-0000C0910000}"/>
    <cellStyle name="Style 30" xfId="37257" xr:uid="{00000000-0005-0000-0000-0000C1910000}"/>
    <cellStyle name="Style 30 2" xfId="37258" xr:uid="{00000000-0005-0000-0000-0000C2910000}"/>
    <cellStyle name="Style 30 3" xfId="37259" xr:uid="{00000000-0005-0000-0000-0000C3910000}"/>
    <cellStyle name="Style 31" xfId="37260" xr:uid="{00000000-0005-0000-0000-0000C4910000}"/>
    <cellStyle name="Style 31 2" xfId="37261" xr:uid="{00000000-0005-0000-0000-0000C5910000}"/>
    <cellStyle name="Style 31 3" xfId="37262" xr:uid="{00000000-0005-0000-0000-0000C6910000}"/>
    <cellStyle name="Style 32" xfId="37263" xr:uid="{00000000-0005-0000-0000-0000C7910000}"/>
    <cellStyle name="Style 32 2" xfId="37264" xr:uid="{00000000-0005-0000-0000-0000C8910000}"/>
    <cellStyle name="Style 32 3" xfId="37265" xr:uid="{00000000-0005-0000-0000-0000C9910000}"/>
    <cellStyle name="Style 33" xfId="37266" xr:uid="{00000000-0005-0000-0000-0000CA910000}"/>
    <cellStyle name="Style 34" xfId="37267" xr:uid="{00000000-0005-0000-0000-0000CB910000}"/>
    <cellStyle name="Style 34 2" xfId="37268" xr:uid="{00000000-0005-0000-0000-0000CC910000}"/>
    <cellStyle name="Style 34 3" xfId="37269" xr:uid="{00000000-0005-0000-0000-0000CD910000}"/>
    <cellStyle name="Style 34 4" xfId="37270" xr:uid="{00000000-0005-0000-0000-0000CE910000}"/>
    <cellStyle name="Style 35" xfId="37271" xr:uid="{00000000-0005-0000-0000-0000CF910000}"/>
    <cellStyle name="Style 35 2" xfId="37272" xr:uid="{00000000-0005-0000-0000-0000D0910000}"/>
    <cellStyle name="Style 35 3" xfId="37273" xr:uid="{00000000-0005-0000-0000-0000D1910000}"/>
    <cellStyle name="Style 35 4" xfId="37274" xr:uid="{00000000-0005-0000-0000-0000D2910000}"/>
    <cellStyle name="Style 36" xfId="37275" xr:uid="{00000000-0005-0000-0000-0000D3910000}"/>
    <cellStyle name="Style 36 2" xfId="37276" xr:uid="{00000000-0005-0000-0000-0000D4910000}"/>
    <cellStyle name="Style 69" xfId="37277" xr:uid="{00000000-0005-0000-0000-0000D5910000}"/>
    <cellStyle name="Style 69 2" xfId="37278" xr:uid="{00000000-0005-0000-0000-0000D6910000}"/>
    <cellStyle name="Style 70" xfId="37279" xr:uid="{00000000-0005-0000-0000-0000D7910000}"/>
    <cellStyle name="Style 70 2" xfId="37280" xr:uid="{00000000-0005-0000-0000-0000D8910000}"/>
    <cellStyle name="Style 71" xfId="37281" xr:uid="{00000000-0005-0000-0000-0000D9910000}"/>
    <cellStyle name="Style 71 2" xfId="37282" xr:uid="{00000000-0005-0000-0000-0000DA910000}"/>
    <cellStyle name="Style 74" xfId="37283" xr:uid="{00000000-0005-0000-0000-0000DB910000}"/>
    <cellStyle name="Style 74 2" xfId="37284" xr:uid="{00000000-0005-0000-0000-0000DC910000}"/>
    <cellStyle name="Style 75" xfId="37285" xr:uid="{00000000-0005-0000-0000-0000DD910000}"/>
    <cellStyle name="Style 75 2" xfId="37286" xr:uid="{00000000-0005-0000-0000-0000DE910000}"/>
    <cellStyle name="Style1" xfId="37287" xr:uid="{00000000-0005-0000-0000-0000DF910000}"/>
    <cellStyle name="Style2" xfId="37288" xr:uid="{00000000-0005-0000-0000-0000E0910000}"/>
    <cellStyle name="Style3" xfId="37289" xr:uid="{00000000-0005-0000-0000-0000E1910000}"/>
    <cellStyle name="Style4" xfId="37290" xr:uid="{00000000-0005-0000-0000-0000E2910000}"/>
    <cellStyle name="Style5" xfId="37291" xr:uid="{00000000-0005-0000-0000-0000E3910000}"/>
    <cellStyle name="Style6" xfId="37292" xr:uid="{00000000-0005-0000-0000-0000E4910000}"/>
    <cellStyle name="styleColumnTitles" xfId="37293" xr:uid="{00000000-0005-0000-0000-0000E5910000}"/>
    <cellStyle name="styleDateRange" xfId="37294" xr:uid="{00000000-0005-0000-0000-0000E6910000}"/>
    <cellStyle name="styleNormal" xfId="37295" xr:uid="{00000000-0005-0000-0000-0000E7910000}"/>
    <cellStyle name="Styles" xfId="37296" xr:uid="{00000000-0005-0000-0000-0000E8910000}"/>
    <cellStyle name="styleSeriesAttributes" xfId="37297" xr:uid="{00000000-0005-0000-0000-0000E9910000}"/>
    <cellStyle name="styleSeriesData" xfId="37298" xr:uid="{00000000-0005-0000-0000-0000EA910000}"/>
    <cellStyle name="styleSeriesDataForecast" xfId="37299" xr:uid="{00000000-0005-0000-0000-0000EB910000}"/>
    <cellStyle name="styleSeriesDataNA" xfId="37300" xr:uid="{00000000-0005-0000-0000-0000EC910000}"/>
    <cellStyle name="Sub heading" xfId="37301" xr:uid="{00000000-0005-0000-0000-0000ED910000}"/>
    <cellStyle name="Sub-headers" xfId="8" xr:uid="{00000000-0005-0000-0000-0000EE910000}"/>
    <cellStyle name="swiss" xfId="37302" xr:uid="{00000000-0005-0000-0000-0000EF910000}"/>
    <cellStyle name="swiss input" xfId="37303" xr:uid="{00000000-0005-0000-0000-0000F0910000}"/>
    <cellStyle name="swiss input1" xfId="37304" xr:uid="{00000000-0005-0000-0000-0000F1910000}"/>
    <cellStyle name="swiss input2" xfId="37305" xr:uid="{00000000-0005-0000-0000-0000F2910000}"/>
    <cellStyle name="swiss spec" xfId="37306" xr:uid="{00000000-0005-0000-0000-0000F3910000}"/>
    <cellStyle name="System" xfId="37307" xr:uid="{00000000-0005-0000-0000-0000F4910000}"/>
    <cellStyle name="System 2" xfId="37308" xr:uid="{00000000-0005-0000-0000-0000F5910000}"/>
    <cellStyle name="System 3" xfId="37309" xr:uid="{00000000-0005-0000-0000-0000F6910000}"/>
    <cellStyle name="table column" xfId="37310" xr:uid="{00000000-0005-0000-0000-0000F7910000}"/>
    <cellStyle name="table column +" xfId="37311" xr:uid="{00000000-0005-0000-0000-0000F8910000}"/>
    <cellStyle name="table column reg" xfId="37312" xr:uid="{00000000-0005-0000-0000-0000F9910000}"/>
    <cellStyle name="table column reg +" xfId="37313" xr:uid="{00000000-0005-0000-0000-0000FA910000}"/>
    <cellStyle name="Table Footnote" xfId="37314" xr:uid="{00000000-0005-0000-0000-0000FB910000}"/>
    <cellStyle name="Table Footnote 2" xfId="37315" xr:uid="{00000000-0005-0000-0000-0000FC910000}"/>
    <cellStyle name="Table Footnote 2 2" xfId="37316" xr:uid="{00000000-0005-0000-0000-0000FD910000}"/>
    <cellStyle name="Table Footnote_Additional charts" xfId="37317" xr:uid="{00000000-0005-0000-0000-0000FE910000}"/>
    <cellStyle name="Table head" xfId="37318" xr:uid="{00000000-0005-0000-0000-0000FF910000}"/>
    <cellStyle name="Table Head 2" xfId="37319" xr:uid="{00000000-0005-0000-0000-000000920000}"/>
    <cellStyle name="Table Head Aligned" xfId="37320" xr:uid="{00000000-0005-0000-0000-000001920000}"/>
    <cellStyle name="Table Head Blue" xfId="37321" xr:uid="{00000000-0005-0000-0000-000002920000}"/>
    <cellStyle name="Table Head Green" xfId="37322" xr:uid="{00000000-0005-0000-0000-000003920000}"/>
    <cellStyle name="Table Head_% Change" xfId="37323" xr:uid="{00000000-0005-0000-0000-000004920000}"/>
    <cellStyle name="Table Header" xfId="37324" xr:uid="{00000000-0005-0000-0000-000005920000}"/>
    <cellStyle name="Table Header 2" xfId="37325" xr:uid="{00000000-0005-0000-0000-000006920000}"/>
    <cellStyle name="Table Header 2 2" xfId="37326" xr:uid="{00000000-0005-0000-0000-000007920000}"/>
    <cellStyle name="Table Header_Additional charts" xfId="37327" xr:uid="{00000000-0005-0000-0000-000008920000}"/>
    <cellStyle name="Table Heading" xfId="37328" xr:uid="{00000000-0005-0000-0000-000009920000}"/>
    <cellStyle name="Table Heading 1" xfId="37329" xr:uid="{00000000-0005-0000-0000-00000A920000}"/>
    <cellStyle name="Table Heading 1 2" xfId="37330" xr:uid="{00000000-0005-0000-0000-00000B920000}"/>
    <cellStyle name="Table Heading 1 2 2" xfId="37331" xr:uid="{00000000-0005-0000-0000-00000C920000}"/>
    <cellStyle name="Table Heading 1_Additional charts" xfId="37332" xr:uid="{00000000-0005-0000-0000-00000D920000}"/>
    <cellStyle name="Table Heading 2" xfId="37333" xr:uid="{00000000-0005-0000-0000-00000E920000}"/>
    <cellStyle name="Table Heading 2 2" xfId="37334" xr:uid="{00000000-0005-0000-0000-00000F920000}"/>
    <cellStyle name="Table Heading 2_Additional charts" xfId="37335" xr:uid="{00000000-0005-0000-0000-000010920000}"/>
    <cellStyle name="Table Heading 3" xfId="37336" xr:uid="{00000000-0005-0000-0000-000011920000}"/>
    <cellStyle name="Table nos" xfId="37337" xr:uid="{00000000-0005-0000-0000-000012920000}"/>
    <cellStyle name="Table nos  red cust" xfId="37338" xr:uid="{00000000-0005-0000-0000-000013920000}"/>
    <cellStyle name="Table nos acct" xfId="37339" xr:uid="{00000000-0005-0000-0000-000014920000}"/>
    <cellStyle name="Table nos acct 3" xfId="37340" xr:uid="{00000000-0005-0000-0000-000015920000}"/>
    <cellStyle name="Table nos acct 3 base" xfId="37341" xr:uid="{00000000-0005-0000-0000-000016920000}"/>
    <cellStyle name="Table nos acct 5" xfId="37342" xr:uid="{00000000-0005-0000-0000-000017920000}"/>
    <cellStyle name="Table nos acct 5 base" xfId="37343" xr:uid="{00000000-0005-0000-0000-000018920000}"/>
    <cellStyle name="Table nos acct cust" xfId="37344" xr:uid="{00000000-0005-0000-0000-000019920000}"/>
    <cellStyle name="Table nos acct red" xfId="37345" xr:uid="{00000000-0005-0000-0000-00001A920000}"/>
    <cellStyle name="Table nos acct red cust" xfId="37346" xr:uid="{00000000-0005-0000-0000-00001B920000}"/>
    <cellStyle name="Table nos acct special" xfId="37347" xr:uid="{00000000-0005-0000-0000-00001C920000}"/>
    <cellStyle name="Table nos B" xfId="37348" xr:uid="{00000000-0005-0000-0000-00001D920000}"/>
    <cellStyle name="Table nos B acct" xfId="37349" xr:uid="{00000000-0005-0000-0000-00001E920000}"/>
    <cellStyle name="Table nos B acct 3" xfId="37350" xr:uid="{00000000-0005-0000-0000-00001F920000}"/>
    <cellStyle name="Table nos B acct 3 base" xfId="37351" xr:uid="{00000000-0005-0000-0000-000020920000}"/>
    <cellStyle name="Table nos B acct 5 base" xfId="37352" xr:uid="{00000000-0005-0000-0000-000021920000}"/>
    <cellStyle name="Table nos base" xfId="37353" xr:uid="{00000000-0005-0000-0000-000022920000}"/>
    <cellStyle name="Table nos base acct" xfId="37354" xr:uid="{00000000-0005-0000-0000-000023920000}"/>
    <cellStyle name="Table nos base B" xfId="37355" xr:uid="{00000000-0005-0000-0000-000024920000}"/>
    <cellStyle name="Table nos base B acct" xfId="37356" xr:uid="{00000000-0005-0000-0000-000025920000}"/>
    <cellStyle name="Table nos base B num" xfId="37357" xr:uid="{00000000-0005-0000-0000-000026920000}"/>
    <cellStyle name="Table nos base B num right" xfId="37358" xr:uid="{00000000-0005-0000-0000-000027920000}"/>
    <cellStyle name="Table nos base num" xfId="37359" xr:uid="{00000000-0005-0000-0000-000028920000}"/>
    <cellStyle name="Table nos base num right" xfId="37360" xr:uid="{00000000-0005-0000-0000-000029920000}"/>
    <cellStyle name="Table nos cust" xfId="37361" xr:uid="{00000000-0005-0000-0000-00002A920000}"/>
    <cellStyle name="Table nos cust 3 red" xfId="37362" xr:uid="{00000000-0005-0000-0000-00002B920000}"/>
    <cellStyle name="Table nos cust 3 red base" xfId="37363" xr:uid="{00000000-0005-0000-0000-00002C920000}"/>
    <cellStyle name="Table nos cust base" xfId="37364" xr:uid="{00000000-0005-0000-0000-00002D920000}"/>
    <cellStyle name="Table nos cust red base" xfId="37365" xr:uid="{00000000-0005-0000-0000-00002E920000}"/>
    <cellStyle name="Table nos left" xfId="37366" xr:uid="{00000000-0005-0000-0000-00002F920000}"/>
    <cellStyle name="Table nos num" xfId="37367" xr:uid="{00000000-0005-0000-0000-000030920000}"/>
    <cellStyle name="Table nos num B" xfId="37368" xr:uid="{00000000-0005-0000-0000-000031920000}"/>
    <cellStyle name="Table nos num base" xfId="37369" xr:uid="{00000000-0005-0000-0000-000032920000}"/>
    <cellStyle name="Table nos num base B" xfId="37370" xr:uid="{00000000-0005-0000-0000-000033920000}"/>
    <cellStyle name="Table nos num r" xfId="37371" xr:uid="{00000000-0005-0000-0000-000034920000}"/>
    <cellStyle name="Table nos num r B" xfId="37372" xr:uid="{00000000-0005-0000-0000-000035920000}"/>
    <cellStyle name="Table nos num r B base" xfId="37373" xr:uid="{00000000-0005-0000-0000-000036920000}"/>
    <cellStyle name="Table nos num r base" xfId="37374" xr:uid="{00000000-0005-0000-0000-000037920000}"/>
    <cellStyle name="Table nos num right" xfId="37375" xr:uid="{00000000-0005-0000-0000-000038920000}"/>
    <cellStyle name="Table nos period" xfId="37376" xr:uid="{00000000-0005-0000-0000-000039920000}"/>
    <cellStyle name="Table nos period base" xfId="37377" xr:uid="{00000000-0005-0000-0000-00003A920000}"/>
    <cellStyle name="Table nos period base B" xfId="37378" xr:uid="{00000000-0005-0000-0000-00003B920000}"/>
    <cellStyle name="Table nos period reg" xfId="37379" xr:uid="{00000000-0005-0000-0000-00003C920000}"/>
    <cellStyle name="Table nos right" xfId="37380" xr:uid="{00000000-0005-0000-0000-00003D920000}"/>
    <cellStyle name="Table Of Which" xfId="37381" xr:uid="{00000000-0005-0000-0000-00003E920000}"/>
    <cellStyle name="Table Of Which 2" xfId="37382" xr:uid="{00000000-0005-0000-0000-00003F920000}"/>
    <cellStyle name="Table Of Which_Additional charts" xfId="37383" xr:uid="{00000000-0005-0000-0000-000040920000}"/>
    <cellStyle name="Table Row Billions" xfId="37384" xr:uid="{00000000-0005-0000-0000-000041920000}"/>
    <cellStyle name="Table Row Billions 2" xfId="37385" xr:uid="{00000000-0005-0000-0000-000042920000}"/>
    <cellStyle name="Table Row Billions Check" xfId="37386" xr:uid="{00000000-0005-0000-0000-000043920000}"/>
    <cellStyle name="Table Row Billions Check 2" xfId="37387" xr:uid="{00000000-0005-0000-0000-000044920000}"/>
    <cellStyle name="Table Row Billions Check 3" xfId="37388" xr:uid="{00000000-0005-0000-0000-000045920000}"/>
    <cellStyle name="Table Row Billions Check_asset sales" xfId="37389" xr:uid="{00000000-0005-0000-0000-000046920000}"/>
    <cellStyle name="Table Row Billions_Additional charts" xfId="37390" xr:uid="{00000000-0005-0000-0000-000047920000}"/>
    <cellStyle name="Table Row Millions" xfId="37391" xr:uid="{00000000-0005-0000-0000-000048920000}"/>
    <cellStyle name="Table Row Millions 2" xfId="37392" xr:uid="{00000000-0005-0000-0000-000049920000}"/>
    <cellStyle name="Table Row Millions 2 2" xfId="37393" xr:uid="{00000000-0005-0000-0000-00004A920000}"/>
    <cellStyle name="Table Row Millions Check" xfId="37394" xr:uid="{00000000-0005-0000-0000-00004B920000}"/>
    <cellStyle name="Table Row Millions Check 2" xfId="37395" xr:uid="{00000000-0005-0000-0000-00004C920000}"/>
    <cellStyle name="Table Row Millions Check 3" xfId="37396" xr:uid="{00000000-0005-0000-0000-00004D920000}"/>
    <cellStyle name="Table Row Millions Check 4" xfId="37397" xr:uid="{00000000-0005-0000-0000-00004E920000}"/>
    <cellStyle name="Table Row Millions Check_asset sales" xfId="37398" xr:uid="{00000000-0005-0000-0000-00004F920000}"/>
    <cellStyle name="Table Row Millions_Additional charts" xfId="37399" xr:uid="{00000000-0005-0000-0000-000050920000}"/>
    <cellStyle name="Table Row Percentage" xfId="37400" xr:uid="{00000000-0005-0000-0000-000051920000}"/>
    <cellStyle name="Table Row Percentage 2" xfId="37401" xr:uid="{00000000-0005-0000-0000-000052920000}"/>
    <cellStyle name="Table Row Percentage Check" xfId="37402" xr:uid="{00000000-0005-0000-0000-000053920000}"/>
    <cellStyle name="Table Row Percentage Check 2" xfId="37403" xr:uid="{00000000-0005-0000-0000-000054920000}"/>
    <cellStyle name="Table Row Percentage Check 3" xfId="37404" xr:uid="{00000000-0005-0000-0000-000055920000}"/>
    <cellStyle name="Table Row Percentage Check_asset sales" xfId="37405" xr:uid="{00000000-0005-0000-0000-000056920000}"/>
    <cellStyle name="Table Row Percentage_Additional charts" xfId="37406" xr:uid="{00000000-0005-0000-0000-000057920000}"/>
    <cellStyle name="Table slash" xfId="37407" xr:uid="{00000000-0005-0000-0000-000058920000}"/>
    <cellStyle name="Table Source" xfId="37408" xr:uid="{00000000-0005-0000-0000-000059920000}"/>
    <cellStyle name="Table Text" xfId="37409" xr:uid="{00000000-0005-0000-0000-00005A920000}"/>
    <cellStyle name="Table Title" xfId="37410" xr:uid="{00000000-0005-0000-0000-00005B920000}"/>
    <cellStyle name="Table Total Billions" xfId="37411" xr:uid="{00000000-0005-0000-0000-00005C920000}"/>
    <cellStyle name="Table Total Billions 2" xfId="37412" xr:uid="{00000000-0005-0000-0000-00005D920000}"/>
    <cellStyle name="Table Total Billions 2 2" xfId="37413" xr:uid="{00000000-0005-0000-0000-00005E920000}"/>
    <cellStyle name="Table Total Billions 3" xfId="37414" xr:uid="{00000000-0005-0000-0000-00005F920000}"/>
    <cellStyle name="Table Total Billions_Additional charts" xfId="37415" xr:uid="{00000000-0005-0000-0000-000060920000}"/>
    <cellStyle name="Table Total Millions" xfId="37416" xr:uid="{00000000-0005-0000-0000-000061920000}"/>
    <cellStyle name="Table Total Millions 2" xfId="37417" xr:uid="{00000000-0005-0000-0000-000062920000}"/>
    <cellStyle name="Table Total Millions 2 2" xfId="37418" xr:uid="{00000000-0005-0000-0000-000063920000}"/>
    <cellStyle name="Table Total Millions 2 2 2" xfId="37419" xr:uid="{00000000-0005-0000-0000-000064920000}"/>
    <cellStyle name="Table Total Millions 2 3" xfId="37420" xr:uid="{00000000-0005-0000-0000-000065920000}"/>
    <cellStyle name="Table Total Millions 3" xfId="37421" xr:uid="{00000000-0005-0000-0000-000066920000}"/>
    <cellStyle name="Table Total Millions_Additional charts" xfId="37422" xr:uid="{00000000-0005-0000-0000-000067920000}"/>
    <cellStyle name="Table Total Percentage" xfId="37423" xr:uid="{00000000-0005-0000-0000-000068920000}"/>
    <cellStyle name="Table Total Percentage 2" xfId="37424" xr:uid="{00000000-0005-0000-0000-000069920000}"/>
    <cellStyle name="Table Total Percentage 2 2" xfId="37425" xr:uid="{00000000-0005-0000-0000-00006A920000}"/>
    <cellStyle name="Table Total Percentage 3" xfId="37426" xr:uid="{00000000-0005-0000-0000-00006B920000}"/>
    <cellStyle name="Table Total Percentage_Additional charts" xfId="37427" xr:uid="{00000000-0005-0000-0000-00006C920000}"/>
    <cellStyle name="Table Units" xfId="37428" xr:uid="{00000000-0005-0000-0000-00006D920000}"/>
    <cellStyle name="Table Units 2" xfId="37429" xr:uid="{00000000-0005-0000-0000-00006E920000}"/>
    <cellStyle name="Table Units 2 2" xfId="37430" xr:uid="{00000000-0005-0000-0000-00006F920000}"/>
    <cellStyle name="Table Units 3" xfId="37431" xr:uid="{00000000-0005-0000-0000-000070920000}"/>
    <cellStyle name="Table Units_Additional charts" xfId="37432" xr:uid="{00000000-0005-0000-0000-000071920000}"/>
    <cellStyle name="Table_center" xfId="37433" xr:uid="{00000000-0005-0000-0000-000072920000}"/>
    <cellStyle name="TableBody" xfId="37434" xr:uid="{00000000-0005-0000-0000-000073920000}"/>
    <cellStyle name="TableColHeads" xfId="37435" xr:uid="{00000000-0005-0000-0000-000074920000}"/>
    <cellStyle name="Term" xfId="37436" xr:uid="{00000000-0005-0000-0000-000075920000}"/>
    <cellStyle name="test" xfId="37437" xr:uid="{00000000-0005-0000-0000-000076920000}"/>
    <cellStyle name="test 2" xfId="37438" xr:uid="{00000000-0005-0000-0000-000077920000}"/>
    <cellStyle name="test 2 2" xfId="37439" xr:uid="{00000000-0005-0000-0000-000078920000}"/>
    <cellStyle name="test 2 3" xfId="37440" xr:uid="{00000000-0005-0000-0000-000079920000}"/>
    <cellStyle name="test 2 4" xfId="37441" xr:uid="{00000000-0005-0000-0000-00007A920000}"/>
    <cellStyle name="test 2 5" xfId="37442" xr:uid="{00000000-0005-0000-0000-00007B920000}"/>
    <cellStyle name="test 3" xfId="37443" xr:uid="{00000000-0005-0000-0000-00007C920000}"/>
    <cellStyle name="test 4" xfId="37444" xr:uid="{00000000-0005-0000-0000-00007D920000}"/>
    <cellStyle name="test 5" xfId="37445" xr:uid="{00000000-0005-0000-0000-00007E920000}"/>
    <cellStyle name="test 6" xfId="37446" xr:uid="{00000000-0005-0000-0000-00007F920000}"/>
    <cellStyle name="test 7" xfId="37447" xr:uid="{00000000-0005-0000-0000-000080920000}"/>
    <cellStyle name="test 8" xfId="37448" xr:uid="{00000000-0005-0000-0000-000081920000}"/>
    <cellStyle name="Testo avviso" xfId="37449" xr:uid="{00000000-0005-0000-0000-000082920000}"/>
    <cellStyle name="Testo avviso 2" xfId="37450" xr:uid="{00000000-0005-0000-0000-000083920000}"/>
    <cellStyle name="Testo descrittivo" xfId="37451" xr:uid="{00000000-0005-0000-0000-000084920000}"/>
    <cellStyle name="Testo descrittivo 2" xfId="37452" xr:uid="{00000000-0005-0000-0000-000085920000}"/>
    <cellStyle name="tête chapitre" xfId="37453" xr:uid="{00000000-0005-0000-0000-000086920000}"/>
    <cellStyle name="Text" xfId="37454" xr:uid="{00000000-0005-0000-0000-000087920000}"/>
    <cellStyle name="Text 1" xfId="37455" xr:uid="{00000000-0005-0000-0000-000088920000}"/>
    <cellStyle name="Text 2" xfId="37456" xr:uid="{00000000-0005-0000-0000-000089920000}"/>
    <cellStyle name="Text Head 1" xfId="37457" xr:uid="{00000000-0005-0000-0000-00008A920000}"/>
    <cellStyle name="Text Head 2" xfId="37458" xr:uid="{00000000-0005-0000-0000-00008B920000}"/>
    <cellStyle name="Text Indent 1" xfId="37459" xr:uid="{00000000-0005-0000-0000-00008C920000}"/>
    <cellStyle name="Text Indent 2" xfId="37460" xr:uid="{00000000-0005-0000-0000-00008D920000}"/>
    <cellStyle name="Text Level 1" xfId="37461" xr:uid="{00000000-0005-0000-0000-00008E920000}"/>
    <cellStyle name="Text Level 1 2" xfId="37462" xr:uid="{00000000-0005-0000-0000-00008F920000}"/>
    <cellStyle name="Text Level 2" xfId="37463" xr:uid="{00000000-0005-0000-0000-000090920000}"/>
    <cellStyle name="Text Level 2 2" xfId="37464" xr:uid="{00000000-0005-0000-0000-000091920000}"/>
    <cellStyle name="Text Level 3" xfId="37465" xr:uid="{00000000-0005-0000-0000-000092920000}"/>
    <cellStyle name="Text Level 3 2" xfId="37466" xr:uid="{00000000-0005-0000-0000-000093920000}"/>
    <cellStyle name="Text Level 4" xfId="37467" xr:uid="{00000000-0005-0000-0000-000094920000}"/>
    <cellStyle name="Text Level 4 2" xfId="37468" xr:uid="{00000000-0005-0000-0000-000095920000}"/>
    <cellStyle name="Tickmark" xfId="37469" xr:uid="{00000000-0005-0000-0000-000096920000}"/>
    <cellStyle name="TIME Detail" xfId="37470" xr:uid="{00000000-0005-0000-0000-000097920000}"/>
    <cellStyle name="TIME Detail 2" xfId="37471" xr:uid="{00000000-0005-0000-0000-000098920000}"/>
    <cellStyle name="TIME Period Start" xfId="37472" xr:uid="{00000000-0005-0000-0000-000099920000}"/>
    <cellStyle name="Timeline" xfId="37473" xr:uid="{00000000-0005-0000-0000-00009A920000}"/>
    <cellStyle name="Times New Roman" xfId="37474" xr:uid="{00000000-0005-0000-0000-00009B920000}"/>
    <cellStyle name="Title 1" xfId="37475" xr:uid="{00000000-0005-0000-0000-00009C920000}"/>
    <cellStyle name="Title 10" xfId="37476" xr:uid="{00000000-0005-0000-0000-00009D920000}"/>
    <cellStyle name="Title 11" xfId="37477" xr:uid="{00000000-0005-0000-0000-00009E920000}"/>
    <cellStyle name="Title 12" xfId="37478" xr:uid="{00000000-0005-0000-0000-00009F920000}"/>
    <cellStyle name="Title 13" xfId="37479" xr:uid="{00000000-0005-0000-0000-0000A0920000}"/>
    <cellStyle name="Title 14" xfId="37480" xr:uid="{00000000-0005-0000-0000-0000A1920000}"/>
    <cellStyle name="Title 15" xfId="37481" xr:uid="{00000000-0005-0000-0000-0000A2920000}"/>
    <cellStyle name="Title 16" xfId="37482" xr:uid="{00000000-0005-0000-0000-0000A3920000}"/>
    <cellStyle name="Title 17" xfId="37483" xr:uid="{00000000-0005-0000-0000-0000A4920000}"/>
    <cellStyle name="Title 18" xfId="37484" xr:uid="{00000000-0005-0000-0000-0000A5920000}"/>
    <cellStyle name="Title 19" xfId="37485" xr:uid="{00000000-0005-0000-0000-0000A6920000}"/>
    <cellStyle name="Title 2" xfId="37486" xr:uid="{00000000-0005-0000-0000-0000A7920000}"/>
    <cellStyle name="Title 2 2" xfId="37487" xr:uid="{00000000-0005-0000-0000-0000A8920000}"/>
    <cellStyle name="Title 2 2 2" xfId="37488" xr:uid="{00000000-0005-0000-0000-0000A9920000}"/>
    <cellStyle name="Title 2 3" xfId="37489" xr:uid="{00000000-0005-0000-0000-0000AA920000}"/>
    <cellStyle name="Title 20" xfId="37490" xr:uid="{00000000-0005-0000-0000-0000AB920000}"/>
    <cellStyle name="Title 21" xfId="37491" xr:uid="{00000000-0005-0000-0000-0000AC920000}"/>
    <cellStyle name="Title 22" xfId="37492" xr:uid="{00000000-0005-0000-0000-0000AD920000}"/>
    <cellStyle name="Title 23" xfId="37493" xr:uid="{00000000-0005-0000-0000-0000AE920000}"/>
    <cellStyle name="Title 24" xfId="37494" xr:uid="{00000000-0005-0000-0000-0000AF920000}"/>
    <cellStyle name="Title 25" xfId="37495" xr:uid="{00000000-0005-0000-0000-0000B0920000}"/>
    <cellStyle name="Title 26" xfId="37496" xr:uid="{00000000-0005-0000-0000-0000B1920000}"/>
    <cellStyle name="Title 27" xfId="37497" xr:uid="{00000000-0005-0000-0000-0000B2920000}"/>
    <cellStyle name="Title 28" xfId="37498" xr:uid="{00000000-0005-0000-0000-0000B3920000}"/>
    <cellStyle name="Title 29" xfId="37499" xr:uid="{00000000-0005-0000-0000-0000B4920000}"/>
    <cellStyle name="Title 3" xfId="37500" xr:uid="{00000000-0005-0000-0000-0000B5920000}"/>
    <cellStyle name="Title 3 2" xfId="37501" xr:uid="{00000000-0005-0000-0000-0000B6920000}"/>
    <cellStyle name="Title 30" xfId="37502" xr:uid="{00000000-0005-0000-0000-0000B7920000}"/>
    <cellStyle name="Title 31" xfId="37503" xr:uid="{00000000-0005-0000-0000-0000B8920000}"/>
    <cellStyle name="Title 32" xfId="37504" xr:uid="{00000000-0005-0000-0000-0000B9920000}"/>
    <cellStyle name="Title 33" xfId="37505" xr:uid="{00000000-0005-0000-0000-0000BA920000}"/>
    <cellStyle name="Title 34" xfId="37506" xr:uid="{00000000-0005-0000-0000-0000BB920000}"/>
    <cellStyle name="Title 35" xfId="37507" xr:uid="{00000000-0005-0000-0000-0000BC920000}"/>
    <cellStyle name="Title 35 2" xfId="37508" xr:uid="{00000000-0005-0000-0000-0000BD920000}"/>
    <cellStyle name="Title 35 2 2" xfId="37509" xr:uid="{00000000-0005-0000-0000-0000BE920000}"/>
    <cellStyle name="Title 35 2 2 2" xfId="37510" xr:uid="{00000000-0005-0000-0000-0000BF920000}"/>
    <cellStyle name="Title 35 3" xfId="37511" xr:uid="{00000000-0005-0000-0000-0000C0920000}"/>
    <cellStyle name="Title 35 4" xfId="37512" xr:uid="{00000000-0005-0000-0000-0000C1920000}"/>
    <cellStyle name="Title 36" xfId="37513" xr:uid="{00000000-0005-0000-0000-0000C2920000}"/>
    <cellStyle name="Title 37" xfId="37514" xr:uid="{00000000-0005-0000-0000-0000C3920000}"/>
    <cellStyle name="Title 38" xfId="37515" xr:uid="{00000000-0005-0000-0000-0000C4920000}"/>
    <cellStyle name="Title 39" xfId="37516" xr:uid="{00000000-0005-0000-0000-0000C5920000}"/>
    <cellStyle name="Title 4" xfId="37517" xr:uid="{00000000-0005-0000-0000-0000C6920000}"/>
    <cellStyle name="Title 4 2" xfId="37518" xr:uid="{00000000-0005-0000-0000-0000C7920000}"/>
    <cellStyle name="Title 40" xfId="37519" xr:uid="{00000000-0005-0000-0000-0000C8920000}"/>
    <cellStyle name="Title 41" xfId="37520" xr:uid="{00000000-0005-0000-0000-0000C9920000}"/>
    <cellStyle name="Title 42" xfId="37521" xr:uid="{00000000-0005-0000-0000-0000CA920000}"/>
    <cellStyle name="Title 43" xfId="37522" xr:uid="{00000000-0005-0000-0000-0000CB920000}"/>
    <cellStyle name="Title 44" xfId="37523" xr:uid="{00000000-0005-0000-0000-0000CC920000}"/>
    <cellStyle name="Title 45" xfId="37524" xr:uid="{00000000-0005-0000-0000-0000CD920000}"/>
    <cellStyle name="Title 46" xfId="37525" xr:uid="{00000000-0005-0000-0000-0000CE920000}"/>
    <cellStyle name="Title 47" xfId="37526" xr:uid="{00000000-0005-0000-0000-0000CF920000}"/>
    <cellStyle name="Title 48" xfId="37527" xr:uid="{00000000-0005-0000-0000-0000D0920000}"/>
    <cellStyle name="Title 49" xfId="37528" xr:uid="{00000000-0005-0000-0000-0000D1920000}"/>
    <cellStyle name="Title 5" xfId="37529" xr:uid="{00000000-0005-0000-0000-0000D2920000}"/>
    <cellStyle name="Title 50" xfId="37530" xr:uid="{00000000-0005-0000-0000-0000D3920000}"/>
    <cellStyle name="Title 51" xfId="37531" xr:uid="{00000000-0005-0000-0000-0000D4920000}"/>
    <cellStyle name="Title 52" xfId="37532" xr:uid="{00000000-0005-0000-0000-0000D5920000}"/>
    <cellStyle name="Title 53" xfId="37533" xr:uid="{00000000-0005-0000-0000-0000D6920000}"/>
    <cellStyle name="Title 54" xfId="37534" xr:uid="{00000000-0005-0000-0000-0000D7920000}"/>
    <cellStyle name="Title 55" xfId="37535" xr:uid="{00000000-0005-0000-0000-0000D8920000}"/>
    <cellStyle name="Title 56" xfId="37536" xr:uid="{00000000-0005-0000-0000-0000D9920000}"/>
    <cellStyle name="Title 57" xfId="37537" xr:uid="{00000000-0005-0000-0000-0000DA920000}"/>
    <cellStyle name="Title 58" xfId="37538" xr:uid="{00000000-0005-0000-0000-0000DB920000}"/>
    <cellStyle name="Title 59" xfId="37539" xr:uid="{00000000-0005-0000-0000-0000DC920000}"/>
    <cellStyle name="Title 6" xfId="37540" xr:uid="{00000000-0005-0000-0000-0000DD920000}"/>
    <cellStyle name="Title 60" xfId="37541" xr:uid="{00000000-0005-0000-0000-0000DE920000}"/>
    <cellStyle name="Title 60 2" xfId="37542" xr:uid="{00000000-0005-0000-0000-0000DF920000}"/>
    <cellStyle name="Title 60 2 2" xfId="37543" xr:uid="{00000000-0005-0000-0000-0000E0920000}"/>
    <cellStyle name="Title 60 2 2 2" xfId="37544" xr:uid="{00000000-0005-0000-0000-0000E1920000}"/>
    <cellStyle name="Title 60 2 3" xfId="37545" xr:uid="{00000000-0005-0000-0000-0000E2920000}"/>
    <cellStyle name="Title 60 3" xfId="37546" xr:uid="{00000000-0005-0000-0000-0000E3920000}"/>
    <cellStyle name="Title 61" xfId="37547" xr:uid="{00000000-0005-0000-0000-0000E4920000}"/>
    <cellStyle name="Title 62" xfId="37548" xr:uid="{00000000-0005-0000-0000-0000E5920000}"/>
    <cellStyle name="Title 63" xfId="37549" xr:uid="{00000000-0005-0000-0000-0000E6920000}"/>
    <cellStyle name="Title 64" xfId="37550" xr:uid="{00000000-0005-0000-0000-0000E7920000}"/>
    <cellStyle name="Title 65" xfId="37873" xr:uid="{00000000-0005-0000-0000-0000E8920000}"/>
    <cellStyle name="Title 7" xfId="37551" xr:uid="{00000000-0005-0000-0000-0000E9920000}"/>
    <cellStyle name="Title 8" xfId="37552" xr:uid="{00000000-0005-0000-0000-0000EA920000}"/>
    <cellStyle name="Title 9" xfId="37553" xr:uid="{00000000-0005-0000-0000-0000EB920000}"/>
    <cellStyle name="Title1" xfId="37554" xr:uid="{00000000-0005-0000-0000-0000EC920000}"/>
    <cellStyle name="Title-1" xfId="37555" xr:uid="{00000000-0005-0000-0000-0000ED920000}"/>
    <cellStyle name="Title1 10" xfId="37556" xr:uid="{00000000-0005-0000-0000-0000EE920000}"/>
    <cellStyle name="Title1 2" xfId="37557" xr:uid="{00000000-0005-0000-0000-0000EF920000}"/>
    <cellStyle name="Title-1 2" xfId="37558" xr:uid="{00000000-0005-0000-0000-0000F0920000}"/>
    <cellStyle name="Title1 2 2" xfId="37559" xr:uid="{00000000-0005-0000-0000-0000F1920000}"/>
    <cellStyle name="Title1 2 2 2" xfId="37560" xr:uid="{00000000-0005-0000-0000-0000F2920000}"/>
    <cellStyle name="Title1 3" xfId="37561" xr:uid="{00000000-0005-0000-0000-0000F3920000}"/>
    <cellStyle name="Title-1 3" xfId="37562" xr:uid="{00000000-0005-0000-0000-0000F4920000}"/>
    <cellStyle name="Title1 4" xfId="37563" xr:uid="{00000000-0005-0000-0000-0000F5920000}"/>
    <cellStyle name="Title-1 4" xfId="37564" xr:uid="{00000000-0005-0000-0000-0000F6920000}"/>
    <cellStyle name="Title1 5" xfId="37565" xr:uid="{00000000-0005-0000-0000-0000F7920000}"/>
    <cellStyle name="Title1 6" xfId="37566" xr:uid="{00000000-0005-0000-0000-0000F8920000}"/>
    <cellStyle name="Title1 7" xfId="37567" xr:uid="{00000000-0005-0000-0000-0000F9920000}"/>
    <cellStyle name="Title1 8" xfId="37568" xr:uid="{00000000-0005-0000-0000-0000FA920000}"/>
    <cellStyle name="Title1 9" xfId="37569" xr:uid="{00000000-0005-0000-0000-0000FB920000}"/>
    <cellStyle name="Title2" xfId="37570" xr:uid="{00000000-0005-0000-0000-0000FC920000}"/>
    <cellStyle name="Title-2" xfId="37571" xr:uid="{00000000-0005-0000-0000-0000FD920000}"/>
    <cellStyle name="Title2 2" xfId="37572" xr:uid="{00000000-0005-0000-0000-0000FE920000}"/>
    <cellStyle name="Title-2 2" xfId="37573" xr:uid="{00000000-0005-0000-0000-0000FF920000}"/>
    <cellStyle name="Title2 2 2" xfId="37574" xr:uid="{00000000-0005-0000-0000-000000930000}"/>
    <cellStyle name="Title2 3" xfId="37575" xr:uid="{00000000-0005-0000-0000-000001930000}"/>
    <cellStyle name="Title-2 3" xfId="37576" xr:uid="{00000000-0005-0000-0000-000002930000}"/>
    <cellStyle name="Title-2 4" xfId="37577" xr:uid="{00000000-0005-0000-0000-000003930000}"/>
    <cellStyle name="Title3" xfId="37578" xr:uid="{00000000-0005-0000-0000-000004930000}"/>
    <cellStyle name="Title3 2" xfId="37579" xr:uid="{00000000-0005-0000-0000-000005930000}"/>
    <cellStyle name="Title3 3" xfId="37580" xr:uid="{00000000-0005-0000-0000-000006930000}"/>
    <cellStyle name="Title3 4" xfId="37581" xr:uid="{00000000-0005-0000-0000-000007930000}"/>
    <cellStyle name="Title3 5" xfId="37582" xr:uid="{00000000-0005-0000-0000-000008930000}"/>
    <cellStyle name="Title3 6" xfId="37583" xr:uid="{00000000-0005-0000-0000-000009930000}"/>
    <cellStyle name="Title3 7" xfId="37584" xr:uid="{00000000-0005-0000-0000-00000A930000}"/>
    <cellStyle name="Title3 8" xfId="37585" xr:uid="{00000000-0005-0000-0000-00000B930000}"/>
    <cellStyle name="Title4" xfId="37586" xr:uid="{00000000-0005-0000-0000-00000C930000}"/>
    <cellStyle name="Title4 10" xfId="37587" xr:uid="{00000000-0005-0000-0000-00000D930000}"/>
    <cellStyle name="Title4 2" xfId="37588" xr:uid="{00000000-0005-0000-0000-00000E930000}"/>
    <cellStyle name="Title4 2 2" xfId="37589" xr:uid="{00000000-0005-0000-0000-00000F930000}"/>
    <cellStyle name="Title4 2 2 2" xfId="37590" xr:uid="{00000000-0005-0000-0000-000010930000}"/>
    <cellStyle name="Title4 3" xfId="37591" xr:uid="{00000000-0005-0000-0000-000011930000}"/>
    <cellStyle name="Title4 4" xfId="37592" xr:uid="{00000000-0005-0000-0000-000012930000}"/>
    <cellStyle name="Title4 5" xfId="37593" xr:uid="{00000000-0005-0000-0000-000013930000}"/>
    <cellStyle name="Title4 6" xfId="37594" xr:uid="{00000000-0005-0000-0000-000014930000}"/>
    <cellStyle name="Title4 7" xfId="37595" xr:uid="{00000000-0005-0000-0000-000015930000}"/>
    <cellStyle name="Title4 8" xfId="37596" xr:uid="{00000000-0005-0000-0000-000016930000}"/>
    <cellStyle name="Title4 9" xfId="37597" xr:uid="{00000000-0005-0000-0000-000017930000}"/>
    <cellStyle name="Title5" xfId="37598" xr:uid="{00000000-0005-0000-0000-000018930000}"/>
    <cellStyle name="Title5 10" xfId="37599" xr:uid="{00000000-0005-0000-0000-000019930000}"/>
    <cellStyle name="Title5 11" xfId="37600" xr:uid="{00000000-0005-0000-0000-00001A930000}"/>
    <cellStyle name="Title5 2" xfId="37601" xr:uid="{00000000-0005-0000-0000-00001B930000}"/>
    <cellStyle name="Title5 2 2" xfId="37602" xr:uid="{00000000-0005-0000-0000-00001C930000}"/>
    <cellStyle name="Title5 2 2 2" xfId="37603" xr:uid="{00000000-0005-0000-0000-00001D930000}"/>
    <cellStyle name="Title5 2 2 3" xfId="37604" xr:uid="{00000000-0005-0000-0000-00001E930000}"/>
    <cellStyle name="Title5 3" xfId="37605" xr:uid="{00000000-0005-0000-0000-00001F930000}"/>
    <cellStyle name="Title5 4" xfId="37606" xr:uid="{00000000-0005-0000-0000-000020930000}"/>
    <cellStyle name="Title5 5" xfId="37607" xr:uid="{00000000-0005-0000-0000-000021930000}"/>
    <cellStyle name="Title5 6" xfId="37608" xr:uid="{00000000-0005-0000-0000-000022930000}"/>
    <cellStyle name="Title5 7" xfId="37609" xr:uid="{00000000-0005-0000-0000-000023930000}"/>
    <cellStyle name="Title5 8" xfId="37610" xr:uid="{00000000-0005-0000-0000-000024930000}"/>
    <cellStyle name="Title5 9" xfId="37611" xr:uid="{00000000-0005-0000-0000-000025930000}"/>
    <cellStyle name="Title6" xfId="37612" xr:uid="{00000000-0005-0000-0000-000026930000}"/>
    <cellStyle name="Title6 10" xfId="37613" xr:uid="{00000000-0005-0000-0000-000027930000}"/>
    <cellStyle name="Title6 11" xfId="37614" xr:uid="{00000000-0005-0000-0000-000028930000}"/>
    <cellStyle name="Title6 2" xfId="37615" xr:uid="{00000000-0005-0000-0000-000029930000}"/>
    <cellStyle name="Title6 2 2" xfId="37616" xr:uid="{00000000-0005-0000-0000-00002A930000}"/>
    <cellStyle name="Title6 2 2 2" xfId="37617" xr:uid="{00000000-0005-0000-0000-00002B930000}"/>
    <cellStyle name="Title6 2 2 3" xfId="37618" xr:uid="{00000000-0005-0000-0000-00002C930000}"/>
    <cellStyle name="Title6 3" xfId="37619" xr:uid="{00000000-0005-0000-0000-00002D930000}"/>
    <cellStyle name="Title6 4" xfId="37620" xr:uid="{00000000-0005-0000-0000-00002E930000}"/>
    <cellStyle name="Title6 5" xfId="37621" xr:uid="{00000000-0005-0000-0000-00002F930000}"/>
    <cellStyle name="Title6 6" xfId="37622" xr:uid="{00000000-0005-0000-0000-000030930000}"/>
    <cellStyle name="Title6 7" xfId="37623" xr:uid="{00000000-0005-0000-0000-000031930000}"/>
    <cellStyle name="Title6 8" xfId="37624" xr:uid="{00000000-0005-0000-0000-000032930000}"/>
    <cellStyle name="Title6 9" xfId="37625" xr:uid="{00000000-0005-0000-0000-000033930000}"/>
    <cellStyle name="Titolo" xfId="37626" xr:uid="{00000000-0005-0000-0000-000034930000}"/>
    <cellStyle name="Titolo 1" xfId="37627" xr:uid="{00000000-0005-0000-0000-000035930000}"/>
    <cellStyle name="Titolo 1 2" xfId="37628" xr:uid="{00000000-0005-0000-0000-000036930000}"/>
    <cellStyle name="Titolo 2" xfId="37629" xr:uid="{00000000-0005-0000-0000-000037930000}"/>
    <cellStyle name="Titolo 2 2" xfId="37630" xr:uid="{00000000-0005-0000-0000-000038930000}"/>
    <cellStyle name="Titolo 3" xfId="37631" xr:uid="{00000000-0005-0000-0000-000039930000}"/>
    <cellStyle name="Titolo 3 2" xfId="37632" xr:uid="{00000000-0005-0000-0000-00003A930000}"/>
    <cellStyle name="Titolo 4" xfId="37633" xr:uid="{00000000-0005-0000-0000-00003B930000}"/>
    <cellStyle name="Titolo 4 2" xfId="37634" xr:uid="{00000000-0005-0000-0000-00003C930000}"/>
    <cellStyle name="Titolo 5" xfId="37635" xr:uid="{00000000-0005-0000-0000-00003D930000}"/>
    <cellStyle name="Titolo_Demand_Source_Cen" xfId="37636" xr:uid="{00000000-0005-0000-0000-00003E930000}"/>
    <cellStyle name="titre" xfId="37637" xr:uid="{00000000-0005-0000-0000-00003F930000}"/>
    <cellStyle name="Titre ligne" xfId="37638" xr:uid="{00000000-0005-0000-0000-000040930000}"/>
    <cellStyle name="Tmpl_Assumptions" xfId="37639" xr:uid="{00000000-0005-0000-0000-000041930000}"/>
    <cellStyle name="TOC 1" xfId="37640" xr:uid="{00000000-0005-0000-0000-000042930000}"/>
    <cellStyle name="TOC 2" xfId="37641" xr:uid="{00000000-0005-0000-0000-000043930000}"/>
    <cellStyle name="Total 10" xfId="37642" xr:uid="{00000000-0005-0000-0000-000044930000}"/>
    <cellStyle name="Total 11" xfId="37643" xr:uid="{00000000-0005-0000-0000-000045930000}"/>
    <cellStyle name="Total 12" xfId="37644" xr:uid="{00000000-0005-0000-0000-000046930000}"/>
    <cellStyle name="Total 13" xfId="37645" xr:uid="{00000000-0005-0000-0000-000047930000}"/>
    <cellStyle name="Total 14" xfId="37646" xr:uid="{00000000-0005-0000-0000-000048930000}"/>
    <cellStyle name="Total 15" xfId="37647" xr:uid="{00000000-0005-0000-0000-000049930000}"/>
    <cellStyle name="Total 16" xfId="37648" xr:uid="{00000000-0005-0000-0000-00004A930000}"/>
    <cellStyle name="Total 17" xfId="37649" xr:uid="{00000000-0005-0000-0000-00004B930000}"/>
    <cellStyle name="Total 18" xfId="37650" xr:uid="{00000000-0005-0000-0000-00004C930000}"/>
    <cellStyle name="Total 19" xfId="37651" xr:uid="{00000000-0005-0000-0000-00004D930000}"/>
    <cellStyle name="Total 2" xfId="37652" xr:uid="{00000000-0005-0000-0000-00004E930000}"/>
    <cellStyle name="Total 2 10" xfId="37653" xr:uid="{00000000-0005-0000-0000-00004F930000}"/>
    <cellStyle name="Total 2 11" xfId="37654" xr:uid="{00000000-0005-0000-0000-000050930000}"/>
    <cellStyle name="Total 2 12" xfId="37655" xr:uid="{00000000-0005-0000-0000-000051930000}"/>
    <cellStyle name="Total 2 2" xfId="37656" xr:uid="{00000000-0005-0000-0000-000052930000}"/>
    <cellStyle name="Total 2 2 2" xfId="37657" xr:uid="{00000000-0005-0000-0000-000053930000}"/>
    <cellStyle name="Total 2 2 3" xfId="37658" xr:uid="{00000000-0005-0000-0000-000054930000}"/>
    <cellStyle name="Total 2 2 4" xfId="37659" xr:uid="{00000000-0005-0000-0000-000055930000}"/>
    <cellStyle name="Total 2 2 5" xfId="37660" xr:uid="{00000000-0005-0000-0000-000056930000}"/>
    <cellStyle name="Total 2 3" xfId="37661" xr:uid="{00000000-0005-0000-0000-000057930000}"/>
    <cellStyle name="Total 2 4" xfId="37662" xr:uid="{00000000-0005-0000-0000-000058930000}"/>
    <cellStyle name="Total 2 5" xfId="37663" xr:uid="{00000000-0005-0000-0000-000059930000}"/>
    <cellStyle name="Total 2 6" xfId="37664" xr:uid="{00000000-0005-0000-0000-00005A930000}"/>
    <cellStyle name="Total 2 7" xfId="37665" xr:uid="{00000000-0005-0000-0000-00005B930000}"/>
    <cellStyle name="Total 2 8" xfId="37666" xr:uid="{00000000-0005-0000-0000-00005C930000}"/>
    <cellStyle name="Total 2 9" xfId="37667" xr:uid="{00000000-0005-0000-0000-00005D930000}"/>
    <cellStyle name="Total 20" xfId="37668" xr:uid="{00000000-0005-0000-0000-00005E930000}"/>
    <cellStyle name="Total 21" xfId="37669" xr:uid="{00000000-0005-0000-0000-00005F930000}"/>
    <cellStyle name="Total 22" xfId="37670" xr:uid="{00000000-0005-0000-0000-000060930000}"/>
    <cellStyle name="Total 23" xfId="37671" xr:uid="{00000000-0005-0000-0000-000061930000}"/>
    <cellStyle name="Total 24" xfId="37672" xr:uid="{00000000-0005-0000-0000-000062930000}"/>
    <cellStyle name="Total 25" xfId="37673" xr:uid="{00000000-0005-0000-0000-000063930000}"/>
    <cellStyle name="Total 26" xfId="37674" xr:uid="{00000000-0005-0000-0000-000064930000}"/>
    <cellStyle name="Total 27" xfId="37675" xr:uid="{00000000-0005-0000-0000-000065930000}"/>
    <cellStyle name="Total 28" xfId="37676" xr:uid="{00000000-0005-0000-0000-000066930000}"/>
    <cellStyle name="Total 29" xfId="37677" xr:uid="{00000000-0005-0000-0000-000067930000}"/>
    <cellStyle name="Total 3" xfId="37678" xr:uid="{00000000-0005-0000-0000-000068930000}"/>
    <cellStyle name="Total 3 10" xfId="37679" xr:uid="{00000000-0005-0000-0000-000069930000}"/>
    <cellStyle name="Total 3 2" xfId="37680" xr:uid="{00000000-0005-0000-0000-00006A930000}"/>
    <cellStyle name="Total 3 3" xfId="37681" xr:uid="{00000000-0005-0000-0000-00006B930000}"/>
    <cellStyle name="Total 3 4" xfId="37682" xr:uid="{00000000-0005-0000-0000-00006C930000}"/>
    <cellStyle name="Total 3 5" xfId="37683" xr:uid="{00000000-0005-0000-0000-00006D930000}"/>
    <cellStyle name="Total 3 6" xfId="37684" xr:uid="{00000000-0005-0000-0000-00006E930000}"/>
    <cellStyle name="Total 3 7" xfId="37685" xr:uid="{00000000-0005-0000-0000-00006F930000}"/>
    <cellStyle name="Total 3 8" xfId="37686" xr:uid="{00000000-0005-0000-0000-000070930000}"/>
    <cellStyle name="Total 3 9" xfId="37687" xr:uid="{00000000-0005-0000-0000-000071930000}"/>
    <cellStyle name="Total 30" xfId="37688" xr:uid="{00000000-0005-0000-0000-000072930000}"/>
    <cellStyle name="Total 31" xfId="37689" xr:uid="{00000000-0005-0000-0000-000073930000}"/>
    <cellStyle name="Total 32" xfId="37690" xr:uid="{00000000-0005-0000-0000-000074930000}"/>
    <cellStyle name="Total 33" xfId="37691" xr:uid="{00000000-0005-0000-0000-000075930000}"/>
    <cellStyle name="Total 34" xfId="37692" xr:uid="{00000000-0005-0000-0000-000076930000}"/>
    <cellStyle name="Total 35" xfId="37693" xr:uid="{00000000-0005-0000-0000-000077930000}"/>
    <cellStyle name="Total 35 2" xfId="37694" xr:uid="{00000000-0005-0000-0000-000078930000}"/>
    <cellStyle name="Total 35 2 2" xfId="37695" xr:uid="{00000000-0005-0000-0000-000079930000}"/>
    <cellStyle name="Total 35 2 2 2" xfId="37696" xr:uid="{00000000-0005-0000-0000-00007A930000}"/>
    <cellStyle name="Total 35 3" xfId="37697" xr:uid="{00000000-0005-0000-0000-00007B930000}"/>
    <cellStyle name="Total 35 4" xfId="37698" xr:uid="{00000000-0005-0000-0000-00007C930000}"/>
    <cellStyle name="Total 36" xfId="37699" xr:uid="{00000000-0005-0000-0000-00007D930000}"/>
    <cellStyle name="Total 37" xfId="37700" xr:uid="{00000000-0005-0000-0000-00007E930000}"/>
    <cellStyle name="Total 38" xfId="37701" xr:uid="{00000000-0005-0000-0000-00007F930000}"/>
    <cellStyle name="Total 39" xfId="37702" xr:uid="{00000000-0005-0000-0000-000080930000}"/>
    <cellStyle name="Total 4" xfId="37703" xr:uid="{00000000-0005-0000-0000-000081930000}"/>
    <cellStyle name="Total 4 2" xfId="37704" xr:uid="{00000000-0005-0000-0000-000082930000}"/>
    <cellStyle name="Total 4 3" xfId="37705" xr:uid="{00000000-0005-0000-0000-000083930000}"/>
    <cellStyle name="Total 40" xfId="37706" xr:uid="{00000000-0005-0000-0000-000084930000}"/>
    <cellStyle name="Total 41" xfId="37707" xr:uid="{00000000-0005-0000-0000-000085930000}"/>
    <cellStyle name="Total 42" xfId="37708" xr:uid="{00000000-0005-0000-0000-000086930000}"/>
    <cellStyle name="Total 43" xfId="37709" xr:uid="{00000000-0005-0000-0000-000087930000}"/>
    <cellStyle name="Total 44" xfId="37710" xr:uid="{00000000-0005-0000-0000-000088930000}"/>
    <cellStyle name="Total 45" xfId="37711" xr:uid="{00000000-0005-0000-0000-000089930000}"/>
    <cellStyle name="Total 46" xfId="37712" xr:uid="{00000000-0005-0000-0000-00008A930000}"/>
    <cellStyle name="Total 47" xfId="37713" xr:uid="{00000000-0005-0000-0000-00008B930000}"/>
    <cellStyle name="Total 48" xfId="37714" xr:uid="{00000000-0005-0000-0000-00008C930000}"/>
    <cellStyle name="Total 49" xfId="37715" xr:uid="{00000000-0005-0000-0000-00008D930000}"/>
    <cellStyle name="Total 5" xfId="37716" xr:uid="{00000000-0005-0000-0000-00008E930000}"/>
    <cellStyle name="Total 50" xfId="37717" xr:uid="{00000000-0005-0000-0000-00008F930000}"/>
    <cellStyle name="Total 51" xfId="37718" xr:uid="{00000000-0005-0000-0000-000090930000}"/>
    <cellStyle name="Total 52" xfId="37719" xr:uid="{00000000-0005-0000-0000-000091930000}"/>
    <cellStyle name="Total 53" xfId="37720" xr:uid="{00000000-0005-0000-0000-000092930000}"/>
    <cellStyle name="Total 54" xfId="37721" xr:uid="{00000000-0005-0000-0000-000093930000}"/>
    <cellStyle name="Total 55" xfId="37722" xr:uid="{00000000-0005-0000-0000-000094930000}"/>
    <cellStyle name="Total 56" xfId="37723" xr:uid="{00000000-0005-0000-0000-000095930000}"/>
    <cellStyle name="Total 57" xfId="37724" xr:uid="{00000000-0005-0000-0000-000096930000}"/>
    <cellStyle name="Total 58" xfId="37725" xr:uid="{00000000-0005-0000-0000-000097930000}"/>
    <cellStyle name="Total 59" xfId="37726" xr:uid="{00000000-0005-0000-0000-000098930000}"/>
    <cellStyle name="Total 6" xfId="37727" xr:uid="{00000000-0005-0000-0000-000099930000}"/>
    <cellStyle name="Total 60" xfId="37728" xr:uid="{00000000-0005-0000-0000-00009A930000}"/>
    <cellStyle name="Total 60 2" xfId="37729" xr:uid="{00000000-0005-0000-0000-00009B930000}"/>
    <cellStyle name="Total 60 2 2" xfId="37730" xr:uid="{00000000-0005-0000-0000-00009C930000}"/>
    <cellStyle name="Total 60 2 2 2" xfId="37731" xr:uid="{00000000-0005-0000-0000-00009D930000}"/>
    <cellStyle name="Total 60 2 3" xfId="37732" xr:uid="{00000000-0005-0000-0000-00009E930000}"/>
    <cellStyle name="Total 61" xfId="37733" xr:uid="{00000000-0005-0000-0000-00009F930000}"/>
    <cellStyle name="Total 62" xfId="37734" xr:uid="{00000000-0005-0000-0000-0000A0930000}"/>
    <cellStyle name="Total 63" xfId="37735" xr:uid="{00000000-0005-0000-0000-0000A1930000}"/>
    <cellStyle name="Total 64" xfId="37736" xr:uid="{00000000-0005-0000-0000-0000A2930000}"/>
    <cellStyle name="Total 65" xfId="37737" xr:uid="{00000000-0005-0000-0000-0000A3930000}"/>
    <cellStyle name="Total 66" xfId="37738" xr:uid="{00000000-0005-0000-0000-0000A4930000}"/>
    <cellStyle name="Total 7" xfId="37739" xr:uid="{00000000-0005-0000-0000-0000A5930000}"/>
    <cellStyle name="Total 8" xfId="37740" xr:uid="{00000000-0005-0000-0000-0000A6930000}"/>
    <cellStyle name="Total 9" xfId="37741" xr:uid="{00000000-0005-0000-0000-0000A7930000}"/>
    <cellStyle name="Total Currency" xfId="37742" xr:uid="{00000000-0005-0000-0000-0000A8930000}"/>
    <cellStyle name="Total intermediaire" xfId="37743" xr:uid="{00000000-0005-0000-0000-0000A9930000}"/>
    <cellStyle name="Total Normal" xfId="37744" xr:uid="{00000000-0005-0000-0000-0000AA930000}"/>
    <cellStyle name="Totale" xfId="37745" xr:uid="{00000000-0005-0000-0000-0000AB930000}"/>
    <cellStyle name="Totale 2" xfId="37746" xr:uid="{00000000-0005-0000-0000-0000AC930000}"/>
    <cellStyle name="Totale 3" xfId="37747" xr:uid="{00000000-0005-0000-0000-0000AD930000}"/>
    <cellStyle name="Totale 4" xfId="37748" xr:uid="{00000000-0005-0000-0000-0000AE930000}"/>
    <cellStyle name="Tusenskille [0]_rob4-mon.xls Diagram 1" xfId="37749" xr:uid="{00000000-0005-0000-0000-0000AF930000}"/>
    <cellStyle name="Tusenskille_rob4-mon.xls Diagram 1" xfId="37750" xr:uid="{00000000-0005-0000-0000-0000B0930000}"/>
    <cellStyle name="TypeNote" xfId="37751" xr:uid="{00000000-0005-0000-0000-0000B1930000}"/>
    <cellStyle name="Unit" xfId="37752" xr:uid="{00000000-0005-0000-0000-0000B2930000}"/>
    <cellStyle name="UnitOfMeasure" xfId="37753" xr:uid="{00000000-0005-0000-0000-0000B3930000}"/>
    <cellStyle name="Unprot" xfId="37754" xr:uid="{00000000-0005-0000-0000-0000B4930000}"/>
    <cellStyle name="Unprot 2" xfId="37755" xr:uid="{00000000-0005-0000-0000-0000B5930000}"/>
    <cellStyle name="Unprot$" xfId="37756" xr:uid="{00000000-0005-0000-0000-0000B6930000}"/>
    <cellStyle name="Unprot$ 2" xfId="37757" xr:uid="{00000000-0005-0000-0000-0000B7930000}"/>
    <cellStyle name="Unprot$ 3" xfId="37758" xr:uid="{00000000-0005-0000-0000-0000B8930000}"/>
    <cellStyle name="Unprot_OP" xfId="37759" xr:uid="{00000000-0005-0000-0000-0000B9930000}"/>
    <cellStyle name="Unprotect" xfId="37760" xr:uid="{00000000-0005-0000-0000-0000BA930000}"/>
    <cellStyle name="User input" xfId="37761" xr:uid="{00000000-0005-0000-0000-0000BB930000}"/>
    <cellStyle name="Valore non valido" xfId="37762" xr:uid="{00000000-0005-0000-0000-0000BC930000}"/>
    <cellStyle name="Valore non valido 2" xfId="37763" xr:uid="{00000000-0005-0000-0000-0000BD930000}"/>
    <cellStyle name="Valore valido" xfId="37764" xr:uid="{00000000-0005-0000-0000-0000BE930000}"/>
    <cellStyle name="Valore valido 2" xfId="37765" xr:uid="{00000000-0005-0000-0000-0000BF930000}"/>
    <cellStyle name="Value" xfId="37766" xr:uid="{00000000-0005-0000-0000-0000C0930000}"/>
    <cellStyle name="Valuta [0]_rob4-mon.xls Diagram 1" xfId="37767" xr:uid="{00000000-0005-0000-0000-0000C1930000}"/>
    <cellStyle name="Valuta_Copia di Tariffatorexx" xfId="37768" xr:uid="{00000000-0005-0000-0000-0000C2930000}"/>
    <cellStyle name="Vertical" xfId="37769" xr:uid="{00000000-0005-0000-0000-0000C3930000}"/>
    <cellStyle name="Währung [0]_0002VS" xfId="37770" xr:uid="{00000000-0005-0000-0000-0000C4930000}"/>
    <cellStyle name="Währung_0002VS" xfId="37771" xr:uid="{00000000-0005-0000-0000-0000C5930000}"/>
    <cellStyle name="Warning Text 10" xfId="37772" xr:uid="{00000000-0005-0000-0000-0000C6930000}"/>
    <cellStyle name="Warning Text 11" xfId="37773" xr:uid="{00000000-0005-0000-0000-0000C7930000}"/>
    <cellStyle name="Warning Text 12" xfId="37774" xr:uid="{00000000-0005-0000-0000-0000C8930000}"/>
    <cellStyle name="Warning Text 13" xfId="37775" xr:uid="{00000000-0005-0000-0000-0000C9930000}"/>
    <cellStyle name="Warning Text 14" xfId="37776" xr:uid="{00000000-0005-0000-0000-0000CA930000}"/>
    <cellStyle name="Warning Text 15" xfId="37777" xr:uid="{00000000-0005-0000-0000-0000CB930000}"/>
    <cellStyle name="Warning Text 16" xfId="37778" xr:uid="{00000000-0005-0000-0000-0000CC930000}"/>
    <cellStyle name="Warning Text 17" xfId="37779" xr:uid="{00000000-0005-0000-0000-0000CD930000}"/>
    <cellStyle name="Warning Text 18" xfId="37780" xr:uid="{00000000-0005-0000-0000-0000CE930000}"/>
    <cellStyle name="Warning Text 19" xfId="37781" xr:uid="{00000000-0005-0000-0000-0000CF930000}"/>
    <cellStyle name="Warning Text 2" xfId="37782" xr:uid="{00000000-0005-0000-0000-0000D0930000}"/>
    <cellStyle name="Warning Text 2 2" xfId="37783" xr:uid="{00000000-0005-0000-0000-0000D1930000}"/>
    <cellStyle name="Warning Text 2 2 2" xfId="37784" xr:uid="{00000000-0005-0000-0000-0000D2930000}"/>
    <cellStyle name="Warning Text 2 3" xfId="37785" xr:uid="{00000000-0005-0000-0000-0000D3930000}"/>
    <cellStyle name="Warning Text 2 4" xfId="37786" xr:uid="{00000000-0005-0000-0000-0000D4930000}"/>
    <cellStyle name="Warning Text 2 5" xfId="37787" xr:uid="{00000000-0005-0000-0000-0000D5930000}"/>
    <cellStyle name="Warning Text 20" xfId="37788" xr:uid="{00000000-0005-0000-0000-0000D6930000}"/>
    <cellStyle name="Warning Text 21" xfId="37789" xr:uid="{00000000-0005-0000-0000-0000D7930000}"/>
    <cellStyle name="Warning Text 22" xfId="37790" xr:uid="{00000000-0005-0000-0000-0000D8930000}"/>
    <cellStyle name="Warning Text 23" xfId="37791" xr:uid="{00000000-0005-0000-0000-0000D9930000}"/>
    <cellStyle name="Warning Text 24" xfId="37792" xr:uid="{00000000-0005-0000-0000-0000DA930000}"/>
    <cellStyle name="Warning Text 25" xfId="37793" xr:uid="{00000000-0005-0000-0000-0000DB930000}"/>
    <cellStyle name="Warning Text 26" xfId="37794" xr:uid="{00000000-0005-0000-0000-0000DC930000}"/>
    <cellStyle name="Warning Text 27" xfId="37795" xr:uid="{00000000-0005-0000-0000-0000DD930000}"/>
    <cellStyle name="Warning Text 28" xfId="37796" xr:uid="{00000000-0005-0000-0000-0000DE930000}"/>
    <cellStyle name="Warning Text 29" xfId="37797" xr:uid="{00000000-0005-0000-0000-0000DF930000}"/>
    <cellStyle name="Warning Text 3" xfId="37798" xr:uid="{00000000-0005-0000-0000-0000E0930000}"/>
    <cellStyle name="Warning Text 3 2" xfId="37799" xr:uid="{00000000-0005-0000-0000-0000E1930000}"/>
    <cellStyle name="Warning Text 30" xfId="37800" xr:uid="{00000000-0005-0000-0000-0000E2930000}"/>
    <cellStyle name="Warning Text 31" xfId="37801" xr:uid="{00000000-0005-0000-0000-0000E3930000}"/>
    <cellStyle name="Warning Text 32" xfId="37802" xr:uid="{00000000-0005-0000-0000-0000E4930000}"/>
    <cellStyle name="Warning Text 33" xfId="37803" xr:uid="{00000000-0005-0000-0000-0000E5930000}"/>
    <cellStyle name="Warning Text 34" xfId="37804" xr:uid="{00000000-0005-0000-0000-0000E6930000}"/>
    <cellStyle name="Warning Text 35" xfId="37805" xr:uid="{00000000-0005-0000-0000-0000E7930000}"/>
    <cellStyle name="Warning Text 35 2" xfId="37806" xr:uid="{00000000-0005-0000-0000-0000E8930000}"/>
    <cellStyle name="Warning Text 35 2 2" xfId="37807" xr:uid="{00000000-0005-0000-0000-0000E9930000}"/>
    <cellStyle name="Warning Text 35 2 2 2" xfId="37808" xr:uid="{00000000-0005-0000-0000-0000EA930000}"/>
    <cellStyle name="Warning Text 35 3" xfId="37809" xr:uid="{00000000-0005-0000-0000-0000EB930000}"/>
    <cellStyle name="Warning Text 35 4" xfId="37810" xr:uid="{00000000-0005-0000-0000-0000EC930000}"/>
    <cellStyle name="Warning Text 36" xfId="37811" xr:uid="{00000000-0005-0000-0000-0000ED930000}"/>
    <cellStyle name="Warning Text 37" xfId="37812" xr:uid="{00000000-0005-0000-0000-0000EE930000}"/>
    <cellStyle name="Warning Text 38" xfId="37813" xr:uid="{00000000-0005-0000-0000-0000EF930000}"/>
    <cellStyle name="Warning Text 39" xfId="37814" xr:uid="{00000000-0005-0000-0000-0000F0930000}"/>
    <cellStyle name="Warning Text 4" xfId="37815" xr:uid="{00000000-0005-0000-0000-0000F1930000}"/>
    <cellStyle name="Warning Text 40" xfId="37816" xr:uid="{00000000-0005-0000-0000-0000F2930000}"/>
    <cellStyle name="Warning Text 41" xfId="37817" xr:uid="{00000000-0005-0000-0000-0000F3930000}"/>
    <cellStyle name="Warning Text 42" xfId="37818" xr:uid="{00000000-0005-0000-0000-0000F4930000}"/>
    <cellStyle name="Warning Text 43" xfId="37819" xr:uid="{00000000-0005-0000-0000-0000F5930000}"/>
    <cellStyle name="Warning Text 44" xfId="37820" xr:uid="{00000000-0005-0000-0000-0000F6930000}"/>
    <cellStyle name="Warning Text 45" xfId="37821" xr:uid="{00000000-0005-0000-0000-0000F7930000}"/>
    <cellStyle name="Warning Text 46" xfId="37822" xr:uid="{00000000-0005-0000-0000-0000F8930000}"/>
    <cellStyle name="Warning Text 47" xfId="37823" xr:uid="{00000000-0005-0000-0000-0000F9930000}"/>
    <cellStyle name="Warning Text 48" xfId="37824" xr:uid="{00000000-0005-0000-0000-0000FA930000}"/>
    <cellStyle name="Warning Text 49" xfId="37825" xr:uid="{00000000-0005-0000-0000-0000FB930000}"/>
    <cellStyle name="Warning Text 5" xfId="37826" xr:uid="{00000000-0005-0000-0000-0000FC930000}"/>
    <cellStyle name="Warning Text 50" xfId="37827" xr:uid="{00000000-0005-0000-0000-0000FD930000}"/>
    <cellStyle name="Warning Text 51" xfId="37828" xr:uid="{00000000-0005-0000-0000-0000FE930000}"/>
    <cellStyle name="Warning Text 52" xfId="37829" xr:uid="{00000000-0005-0000-0000-0000FF930000}"/>
    <cellStyle name="Warning Text 53" xfId="37830" xr:uid="{00000000-0005-0000-0000-000000940000}"/>
    <cellStyle name="Warning Text 54" xfId="37831" xr:uid="{00000000-0005-0000-0000-000001940000}"/>
    <cellStyle name="Warning Text 55" xfId="37832" xr:uid="{00000000-0005-0000-0000-000002940000}"/>
    <cellStyle name="Warning Text 56" xfId="37833" xr:uid="{00000000-0005-0000-0000-000003940000}"/>
    <cellStyle name="Warning Text 57" xfId="37834" xr:uid="{00000000-0005-0000-0000-000004940000}"/>
    <cellStyle name="Warning Text 58" xfId="37835" xr:uid="{00000000-0005-0000-0000-000005940000}"/>
    <cellStyle name="Warning Text 59" xfId="37836" xr:uid="{00000000-0005-0000-0000-000006940000}"/>
    <cellStyle name="Warning Text 6" xfId="37837" xr:uid="{00000000-0005-0000-0000-000007940000}"/>
    <cellStyle name="Warning Text 60" xfId="37838" xr:uid="{00000000-0005-0000-0000-000008940000}"/>
    <cellStyle name="Warning Text 60 2" xfId="37839" xr:uid="{00000000-0005-0000-0000-000009940000}"/>
    <cellStyle name="Warning Text 60 2 2" xfId="37840" xr:uid="{00000000-0005-0000-0000-00000A940000}"/>
    <cellStyle name="Warning Text 60 2 3" xfId="37841" xr:uid="{00000000-0005-0000-0000-00000B940000}"/>
    <cellStyle name="Warning Text 61" xfId="37842" xr:uid="{00000000-0005-0000-0000-00000C940000}"/>
    <cellStyle name="Warning Text 62" xfId="37843" xr:uid="{00000000-0005-0000-0000-00000D940000}"/>
    <cellStyle name="Warning Text 63" xfId="37844" xr:uid="{00000000-0005-0000-0000-00000E940000}"/>
    <cellStyle name="Warning Text 64" xfId="37845" xr:uid="{00000000-0005-0000-0000-00000F940000}"/>
    <cellStyle name="Warning Text 65" xfId="37846" xr:uid="{00000000-0005-0000-0000-000010940000}"/>
    <cellStyle name="Warning Text 7" xfId="37847" xr:uid="{00000000-0005-0000-0000-000011940000}"/>
    <cellStyle name="Warning Text 8" xfId="37848" xr:uid="{00000000-0005-0000-0000-000012940000}"/>
    <cellStyle name="Warning Text 9" xfId="37849" xr:uid="{00000000-0005-0000-0000-000013940000}"/>
    <cellStyle name="Warnings" xfId="37850" xr:uid="{00000000-0005-0000-0000-000014940000}"/>
    <cellStyle name="Warnings 2" xfId="37851" xr:uid="{00000000-0005-0000-0000-000015940000}"/>
    <cellStyle name="whole number" xfId="37852" xr:uid="{00000000-0005-0000-0000-000016940000}"/>
    <cellStyle name="WIP" xfId="37853" xr:uid="{00000000-0005-0000-0000-000017940000}"/>
    <cellStyle name="WIP 2" xfId="37854" xr:uid="{00000000-0005-0000-0000-000018940000}"/>
    <cellStyle name="WIP 3" xfId="37855" xr:uid="{00000000-0005-0000-0000-000019940000}"/>
    <cellStyle name="WIP 4" xfId="37856" xr:uid="{00000000-0005-0000-0000-00001A940000}"/>
    <cellStyle name="WIP 5" xfId="37857" xr:uid="{00000000-0005-0000-0000-00001B940000}"/>
    <cellStyle name="WIP 6" xfId="37858" xr:uid="{00000000-0005-0000-0000-00001C940000}"/>
    <cellStyle name="WIP 7" xfId="37859" xr:uid="{00000000-0005-0000-0000-00001D940000}"/>
    <cellStyle name="WIP 8" xfId="37860" xr:uid="{00000000-0005-0000-0000-00001E940000}"/>
    <cellStyle name="Work in progress" xfId="37861" xr:uid="{00000000-0005-0000-0000-00001F940000}"/>
    <cellStyle name="Work in progress 2" xfId="37862" xr:uid="{00000000-0005-0000-0000-000020940000}"/>
    <cellStyle name="Year" xfId="37863" xr:uid="{00000000-0005-0000-0000-000021940000}"/>
    <cellStyle name="Year 2" xfId="37864" xr:uid="{00000000-0005-0000-0000-000022940000}"/>
    <cellStyle name="Year 3" xfId="37865" xr:uid="{00000000-0005-0000-0000-000023940000}"/>
    <cellStyle name="Обычный_2++_CRFReport-template" xfId="37866" xr:uid="{00000000-0005-0000-0000-000024940000}"/>
    <cellStyle name="常规_November Issue Standard" xfId="37867" xr:uid="{00000000-0005-0000-0000-000025940000}"/>
  </cellStyles>
  <dxfs count="11">
    <dxf>
      <font>
        <color theme="0" tint="-0.14996795556505021"/>
      </font>
    </dxf>
    <dxf>
      <fill>
        <patternFill>
          <bgColor rgb="FF92D050"/>
        </patternFill>
      </fill>
    </dxf>
    <dxf>
      <fill>
        <patternFill patternType="solid">
          <fgColor indexed="64"/>
          <bgColor theme="0"/>
        </patternFill>
      </fill>
    </dxf>
    <dxf>
      <font>
        <b/>
        <i val="0"/>
        <strike val="0"/>
        <condense val="0"/>
        <extend val="0"/>
        <outline val="0"/>
        <shadow val="0"/>
        <u val="none"/>
        <vertAlign val="baseline"/>
        <sz val="11"/>
        <color theme="1"/>
        <name val="Arial"/>
        <scheme val="none"/>
      </font>
      <numFmt numFmtId="0" formatCode="General"/>
      <fill>
        <patternFill patternType="solid">
          <fgColor indexed="64"/>
          <bgColor theme="0"/>
        </patternFill>
      </fill>
      <border diagonalUp="0" diagonalDown="0">
        <left/>
        <right/>
        <top style="thin">
          <color theme="9"/>
        </top>
        <bottom/>
        <vertical/>
      </border>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rgb="FF006E5A"/>
        </patternFill>
      </fill>
    </dxf>
  </dxfs>
  <tableStyles count="0" defaultTableStyle="TableStyleMedium2" defaultPivotStyle="PivotStyleLight16"/>
  <colors>
    <mruColors>
      <color rgb="FFFFFF99"/>
      <color rgb="FFFFFFCC"/>
      <color rgb="FFCCFFCC"/>
      <color rgb="FF99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5.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4.xml"/><Relationship Id="rId33"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3.xml"/><Relationship Id="rId32"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2.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1.xml"/><Relationship Id="rId27" Type="http://schemas.openxmlformats.org/officeDocument/2006/relationships/theme" Target="theme/theme1.xml"/><Relationship Id="rId30"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latin typeface="Arial" panose="020B0604020202020204" pitchFamily="34" charset="0"/>
                <a:cs typeface="Arial" panose="020B0604020202020204" pitchFamily="34" charset="0"/>
              </a:rPr>
              <a:t>Benefits by type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dPt>
            <c:idx val="0"/>
            <c:bubble3D val="0"/>
            <c:spPr>
              <a:solidFill>
                <a:schemeClr val="accent6"/>
              </a:solidFill>
              <a:ln w="19050">
                <a:solidFill>
                  <a:schemeClr val="lt1"/>
                </a:solidFill>
              </a:ln>
              <a:effectLst/>
            </c:spPr>
            <c:extLst>
              <c:ext xmlns:c16="http://schemas.microsoft.com/office/drawing/2014/chart" uri="{C3380CC4-5D6E-409C-BE32-E72D297353CC}">
                <c16:uniqueId val="{00000001-DFD1-4CC9-9E38-FCED3C95D407}"/>
              </c:ext>
            </c:extLst>
          </c:dPt>
          <c:dPt>
            <c:idx val="1"/>
            <c:bubble3D val="0"/>
            <c:spPr>
              <a:solidFill>
                <a:schemeClr val="accent5"/>
              </a:solidFill>
              <a:ln w="19050">
                <a:solidFill>
                  <a:schemeClr val="lt1"/>
                </a:solidFill>
              </a:ln>
              <a:effectLst/>
            </c:spPr>
            <c:extLst>
              <c:ext xmlns:c16="http://schemas.microsoft.com/office/drawing/2014/chart" uri="{C3380CC4-5D6E-409C-BE32-E72D297353CC}">
                <c16:uniqueId val="{00000003-DFD1-4CC9-9E38-FCED3C95D407}"/>
              </c:ext>
            </c:extLst>
          </c:dPt>
          <c:dPt>
            <c:idx val="2"/>
            <c:bubble3D val="0"/>
            <c:spPr>
              <a:solidFill>
                <a:schemeClr val="accent4"/>
              </a:solidFill>
              <a:ln w="19050">
                <a:solidFill>
                  <a:schemeClr val="lt1"/>
                </a:solidFill>
              </a:ln>
              <a:effectLst/>
            </c:spPr>
            <c:extLst>
              <c:ext xmlns:c16="http://schemas.microsoft.com/office/drawing/2014/chart" uri="{C3380CC4-5D6E-409C-BE32-E72D297353CC}">
                <c16:uniqueId val="{00000005-DFD1-4CC9-9E38-FCED3C95D407}"/>
              </c:ext>
            </c:extLst>
          </c:dPt>
          <c:cat>
            <c:strRef>
              <c:f>'Analysis of Cost and Benefits'!$H$4:$H$6</c:f>
              <c:strCache>
                <c:ptCount val="3"/>
                <c:pt idx="0">
                  <c:v>Mode shift</c:v>
                </c:pt>
                <c:pt idx="1">
                  <c:v>Health</c:v>
                </c:pt>
                <c:pt idx="2">
                  <c:v>Journey quality</c:v>
                </c:pt>
              </c:strCache>
            </c:strRef>
          </c:cat>
          <c:val>
            <c:numRef>
              <c:f>'Analysis of Cost and Benefits'!$I$4:$I$6</c:f>
              <c:numCache>
                <c:formatCode>0.00</c:formatCode>
                <c:ptCount val="3"/>
                <c:pt idx="0">
                  <c:v>0</c:v>
                </c:pt>
                <c:pt idx="1">
                  <c:v>0</c:v>
                </c:pt>
                <c:pt idx="2">
                  <c:v>0</c:v>
                </c:pt>
              </c:numCache>
            </c:numRef>
          </c:val>
          <c:extLst>
            <c:ext xmlns:c16="http://schemas.microsoft.com/office/drawing/2014/chart" uri="{C3380CC4-5D6E-409C-BE32-E72D297353CC}">
              <c16:uniqueId val="{00000006-DFD1-4CC9-9E38-FCED3C95D407}"/>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1</xdr:col>
      <xdr:colOff>0</xdr:colOff>
      <xdr:row>1</xdr:row>
      <xdr:rowOff>31750</xdr:rowOff>
    </xdr:from>
    <xdr:to>
      <xdr:col>2</xdr:col>
      <xdr:colOff>733424</xdr:colOff>
      <xdr:row>1</xdr:row>
      <xdr:rowOff>1061618</xdr:rowOff>
    </xdr:to>
    <xdr:pic>
      <xdr:nvPicPr>
        <xdr:cNvPr id="2" name="Picture 1" descr="DfT_3298_SML_AW">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942"/>
        <a:stretch>
          <a:fillRect/>
        </a:stretch>
      </xdr:blipFill>
      <xdr:spPr bwMode="auto">
        <a:xfrm>
          <a:off x="406400" y="228600"/>
          <a:ext cx="1450974" cy="10298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28575</xdr:colOff>
      <xdr:row>1</xdr:row>
      <xdr:rowOff>133350</xdr:rowOff>
    </xdr:from>
    <xdr:to>
      <xdr:col>2</xdr:col>
      <xdr:colOff>761999</xdr:colOff>
      <xdr:row>5</xdr:row>
      <xdr:rowOff>134518</xdr:rowOff>
    </xdr:to>
    <xdr:pic>
      <xdr:nvPicPr>
        <xdr:cNvPr id="4" name="Picture 3" descr="DfT_3298_SML_AW">
          <a:extLst>
            <a:ext uri="{FF2B5EF4-FFF2-40B4-BE49-F238E27FC236}">
              <a16:creationId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942"/>
        <a:stretch>
          <a:fillRect/>
        </a:stretch>
      </xdr:blipFill>
      <xdr:spPr bwMode="auto">
        <a:xfrm>
          <a:off x="28575" y="133350"/>
          <a:ext cx="1495424" cy="10298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5</xdr:col>
      <xdr:colOff>737117</xdr:colOff>
      <xdr:row>6</xdr:row>
      <xdr:rowOff>45357</xdr:rowOff>
    </xdr:from>
    <xdr:to>
      <xdr:col>9</xdr:col>
      <xdr:colOff>670444</xdr:colOff>
      <xdr:row>20</xdr:row>
      <xdr:rowOff>128037</xdr:rowOff>
    </xdr:to>
    <xdr:graphicFrame macro="">
      <xdr:nvGraphicFramePr>
        <xdr:cNvPr id="2" name="Chart 1">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virago\u\lon3\pthiesse\Downloads\tag-data-book-autumn-2013%20(6).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d.docs.live.net/Users/FQUELCH/AppData/Local/Microsoft/Windows/INetCache/IE/ANJX7WJF/DfT-Full-Template-v2.0-EXEMPLAR.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virago.internal.dtlr.gov.uk\Data\AFP\RLTDAll\ERLT\001%20Scheme%20Appraisal\008%20Cycling%20&amp;%20walking\Cycle%20rail%20integration\141001%20Application%20Form-FINAL.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virago.internal.dtlr.gov.uk\Data\AFP\RLTDAll\ERLT\005%20Strategy\009%20Evidence%20for%20fiscal%20events\0008%20Evidence%20for%20Sustainable%20Travel\cycling\Cycling&amp;Walking%20Delivery%20plan\cycle&amp;walking%20business%20case%20toolkit.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www.gov.uk/government/uploads/system/uploads/attachment_data/file/551001/swf-itt-attachment-c-financial-templat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Contents"/>
      <sheetName val="User Parameters"/>
      <sheetName val="Default Pars"/>
      <sheetName val="Audit"/>
      <sheetName val="Development versions"/>
      <sheetName val="TAG1"/>
      <sheetName val="Annual Parameters"/>
      <sheetName val="Annual Parameters Source"/>
      <sheetName val="TABLE TEMPLATE"/>
      <sheetName val="Discount %"/>
      <sheetName val="A1.1.1"/>
      <sheetName val="Source VoT"/>
      <sheetName val="Indirect tax correction"/>
      <sheetName val="A1.3.1"/>
      <sheetName val="A1.3.2"/>
      <sheetName val="A1.3.3"/>
      <sheetName val="A1.3.3.2"/>
      <sheetName val="Forecast occupancies"/>
      <sheetName val="VoT2"/>
      <sheetName val="VoT3"/>
      <sheetName val="VoT4"/>
      <sheetName val="A1.3.4"/>
      <sheetName val="VoT5"/>
      <sheetName val="VoT6"/>
      <sheetName val="A1.3.5"/>
      <sheetName val="A1.3.6"/>
      <sheetName val="A1.3.7"/>
      <sheetName val="VoC Fuel"/>
      <sheetName val="Electricity"/>
      <sheetName val="A1.3.8"/>
      <sheetName val="Fuel consumption"/>
      <sheetName val="A1.3.9"/>
      <sheetName val="VoC Mileage %"/>
      <sheetName val="A1.3.10"/>
      <sheetName val="VoC Efficiency"/>
      <sheetName val="A1.3.11"/>
      <sheetName val="A1.3.12"/>
      <sheetName val="A1.3.13"/>
      <sheetName val="A1.3.14"/>
      <sheetName val="VoC Non-Fuel"/>
      <sheetName val="A1.3.15"/>
      <sheetName val="A3.1"/>
      <sheetName val="Noise"/>
      <sheetName val="A3.2"/>
      <sheetName val="NOx damage"/>
      <sheetName val="PM10 damage"/>
      <sheetName val="NOx abatement"/>
      <sheetName val="A3.3"/>
      <sheetName val="CO2"/>
      <sheetName val="A3.4"/>
      <sheetName val="GHG"/>
      <sheetName val="A4.1.1"/>
      <sheetName val="Casualty costs"/>
      <sheetName val="Casualty data"/>
      <sheetName val="A4.1.2"/>
      <sheetName val="A4.1.3"/>
      <sheetName val="Accident data"/>
      <sheetName val="Accident costs"/>
      <sheetName val="A4.1.4"/>
      <sheetName val="A4.1.5"/>
      <sheetName val="Rail"/>
      <sheetName val="A4.1.6"/>
      <sheetName val="Cycling"/>
      <sheetName val="A4.1.7"/>
      <sheetName val="Walking"/>
      <sheetName val="A4.1.8"/>
      <sheetName val="Option values"/>
      <sheetName val="A5.4.1"/>
      <sheetName val="Total - Traffic %"/>
      <sheetName val="A5.4.2"/>
      <sheetName val="Car - MECs"/>
      <sheetName val="A5.4.3"/>
      <sheetName val="Car Traffic Shares"/>
      <sheetName val="A5.4.4"/>
      <sheetName val="MECs - time of day"/>
      <sheetName val="M2.1"/>
      <sheetName val="M2.2"/>
      <sheetName val="Income segmented VTTS"/>
      <sheetName val="M3.2.1"/>
      <sheetName val="Soft bus"/>
      <sheetName val="M4.2.1"/>
      <sheetName val="Adjustment Factors"/>
      <sheetName val="M4.2.2"/>
      <sheetName val="Car speeds"/>
      <sheetName val="COBALT 1"/>
      <sheetName val="COBALT 2"/>
      <sheetName val="COBALT 3"/>
      <sheetName val="COBALT 4"/>
      <sheetName val="COBALT 5"/>
      <sheetName val="COBALT 6"/>
      <sheetName val="COBALT 7"/>
      <sheetName val="COBALT 8"/>
      <sheetName val="COBALT 9"/>
      <sheetName val="Flow chart"/>
    </sheetNames>
    <sheetDataSet>
      <sheetData sheetId="0"/>
      <sheetData sheetId="1"/>
      <sheetData sheetId="2">
        <row r="13">
          <cell r="L13">
            <v>2010</v>
          </cell>
        </row>
      </sheetData>
      <sheetData sheetId="3">
        <row r="12">
          <cell r="M12">
            <v>1990</v>
          </cell>
          <cell r="N12">
            <v>2002</v>
          </cell>
        </row>
        <row r="13">
          <cell r="M13">
            <v>1991</v>
          </cell>
          <cell r="N13">
            <v>2003</v>
          </cell>
        </row>
        <row r="14">
          <cell r="M14">
            <v>1992</v>
          </cell>
          <cell r="N14">
            <v>2004</v>
          </cell>
        </row>
        <row r="15">
          <cell r="M15">
            <v>1993</v>
          </cell>
          <cell r="N15">
            <v>2005</v>
          </cell>
        </row>
        <row r="16">
          <cell r="M16">
            <v>1994</v>
          </cell>
          <cell r="N16">
            <v>2006</v>
          </cell>
        </row>
        <row r="17">
          <cell r="M17">
            <v>1995</v>
          </cell>
          <cell r="N17">
            <v>2007</v>
          </cell>
        </row>
        <row r="18">
          <cell r="M18">
            <v>1996</v>
          </cell>
          <cell r="N18">
            <v>2008</v>
          </cell>
        </row>
        <row r="19">
          <cell r="M19">
            <v>1997</v>
          </cell>
          <cell r="N19">
            <v>2009</v>
          </cell>
        </row>
        <row r="20">
          <cell r="M20">
            <v>1998</v>
          </cell>
          <cell r="N20">
            <v>2010</v>
          </cell>
        </row>
        <row r="21">
          <cell r="M21">
            <v>1999</v>
          </cell>
        </row>
        <row r="22">
          <cell r="M22">
            <v>2000</v>
          </cell>
        </row>
        <row r="23">
          <cell r="M23">
            <v>2001</v>
          </cell>
        </row>
        <row r="24">
          <cell r="M24">
            <v>2002</v>
          </cell>
        </row>
        <row r="25">
          <cell r="M25">
            <v>2003</v>
          </cell>
        </row>
        <row r="26">
          <cell r="M26">
            <v>2004</v>
          </cell>
        </row>
        <row r="27">
          <cell r="M27">
            <v>2005</v>
          </cell>
        </row>
        <row r="28">
          <cell r="M28">
            <v>2006</v>
          </cell>
        </row>
        <row r="29">
          <cell r="M29">
            <v>2007</v>
          </cell>
        </row>
        <row r="30">
          <cell r="M30">
            <v>2008</v>
          </cell>
        </row>
        <row r="31">
          <cell r="M31">
            <v>2009</v>
          </cell>
        </row>
        <row r="32">
          <cell r="M32">
            <v>2010</v>
          </cell>
        </row>
        <row r="33">
          <cell r="M33">
            <v>2011</v>
          </cell>
        </row>
        <row r="34">
          <cell r="M34">
            <v>2012</v>
          </cell>
        </row>
      </sheetData>
      <sheetData sheetId="4">
        <row r="12">
          <cell r="A12" t="str">
            <v>January 2014 release v1.1</v>
          </cell>
        </row>
      </sheetData>
      <sheetData sheetId="5"/>
      <sheetData sheetId="6"/>
      <sheetData sheetId="7">
        <row r="29">
          <cell r="B29">
            <v>1990</v>
          </cell>
        </row>
      </sheetData>
      <sheetData sheetId="8">
        <row r="29">
          <cell r="D29">
            <v>60.627000000000002</v>
          </cell>
        </row>
      </sheetData>
      <sheetData sheetId="9"/>
      <sheetData sheetId="10"/>
      <sheetData sheetId="11"/>
      <sheetData sheetId="12">
        <row r="20">
          <cell r="E20" t="str">
            <v>WebTAG1: Unit 3.5.6 (Tables 1 and 2)</v>
          </cell>
        </row>
      </sheetData>
      <sheetData sheetId="13">
        <row r="15">
          <cell r="C15">
            <v>1.19</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ow r="28">
          <cell r="B28">
            <v>2010</v>
          </cell>
          <cell r="D28">
            <v>13.454251268480453</v>
          </cell>
          <cell r="E28">
            <v>7.1281896719780846</v>
          </cell>
          <cell r="F28">
            <v>0.39023658033845554</v>
          </cell>
          <cell r="G28">
            <v>0.361726145245235</v>
          </cell>
          <cell r="H28">
            <v>13.017499999999998</v>
          </cell>
          <cell r="I28">
            <v>0.50799046845558438</v>
          </cell>
          <cell r="J28">
            <v>0.47087700957298456</v>
          </cell>
          <cell r="K28">
            <v>12.81357263664805</v>
          </cell>
          <cell r="L28">
            <v>7.1281896719780846</v>
          </cell>
          <cell r="M28">
            <v>5</v>
          </cell>
        </row>
        <row r="29">
          <cell r="B29">
            <v>2011</v>
          </cell>
          <cell r="D29">
            <v>14.063047757976918</v>
          </cell>
          <cell r="E29">
            <v>7.3676587630566868</v>
          </cell>
          <cell r="F29">
            <v>0.38314295153383737</v>
          </cell>
          <cell r="G29">
            <v>0.35515077242634235</v>
          </cell>
          <cell r="H29">
            <v>13.725621457489872</v>
          </cell>
          <cell r="I29">
            <v>0.5258875116858841</v>
          </cell>
          <cell r="J29">
            <v>0.48746650626591065</v>
          </cell>
          <cell r="K29">
            <v>13.393378817120874</v>
          </cell>
          <cell r="L29">
            <v>7.3676587630566868</v>
          </cell>
          <cell r="M29">
            <v>5</v>
          </cell>
        </row>
        <row r="30">
          <cell r="B30">
            <v>2012</v>
          </cell>
          <cell r="D30">
            <v>14.810806722338873</v>
          </cell>
          <cell r="E30">
            <v>7.6155241699273928</v>
          </cell>
          <cell r="F30">
            <v>0.37556081630345178</v>
          </cell>
          <cell r="G30">
            <v>0.34812258314886169</v>
          </cell>
          <cell r="H30">
            <v>5.76</v>
          </cell>
          <cell r="I30">
            <v>0.21632303019078822</v>
          </cell>
          <cell r="J30">
            <v>0.20051860789374434</v>
          </cell>
          <cell r="K30">
            <v>14.105530211751308</v>
          </cell>
          <cell r="L30">
            <v>7.6155241699273928</v>
          </cell>
          <cell r="M30">
            <v>5</v>
          </cell>
        </row>
        <row r="31">
          <cell r="B31">
            <v>2013</v>
          </cell>
          <cell r="D31">
            <v>15.222459714671794</v>
          </cell>
          <cell r="E31">
            <v>8.6598474532707126</v>
          </cell>
          <cell r="F31">
            <v>0.36745653339899126</v>
          </cell>
          <cell r="G31">
            <v>0.34061039397258092</v>
          </cell>
          <cell r="H31">
            <v>5.98</v>
          </cell>
          <cell r="I31">
            <v>0.2197390069725968</v>
          </cell>
          <cell r="J31">
            <v>0.20368501559560342</v>
          </cell>
          <cell r="K31">
            <v>14.497580680639805</v>
          </cell>
          <cell r="L31">
            <v>8.6598474532707126</v>
          </cell>
          <cell r="M31">
            <v>5</v>
          </cell>
        </row>
        <row r="32">
          <cell r="B32">
            <v>2014</v>
          </cell>
          <cell r="D32">
            <v>16.635747093185167</v>
          </cell>
          <cell r="E32">
            <v>9.7956588879075603</v>
          </cell>
          <cell r="F32">
            <v>0.35879414485014066</v>
          </cell>
          <cell r="G32">
            <v>0.33258087399350933</v>
          </cell>
          <cell r="H32">
            <v>6.24</v>
          </cell>
          <cell r="I32">
            <v>0.22388754638648778</v>
          </cell>
          <cell r="J32">
            <v>0.2075304653719498</v>
          </cell>
          <cell r="K32">
            <v>15.843568660176349</v>
          </cell>
          <cell r="L32">
            <v>9.7956588879075603</v>
          </cell>
          <cell r="M32">
            <v>5</v>
          </cell>
        </row>
        <row r="33">
          <cell r="B33">
            <v>2015</v>
          </cell>
          <cell r="D33">
            <v>18.16991431626559</v>
          </cell>
          <cell r="E33">
            <v>10.342629682330506</v>
          </cell>
          <cell r="F33">
            <v>0.34953521642231383</v>
          </cell>
          <cell r="G33">
            <v>0.32399839695766991</v>
          </cell>
          <cell r="H33">
            <v>6.45</v>
          </cell>
          <cell r="I33">
            <v>0.2254502145923924</v>
          </cell>
          <cell r="J33">
            <v>0.20897896603769711</v>
          </cell>
          <cell r="K33">
            <v>17.304680301205323</v>
          </cell>
          <cell r="L33">
            <v>10.342629682330506</v>
          </cell>
          <cell r="M33">
            <v>5</v>
          </cell>
        </row>
        <row r="34">
          <cell r="B34">
            <v>2016</v>
          </cell>
          <cell r="D34">
            <v>18.695739455419915</v>
          </cell>
          <cell r="E34">
            <v>11.031256765059767</v>
          </cell>
          <cell r="F34">
            <v>0.33963866708743168</v>
          </cell>
          <cell r="G34">
            <v>0.31482488319063301</v>
          </cell>
          <cell r="H34">
            <v>6.67</v>
          </cell>
          <cell r="I34">
            <v>0.22653899094731691</v>
          </cell>
          <cell r="J34">
            <v>0.20998819708815222</v>
          </cell>
          <cell r="K34">
            <v>17.805466148018965</v>
          </cell>
          <cell r="L34">
            <v>11.031256765059767</v>
          </cell>
          <cell r="M34">
            <v>5</v>
          </cell>
        </row>
        <row r="35">
          <cell r="B35">
            <v>2017</v>
          </cell>
          <cell r="D35">
            <v>19.76346967347996</v>
          </cell>
          <cell r="E35">
            <v>11.396388533565077</v>
          </cell>
          <cell r="F35">
            <v>0.32906058675111521</v>
          </cell>
          <cell r="G35">
            <v>0.30501963064144466</v>
          </cell>
          <cell r="H35">
            <v>7.1</v>
          </cell>
          <cell r="I35">
            <v>0.23363301659329178</v>
          </cell>
          <cell r="J35">
            <v>0.21656393775542568</v>
          </cell>
          <cell r="K35">
            <v>18.822352069980916</v>
          </cell>
          <cell r="L35">
            <v>11.396388533565077</v>
          </cell>
          <cell r="M35">
            <v>5</v>
          </cell>
        </row>
        <row r="36">
          <cell r="B36">
            <v>2018</v>
          </cell>
          <cell r="D36">
            <v>19.938459954414849</v>
          </cell>
          <cell r="E36">
            <v>11.575038962810755</v>
          </cell>
          <cell r="F36">
            <v>0.31775404142756802</v>
          </cell>
          <cell r="G36">
            <v>0.29453913429130735</v>
          </cell>
          <cell r="H36">
            <v>7.55</v>
          </cell>
          <cell r="I36">
            <v>0.23990430127781384</v>
          </cell>
          <cell r="J36">
            <v>0.22237704638993705</v>
          </cell>
          <cell r="K36">
            <v>18.989009480395094</v>
          </cell>
          <cell r="L36">
            <v>11.575038962810755</v>
          </cell>
          <cell r="M36">
            <v>5</v>
          </cell>
        </row>
        <row r="37">
          <cell r="B37">
            <v>2019</v>
          </cell>
          <cell r="D37">
            <v>19.801665970345233</v>
          </cell>
          <cell r="E37">
            <v>11.821046482981551</v>
          </cell>
          <cell r="F37">
            <v>0.30566886499772622</v>
          </cell>
          <cell r="G37">
            <v>0.28333689312574623</v>
          </cell>
          <cell r="H37">
            <v>8.0299999999999994</v>
          </cell>
          <cell r="I37">
            <v>0.24545209859317413</v>
          </cell>
          <cell r="J37">
            <v>0.2275195251799742</v>
          </cell>
          <cell r="K37">
            <v>18.858729495566891</v>
          </cell>
          <cell r="L37">
            <v>11.821046482981551</v>
          </cell>
          <cell r="M37">
            <v>5</v>
          </cell>
        </row>
        <row r="38">
          <cell r="B38">
            <v>2020</v>
          </cell>
          <cell r="D38">
            <v>20.124961743713577</v>
          </cell>
          <cell r="E38">
            <v>12.044328527937024</v>
          </cell>
          <cell r="F38">
            <v>0.29275143662672437</v>
          </cell>
          <cell r="G38">
            <v>0.27136320381381296</v>
          </cell>
          <cell r="H38">
            <v>8.5500000000000007</v>
          </cell>
          <cell r="I38">
            <v>0.25030247831584934</v>
          </cell>
          <cell r="J38">
            <v>0.23201553926081009</v>
          </cell>
          <cell r="K38">
            <v>19.166630232108169</v>
          </cell>
          <cell r="L38">
            <v>12.044328527937024</v>
          </cell>
          <cell r="M38">
            <v>5</v>
          </cell>
        </row>
        <row r="39">
          <cell r="B39">
            <v>2021</v>
          </cell>
          <cell r="D39">
            <v>20.087204989392689</v>
          </cell>
          <cell r="E39">
            <v>12.299559270350398</v>
          </cell>
          <cell r="F39">
            <v>0.27894444285310127</v>
          </cell>
          <cell r="G39">
            <v>0.25856494017890203</v>
          </cell>
          <cell r="H39">
            <v>15.26</v>
          </cell>
          <cell r="I39">
            <v>0.42566921979383254</v>
          </cell>
          <cell r="J39">
            <v>0.39457009871300447</v>
          </cell>
          <cell r="K39">
            <v>19.130671418469227</v>
          </cell>
          <cell r="L39">
            <v>12.299559270350398</v>
          </cell>
          <cell r="M39">
            <v>5</v>
          </cell>
        </row>
        <row r="40">
          <cell r="B40">
            <v>2022</v>
          </cell>
          <cell r="D40">
            <v>20.465350685856919</v>
          </cell>
          <cell r="E40">
            <v>12.774253115296627</v>
          </cell>
          <cell r="F40">
            <v>0.26418662329415438</v>
          </cell>
          <cell r="G40">
            <v>0.24488531748270928</v>
          </cell>
          <cell r="H40">
            <v>21.97</v>
          </cell>
          <cell r="I40">
            <v>0.58041801137725713</v>
          </cell>
          <cell r="J40">
            <v>0.53801304250951232</v>
          </cell>
          <cell r="K40">
            <v>19.49081017700659</v>
          </cell>
          <cell r="L40">
            <v>12.774253115296627</v>
          </cell>
          <cell r="M40">
            <v>5</v>
          </cell>
        </row>
        <row r="41">
          <cell r="B41">
            <v>2023</v>
          </cell>
          <cell r="D41">
            <v>20.034342691853805</v>
          </cell>
          <cell r="E41">
            <v>12.862711786499485</v>
          </cell>
          <cell r="F41">
            <v>0.248412498839162</v>
          </cell>
          <cell r="G41">
            <v>0.23026364047648346</v>
          </cell>
          <cell r="H41">
            <v>28.68</v>
          </cell>
          <cell r="I41">
            <v>0.71244704667071657</v>
          </cell>
          <cell r="J41">
            <v>0.66039612088655453</v>
          </cell>
          <cell r="K41">
            <v>19.080326373194101</v>
          </cell>
          <cell r="L41">
            <v>12.862711786499485</v>
          </cell>
          <cell r="M41">
            <v>5</v>
          </cell>
        </row>
        <row r="42">
          <cell r="B42">
            <v>2024</v>
          </cell>
          <cell r="D42">
            <v>20.243949987911527</v>
          </cell>
          <cell r="E42">
            <v>13.158935220313973</v>
          </cell>
          <cell r="F42">
            <v>0.23155208112449088</v>
          </cell>
          <cell r="G42">
            <v>0.21463503410169704</v>
          </cell>
          <cell r="H42">
            <v>35.39</v>
          </cell>
          <cell r="I42">
            <v>0.81946281509957331</v>
          </cell>
          <cell r="J42">
            <v>0.75959338568590584</v>
          </cell>
          <cell r="K42">
            <v>19.279952369439552</v>
          </cell>
          <cell r="L42">
            <v>13.158935220313973</v>
          </cell>
          <cell r="M42">
            <v>5</v>
          </cell>
        </row>
        <row r="43">
          <cell r="B43">
            <v>2025</v>
          </cell>
          <cell r="D43">
            <v>20.750754893644334</v>
          </cell>
          <cell r="E43">
            <v>13.419007988188829</v>
          </cell>
          <cell r="F43">
            <v>0.21353056200155623</v>
          </cell>
          <cell r="G43">
            <v>0.19793015564527813</v>
          </cell>
          <cell r="H43">
            <v>42.1</v>
          </cell>
          <cell r="I43">
            <v>0.89896366602655176</v>
          </cell>
          <cell r="J43">
            <v>0.83328595526662086</v>
          </cell>
          <cell r="K43">
            <v>19.762623708232699</v>
          </cell>
          <cell r="L43">
            <v>13.419007988188829</v>
          </cell>
          <cell r="M43">
            <v>5</v>
          </cell>
        </row>
        <row r="44">
          <cell r="B44">
            <v>2026</v>
          </cell>
          <cell r="D44">
            <v>20.849487038320945</v>
          </cell>
          <cell r="E44">
            <v>13.441101233361152</v>
          </cell>
          <cell r="F44">
            <v>0.19426798161983203</v>
          </cell>
          <cell r="G44">
            <v>0.18007488707226438</v>
          </cell>
          <cell r="H44">
            <v>48.81</v>
          </cell>
          <cell r="I44">
            <v>0.94822201828640007</v>
          </cell>
          <cell r="J44">
            <v>0.87894552379972235</v>
          </cell>
          <cell r="K44">
            <v>19.856654322210424</v>
          </cell>
          <cell r="L44">
            <v>13.441101233361152</v>
          </cell>
          <cell r="M44">
            <v>5</v>
          </cell>
        </row>
        <row r="45">
          <cell r="B45">
            <v>2027</v>
          </cell>
          <cell r="D45">
            <v>20.441153880661727</v>
          </cell>
          <cell r="E45">
            <v>13.364915775849997</v>
          </cell>
          <cell r="F45">
            <v>0.17367887365222548</v>
          </cell>
          <cell r="G45">
            <v>0.16099000617078432</v>
          </cell>
          <cell r="H45">
            <v>55.52</v>
          </cell>
          <cell r="I45">
            <v>0.96426510651715591</v>
          </cell>
          <cell r="J45">
            <v>0.89381651426019459</v>
          </cell>
          <cell r="K45">
            <v>19.467765600630216</v>
          </cell>
          <cell r="L45">
            <v>13.364915775849997</v>
          </cell>
          <cell r="M45">
            <v>5</v>
          </cell>
        </row>
        <row r="46">
          <cell r="B46">
            <v>2028</v>
          </cell>
          <cell r="D46">
            <v>21.040441224655194</v>
          </cell>
          <cell r="E46">
            <v>13.698268543059745</v>
          </cell>
          <cell r="F46">
            <v>0.15167188608871335</v>
          </cell>
          <cell r="G46">
            <v>0.14059083505026854</v>
          </cell>
          <cell r="H46">
            <v>62.23</v>
          </cell>
          <cell r="I46">
            <v>0.9438541471300631</v>
          </cell>
          <cell r="J46">
            <v>0.874896766517821</v>
          </cell>
          <cell r="K46">
            <v>20.038515452052565</v>
          </cell>
          <cell r="L46">
            <v>13.698268543059745</v>
          </cell>
          <cell r="M46">
            <v>5</v>
          </cell>
        </row>
        <row r="47">
          <cell r="B47">
            <v>2029</v>
          </cell>
          <cell r="D47">
            <v>21.187577501929603</v>
          </cell>
          <cell r="E47">
            <v>13.781559411878883</v>
          </cell>
          <cell r="F47">
            <v>0.12814937591573483</v>
          </cell>
          <cell r="G47">
            <v>0.11878686443330673</v>
          </cell>
          <cell r="H47">
            <v>68.94</v>
          </cell>
          <cell r="I47">
            <v>0.88346179756307586</v>
          </cell>
          <cell r="J47">
            <v>0.81891664340321646</v>
          </cell>
          <cell r="K47">
            <v>20.178645239932955</v>
          </cell>
          <cell r="L47">
            <v>13.781559411878883</v>
          </cell>
          <cell r="M47">
            <v>5</v>
          </cell>
        </row>
        <row r="48">
          <cell r="B48">
            <v>2030</v>
          </cell>
          <cell r="D48">
            <v>20.69465712887715</v>
          </cell>
          <cell r="E48">
            <v>13.376339889598663</v>
          </cell>
          <cell r="F48">
            <v>0.10300697588297118</v>
          </cell>
          <cell r="G48">
            <v>9.5481352074169634E-2</v>
          </cell>
          <cell r="H48">
            <v>75.650000000000006</v>
          </cell>
          <cell r="I48">
            <v>0.77924777255467714</v>
          </cell>
          <cell r="J48">
            <v>0.72231642844109334</v>
          </cell>
          <cell r="K48">
            <v>19.709197265597286</v>
          </cell>
          <cell r="L48">
            <v>13.376339889598663</v>
          </cell>
          <cell r="M48">
            <v>5</v>
          </cell>
        </row>
        <row r="49">
          <cell r="B49">
            <v>2031</v>
          </cell>
          <cell r="D49">
            <v>20.69465712887715</v>
          </cell>
          <cell r="E49">
            <v>13.376339889598663</v>
          </cell>
          <cell r="F49">
            <v>9.6335813338566459E-2</v>
          </cell>
          <cell r="G49">
            <v>8.9297580400588994E-2</v>
          </cell>
          <cell r="H49">
            <v>83.136766961408981</v>
          </cell>
          <cell r="I49">
            <v>0.80090480635661943</v>
          </cell>
          <cell r="J49">
            <v>0.74239121319814494</v>
          </cell>
          <cell r="K49">
            <v>19.73085429939923</v>
          </cell>
          <cell r="L49">
            <v>13.396414674355714</v>
          </cell>
          <cell r="M49">
            <v>5</v>
          </cell>
        </row>
        <row r="50">
          <cell r="B50">
            <v>2032</v>
          </cell>
          <cell r="D50">
            <v>20.69465712887715</v>
          </cell>
          <cell r="E50">
            <v>13.376339889598663</v>
          </cell>
          <cell r="F50">
            <v>9.0096703180054818E-2</v>
          </cell>
          <cell r="G50">
            <v>8.3514295641785974E-2</v>
          </cell>
          <cell r="H50">
            <v>90.200675265319546</v>
          </cell>
          <cell r="I50">
            <v>0.81267834660200078</v>
          </cell>
          <cell r="J50">
            <v>0.75330458611966278</v>
          </cell>
          <cell r="K50">
            <v>19.742627839644612</v>
          </cell>
          <cell r="L50">
            <v>13.407328047277232</v>
          </cell>
          <cell r="M50">
            <v>5</v>
          </cell>
        </row>
        <row r="51">
          <cell r="B51">
            <v>2033</v>
          </cell>
          <cell r="D51">
            <v>20.69465712887715</v>
          </cell>
          <cell r="E51">
            <v>13.376339889598663</v>
          </cell>
          <cell r="F51">
            <v>8.4261663888036395E-2</v>
          </cell>
          <cell r="G51">
            <v>7.8105560590280301E-2</v>
          </cell>
          <cell r="H51">
            <v>97.264583569230112</v>
          </cell>
          <cell r="I51">
            <v>0.81956756489202953</v>
          </cell>
          <cell r="J51">
            <v>0.75969048252548843</v>
          </cell>
          <cell r="K51">
            <v>19.749517057934639</v>
          </cell>
          <cell r="L51">
            <v>13.413713943683058</v>
          </cell>
          <cell r="M51">
            <v>5</v>
          </cell>
        </row>
        <row r="52">
          <cell r="B52">
            <v>2034</v>
          </cell>
          <cell r="D52">
            <v>20.69465712887715</v>
          </cell>
          <cell r="E52">
            <v>13.376339889598663</v>
          </cell>
          <cell r="F52">
            <v>7.8804526143329362E-2</v>
          </cell>
          <cell r="G52">
            <v>7.3047117840620374E-2</v>
          </cell>
          <cell r="H52">
            <v>104.32849187314068</v>
          </cell>
          <cell r="I52">
            <v>0.82215573653110385</v>
          </cell>
          <cell r="J52">
            <v>0.76208956399915118</v>
          </cell>
          <cell r="K52">
            <v>19.752105229573715</v>
          </cell>
          <cell r="L52">
            <v>13.41611302515672</v>
          </cell>
          <cell r="M52">
            <v>5</v>
          </cell>
        </row>
        <row r="53">
          <cell r="B53">
            <v>2035</v>
          </cell>
          <cell r="D53">
            <v>20.69465712887715</v>
          </cell>
          <cell r="E53">
            <v>13.376339889598663</v>
          </cell>
          <cell r="F53">
            <v>7.3700815461305053E-2</v>
          </cell>
          <cell r="G53">
            <v>6.8316280998378651E-2</v>
          </cell>
          <cell r="H53">
            <v>111.39240017705124</v>
          </cell>
          <cell r="I53">
            <v>0.82097107292406979</v>
          </cell>
          <cell r="J53">
            <v>0.76099145115792766</v>
          </cell>
          <cell r="K53">
            <v>19.75092056596668</v>
          </cell>
          <cell r="L53">
            <v>13.415014912315497</v>
          </cell>
          <cell r="M53">
            <v>5</v>
          </cell>
        </row>
        <row r="54">
          <cell r="B54">
            <v>2036</v>
          </cell>
          <cell r="D54">
            <v>20.69465712887715</v>
          </cell>
          <cell r="E54">
            <v>13.376339889598663</v>
          </cell>
          <cell r="F54">
            <v>6.8927642427314209E-2</v>
          </cell>
          <cell r="G54">
            <v>6.3891832934907689E-2</v>
          </cell>
          <cell r="H54">
            <v>118.45630848096182</v>
          </cell>
          <cell r="I54">
            <v>0.81649140742353643</v>
          </cell>
          <cell r="J54">
            <v>0.75683906715515015</v>
          </cell>
          <cell r="K54">
            <v>19.746440900466148</v>
          </cell>
          <cell r="L54">
            <v>13.41086252831272</v>
          </cell>
          <cell r="M54">
            <v>5</v>
          </cell>
        </row>
        <row r="55">
          <cell r="B55">
            <v>2037</v>
          </cell>
          <cell r="D55">
            <v>20.69465712887715</v>
          </cell>
          <cell r="E55">
            <v>13.376339889598663</v>
          </cell>
          <cell r="F55">
            <v>6.4463600040926314E-2</v>
          </cell>
          <cell r="G55">
            <v>5.9753930631543557E-2</v>
          </cell>
          <cell r="H55">
            <v>125.52021678487237</v>
          </cell>
          <cell r="I55">
            <v>0.80914850518703785</v>
          </cell>
          <cell r="J55">
            <v>0.7500326326619573</v>
          </cell>
          <cell r="K55">
            <v>19.739097998229649</v>
          </cell>
          <cell r="L55">
            <v>13.404056093819527</v>
          </cell>
          <cell r="M55">
            <v>5</v>
          </cell>
        </row>
        <row r="56">
          <cell r="B56">
            <v>2038</v>
          </cell>
          <cell r="D56">
            <v>20.69465712887715</v>
          </cell>
          <cell r="E56">
            <v>13.376339889598663</v>
          </cell>
          <cell r="F56">
            <v>6.0288667708585021E-2</v>
          </cell>
          <cell r="G56">
            <v>5.5884016186496625E-2</v>
          </cell>
          <cell r="H56">
            <v>132.58412508878294</v>
          </cell>
          <cell r="I56">
            <v>0.79933202609111054</v>
          </cell>
          <cell r="J56">
            <v>0.74093333925340388</v>
          </cell>
          <cell r="K56">
            <v>19.729281519133721</v>
          </cell>
          <cell r="L56">
            <v>13.394956800410974</v>
          </cell>
          <cell r="M56">
            <v>5</v>
          </cell>
        </row>
        <row r="57">
          <cell r="B57">
            <v>2039</v>
          </cell>
          <cell r="D57">
            <v>20.69465712887715</v>
          </cell>
          <cell r="E57">
            <v>13.376339889598663</v>
          </cell>
          <cell r="F57">
            <v>5.6384121454101072E-2</v>
          </cell>
          <cell r="G57">
            <v>5.2264733585308289E-2</v>
          </cell>
          <cell r="H57">
            <v>139.64803339269352</v>
          </cell>
          <cell r="I57">
            <v>0.78739316756399935</v>
          </cell>
          <cell r="J57">
            <v>0.7298667260981363</v>
          </cell>
          <cell r="K57">
            <v>19.717342660606608</v>
          </cell>
          <cell r="L57">
            <v>13.383890187255705</v>
          </cell>
          <cell r="M57">
            <v>5</v>
          </cell>
        </row>
        <row r="58">
          <cell r="B58">
            <v>2040</v>
          </cell>
          <cell r="D58">
            <v>20.69465712887715</v>
          </cell>
          <cell r="E58">
            <v>13.376339889598663</v>
          </cell>
          <cell r="F58">
            <v>5.2732449944288752E-2</v>
          </cell>
          <cell r="G58">
            <v>4.8879850861600987E-2</v>
          </cell>
          <cell r="H58">
            <v>146.7119416966041</v>
          </cell>
          <cell r="I58">
            <v>0.77364801217455859</v>
          </cell>
          <cell r="J58">
            <v>0.71712578297459084</v>
          </cell>
          <cell r="K58">
            <v>19.703597505217168</v>
          </cell>
          <cell r="L58">
            <v>13.371149244132161</v>
          </cell>
          <cell r="M58">
            <v>5</v>
          </cell>
        </row>
        <row r="59">
          <cell r="B59">
            <v>2041</v>
          </cell>
          <cell r="D59">
            <v>20.69465712887715</v>
          </cell>
          <cell r="E59">
            <v>13.376339889598663</v>
          </cell>
          <cell r="F59">
            <v>4.5667668760289194E-2</v>
          </cell>
          <cell r="G59">
            <v>4.2331218074605964E-2</v>
          </cell>
          <cell r="H59">
            <v>153.77585000051462</v>
          </cell>
          <cell r="I59">
            <v>0.70225845811554188</v>
          </cell>
          <cell r="J59">
            <v>0.65095190409796799</v>
          </cell>
          <cell r="K59">
            <v>19.632207951158151</v>
          </cell>
          <cell r="L59">
            <v>13.304975365255537</v>
          </cell>
          <cell r="M59">
            <v>5</v>
          </cell>
        </row>
        <row r="60">
          <cell r="B60">
            <v>2042</v>
          </cell>
          <cell r="D60">
            <v>20.69465712887715</v>
          </cell>
          <cell r="E60">
            <v>13.376339889598663</v>
          </cell>
          <cell r="F60">
            <v>4.7811963776547853E-2</v>
          </cell>
          <cell r="G60">
            <v>4.4318852267758967E-2</v>
          </cell>
          <cell r="H60">
            <v>160.8397583044252</v>
          </cell>
          <cell r="I60">
            <v>0.76900646978798892</v>
          </cell>
          <cell r="J60">
            <v>0.7128233487075879</v>
          </cell>
          <cell r="K60">
            <v>19.698955962830599</v>
          </cell>
          <cell r="L60">
            <v>13.366846809865157</v>
          </cell>
          <cell r="M60">
            <v>5</v>
          </cell>
        </row>
        <row r="61">
          <cell r="B61">
            <v>2043</v>
          </cell>
          <cell r="D61">
            <v>20.69465712887715</v>
          </cell>
          <cell r="E61">
            <v>13.376339889598663</v>
          </cell>
          <cell r="F61">
            <v>3.9468866743912714E-2</v>
          </cell>
          <cell r="G61">
            <v>3.6585296570841468E-2</v>
          </cell>
          <cell r="H61">
            <v>167.90366660833578</v>
          </cell>
          <cell r="I61">
            <v>0.66269674431787517</v>
          </cell>
          <cell r="J61">
            <v>0.6142805438197656</v>
          </cell>
          <cell r="K61">
            <v>19.592646237360483</v>
          </cell>
          <cell r="L61">
            <v>13.268304004977335</v>
          </cell>
          <cell r="M61">
            <v>5</v>
          </cell>
        </row>
        <row r="62">
          <cell r="B62">
            <v>2044</v>
          </cell>
          <cell r="D62">
            <v>20.69465712887715</v>
          </cell>
          <cell r="E62">
            <v>13.376339889598663</v>
          </cell>
          <cell r="F62">
            <v>3.1762365461205248E-2</v>
          </cell>
          <cell r="G62">
            <v>2.9441827345318104E-2</v>
          </cell>
          <cell r="H62">
            <v>174.96757491224633</v>
          </cell>
          <cell r="I62">
            <v>0.55573840582235756</v>
          </cell>
          <cell r="J62">
            <v>0.51513651315953679</v>
          </cell>
          <cell r="K62">
            <v>19.485687898864967</v>
          </cell>
          <cell r="L62">
            <v>13.169159974317106</v>
          </cell>
          <cell r="M62">
            <v>5</v>
          </cell>
        </row>
        <row r="63">
          <cell r="B63">
            <v>2045</v>
          </cell>
          <cell r="D63">
            <v>20.69465712887715</v>
          </cell>
          <cell r="E63">
            <v>13.376339889598663</v>
          </cell>
          <cell r="F63">
            <v>3.0282512495815872E-2</v>
          </cell>
          <cell r="G63">
            <v>2.8070091491555347E-2</v>
          </cell>
          <cell r="H63">
            <v>182.03148321615691</v>
          </cell>
          <cell r="I63">
            <v>0.55123706651251692</v>
          </cell>
          <cell r="J63">
            <v>0.51096403882210462</v>
          </cell>
          <cell r="K63">
            <v>19.481186559555127</v>
          </cell>
          <cell r="L63">
            <v>13.164987499979674</v>
          </cell>
          <cell r="M63">
            <v>5</v>
          </cell>
        </row>
        <row r="64">
          <cell r="B64">
            <v>2046</v>
          </cell>
          <cell r="D64">
            <v>20.69465712887715</v>
          </cell>
          <cell r="E64">
            <v>13.376339889598663</v>
          </cell>
          <cell r="F64">
            <v>3.0483199274661855E-2</v>
          </cell>
          <cell r="G64">
            <v>2.8256116222631768E-2</v>
          </cell>
          <cell r="H64">
            <v>189.09539152006749</v>
          </cell>
          <cell r="I64">
            <v>0.57642325016264206</v>
          </cell>
          <cell r="J64">
            <v>0.53431013599550847</v>
          </cell>
          <cell r="K64">
            <v>19.506372743205251</v>
          </cell>
          <cell r="L64">
            <v>13.188333597153077</v>
          </cell>
          <cell r="M64">
            <v>5</v>
          </cell>
        </row>
        <row r="65">
          <cell r="B65">
            <v>2047</v>
          </cell>
          <cell r="D65">
            <v>20.69465712887715</v>
          </cell>
          <cell r="E65">
            <v>13.376339889598663</v>
          </cell>
          <cell r="F65">
            <v>2.9420581587703186E-2</v>
          </cell>
          <cell r="G65">
            <v>2.7271132704583319E-2</v>
          </cell>
          <cell r="H65">
            <v>196.15929982397807</v>
          </cell>
          <cell r="I65">
            <v>0.57711206846580787</v>
          </cell>
          <cell r="J65">
            <v>0.53494862967378531</v>
          </cell>
          <cell r="K65">
            <v>19.507061561508419</v>
          </cell>
          <cell r="L65">
            <v>13.188972090831355</v>
          </cell>
          <cell r="M65">
            <v>5</v>
          </cell>
        </row>
        <row r="66">
          <cell r="B66">
            <v>2048</v>
          </cell>
          <cell r="D66">
            <v>20.69465712887715</v>
          </cell>
          <cell r="E66">
            <v>13.376339889598663</v>
          </cell>
          <cell r="F66">
            <v>3.2590962725793066E-2</v>
          </cell>
          <cell r="G66">
            <v>3.020988782345202E-2</v>
          </cell>
          <cell r="H66">
            <v>203.2232081278886</v>
          </cell>
          <cell r="I66">
            <v>0.66232400011121029</v>
          </cell>
          <cell r="J66">
            <v>0.61393503206655575</v>
          </cell>
          <cell r="K66">
            <v>19.592273493153819</v>
          </cell>
          <cell r="L66">
            <v>13.267958493224125</v>
          </cell>
          <cell r="M66">
            <v>5</v>
          </cell>
        </row>
        <row r="67">
          <cell r="B67">
            <v>2049</v>
          </cell>
          <cell r="D67">
            <v>20.69465712887715</v>
          </cell>
          <cell r="E67">
            <v>13.376339889598663</v>
          </cell>
          <cell r="F67">
            <v>2.9277431593838669E-2</v>
          </cell>
          <cell r="G67">
            <v>2.7138441157759128E-2</v>
          </cell>
          <cell r="H67">
            <v>210.28711643179918</v>
          </cell>
          <cell r="I67">
            <v>0.61566666663975878</v>
          </cell>
          <cell r="J67">
            <v>0.57068645355192249</v>
          </cell>
          <cell r="K67">
            <v>19.545616159682368</v>
          </cell>
          <cell r="L67">
            <v>13.224709914709493</v>
          </cell>
          <cell r="M67">
            <v>5</v>
          </cell>
        </row>
        <row r="68">
          <cell r="B68">
            <v>2050</v>
          </cell>
          <cell r="D68">
            <v>20.69465712887715</v>
          </cell>
          <cell r="E68">
            <v>13.376339889598663</v>
          </cell>
          <cell r="F68">
            <v>2.4879935705480714E-2</v>
          </cell>
          <cell r="G68">
            <v>2.3062223507820022E-2</v>
          </cell>
          <cell r="H68">
            <v>217.35102473570976</v>
          </cell>
          <cell r="I68">
            <v>0.5407679520944807</v>
          </cell>
          <cell r="J68">
            <v>0.50125979121086561</v>
          </cell>
          <cell r="K68">
            <v>19.47071744513709</v>
          </cell>
          <cell r="L68">
            <v>13.155283252368434</v>
          </cell>
          <cell r="M68">
            <v>5</v>
          </cell>
        </row>
        <row r="69">
          <cell r="B69">
            <v>2051</v>
          </cell>
          <cell r="D69">
            <v>20.69465712887715</v>
          </cell>
          <cell r="E69">
            <v>13.376339889598663</v>
          </cell>
          <cell r="F69">
            <v>2.4879935705480714E-2</v>
          </cell>
          <cell r="G69">
            <v>2.3062223507820022E-2</v>
          </cell>
          <cell r="H69">
            <v>225.03742123123681</v>
          </cell>
          <cell r="I69">
            <v>0.55989165715603528</v>
          </cell>
          <cell r="J69">
            <v>0.51898633060582255</v>
          </cell>
          <cell r="K69">
            <v>19.489841150198647</v>
          </cell>
          <cell r="L69">
            <v>13.173009791763391</v>
          </cell>
          <cell r="M69">
            <v>5</v>
          </cell>
        </row>
        <row r="70">
          <cell r="B70">
            <v>2052</v>
          </cell>
          <cell r="D70">
            <v>20.69465712887715</v>
          </cell>
          <cell r="E70">
            <v>13.376339889598663</v>
          </cell>
          <cell r="F70">
            <v>2.4879935705480714E-2</v>
          </cell>
          <cell r="G70">
            <v>2.3062223507820022E-2</v>
          </cell>
          <cell r="H70">
            <v>232.48362362159975</v>
          </cell>
          <cell r="I70">
            <v>0.57841776082825791</v>
          </cell>
          <cell r="J70">
            <v>0.53615892898692397</v>
          </cell>
          <cell r="K70">
            <v>19.508367253870869</v>
          </cell>
          <cell r="L70">
            <v>13.190182390144493</v>
          </cell>
          <cell r="M70">
            <v>5</v>
          </cell>
        </row>
        <row r="71">
          <cell r="B71">
            <v>2053</v>
          </cell>
          <cell r="D71">
            <v>20.69465712887715</v>
          </cell>
          <cell r="E71">
            <v>13.376339889598663</v>
          </cell>
          <cell r="F71">
            <v>2.4879935705480714E-2</v>
          </cell>
          <cell r="G71">
            <v>2.3062223507820022E-2</v>
          </cell>
          <cell r="H71">
            <v>239.9660469508772</v>
          </cell>
          <cell r="I71">
            <v>0.59703398196361912</v>
          </cell>
          <cell r="J71">
            <v>0.55341506090691639</v>
          </cell>
          <cell r="K71">
            <v>19.526983475006229</v>
          </cell>
          <cell r="L71">
            <v>13.207438522064486</v>
          </cell>
          <cell r="M71">
            <v>5</v>
          </cell>
        </row>
        <row r="72">
          <cell r="B72">
            <v>2054</v>
          </cell>
          <cell r="D72">
            <v>20.69465712887715</v>
          </cell>
          <cell r="E72">
            <v>13.376339889598663</v>
          </cell>
          <cell r="F72">
            <v>2.4879935705480714E-2</v>
          </cell>
          <cell r="G72">
            <v>2.3062223507820022E-2</v>
          </cell>
          <cell r="H72">
            <v>247.45108349461356</v>
          </cell>
          <cell r="I72">
            <v>0.61565670475975254</v>
          </cell>
          <cell r="J72">
            <v>0.57067721948050121</v>
          </cell>
          <cell r="K72">
            <v>19.545606197802364</v>
          </cell>
          <cell r="L72">
            <v>13.224700680638071</v>
          </cell>
          <cell r="M72">
            <v>5</v>
          </cell>
        </row>
        <row r="73">
          <cell r="B73">
            <v>2055</v>
          </cell>
          <cell r="D73">
            <v>20.69465712887715</v>
          </cell>
          <cell r="E73">
            <v>13.376339889598663</v>
          </cell>
          <cell r="F73">
            <v>2.4879935705480714E-2</v>
          </cell>
          <cell r="G73">
            <v>2.3062223507820022E-2</v>
          </cell>
          <cell r="H73">
            <v>254.69753354855922</v>
          </cell>
          <cell r="I73">
            <v>0.63368582590326705</v>
          </cell>
          <cell r="J73">
            <v>0.58738914455873614</v>
          </cell>
          <cell r="K73">
            <v>19.563635318945877</v>
          </cell>
          <cell r="L73">
            <v>13.241412605716306</v>
          </cell>
          <cell r="M73">
            <v>5</v>
          </cell>
        </row>
        <row r="74">
          <cell r="B74">
            <v>2056</v>
          </cell>
          <cell r="D74">
            <v>20.69465712887715</v>
          </cell>
          <cell r="E74">
            <v>13.376339889598663</v>
          </cell>
          <cell r="F74">
            <v>2.4879935705480714E-2</v>
          </cell>
          <cell r="G74">
            <v>2.3062223507820022E-2</v>
          </cell>
          <cell r="H74">
            <v>261.98698638754445</v>
          </cell>
          <cell r="I74">
            <v>0.65182193769947572</v>
          </cell>
          <cell r="J74">
            <v>0.60420024362097524</v>
          </cell>
          <cell r="K74">
            <v>19.581771430742087</v>
          </cell>
          <cell r="L74">
            <v>13.258223704778544</v>
          </cell>
          <cell r="M74">
            <v>5</v>
          </cell>
        </row>
        <row r="75">
          <cell r="B75">
            <v>2057</v>
          </cell>
          <cell r="D75">
            <v>20.69465712887715</v>
          </cell>
          <cell r="E75">
            <v>13.376339889598663</v>
          </cell>
          <cell r="F75">
            <v>2.4879935705480714E-2</v>
          </cell>
          <cell r="G75">
            <v>2.3062223507820022E-2</v>
          </cell>
          <cell r="H75">
            <v>269.01110338997074</v>
          </cell>
          <cell r="I75">
            <v>0.66929789564028974</v>
          </cell>
          <cell r="J75">
            <v>0.62039941924647857</v>
          </cell>
          <cell r="K75">
            <v>19.599247388682901</v>
          </cell>
          <cell r="L75">
            <v>13.274422880404048</v>
          </cell>
          <cell r="M75">
            <v>5</v>
          </cell>
        </row>
        <row r="76">
          <cell r="B76">
            <v>2058</v>
          </cell>
          <cell r="D76">
            <v>20.69465712887715</v>
          </cell>
          <cell r="E76">
            <v>13.376339889598663</v>
          </cell>
          <cell r="F76">
            <v>2.4879935705480714E-2</v>
          </cell>
          <cell r="G76">
            <v>2.3062223507820022E-2</v>
          </cell>
          <cell r="H76">
            <v>275.8681627587215</v>
          </cell>
          <cell r="I76">
            <v>0.68635821526260798</v>
          </cell>
          <cell r="J76">
            <v>0.63621332282333065</v>
          </cell>
          <cell r="K76">
            <v>19.616307708305218</v>
          </cell>
          <cell r="L76">
            <v>13.2902367839809</v>
          </cell>
          <cell r="M76">
            <v>5</v>
          </cell>
        </row>
        <row r="77">
          <cell r="B77">
            <v>2059</v>
          </cell>
          <cell r="D77">
            <v>20.69465712887715</v>
          </cell>
          <cell r="E77">
            <v>13.376339889598663</v>
          </cell>
          <cell r="F77">
            <v>2.4879935705480714E-2</v>
          </cell>
          <cell r="G77">
            <v>2.3062223507820022E-2</v>
          </cell>
          <cell r="H77">
            <v>282.61016237413725</v>
          </cell>
          <cell r="I77">
            <v>0.70313226695839992</v>
          </cell>
          <cell r="J77">
            <v>0.65176187302536615</v>
          </cell>
          <cell r="K77">
            <v>19.633081760001009</v>
          </cell>
          <cell r="L77">
            <v>13.305785334182936</v>
          </cell>
          <cell r="M77">
            <v>5</v>
          </cell>
        </row>
        <row r="78">
          <cell r="B78">
            <v>2060</v>
          </cell>
          <cell r="D78">
            <v>20.69465712887715</v>
          </cell>
          <cell r="E78">
            <v>13.376339889598663</v>
          </cell>
          <cell r="F78">
            <v>2.4879935705480714E-2</v>
          </cell>
          <cell r="G78">
            <v>2.3062223507820022E-2</v>
          </cell>
          <cell r="H78">
            <v>289.18263520103187</v>
          </cell>
          <cell r="I78">
            <v>0.7194845370943157</v>
          </cell>
          <cell r="J78">
            <v>0.66691945675865782</v>
          </cell>
          <cell r="K78">
            <v>19.649434030136927</v>
          </cell>
          <cell r="L78">
            <v>13.320942917916227</v>
          </cell>
          <cell r="M78">
            <v>5</v>
          </cell>
        </row>
        <row r="79">
          <cell r="B79">
            <v>2061</v>
          </cell>
          <cell r="D79">
            <v>20.69465712887715</v>
          </cell>
          <cell r="E79">
            <v>13.376339889598663</v>
          </cell>
          <cell r="F79">
            <v>2.4879935705480714E-2</v>
          </cell>
          <cell r="G79">
            <v>2.3062223507820022E-2</v>
          </cell>
          <cell r="H79">
            <v>294.39914100037151</v>
          </cell>
          <cell r="I79">
            <v>0.73246316998379946</v>
          </cell>
          <cell r="J79">
            <v>0.67894987902607895</v>
          </cell>
          <cell r="K79">
            <v>19.662412663026409</v>
          </cell>
          <cell r="L79">
            <v>13.332973340183649</v>
          </cell>
          <cell r="M79">
            <v>5</v>
          </cell>
        </row>
        <row r="80">
          <cell r="B80">
            <v>2062</v>
          </cell>
          <cell r="D80">
            <v>20.69465712887715</v>
          </cell>
          <cell r="E80">
            <v>13.376339889598663</v>
          </cell>
          <cell r="F80">
            <v>2.4879935705480714E-2</v>
          </cell>
          <cell r="G80">
            <v>2.3062223507820022E-2</v>
          </cell>
          <cell r="H80">
            <v>299.58414485636956</v>
          </cell>
          <cell r="I80">
            <v>0.74536342624078955</v>
          </cell>
          <cell r="J80">
            <v>0.69090765080767247</v>
          </cell>
          <cell r="K80">
            <v>19.6753129192834</v>
          </cell>
          <cell r="L80">
            <v>13.344931111965241</v>
          </cell>
          <cell r="M80">
            <v>5</v>
          </cell>
        </row>
        <row r="81">
          <cell r="B81">
            <v>2063</v>
          </cell>
          <cell r="D81">
            <v>20.69465712887715</v>
          </cell>
          <cell r="E81">
            <v>13.376339889598663</v>
          </cell>
          <cell r="F81">
            <v>2.4879935705480714E-2</v>
          </cell>
          <cell r="G81">
            <v>2.3062223507820022E-2</v>
          </cell>
          <cell r="H81">
            <v>304.24389773735027</v>
          </cell>
          <cell r="I81">
            <v>0.75695686144901242</v>
          </cell>
          <cell r="J81">
            <v>0.70165407705091098</v>
          </cell>
          <cell r="K81">
            <v>19.686906354491622</v>
          </cell>
          <cell r="L81">
            <v>13.35567753820848</v>
          </cell>
          <cell r="M81">
            <v>5</v>
          </cell>
        </row>
        <row r="82">
          <cell r="B82">
            <v>2064</v>
          </cell>
          <cell r="D82">
            <v>20.69465712887715</v>
          </cell>
          <cell r="E82">
            <v>13.376339889598663</v>
          </cell>
          <cell r="F82">
            <v>2.4879935705480714E-2</v>
          </cell>
          <cell r="G82">
            <v>2.3062223507820022E-2</v>
          </cell>
          <cell r="H82">
            <v>308.65371442507524</v>
          </cell>
          <cell r="I82">
            <v>0.76792845701536772</v>
          </cell>
          <cell r="J82">
            <v>0.71182409485899378</v>
          </cell>
          <cell r="K82">
            <v>19.697877950057979</v>
          </cell>
          <cell r="L82">
            <v>13.365847556016563</v>
          </cell>
          <cell r="M82">
            <v>5</v>
          </cell>
        </row>
        <row r="83">
          <cell r="B83">
            <v>2065</v>
          </cell>
          <cell r="D83">
            <v>20.69465712887715</v>
          </cell>
          <cell r="E83">
            <v>13.376339889598663</v>
          </cell>
          <cell r="F83">
            <v>2.4879935705480714E-2</v>
          </cell>
          <cell r="G83">
            <v>2.3062223507820022E-2</v>
          </cell>
          <cell r="H83">
            <v>312.53215355139605</v>
          </cell>
          <cell r="I83">
            <v>0.77757798862541594</v>
          </cell>
          <cell r="J83">
            <v>0.72076863785826228</v>
          </cell>
          <cell r="K83">
            <v>19.707527481668027</v>
          </cell>
          <cell r="L83">
            <v>13.374792099015831</v>
          </cell>
          <cell r="M83">
            <v>5</v>
          </cell>
        </row>
        <row r="84">
          <cell r="B84">
            <v>2066</v>
          </cell>
          <cell r="D84">
            <v>20.69465712887715</v>
          </cell>
          <cell r="E84">
            <v>13.376339889598663</v>
          </cell>
          <cell r="F84">
            <v>2.4879935705480714E-2</v>
          </cell>
          <cell r="G84">
            <v>2.3062223507820022E-2</v>
          </cell>
          <cell r="H84">
            <v>316.35717717439786</v>
          </cell>
          <cell r="I84">
            <v>0.787094622806639</v>
          </cell>
          <cell r="J84">
            <v>0.72958999282989823</v>
          </cell>
          <cell r="K84">
            <v>19.717044115849248</v>
          </cell>
          <cell r="L84">
            <v>13.383613453987468</v>
          </cell>
          <cell r="M84">
            <v>5</v>
          </cell>
        </row>
        <row r="85">
          <cell r="B85">
            <v>2067</v>
          </cell>
          <cell r="D85">
            <v>20.69465712887715</v>
          </cell>
          <cell r="E85">
            <v>13.376339889598663</v>
          </cell>
          <cell r="F85">
            <v>2.4879935705480714E-2</v>
          </cell>
          <cell r="G85">
            <v>2.3062223507820022E-2</v>
          </cell>
          <cell r="H85">
            <v>319.55071639356169</v>
          </cell>
          <cell r="I85">
            <v>0.7950401278512117</v>
          </cell>
          <cell r="J85">
            <v>0.73695500435523276</v>
          </cell>
          <cell r="K85">
            <v>19.724989620893822</v>
          </cell>
          <cell r="L85">
            <v>13.390978465512802</v>
          </cell>
          <cell r="M85">
            <v>5</v>
          </cell>
        </row>
        <row r="86">
          <cell r="B86">
            <v>2068</v>
          </cell>
          <cell r="D86">
            <v>20.69465712887715</v>
          </cell>
          <cell r="E86">
            <v>13.376339889598663</v>
          </cell>
          <cell r="F86">
            <v>2.4879935705480714E-2</v>
          </cell>
          <cell r="G86">
            <v>2.3062223507820022E-2</v>
          </cell>
          <cell r="H86">
            <v>322.47115736796093</v>
          </cell>
          <cell r="I86">
            <v>0.80230616621868212</v>
          </cell>
          <cell r="J86">
            <v>0.7436901906045319</v>
          </cell>
          <cell r="K86">
            <v>19.732255659261291</v>
          </cell>
          <cell r="L86">
            <v>13.397713651762102</v>
          </cell>
          <cell r="M86">
            <v>5</v>
          </cell>
        </row>
        <row r="87">
          <cell r="B87">
            <v>2069</v>
          </cell>
          <cell r="D87">
            <v>20.69465712887715</v>
          </cell>
          <cell r="E87">
            <v>13.376339889598663</v>
          </cell>
          <cell r="F87">
            <v>2.4879935705480714E-2</v>
          </cell>
          <cell r="G87">
            <v>2.3062223507820022E-2</v>
          </cell>
          <cell r="H87">
            <v>324.94836483028115</v>
          </cell>
          <cell r="I87">
            <v>0.80846944245784846</v>
          </cell>
          <cell r="J87">
            <v>0.74940318182165866</v>
          </cell>
          <cell r="K87">
            <v>19.738418935500459</v>
          </cell>
          <cell r="L87">
            <v>13.403426642979229</v>
          </cell>
          <cell r="M87">
            <v>5</v>
          </cell>
        </row>
        <row r="88">
          <cell r="B88">
            <v>2070</v>
          </cell>
          <cell r="D88">
            <v>20.69465712887715</v>
          </cell>
          <cell r="E88">
            <v>13.376339889598663</v>
          </cell>
          <cell r="F88">
            <v>2.4879935705480714E-2</v>
          </cell>
          <cell r="G88">
            <v>2.3062223507820022E-2</v>
          </cell>
          <cell r="H88">
            <v>327.08483323417693</v>
          </cell>
          <cell r="I88">
            <v>0.8137849621104204</v>
          </cell>
          <cell r="J88">
            <v>0.75433035300646267</v>
          </cell>
          <cell r="K88">
            <v>19.743734455153032</v>
          </cell>
          <cell r="L88">
            <v>13.408353814164032</v>
          </cell>
          <cell r="M88">
            <v>5</v>
          </cell>
        </row>
        <row r="89">
          <cell r="B89">
            <v>2071</v>
          </cell>
          <cell r="D89">
            <v>20.69465712887715</v>
          </cell>
          <cell r="E89">
            <v>13.376339889598663</v>
          </cell>
          <cell r="F89">
            <v>2.4879935705480714E-2</v>
          </cell>
          <cell r="G89">
            <v>2.3062223507820022E-2</v>
          </cell>
          <cell r="H89">
            <v>329.20694835420278</v>
          </cell>
          <cell r="I89">
            <v>0.81906477088500762</v>
          </cell>
          <cell r="J89">
            <v>0.75922442232719878</v>
          </cell>
          <cell r="K89">
            <v>19.749014263927616</v>
          </cell>
          <cell r="L89">
            <v>13.413247883484768</v>
          </cell>
          <cell r="M89">
            <v>5</v>
          </cell>
        </row>
        <row r="90">
          <cell r="B90">
            <v>2072</v>
          </cell>
          <cell r="D90">
            <v>20.69465712887715</v>
          </cell>
          <cell r="E90">
            <v>13.376339889598663</v>
          </cell>
          <cell r="F90">
            <v>2.4879935705480714E-2</v>
          </cell>
          <cell r="G90">
            <v>2.3062223507820022E-2</v>
          </cell>
          <cell r="H90">
            <v>330.96572484032163</v>
          </cell>
          <cell r="I90">
            <v>0.82344059547450232</v>
          </cell>
          <cell r="J90">
            <v>0.76328055196951583</v>
          </cell>
          <cell r="K90">
            <v>19.753390088517111</v>
          </cell>
          <cell r="L90">
            <v>13.417304013127085</v>
          </cell>
          <cell r="M90">
            <v>5</v>
          </cell>
        </row>
        <row r="91">
          <cell r="B91">
            <v>2073</v>
          </cell>
          <cell r="D91">
            <v>20.69465712887715</v>
          </cell>
          <cell r="E91">
            <v>13.376339889598663</v>
          </cell>
          <cell r="F91">
            <v>2.4879935705480714E-2</v>
          </cell>
          <cell r="G91">
            <v>2.3062223507820022E-2</v>
          </cell>
          <cell r="H91">
            <v>332.45928047759713</v>
          </cell>
          <cell r="I91">
            <v>0.82715655229729967</v>
          </cell>
          <cell r="J91">
            <v>0.76672502336233705</v>
          </cell>
          <cell r="K91">
            <v>19.75710604533991</v>
          </cell>
          <cell r="L91">
            <v>13.420748484519907</v>
          </cell>
          <cell r="M91">
            <v>5</v>
          </cell>
        </row>
        <row r="92">
          <cell r="B92">
            <v>2074</v>
          </cell>
          <cell r="D92">
            <v>20.69465712887715</v>
          </cell>
          <cell r="E92">
            <v>13.376339889598663</v>
          </cell>
          <cell r="F92">
            <v>2.4879935705480714E-2</v>
          </cell>
          <cell r="G92">
            <v>2.3062223507820022E-2</v>
          </cell>
          <cell r="H92">
            <v>333.35478324352152</v>
          </cell>
          <cell r="I92">
            <v>0.82938455742132755</v>
          </cell>
          <cell r="J92">
            <v>0.76879025185629901</v>
          </cell>
          <cell r="K92">
            <v>19.759334050463938</v>
          </cell>
          <cell r="L92">
            <v>13.422813713013868</v>
          </cell>
          <cell r="M92">
            <v>5</v>
          </cell>
        </row>
        <row r="93">
          <cell r="B93">
            <v>2075</v>
          </cell>
          <cell r="D93">
            <v>20.69465712887715</v>
          </cell>
          <cell r="E93">
            <v>13.376339889598663</v>
          </cell>
          <cell r="F93">
            <v>2.4879935705480714E-2</v>
          </cell>
          <cell r="G93">
            <v>2.3062223507820022E-2</v>
          </cell>
          <cell r="H93">
            <v>334.29518387115729</v>
          </cell>
          <cell r="I93">
            <v>0.8317242681366247</v>
          </cell>
          <cell r="J93">
            <v>0.77095902480244205</v>
          </cell>
          <cell r="K93">
            <v>19.761673761179235</v>
          </cell>
          <cell r="L93">
            <v>13.424982485960012</v>
          </cell>
          <cell r="M93">
            <v>5</v>
          </cell>
        </row>
        <row r="94">
          <cell r="B94">
            <v>2076</v>
          </cell>
          <cell r="D94">
            <v>20.69465712887715</v>
          </cell>
          <cell r="E94">
            <v>13.376339889598663</v>
          </cell>
          <cell r="F94">
            <v>2.4879935705480714E-2</v>
          </cell>
          <cell r="G94">
            <v>2.3062223507820022E-2</v>
          </cell>
          <cell r="H94">
            <v>334.37561000655774</v>
          </cell>
          <cell r="I94">
            <v>0.83192436784440493</v>
          </cell>
          <cell r="J94">
            <v>0.77114450535348955</v>
          </cell>
          <cell r="K94">
            <v>19.761873860887015</v>
          </cell>
          <cell r="L94">
            <v>13.42516796651106</v>
          </cell>
          <cell r="M94">
            <v>5</v>
          </cell>
        </row>
        <row r="95">
          <cell r="B95">
            <v>2077</v>
          </cell>
          <cell r="D95">
            <v>20.69465712887715</v>
          </cell>
          <cell r="E95">
            <v>13.376339889598663</v>
          </cell>
          <cell r="F95">
            <v>2.4879935705480714E-2</v>
          </cell>
          <cell r="G95">
            <v>2.3062223507820022E-2</v>
          </cell>
          <cell r="H95">
            <v>334.49589070252011</v>
          </cell>
          <cell r="I95">
            <v>0.83222362544262052</v>
          </cell>
          <cell r="J95">
            <v>0.77142189938288563</v>
          </cell>
          <cell r="K95">
            <v>19.762173118485229</v>
          </cell>
          <cell r="L95">
            <v>13.425445360540454</v>
          </cell>
          <cell r="M95">
            <v>5</v>
          </cell>
        </row>
        <row r="96">
          <cell r="B96">
            <v>2078</v>
          </cell>
          <cell r="D96">
            <v>20.69465712887715</v>
          </cell>
          <cell r="E96">
            <v>13.376339889598663</v>
          </cell>
          <cell r="F96">
            <v>2.4879935705480714E-2</v>
          </cell>
          <cell r="G96">
            <v>2.3062223507820022E-2</v>
          </cell>
          <cell r="H96">
            <v>334.07929357826288</v>
          </cell>
          <cell r="I96">
            <v>0.83118713447595971</v>
          </cell>
          <cell r="J96">
            <v>0.770461133783652</v>
          </cell>
          <cell r="K96">
            <v>19.761136627518571</v>
          </cell>
          <cell r="L96">
            <v>13.424484594941221</v>
          </cell>
          <cell r="M96">
            <v>5</v>
          </cell>
        </row>
        <row r="97">
          <cell r="B97">
            <v>2079</v>
          </cell>
          <cell r="D97">
            <v>20.69465712887715</v>
          </cell>
          <cell r="E97">
            <v>13.376339889598663</v>
          </cell>
          <cell r="F97">
            <v>2.4879935705480714E-2</v>
          </cell>
          <cell r="G97">
            <v>2.3062223507820022E-2</v>
          </cell>
          <cell r="H97">
            <v>333.46254419228688</v>
          </cell>
          <cell r="I97">
            <v>0.82965266596901199</v>
          </cell>
          <cell r="J97">
            <v>0.76903877256488307</v>
          </cell>
          <cell r="K97">
            <v>19.759602159011621</v>
          </cell>
          <cell r="L97">
            <v>13.423062233722453</v>
          </cell>
          <cell r="M97">
            <v>5</v>
          </cell>
        </row>
        <row r="98">
          <cell r="B98">
            <v>2080</v>
          </cell>
          <cell r="D98">
            <v>20.69465712887715</v>
          </cell>
          <cell r="E98">
            <v>13.376339889598663</v>
          </cell>
          <cell r="F98">
            <v>2.4879935705480714E-2</v>
          </cell>
          <cell r="G98">
            <v>2.3062223507820022E-2</v>
          </cell>
          <cell r="H98">
            <v>332.24379584339272</v>
          </cell>
          <cell r="I98">
            <v>0.82662042791284718</v>
          </cell>
          <cell r="J98">
            <v>0.76622806788268483</v>
          </cell>
          <cell r="K98">
            <v>19.756569920955457</v>
          </cell>
          <cell r="L98">
            <v>13.420251529040254</v>
          </cell>
          <cell r="M98">
            <v>5</v>
          </cell>
        </row>
        <row r="99">
          <cell r="B99">
            <v>2081</v>
          </cell>
          <cell r="D99">
            <v>20.69465712887715</v>
          </cell>
          <cell r="E99">
            <v>13.376339889598663</v>
          </cell>
          <cell r="F99">
            <v>2.4879935705480714E-2</v>
          </cell>
          <cell r="G99">
            <v>2.3062223507820022E-2</v>
          </cell>
          <cell r="H99">
            <v>332.07569839881637</v>
          </cell>
          <cell r="I99">
            <v>0.82620220255151566</v>
          </cell>
          <cell r="J99">
            <v>0.76584039779889346</v>
          </cell>
          <cell r="K99">
            <v>19.756151695594127</v>
          </cell>
          <cell r="L99">
            <v>13.419863858956463</v>
          </cell>
          <cell r="M99">
            <v>5</v>
          </cell>
        </row>
        <row r="100">
          <cell r="B100">
            <v>2082</v>
          </cell>
          <cell r="D100">
            <v>20.69465712887715</v>
          </cell>
          <cell r="E100">
            <v>13.376339889598663</v>
          </cell>
          <cell r="F100">
            <v>2.4879935705480714E-2</v>
          </cell>
          <cell r="G100">
            <v>2.3062223507820022E-2</v>
          </cell>
          <cell r="H100">
            <v>331.3242868857127</v>
          </cell>
          <cell r="I100">
            <v>0.82433269553807786</v>
          </cell>
          <cell r="J100">
            <v>0.76410747577273885</v>
          </cell>
          <cell r="K100">
            <v>19.754282188580689</v>
          </cell>
          <cell r="L100">
            <v>13.418130936930309</v>
          </cell>
          <cell r="M100">
            <v>5</v>
          </cell>
        </row>
        <row r="101">
          <cell r="B101">
            <v>2083</v>
          </cell>
          <cell r="D101">
            <v>20.69465712887715</v>
          </cell>
          <cell r="E101">
            <v>13.376339889598663</v>
          </cell>
          <cell r="F101">
            <v>2.4879935705480714E-2</v>
          </cell>
          <cell r="G101">
            <v>2.3062223507820022E-2</v>
          </cell>
          <cell r="H101">
            <v>330.32116033668899</v>
          </cell>
          <cell r="I101">
            <v>0.82183692313366075</v>
          </cell>
          <cell r="J101">
            <v>0.76179404290471753</v>
          </cell>
          <cell r="K101">
            <v>19.75178641617627</v>
          </cell>
          <cell r="L101">
            <v>13.415817504062288</v>
          </cell>
          <cell r="M101">
            <v>5</v>
          </cell>
        </row>
        <row r="102">
          <cell r="B102">
            <v>2084</v>
          </cell>
          <cell r="D102">
            <v>20.69465712887715</v>
          </cell>
          <cell r="E102">
            <v>13.376339889598663</v>
          </cell>
          <cell r="F102">
            <v>2.4879935705480714E-2</v>
          </cell>
          <cell r="G102">
            <v>2.3062223507820022E-2</v>
          </cell>
          <cell r="H102">
            <v>329.10889248461837</v>
          </cell>
          <cell r="I102">
            <v>0.81882080851192696</v>
          </cell>
          <cell r="J102">
            <v>0.7589982836891378</v>
          </cell>
          <cell r="K102">
            <v>19.748770301554536</v>
          </cell>
          <cell r="L102">
            <v>13.413021744846708</v>
          </cell>
          <cell r="M102">
            <v>5</v>
          </cell>
        </row>
        <row r="103">
          <cell r="B103">
            <v>2085</v>
          </cell>
          <cell r="D103">
            <v>20.69465712887715</v>
          </cell>
          <cell r="E103">
            <v>13.376339889598663</v>
          </cell>
          <cell r="F103">
            <v>2.4879935705480714E-2</v>
          </cell>
          <cell r="G103">
            <v>2.3062223507820022E-2</v>
          </cell>
          <cell r="H103">
            <v>328.04249501447487</v>
          </cell>
          <cell r="I103">
            <v>0.81616761846256125</v>
          </cell>
          <cell r="J103">
            <v>0.75653893400867545</v>
          </cell>
          <cell r="K103">
            <v>19.746117111505171</v>
          </cell>
          <cell r="L103">
            <v>13.410562395166245</v>
          </cell>
          <cell r="M103">
            <v>5</v>
          </cell>
        </row>
        <row r="104">
          <cell r="B104">
            <v>2086</v>
          </cell>
          <cell r="D104">
            <v>20.69465712887715</v>
          </cell>
          <cell r="E104">
            <v>13.376339889598663</v>
          </cell>
          <cell r="F104">
            <v>2.4879935705480714E-2</v>
          </cell>
          <cell r="G104">
            <v>2.3062223507820022E-2</v>
          </cell>
          <cell r="H104">
            <v>326.33877904905864</v>
          </cell>
          <cell r="I104">
            <v>0.81192878409456559</v>
          </cell>
          <cell r="J104">
            <v>0.75260978616984842</v>
          </cell>
          <cell r="K104">
            <v>19.741878277137175</v>
          </cell>
          <cell r="L104">
            <v>13.406633247327418</v>
          </cell>
          <cell r="M104">
            <v>5</v>
          </cell>
        </row>
        <row r="105">
          <cell r="B105">
            <v>2087</v>
          </cell>
          <cell r="D105">
            <v>20.69465712887715</v>
          </cell>
          <cell r="E105">
            <v>13.376339889598663</v>
          </cell>
          <cell r="F105">
            <v>2.4879935705480714E-2</v>
          </cell>
          <cell r="G105">
            <v>2.3062223507820022E-2</v>
          </cell>
          <cell r="H105">
            <v>324.37648349766755</v>
          </cell>
          <cell r="I105">
            <v>0.80704660537918949</v>
          </cell>
          <cell r="J105">
            <v>0.7480842963103902</v>
          </cell>
          <cell r="K105">
            <v>19.736996098421798</v>
          </cell>
          <cell r="L105">
            <v>13.402107757467959</v>
          </cell>
          <cell r="M105">
            <v>5</v>
          </cell>
        </row>
        <row r="106">
          <cell r="B106">
            <v>2088</v>
          </cell>
          <cell r="D106">
            <v>20.69465712887715</v>
          </cell>
          <cell r="E106">
            <v>13.376339889598663</v>
          </cell>
          <cell r="F106">
            <v>2.4879935705480714E-2</v>
          </cell>
          <cell r="G106">
            <v>2.3062223507820022E-2</v>
          </cell>
          <cell r="H106">
            <v>322.36306665569595</v>
          </cell>
          <cell r="I106">
            <v>0.80203723722153097</v>
          </cell>
          <cell r="J106">
            <v>0.74344090938799434</v>
          </cell>
          <cell r="K106">
            <v>19.73198673026414</v>
          </cell>
          <cell r="L106">
            <v>13.397464370545563</v>
          </cell>
          <cell r="M106">
            <v>5</v>
          </cell>
        </row>
        <row r="107">
          <cell r="B107">
            <v>2089</v>
          </cell>
          <cell r="D107">
            <v>20.69465712887715</v>
          </cell>
          <cell r="E107">
            <v>13.376339889598663</v>
          </cell>
          <cell r="F107">
            <v>2.4879935705480714E-2</v>
          </cell>
          <cell r="G107">
            <v>2.3062223507820022E-2</v>
          </cell>
          <cell r="H107">
            <v>320.04268778382266</v>
          </cell>
          <cell r="I107">
            <v>0.79626414950707458</v>
          </cell>
          <cell r="J107">
            <v>0.73808959977139788</v>
          </cell>
          <cell r="K107">
            <v>19.726213642549684</v>
          </cell>
          <cell r="L107">
            <v>13.392113060928967</v>
          </cell>
          <cell r="M107">
            <v>5</v>
          </cell>
        </row>
        <row r="108">
          <cell r="B108">
            <v>2090</v>
          </cell>
          <cell r="D108">
            <v>20.69465712887715</v>
          </cell>
          <cell r="E108">
            <v>13.376339889598663</v>
          </cell>
          <cell r="F108">
            <v>2.4879935705480714E-2</v>
          </cell>
          <cell r="G108">
            <v>2.3062223507820022E-2</v>
          </cell>
          <cell r="H108">
            <v>317.70013500170239</v>
          </cell>
          <cell r="I108">
            <v>0.79043589324648988</v>
          </cell>
          <cell r="J108">
            <v>0.73268715218738556</v>
          </cell>
          <cell r="K108">
            <v>19.720385386289099</v>
          </cell>
          <cell r="L108">
            <v>13.386710613344954</v>
          </cell>
          <cell r="M108">
            <v>5</v>
          </cell>
        </row>
        <row r="109">
          <cell r="B109">
            <v>2091</v>
          </cell>
          <cell r="D109">
            <v>20.69465712887715</v>
          </cell>
          <cell r="E109">
            <v>13.376339889598663</v>
          </cell>
          <cell r="F109">
            <v>2.4879935705480714E-2</v>
          </cell>
          <cell r="G109">
            <v>2.3062223507820022E-2</v>
          </cell>
          <cell r="H109">
            <v>315.7204794836781</v>
          </cell>
          <cell r="I109">
            <v>0.78551052304574542</v>
          </cell>
          <cell r="J109">
            <v>0.72812162638486899</v>
          </cell>
          <cell r="K109">
            <v>19.715460016088354</v>
          </cell>
          <cell r="L109">
            <v>13.382145087542439</v>
          </cell>
          <cell r="M109">
            <v>5</v>
          </cell>
        </row>
        <row r="110">
          <cell r="B110">
            <v>2092</v>
          </cell>
          <cell r="D110">
            <v>20.69465712887715</v>
          </cell>
          <cell r="E110">
            <v>13.376339889598663</v>
          </cell>
          <cell r="F110">
            <v>2.4879935705480714E-2</v>
          </cell>
          <cell r="G110">
            <v>2.3062223507820022E-2</v>
          </cell>
          <cell r="H110">
            <v>313.68661835358108</v>
          </cell>
          <cell r="I110">
            <v>0.78045028963067642</v>
          </cell>
          <cell r="J110">
            <v>0.72343109038825248</v>
          </cell>
          <cell r="K110">
            <v>19.710399782673285</v>
          </cell>
          <cell r="L110">
            <v>13.377454551545823</v>
          </cell>
          <cell r="M110">
            <v>5</v>
          </cell>
        </row>
        <row r="111">
          <cell r="B111">
            <v>2093</v>
          </cell>
          <cell r="D111">
            <v>20.69465712887715</v>
          </cell>
          <cell r="E111">
            <v>13.376339889598663</v>
          </cell>
          <cell r="F111">
            <v>2.4879935705480714E-2</v>
          </cell>
          <cell r="G111">
            <v>2.3062223507820022E-2</v>
          </cell>
          <cell r="H111">
            <v>311.14453617898204</v>
          </cell>
          <cell r="I111">
            <v>0.77412560552446918</v>
          </cell>
          <cell r="J111">
            <v>0.71756848365966763</v>
          </cell>
          <cell r="K111">
            <v>19.704075098567078</v>
          </cell>
          <cell r="L111">
            <v>13.371591944817236</v>
          </cell>
          <cell r="M111">
            <v>5</v>
          </cell>
        </row>
        <row r="112">
          <cell r="B112">
            <v>2094</v>
          </cell>
          <cell r="D112">
            <v>20.69465712887715</v>
          </cell>
          <cell r="E112">
            <v>13.376339889598663</v>
          </cell>
          <cell r="F112">
            <v>2.4879935705480714E-2</v>
          </cell>
          <cell r="G112">
            <v>2.3062223507820022E-2</v>
          </cell>
          <cell r="H112">
            <v>308.54019257935113</v>
          </cell>
          <cell r="I112">
            <v>0.76764601539308941</v>
          </cell>
          <cell r="J112">
            <v>0.71156228824108281</v>
          </cell>
          <cell r="K112">
            <v>19.6975955084357</v>
          </cell>
          <cell r="L112">
            <v>13.365585749398653</v>
          </cell>
          <cell r="M112">
            <v>5</v>
          </cell>
        </row>
        <row r="113">
          <cell r="B113">
            <v>2095</v>
          </cell>
          <cell r="D113">
            <v>20.69465712887715</v>
          </cell>
          <cell r="E113">
            <v>13.376339889598663</v>
          </cell>
          <cell r="F113">
            <v>2.4879935705480714E-2</v>
          </cell>
          <cell r="G113">
            <v>2.3062223507820022E-2</v>
          </cell>
          <cell r="H113">
            <v>305.82744540616051</v>
          </cell>
          <cell r="I113">
            <v>0.76089671786766866</v>
          </cell>
          <cell r="J113">
            <v>0.70530609007824996</v>
          </cell>
          <cell r="K113">
            <v>19.69084621091028</v>
          </cell>
          <cell r="L113">
            <v>13.35932955123582</v>
          </cell>
          <cell r="M113">
            <v>5</v>
          </cell>
        </row>
        <row r="114">
          <cell r="B114">
            <v>2096</v>
          </cell>
          <cell r="D114">
            <v>20.69465712887715</v>
          </cell>
          <cell r="E114">
            <v>13.376339889598663</v>
          </cell>
          <cell r="F114">
            <v>2.4879935705480714E-2</v>
          </cell>
          <cell r="G114">
            <v>2.3062223507820022E-2</v>
          </cell>
          <cell r="H114">
            <v>303.04340155089272</v>
          </cell>
          <cell r="I114">
            <v>0.7539700346556385</v>
          </cell>
          <cell r="J114">
            <v>0.69888546591367406</v>
          </cell>
          <cell r="K114">
            <v>19.683919527698247</v>
          </cell>
          <cell r="L114">
            <v>13.352908927071244</v>
          </cell>
          <cell r="M114">
            <v>5</v>
          </cell>
        </row>
        <row r="115">
          <cell r="B115">
            <v>2097</v>
          </cell>
          <cell r="D115">
            <v>20.69465712887715</v>
          </cell>
          <cell r="E115">
            <v>13.376339889598663</v>
          </cell>
          <cell r="F115">
            <v>2.4879935705480714E-2</v>
          </cell>
          <cell r="G115">
            <v>2.3062223507820022E-2</v>
          </cell>
          <cell r="H115">
            <v>300.37691919957081</v>
          </cell>
          <cell r="I115">
            <v>0.74733584370956974</v>
          </cell>
          <cell r="J115">
            <v>0.69273596471708976</v>
          </cell>
          <cell r="K115">
            <v>19.677285336752181</v>
          </cell>
          <cell r="L115">
            <v>13.346759425874659</v>
          </cell>
          <cell r="M115">
            <v>5</v>
          </cell>
        </row>
        <row r="116">
          <cell r="B116">
            <v>2098</v>
          </cell>
          <cell r="D116">
            <v>20.69465712887715</v>
          </cell>
          <cell r="E116">
            <v>13.376339889598663</v>
          </cell>
          <cell r="F116">
            <v>2.4879935705480714E-2</v>
          </cell>
          <cell r="G116">
            <v>2.3062223507820022E-2</v>
          </cell>
          <cell r="H116">
            <v>297.22757223284196</v>
          </cell>
          <cell r="I116">
            <v>0.73950028870492335</v>
          </cell>
          <cell r="J116">
            <v>0.68547287035205218</v>
          </cell>
          <cell r="K116">
            <v>19.669449781747534</v>
          </cell>
          <cell r="L116">
            <v>13.339496331509622</v>
          </cell>
          <cell r="M116">
            <v>5</v>
          </cell>
        </row>
        <row r="117">
          <cell r="B117">
            <v>2099</v>
          </cell>
          <cell r="D117">
            <v>20.69465712887715</v>
          </cell>
          <cell r="E117">
            <v>13.376339889598663</v>
          </cell>
          <cell r="F117">
            <v>2.4879935705480714E-2</v>
          </cell>
          <cell r="G117">
            <v>2.3062223507820022E-2</v>
          </cell>
          <cell r="H117">
            <v>294.37344767492493</v>
          </cell>
          <cell r="I117">
            <v>0.73239924515528232</v>
          </cell>
          <cell r="J117">
            <v>0.67889062450466808</v>
          </cell>
          <cell r="K117">
            <v>19.662348738197892</v>
          </cell>
          <cell r="L117">
            <v>13.332914085662237</v>
          </cell>
          <cell r="M117">
            <v>5</v>
          </cell>
        </row>
        <row r="118">
          <cell r="B118">
            <v>2100</v>
          </cell>
          <cell r="D118">
            <v>20.69465712887715</v>
          </cell>
          <cell r="E118">
            <v>13.376339889598663</v>
          </cell>
          <cell r="F118">
            <v>2.4879935705480714E-2</v>
          </cell>
          <cell r="G118">
            <v>2.3062223507820022E-2</v>
          </cell>
          <cell r="H118">
            <v>291.22061047211116</v>
          </cell>
          <cell r="I118">
            <v>0.72455500646569693</v>
          </cell>
          <cell r="J118">
            <v>0.6716194808791619</v>
          </cell>
          <cell r="K118">
            <v>19.654504499508306</v>
          </cell>
          <cell r="L118">
            <v>13.325642942036731</v>
          </cell>
          <cell r="M118">
            <v>5</v>
          </cell>
        </row>
      </sheetData>
      <sheetData sheetId="30"/>
      <sheetData sheetId="31"/>
      <sheetData sheetId="32"/>
      <sheetData sheetId="33"/>
      <sheetData sheetId="34"/>
      <sheetData sheetId="35"/>
      <sheetData sheetId="36"/>
      <sheetData sheetId="37">
        <row r="27">
          <cell r="B27">
            <v>2010</v>
          </cell>
          <cell r="D27">
            <v>96.166960555703795</v>
          </cell>
          <cell r="E27">
            <v>4.1346867108525842</v>
          </cell>
          <cell r="F27">
            <v>-4.5305448407188401E-3</v>
          </cell>
          <cell r="G27">
            <v>2.0085455695408378E-4</v>
          </cell>
          <cell r="H27">
            <v>44.3636046083774</v>
          </cell>
          <cell r="I27">
            <v>5.9493804481477781</v>
          </cell>
          <cell r="J27">
            <v>-5.327359012621527E-2</v>
          </cell>
          <cell r="K27">
            <v>4.1888603313900655E-4</v>
          </cell>
          <cell r="L27">
            <v>0</v>
          </cell>
          <cell r="M27">
            <v>0</v>
          </cell>
          <cell r="N27">
            <v>0</v>
          </cell>
          <cell r="O27">
            <v>0</v>
          </cell>
          <cell r="P27">
            <v>75.068437624587602</v>
          </cell>
          <cell r="Q27">
            <v>4.8737770019952302</v>
          </cell>
          <cell r="R27">
            <v>-2.4382661366415825E-2</v>
          </cell>
          <cell r="S27">
            <v>2.8965463594259809E-4</v>
          </cell>
        </row>
        <row r="28">
          <cell r="B28">
            <v>2011</v>
          </cell>
          <cell r="D28">
            <v>102.65021401709718</v>
          </cell>
          <cell r="E28">
            <v>4.4134334007241547</v>
          </cell>
          <cell r="F28">
            <v>-4.835978956041374E-3</v>
          </cell>
          <cell r="G28">
            <v>2.1439549652505958E-4</v>
          </cell>
          <cell r="H28">
            <v>48.525407213511954</v>
          </cell>
          <cell r="I28">
            <v>6.5074989163518344</v>
          </cell>
          <cell r="J28">
            <v>-5.827124908854147E-2</v>
          </cell>
          <cell r="K28">
            <v>4.5818223098770884E-4</v>
          </cell>
          <cell r="L28">
            <v>0</v>
          </cell>
          <cell r="M28">
            <v>1.6208495763522546</v>
          </cell>
          <cell r="N28">
            <v>0</v>
          </cell>
          <cell r="O28">
            <v>0</v>
          </cell>
          <cell r="P28">
            <v>79.36651289793798</v>
          </cell>
          <cell r="Q28">
            <v>5.3120570902010797</v>
          </cell>
          <cell r="R28">
            <v>-2.7788317809485669E-2</v>
          </cell>
          <cell r="S28">
            <v>3.1904760639753558E-4</v>
          </cell>
        </row>
        <row r="29">
          <cell r="B29">
            <v>2012</v>
          </cell>
          <cell r="D29">
            <v>100.64191544155403</v>
          </cell>
          <cell r="E29">
            <v>4.3270868490213727</v>
          </cell>
          <cell r="F29">
            <v>-4.7413655181467685E-3</v>
          </cell>
          <cell r="G29">
            <v>2.1020095904262988E-4</v>
          </cell>
          <cell r="H29">
            <v>48.085995234836581</v>
          </cell>
          <cell r="I29">
            <v>6.4485715803589532</v>
          </cell>
          <cell r="J29">
            <v>-5.7743585616306825E-2</v>
          </cell>
          <cell r="K29">
            <v>4.5403325476528689E-4</v>
          </cell>
          <cell r="L29">
            <v>0</v>
          </cell>
          <cell r="M29">
            <v>1.7089109639471796</v>
          </cell>
          <cell r="N29">
            <v>0</v>
          </cell>
          <cell r="O29">
            <v>0</v>
          </cell>
          <cell r="P29">
            <v>76.828732677687597</v>
          </cell>
          <cell r="Q29">
            <v>5.2839645684005996</v>
          </cell>
          <cell r="R29">
            <v>-2.8687261337301911E-2</v>
          </cell>
          <cell r="S29">
            <v>3.2023880338146821E-4</v>
          </cell>
        </row>
        <row r="30">
          <cell r="B30">
            <v>2013</v>
          </cell>
          <cell r="D30">
            <v>97.587781043146805</v>
          </cell>
          <cell r="E30">
            <v>4.1957747139878698</v>
          </cell>
          <cell r="F30">
            <v>-4.5974814569098438E-3</v>
          </cell>
          <cell r="G30">
            <v>2.0382208621639577E-4</v>
          </cell>
          <cell r="H30">
            <v>47.296014961461957</v>
          </cell>
          <cell r="I30">
            <v>6.3426312891151273</v>
          </cell>
          <cell r="J30">
            <v>-5.6794945719637835E-2</v>
          </cell>
          <cell r="K30">
            <v>4.4657417415420683E-4</v>
          </cell>
          <cell r="L30">
            <v>0</v>
          </cell>
          <cell r="M30">
            <v>1.7583406497704583</v>
          </cell>
          <cell r="N30">
            <v>0</v>
          </cell>
          <cell r="O30">
            <v>0</v>
          </cell>
          <cell r="P30">
            <v>73.647028215816107</v>
          </cell>
          <cell r="Q30">
            <v>5.2112780775071323</v>
          </cell>
          <cell r="R30">
            <v>-2.9341506381734959E-2</v>
          </cell>
          <cell r="S30">
            <v>3.1871881934885586E-4</v>
          </cell>
        </row>
        <row r="31">
          <cell r="B31">
            <v>2014</v>
          </cell>
          <cell r="D31">
            <v>95.435526168172444</v>
          </cell>
          <cell r="E31">
            <v>4.1032387787924396</v>
          </cell>
          <cell r="F31">
            <v>-4.496086059120611E-3</v>
          </cell>
          <cell r="G31">
            <v>1.9932688124301156E-4</v>
          </cell>
          <cell r="H31">
            <v>46.450908845097636</v>
          </cell>
          <cell r="I31">
            <v>6.2292983476264512</v>
          </cell>
          <cell r="J31">
            <v>-5.5780108506706567E-2</v>
          </cell>
          <cell r="K31">
            <v>4.3859458927172608E-4</v>
          </cell>
          <cell r="L31">
            <v>0</v>
          </cell>
          <cell r="M31">
            <v>1.9237026961163588</v>
          </cell>
          <cell r="N31">
            <v>0</v>
          </cell>
          <cell r="O31">
            <v>0</v>
          </cell>
          <cell r="P31">
            <v>70.993856401255556</v>
          </cell>
          <cell r="Q31">
            <v>5.1557987691590661</v>
          </cell>
          <cell r="R31">
            <v>-2.9948458753052163E-2</v>
          </cell>
          <cell r="S31">
            <v>3.1784259743070336E-4</v>
          </cell>
        </row>
        <row r="32">
          <cell r="B32">
            <v>2015</v>
          </cell>
          <cell r="D32">
            <v>94.438816787739668</v>
          </cell>
          <cell r="E32">
            <v>4.0603853808474097</v>
          </cell>
          <cell r="F32">
            <v>-4.4491298434398609E-3</v>
          </cell>
          <cell r="G32">
            <v>1.9724515151107474E-4</v>
          </cell>
          <cell r="H32">
            <v>46.130985631820842</v>
          </cell>
          <cell r="I32">
            <v>6.1863950505030676</v>
          </cell>
          <cell r="J32">
            <v>-5.5395931921273039E-2</v>
          </cell>
          <cell r="K32">
            <v>4.3557383911173363E-4</v>
          </cell>
          <cell r="L32">
            <v>0</v>
          </cell>
          <cell r="M32">
            <v>2.1034199322020255</v>
          </cell>
          <cell r="N32">
            <v>0</v>
          </cell>
          <cell r="O32">
            <v>0</v>
          </cell>
          <cell r="P32">
            <v>69.227035463085684</v>
          </cell>
          <cell r="Q32">
            <v>5.1599476084677818</v>
          </cell>
          <cell r="R32">
            <v>-3.0868003944976873E-2</v>
          </cell>
          <cell r="S32">
            <v>3.2054383273838179E-4</v>
          </cell>
        </row>
        <row r="33">
          <cell r="B33">
            <v>2016</v>
          </cell>
          <cell r="D33">
            <v>92.107155822137983</v>
          </cell>
          <cell r="E33">
            <v>3.9601359027212637</v>
          </cell>
          <cell r="F33">
            <v>-4.3392824021048163E-3</v>
          </cell>
          <cell r="G33">
            <v>1.9237523852321664E-4</v>
          </cell>
          <cell r="H33">
            <v>45.676465707194239</v>
          </cell>
          <cell r="I33">
            <v>6.1254416636730769</v>
          </cell>
          <cell r="J33">
            <v>-5.4850126223505553E-2</v>
          </cell>
          <cell r="K33">
            <v>4.312822120023006E-4</v>
          </cell>
          <cell r="L33">
            <v>0</v>
          </cell>
          <cell r="M33">
            <v>2.1575821912674962</v>
          </cell>
          <cell r="N33">
            <v>0</v>
          </cell>
          <cell r="O33">
            <v>0</v>
          </cell>
          <cell r="P33">
            <v>67.404075130828033</v>
          </cell>
          <cell r="Q33">
            <v>5.092442172154664</v>
          </cell>
          <cell r="R33">
            <v>-3.0874979618585794E-2</v>
          </cell>
          <cell r="S33">
            <v>3.1732823856330981E-4</v>
          </cell>
        </row>
        <row r="34">
          <cell r="B34">
            <v>2017</v>
          </cell>
          <cell r="D34">
            <v>89.978498520525434</v>
          </cell>
          <cell r="E34">
            <v>3.8686145423072715</v>
          </cell>
          <cell r="F34">
            <v>-4.2389987152777484E-3</v>
          </cell>
          <cell r="G34">
            <v>1.8792931950121729E-4</v>
          </cell>
          <cell r="H34">
            <v>45.29369191321765</v>
          </cell>
          <cell r="I34">
            <v>6.0741097904844503</v>
          </cell>
          <cell r="J34">
            <v>-5.4390476147922792E-2</v>
          </cell>
          <cell r="K34">
            <v>4.2766801974800073E-4</v>
          </cell>
          <cell r="L34">
            <v>0</v>
          </cell>
          <cell r="M34">
            <v>2.2737331275332986</v>
          </cell>
          <cell r="N34">
            <v>0</v>
          </cell>
          <cell r="O34">
            <v>0</v>
          </cell>
          <cell r="P34">
            <v>65.74668793536074</v>
          </cell>
          <cell r="Q34">
            <v>5.0354362082871189</v>
          </cell>
          <cell r="R34">
            <v>-3.0926576267950836E-2</v>
          </cell>
          <cell r="S34">
            <v>3.1469314401615187E-4</v>
          </cell>
        </row>
        <row r="35">
          <cell r="B35">
            <v>2018</v>
          </cell>
          <cell r="D35">
            <v>87.834403855811999</v>
          </cell>
          <cell r="E35">
            <v>3.7764294543542678</v>
          </cell>
          <cell r="F35">
            <v>-4.1379877551195182E-3</v>
          </cell>
          <cell r="G35">
            <v>1.8345115796361542E-4</v>
          </cell>
          <cell r="H35">
            <v>44.884988496045274</v>
          </cell>
          <cell r="I35">
            <v>6.0193006256142594</v>
          </cell>
          <cell r="J35">
            <v>-5.3899688744107693E-2</v>
          </cell>
          <cell r="K35">
            <v>4.2380899714014521E-4</v>
          </cell>
          <cell r="L35">
            <v>0</v>
          </cell>
          <cell r="M35">
            <v>2.2867542983392153</v>
          </cell>
          <cell r="N35">
            <v>0</v>
          </cell>
          <cell r="O35">
            <v>0</v>
          </cell>
          <cell r="P35">
            <v>64.099287333513502</v>
          </cell>
          <cell r="Q35">
            <v>4.9768102484230834</v>
          </cell>
          <cell r="R35">
            <v>-3.0956389556189883E-2</v>
          </cell>
          <cell r="S35">
            <v>3.1193706844045272E-4</v>
          </cell>
        </row>
        <row r="36">
          <cell r="B36">
            <v>2019</v>
          </cell>
          <cell r="D36">
            <v>85.647016206698567</v>
          </cell>
          <cell r="E36">
            <v>3.6823829898303773</v>
          </cell>
          <cell r="F36">
            <v>-4.0349372087460306E-3</v>
          </cell>
          <cell r="G36">
            <v>1.7888257458933867E-4</v>
          </cell>
          <cell r="H36">
            <v>44.433598298145597</v>
          </cell>
          <cell r="I36">
            <v>5.9587669507342245</v>
          </cell>
          <cell r="J36">
            <v>-5.3357641347324299E-2</v>
          </cell>
          <cell r="K36">
            <v>4.1954692125462703E-4</v>
          </cell>
          <cell r="L36">
            <v>0</v>
          </cell>
          <cell r="M36">
            <v>2.2640250092723893</v>
          </cell>
          <cell r="N36">
            <v>0</v>
          </cell>
          <cell r="O36">
            <v>0</v>
          </cell>
          <cell r="P36">
            <v>62.440161770034315</v>
          </cell>
          <cell r="Q36">
            <v>4.9147939639693305</v>
          </cell>
          <cell r="R36">
            <v>-3.0952211677190297E-2</v>
          </cell>
          <cell r="S36">
            <v>3.089433756554623E-4</v>
          </cell>
        </row>
        <row r="37">
          <cell r="B37">
            <v>2020</v>
          </cell>
          <cell r="D37">
            <v>83.421011714881317</v>
          </cell>
          <cell r="E37">
            <v>3.5866761988760789</v>
          </cell>
          <cell r="F37">
            <v>-3.9300673749949888E-3</v>
          </cell>
          <cell r="G37">
            <v>1.7423333597975637E-4</v>
          </cell>
          <cell r="H37">
            <v>43.94026321731755</v>
          </cell>
          <cell r="I37">
            <v>5.8926082580361658</v>
          </cell>
          <cell r="J37">
            <v>-5.2765224858111567E-2</v>
          </cell>
          <cell r="K37">
            <v>4.1488879717204623E-4</v>
          </cell>
          <cell r="L37">
            <v>0</v>
          </cell>
          <cell r="M37">
            <v>2.2938559904341518</v>
          </cell>
          <cell r="N37">
            <v>0</v>
          </cell>
          <cell r="O37">
            <v>0</v>
          </cell>
          <cell r="P37">
            <v>60.771985777562179</v>
          </cell>
          <cell r="Q37">
            <v>4.8501381105761228</v>
          </cell>
          <cell r="R37">
            <v>-3.0913619306609231E-2</v>
          </cell>
          <cell r="S37">
            <v>3.0571415047113204E-4</v>
          </cell>
        </row>
        <row r="38">
          <cell r="B38">
            <v>2021</v>
          </cell>
          <cell r="D38">
            <v>81.237293628933003</v>
          </cell>
          <cell r="E38">
            <v>3.4927875067717995</v>
          </cell>
          <cell r="F38">
            <v>-3.8271897062955936E-3</v>
          </cell>
          <cell r="G38">
            <v>1.6967241686438407E-4</v>
          </cell>
          <cell r="H38">
            <v>43.228442808453373</v>
          </cell>
          <cell r="I38">
            <v>5.797149594104936</v>
          </cell>
          <cell r="J38">
            <v>-5.1910442451675996E-2</v>
          </cell>
          <cell r="K38">
            <v>4.081677105964934E-4</v>
          </cell>
          <cell r="L38">
            <v>0</v>
          </cell>
          <cell r="M38">
            <v>2.2732966290614951</v>
          </cell>
          <cell r="N38">
            <v>0</v>
          </cell>
          <cell r="O38">
            <v>0</v>
          </cell>
          <cell r="P38">
            <v>59.34087814327134</v>
          </cell>
          <cell r="Q38">
            <v>4.7416994466715252</v>
          </cell>
          <cell r="R38">
            <v>-3.016376782805404E-2</v>
          </cell>
          <cell r="S38">
            <v>2.9837553788883772E-4</v>
          </cell>
        </row>
        <row r="39">
          <cell r="B39">
            <v>2022</v>
          </cell>
          <cell r="D39">
            <v>79.021124301572101</v>
          </cell>
          <cell r="E39">
            <v>3.3975035775107667</v>
          </cell>
          <cell r="F39">
            <v>-3.7227832193460716E-3</v>
          </cell>
          <cell r="G39">
            <v>1.650437200041514E-4</v>
          </cell>
          <cell r="H39">
            <v>42.48241372753396</v>
          </cell>
          <cell r="I39">
            <v>5.6971033767844093</v>
          </cell>
          <cell r="J39">
            <v>-5.1014580904130941E-2</v>
          </cell>
          <cell r="K39">
            <v>4.0112362197765154E-4</v>
          </cell>
          <cell r="L39">
            <v>0</v>
          </cell>
          <cell r="M39">
            <v>2.2996476453918437</v>
          </cell>
          <cell r="N39">
            <v>0</v>
          </cell>
          <cell r="O39">
            <v>0</v>
          </cell>
          <cell r="P39">
            <v>57.87721841562432</v>
          </cell>
          <cell r="Q39">
            <v>4.6313765285389819</v>
          </cell>
          <cell r="R39">
            <v>-2.9398414862805818E-2</v>
          </cell>
          <cell r="S39">
            <v>2.9087990977098209E-4</v>
          </cell>
        </row>
        <row r="40">
          <cell r="B40">
            <v>2023</v>
          </cell>
          <cell r="D40">
            <v>76.863340443591369</v>
          </cell>
          <cell r="E40">
            <v>3.3047299243669994</v>
          </cell>
          <cell r="F40">
            <v>-3.6211273443067598E-3</v>
          </cell>
          <cell r="G40">
            <v>1.6053696718288122E-4</v>
          </cell>
          <cell r="H40">
            <v>41.74813464803335</v>
          </cell>
          <cell r="I40">
            <v>5.5986328932060774</v>
          </cell>
          <cell r="J40">
            <v>-5.0132829228069359E-2</v>
          </cell>
          <cell r="K40">
            <v>3.9419047816429044E-4</v>
          </cell>
          <cell r="L40">
            <v>0</v>
          </cell>
          <cell r="M40">
            <v>2.2352325647671445</v>
          </cell>
          <cell r="N40">
            <v>0</v>
          </cell>
          <cell r="O40">
            <v>0</v>
          </cell>
          <cell r="P40">
            <v>56.446222747306962</v>
          </cell>
          <cell r="Q40">
            <v>4.5220891384301023</v>
          </cell>
          <cell r="R40">
            <v>-2.8649785978351154E-2</v>
          </cell>
          <cell r="S40">
            <v>2.8354928985459531E-4</v>
          </cell>
        </row>
        <row r="41">
          <cell r="B41">
            <v>2024</v>
          </cell>
          <cell r="D41">
            <v>74.823945328573174</v>
          </cell>
          <cell r="E41">
            <v>3.2170463807516314</v>
          </cell>
          <cell r="F41">
            <v>-3.5250489098512909E-3</v>
          </cell>
          <cell r="G41">
            <v>1.5627748138948307E-4</v>
          </cell>
          <cell r="H41">
            <v>41.059204575457983</v>
          </cell>
          <cell r="I41">
            <v>5.5062439374369836</v>
          </cell>
          <cell r="J41">
            <v>-4.9305534452633692E-2</v>
          </cell>
          <cell r="K41">
            <v>3.8768552466110349E-4</v>
          </cell>
          <cell r="L41">
            <v>0</v>
          </cell>
          <cell r="M41">
            <v>2.2425822696630355</v>
          </cell>
          <cell r="N41">
            <v>0</v>
          </cell>
          <cell r="O41">
            <v>0</v>
          </cell>
          <cell r="P41">
            <v>55.092517428625051</v>
          </cell>
          <cell r="Q41">
            <v>4.4201383204774851</v>
          </cell>
          <cell r="R41">
            <v>-2.7940537663027742E-2</v>
          </cell>
          <cell r="S41">
            <v>2.7660789007647016E-4</v>
          </cell>
        </row>
        <row r="42">
          <cell r="B42">
            <v>2025</v>
          </cell>
          <cell r="D42">
            <v>72.813505313314153</v>
          </cell>
          <cell r="E42">
            <v>3.1306077581100977</v>
          </cell>
          <cell r="F42">
            <v>-3.4303345860744617E-3</v>
          </cell>
          <cell r="G42">
            <v>1.5207847129064864E-4</v>
          </cell>
          <cell r="H42">
            <v>40.366630875137815</v>
          </cell>
          <cell r="I42">
            <v>5.4133663530305967</v>
          </cell>
          <cell r="J42">
            <v>-4.8473864263325284E-2</v>
          </cell>
          <cell r="K42">
            <v>3.8114616762408005E-4</v>
          </cell>
          <cell r="L42">
            <v>0</v>
          </cell>
          <cell r="M42">
            <v>2.2824041050118229</v>
          </cell>
          <cell r="N42">
            <v>0</v>
          </cell>
          <cell r="O42">
            <v>0</v>
          </cell>
          <cell r="P42">
            <v>53.750275052923897</v>
          </cell>
          <cell r="Q42">
            <v>4.3199503242675599</v>
          </cell>
          <cell r="R42">
            <v>-2.723686730214361E-2</v>
          </cell>
          <cell r="S42">
            <v>2.697225419682613E-4</v>
          </cell>
        </row>
        <row r="43">
          <cell r="B43">
            <v>2026</v>
          </cell>
          <cell r="D43">
            <v>72.002807286233462</v>
          </cell>
          <cell r="E43">
            <v>3.0957518955590162</v>
          </cell>
          <cell r="F43">
            <v>-3.3921415960626398E-3</v>
          </cell>
          <cell r="G43">
            <v>1.5038524534161264E-4</v>
          </cell>
          <cell r="H43">
            <v>39.910210498827787</v>
          </cell>
          <cell r="I43">
            <v>5.3521581061596386</v>
          </cell>
          <cell r="J43">
            <v>-4.7925776427193909E-2</v>
          </cell>
          <cell r="K43">
            <v>3.7683659624086974E-4</v>
          </cell>
          <cell r="L43">
            <v>0</v>
          </cell>
          <cell r="M43">
            <v>2.2659739504654266</v>
          </cell>
          <cell r="N43">
            <v>0</v>
          </cell>
          <cell r="O43">
            <v>0</v>
          </cell>
          <cell r="P43">
            <v>52.930277569273628</v>
          </cell>
          <cell r="Q43">
            <v>4.254306114403847</v>
          </cell>
          <cell r="R43">
            <v>-2.665998780586866E-2</v>
          </cell>
          <cell r="S43">
            <v>2.645792656091507E-4</v>
          </cell>
        </row>
        <row r="44">
          <cell r="B44">
            <v>2027</v>
          </cell>
          <cell r="D44">
            <v>71.177080311419218</v>
          </cell>
          <cell r="E44">
            <v>3.0602498652377044</v>
          </cell>
          <cell r="F44">
            <v>-3.3532405736743922E-3</v>
          </cell>
          <cell r="G44">
            <v>1.4866062989434282E-4</v>
          </cell>
          <cell r="H44">
            <v>39.444593708357502</v>
          </cell>
          <cell r="I44">
            <v>5.2897165743227488</v>
          </cell>
          <cell r="J44">
            <v>-4.7366645169254755E-2</v>
          </cell>
          <cell r="K44">
            <v>3.7244019130387821E-4</v>
          </cell>
          <cell r="L44">
            <v>0</v>
          </cell>
          <cell r="M44">
            <v>2.195158306417941</v>
          </cell>
          <cell r="N44">
            <v>0</v>
          </cell>
          <cell r="O44">
            <v>0</v>
          </cell>
          <cell r="P44">
            <v>52.103812814264259</v>
          </cell>
          <cell r="Q44">
            <v>4.1862500960902258</v>
          </cell>
          <cell r="R44">
            <v>-2.608321671752515E-2</v>
          </cell>
          <cell r="S44">
            <v>2.5942511459197846E-4</v>
          </cell>
        </row>
        <row r="45">
          <cell r="B45">
            <v>2028</v>
          </cell>
          <cell r="D45">
            <v>70.380787250968737</v>
          </cell>
          <cell r="E45">
            <v>3.0260133424656068</v>
          </cell>
          <cell r="F45">
            <v>-3.3157262195149459E-3</v>
          </cell>
          <cell r="G45">
            <v>1.4699749019503051E-4</v>
          </cell>
          <cell r="H45">
            <v>38.99646974663321</v>
          </cell>
          <cell r="I45">
            <v>5.229620917989954</v>
          </cell>
          <cell r="J45">
            <v>-4.682851999945898E-2</v>
          </cell>
          <cell r="K45">
            <v>3.6820895557949847E-4</v>
          </cell>
          <cell r="L45">
            <v>0</v>
          </cell>
          <cell r="M45">
            <v>2.2326270380562012</v>
          </cell>
          <cell r="N45">
            <v>0</v>
          </cell>
          <cell r="O45">
            <v>0</v>
          </cell>
          <cell r="P45">
            <v>51.30449785003708</v>
          </cell>
          <cell r="Q45">
            <v>4.1244239796363091</v>
          </cell>
          <cell r="R45">
            <v>-2.5524131305968881E-2</v>
          </cell>
          <cell r="S45">
            <v>2.544322393567012E-4</v>
          </cell>
        </row>
        <row r="46">
          <cell r="B46">
            <v>2029</v>
          </cell>
          <cell r="D46">
            <v>69.591478735846493</v>
          </cell>
          <cell r="E46">
            <v>2.9920771193659044</v>
          </cell>
          <cell r="F46">
            <v>-3.2785409159526995E-3</v>
          </cell>
          <cell r="G46">
            <v>1.453489384347497E-4</v>
          </cell>
          <cell r="H46">
            <v>38.552359649674621</v>
          </cell>
          <cell r="I46">
            <v>5.1700635409238993</v>
          </cell>
          <cell r="J46">
            <v>-4.6295214838953193E-2</v>
          </cell>
          <cell r="K46">
            <v>3.6401561920761951E-4</v>
          </cell>
          <cell r="L46">
            <v>0</v>
          </cell>
          <cell r="M46">
            <v>2.2214857947925388</v>
          </cell>
          <cell r="N46">
            <v>0</v>
          </cell>
          <cell r="O46">
            <v>0</v>
          </cell>
          <cell r="P46">
            <v>50.515220525257547</v>
          </cell>
          <cell r="Q46">
            <v>4.0617772573460416</v>
          </cell>
          <cell r="R46">
            <v>-2.4973685512960829E-2</v>
          </cell>
          <cell r="S46">
            <v>2.4951238097091819E-4</v>
          </cell>
        </row>
        <row r="47">
          <cell r="B47">
            <v>2030</v>
          </cell>
          <cell r="D47">
            <v>68.80916560015433</v>
          </cell>
          <cell r="E47">
            <v>2.9584416617494789</v>
          </cell>
          <cell r="F47">
            <v>-3.2416851733956314E-3</v>
          </cell>
          <cell r="G47">
            <v>1.437149972416328E-4</v>
          </cell>
          <cell r="H47">
            <v>38.112267861788688</v>
          </cell>
          <cell r="I47">
            <v>5.1110450391282969</v>
          </cell>
          <cell r="J47">
            <v>-4.5766735024638884E-2</v>
          </cell>
          <cell r="K47">
            <v>3.5986022415187646E-4</v>
          </cell>
          <cell r="L47">
            <v>0</v>
          </cell>
          <cell r="M47">
            <v>2.1439831657191983</v>
          </cell>
          <cell r="N47">
            <v>0</v>
          </cell>
          <cell r="O47">
            <v>0</v>
          </cell>
          <cell r="P47">
            <v>49.735922091498658</v>
          </cell>
          <cell r="Q47">
            <v>3.9965523817588862</v>
          </cell>
          <cell r="R47">
            <v>-2.443180102707727E-2</v>
          </cell>
          <cell r="S47">
            <v>2.4466493524043611E-4</v>
          </cell>
        </row>
        <row r="48">
          <cell r="B48">
            <v>2031</v>
          </cell>
          <cell r="D48">
            <v>68.72152391210048</v>
          </cell>
          <cell r="E48">
            <v>2.9546735180874673</v>
          </cell>
          <cell r="F48">
            <v>-3.2375562647210744E-3</v>
          </cell>
          <cell r="G48">
            <v>1.4353194859038042E-4</v>
          </cell>
          <cell r="H48">
            <v>37.967694409025661</v>
          </cell>
          <cell r="I48">
            <v>5.091657018682656</v>
          </cell>
          <cell r="J48">
            <v>-4.5593125442333342E-2</v>
          </cell>
          <cell r="K48">
            <v>3.5849514571292395E-4</v>
          </cell>
          <cell r="L48">
            <v>0</v>
          </cell>
          <cell r="M48">
            <v>2.1407585546984134</v>
          </cell>
          <cell r="N48">
            <v>0</v>
          </cell>
          <cell r="O48">
            <v>0</v>
          </cell>
          <cell r="P48">
            <v>49.624333663201369</v>
          </cell>
          <cell r="Q48">
            <v>3.9849665402323864</v>
          </cell>
          <cell r="R48">
            <v>-2.4342753700261434E-2</v>
          </cell>
          <cell r="S48">
            <v>2.4389781837860121E-4</v>
          </cell>
        </row>
        <row r="49">
          <cell r="B49">
            <v>2032</v>
          </cell>
          <cell r="D49">
            <v>68.636324364733753</v>
          </cell>
          <cell r="E49">
            <v>2.9510103739656994</v>
          </cell>
          <cell r="F49">
            <v>-3.2335424083246214E-3</v>
          </cell>
          <cell r="G49">
            <v>1.4335400060034155E-4</v>
          </cell>
          <cell r="H49">
            <v>37.824957879643279</v>
          </cell>
          <cell r="I49">
            <v>5.07251533881601</v>
          </cell>
          <cell r="J49">
            <v>-4.542172171106576E-2</v>
          </cell>
          <cell r="K49">
            <v>3.5714741170652791E-4</v>
          </cell>
          <cell r="L49">
            <v>0</v>
          </cell>
          <cell r="M49">
            <v>2.1364666669646395</v>
          </cell>
          <cell r="N49">
            <v>0</v>
          </cell>
          <cell r="O49">
            <v>0</v>
          </cell>
          <cell r="P49">
            <v>49.51475370351141</v>
          </cell>
          <cell r="Q49">
            <v>3.9734944680002089</v>
          </cell>
          <cell r="R49">
            <v>-2.4254865618309321E-2</v>
          </cell>
          <cell r="S49">
            <v>2.4314168198724177E-4</v>
          </cell>
        </row>
        <row r="50">
          <cell r="B50">
            <v>2033</v>
          </cell>
          <cell r="D50">
            <v>68.553556517579281</v>
          </cell>
          <cell r="E50">
            <v>2.9474517804972362</v>
          </cell>
          <cell r="F50">
            <v>-3.2296431123425475E-3</v>
          </cell>
          <cell r="G50">
            <v>1.4318113146551405E-4</v>
          </cell>
          <cell r="H50">
            <v>37.684041550218403</v>
          </cell>
          <cell r="I50">
            <v>5.0536177568339804</v>
          </cell>
          <cell r="J50">
            <v>-4.5252503748681019E-2</v>
          </cell>
          <cell r="K50">
            <v>3.5581686422828823E-4</v>
          </cell>
          <cell r="L50">
            <v>0</v>
          </cell>
          <cell r="M50">
            <v>2.1316554383769848</v>
          </cell>
          <cell r="N50">
            <v>0</v>
          </cell>
          <cell r="O50">
            <v>0</v>
          </cell>
          <cell r="P50">
            <v>49.407169170000813</v>
          </cell>
          <cell r="Q50">
            <v>3.9621639269087572</v>
          </cell>
          <cell r="R50">
            <v>-2.4168126474402273E-2</v>
          </cell>
          <cell r="S50">
            <v>2.4239643704974045E-4</v>
          </cell>
        </row>
        <row r="51">
          <cell r="B51">
            <v>2034</v>
          </cell>
          <cell r="D51">
            <v>68.473210039891654</v>
          </cell>
          <cell r="E51">
            <v>2.9439972935129415</v>
          </cell>
          <cell r="F51">
            <v>-3.2258578900806177E-3</v>
          </cell>
          <cell r="G51">
            <v>1.4301331960907694E-4</v>
          </cell>
          <cell r="H51">
            <v>37.544928859721189</v>
          </cell>
          <cell r="I51">
            <v>5.0349620518199423</v>
          </cell>
          <cell r="J51">
            <v>-4.5085451668032378E-2</v>
          </cell>
          <cell r="K51">
            <v>3.5450334690714016E-4</v>
          </cell>
          <cell r="L51">
            <v>0</v>
          </cell>
          <cell r="M51">
            <v>2.1263917610866283</v>
          </cell>
          <cell r="N51">
            <v>0</v>
          </cell>
          <cell r="O51">
            <v>0</v>
          </cell>
          <cell r="P51">
            <v>49.301567150601272</v>
          </cell>
          <cell r="Q51">
            <v>3.9509771549017811</v>
          </cell>
          <cell r="R51">
            <v>-2.4082526061981128E-2</v>
          </cell>
          <cell r="S51">
            <v>2.4166199542162886E-4</v>
          </cell>
        </row>
        <row r="52">
          <cell r="B52">
            <v>2035</v>
          </cell>
          <cell r="D52">
            <v>68.39527470998101</v>
          </cell>
          <cell r="E52">
            <v>2.9406464735325093</v>
          </cell>
          <cell r="F52">
            <v>-3.2221862599823375E-3</v>
          </cell>
          <cell r="G52">
            <v>1.4285054368198285E-4</v>
          </cell>
          <cell r="H52">
            <v>37.407603407959954</v>
          </cell>
          <cell r="I52">
            <v>5.0165460244264626</v>
          </cell>
          <cell r="J52">
            <v>-4.4920545775113931E-2</v>
          </cell>
          <cell r="K52">
            <v>3.5320670489067009E-4</v>
          </cell>
          <cell r="L52">
            <v>0</v>
          </cell>
          <cell r="M52">
            <v>2.1207359404019401</v>
          </cell>
          <cell r="N52">
            <v>0</v>
          </cell>
          <cell r="O52">
            <v>0</v>
          </cell>
          <cell r="P52">
            <v>49.197934862523311</v>
          </cell>
          <cell r="Q52">
            <v>3.9399360531700864</v>
          </cell>
          <cell r="R52">
            <v>-2.3998054273793961E-2</v>
          </cell>
          <cell r="S52">
            <v>2.4093826982258496E-4</v>
          </cell>
        </row>
        <row r="53">
          <cell r="B53">
            <v>2036</v>
          </cell>
          <cell r="D53">
            <v>68.829075573790817</v>
          </cell>
          <cell r="E53">
            <v>2.9592976886316062</v>
          </cell>
          <cell r="F53">
            <v>-3.2426231569589715E-3</v>
          </cell>
          <cell r="G53">
            <v>1.4375658126290804E-4</v>
          </cell>
          <cell r="H53">
            <v>37.633328911592066</v>
          </cell>
          <cell r="I53">
            <v>5.0468169392858835</v>
          </cell>
          <cell r="J53">
            <v>-4.5191605984663714E-2</v>
          </cell>
          <cell r="K53">
            <v>3.5533802991778263E-4</v>
          </cell>
          <cell r="L53">
            <v>0</v>
          </cell>
          <cell r="M53">
            <v>2.1202549406634099</v>
          </cell>
          <cell r="N53">
            <v>0</v>
          </cell>
          <cell r="O53">
            <v>0</v>
          </cell>
          <cell r="P53">
            <v>49.504181326285845</v>
          </cell>
          <cell r="Q53">
            <v>3.9634086924308365</v>
          </cell>
          <cell r="R53">
            <v>-2.4143305376115448E-2</v>
          </cell>
          <cell r="S53">
            <v>2.424117248697375E-4</v>
          </cell>
        </row>
        <row r="54">
          <cell r="B54">
            <v>2037</v>
          </cell>
          <cell r="D54">
            <v>69.267969989817558</v>
          </cell>
          <cell r="E54">
            <v>2.9781679003854862</v>
          </cell>
          <cell r="F54">
            <v>-3.2633000175008877E-3</v>
          </cell>
          <cell r="G54">
            <v>1.4467325724987144E-4</v>
          </cell>
          <cell r="H54">
            <v>37.861704812527087</v>
          </cell>
          <cell r="I54">
            <v>5.0774432856309319</v>
          </cell>
          <cell r="J54">
            <v>-4.5465848897261039E-2</v>
          </cell>
          <cell r="K54">
            <v>3.5749438028767914E-4</v>
          </cell>
          <cell r="L54">
            <v>0</v>
          </cell>
          <cell r="M54">
            <v>2.1194665036572569</v>
          </cell>
          <cell r="N54">
            <v>0</v>
          </cell>
          <cell r="O54">
            <v>0</v>
          </cell>
          <cell r="P54">
            <v>49.814023638937954</v>
          </cell>
          <cell r="Q54">
            <v>3.9871409190226843</v>
          </cell>
          <cell r="R54">
            <v>-2.4290261970832096E-2</v>
          </cell>
          <cell r="S54">
            <v>2.4390248075893087E-4</v>
          </cell>
        </row>
        <row r="55">
          <cell r="B55">
            <v>2038</v>
          </cell>
          <cell r="D55">
            <v>69.712017764936604</v>
          </cell>
          <cell r="E55">
            <v>2.9972596801834439</v>
          </cell>
          <cell r="F55">
            <v>-3.2842196591841969E-3</v>
          </cell>
          <cell r="G55">
            <v>1.4560069655566421E-4</v>
          </cell>
          <cell r="H55">
            <v>38.092762230889932</v>
          </cell>
          <cell r="I55">
            <v>5.1084292368254349</v>
          </cell>
          <cell r="J55">
            <v>-4.5743311883196115E-2</v>
          </cell>
          <cell r="K55">
            <v>3.5967604984000118E-4</v>
          </cell>
          <cell r="L55">
            <v>0</v>
          </cell>
          <cell r="M55">
            <v>2.1184124687348134</v>
          </cell>
          <cell r="N55">
            <v>0</v>
          </cell>
          <cell r="O55">
            <v>0</v>
          </cell>
          <cell r="P55">
            <v>50.127504021797336</v>
          </cell>
          <cell r="Q55">
            <v>4.0111381936770369</v>
          </cell>
          <cell r="R55">
            <v>-2.4438944083294934E-2</v>
          </cell>
          <cell r="S55">
            <v>2.4541074063116772E-4</v>
          </cell>
        </row>
        <row r="56">
          <cell r="B56">
            <v>2039</v>
          </cell>
          <cell r="D56">
            <v>70.161279408256647</v>
          </cell>
          <cell r="E56">
            <v>3.016575629607209</v>
          </cell>
          <cell r="F56">
            <v>-3.3053849326680927E-3</v>
          </cell>
          <cell r="G56">
            <v>1.4653902555976375E-4</v>
          </cell>
          <cell r="H56">
            <v>38.326532652208101</v>
          </cell>
          <cell r="I56">
            <v>5.1397790152355274</v>
          </cell>
          <cell r="J56">
            <v>-4.6024032751549211E-2</v>
          </cell>
          <cell r="K56">
            <v>3.6188333586456182E-4</v>
          </cell>
          <cell r="L56">
            <v>0</v>
          </cell>
          <cell r="M56">
            <v>2.1171305453793292</v>
          </cell>
          <cell r="N56">
            <v>0</v>
          </cell>
          <cell r="O56">
            <v>0</v>
          </cell>
          <cell r="P56">
            <v>50.444665191930994</v>
          </cell>
          <cell r="Q56">
            <v>4.0354057959235972</v>
          </cell>
          <cell r="R56">
            <v>-2.4589371973986297E-2</v>
          </cell>
          <cell r="S56">
            <v>2.4693671001266759E-4</v>
          </cell>
        </row>
        <row r="57">
          <cell r="B57">
            <v>2040</v>
          </cell>
          <cell r="D57">
            <v>70.615816139365194</v>
          </cell>
          <cell r="E57">
            <v>3.036118380785461</v>
          </cell>
          <cell r="F57">
            <v>-3.3267987220833069E-3</v>
          </cell>
          <cell r="G57">
            <v>1.4748837212555526E-4</v>
          </cell>
          <cell r="H57">
            <v>38.563047931702222</v>
          </cell>
          <cell r="I57">
            <v>5.1714968928050347</v>
          </cell>
          <cell r="J57">
            <v>-4.6308049755342848E-2</v>
          </cell>
          <cell r="K57">
            <v>3.6411653914185697E-4</v>
          </cell>
          <cell r="L57">
            <v>0</v>
          </cell>
          <cell r="M57">
            <v>2.1156546726500842</v>
          </cell>
          <cell r="N57">
            <v>0</v>
          </cell>
          <cell r="O57">
            <v>0</v>
          </cell>
          <cell r="P57">
            <v>50.765550367976196</v>
          </cell>
          <cell r="Q57">
            <v>4.0599488436186508</v>
          </cell>
          <cell r="R57">
            <v>-2.4741566141280688E-2</v>
          </cell>
          <cell r="S57">
            <v>2.4848059684287388E-4</v>
          </cell>
        </row>
        <row r="58">
          <cell r="B58">
            <v>2041</v>
          </cell>
          <cell r="D58">
            <v>71.075689896670696</v>
          </cell>
          <cell r="E58">
            <v>3.0558905967524979</v>
          </cell>
          <cell r="F58">
            <v>-3.3484639454251174E-3</v>
          </cell>
          <cell r="G58">
            <v>1.4844886561775524E-4</v>
          </cell>
          <cell r="H58">
            <v>38.802340298626802</v>
          </cell>
          <cell r="I58">
            <v>5.2035871916375891</v>
          </cell>
          <cell r="J58">
            <v>-4.6595401596754418E-2</v>
          </cell>
          <cell r="K58">
            <v>3.6637596398405187E-4</v>
          </cell>
          <cell r="L58">
            <v>0</v>
          </cell>
          <cell r="M58">
            <v>2.1079892885199336</v>
          </cell>
          <cell r="N58">
            <v>0</v>
          </cell>
          <cell r="O58">
            <v>0</v>
          </cell>
          <cell r="P58">
            <v>51.090203276029754</v>
          </cell>
          <cell r="Q58">
            <v>4.0844524082811891</v>
          </cell>
          <cell r="R58">
            <v>-2.4895547324238026E-2</v>
          </cell>
          <cell r="S58">
            <v>2.5004261150278907E-4</v>
          </cell>
        </row>
        <row r="59">
          <cell r="B59">
            <v>2042</v>
          </cell>
          <cell r="D59">
            <v>71.540963345842798</v>
          </cell>
          <cell r="E59">
            <v>3.0758949718111244</v>
          </cell>
          <cell r="F59">
            <v>-3.3703835549509808E-3</v>
          </cell>
          <cell r="G59">
            <v>1.4942063692003976E-4</v>
          </cell>
          <cell r="H59">
            <v>39.044442360662046</v>
          </cell>
          <cell r="I59">
            <v>5.2360542845855935</v>
          </cell>
          <cell r="J59">
            <v>-4.6886127432389992E-2</v>
          </cell>
          <cell r="K59">
            <v>3.686619182764487E-4</v>
          </cell>
          <cell r="L59">
            <v>0</v>
          </cell>
          <cell r="M59">
            <v>2.1151562915379118</v>
          </cell>
          <cell r="N59">
            <v>0</v>
          </cell>
          <cell r="O59">
            <v>0</v>
          </cell>
          <cell r="P59">
            <v>51.418668155606454</v>
          </cell>
          <cell r="Q59">
            <v>4.1100358639849794</v>
          </cell>
          <cell r="R59">
            <v>-2.5051336505429699E-2</v>
          </cell>
          <cell r="S59">
            <v>2.5162296684364259E-4</v>
          </cell>
        </row>
        <row r="60">
          <cell r="B60">
            <v>2043</v>
          </cell>
          <cell r="D60">
            <v>72.011699888351572</v>
          </cell>
          <cell r="E60">
            <v>3.0961342318997938</v>
          </cell>
          <cell r="F60">
            <v>-3.3925605375828235E-3</v>
          </cell>
          <cell r="G60">
            <v>1.5040381845287952E-4</v>
          </cell>
          <cell r="H60">
            <v>39.28938710835719</v>
          </cell>
          <cell r="I60">
            <v>5.2689025958460993</v>
          </cell>
          <cell r="J60">
            <v>-4.718026687862012E-2</v>
          </cell>
          <cell r="K60">
            <v>3.7097471351944117E-4</v>
          </cell>
          <cell r="L60">
            <v>0</v>
          </cell>
          <cell r="M60">
            <v>2.103741387869714</v>
          </cell>
          <cell r="N60">
            <v>0</v>
          </cell>
          <cell r="O60">
            <v>0</v>
          </cell>
          <cell r="P60">
            <v>51.750989765667427</v>
          </cell>
          <cell r="Q60">
            <v>4.1349287962437034</v>
          </cell>
          <cell r="R60">
            <v>-2.5208954913797786E-2</v>
          </cell>
          <cell r="S60">
            <v>2.532218782158956E-4</v>
          </cell>
        </row>
        <row r="61">
          <cell r="B61">
            <v>2044</v>
          </cell>
          <cell r="D61">
            <v>72.487963670107007</v>
          </cell>
          <cell r="E61">
            <v>3.1166111349640637</v>
          </cell>
          <cell r="F61">
            <v>-3.4149979153140614E-3</v>
          </cell>
          <cell r="G61">
            <v>1.5139854419158428E-4</v>
          </cell>
          <cell r="H61">
            <v>39.537207919626056</v>
          </cell>
          <cell r="I61">
            <v>5.3021366015636753</v>
          </cell>
          <cell r="J61">
            <v>-4.7477860016978193E-2</v>
          </cell>
          <cell r="K61">
            <v>3.7331466487096197E-4</v>
          </cell>
          <cell r="L61">
            <v>0</v>
          </cell>
          <cell r="M61">
            <v>2.0922568400069688</v>
          </cell>
          <cell r="N61">
            <v>0</v>
          </cell>
          <cell r="O61">
            <v>0</v>
          </cell>
          <cell r="P61">
            <v>52.087213390719313</v>
          </cell>
          <cell r="Q61">
            <v>4.1601174314496987</v>
          </cell>
          <cell r="R61">
            <v>-2.5368424027547892E-2</v>
          </cell>
          <cell r="S61">
            <v>2.5483956349858599E-4</v>
          </cell>
        </row>
        <row r="62">
          <cell r="B62">
            <v>2045</v>
          </cell>
          <cell r="D62">
            <v>72.969819590200117</v>
          </cell>
          <cell r="E62">
            <v>3.1373284713324163</v>
          </cell>
          <cell r="F62">
            <v>-3.4376987456214004E-3</v>
          </cell>
          <cell r="G62">
            <v>1.5240494968455962E-4</v>
          </cell>
          <cell r="H62">
            <v>39.787938564295338</v>
          </cell>
          <cell r="I62">
            <v>5.3357608304403623</v>
          </cell>
          <cell r="J62">
            <v>-4.7778947399622275E-2</v>
          </cell>
          <cell r="K62">
            <v>3.756820911894282E-4</v>
          </cell>
          <cell r="L62">
            <v>0</v>
          </cell>
          <cell r="M62">
            <v>2.0917735130641844</v>
          </cell>
          <cell r="N62">
            <v>0</v>
          </cell>
          <cell r="O62">
            <v>0</v>
          </cell>
          <cell r="P62">
            <v>52.427384846985134</v>
          </cell>
          <cell r="Q62">
            <v>4.1861929988481448</v>
          </cell>
          <cell r="R62">
            <v>-2.5529765577075886E-2</v>
          </cell>
          <cell r="S62">
            <v>2.5647624312901838E-4</v>
          </cell>
        </row>
        <row r="63">
          <cell r="B63">
            <v>2046</v>
          </cell>
          <cell r="D63">
            <v>73.457333309746332</v>
          </cell>
          <cell r="E63">
            <v>3.1582890640964822</v>
          </cell>
          <cell r="F63">
            <v>-3.460666121881467E-3</v>
          </cell>
          <cell r="G63">
            <v>1.5342317207177726E-4</v>
          </cell>
          <cell r="H63">
            <v>40.04161320870633</v>
          </cell>
          <cell r="I63">
            <v>5.3697798643527834</v>
          </cell>
          <cell r="J63">
            <v>-4.8083570054860997E-2</v>
          </cell>
          <cell r="K63">
            <v>3.7807731507719143E-4</v>
          </cell>
          <cell r="L63">
            <v>0</v>
          </cell>
          <cell r="M63">
            <v>2.0944778551068746</v>
          </cell>
          <cell r="N63">
            <v>0</v>
          </cell>
          <cell r="O63">
            <v>0</v>
          </cell>
          <cell r="P63">
            <v>52.771550488647406</v>
          </cell>
          <cell r="Q63">
            <v>4.2127442608390657</v>
          </cell>
          <cell r="R63">
            <v>-2.5693001547929056E-2</v>
          </cell>
          <cell r="S63">
            <v>2.5813214013280217E-4</v>
          </cell>
        </row>
        <row r="64">
          <cell r="B64">
            <v>2047</v>
          </cell>
          <cell r="D64">
            <v>73.950571260833229</v>
          </cell>
          <cell r="E64">
            <v>3.1794957694957429</v>
          </cell>
          <cell r="F64">
            <v>-3.4839031737923364E-3</v>
          </cell>
          <cell r="G64">
            <v>1.5445335010346324E-4</v>
          </cell>
          <cell r="H64">
            <v>40.298266420370688</v>
          </cell>
          <cell r="I64">
            <v>5.4041983389765047</v>
          </cell>
          <cell r="J64">
            <v>-4.8391769492744402E-2</v>
          </cell>
          <cell r="K64">
            <v>3.8050066292449794E-4</v>
          </cell>
          <cell r="L64">
            <v>0</v>
          </cell>
          <cell r="M64">
            <v>2.0945518163041292</v>
          </cell>
          <cell r="N64">
            <v>0</v>
          </cell>
          <cell r="O64">
            <v>0</v>
          </cell>
          <cell r="P64">
            <v>53.119757214164821</v>
          </cell>
          <cell r="Q64">
            <v>4.2394659558616326</v>
          </cell>
          <cell r="R64">
            <v>-2.5858154183802034E-2</v>
          </cell>
          <cell r="S64">
            <v>2.5980748015424295E-4</v>
          </cell>
        </row>
        <row r="65">
          <cell r="B65">
            <v>2048</v>
          </cell>
          <cell r="D65">
            <v>74.449600655572809</v>
          </cell>
          <cell r="E65">
            <v>3.2009514773067367</v>
          </cell>
          <cell r="F65">
            <v>-3.5074130678000074E-3</v>
          </cell>
          <cell r="G65">
            <v>1.5549562415900463E-4</v>
          </cell>
          <cell r="H65">
            <v>40.557933172680819</v>
          </cell>
          <cell r="I65">
            <v>5.4390209444177264</v>
          </cell>
          <cell r="J65">
            <v>-4.8703587710720385E-2</v>
          </cell>
          <cell r="K65">
            <v>3.8295246495396464E-4</v>
          </cell>
          <cell r="L65">
            <v>0</v>
          </cell>
          <cell r="M65">
            <v>2.1037013648220277</v>
          </cell>
          <cell r="N65">
            <v>0</v>
          </cell>
          <cell r="O65">
            <v>0</v>
          </cell>
          <cell r="P65">
            <v>53.472052472662881</v>
          </cell>
          <cell r="Q65">
            <v>4.266983153868539</v>
          </cell>
          <cell r="R65">
            <v>-2.602524598956785E-2</v>
          </cell>
          <cell r="S65">
            <v>2.6150249148709011E-4</v>
          </cell>
        </row>
        <row r="66">
          <cell r="B66">
            <v>2049</v>
          </cell>
          <cell r="D66">
            <v>74.954489495260418</v>
          </cell>
          <cell r="E66">
            <v>3.2226591112368421</v>
          </cell>
          <cell r="F66">
            <v>-3.5311990075298817E-3</v>
          </cell>
          <cell r="G66">
            <v>1.5655013626607881E-4</v>
          </cell>
          <cell r="H66">
            <v>40.820648849675599</v>
          </cell>
          <cell r="I66">
            <v>5.474252425852387</v>
          </cell>
          <cell r="J66">
            <v>-4.901906719935753E-2</v>
          </cell>
          <cell r="K66">
            <v>3.8543305526557773E-4</v>
          </cell>
          <cell r="L66">
            <v>0</v>
          </cell>
          <cell r="M66">
            <v>2.0986915788910001</v>
          </cell>
          <cell r="N66">
            <v>0</v>
          </cell>
          <cell r="O66">
            <v>0</v>
          </cell>
          <cell r="P66">
            <v>53.828484270399656</v>
          </cell>
          <cell r="Q66">
            <v>4.2940660770510659</v>
          </cell>
          <cell r="R66">
            <v>-2.6194299734344614E-2</v>
          </cell>
          <cell r="S66">
            <v>2.632174051056458E-4</v>
          </cell>
        </row>
        <row r="67">
          <cell r="B67">
            <v>2050</v>
          </cell>
          <cell r="D67">
            <v>75.465306579641009</v>
          </cell>
          <cell r="E67">
            <v>3.2446216293226824</v>
          </cell>
          <cell r="F67">
            <v>-3.5552642342233159E-3</v>
          </cell>
          <cell r="G67">
            <v>1.5761703012000708E-4</v>
          </cell>
          <cell r="H67">
            <v>41.086449250862103</v>
          </cell>
          <cell r="I67">
            <v>5.5098975841727773</v>
          </cell>
          <cell r="J67">
            <v>-4.9338250948135216E-2</v>
          </cell>
          <cell r="K67">
            <v>3.8794277188221944E-4</v>
          </cell>
          <cell r="L67">
            <v>0</v>
          </cell>
          <cell r="M67">
            <v>2.0906494020569859</v>
          </cell>
          <cell r="N67">
            <v>0</v>
          </cell>
          <cell r="O67">
            <v>0</v>
          </cell>
          <cell r="P67">
            <v>54.189101177307506</v>
          </cell>
          <cell r="Q67">
            <v>4.3213091429546413</v>
          </cell>
          <cell r="R67">
            <v>-2.6365338454598201E-2</v>
          </cell>
          <cell r="S67">
            <v>2.6495245469623937E-4</v>
          </cell>
        </row>
        <row r="68">
          <cell r="B68">
            <v>2051</v>
          </cell>
          <cell r="D68">
            <v>75.982121516284394</v>
          </cell>
          <cell r="E68">
            <v>3.2668420243332092</v>
          </cell>
          <cell r="F68">
            <v>-3.5796120271792955E-3</v>
          </cell>
          <cell r="G68">
            <v>1.5869645110333568E-4</v>
          </cell>
          <cell r="H68">
            <v>41.355370596093834</v>
          </cell>
          <cell r="I68">
            <v>5.5459612766417417</v>
          </cell>
          <cell r="J68">
            <v>-4.9661182451301675E-2</v>
          </cell>
          <cell r="K68">
            <v>3.904819567957297E-4</v>
          </cell>
          <cell r="L68">
            <v>0</v>
          </cell>
          <cell r="M68">
            <v>2.0927027913409049</v>
          </cell>
          <cell r="N68">
            <v>0</v>
          </cell>
          <cell r="O68">
            <v>0</v>
          </cell>
          <cell r="P68">
            <v>54.553952333611541</v>
          </cell>
          <cell r="Q68">
            <v>4.3494130397396491</v>
          </cell>
          <cell r="R68">
            <v>-2.6538385457281377E-2</v>
          </cell>
          <cell r="S68">
            <v>2.6670787668907076E-4</v>
          </cell>
        </row>
        <row r="69">
          <cell r="B69">
            <v>2052</v>
          </cell>
          <cell r="D69">
            <v>76.505004730070354</v>
          </cell>
          <cell r="E69">
            <v>3.2893233241775195</v>
          </cell>
          <cell r="F69">
            <v>-3.6042457042012943E-3</v>
          </cell>
          <cell r="G69">
            <v>1.5978854630564659E-4</v>
          </cell>
          <cell r="H69">
            <v>41.627449530506382</v>
          </cell>
          <cell r="I69">
            <v>5.5824484175545708</v>
          </cell>
          <cell r="J69">
            <v>-4.9987905713800823E-2</v>
          </cell>
          <cell r="K69">
            <v>3.9305095601350825E-4</v>
          </cell>
          <cell r="L69">
            <v>0</v>
          </cell>
          <cell r="M69">
            <v>2.0946920137552256</v>
          </cell>
          <cell r="N69">
            <v>0</v>
          </cell>
          <cell r="O69">
            <v>0</v>
          </cell>
          <cell r="P69">
            <v>54.923087456525792</v>
          </cell>
          <cell r="Q69">
            <v>4.3778422372455434</v>
          </cell>
          <cell r="R69">
            <v>-2.6713464323009761E-2</v>
          </cell>
          <cell r="S69">
            <v>2.6848391029042856E-4</v>
          </cell>
        </row>
        <row r="70">
          <cell r="B70">
            <v>2053</v>
          </cell>
          <cell r="D70">
            <v>77.034027472785311</v>
          </cell>
          <cell r="E70">
            <v>3.3120685923174573</v>
          </cell>
          <cell r="F70">
            <v>-3.6291686220493824E-3</v>
          </cell>
          <cell r="G70">
            <v>1.6089346454360108E-4</v>
          </cell>
          <cell r="H70">
            <v>41.902723129510846</v>
          </cell>
          <cell r="I70">
            <v>5.6193639789086447</v>
          </cell>
          <cell r="J70">
            <v>-5.0318465257268651E-2</v>
          </cell>
          <cell r="K70">
            <v>3.956501196056638E-4</v>
          </cell>
          <cell r="L70">
            <v>0</v>
          </cell>
          <cell r="M70">
            <v>2.0966909124447515</v>
          </cell>
          <cell r="N70">
            <v>0</v>
          </cell>
          <cell r="O70">
            <v>0</v>
          </cell>
          <cell r="P70">
            <v>55.296556847028072</v>
          </cell>
          <cell r="Q70">
            <v>4.4066045151232123</v>
          </cell>
          <cell r="R70">
            <v>-2.6890598909275074E-2</v>
          </cell>
          <cell r="S70">
            <v>2.7028079751528566E-4</v>
          </cell>
        </row>
        <row r="71">
          <cell r="B71">
            <v>2054</v>
          </cell>
          <cell r="D71">
            <v>77.569261832831572</v>
          </cell>
          <cell r="E71">
            <v>3.3350809281850662</v>
          </cell>
          <cell r="F71">
            <v>-3.6543841768976451E-3</v>
          </cell>
          <cell r="G71">
            <v>1.6201135638121847E-4</v>
          </cell>
          <cell r="H71">
            <v>42.181228903846105</v>
          </cell>
          <cell r="I71">
            <v>5.6567129910809681</v>
          </cell>
          <cell r="J71">
            <v>-5.0652906126100093E-2</v>
          </cell>
          <cell r="K71">
            <v>3.9827980175271757E-4</v>
          </cell>
          <cell r="L71">
            <v>0</v>
          </cell>
          <cell r="M71">
            <v>2.0986905092437964</v>
          </cell>
          <cell r="N71">
            <v>0</v>
          </cell>
          <cell r="O71">
            <v>0</v>
          </cell>
          <cell r="P71">
            <v>55.674411396714348</v>
          </cell>
          <cell r="Q71">
            <v>4.4357033016456837</v>
          </cell>
          <cell r="R71">
            <v>-2.7069813353696143E-2</v>
          </cell>
          <cell r="S71">
            <v>2.7209878322027815E-4</v>
          </cell>
        </row>
        <row r="72">
          <cell r="B72">
            <v>2055</v>
          </cell>
          <cell r="D72">
            <v>78.11078074505059</v>
          </cell>
          <cell r="E72">
            <v>3.3583634676049368</v>
          </cell>
          <cell r="F72">
            <v>-3.6798958047969633E-3</v>
          </cell>
          <cell r="G72">
            <v>1.63142374150393E-4</v>
          </cell>
          <cell r="H72">
            <v>42.463004804690186</v>
          </cell>
          <cell r="I72">
            <v>5.694500543513632</v>
          </cell>
          <cell r="J72">
            <v>-5.0991273893587104E-2</v>
          </cell>
          <cell r="K72">
            <v>4.0094036079386594E-4</v>
          </cell>
          <cell r="L72">
            <v>0</v>
          </cell>
          <cell r="M72">
            <v>2.1006263686410942</v>
          </cell>
          <cell r="N72">
            <v>0</v>
          </cell>
          <cell r="O72">
            <v>0</v>
          </cell>
          <cell r="P72">
            <v>56.05670259473353</v>
          </cell>
          <cell r="Q72">
            <v>4.4651391268980998</v>
          </cell>
          <cell r="R72">
            <v>-2.7251132077308077E-2</v>
          </cell>
          <cell r="S72">
            <v>2.7393811513707093E-4</v>
          </cell>
        </row>
        <row r="73">
          <cell r="B73">
            <v>2056</v>
          </cell>
          <cell r="D73">
            <v>78.658658000661603</v>
          </cell>
          <cell r="E73">
            <v>3.381919383221518</v>
          </cell>
          <cell r="F73">
            <v>-3.7057069821432405E-3</v>
          </cell>
          <cell r="G73">
            <v>1.6428667197165178E-4</v>
          </cell>
          <cell r="H73">
            <v>42.748089228831844</v>
          </cell>
          <cell r="I73">
            <v>5.7327317854073438</v>
          </cell>
          <cell r="J73">
            <v>-5.1333614668128739E-2</v>
          </cell>
          <cell r="K73">
            <v>4.0363215927581044E-4</v>
          </cell>
          <cell r="L73">
            <v>0</v>
          </cell>
          <cell r="M73">
            <v>2.1025737160559608</v>
          </cell>
          <cell r="N73">
            <v>0</v>
          </cell>
          <cell r="O73">
            <v>0</v>
          </cell>
          <cell r="P73">
            <v>56.44348253480382</v>
          </cell>
          <cell r="Q73">
            <v>4.4949199814677865</v>
          </cell>
          <cell r="R73">
            <v>-2.7434579787890004E-2</v>
          </cell>
          <cell r="S73">
            <v>2.7579904390611558E-4</v>
          </cell>
        </row>
        <row r="74">
          <cell r="B74">
            <v>2057</v>
          </cell>
          <cell r="D74">
            <v>79.212968257316959</v>
          </cell>
          <cell r="E74">
            <v>3.4057518849314441</v>
          </cell>
          <cell r="F74">
            <v>-3.7318212261511162E-3</v>
          </cell>
          <cell r="G74">
            <v>1.654444057751562E-4</v>
          </cell>
          <cell r="H74">
            <v>43.036521023902758</v>
          </cell>
          <cell r="I74">
            <v>5.7714119264230943</v>
          </cell>
          <cell r="J74">
            <v>-5.1679975099514303E-2</v>
          </cell>
          <cell r="K74">
            <v>4.0635556400216133E-4</v>
          </cell>
          <cell r="L74">
            <v>0</v>
          </cell>
          <cell r="M74">
            <v>2.1044501800908524</v>
          </cell>
          <cell r="N74">
            <v>0</v>
          </cell>
          <cell r="O74">
            <v>0</v>
          </cell>
          <cell r="P74">
            <v>56.834803922311316</v>
          </cell>
          <cell r="Q74">
            <v>4.5250455366073812</v>
          </cell>
          <cell r="R74">
            <v>-2.7620181483331986E-2</v>
          </cell>
          <cell r="S74">
            <v>2.7768182311080461E-4</v>
          </cell>
        </row>
        <row r="75">
          <cell r="B75">
            <v>2058</v>
          </cell>
          <cell r="D75">
            <v>79.773787049275541</v>
          </cell>
          <cell r="E75">
            <v>3.42986422032094</v>
          </cell>
          <cell r="F75">
            <v>-3.7582420953332549E-3</v>
          </cell>
          <cell r="G75">
            <v>1.6661573332195039E-4</v>
          </cell>
          <cell r="H75">
            <v>43.328339493671187</v>
          </cell>
          <cell r="I75">
            <v>5.8105462373920655</v>
          </cell>
          <cell r="J75">
            <v>-5.2030402385280144E-2</v>
          </cell>
          <cell r="K75">
            <v>4.0911094608342061E-4</v>
          </cell>
          <cell r="L75">
            <v>0</v>
          </cell>
          <cell r="M75">
            <v>2.1062820153644006</v>
          </cell>
          <cell r="N75">
            <v>0</v>
          </cell>
          <cell r="O75">
            <v>0</v>
          </cell>
          <cell r="P75">
            <v>57.230720081492123</v>
          </cell>
          <cell r="Q75">
            <v>4.5555212776316285</v>
          </cell>
          <cell r="R75">
            <v>-2.7807962455041399E-2</v>
          </cell>
          <cell r="S75">
            <v>2.7958670931202634E-4</v>
          </cell>
        </row>
        <row r="76">
          <cell r="B76">
            <v>2059</v>
          </cell>
          <cell r="D76">
            <v>80.341190797695447</v>
          </cell>
          <cell r="E76">
            <v>3.4542596751083541</v>
          </cell>
          <cell r="F76">
            <v>-3.7849731899852412E-3</v>
          </cell>
          <cell r="G76">
            <v>1.6780081422545834E-4</v>
          </cell>
          <cell r="H76">
            <v>43.62358440339775</v>
          </cell>
          <cell r="I76">
            <v>5.8501400510338595</v>
          </cell>
          <cell r="J76">
            <v>-5.238494427714107E-2</v>
          </cell>
          <cell r="K76">
            <v>4.1189868098755167E-4</v>
          </cell>
          <cell r="L76">
            <v>0</v>
          </cell>
          <cell r="M76">
            <v>2.1080831128969746</v>
          </cell>
          <cell r="N76">
            <v>0</v>
          </cell>
          <cell r="O76">
            <v>0</v>
          </cell>
          <cell r="P76">
            <v>57.631284962698508</v>
          </cell>
          <cell r="Q76">
            <v>4.5863520815564245</v>
          </cell>
          <cell r="R76">
            <v>-2.7997948291389275E-2</v>
          </cell>
          <cell r="S76">
            <v>2.815139620831253E-4</v>
          </cell>
        </row>
        <row r="77">
          <cell r="B77">
            <v>2060</v>
          </cell>
          <cell r="D77">
            <v>80.915256821047876</v>
          </cell>
          <cell r="E77">
            <v>3.4789415735919023</v>
          </cell>
          <cell r="F77">
            <v>-3.8120181526761937E-3</v>
          </cell>
          <cell r="G77">
            <v>1.6899980997323448E-4</v>
          </cell>
          <cell r="H77">
            <v>43.922295985254166</v>
          </cell>
          <cell r="I77">
            <v>5.8901987626831893</v>
          </cell>
          <cell r="J77">
            <v>-5.2743649087497423E-2</v>
          </cell>
          <cell r="K77">
            <v>4.1471914859114408E-4</v>
          </cell>
          <cell r="L77">
            <v>0</v>
          </cell>
          <cell r="M77">
            <v>2.1098389220436204</v>
          </cell>
          <cell r="N77">
            <v>0</v>
          </cell>
          <cell r="O77">
            <v>0</v>
          </cell>
          <cell r="P77">
            <v>58.036553149750759</v>
          </cell>
          <cell r="Q77">
            <v>4.6175413641341834</v>
          </cell>
          <cell r="R77">
            <v>-2.8190164881197199E-2</v>
          </cell>
          <cell r="S77">
            <v>2.8346384404527429E-4</v>
          </cell>
        </row>
        <row r="78">
          <cell r="B78">
            <v>2061</v>
          </cell>
          <cell r="D78">
            <v>81.496063345652985</v>
          </cell>
          <cell r="E78">
            <v>3.503913279102655</v>
          </cell>
          <cell r="F78">
            <v>-3.839380668745123E-3</v>
          </cell>
          <cell r="G78">
            <v>1.7021288394896886E-4</v>
          </cell>
          <cell r="H78">
            <v>44.22451494380558</v>
          </cell>
          <cell r="I78">
            <v>5.9307278310250764</v>
          </cell>
          <cell r="J78">
            <v>-5.3106565696018446E-2</v>
          </cell>
          <cell r="K78">
            <v>4.1757273323117804E-4</v>
          </cell>
          <cell r="L78">
            <v>0</v>
          </cell>
          <cell r="M78">
            <v>2.1112324901628421</v>
          </cell>
          <cell r="N78">
            <v>0</v>
          </cell>
          <cell r="O78">
            <v>0</v>
          </cell>
          <cell r="P78">
            <v>58.446579867375057</v>
          </cell>
          <cell r="Q78">
            <v>4.6490765368219149</v>
          </cell>
          <cell r="R78">
            <v>-2.8384638417265108E-2</v>
          </cell>
          <cell r="S78">
            <v>2.8543662090326074E-4</v>
          </cell>
        </row>
        <row r="79">
          <cell r="B79">
            <v>2062</v>
          </cell>
          <cell r="D79">
            <v>82.083689516339575</v>
          </cell>
          <cell r="E79">
            <v>3.5291781944628497</v>
          </cell>
          <cell r="F79">
            <v>-3.8670644668031199E-3</v>
          </cell>
          <cell r="G79">
            <v>1.7144020145475105E-4</v>
          </cell>
          <cell r="H79">
            <v>44.530282461557221</v>
          </cell>
          <cell r="I79">
            <v>5.9717327788386889</v>
          </cell>
          <cell r="J79">
            <v>-5.3473743556302925E-2</v>
          </cell>
          <cell r="K79">
            <v>4.2045982375739637E-4</v>
          </cell>
          <cell r="L79">
            <v>0</v>
          </cell>
          <cell r="M79">
            <v>2.1126176426671628</v>
          </cell>
          <cell r="N79">
            <v>0</v>
          </cell>
          <cell r="O79">
            <v>0</v>
          </cell>
          <cell r="P79">
            <v>58.861420988728824</v>
          </cell>
          <cell r="Q79">
            <v>4.6809806701080321</v>
          </cell>
          <cell r="R79">
            <v>-2.8581395399940465E-2</v>
          </cell>
          <cell r="S79">
            <v>2.8743256148169323E-4</v>
          </cell>
        </row>
        <row r="80">
          <cell r="B80">
            <v>2063</v>
          </cell>
          <cell r="D80">
            <v>82.678215407229899</v>
          </cell>
          <cell r="E80">
            <v>3.5547397624495822</v>
          </cell>
          <cell r="F80">
            <v>-3.8950733192414451E-3</v>
          </cell>
          <cell r="G80">
            <v>1.726819297335952E-4</v>
          </cell>
          <cell r="H80">
            <v>44.839640204566194</v>
          </cell>
          <cell r="I80">
            <v>6.0132191937499151</v>
          </cell>
          <cell r="J80">
            <v>-5.3845232702618123E-2</v>
          </cell>
          <cell r="K80">
            <v>4.2338081358529224E-4</v>
          </cell>
          <cell r="L80">
            <v>0</v>
          </cell>
          <cell r="M80">
            <v>2.113862476528789</v>
          </cell>
          <cell r="N80">
            <v>0</v>
          </cell>
          <cell r="O80">
            <v>0</v>
          </cell>
          <cell r="P80">
            <v>59.281133043014307</v>
          </cell>
          <cell r="Q80">
            <v>4.7132510991828784</v>
          </cell>
          <cell r="R80">
            <v>-2.8780462640729424E-2</v>
          </cell>
          <cell r="S80">
            <v>2.8945193776163362E-4</v>
          </cell>
        </row>
        <row r="81">
          <cell r="B81">
            <v>2064</v>
          </cell>
          <cell r="D81">
            <v>83.279722032651236</v>
          </cell>
          <cell r="E81">
            <v>3.5806014662639476</v>
          </cell>
          <cell r="F81">
            <v>-3.923411042745583E-3</v>
          </cell>
          <cell r="G81">
            <v>1.7393823799223012E-4</v>
          </cell>
          <cell r="H81">
            <v>45.152630328119322</v>
          </cell>
          <cell r="I81">
            <v>6.0551927289927816</v>
          </cell>
          <cell r="J81">
            <v>-5.4221083756717865E-2</v>
          </cell>
          <cell r="K81">
            <v>4.2633610074971936E-4</v>
          </cell>
          <cell r="L81">
            <v>0</v>
          </cell>
          <cell r="M81">
            <v>2.1150405409619588</v>
          </cell>
          <cell r="N81">
            <v>0</v>
          </cell>
          <cell r="O81">
            <v>0</v>
          </cell>
          <cell r="P81">
            <v>59.705773223181822</v>
          </cell>
          <cell r="Q81">
            <v>4.7458961169119993</v>
          </cell>
          <cell r="R81">
            <v>-2.8981867265950353E-2</v>
          </cell>
          <cell r="S81">
            <v>2.9149502491765958E-4</v>
          </cell>
        </row>
        <row r="82">
          <cell r="B82">
            <v>2065</v>
          </cell>
          <cell r="D82">
            <v>83.888291358175366</v>
          </cell>
          <cell r="E82">
            <v>3.6067668300056832</v>
          </cell>
          <cell r="F82">
            <v>-3.9520814988153264E-3</v>
          </cell>
          <cell r="G82">
            <v>1.7520929742415622E-4</v>
          </cell>
          <cell r="H82">
            <v>45.469295482477371</v>
          </cell>
          <cell r="I82">
            <v>6.0976591041797903</v>
          </cell>
          <cell r="J82">
            <v>-5.4601347934740488E-2</v>
          </cell>
          <cell r="K82">
            <v>4.2932608795912989E-4</v>
          </cell>
          <cell r="L82">
            <v>0</v>
          </cell>
          <cell r="M82">
            <v>2.1160766500600197</v>
          </cell>
          <cell r="N82">
            <v>0</v>
          </cell>
          <cell r="O82">
            <v>0</v>
          </cell>
          <cell r="P82">
            <v>60.135399393723119</v>
          </cell>
          <cell r="Q82">
            <v>4.7789161718569932</v>
          </cell>
          <cell r="R82">
            <v>-2.918563672043023E-2</v>
          </cell>
          <cell r="S82">
            <v>2.9356210135536088E-4</v>
          </cell>
        </row>
        <row r="83">
          <cell r="B83">
            <v>2066</v>
          </cell>
          <cell r="D83">
            <v>84.504006311787847</v>
          </cell>
          <cell r="E83">
            <v>3.633239419153389</v>
          </cell>
          <cell r="F83">
            <v>-3.9810885942909774E-3</v>
          </cell>
          <cell r="G83">
            <v>1.7649528123297388E-4</v>
          </cell>
          <cell r="H83">
            <v>45.789678818686987</v>
          </cell>
          <cell r="I83">
            <v>6.1406241060813249</v>
          </cell>
          <cell r="J83">
            <v>-5.4986077054188044E-2</v>
          </cell>
          <cell r="K83">
            <v>4.3235118265045133E-4</v>
          </cell>
          <cell r="L83">
            <v>0</v>
          </cell>
          <cell r="M83">
            <v>2.1170984894255502</v>
          </cell>
          <cell r="N83">
            <v>0</v>
          </cell>
          <cell r="O83">
            <v>0</v>
          </cell>
          <cell r="P83">
            <v>60.570070098556499</v>
          </cell>
          <cell r="Q83">
            <v>4.8123225344555243</v>
          </cell>
          <cell r="R83">
            <v>-2.9391798771244516E-2</v>
          </cell>
          <cell r="S83">
            <v>2.9565344874927791E-4</v>
          </cell>
        </row>
        <row r="84">
          <cell r="B84">
            <v>2067</v>
          </cell>
          <cell r="D84">
            <v>85.12695079518835</v>
          </cell>
          <cell r="E84">
            <v>3.6600228410503823</v>
          </cell>
          <cell r="F84">
            <v>-4.0104362818857171E-3</v>
          </cell>
          <cell r="G84">
            <v>1.7779636465598507E-4</v>
          </cell>
          <cell r="H84">
            <v>46.113823994460702</v>
          </cell>
          <cell r="I84">
            <v>6.1840935894141875</v>
          </cell>
          <cell r="J84">
            <v>-5.5375323540987231E-2</v>
          </cell>
          <cell r="K84">
            <v>4.3541179704460634E-4</v>
          </cell>
          <cell r="L84">
            <v>0</v>
          </cell>
          <cell r="M84">
            <v>2.1179516303237884</v>
          </cell>
          <cell r="N84">
            <v>0</v>
          </cell>
          <cell r="O84">
            <v>0</v>
          </cell>
          <cell r="P84">
            <v>61.009844569004358</v>
          </cell>
          <cell r="Q84">
            <v>4.8461115514190167</v>
          </cell>
          <cell r="R84">
            <v>-2.9600381511500844E-2</v>
          </cell>
          <cell r="S84">
            <v>2.9776935208128397E-4</v>
          </cell>
        </row>
        <row r="85">
          <cell r="B85">
            <v>2068</v>
          </cell>
          <cell r="D85">
            <v>85.757209695223665</v>
          </cell>
          <cell r="E85">
            <v>3.687120745396264</v>
          </cell>
          <cell r="F85">
            <v>-4.0401285607242288E-3</v>
          </cell>
          <cell r="G85">
            <v>1.7911272498807268E-4</v>
          </cell>
          <cell r="H85">
            <v>46.441775180126079</v>
          </cell>
          <cell r="I85">
            <v>6.2280734776394118</v>
          </cell>
          <cell r="J85">
            <v>-5.5769140436633356E-2</v>
          </cell>
          <cell r="K85">
            <v>4.3850834820268467E-4</v>
          </cell>
          <cell r="L85">
            <v>0</v>
          </cell>
          <cell r="M85">
            <v>2.1187318141465505</v>
          </cell>
          <cell r="N85">
            <v>0</v>
          </cell>
          <cell r="O85">
            <v>0</v>
          </cell>
          <cell r="P85">
            <v>61.454782731864505</v>
          </cell>
          <cell r="Q85">
            <v>4.8802929034857323</v>
          </cell>
          <cell r="R85">
            <v>-2.9811413364167223E-2</v>
          </cell>
          <cell r="S85">
            <v>2.999100996794192E-4</v>
          </cell>
        </row>
        <row r="86">
          <cell r="B86">
            <v>2069</v>
          </cell>
          <cell r="D86">
            <v>86.394868895455105</v>
          </cell>
          <cell r="E86">
            <v>3.7145368247442501</v>
          </cell>
          <cell r="F86">
            <v>-4.0701694768876555E-3</v>
          </cell>
          <cell r="G86">
            <v>1.8044454160585997E-4</v>
          </cell>
          <cell r="H86">
            <v>46.773577064644684</v>
          </cell>
          <cell r="I86">
            <v>6.2725697637694351</v>
          </cell>
          <cell r="J86">
            <v>-5.6167581405418214E-2</v>
          </cell>
          <cell r="K86">
            <v>4.416412580827759E-4</v>
          </cell>
          <cell r="L86">
            <v>0</v>
          </cell>
          <cell r="M86">
            <v>2.1193935899552967</v>
          </cell>
          <cell r="N86">
            <v>0</v>
          </cell>
          <cell r="O86">
            <v>0</v>
          </cell>
          <cell r="P86">
            <v>61.904945217576255</v>
          </cell>
          <cell r="Q86">
            <v>4.914868829973563</v>
          </cell>
          <cell r="R86">
            <v>-3.0024923085945152E-2</v>
          </cell>
          <cell r="S86">
            <v>3.0207598325718033E-4</v>
          </cell>
        </row>
        <row r="87">
          <cell r="B87">
            <v>2070</v>
          </cell>
          <cell r="D87">
            <v>87.040015287861479</v>
          </cell>
          <cell r="E87">
            <v>3.7422748150043454</v>
          </cell>
          <cell r="F87">
            <v>-4.1005631239649388E-3</v>
          </cell>
          <cell r="G87">
            <v>1.8179199599215357E-4</v>
          </cell>
          <cell r="H87">
            <v>47.109274861701664</v>
          </cell>
          <cell r="I87">
            <v>6.3175885111847414</v>
          </cell>
          <cell r="J87">
            <v>-5.6570700741742606E-2</v>
          </cell>
          <cell r="K87">
            <v>4.4481095359746696E-4</v>
          </cell>
          <cell r="L87">
            <v>0</v>
          </cell>
          <cell r="M87">
            <v>2.1199643387227516</v>
          </cell>
          <cell r="N87">
            <v>0</v>
          </cell>
          <cell r="O87">
            <v>0</v>
          </cell>
          <cell r="P87">
            <v>62.360393368482264</v>
          </cell>
          <cell r="Q87">
            <v>4.949845491217725</v>
          </cell>
          <cell r="R87">
            <v>-3.0240939771188181E-2</v>
          </cell>
          <cell r="S87">
            <v>3.0426729795327137E-4</v>
          </cell>
        </row>
        <row r="88">
          <cell r="B88">
            <v>2071</v>
          </cell>
          <cell r="D88">
            <v>87.692736784679667</v>
          </cell>
          <cell r="E88">
            <v>3.7703384959524264</v>
          </cell>
          <cell r="F88">
            <v>-4.1313136436106433E-3</v>
          </cell>
          <cell r="G88">
            <v>1.8315527176067373E-4</v>
          </cell>
          <cell r="H88">
            <v>47.448914315866951</v>
          </cell>
          <cell r="I88">
            <v>6.3631358544601113</v>
          </cell>
          <cell r="J88">
            <v>-5.6978553377515041E-2</v>
          </cell>
          <cell r="K88">
            <v>4.4801786667201745E-4</v>
          </cell>
          <cell r="L88">
            <v>0</v>
          </cell>
          <cell r="M88">
            <v>2.1205312530693168</v>
          </cell>
          <cell r="N88">
            <v>0</v>
          </cell>
          <cell r="O88">
            <v>0</v>
          </cell>
          <cell r="P88">
            <v>62.821189247187576</v>
          </cell>
          <cell r="Q88">
            <v>4.9852322780115594</v>
          </cell>
          <cell r="R88">
            <v>-3.0459492855866552E-2</v>
          </cell>
          <cell r="S88">
            <v>3.0648434237182142E-4</v>
          </cell>
        </row>
        <row r="89">
          <cell r="B89">
            <v>2072</v>
          </cell>
          <cell r="D89">
            <v>88.353122330384181</v>
          </cell>
          <cell r="E89">
            <v>3.7987316917452998</v>
          </cell>
          <cell r="F89">
            <v>-4.1624252261093318E-3</v>
          </cell>
          <cell r="G89">
            <v>1.8453455468107476E-4</v>
          </cell>
          <cell r="H89">
            <v>47.792541708828679</v>
          </cell>
          <cell r="I89">
            <v>6.4092180002005517</v>
          </cell>
          <cell r="J89">
            <v>-5.7391194889637044E-2</v>
          </cell>
          <cell r="K89">
            <v>4.5126243430321613E-4</v>
          </cell>
          <cell r="L89">
            <v>0</v>
          </cell>
          <cell r="M89">
            <v>2.1210011029907339</v>
          </cell>
          <cell r="N89">
            <v>0</v>
          </cell>
          <cell r="O89">
            <v>0</v>
          </cell>
          <cell r="P89">
            <v>63.287395645016609</v>
          </cell>
          <cell r="Q89">
            <v>5.021029059052168</v>
          </cell>
          <cell r="R89">
            <v>-3.0680612121578327E-2</v>
          </cell>
          <cell r="S89">
            <v>3.0872741862307448E-4</v>
          </cell>
        </row>
        <row r="90">
          <cell r="B90">
            <v>2073</v>
          </cell>
          <cell r="D90">
            <v>89.021261913807336</v>
          </cell>
          <cell r="E90">
            <v>3.8274582714418068</v>
          </cell>
          <cell r="F90">
            <v>-4.193902110946556E-3</v>
          </cell>
          <cell r="G90">
            <v>1.8593003270425933E-4</v>
          </cell>
          <cell r="H90">
            <v>48.140203865699959</v>
          </cell>
          <cell r="I90">
            <v>6.455841227887066</v>
          </cell>
          <cell r="J90">
            <v>-5.7808681507576537E-2</v>
          </cell>
          <cell r="K90">
            <v>4.5454509861893002E-4</v>
          </cell>
          <cell r="L90">
            <v>0</v>
          </cell>
          <cell r="M90">
            <v>2.1214001002506726</v>
          </cell>
          <cell r="N90">
            <v>0</v>
          </cell>
          <cell r="O90">
            <v>0</v>
          </cell>
          <cell r="P90">
            <v>63.759076090569678</v>
          </cell>
          <cell r="Q90">
            <v>5.0572421003562305</v>
          </cell>
          <cell r="R90">
            <v>-3.0904327699607655E-2</v>
          </cell>
          <cell r="S90">
            <v>3.1099683236455761E-4</v>
          </cell>
        </row>
        <row r="91">
          <cell r="B91">
            <v>2074</v>
          </cell>
          <cell r="D91">
            <v>89.697246580401796</v>
          </cell>
          <cell r="E91">
            <v>3.8565221495300541</v>
          </cell>
          <cell r="F91">
            <v>-4.225748587386567E-3</v>
          </cell>
          <cell r="G91">
            <v>1.8734189598799012E-4</v>
          </cell>
          <cell r="H91">
            <v>48.491948161399463</v>
          </cell>
          <cell r="I91">
            <v>6.5030118907323242</v>
          </cell>
          <cell r="J91">
            <v>-5.8231070121029987E-2</v>
          </cell>
          <cell r="K91">
            <v>4.5786630693835084E-4</v>
          </cell>
          <cell r="L91">
            <v>0</v>
          </cell>
          <cell r="M91">
            <v>2.1216393301400411</v>
          </cell>
          <cell r="N91">
            <v>0</v>
          </cell>
          <cell r="O91">
            <v>0</v>
          </cell>
          <cell r="P91">
            <v>64.236294858379722</v>
          </cell>
          <cell r="Q91">
            <v>5.0938716135108999</v>
          </cell>
          <cell r="R91">
            <v>-3.1130670075030675E-2</v>
          </cell>
          <cell r="S91">
            <v>3.1329289284273134E-4</v>
          </cell>
        </row>
        <row r="92">
          <cell r="B92">
            <v>2075</v>
          </cell>
          <cell r="D92">
            <v>90.381168444647074</v>
          </cell>
          <cell r="E92">
            <v>3.8859272864608241</v>
          </cell>
          <cell r="F92">
            <v>-4.2579689950567913E-3</v>
          </cell>
          <cell r="G92">
            <v>1.8877033692280188E-4</v>
          </cell>
          <cell r="H92">
            <v>48.847822527107184</v>
          </cell>
          <cell r="I92">
            <v>6.550736416546413</v>
          </cell>
          <cell r="J92">
            <v>-5.865841828767468E-2</v>
          </cell>
          <cell r="K92">
            <v>4.6122651183295082E-4</v>
          </cell>
          <cell r="L92">
            <v>0</v>
          </cell>
          <cell r="M92">
            <v>2.1218905543089353</v>
          </cell>
          <cell r="N92">
            <v>0</v>
          </cell>
          <cell r="O92">
            <v>0</v>
          </cell>
          <cell r="P92">
            <v>64.719116977670907</v>
          </cell>
          <cell r="Q92">
            <v>5.1309317064131807</v>
          </cell>
          <cell r="R92">
            <v>-3.1359670090869617E-2</v>
          </cell>
          <cell r="S92">
            <v>3.1561591293513021E-4</v>
          </cell>
        </row>
        <row r="93">
          <cell r="B93">
            <v>2076</v>
          </cell>
          <cell r="D93">
            <v>91.07312070260167</v>
          </cell>
          <cell r="E93">
            <v>3.9156776891872589</v>
          </cell>
          <cell r="F93">
            <v>-4.2905677245391911E-3</v>
          </cell>
          <cell r="G93">
            <v>1.9021555015821806E-4</v>
          </cell>
          <cell r="H93">
            <v>49.207875456795804</v>
          </cell>
          <cell r="I93">
            <v>6.5990213086127198</v>
          </cell>
          <cell r="J93">
            <v>-5.909078424101185E-2</v>
          </cell>
          <cell r="K93">
            <v>4.6462617118815268E-4</v>
          </cell>
          <cell r="L93">
            <v>0</v>
          </cell>
          <cell r="M93">
            <v>2.1219120398209923</v>
          </cell>
          <cell r="N93">
            <v>0</v>
          </cell>
          <cell r="O93">
            <v>0</v>
          </cell>
          <cell r="P93">
            <v>65.207608241219901</v>
          </cell>
          <cell r="Q93">
            <v>5.1684145945554834</v>
          </cell>
          <cell r="R93">
            <v>-3.1591358952295708E-2</v>
          </cell>
          <cell r="S93">
            <v>3.1796620919299749E-4</v>
          </cell>
        </row>
        <row r="94">
          <cell r="B94">
            <v>2077</v>
          </cell>
          <cell r="D94">
            <v>91.773197644602732</v>
          </cell>
          <cell r="E94">
            <v>3.9457774117108735</v>
          </cell>
          <cell r="F94">
            <v>-4.3235492179685472E-3</v>
          </cell>
          <cell r="G94">
            <v>1.9167773262927519E-4</v>
          </cell>
          <cell r="H94">
            <v>49.572156013838921</v>
          </cell>
          <cell r="I94">
            <v>6.647873146574133</v>
          </cell>
          <cell r="J94">
            <v>-5.9528226898302138E-2</v>
          </cell>
          <cell r="K94">
            <v>4.6806574826572497E-4</v>
          </cell>
          <cell r="L94">
            <v>0</v>
          </cell>
          <cell r="M94">
            <v>2.121944172315366</v>
          </cell>
          <cell r="N94">
            <v>0</v>
          </cell>
          <cell r="O94">
            <v>0</v>
          </cell>
          <cell r="P94">
            <v>65.701835214321349</v>
          </cell>
          <cell r="Q94">
            <v>5.2063381467061829</v>
          </cell>
          <cell r="R94">
            <v>-3.1825768230881415E-2</v>
          </cell>
          <cell r="S94">
            <v>3.2034410188442106E-4</v>
          </cell>
        </row>
        <row r="95">
          <cell r="B95">
            <v>2078</v>
          </cell>
          <cell r="D95">
            <v>92.481494668114536</v>
          </cell>
          <cell r="E95">
            <v>3.9762305556339816</v>
          </cell>
          <cell r="F95">
            <v>-4.3569179696377773E-3</v>
          </cell>
          <cell r="G95">
            <v>1.9315708358335837E-4</v>
          </cell>
          <cell r="H95">
            <v>49.940713837696606</v>
          </cell>
          <cell r="I95">
            <v>6.6972985873296107</v>
          </cell>
          <cell r="J95">
            <v>-5.9970805868593845E-2</v>
          </cell>
          <cell r="K95">
            <v>4.7154571176690846E-4</v>
          </cell>
          <cell r="L95">
            <v>0</v>
          </cell>
          <cell r="M95">
            <v>2.1218328801030588</v>
          </cell>
          <cell r="N95">
            <v>0</v>
          </cell>
          <cell r="O95">
            <v>0</v>
          </cell>
          <cell r="P95">
            <v>66.201865243858407</v>
          </cell>
          <cell r="Q95">
            <v>5.2446993512348934</v>
          </cell>
          <cell r="R95">
            <v>-3.2062929868902551E-2</v>
          </cell>
          <cell r="S95">
            <v>3.227499150379747E-4</v>
          </cell>
        </row>
        <row r="96">
          <cell r="B96">
            <v>2079</v>
          </cell>
          <cell r="D96">
            <v>93.198108290728271</v>
          </cell>
          <cell r="E96">
            <v>4.0070412707186147</v>
          </cell>
          <cell r="F96">
            <v>-4.3906785266103658E-3</v>
          </cell>
          <cell r="G96">
            <v>1.9465380460735257E-4</v>
          </cell>
          <cell r="H96">
            <v>50.313599150679835</v>
          </cell>
          <cell r="I96">
            <v>6.7473043659413197</v>
          </cell>
          <cell r="J96">
            <v>-6.0418581460845937E-2</v>
          </cell>
          <cell r="K96">
            <v>4.7506653589628607E-4</v>
          </cell>
          <cell r="L96">
            <v>0</v>
          </cell>
          <cell r="M96">
            <v>2.1216681180353247</v>
          </cell>
          <cell r="N96">
            <v>0</v>
          </cell>
          <cell r="O96">
            <v>0</v>
          </cell>
          <cell r="P96">
            <v>66.70776646748007</v>
          </cell>
          <cell r="Q96">
            <v>5.2835082117079981</v>
          </cell>
          <cell r="R96">
            <v>-3.230287618369107E-2</v>
          </cell>
          <cell r="S96">
            <v>3.251839764868735E-4</v>
          </cell>
        </row>
        <row r="97">
          <cell r="B97">
            <v>2080</v>
          </cell>
          <cell r="D97">
            <v>93.92313616331397</v>
          </cell>
          <cell r="E97">
            <v>4.0382137554519897</v>
          </cell>
          <cell r="F97">
            <v>-4.4248354893399698E-3</v>
          </cell>
          <cell r="G97">
            <v>1.9616809965511184E-4</v>
          </cell>
          <cell r="H97">
            <v>50.69086276479397</v>
          </cell>
          <cell r="I97">
            <v>6.7978972965523816</v>
          </cell>
          <cell r="J97">
            <v>-6.0871614692145998E-2</v>
          </cell>
          <cell r="K97">
            <v>4.7862870042639992E-4</v>
          </cell>
          <cell r="L97">
            <v>0</v>
          </cell>
          <cell r="M97">
            <v>2.1213425344148504</v>
          </cell>
          <cell r="N97">
            <v>0</v>
          </cell>
          <cell r="O97">
            <v>0</v>
          </cell>
          <cell r="P97">
            <v>67.219607822885934</v>
          </cell>
          <cell r="Q97">
            <v>5.3227643187599636</v>
          </cell>
          <cell r="R97">
            <v>-3.2545639872038748E-2</v>
          </cell>
          <cell r="S97">
            <v>3.2764661791364588E-4</v>
          </cell>
        </row>
        <row r="98">
          <cell r="B98">
            <v>2081</v>
          </cell>
          <cell r="D98">
            <v>94.656677083327295</v>
          </cell>
          <cell r="E98">
            <v>4.0697522576186342</v>
          </cell>
          <cell r="F98">
            <v>-4.459393512297319E-3</v>
          </cell>
          <cell r="G98">
            <v>1.9770017507525183E-4</v>
          </cell>
          <cell r="H98">
            <v>51.072556088662871</v>
          </cell>
          <cell r="I98">
            <v>6.849084273315432</v>
          </cell>
          <cell r="J98">
            <v>-6.1329967296024919E-2</v>
          </cell>
          <cell r="K98">
            <v>4.822326907631295E-4</v>
          </cell>
          <cell r="L98">
            <v>0</v>
          </cell>
          <cell r="M98">
            <v>2.1212976278722921</v>
          </cell>
          <cell r="N98">
            <v>0</v>
          </cell>
          <cell r="O98">
            <v>0</v>
          </cell>
          <cell r="P98">
            <v>67.737459057220235</v>
          </cell>
          <cell r="Q98">
            <v>5.3624964616915944</v>
          </cell>
          <cell r="R98">
            <v>-3.2791254014652736E-2</v>
          </cell>
          <cell r="S98">
            <v>3.3013817489533135E-4</v>
          </cell>
        </row>
        <row r="99">
          <cell r="B99">
            <v>2082</v>
          </cell>
          <cell r="D99">
            <v>95.398831008272282</v>
          </cell>
          <cell r="E99">
            <v>4.1016610748792122</v>
          </cell>
          <cell r="F99">
            <v>-4.4943573046044615E-3</v>
          </cell>
          <cell r="G99">
            <v>1.9925023963926825E-4</v>
          </cell>
          <cell r="H99">
            <v>51.458731134534169</v>
          </cell>
          <cell r="I99">
            <v>6.9008722713320632</v>
          </cell>
          <cell r="J99">
            <v>-6.179370173086917E-2</v>
          </cell>
          <cell r="K99">
            <v>4.8587899801183661E-4</v>
          </cell>
          <cell r="L99">
            <v>0</v>
          </cell>
          <cell r="M99">
            <v>2.1210968913698598</v>
          </cell>
          <cell r="N99">
            <v>0</v>
          </cell>
          <cell r="O99">
            <v>0</v>
          </cell>
          <cell r="P99">
            <v>68.261390736576075</v>
          </cell>
          <cell r="Q99">
            <v>5.4026868823693803</v>
          </cell>
          <cell r="R99">
            <v>-3.3039752080663377E-2</v>
          </cell>
          <cell r="S99">
            <v>3.3265898694920894E-4</v>
          </cell>
        </row>
        <row r="100">
          <cell r="B100">
            <v>2083</v>
          </cell>
          <cell r="D100">
            <v>96.149699069322295</v>
          </cell>
          <cell r="E100">
            <v>4.1339445553561562</v>
          </cell>
          <cell r="F100">
            <v>-4.529731630676462E-3</v>
          </cell>
          <cell r="G100">
            <v>2.0081850456998542E-4</v>
          </cell>
          <cell r="H100">
            <v>51.849440525366745</v>
          </cell>
          <cell r="I100">
            <v>6.9532683476032897</v>
          </cell>
          <cell r="J100">
            <v>-6.2262881188431721E-2</v>
          </cell>
          <cell r="K100">
            <v>4.8956811904428562E-4</v>
          </cell>
          <cell r="L100">
            <v>0</v>
          </cell>
          <cell r="M100">
            <v>2.1208289102284521</v>
          </cell>
          <cell r="N100">
            <v>0</v>
          </cell>
          <cell r="O100">
            <v>0</v>
          </cell>
          <cell r="P100">
            <v>68.791474255611249</v>
          </cell>
          <cell r="Q100">
            <v>5.4433457615651228</v>
          </cell>
          <cell r="R100">
            <v>-3.3291167932184888E-2</v>
          </cell>
          <cell r="S100">
            <v>3.3520939757906152E-4</v>
          </cell>
        </row>
        <row r="101">
          <cell r="B101">
            <v>2084</v>
          </cell>
          <cell r="D101">
            <v>96.909383585100883</v>
          </cell>
          <cell r="E101">
            <v>4.1666070982261765</v>
          </cell>
          <cell r="F101">
            <v>-4.5655213108706386E-3</v>
          </cell>
          <cell r="G101">
            <v>2.024051835703392E-4</v>
          </cell>
          <cell r="H101">
            <v>52.244737502001669</v>
          </cell>
          <cell r="I101">
            <v>7.0062796419912043</v>
          </cell>
          <cell r="J101">
            <v>-6.2737569602443158E-2</v>
          </cell>
          <cell r="K101">
            <v>4.9330055656635248E-4</v>
          </cell>
          <cell r="L101">
            <v>0</v>
          </cell>
          <cell r="M101">
            <v>2.1205050578461129</v>
          </cell>
          <cell r="N101">
            <v>0</v>
          </cell>
          <cell r="O101">
            <v>0</v>
          </cell>
          <cell r="P101">
            <v>69.327781847276967</v>
          </cell>
          <cell r="Q101">
            <v>5.4844792454597151</v>
          </cell>
          <cell r="R101">
            <v>-3.3545535828929759E-2</v>
          </cell>
          <cell r="S101">
            <v>3.3778975432198477E-4</v>
          </cell>
        </row>
        <row r="102">
          <cell r="B102">
            <v>2085</v>
          </cell>
          <cell r="D102">
            <v>97.677988075624413</v>
          </cell>
          <cell r="E102">
            <v>4.1996531543197193</v>
          </cell>
          <cell r="F102">
            <v>-4.601731222143416E-3</v>
          </cell>
          <cell r="G102">
            <v>2.0401049285249752E-4</v>
          </cell>
          <cell r="H102">
            <v>52.644675930417051</v>
          </cell>
          <cell r="I102">
            <v>7.0599133781918937</v>
          </cell>
          <cell r="J102">
            <v>-6.3217831657323614E-2</v>
          </cell>
          <cell r="K102">
            <v>4.9707681918652585E-4</v>
          </cell>
          <cell r="L102">
            <v>0</v>
          </cell>
          <cell r="M102">
            <v>2.1202201741377507</v>
          </cell>
          <cell r="N102">
            <v>0</v>
          </cell>
          <cell r="O102">
            <v>0</v>
          </cell>
          <cell r="P102">
            <v>69.870386592660864</v>
          </cell>
          <cell r="Q102">
            <v>5.5260979762587574</v>
          </cell>
          <cell r="R102">
            <v>-3.3802890432877104E-2</v>
          </cell>
          <cell r="S102">
            <v>3.4040040879574469E-4</v>
          </cell>
        </row>
        <row r="103">
          <cell r="B103">
            <v>2086</v>
          </cell>
          <cell r="D103">
            <v>98.455617276408503</v>
          </cell>
          <cell r="E103">
            <v>4.2330872267274717</v>
          </cell>
          <cell r="F103">
            <v>-4.6383662987148962E-3</v>
          </cell>
          <cell r="G103">
            <v>2.0563465116732306E-4</v>
          </cell>
          <cell r="H103">
            <v>53.049310309068225</v>
          </cell>
          <cell r="I103">
            <v>7.1141768647197923</v>
          </cell>
          <cell r="J103">
            <v>-6.3703732796997189E-2</v>
          </cell>
          <cell r="K103">
            <v>5.0089742148521396E-4</v>
          </cell>
          <cell r="L103">
            <v>0</v>
          </cell>
          <cell r="M103">
            <v>2.1197650334085072</v>
          </cell>
          <cell r="N103">
            <v>0</v>
          </cell>
          <cell r="O103">
            <v>0</v>
          </cell>
          <cell r="P103">
            <v>70.419362430945569</v>
          </cell>
          <cell r="Q103">
            <v>5.5681965202218322</v>
          </cell>
          <cell r="R103">
            <v>-3.406326681299604E-2</v>
          </cell>
          <cell r="S103">
            <v>3.430417167466916E-4</v>
          </cell>
        </row>
        <row r="104">
          <cell r="B104">
            <v>2087</v>
          </cell>
          <cell r="D104">
            <v>99.242377152739948</v>
          </cell>
          <cell r="E104">
            <v>4.2669138714139843</v>
          </cell>
          <cell r="F104">
            <v>-4.6754315327412269E-3</v>
          </cell>
          <cell r="G104">
            <v>2.0727787983418176E-4</v>
          </cell>
          <cell r="H104">
            <v>53.458695776314123</v>
          </cell>
          <cell r="I104">
            <v>7.1690774959035961</v>
          </cell>
          <cell r="J104">
            <v>-6.4195339233809781E-2</v>
          </cell>
          <cell r="K104">
            <v>5.0476288408486507E-4</v>
          </cell>
          <cell r="L104">
            <v>0</v>
          </cell>
          <cell r="M104">
            <v>2.1192408142039096</v>
          </cell>
          <cell r="N104">
            <v>0</v>
          </cell>
          <cell r="O104">
            <v>0</v>
          </cell>
          <cell r="P104">
            <v>70.974784169484082</v>
          </cell>
          <cell r="Q104">
            <v>5.6107859885061151</v>
          </cell>
          <cell r="R104">
            <v>-3.4326700450024401E-2</v>
          </cell>
          <cell r="S104">
            <v>3.4571403809823675E-4</v>
          </cell>
        </row>
        <row r="105">
          <cell r="B105">
            <v>2088</v>
          </cell>
          <cell r="D105">
            <v>100.0383749141164</v>
          </cell>
          <cell r="E105">
            <v>4.3011376978384996</v>
          </cell>
          <cell r="F105">
            <v>-4.7129319749948722E-3</v>
          </cell>
          <cell r="G105">
            <v>2.0894040277110145E-4</v>
          </cell>
          <cell r="H105">
            <v>53.87288811793082</v>
          </cell>
          <cell r="I105">
            <v>7.2246227528938629</v>
          </cell>
          <cell r="J105">
            <v>-6.4692717957551688E-2</v>
          </cell>
          <cell r="K105">
            <v>5.0867373372091135E-4</v>
          </cell>
          <cell r="L105">
            <v>0</v>
          </cell>
          <cell r="M105">
            <v>2.118702938156301</v>
          </cell>
          <cell r="N105">
            <v>0</v>
          </cell>
          <cell r="O105">
            <v>0</v>
          </cell>
          <cell r="P105">
            <v>71.536727493993709</v>
          </cell>
          <cell r="Q105">
            <v>5.6538751305897028</v>
          </cell>
          <cell r="R105">
            <v>-3.4593227241303585E-2</v>
          </cell>
          <cell r="S105">
            <v>3.4841773699989786E-4</v>
          </cell>
        </row>
        <row r="106">
          <cell r="B106">
            <v>2089</v>
          </cell>
          <cell r="D106">
            <v>100.8437190288554</v>
          </cell>
          <cell r="E106">
            <v>4.3357633695830682</v>
          </cell>
          <cell r="F106">
            <v>-4.7508727355528675E-3</v>
          </cell>
          <cell r="G106">
            <v>2.1062244652528443E-4</v>
          </cell>
          <cell r="H106">
            <v>54.291943774713275</v>
          </cell>
          <cell r="I106">
            <v>7.2808202046824508</v>
          </cell>
          <cell r="J106">
            <v>-6.5195936744586069E-2</v>
          </cell>
          <cell r="K106">
            <v>5.1263050331354528E-4</v>
          </cell>
          <cell r="L106">
            <v>0</v>
          </cell>
          <cell r="M106">
            <v>2.1180830584619725</v>
          </cell>
          <cell r="N106">
            <v>0</v>
          </cell>
          <cell r="O106">
            <v>0</v>
          </cell>
          <cell r="P106">
            <v>72.105268978869404</v>
          </cell>
          <cell r="Q106">
            <v>5.6974661937021294</v>
          </cell>
          <cell r="R106">
            <v>-3.4862883505670204E-2</v>
          </cell>
          <cell r="S106">
            <v>3.5115318187692101E-4</v>
          </cell>
        </row>
      </sheetData>
      <sheetData sheetId="38">
        <row r="27">
          <cell r="B27">
            <v>2010</v>
          </cell>
          <cell r="D27">
            <v>112.99617865295197</v>
          </cell>
          <cell r="E27">
            <v>4.8582568852517864</v>
          </cell>
          <cell r="F27">
            <v>-5.3233901878446373E-3</v>
          </cell>
          <cell r="G27">
            <v>2.3600410442104844E-4</v>
          </cell>
          <cell r="H27">
            <v>52.127235414843447</v>
          </cell>
          <cell r="I27">
            <v>6.9905220265736396</v>
          </cell>
          <cell r="J27">
            <v>-6.2596468398302949E-2</v>
          </cell>
          <cell r="K27">
            <v>4.9219108893833272E-4</v>
          </cell>
          <cell r="L27">
            <v>0</v>
          </cell>
          <cell r="M27">
            <v>0</v>
          </cell>
          <cell r="N27">
            <v>0</v>
          </cell>
          <cell r="O27">
            <v>0</v>
          </cell>
          <cell r="P27">
            <v>88.205414208890446</v>
          </cell>
          <cell r="Q27">
            <v>5.7266879773443957</v>
          </cell>
          <cell r="R27">
            <v>-2.8649627105538592E-2</v>
          </cell>
          <cell r="S27">
            <v>3.4034419723255279E-4</v>
          </cell>
        </row>
        <row r="28">
          <cell r="B28">
            <v>2011</v>
          </cell>
          <cell r="D28">
            <v>123.18025682051662</v>
          </cell>
          <cell r="E28">
            <v>5.2961200808689854</v>
          </cell>
          <cell r="F28">
            <v>-5.8031747472496488E-3</v>
          </cell>
          <cell r="G28">
            <v>2.5727459583007147E-4</v>
          </cell>
          <cell r="H28">
            <v>58.230488656214341</v>
          </cell>
          <cell r="I28">
            <v>7.8089986996222009</v>
          </cell>
          <cell r="J28">
            <v>-6.9925498906249758E-2</v>
          </cell>
          <cell r="K28">
            <v>5.4981867718525057E-4</v>
          </cell>
          <cell r="L28">
            <v>0</v>
          </cell>
          <cell r="M28">
            <v>1.7018920551698673</v>
          </cell>
          <cell r="N28">
            <v>0</v>
          </cell>
          <cell r="O28">
            <v>0</v>
          </cell>
          <cell r="P28">
            <v>95.239815477525568</v>
          </cell>
          <cell r="Q28">
            <v>6.374388975093833</v>
          </cell>
          <cell r="R28">
            <v>-3.3345981371382803E-2</v>
          </cell>
          <cell r="S28">
            <v>3.8285712767704267E-4</v>
          </cell>
        </row>
        <row r="29">
          <cell r="B29">
            <v>2012</v>
          </cell>
          <cell r="D29">
            <v>120.77029852986483</v>
          </cell>
          <cell r="E29">
            <v>5.1925042188256469</v>
          </cell>
          <cell r="F29">
            <v>-5.6896386217761222E-3</v>
          </cell>
          <cell r="G29">
            <v>2.5224115085115584E-4</v>
          </cell>
          <cell r="H29">
            <v>57.703194281803896</v>
          </cell>
          <cell r="I29">
            <v>7.7382858964307433</v>
          </cell>
          <cell r="J29">
            <v>-6.9292302739568185E-2</v>
          </cell>
          <cell r="K29">
            <v>5.4483990571834427E-4</v>
          </cell>
          <cell r="L29">
            <v>0</v>
          </cell>
          <cell r="M29">
            <v>1.7943565121445386</v>
          </cell>
          <cell r="N29">
            <v>0</v>
          </cell>
          <cell r="O29">
            <v>0</v>
          </cell>
          <cell r="P29">
            <v>92.194479213225108</v>
          </cell>
          <cell r="Q29">
            <v>6.3405897736521526</v>
          </cell>
          <cell r="R29">
            <v>-3.4424713604762291E-2</v>
          </cell>
          <cell r="S29">
            <v>3.8428656405776183E-4</v>
          </cell>
        </row>
        <row r="30">
          <cell r="B30">
            <v>2013</v>
          </cell>
          <cell r="D30">
            <v>117.10533725177616</v>
          </cell>
          <cell r="E30">
            <v>5.0349296567854438</v>
          </cell>
          <cell r="F30">
            <v>-5.5169777482918124E-3</v>
          </cell>
          <cell r="G30">
            <v>2.4458650345967492E-4</v>
          </cell>
          <cell r="H30">
            <v>56.755217953754347</v>
          </cell>
          <cell r="I30">
            <v>7.6111575469381521</v>
          </cell>
          <cell r="J30">
            <v>-6.8153934863565399E-2</v>
          </cell>
          <cell r="K30">
            <v>5.3588900898504817E-4</v>
          </cell>
          <cell r="L30">
            <v>0</v>
          </cell>
          <cell r="M30">
            <v>1.8462576822589813</v>
          </cell>
          <cell r="N30">
            <v>0</v>
          </cell>
          <cell r="O30">
            <v>0</v>
          </cell>
          <cell r="P30">
            <v>88.37643385897934</v>
          </cell>
          <cell r="Q30">
            <v>6.2532748539992618</v>
          </cell>
          <cell r="R30">
            <v>-3.5209807658081953E-2</v>
          </cell>
          <cell r="S30">
            <v>3.8246258321862701E-4</v>
          </cell>
        </row>
        <row r="31">
          <cell r="B31">
            <v>2014</v>
          </cell>
          <cell r="D31">
            <v>114.52263140180693</v>
          </cell>
          <cell r="E31">
            <v>4.9238865345509275</v>
          </cell>
          <cell r="F31">
            <v>-5.3953032709447334E-3</v>
          </cell>
          <cell r="G31">
            <v>2.3919225749161386E-4</v>
          </cell>
          <cell r="H31">
            <v>55.741090614117162</v>
          </cell>
          <cell r="I31">
            <v>7.4751580171517409</v>
          </cell>
          <cell r="J31">
            <v>-6.6936130208047881E-2</v>
          </cell>
          <cell r="K31">
            <v>5.2631350712607132E-4</v>
          </cell>
          <cell r="L31">
            <v>0</v>
          </cell>
          <cell r="M31">
            <v>2.0198878309221766</v>
          </cell>
          <cell r="N31">
            <v>0</v>
          </cell>
          <cell r="O31">
            <v>0</v>
          </cell>
          <cell r="P31">
            <v>85.19262768150665</v>
          </cell>
          <cell r="Q31">
            <v>6.186580947841561</v>
          </cell>
          <cell r="R31">
            <v>-3.5938150503662593E-2</v>
          </cell>
          <cell r="S31">
            <v>3.8141111691684406E-4</v>
          </cell>
        </row>
        <row r="32">
          <cell r="B32">
            <v>2015</v>
          </cell>
          <cell r="D32">
            <v>113.32658014528759</v>
          </cell>
          <cell r="E32">
            <v>4.8724624570168915</v>
          </cell>
          <cell r="F32">
            <v>-5.3389558121278331E-3</v>
          </cell>
          <cell r="G32">
            <v>2.3669418181328968E-4</v>
          </cell>
          <cell r="H32">
            <v>55.357182758185012</v>
          </cell>
          <cell r="I32">
            <v>7.4236740606036804</v>
          </cell>
          <cell r="J32">
            <v>-6.6475118305527645E-2</v>
          </cell>
          <cell r="K32">
            <v>5.2268860693408035E-4</v>
          </cell>
          <cell r="L32">
            <v>0</v>
          </cell>
          <cell r="M32">
            <v>2.2085909288121268</v>
          </cell>
          <cell r="N32">
            <v>0</v>
          </cell>
          <cell r="O32">
            <v>0</v>
          </cell>
          <cell r="P32">
            <v>83.072442555702807</v>
          </cell>
          <cell r="Q32">
            <v>6.1914210686770312</v>
          </cell>
          <cell r="R32">
            <v>-3.7041604733972243E-2</v>
          </cell>
          <cell r="S32">
            <v>3.8465259928605815E-4</v>
          </cell>
        </row>
        <row r="33">
          <cell r="B33">
            <v>2016</v>
          </cell>
          <cell r="D33">
            <v>110.52858698656557</v>
          </cell>
          <cell r="E33">
            <v>4.7521630832655166</v>
          </cell>
          <cell r="F33">
            <v>-5.2071388825257791E-3</v>
          </cell>
          <cell r="G33">
            <v>2.3085028622785996E-4</v>
          </cell>
          <cell r="H33">
            <v>54.811758848633083</v>
          </cell>
          <cell r="I33">
            <v>7.3505299964076922</v>
          </cell>
          <cell r="J33">
            <v>-6.5820151468206661E-2</v>
          </cell>
          <cell r="K33">
            <v>5.1753865440276072E-4</v>
          </cell>
          <cell r="L33">
            <v>0</v>
          </cell>
          <cell r="M33">
            <v>2.265461300830871</v>
          </cell>
          <cell r="N33">
            <v>0</v>
          </cell>
          <cell r="O33">
            <v>0</v>
          </cell>
          <cell r="P33">
            <v>80.884890156993634</v>
          </cell>
          <cell r="Q33">
            <v>6.1098836134951409</v>
          </cell>
          <cell r="R33">
            <v>-3.7049975542302951E-2</v>
          </cell>
          <cell r="S33">
            <v>3.8079388627597181E-4</v>
          </cell>
        </row>
        <row r="34">
          <cell r="B34">
            <v>2017</v>
          </cell>
          <cell r="D34">
            <v>107.97419822463051</v>
          </cell>
          <cell r="E34">
            <v>4.6423374507687258</v>
          </cell>
          <cell r="F34">
            <v>-5.0867984583332975E-3</v>
          </cell>
          <cell r="G34">
            <v>2.2551518340146074E-4</v>
          </cell>
          <cell r="H34">
            <v>54.352430295861176</v>
          </cell>
          <cell r="I34">
            <v>7.2889317485813399</v>
          </cell>
          <cell r="J34">
            <v>-6.5268571377507342E-2</v>
          </cell>
          <cell r="K34">
            <v>5.1320162369760086E-4</v>
          </cell>
          <cell r="L34">
            <v>0</v>
          </cell>
          <cell r="M34">
            <v>2.3874197839099636</v>
          </cell>
          <cell r="N34">
            <v>0</v>
          </cell>
          <cell r="O34">
            <v>0</v>
          </cell>
          <cell r="P34">
            <v>78.896025522432893</v>
          </cell>
          <cell r="Q34">
            <v>6.040874583251747</v>
          </cell>
          <cell r="R34">
            <v>-3.7111891521540999E-2</v>
          </cell>
          <cell r="S34">
            <v>3.7763177281938229E-4</v>
          </cell>
        </row>
        <row r="35">
          <cell r="B35">
            <v>2018</v>
          </cell>
          <cell r="D35">
            <v>105.4012846269744</v>
          </cell>
          <cell r="E35">
            <v>4.5317153452251215</v>
          </cell>
          <cell r="F35">
            <v>-4.965585306143422E-3</v>
          </cell>
          <cell r="G35">
            <v>2.201413895563385E-4</v>
          </cell>
          <cell r="H35">
            <v>53.861986195254325</v>
          </cell>
          <cell r="I35">
            <v>7.2231607507371107</v>
          </cell>
          <cell r="J35">
            <v>-6.4679626492929229E-2</v>
          </cell>
          <cell r="K35">
            <v>5.0857079656817423E-4</v>
          </cell>
          <cell r="L35">
            <v>0</v>
          </cell>
          <cell r="M35">
            <v>2.4010920132561759</v>
          </cell>
          <cell r="N35">
            <v>0</v>
          </cell>
          <cell r="O35">
            <v>0</v>
          </cell>
          <cell r="P35">
            <v>76.919144800216202</v>
          </cell>
          <cell r="Q35">
            <v>5.9699653547583607</v>
          </cell>
          <cell r="R35">
            <v>-3.7147667467427856E-2</v>
          </cell>
          <cell r="S35">
            <v>3.7432448212854324E-4</v>
          </cell>
        </row>
        <row r="36">
          <cell r="B36">
            <v>2019</v>
          </cell>
          <cell r="D36">
            <v>102.77641944803828</v>
          </cell>
          <cell r="E36">
            <v>4.4188595877964527</v>
          </cell>
          <cell r="F36">
            <v>-4.8419246504952367E-3</v>
          </cell>
          <cell r="G36">
            <v>2.1465908950720641E-4</v>
          </cell>
          <cell r="H36">
            <v>53.320317957774712</v>
          </cell>
          <cell r="I36">
            <v>7.1505203408810694</v>
          </cell>
          <cell r="J36">
            <v>-6.4029169616789158E-2</v>
          </cell>
          <cell r="K36">
            <v>5.0345630550555239E-4</v>
          </cell>
          <cell r="L36">
            <v>0</v>
          </cell>
          <cell r="M36">
            <v>2.377226259736009</v>
          </cell>
          <cell r="N36">
            <v>0</v>
          </cell>
          <cell r="O36">
            <v>0</v>
          </cell>
          <cell r="P36">
            <v>74.92819412404117</v>
          </cell>
          <cell r="Q36">
            <v>5.895024568629923</v>
          </cell>
          <cell r="R36">
            <v>-3.7142654012628354E-2</v>
          </cell>
          <cell r="S36">
            <v>3.7073205078655473E-4</v>
          </cell>
        </row>
        <row r="37">
          <cell r="B37">
            <v>2020</v>
          </cell>
          <cell r="D37">
            <v>100.10521405785758</v>
          </cell>
          <cell r="E37">
            <v>4.3040114386512949</v>
          </cell>
          <cell r="F37">
            <v>-4.7160808499939868E-3</v>
          </cell>
          <cell r="G37">
            <v>2.0908000317570763E-4</v>
          </cell>
          <cell r="H37">
            <v>52.728315860781059</v>
          </cell>
          <cell r="I37">
            <v>7.0711299096433988</v>
          </cell>
          <cell r="J37">
            <v>-6.3318269829733875E-2</v>
          </cell>
          <cell r="K37">
            <v>4.978665566064555E-4</v>
          </cell>
          <cell r="L37">
            <v>0</v>
          </cell>
          <cell r="M37">
            <v>2.4085487899558595</v>
          </cell>
          <cell r="N37">
            <v>0</v>
          </cell>
          <cell r="O37">
            <v>0</v>
          </cell>
          <cell r="P37">
            <v>72.92638293307462</v>
          </cell>
          <cell r="Q37">
            <v>5.816851259941263</v>
          </cell>
          <cell r="R37">
            <v>-3.7096343167931076E-2</v>
          </cell>
          <cell r="S37">
            <v>3.6685698056535844E-4</v>
          </cell>
        </row>
        <row r="38">
          <cell r="B38">
            <v>2021</v>
          </cell>
          <cell r="D38">
            <v>97.484752354719603</v>
          </cell>
          <cell r="E38">
            <v>4.1913450081261594</v>
          </cell>
          <cell r="F38">
            <v>-4.5926276475547123E-3</v>
          </cell>
          <cell r="G38">
            <v>2.0360690023726088E-4</v>
          </cell>
          <cell r="H38">
            <v>51.874131370144049</v>
          </cell>
          <cell r="I38">
            <v>6.9565795129259227</v>
          </cell>
          <cell r="J38">
            <v>-6.229253094201119E-2</v>
          </cell>
          <cell r="K38">
            <v>4.8980125271579208E-4</v>
          </cell>
          <cell r="L38">
            <v>0</v>
          </cell>
          <cell r="M38">
            <v>2.3869614605145699</v>
          </cell>
          <cell r="N38">
            <v>0</v>
          </cell>
          <cell r="O38">
            <v>0</v>
          </cell>
          <cell r="P38">
            <v>71.20905377192561</v>
          </cell>
          <cell r="Q38">
            <v>5.6856773779587488</v>
          </cell>
          <cell r="R38">
            <v>-3.6196521393664846E-2</v>
          </cell>
          <cell r="S38">
            <v>3.580506454666053E-4</v>
          </cell>
        </row>
        <row r="39">
          <cell r="B39">
            <v>2022</v>
          </cell>
          <cell r="D39">
            <v>94.825349161886521</v>
          </cell>
          <cell r="E39">
            <v>4.0770042930129202</v>
          </cell>
          <cell r="F39">
            <v>-4.4673398632152856E-3</v>
          </cell>
          <cell r="G39">
            <v>1.9805246400498167E-4</v>
          </cell>
          <cell r="H39">
            <v>50.978896473040749</v>
          </cell>
          <cell r="I39">
            <v>6.8365240521412911</v>
          </cell>
          <cell r="J39">
            <v>-6.1217497084957127E-2</v>
          </cell>
          <cell r="K39">
            <v>4.813483463731818E-4</v>
          </cell>
          <cell r="L39">
            <v>0</v>
          </cell>
          <cell r="M39">
            <v>2.4146300276614361</v>
          </cell>
          <cell r="N39">
            <v>0</v>
          </cell>
          <cell r="O39">
            <v>0</v>
          </cell>
          <cell r="P39">
            <v>69.452662098749173</v>
          </cell>
          <cell r="Q39">
            <v>5.5521496358162858</v>
          </cell>
          <cell r="R39">
            <v>-3.5278097835366985E-2</v>
          </cell>
          <cell r="S39">
            <v>3.4905589172517848E-4</v>
          </cell>
        </row>
        <row r="40">
          <cell r="B40">
            <v>2023</v>
          </cell>
          <cell r="D40">
            <v>92.23600853230964</v>
          </cell>
          <cell r="E40">
            <v>3.965675909240399</v>
          </cell>
          <cell r="F40">
            <v>-4.3453528131681112E-3</v>
          </cell>
          <cell r="G40">
            <v>1.9264436061945745E-4</v>
          </cell>
          <cell r="H40">
            <v>50.097761577640021</v>
          </cell>
          <cell r="I40">
            <v>6.7183594718472923</v>
          </cell>
          <cell r="J40">
            <v>-6.0159395073683231E-2</v>
          </cell>
          <cell r="K40">
            <v>4.7302857379714848E-4</v>
          </cell>
          <cell r="L40">
            <v>0</v>
          </cell>
          <cell r="M40">
            <v>2.3469941930055018</v>
          </cell>
          <cell r="N40">
            <v>0</v>
          </cell>
          <cell r="O40">
            <v>0</v>
          </cell>
          <cell r="P40">
            <v>67.735467296768363</v>
          </cell>
          <cell r="Q40">
            <v>5.420099733192119</v>
          </cell>
          <cell r="R40">
            <v>-3.4379743174021385E-2</v>
          </cell>
          <cell r="S40">
            <v>3.402591478255144E-4</v>
          </cell>
        </row>
        <row r="41">
          <cell r="B41">
            <v>2024</v>
          </cell>
          <cell r="D41">
            <v>89.7887343942878</v>
          </cell>
          <cell r="E41">
            <v>3.8604556569019577</v>
          </cell>
          <cell r="F41">
            <v>-4.2300586918215489E-3</v>
          </cell>
          <cell r="G41">
            <v>1.8753297766737966E-4</v>
          </cell>
          <cell r="H41">
            <v>49.271045490549575</v>
          </cell>
          <cell r="I41">
            <v>6.6074927249243798</v>
          </cell>
          <cell r="J41">
            <v>-5.916664134316043E-2</v>
          </cell>
          <cell r="K41">
            <v>4.6522262959332414E-4</v>
          </cell>
          <cell r="L41">
            <v>0</v>
          </cell>
          <cell r="M41">
            <v>2.3547113831461872</v>
          </cell>
          <cell r="N41">
            <v>0</v>
          </cell>
          <cell r="O41">
            <v>0</v>
          </cell>
          <cell r="P41">
            <v>66.11102091435005</v>
          </cell>
          <cell r="Q41">
            <v>5.2966750455564764</v>
          </cell>
          <cell r="R41">
            <v>-3.352864519563329E-2</v>
          </cell>
          <cell r="S41">
            <v>3.3192946809176415E-4</v>
          </cell>
        </row>
        <row r="42">
          <cell r="B42">
            <v>2025</v>
          </cell>
          <cell r="D42">
            <v>87.376206375976977</v>
          </cell>
          <cell r="E42">
            <v>3.7567293097321173</v>
          </cell>
          <cell r="F42">
            <v>-4.1164015032893542E-3</v>
          </cell>
          <cell r="G42">
            <v>1.8249416554877836E-4</v>
          </cell>
          <cell r="H42">
            <v>48.439957050165376</v>
          </cell>
          <cell r="I42">
            <v>6.4960396236367162</v>
          </cell>
          <cell r="J42">
            <v>-5.8168637115990338E-2</v>
          </cell>
          <cell r="K42">
            <v>4.5737540114889605E-4</v>
          </cell>
          <cell r="L42">
            <v>0</v>
          </cell>
          <cell r="M42">
            <v>2.3965243102624143</v>
          </cell>
          <cell r="N42">
            <v>0</v>
          </cell>
          <cell r="O42">
            <v>0</v>
          </cell>
          <cell r="P42">
            <v>64.50033006350867</v>
          </cell>
          <cell r="Q42">
            <v>5.1752349247144576</v>
          </cell>
          <cell r="R42">
            <v>-3.2684240762572328E-2</v>
          </cell>
          <cell r="S42">
            <v>3.2366705036191356E-4</v>
          </cell>
        </row>
        <row r="43">
          <cell r="B43">
            <v>2026</v>
          </cell>
          <cell r="D43">
            <v>86.403368743480158</v>
          </cell>
          <cell r="E43">
            <v>3.7149022746708193</v>
          </cell>
          <cell r="F43">
            <v>-4.0705699152751677E-3</v>
          </cell>
          <cell r="G43">
            <v>1.8046229440993517E-4</v>
          </cell>
          <cell r="H43">
            <v>47.892252598593345</v>
          </cell>
          <cell r="I43">
            <v>6.422589727391566</v>
          </cell>
          <cell r="J43">
            <v>-5.751093171263269E-2</v>
          </cell>
          <cell r="K43">
            <v>4.5220391548904366E-4</v>
          </cell>
          <cell r="L43">
            <v>0</v>
          </cell>
          <cell r="M43">
            <v>2.3792726479886981</v>
          </cell>
          <cell r="N43">
            <v>0</v>
          </cell>
          <cell r="O43">
            <v>0</v>
          </cell>
          <cell r="P43">
            <v>63.516333083128359</v>
          </cell>
          <cell r="Q43">
            <v>5.0946443189629331</v>
          </cell>
          <cell r="R43">
            <v>-3.199198536704239E-2</v>
          </cell>
          <cell r="S43">
            <v>3.1749511873098077E-4</v>
          </cell>
        </row>
        <row r="44">
          <cell r="B44">
            <v>2027</v>
          </cell>
          <cell r="D44">
            <v>85.412496373703064</v>
          </cell>
          <cell r="E44">
            <v>3.672299838285245</v>
          </cell>
          <cell r="F44">
            <v>-4.0238886884092703E-3</v>
          </cell>
          <cell r="G44">
            <v>1.7839275587321139E-4</v>
          </cell>
          <cell r="H44">
            <v>47.333512450028998</v>
          </cell>
          <cell r="I44">
            <v>6.3476598891872982</v>
          </cell>
          <cell r="J44">
            <v>-5.68399742031057E-2</v>
          </cell>
          <cell r="K44">
            <v>4.4692822956465383E-4</v>
          </cell>
          <cell r="L44">
            <v>0</v>
          </cell>
          <cell r="M44">
            <v>2.3049162217388379</v>
          </cell>
          <cell r="N44">
            <v>0</v>
          </cell>
          <cell r="O44">
            <v>0</v>
          </cell>
          <cell r="P44">
            <v>62.52457537711711</v>
          </cell>
          <cell r="Q44">
            <v>5.0114844986627416</v>
          </cell>
          <cell r="R44">
            <v>-3.129986006103018E-2</v>
          </cell>
          <cell r="S44">
            <v>3.1131013751037415E-4</v>
          </cell>
        </row>
        <row r="45">
          <cell r="B45">
            <v>2028</v>
          </cell>
          <cell r="D45">
            <v>84.456944701162485</v>
          </cell>
          <cell r="E45">
            <v>3.6312160109587279</v>
          </cell>
          <cell r="F45">
            <v>-3.9788714634179352E-3</v>
          </cell>
          <cell r="G45">
            <v>1.7639698823403662E-4</v>
          </cell>
          <cell r="H45">
            <v>46.795763695959849</v>
          </cell>
          <cell r="I45">
            <v>6.2755451015879444</v>
          </cell>
          <cell r="J45">
            <v>-5.6194223999350777E-2</v>
          </cell>
          <cell r="K45">
            <v>4.4185074669539815E-4</v>
          </cell>
          <cell r="L45">
            <v>0</v>
          </cell>
          <cell r="M45">
            <v>2.3442583899590113</v>
          </cell>
          <cell r="N45">
            <v>0</v>
          </cell>
          <cell r="O45">
            <v>0</v>
          </cell>
          <cell r="P45">
            <v>61.565397420044498</v>
          </cell>
          <cell r="Q45">
            <v>4.9352355154938179</v>
          </cell>
          <cell r="R45">
            <v>-3.0628957567162659E-2</v>
          </cell>
          <cell r="S45">
            <v>3.0531868722804146E-4</v>
          </cell>
        </row>
        <row r="46">
          <cell r="B46">
            <v>2029</v>
          </cell>
          <cell r="D46">
            <v>83.509774483015789</v>
          </cell>
          <cell r="E46">
            <v>3.5904925432390851</v>
          </cell>
          <cell r="F46">
            <v>-3.9342490991432395E-3</v>
          </cell>
          <cell r="G46">
            <v>1.7441872612169963E-4</v>
          </cell>
          <cell r="H46">
            <v>46.262831579609546</v>
          </cell>
          <cell r="I46">
            <v>6.2040762491086792</v>
          </cell>
          <cell r="J46">
            <v>-5.5554257806743827E-2</v>
          </cell>
          <cell r="K46">
            <v>4.3681874304914338E-4</v>
          </cell>
          <cell r="L46">
            <v>0</v>
          </cell>
          <cell r="M46">
            <v>2.3325600845321657</v>
          </cell>
          <cell r="N46">
            <v>0</v>
          </cell>
          <cell r="O46">
            <v>0</v>
          </cell>
          <cell r="P46">
            <v>60.618264630309056</v>
          </cell>
          <cell r="Q46">
            <v>4.8582863704492398</v>
          </cell>
          <cell r="R46">
            <v>-2.9968422615552995E-2</v>
          </cell>
          <cell r="S46">
            <v>2.9941485716510177E-4</v>
          </cell>
        </row>
        <row r="47">
          <cell r="B47">
            <v>2030</v>
          </cell>
          <cell r="D47">
            <v>82.570998720185187</v>
          </cell>
          <cell r="E47">
            <v>3.5501299940993745</v>
          </cell>
          <cell r="F47">
            <v>-3.8900222080747574E-3</v>
          </cell>
          <cell r="G47">
            <v>1.7245799668995937E-4</v>
          </cell>
          <cell r="H47">
            <v>45.734721434146422</v>
          </cell>
          <cell r="I47">
            <v>6.1332540469539563</v>
          </cell>
          <cell r="J47">
            <v>-5.4920082029566657E-2</v>
          </cell>
          <cell r="K47">
            <v>4.3183226898225172E-4</v>
          </cell>
          <cell r="L47">
            <v>0</v>
          </cell>
          <cell r="M47">
            <v>2.2511823240051583</v>
          </cell>
          <cell r="N47">
            <v>0</v>
          </cell>
          <cell r="O47">
            <v>0</v>
          </cell>
          <cell r="P47">
            <v>59.683106509798378</v>
          </cell>
          <cell r="Q47">
            <v>4.7787903649587413</v>
          </cell>
          <cell r="R47">
            <v>-2.9318161232492725E-2</v>
          </cell>
          <cell r="S47">
            <v>2.9359792228852332E-4</v>
          </cell>
        </row>
        <row r="48">
          <cell r="B48">
            <v>2031</v>
          </cell>
          <cell r="D48">
            <v>82.465828694520567</v>
          </cell>
          <cell r="E48">
            <v>3.5456082217049607</v>
          </cell>
          <cell r="F48">
            <v>-3.885067517665289E-3</v>
          </cell>
          <cell r="G48">
            <v>1.7223833830845648E-4</v>
          </cell>
          <cell r="H48">
            <v>45.561233290830792</v>
          </cell>
          <cell r="I48">
            <v>6.1099884224191872</v>
          </cell>
          <cell r="J48">
            <v>-5.4711750530800012E-2</v>
          </cell>
          <cell r="K48">
            <v>4.3019417485550872E-4</v>
          </cell>
          <cell r="L48">
            <v>0</v>
          </cell>
          <cell r="M48">
            <v>2.2477964824333343</v>
          </cell>
          <cell r="N48">
            <v>0</v>
          </cell>
          <cell r="O48">
            <v>0</v>
          </cell>
          <cell r="P48">
            <v>59.549200395841638</v>
          </cell>
          <cell r="Q48">
            <v>4.7649130326371241</v>
          </cell>
          <cell r="R48">
            <v>-2.921130444031372E-2</v>
          </cell>
          <cell r="S48">
            <v>2.9267738205432142E-4</v>
          </cell>
        </row>
        <row r="49">
          <cell r="B49">
            <v>2032</v>
          </cell>
          <cell r="D49">
            <v>82.3635892376805</v>
          </cell>
          <cell r="E49">
            <v>3.5412124487588392</v>
          </cell>
          <cell r="F49">
            <v>-3.8802508899895456E-3</v>
          </cell>
          <cell r="G49">
            <v>1.7202480072040985E-4</v>
          </cell>
          <cell r="H49">
            <v>45.38994945557193</v>
          </cell>
          <cell r="I49">
            <v>6.0870184065792117</v>
          </cell>
          <cell r="J49">
            <v>-5.4506066053278908E-2</v>
          </cell>
          <cell r="K49">
            <v>4.285768940478335E-4</v>
          </cell>
          <cell r="L49">
            <v>0</v>
          </cell>
          <cell r="M49">
            <v>2.2432900003128715</v>
          </cell>
          <cell r="N49">
            <v>0</v>
          </cell>
          <cell r="O49">
            <v>0</v>
          </cell>
          <cell r="P49">
            <v>59.41770444421369</v>
          </cell>
          <cell r="Q49">
            <v>4.7511807221708606</v>
          </cell>
          <cell r="R49">
            <v>-2.9105838741971181E-2</v>
          </cell>
          <cell r="S49">
            <v>2.9177001838469015E-4</v>
          </cell>
        </row>
        <row r="50">
          <cell r="B50">
            <v>2033</v>
          </cell>
          <cell r="D50">
            <v>82.264267821095132</v>
          </cell>
          <cell r="E50">
            <v>3.5369421365966836</v>
          </cell>
          <cell r="F50">
            <v>-3.875571734811057E-3</v>
          </cell>
          <cell r="G50">
            <v>1.7181735775861686E-4</v>
          </cell>
          <cell r="H50">
            <v>45.220849860262085</v>
          </cell>
          <cell r="I50">
            <v>6.0643413082007767</v>
          </cell>
          <cell r="J50">
            <v>-5.4303004498417219E-2</v>
          </cell>
          <cell r="K50">
            <v>4.2698023707394585E-4</v>
          </cell>
          <cell r="L50">
            <v>0</v>
          </cell>
          <cell r="M50">
            <v>2.238238210295834</v>
          </cell>
          <cell r="N50">
            <v>0</v>
          </cell>
          <cell r="O50">
            <v>0</v>
          </cell>
          <cell r="P50">
            <v>59.288603004000976</v>
          </cell>
          <cell r="Q50">
            <v>4.7376223845738359</v>
          </cell>
          <cell r="R50">
            <v>-2.9001751769282724E-2</v>
          </cell>
          <cell r="S50">
            <v>2.9087572445968854E-4</v>
          </cell>
        </row>
        <row r="51">
          <cell r="B51">
            <v>2034</v>
          </cell>
          <cell r="D51">
            <v>82.167852047869985</v>
          </cell>
          <cell r="E51">
            <v>3.5327967522155297</v>
          </cell>
          <cell r="F51">
            <v>-3.8710294680967408E-3</v>
          </cell>
          <cell r="G51">
            <v>1.7161598353089232E-4</v>
          </cell>
          <cell r="H51">
            <v>45.053914631665428</v>
          </cell>
          <cell r="I51">
            <v>6.0419544621839307</v>
          </cell>
          <cell r="J51">
            <v>-5.4102542001638852E-2</v>
          </cell>
          <cell r="K51">
            <v>4.254040162885682E-4</v>
          </cell>
          <cell r="L51">
            <v>0</v>
          </cell>
          <cell r="M51">
            <v>2.2327113491409598</v>
          </cell>
          <cell r="N51">
            <v>0</v>
          </cell>
          <cell r="O51">
            <v>0</v>
          </cell>
          <cell r="P51">
            <v>59.161880580721515</v>
          </cell>
          <cell r="Q51">
            <v>4.7242401727177477</v>
          </cell>
          <cell r="R51">
            <v>-2.8899031274377356E-2</v>
          </cell>
          <cell r="S51">
            <v>2.8999439450595461E-4</v>
          </cell>
        </row>
        <row r="52">
          <cell r="B52">
            <v>2035</v>
          </cell>
          <cell r="D52">
            <v>82.074329651977209</v>
          </cell>
          <cell r="E52">
            <v>3.5287757682390111</v>
          </cell>
          <cell r="F52">
            <v>-3.8666235119788049E-3</v>
          </cell>
          <cell r="G52">
            <v>1.7142065241837942E-4</v>
          </cell>
          <cell r="H52">
            <v>44.889124089551942</v>
          </cell>
          <cell r="I52">
            <v>6.0198552293117551</v>
          </cell>
          <cell r="J52">
            <v>-5.3904654930136714E-2</v>
          </cell>
          <cell r="K52">
            <v>4.2384804586880409E-4</v>
          </cell>
          <cell r="L52">
            <v>0</v>
          </cell>
          <cell r="M52">
            <v>2.2267727374220372</v>
          </cell>
          <cell r="N52">
            <v>0</v>
          </cell>
          <cell r="O52">
            <v>0</v>
          </cell>
          <cell r="P52">
            <v>59.037521835027974</v>
          </cell>
          <cell r="Q52">
            <v>4.7110358878216525</v>
          </cell>
          <cell r="R52">
            <v>-2.8797665128552748E-2</v>
          </cell>
          <cell r="S52">
            <v>2.8912592378710198E-4</v>
          </cell>
        </row>
        <row r="53">
          <cell r="B53">
            <v>2036</v>
          </cell>
          <cell r="D53">
            <v>82.594890688548972</v>
          </cell>
          <cell r="E53">
            <v>3.5511572263579274</v>
          </cell>
          <cell r="F53">
            <v>-3.8911477883507655E-3</v>
          </cell>
          <cell r="G53">
            <v>1.7250789751548966E-4</v>
          </cell>
          <cell r="H53">
            <v>45.159994693910477</v>
          </cell>
          <cell r="I53">
            <v>6.0561803271430596</v>
          </cell>
          <cell r="J53">
            <v>-5.4229927181596457E-2</v>
          </cell>
          <cell r="K53">
            <v>4.2640563590133916E-4</v>
          </cell>
          <cell r="L53">
            <v>0</v>
          </cell>
          <cell r="M53">
            <v>2.2262676876965806</v>
          </cell>
          <cell r="N53">
            <v>0</v>
          </cell>
          <cell r="O53">
            <v>0</v>
          </cell>
          <cell r="P53">
            <v>59.405017591543015</v>
          </cell>
          <cell r="Q53">
            <v>4.7392068851254203</v>
          </cell>
          <cell r="R53">
            <v>-2.8971966451338534E-2</v>
          </cell>
          <cell r="S53">
            <v>2.9089406984368502E-4</v>
          </cell>
        </row>
        <row r="54">
          <cell r="B54">
            <v>2037</v>
          </cell>
          <cell r="D54">
            <v>83.121563987781073</v>
          </cell>
          <cell r="E54">
            <v>3.5738014804625835</v>
          </cell>
          <cell r="F54">
            <v>-3.9159600210010651E-3</v>
          </cell>
          <cell r="G54">
            <v>1.7360790869984572E-4</v>
          </cell>
          <cell r="H54">
            <v>45.434045775032502</v>
          </cell>
          <cell r="I54">
            <v>6.0929319427571178</v>
          </cell>
          <cell r="J54">
            <v>-5.4559018676713249E-2</v>
          </cell>
          <cell r="K54">
            <v>4.2899325634521498E-4</v>
          </cell>
          <cell r="L54">
            <v>0</v>
          </cell>
          <cell r="M54">
            <v>2.2254398288401198</v>
          </cell>
          <cell r="N54">
            <v>0</v>
          </cell>
          <cell r="O54">
            <v>0</v>
          </cell>
          <cell r="P54">
            <v>59.776828366725539</v>
          </cell>
          <cell r="Q54">
            <v>4.7676918353430446</v>
          </cell>
          <cell r="R54">
            <v>-2.9148314364998516E-2</v>
          </cell>
          <cell r="S54">
            <v>2.9268297691071704E-4</v>
          </cell>
        </row>
        <row r="55">
          <cell r="B55">
            <v>2038</v>
          </cell>
          <cell r="D55">
            <v>83.654421317923919</v>
          </cell>
          <cell r="E55">
            <v>3.5967116162201327</v>
          </cell>
          <cell r="F55">
            <v>-3.9410635910210358E-3</v>
          </cell>
          <cell r="G55">
            <v>1.7472083586679704E-4</v>
          </cell>
          <cell r="H55">
            <v>45.711314677067918</v>
          </cell>
          <cell r="I55">
            <v>6.1301150841905221</v>
          </cell>
          <cell r="J55">
            <v>-5.4891974259835337E-2</v>
          </cell>
          <cell r="K55">
            <v>4.3161125980800138E-4</v>
          </cell>
          <cell r="L55">
            <v>0</v>
          </cell>
          <cell r="M55">
            <v>2.2243330921715541</v>
          </cell>
          <cell r="N55">
            <v>0</v>
          </cell>
          <cell r="O55">
            <v>0</v>
          </cell>
          <cell r="P55">
            <v>60.153004826156803</v>
          </cell>
          <cell r="Q55">
            <v>4.7964969581863324</v>
          </cell>
          <cell r="R55">
            <v>-2.9326732899953922E-2</v>
          </cell>
          <cell r="S55">
            <v>2.9449288875740121E-4</v>
          </cell>
        </row>
        <row r="56">
          <cell r="B56">
            <v>2039</v>
          </cell>
          <cell r="D56">
            <v>84.19353528990797</v>
          </cell>
          <cell r="E56">
            <v>3.6198907555286506</v>
          </cell>
          <cell r="F56">
            <v>-3.9664619192017114E-3</v>
          </cell>
          <cell r="G56">
            <v>1.7584683067171651E-4</v>
          </cell>
          <cell r="H56">
            <v>45.99183918264972</v>
          </cell>
          <cell r="I56">
            <v>6.167734818282633</v>
          </cell>
          <cell r="J56">
            <v>-5.5228839301859053E-2</v>
          </cell>
          <cell r="K56">
            <v>4.342600030374742E-4</v>
          </cell>
          <cell r="L56">
            <v>0</v>
          </cell>
          <cell r="M56">
            <v>2.2229870726482956</v>
          </cell>
          <cell r="N56">
            <v>0</v>
          </cell>
          <cell r="O56">
            <v>0</v>
          </cell>
          <cell r="P56">
            <v>60.533598230317182</v>
          </cell>
          <cell r="Q56">
            <v>4.8256282888110986</v>
          </cell>
          <cell r="R56">
            <v>-2.9507246368783557E-2</v>
          </cell>
          <cell r="S56">
            <v>2.9632405201520111E-4</v>
          </cell>
        </row>
        <row r="57">
          <cell r="B57">
            <v>2040</v>
          </cell>
          <cell r="D57">
            <v>84.73897936723823</v>
          </cell>
          <cell r="E57">
            <v>3.643342056942553</v>
          </cell>
          <cell r="F57">
            <v>-3.992158466499968E-3</v>
          </cell>
          <cell r="G57">
            <v>1.7698604655066631E-4</v>
          </cell>
          <cell r="H57">
            <v>46.275657518042664</v>
          </cell>
          <cell r="I57">
            <v>6.2057962713660411</v>
          </cell>
          <cell r="J57">
            <v>-5.5569659706411416E-2</v>
          </cell>
          <cell r="K57">
            <v>4.3693984697022834E-4</v>
          </cell>
          <cell r="L57">
            <v>0</v>
          </cell>
          <cell r="M57">
            <v>2.2214374062825883</v>
          </cell>
          <cell r="N57">
            <v>0</v>
          </cell>
          <cell r="O57">
            <v>0</v>
          </cell>
          <cell r="P57">
            <v>60.91866044157144</v>
          </cell>
          <cell r="Q57">
            <v>4.8550916983888683</v>
          </cell>
          <cell r="R57">
            <v>-2.9689879369536824E-2</v>
          </cell>
          <cell r="S57">
            <v>2.9817671621144864E-4</v>
          </cell>
        </row>
        <row r="58">
          <cell r="B58">
            <v>2041</v>
          </cell>
          <cell r="D58">
            <v>85.290827876004826</v>
          </cell>
          <cell r="E58">
            <v>3.6670687161029973</v>
          </cell>
          <cell r="F58">
            <v>-4.0181567345101404E-3</v>
          </cell>
          <cell r="G58">
            <v>1.7813863874130629E-4</v>
          </cell>
          <cell r="H58">
            <v>46.562808358352164</v>
          </cell>
          <cell r="I58">
            <v>6.2443046299651064</v>
          </cell>
          <cell r="J58">
            <v>-5.5914481916105298E-2</v>
          </cell>
          <cell r="K58">
            <v>4.3965115678086221E-4</v>
          </cell>
          <cell r="L58">
            <v>0</v>
          </cell>
          <cell r="M58">
            <v>2.2133887529459302</v>
          </cell>
          <cell r="N58">
            <v>0</v>
          </cell>
          <cell r="O58">
            <v>0</v>
          </cell>
          <cell r="P58">
            <v>61.308243931235708</v>
          </cell>
          <cell r="Q58">
            <v>4.884557015277581</v>
          </cell>
          <cell r="R58">
            <v>-2.987465678908563E-2</v>
          </cell>
          <cell r="S58">
            <v>3.0005113380334684E-4</v>
          </cell>
        </row>
        <row r="59">
          <cell r="B59">
            <v>2042</v>
          </cell>
          <cell r="D59">
            <v>85.84915601501136</v>
          </cell>
          <cell r="E59">
            <v>3.6910739661733492</v>
          </cell>
          <cell r="F59">
            <v>-4.0444602659411768E-3</v>
          </cell>
          <cell r="G59">
            <v>1.7930476430404771E-4</v>
          </cell>
          <cell r="H59">
            <v>46.853330832794455</v>
          </cell>
          <cell r="I59">
            <v>6.2832651415027119</v>
          </cell>
          <cell r="J59">
            <v>-5.6263352918867984E-2</v>
          </cell>
          <cell r="K59">
            <v>4.4239430193173843E-4</v>
          </cell>
          <cell r="L59">
            <v>0</v>
          </cell>
          <cell r="M59">
            <v>2.2209141061148077</v>
          </cell>
          <cell r="N59">
            <v>0</v>
          </cell>
          <cell r="O59">
            <v>0</v>
          </cell>
          <cell r="P59">
            <v>61.702401786727748</v>
          </cell>
          <cell r="Q59">
            <v>4.9152000914268461</v>
          </cell>
          <cell r="R59">
            <v>-3.0061603806515631E-2</v>
          </cell>
          <cell r="S59">
            <v>3.0194756021237107E-4</v>
          </cell>
        </row>
        <row r="60">
          <cell r="B60">
            <v>2043</v>
          </cell>
          <cell r="D60">
            <v>86.414039866021881</v>
          </cell>
          <cell r="E60">
            <v>3.7153610782797521</v>
          </cell>
          <cell r="F60">
            <v>-4.0710726450993882E-3</v>
          </cell>
          <cell r="G60">
            <v>1.8048458214345542E-4</v>
          </cell>
          <cell r="H60">
            <v>47.147264530028629</v>
          </cell>
          <cell r="I60">
            <v>6.3226831150153187</v>
          </cell>
          <cell r="J60">
            <v>-5.6616320254344141E-2</v>
          </cell>
          <cell r="K60">
            <v>4.451696562233294E-4</v>
          </cell>
          <cell r="L60">
            <v>0</v>
          </cell>
          <cell r="M60">
            <v>2.2089284572632</v>
          </cell>
          <cell r="N60">
            <v>0</v>
          </cell>
          <cell r="O60">
            <v>0</v>
          </cell>
          <cell r="P60">
            <v>62.101187718800901</v>
          </cell>
          <cell r="Q60">
            <v>4.94516250677672</v>
          </cell>
          <cell r="R60">
            <v>-3.0250745896557345E-2</v>
          </cell>
          <cell r="S60">
            <v>3.0386625385907468E-4</v>
          </cell>
        </row>
        <row r="61">
          <cell r="B61">
            <v>2044</v>
          </cell>
          <cell r="D61">
            <v>86.985556404128403</v>
          </cell>
          <cell r="E61">
            <v>3.7399333619568762</v>
          </cell>
          <cell r="F61">
            <v>-4.0979974983768735E-3</v>
          </cell>
          <cell r="G61">
            <v>1.8167825302990113E-4</v>
          </cell>
          <cell r="H61">
            <v>47.444649503551268</v>
          </cell>
          <cell r="I61">
            <v>6.3625639218764105</v>
          </cell>
          <cell r="J61">
            <v>-5.6973432020373832E-2</v>
          </cell>
          <cell r="K61">
            <v>4.4797759784515436E-4</v>
          </cell>
          <cell r="L61">
            <v>0</v>
          </cell>
          <cell r="M61">
            <v>2.1968696820073172</v>
          </cell>
          <cell r="N61">
            <v>0</v>
          </cell>
          <cell r="O61">
            <v>0</v>
          </cell>
          <cell r="P61">
            <v>62.50465606886317</v>
          </cell>
          <cell r="Q61">
            <v>4.975480320238586</v>
          </cell>
          <cell r="R61">
            <v>-3.0442108833057473E-2</v>
          </cell>
          <cell r="S61">
            <v>3.0580747619830318E-4</v>
          </cell>
        </row>
        <row r="62">
          <cell r="B62">
            <v>2045</v>
          </cell>
          <cell r="D62">
            <v>87.563783508240135</v>
          </cell>
          <cell r="E62">
            <v>3.7647941655988992</v>
          </cell>
          <cell r="F62">
            <v>-4.12523849474568E-3</v>
          </cell>
          <cell r="G62">
            <v>1.8288593962147154E-4</v>
          </cell>
          <cell r="H62">
            <v>47.745526277154404</v>
          </cell>
          <cell r="I62">
            <v>6.4029129965284346</v>
          </cell>
          <cell r="J62">
            <v>-5.7334736879546724E-2</v>
          </cell>
          <cell r="K62">
            <v>4.5081850942731383E-4</v>
          </cell>
          <cell r="L62">
            <v>0</v>
          </cell>
          <cell r="M62">
            <v>2.1963621887173939</v>
          </cell>
          <cell r="N62">
            <v>0</v>
          </cell>
          <cell r="O62">
            <v>0</v>
          </cell>
          <cell r="P62">
            <v>62.912861816382161</v>
          </cell>
          <cell r="Q62">
            <v>5.0067748498390667</v>
          </cell>
          <cell r="R62">
            <v>-3.063571869249106E-2</v>
          </cell>
          <cell r="S62">
            <v>3.0777149175482206E-4</v>
          </cell>
        </row>
        <row r="63">
          <cell r="B63">
            <v>2046</v>
          </cell>
          <cell r="D63">
            <v>88.148799971695595</v>
          </cell>
          <cell r="E63">
            <v>3.7899468769157787</v>
          </cell>
          <cell r="F63">
            <v>-4.1527993462577599E-3</v>
          </cell>
          <cell r="G63">
            <v>1.8410780648613271E-4</v>
          </cell>
          <cell r="H63">
            <v>48.049935850447596</v>
          </cell>
          <cell r="I63">
            <v>6.4437358372233398</v>
          </cell>
          <cell r="J63">
            <v>-5.7700284065833191E-2</v>
          </cell>
          <cell r="K63">
            <v>4.5369277809262972E-4</v>
          </cell>
          <cell r="L63">
            <v>0</v>
          </cell>
          <cell r="M63">
            <v>2.1992017478622183</v>
          </cell>
          <cell r="N63">
            <v>0</v>
          </cell>
          <cell r="O63">
            <v>0</v>
          </cell>
          <cell r="P63">
            <v>63.325860586376891</v>
          </cell>
          <cell r="Q63">
            <v>5.038614829608993</v>
          </cell>
          <cell r="R63">
            <v>-3.0831601857514865E-2</v>
          </cell>
          <cell r="S63">
            <v>3.0975856815936259E-4</v>
          </cell>
        </row>
        <row r="64">
          <cell r="B64">
            <v>2047</v>
          </cell>
          <cell r="D64">
            <v>88.740685512999875</v>
          </cell>
          <cell r="E64">
            <v>3.8153949233948912</v>
          </cell>
          <cell r="F64">
            <v>-4.1806838085508037E-3</v>
          </cell>
          <cell r="G64">
            <v>1.8534402012415589E-4</v>
          </cell>
          <cell r="H64">
            <v>48.357919704444825</v>
          </cell>
          <cell r="I64">
            <v>6.4850380067718056</v>
          </cell>
          <cell r="J64">
            <v>-5.8070123391293277E-2</v>
          </cell>
          <cell r="K64">
            <v>4.5660079550939749E-4</v>
          </cell>
          <cell r="L64">
            <v>0</v>
          </cell>
          <cell r="M64">
            <v>2.1992794071193358</v>
          </cell>
          <cell r="N64">
            <v>0</v>
          </cell>
          <cell r="O64">
            <v>0</v>
          </cell>
          <cell r="P64">
            <v>63.743708656997796</v>
          </cell>
          <cell r="Q64">
            <v>5.0706802746846034</v>
          </cell>
          <cell r="R64">
            <v>-3.1029785020562438E-2</v>
          </cell>
          <cell r="S64">
            <v>3.1176897618509156E-4</v>
          </cell>
        </row>
        <row r="65">
          <cell r="B65">
            <v>2048</v>
          </cell>
          <cell r="D65">
            <v>89.339520786687373</v>
          </cell>
          <cell r="E65">
            <v>3.8411417727680837</v>
          </cell>
          <cell r="F65">
            <v>-4.208895681360009E-3</v>
          </cell>
          <cell r="G65">
            <v>1.8659474899080554E-4</v>
          </cell>
          <cell r="H65">
            <v>48.669519807216979</v>
          </cell>
          <cell r="I65">
            <v>6.5268251333012719</v>
          </cell>
          <cell r="J65">
            <v>-5.844430525286446E-2</v>
          </cell>
          <cell r="K65">
            <v>4.5954295794475755E-4</v>
          </cell>
          <cell r="L65">
            <v>0</v>
          </cell>
          <cell r="M65">
            <v>2.208886433063129</v>
          </cell>
          <cell r="N65">
            <v>0</v>
          </cell>
          <cell r="O65">
            <v>0</v>
          </cell>
          <cell r="P65">
            <v>64.166462967195457</v>
          </cell>
          <cell r="Q65">
            <v>5.1036280546292154</v>
          </cell>
          <cell r="R65">
            <v>-3.1230295187481417E-2</v>
          </cell>
          <cell r="S65">
            <v>3.1380298978450811E-4</v>
          </cell>
        </row>
        <row r="66">
          <cell r="B66">
            <v>2049</v>
          </cell>
          <cell r="D66">
            <v>89.945387394312505</v>
          </cell>
          <cell r="E66">
            <v>3.8671909334842103</v>
          </cell>
          <cell r="F66">
            <v>-4.2374388090358579E-3</v>
          </cell>
          <cell r="G66">
            <v>1.8786016351929457E-4</v>
          </cell>
          <cell r="H66">
            <v>48.984778619610715</v>
          </cell>
          <cell r="I66">
            <v>6.5691029110228643</v>
          </cell>
          <cell r="J66">
            <v>-5.8822880639229032E-2</v>
          </cell>
          <cell r="K66">
            <v>4.6251966631869325E-4</v>
          </cell>
          <cell r="L66">
            <v>0</v>
          </cell>
          <cell r="M66">
            <v>2.2036261578355503</v>
          </cell>
          <cell r="N66">
            <v>0</v>
          </cell>
          <cell r="O66">
            <v>0</v>
          </cell>
          <cell r="P66">
            <v>64.594181124479604</v>
          </cell>
          <cell r="Q66">
            <v>5.1361674552689411</v>
          </cell>
          <cell r="R66">
            <v>-3.1433159681213532E-2</v>
          </cell>
          <cell r="S66">
            <v>3.1586088612677499E-4</v>
          </cell>
        </row>
        <row r="67">
          <cell r="B67">
            <v>2050</v>
          </cell>
          <cell r="D67">
            <v>90.558367895569205</v>
          </cell>
          <cell r="E67">
            <v>3.8935459551872187</v>
          </cell>
          <cell r="F67">
            <v>-4.2663170810679791E-3</v>
          </cell>
          <cell r="G67">
            <v>1.8914043614400849E-4</v>
          </cell>
          <cell r="H67">
            <v>49.303739101034523</v>
          </cell>
          <cell r="I67">
            <v>6.6118771010073329</v>
          </cell>
          <cell r="J67">
            <v>-5.9205901137762258E-2</v>
          </cell>
          <cell r="K67">
            <v>4.655313262586633E-4</v>
          </cell>
          <cell r="L67">
            <v>0</v>
          </cell>
          <cell r="M67">
            <v>2.1951818721598353</v>
          </cell>
          <cell r="N67">
            <v>0</v>
          </cell>
          <cell r="O67">
            <v>0</v>
          </cell>
          <cell r="P67">
            <v>65.026921412769013</v>
          </cell>
          <cell r="Q67">
            <v>5.1689231740393273</v>
          </cell>
          <cell r="R67">
            <v>-3.1638406145517842E-2</v>
          </cell>
          <cell r="S67">
            <v>3.1794294563548722E-4</v>
          </cell>
        </row>
        <row r="68">
          <cell r="B68">
            <v>2051</v>
          </cell>
          <cell r="D68">
            <v>91.17854581954127</v>
          </cell>
          <cell r="E68">
            <v>3.9202104291998507</v>
          </cell>
          <cell r="F68">
            <v>-4.2955344326151548E-3</v>
          </cell>
          <cell r="G68">
            <v>1.9043574132400281E-4</v>
          </cell>
          <cell r="H68">
            <v>49.626444715312601</v>
          </cell>
          <cell r="I68">
            <v>6.6551535319700896</v>
          </cell>
          <cell r="J68">
            <v>-5.9593418941562004E-2</v>
          </cell>
          <cell r="K68">
            <v>4.6857834815487563E-4</v>
          </cell>
          <cell r="L68">
            <v>0</v>
          </cell>
          <cell r="M68">
            <v>2.1973379309079504</v>
          </cell>
          <cell r="N68">
            <v>0</v>
          </cell>
          <cell r="O68">
            <v>0</v>
          </cell>
          <cell r="P68">
            <v>65.464742800333852</v>
          </cell>
          <cell r="Q68">
            <v>5.2026314990853706</v>
          </cell>
          <cell r="R68">
            <v>-3.1846062548737647E-2</v>
          </cell>
          <cell r="S68">
            <v>3.2004945202688487E-4</v>
          </cell>
        </row>
        <row r="69">
          <cell r="B69">
            <v>2052</v>
          </cell>
          <cell r="D69">
            <v>91.806005676084425</v>
          </cell>
          <cell r="E69">
            <v>3.947187989013023</v>
          </cell>
          <cell r="F69">
            <v>-4.325094845041553E-3</v>
          </cell>
          <cell r="G69">
            <v>1.917462555667759E-4</v>
          </cell>
          <cell r="H69">
            <v>49.952939436607657</v>
          </cell>
          <cell r="I69">
            <v>6.6989381010654849</v>
          </cell>
          <cell r="J69">
            <v>-5.9985486856560986E-2</v>
          </cell>
          <cell r="K69">
            <v>4.7166114721620988E-4</v>
          </cell>
          <cell r="L69">
            <v>0</v>
          </cell>
          <cell r="M69">
            <v>2.199426614442987</v>
          </cell>
          <cell r="N69">
            <v>0</v>
          </cell>
          <cell r="O69">
            <v>0</v>
          </cell>
          <cell r="P69">
            <v>65.90770494783095</v>
          </cell>
          <cell r="Q69">
            <v>5.2367306959559228</v>
          </cell>
          <cell r="R69">
            <v>-3.2056157187611713E-2</v>
          </cell>
          <cell r="S69">
            <v>3.2218069234851422E-4</v>
          </cell>
        </row>
        <row r="70">
          <cell r="B70">
            <v>2053</v>
          </cell>
          <cell r="D70">
            <v>92.440832967342374</v>
          </cell>
          <cell r="E70">
            <v>3.9744823107809486</v>
          </cell>
          <cell r="F70">
            <v>-4.355002346459259E-3</v>
          </cell>
          <cell r="G70">
            <v>1.9307215745232128E-4</v>
          </cell>
          <cell r="H70">
            <v>50.283267755413014</v>
          </cell>
          <cell r="I70">
            <v>6.7432367746903736</v>
          </cell>
          <cell r="J70">
            <v>-6.0382158308722379E-2</v>
          </cell>
          <cell r="K70">
            <v>4.7478014352679652E-4</v>
          </cell>
          <cell r="L70">
            <v>0</v>
          </cell>
          <cell r="M70">
            <v>2.201525458066989</v>
          </cell>
          <cell r="N70">
            <v>0</v>
          </cell>
          <cell r="O70">
            <v>0</v>
          </cell>
          <cell r="P70">
            <v>66.355868216433691</v>
          </cell>
          <cell r="Q70">
            <v>5.2712295122206267</v>
          </cell>
          <cell r="R70">
            <v>-3.2268718691130086E-2</v>
          </cell>
          <cell r="S70">
            <v>3.2433695701834277E-4</v>
          </cell>
        </row>
        <row r="71">
          <cell r="B71">
            <v>2054</v>
          </cell>
          <cell r="D71">
            <v>93.083114199397883</v>
          </cell>
          <cell r="E71">
            <v>4.0020971138220789</v>
          </cell>
          <cell r="F71">
            <v>-4.3852610122771737E-3</v>
          </cell>
          <cell r="G71">
            <v>1.9441362765746216E-4</v>
          </cell>
          <cell r="H71">
            <v>50.617474684615324</v>
          </cell>
          <cell r="I71">
            <v>6.7880555892971612</v>
          </cell>
          <cell r="J71">
            <v>-6.0783487351320109E-2</v>
          </cell>
          <cell r="K71">
            <v>4.7793576210326106E-4</v>
          </cell>
          <cell r="L71">
            <v>0</v>
          </cell>
          <cell r="M71">
            <v>2.2036250347059863</v>
          </cell>
          <cell r="N71">
            <v>0</v>
          </cell>
          <cell r="O71">
            <v>0</v>
          </cell>
          <cell r="P71">
            <v>66.809293676057223</v>
          </cell>
          <cell r="Q71">
            <v>5.3061321333000606</v>
          </cell>
          <cell r="R71">
            <v>-3.2483776024435369E-2</v>
          </cell>
          <cell r="S71">
            <v>3.2651853986433372E-4</v>
          </cell>
        </row>
        <row r="72">
          <cell r="B72">
            <v>2055</v>
          </cell>
          <cell r="D72">
            <v>93.7329368940607</v>
          </cell>
          <cell r="E72">
            <v>4.0300361611259241</v>
          </cell>
          <cell r="F72">
            <v>-4.4158749657563562E-3</v>
          </cell>
          <cell r="G72">
            <v>1.9577084898047159E-4</v>
          </cell>
          <cell r="H72">
            <v>50.955605765628221</v>
          </cell>
          <cell r="I72">
            <v>6.8334006522163584</v>
          </cell>
          <cell r="J72">
            <v>-6.1189528672304525E-2</v>
          </cell>
          <cell r="K72">
            <v>4.8112843295263912E-4</v>
          </cell>
          <cell r="L72">
            <v>0</v>
          </cell>
          <cell r="M72">
            <v>2.205657687073149</v>
          </cell>
          <cell r="N72">
            <v>0</v>
          </cell>
          <cell r="O72">
            <v>0</v>
          </cell>
          <cell r="P72">
            <v>67.268043113680235</v>
          </cell>
          <cell r="Q72">
            <v>5.3414397083950274</v>
          </cell>
          <cell r="R72">
            <v>-3.2701358492769693E-2</v>
          </cell>
          <cell r="S72">
            <v>3.2872573816448508E-4</v>
          </cell>
        </row>
        <row r="73">
          <cell r="B73">
            <v>2056</v>
          </cell>
          <cell r="D73">
            <v>94.390389600793924</v>
          </cell>
          <cell r="E73">
            <v>4.0583032598658217</v>
          </cell>
          <cell r="F73">
            <v>-4.446848378571888E-3</v>
          </cell>
          <cell r="G73">
            <v>1.9714400636598213E-4</v>
          </cell>
          <cell r="H73">
            <v>51.297707074598215</v>
          </cell>
          <cell r="I73">
            <v>6.8792781424888121</v>
          </cell>
          <cell r="J73">
            <v>-6.1600337601754485E-2</v>
          </cell>
          <cell r="K73">
            <v>4.8435859113097251E-4</v>
          </cell>
          <cell r="L73">
            <v>0</v>
          </cell>
          <cell r="M73">
            <v>2.207702401858759</v>
          </cell>
          <cell r="N73">
            <v>0</v>
          </cell>
          <cell r="O73">
            <v>0</v>
          </cell>
          <cell r="P73">
            <v>67.732179041764581</v>
          </cell>
          <cell r="Q73">
            <v>5.3771612271918743</v>
          </cell>
          <cell r="R73">
            <v>-3.2921495745468002E-2</v>
          </cell>
          <cell r="S73">
            <v>3.3095885268733872E-4</v>
          </cell>
        </row>
        <row r="74">
          <cell r="B74">
            <v>2057</v>
          </cell>
          <cell r="D74">
            <v>95.055561908780348</v>
          </cell>
          <cell r="E74">
            <v>4.0869022619177331</v>
          </cell>
          <cell r="F74">
            <v>-4.4781854713813393E-3</v>
          </cell>
          <cell r="G74">
            <v>1.9853328693018743E-4</v>
          </cell>
          <cell r="H74">
            <v>51.643825228683305</v>
          </cell>
          <cell r="I74">
            <v>6.925694311707713</v>
          </cell>
          <cell r="J74">
            <v>-6.201597011941716E-2</v>
          </cell>
          <cell r="K74">
            <v>4.8762667680259358E-4</v>
          </cell>
          <cell r="L74">
            <v>0</v>
          </cell>
          <cell r="M74">
            <v>2.2096726890953953</v>
          </cell>
          <cell r="N74">
            <v>0</v>
          </cell>
          <cell r="O74">
            <v>0</v>
          </cell>
          <cell r="P74">
            <v>68.201764706773574</v>
          </cell>
          <cell r="Q74">
            <v>5.4132969511154867</v>
          </cell>
          <cell r="R74">
            <v>-3.3144217779998382E-2</v>
          </cell>
          <cell r="S74">
            <v>3.3321818773296555E-4</v>
          </cell>
        </row>
        <row r="75">
          <cell r="B75">
            <v>2058</v>
          </cell>
          <cell r="D75">
            <v>95.728544459130646</v>
          </cell>
          <cell r="E75">
            <v>4.1158370643851274</v>
          </cell>
          <cell r="F75">
            <v>-4.5098905143999054E-3</v>
          </cell>
          <cell r="G75">
            <v>1.9993887998634048E-4</v>
          </cell>
          <cell r="H75">
            <v>51.994007392405422</v>
          </cell>
          <cell r="I75">
            <v>6.9726554848704785</v>
          </cell>
          <cell r="J75">
            <v>-6.2436482862336169E-2</v>
          </cell>
          <cell r="K75">
            <v>4.9093313530010471E-4</v>
          </cell>
          <cell r="L75">
            <v>0</v>
          </cell>
          <cell r="M75">
            <v>2.211596116132621</v>
          </cell>
          <cell r="N75">
            <v>0</v>
          </cell>
          <cell r="O75">
            <v>0</v>
          </cell>
          <cell r="P75">
            <v>68.676864097790542</v>
          </cell>
          <cell r="Q75">
            <v>5.4498532534785733</v>
          </cell>
          <cell r="R75">
            <v>-3.3369554946049679E-2</v>
          </cell>
          <cell r="S75">
            <v>3.3550405117443159E-4</v>
          </cell>
        </row>
        <row r="76">
          <cell r="B76">
            <v>2059</v>
          </cell>
          <cell r="D76">
            <v>96.409428957234539</v>
          </cell>
          <cell r="E76">
            <v>4.1451116101300247</v>
          </cell>
          <cell r="F76">
            <v>-4.5419678279822896E-3</v>
          </cell>
          <cell r="G76">
            <v>2.0136097707054999E-4</v>
          </cell>
          <cell r="H76">
            <v>52.348301284077301</v>
          </cell>
          <cell r="I76">
            <v>7.0201680612406312</v>
          </cell>
          <cell r="J76">
            <v>-6.2861933132569284E-2</v>
          </cell>
          <cell r="K76">
            <v>4.9427841718506201E-4</v>
          </cell>
          <cell r="L76">
            <v>0</v>
          </cell>
          <cell r="M76">
            <v>2.2134872685418232</v>
          </cell>
          <cell r="N76">
            <v>0</v>
          </cell>
          <cell r="O76">
            <v>0</v>
          </cell>
          <cell r="P76">
            <v>69.157541955238202</v>
          </cell>
          <cell r="Q76">
            <v>5.4868358760863103</v>
          </cell>
          <cell r="R76">
            <v>-3.3597537949667133E-2</v>
          </cell>
          <cell r="S76">
            <v>3.3781675449975034E-4</v>
          </cell>
        </row>
        <row r="77">
          <cell r="B77">
            <v>2060</v>
          </cell>
          <cell r="D77">
            <v>97.098308185257451</v>
          </cell>
          <cell r="E77">
            <v>4.1747298883102824</v>
          </cell>
          <cell r="F77">
            <v>-4.5744217832114319E-3</v>
          </cell>
          <cell r="G77">
            <v>2.0279977196788136E-4</v>
          </cell>
          <cell r="H77">
            <v>52.706755182304995</v>
          </cell>
          <cell r="I77">
            <v>7.0682385152198268</v>
          </cell>
          <cell r="J77">
            <v>-6.3292378904996907E-2</v>
          </cell>
          <cell r="K77">
            <v>4.9766297830937292E-4</v>
          </cell>
          <cell r="L77">
            <v>0</v>
          </cell>
          <cell r="M77">
            <v>2.2153308681458017</v>
          </cell>
          <cell r="N77">
            <v>0</v>
          </cell>
          <cell r="O77">
            <v>0</v>
          </cell>
          <cell r="P77">
            <v>69.643863779700908</v>
          </cell>
          <cell r="Q77">
            <v>5.5242490337080712</v>
          </cell>
          <cell r="R77">
            <v>-3.3828197857436633E-2</v>
          </cell>
          <cell r="S77">
            <v>3.4015661285432918E-4</v>
          </cell>
        </row>
        <row r="78">
          <cell r="B78">
            <v>2061</v>
          </cell>
          <cell r="D78">
            <v>97.795276014783582</v>
          </cell>
          <cell r="E78">
            <v>4.2046959349231861</v>
          </cell>
          <cell r="F78">
            <v>-4.6072568024941472E-3</v>
          </cell>
          <cell r="G78">
            <v>2.0425546073876263E-4</v>
          </cell>
          <cell r="H78">
            <v>53.069417932566694</v>
          </cell>
          <cell r="I78">
            <v>7.1168733972300915</v>
          </cell>
          <cell r="J78">
            <v>-6.3727878835222129E-2</v>
          </cell>
          <cell r="K78">
            <v>5.0108727987741367E-4</v>
          </cell>
          <cell r="L78">
            <v>0</v>
          </cell>
          <cell r="M78">
            <v>2.2167941146709844</v>
          </cell>
          <cell r="N78">
            <v>0</v>
          </cell>
          <cell r="O78">
            <v>0</v>
          </cell>
          <cell r="P78">
            <v>70.135895840850083</v>
          </cell>
          <cell r="Q78">
            <v>5.5620801439795331</v>
          </cell>
          <cell r="R78">
            <v>-3.406156610071813E-2</v>
          </cell>
          <cell r="S78">
            <v>3.4252394508391289E-4</v>
          </cell>
        </row>
        <row r="79">
          <cell r="B79">
            <v>2062</v>
          </cell>
          <cell r="D79">
            <v>98.50042741960749</v>
          </cell>
          <cell r="E79">
            <v>4.2350138333554197</v>
          </cell>
          <cell r="F79">
            <v>-4.6404773601637439E-3</v>
          </cell>
          <cell r="G79">
            <v>2.0572824174570125E-4</v>
          </cell>
          <cell r="H79">
            <v>53.436338953868663</v>
          </cell>
          <cell r="I79">
            <v>7.1660793346064269</v>
          </cell>
          <cell r="J79">
            <v>-6.4168492267563507E-2</v>
          </cell>
          <cell r="K79">
            <v>5.045517885088756E-4</v>
          </cell>
          <cell r="L79">
            <v>0</v>
          </cell>
          <cell r="M79">
            <v>2.2182485248005208</v>
          </cell>
          <cell r="N79">
            <v>0</v>
          </cell>
          <cell r="O79">
            <v>0</v>
          </cell>
          <cell r="P79">
            <v>70.633705186474586</v>
          </cell>
          <cell r="Q79">
            <v>5.600354073982424</v>
          </cell>
          <cell r="R79">
            <v>-3.4297674479928562E-2</v>
          </cell>
          <cell r="S79">
            <v>3.4491907377803187E-4</v>
          </cell>
        </row>
        <row r="80">
          <cell r="B80">
            <v>2063</v>
          </cell>
          <cell r="D80">
            <v>99.213858488675882</v>
          </cell>
          <cell r="E80">
            <v>4.2656877149394985</v>
          </cell>
          <cell r="F80">
            <v>-4.6740879830897341E-3</v>
          </cell>
          <cell r="G80">
            <v>2.0721831568031423E-4</v>
          </cell>
          <cell r="H80">
            <v>53.80756824547943</v>
          </cell>
          <cell r="I80">
            <v>7.2158630324998976</v>
          </cell>
          <cell r="J80">
            <v>-6.461427924314174E-2</v>
          </cell>
          <cell r="K80">
            <v>5.0805697630235071E-4</v>
          </cell>
          <cell r="L80">
            <v>0</v>
          </cell>
          <cell r="M80">
            <v>2.2195556003552284</v>
          </cell>
          <cell r="N80">
            <v>0</v>
          </cell>
          <cell r="O80">
            <v>0</v>
          </cell>
          <cell r="P80">
            <v>71.13735965161716</v>
          </cell>
          <cell r="Q80">
            <v>5.6390686762862083</v>
          </cell>
          <cell r="R80">
            <v>-3.4536555168875306E-2</v>
          </cell>
          <cell r="S80">
            <v>3.4734232531396039E-4</v>
          </cell>
        </row>
        <row r="81">
          <cell r="B81">
            <v>2064</v>
          </cell>
          <cell r="D81">
            <v>99.935666439181475</v>
          </cell>
          <cell r="E81">
            <v>4.2967217595167373</v>
          </cell>
          <cell r="F81">
            <v>-4.7080932512946995E-3</v>
          </cell>
          <cell r="G81">
            <v>2.0872588559067614E-4</v>
          </cell>
          <cell r="H81">
            <v>54.183156393743182</v>
          </cell>
          <cell r="I81">
            <v>7.2662312747913376</v>
          </cell>
          <cell r="J81">
            <v>-6.5065300508061433E-2</v>
          </cell>
          <cell r="K81">
            <v>5.1160332089966319E-4</v>
          </cell>
          <cell r="L81">
            <v>0</v>
          </cell>
          <cell r="M81">
            <v>2.2207925680100566</v>
          </cell>
          <cell r="N81">
            <v>0</v>
          </cell>
          <cell r="O81">
            <v>0</v>
          </cell>
          <cell r="P81">
            <v>71.646927867818178</v>
          </cell>
          <cell r="Q81">
            <v>5.6782333166586891</v>
          </cell>
          <cell r="R81">
            <v>-3.4778240719140423E-2</v>
          </cell>
          <cell r="S81">
            <v>3.4979402990119145E-4</v>
          </cell>
        </row>
        <row r="82">
          <cell r="B82">
            <v>2065</v>
          </cell>
          <cell r="D82">
            <v>100.66594962981044</v>
          </cell>
          <cell r="E82">
            <v>4.3281201960068199</v>
          </cell>
          <cell r="F82">
            <v>-4.7424977985783918E-3</v>
          </cell>
          <cell r="G82">
            <v>2.1025115690898746E-4</v>
          </cell>
          <cell r="H82">
            <v>54.563154578972842</v>
          </cell>
          <cell r="I82">
            <v>7.3171909250157476</v>
          </cell>
          <cell r="J82">
            <v>-6.5521617521688585E-2</v>
          </cell>
          <cell r="K82">
            <v>5.1519130555095587E-4</v>
          </cell>
          <cell r="L82">
            <v>0</v>
          </cell>
          <cell r="M82">
            <v>2.2218804825630207</v>
          </cell>
          <cell r="N82">
            <v>0</v>
          </cell>
          <cell r="O82">
            <v>0</v>
          </cell>
          <cell r="P82">
            <v>72.162479272467749</v>
          </cell>
          <cell r="Q82">
            <v>5.7178491320775819</v>
          </cell>
          <cell r="R82">
            <v>-3.5022764064516279E-2</v>
          </cell>
          <cell r="S82">
            <v>3.5227452162643304E-4</v>
          </cell>
        </row>
        <row r="83">
          <cell r="B83">
            <v>2066</v>
          </cell>
          <cell r="D83">
            <v>101.40480757414541</v>
          </cell>
          <cell r="E83">
            <v>4.3598873029840668</v>
          </cell>
          <cell r="F83">
            <v>-4.7773063131491727E-3</v>
          </cell>
          <cell r="G83">
            <v>2.1179433747956864E-4</v>
          </cell>
          <cell r="H83">
            <v>54.947614582424386</v>
          </cell>
          <cell r="I83">
            <v>7.3687489272975899</v>
          </cell>
          <cell r="J83">
            <v>-6.5983292465025656E-2</v>
          </cell>
          <cell r="K83">
            <v>5.1882141918054155E-4</v>
          </cell>
          <cell r="L83">
            <v>0</v>
          </cell>
          <cell r="M83">
            <v>2.2229534138968279</v>
          </cell>
          <cell r="N83">
            <v>0</v>
          </cell>
          <cell r="O83">
            <v>0</v>
          </cell>
          <cell r="P83">
            <v>72.684084118267805</v>
          </cell>
          <cell r="Q83">
            <v>5.7579286303103014</v>
          </cell>
          <cell r="R83">
            <v>-3.5270158525493422E-2</v>
          </cell>
          <cell r="S83">
            <v>3.5478413849913341E-4</v>
          </cell>
        </row>
        <row r="84">
          <cell r="B84">
            <v>2067</v>
          </cell>
          <cell r="D84">
            <v>102.15234095422602</v>
          </cell>
          <cell r="E84">
            <v>4.392027409260459</v>
          </cell>
          <cell r="F84">
            <v>-4.8125235382628605E-3</v>
          </cell>
          <cell r="G84">
            <v>2.1335563758718209E-4</v>
          </cell>
          <cell r="H84">
            <v>55.336588793352838</v>
          </cell>
          <cell r="I84">
            <v>7.4209123072970247</v>
          </cell>
          <cell r="J84">
            <v>-6.6450388249184672E-2</v>
          </cell>
          <cell r="K84">
            <v>5.2249415645352763E-4</v>
          </cell>
          <cell r="L84">
            <v>0</v>
          </cell>
          <cell r="M84">
            <v>2.223849211839978</v>
          </cell>
          <cell r="N84">
            <v>0</v>
          </cell>
          <cell r="O84">
            <v>0</v>
          </cell>
          <cell r="P84">
            <v>73.211813482805226</v>
          </cell>
          <cell r="Q84">
            <v>5.7984686571233448</v>
          </cell>
          <cell r="R84">
            <v>-3.5520457813801011E-2</v>
          </cell>
          <cell r="S84">
            <v>3.5732322249754078E-4</v>
          </cell>
        </row>
        <row r="85">
          <cell r="B85">
            <v>2068</v>
          </cell>
          <cell r="D85">
            <v>102.9086516342684</v>
          </cell>
          <cell r="E85">
            <v>4.4245448944755168</v>
          </cell>
          <cell r="F85">
            <v>-4.848154272869074E-3</v>
          </cell>
          <cell r="G85">
            <v>2.1493526998568721E-4</v>
          </cell>
          <cell r="H85">
            <v>55.730130216151295</v>
          </cell>
          <cell r="I85">
            <v>7.4736881731672939</v>
          </cell>
          <cell r="J85">
            <v>-6.6922968523960027E-2</v>
          </cell>
          <cell r="K85">
            <v>5.2621001784322163E-4</v>
          </cell>
          <cell r="L85">
            <v>0</v>
          </cell>
          <cell r="M85">
            <v>2.2246684048538783</v>
          </cell>
          <cell r="N85">
            <v>0</v>
          </cell>
          <cell r="O85">
            <v>0</v>
          </cell>
          <cell r="P85">
            <v>73.745739278237409</v>
          </cell>
          <cell r="Q85">
            <v>5.8394800670159244</v>
          </cell>
          <cell r="R85">
            <v>-3.577369603700066E-2</v>
          </cell>
          <cell r="S85">
            <v>3.5989211961530302E-4</v>
          </cell>
        </row>
        <row r="86">
          <cell r="B86">
            <v>2069</v>
          </cell>
          <cell r="D86">
            <v>103.67384267454612</v>
          </cell>
          <cell r="E86">
            <v>4.4574441896931001</v>
          </cell>
          <cell r="F86">
            <v>-4.8842033722651867E-3</v>
          </cell>
          <cell r="G86">
            <v>2.1653344992703195E-4</v>
          </cell>
          <cell r="H86">
            <v>56.128292477573616</v>
          </cell>
          <cell r="I86">
            <v>7.5270837165233218</v>
          </cell>
          <cell r="J86">
            <v>-6.7401097686501849E-2</v>
          </cell>
          <cell r="K86">
            <v>5.2996950969933106E-4</v>
          </cell>
          <cell r="L86">
            <v>0</v>
          </cell>
          <cell r="M86">
            <v>2.2253632694530618</v>
          </cell>
          <cell r="N86">
            <v>0</v>
          </cell>
          <cell r="O86">
            <v>0</v>
          </cell>
          <cell r="P86">
            <v>74.285934261091498</v>
          </cell>
          <cell r="Q86">
            <v>5.8809659090943835</v>
          </cell>
          <cell r="R86">
            <v>-3.6029907703134183E-2</v>
          </cell>
          <cell r="S86">
            <v>3.6249117990861643E-4</v>
          </cell>
        </row>
        <row r="87">
          <cell r="B87">
            <v>2070</v>
          </cell>
          <cell r="D87">
            <v>104.44801834543377</v>
          </cell>
          <cell r="E87">
            <v>4.490729778005214</v>
          </cell>
          <cell r="F87">
            <v>-4.9206757487579265E-3</v>
          </cell>
          <cell r="G87">
            <v>2.1815039519058429E-4</v>
          </cell>
          <cell r="H87">
            <v>56.531129834041998</v>
          </cell>
          <cell r="I87">
            <v>7.5811062134216893</v>
          </cell>
          <cell r="J87">
            <v>-6.7884840890091128E-2</v>
          </cell>
          <cell r="K87">
            <v>5.3377314431696037E-4</v>
          </cell>
          <cell r="L87">
            <v>0</v>
          </cell>
          <cell r="M87">
            <v>2.2259625556588891</v>
          </cell>
          <cell r="N87">
            <v>0</v>
          </cell>
          <cell r="O87">
            <v>0</v>
          </cell>
          <cell r="P87">
            <v>74.832472042178722</v>
          </cell>
          <cell r="Q87">
            <v>5.9229333577268664</v>
          </cell>
          <cell r="R87">
            <v>-3.6289127725425821E-2</v>
          </cell>
          <cell r="S87">
            <v>3.6512075754392567E-4</v>
          </cell>
        </row>
        <row r="88">
          <cell r="B88">
            <v>2071</v>
          </cell>
          <cell r="D88">
            <v>105.2312841416156</v>
          </cell>
          <cell r="E88">
            <v>4.5244061951429115</v>
          </cell>
          <cell r="F88">
            <v>-4.9575763723327714E-3</v>
          </cell>
          <cell r="G88">
            <v>2.1978632611280847E-4</v>
          </cell>
          <cell r="H88">
            <v>56.938697179040339</v>
          </cell>
          <cell r="I88">
            <v>7.6357630253521336</v>
          </cell>
          <cell r="J88">
            <v>-6.8374264053018052E-2</v>
          </cell>
          <cell r="K88">
            <v>5.376214400064209E-4</v>
          </cell>
          <cell r="L88">
            <v>0</v>
          </cell>
          <cell r="M88">
            <v>2.2265578157227828</v>
          </cell>
          <cell r="N88">
            <v>0</v>
          </cell>
          <cell r="O88">
            <v>0</v>
          </cell>
          <cell r="P88">
            <v>75.385427096625079</v>
          </cell>
          <cell r="Q88">
            <v>5.9653929875523728</v>
          </cell>
          <cell r="R88">
            <v>-3.6551391427039864E-2</v>
          </cell>
          <cell r="S88">
            <v>3.6778121084618564E-4</v>
          </cell>
        </row>
        <row r="89">
          <cell r="B89">
            <v>2072</v>
          </cell>
          <cell r="D89">
            <v>106.02374679646101</v>
          </cell>
          <cell r="E89">
            <v>4.5584780300943599</v>
          </cell>
          <cell r="F89">
            <v>-4.9949102713311979E-3</v>
          </cell>
          <cell r="G89">
            <v>2.2144146561728969E-4</v>
          </cell>
          <cell r="H89">
            <v>57.351050050594417</v>
          </cell>
          <cell r="I89">
            <v>7.691061600240662</v>
          </cell>
          <cell r="J89">
            <v>-6.8869433867564445E-2</v>
          </cell>
          <cell r="K89">
            <v>5.4151492116385938E-4</v>
          </cell>
          <cell r="L89">
            <v>0</v>
          </cell>
          <cell r="M89">
            <v>2.2270511581402705</v>
          </cell>
          <cell r="N89">
            <v>0</v>
          </cell>
          <cell r="O89">
            <v>0</v>
          </cell>
          <cell r="P89">
            <v>75.944874774019922</v>
          </cell>
          <cell r="Q89">
            <v>6.008345383395997</v>
          </cell>
          <cell r="R89">
            <v>-3.681673454589398E-2</v>
          </cell>
          <cell r="S89">
            <v>3.7047290234768941E-4</v>
          </cell>
        </row>
        <row r="90">
          <cell r="B90">
            <v>2073</v>
          </cell>
          <cell r="D90">
            <v>106.8255142965688</v>
          </cell>
          <cell r="E90">
            <v>4.592949925730168</v>
          </cell>
          <cell r="F90">
            <v>-5.0326825331358672E-3</v>
          </cell>
          <cell r="G90">
            <v>2.2311603924511119E-4</v>
          </cell>
          <cell r="H90">
            <v>57.768244638839946</v>
          </cell>
          <cell r="I90">
            <v>7.7470094734644785</v>
          </cell>
          <cell r="J90">
            <v>-6.9370417809091839E-2</v>
          </cell>
          <cell r="K90">
            <v>5.4545411834271596E-4</v>
          </cell>
          <cell r="L90">
            <v>0</v>
          </cell>
          <cell r="M90">
            <v>2.2274701052632064</v>
          </cell>
          <cell r="N90">
            <v>0</v>
          </cell>
          <cell r="O90">
            <v>0</v>
          </cell>
          <cell r="P90">
            <v>76.510891308683611</v>
          </cell>
          <cell r="Q90">
            <v>6.0517978557540273</v>
          </cell>
          <cell r="R90">
            <v>-3.7085193239529184E-2</v>
          </cell>
          <cell r="S90">
            <v>3.7319619883746912E-4</v>
          </cell>
        </row>
        <row r="91">
          <cell r="B91">
            <v>2074</v>
          </cell>
          <cell r="D91">
            <v>107.63669589648215</v>
          </cell>
          <cell r="E91">
            <v>4.6278265794360651</v>
          </cell>
          <cell r="F91">
            <v>-5.0708983048638806E-3</v>
          </cell>
          <cell r="G91">
            <v>2.2481027518558814E-4</v>
          </cell>
          <cell r="H91">
            <v>58.190337793679355</v>
          </cell>
          <cell r="I91">
            <v>7.8036142688787891</v>
          </cell>
          <cell r="J91">
            <v>-6.9877284145235988E-2</v>
          </cell>
          <cell r="K91">
            <v>5.4943956832602099E-4</v>
          </cell>
          <cell r="L91">
            <v>0</v>
          </cell>
          <cell r="M91">
            <v>2.2277212966470432</v>
          </cell>
          <cell r="N91">
            <v>0</v>
          </cell>
          <cell r="O91">
            <v>0</v>
          </cell>
          <cell r="P91">
            <v>77.083553830055678</v>
          </cell>
          <cell r="Q91">
            <v>6.0957513665570202</v>
          </cell>
          <cell r="R91">
            <v>-3.7356804090036812E-2</v>
          </cell>
          <cell r="S91">
            <v>3.7595147141127765E-4</v>
          </cell>
        </row>
        <row r="92">
          <cell r="B92">
            <v>2075</v>
          </cell>
          <cell r="D92">
            <v>108.45740213357648</v>
          </cell>
          <cell r="E92">
            <v>4.6631127437529889</v>
          </cell>
          <cell r="F92">
            <v>-5.1095627940681496E-3</v>
          </cell>
          <cell r="G92">
            <v>2.2652440430736225E-4</v>
          </cell>
          <cell r="H92">
            <v>58.617387032528619</v>
          </cell>
          <cell r="I92">
            <v>7.8608836998556955</v>
          </cell>
          <cell r="J92">
            <v>-7.0390101945209615E-2</v>
          </cell>
          <cell r="K92">
            <v>5.5347181419954095E-4</v>
          </cell>
          <cell r="L92">
            <v>0</v>
          </cell>
          <cell r="M92">
            <v>2.2279850820243823</v>
          </cell>
          <cell r="N92">
            <v>0</v>
          </cell>
          <cell r="O92">
            <v>0</v>
          </cell>
          <cell r="P92">
            <v>77.662940373205075</v>
          </cell>
          <cell r="Q92">
            <v>6.1402214775469481</v>
          </cell>
          <cell r="R92">
            <v>-3.7631604109043551E-2</v>
          </cell>
          <cell r="S92">
            <v>3.7873909552215627E-4</v>
          </cell>
        </row>
        <row r="93">
          <cell r="B93">
            <v>2076</v>
          </cell>
          <cell r="D93">
            <v>109.287744843122</v>
          </cell>
          <cell r="E93">
            <v>4.6988132270247105</v>
          </cell>
          <cell r="F93">
            <v>-5.1486812694470294E-3</v>
          </cell>
          <cell r="G93">
            <v>2.2825866018986166E-4</v>
          </cell>
          <cell r="H93">
            <v>59.049450548154965</v>
          </cell>
          <cell r="I93">
            <v>7.9188255703352635</v>
          </cell>
          <cell r="J93">
            <v>-7.0908941089214222E-2</v>
          </cell>
          <cell r="K93">
            <v>5.5755140542578321E-4</v>
          </cell>
          <cell r="L93">
            <v>0</v>
          </cell>
          <cell r="M93">
            <v>2.228007641812042</v>
          </cell>
          <cell r="N93">
            <v>0</v>
          </cell>
          <cell r="O93">
            <v>0</v>
          </cell>
          <cell r="P93">
            <v>78.249129889463873</v>
          </cell>
          <cell r="Q93">
            <v>6.1852007722290283</v>
          </cell>
          <cell r="R93">
            <v>-3.790963074275485E-2</v>
          </cell>
          <cell r="S93">
            <v>3.8155945103159701E-4</v>
          </cell>
        </row>
        <row r="94">
          <cell r="B94">
            <v>2077</v>
          </cell>
          <cell r="D94">
            <v>110.12783717352328</v>
          </cell>
          <cell r="E94">
            <v>4.7349328940530482</v>
          </cell>
          <cell r="F94">
            <v>-5.1882590615622568E-3</v>
          </cell>
          <cell r="G94">
            <v>2.3001327915513021E-4</v>
          </cell>
          <cell r="H94">
            <v>59.486587216606701</v>
          </cell>
          <cell r="I94">
            <v>7.977447775888959</v>
          </cell>
          <cell r="J94">
            <v>-7.1433872277962565E-2</v>
          </cell>
          <cell r="K94">
            <v>5.6167889791886993E-4</v>
          </cell>
          <cell r="L94">
            <v>0</v>
          </cell>
          <cell r="M94">
            <v>2.2280413809311344</v>
          </cell>
          <cell r="N94">
            <v>0</v>
          </cell>
          <cell r="O94">
            <v>0</v>
          </cell>
          <cell r="P94">
            <v>78.842202257185619</v>
          </cell>
          <cell r="Q94">
            <v>6.2307087789394853</v>
          </cell>
          <cell r="R94">
            <v>-3.81909218770577E-2</v>
          </cell>
          <cell r="S94">
            <v>3.8441292226130529E-4</v>
          </cell>
        </row>
        <row r="95">
          <cell r="B95">
            <v>2078</v>
          </cell>
          <cell r="D95">
            <v>110.97779360173745</v>
          </cell>
          <cell r="E95">
            <v>4.771476666760778</v>
          </cell>
          <cell r="F95">
            <v>-5.2283015635653327E-3</v>
          </cell>
          <cell r="G95">
            <v>2.3178850030003003E-4</v>
          </cell>
          <cell r="H95">
            <v>59.928856605235922</v>
          </cell>
          <cell r="I95">
            <v>8.0367583047955318</v>
          </cell>
          <cell r="J95">
            <v>-7.1964967042312616E-2</v>
          </cell>
          <cell r="K95">
            <v>5.6585485412029009E-4</v>
          </cell>
          <cell r="L95">
            <v>0</v>
          </cell>
          <cell r="M95">
            <v>2.2279245241082117</v>
          </cell>
          <cell r="N95">
            <v>0</v>
          </cell>
          <cell r="O95">
            <v>0</v>
          </cell>
          <cell r="P95">
            <v>79.442238292630094</v>
          </cell>
          <cell r="Q95">
            <v>6.2767431105915001</v>
          </cell>
          <cell r="R95">
            <v>-3.8475515842683064E-2</v>
          </cell>
          <cell r="S95">
            <v>3.8729989804556962E-4</v>
          </cell>
        </row>
        <row r="96">
          <cell r="B96">
            <v>2079</v>
          </cell>
          <cell r="D96">
            <v>111.83772994887393</v>
          </cell>
          <cell r="E96">
            <v>4.8084495248623371</v>
          </cell>
          <cell r="F96">
            <v>-5.2688142319324387E-3</v>
          </cell>
          <cell r="G96">
            <v>2.3358456552882308E-4</v>
          </cell>
          <cell r="H96">
            <v>60.376318980815796</v>
          </cell>
          <cell r="I96">
            <v>8.0967652391295832</v>
          </cell>
          <cell r="J96">
            <v>-7.2502297753015116E-2</v>
          </cell>
          <cell r="K96">
            <v>5.7007984307554322E-4</v>
          </cell>
          <cell r="L96">
            <v>0</v>
          </cell>
          <cell r="M96">
            <v>2.2277515239370911</v>
          </cell>
          <cell r="N96">
            <v>0</v>
          </cell>
          <cell r="O96">
            <v>0</v>
          </cell>
          <cell r="P96">
            <v>80.04931976097609</v>
          </cell>
          <cell r="Q96">
            <v>6.3233150551561286</v>
          </cell>
          <cell r="R96">
            <v>-3.8763451420429279E-2</v>
          </cell>
          <cell r="S96">
            <v>3.9022077178424821E-4</v>
          </cell>
        </row>
        <row r="97">
          <cell r="B97">
            <v>2080</v>
          </cell>
          <cell r="D97">
            <v>112.70776339597676</v>
          </cell>
          <cell r="E97">
            <v>4.8458565065423871</v>
          </cell>
          <cell r="F97">
            <v>-5.3098025872079634E-3</v>
          </cell>
          <cell r="G97">
            <v>2.3540171958613419E-4</v>
          </cell>
          <cell r="H97">
            <v>60.829035317752762</v>
          </cell>
          <cell r="I97">
            <v>8.1574767558628576</v>
          </cell>
          <cell r="J97">
            <v>-7.3045937630575195E-2</v>
          </cell>
          <cell r="K97">
            <v>5.7435444051167988E-4</v>
          </cell>
          <cell r="L97">
            <v>0</v>
          </cell>
          <cell r="M97">
            <v>2.2274096611355931</v>
          </cell>
          <cell r="N97">
            <v>0</v>
          </cell>
          <cell r="O97">
            <v>0</v>
          </cell>
          <cell r="P97">
            <v>80.6635293874631</v>
          </cell>
          <cell r="Q97">
            <v>6.3704249762340535</v>
          </cell>
          <cell r="R97">
            <v>-3.9054767846446493E-2</v>
          </cell>
          <cell r="S97">
            <v>3.9317594149637501E-4</v>
          </cell>
        </row>
        <row r="98">
          <cell r="B98">
            <v>2081</v>
          </cell>
          <cell r="D98">
            <v>113.58801249999276</v>
          </cell>
          <cell r="E98">
            <v>4.8837027091423613</v>
          </cell>
          <cell r="F98">
            <v>-5.3512722147567825E-3</v>
          </cell>
          <cell r="G98">
            <v>2.372402100903022E-4</v>
          </cell>
          <cell r="H98">
            <v>61.287067306395443</v>
          </cell>
          <cell r="I98">
            <v>8.2189011279785174</v>
          </cell>
          <cell r="J98">
            <v>-7.3595960755229894E-2</v>
          </cell>
          <cell r="K98">
            <v>5.786792289157554E-4</v>
          </cell>
          <cell r="L98">
            <v>0</v>
          </cell>
          <cell r="M98">
            <v>2.2273625092659071</v>
          </cell>
          <cell r="N98">
            <v>0</v>
          </cell>
          <cell r="O98">
            <v>0</v>
          </cell>
          <cell r="P98">
            <v>81.284950868664282</v>
          </cell>
          <cell r="Q98">
            <v>6.418103905341872</v>
          </cell>
          <cell r="R98">
            <v>-3.9349504817583279E-2</v>
          </cell>
          <cell r="S98">
            <v>3.9616580987439761E-4</v>
          </cell>
        </row>
        <row r="99">
          <cell r="B99">
            <v>2082</v>
          </cell>
          <cell r="D99">
            <v>114.47859720992673</v>
          </cell>
          <cell r="E99">
            <v>4.9219932898550542</v>
          </cell>
          <cell r="F99">
            <v>-5.393228765525354E-3</v>
          </cell>
          <cell r="G99">
            <v>2.3910028756712187E-4</v>
          </cell>
          <cell r="H99">
            <v>61.750477361441</v>
          </cell>
          <cell r="I99">
            <v>8.2810467255984754</v>
          </cell>
          <cell r="J99">
            <v>-7.4152442077042996E-2</v>
          </cell>
          <cell r="K99">
            <v>5.8305479761420391E-4</v>
          </cell>
          <cell r="L99">
            <v>0</v>
          </cell>
          <cell r="M99">
            <v>2.227151735938353</v>
          </cell>
          <cell r="N99">
            <v>0</v>
          </cell>
          <cell r="O99">
            <v>0</v>
          </cell>
          <cell r="P99">
            <v>81.91366888389129</v>
          </cell>
          <cell r="Q99">
            <v>6.4663340086157888</v>
          </cell>
          <cell r="R99">
            <v>-3.9647702496796049E-2</v>
          </cell>
          <cell r="S99">
            <v>3.9919078433905069E-4</v>
          </cell>
        </row>
        <row r="100">
          <cell r="B100">
            <v>2083</v>
          </cell>
          <cell r="D100">
            <v>115.37963888318674</v>
          </cell>
          <cell r="E100">
            <v>4.9607334664273877</v>
          </cell>
          <cell r="F100">
            <v>-5.4356779568117538E-3</v>
          </cell>
          <cell r="G100">
            <v>2.409822054839825E-4</v>
          </cell>
          <cell r="H100">
            <v>62.219328630440089</v>
          </cell>
          <cell r="I100">
            <v>8.3439220171239477</v>
          </cell>
          <cell r="J100">
            <v>-7.4715457426118057E-2</v>
          </cell>
          <cell r="K100">
            <v>5.8748174285314276E-4</v>
          </cell>
          <cell r="L100">
            <v>0</v>
          </cell>
          <cell r="M100">
            <v>2.2268703557398748</v>
          </cell>
          <cell r="N100">
            <v>0</v>
          </cell>
          <cell r="O100">
            <v>0</v>
          </cell>
          <cell r="P100">
            <v>82.549769106733493</v>
          </cell>
          <cell r="Q100">
            <v>6.51512679757891</v>
          </cell>
          <cell r="R100">
            <v>-3.9949401518621863E-2</v>
          </cell>
          <cell r="S100">
            <v>4.022512770948738E-4</v>
          </cell>
        </row>
        <row r="101">
          <cell r="B101">
            <v>2084</v>
          </cell>
          <cell r="D101">
            <v>116.29126030212106</v>
          </cell>
          <cell r="E101">
            <v>4.9999285178714112</v>
          </cell>
          <cell r="F101">
            <v>-5.4786255730447661E-3</v>
          </cell>
          <cell r="G101">
            <v>2.4288622028440703E-4</v>
          </cell>
          <cell r="H101">
            <v>62.693685002401999</v>
          </cell>
          <cell r="I101">
            <v>8.4075355703894452</v>
          </cell>
          <cell r="J101">
            <v>-7.5285083522931784E-2</v>
          </cell>
          <cell r="K101">
            <v>5.9196066787962291E-4</v>
          </cell>
          <cell r="L101">
            <v>0</v>
          </cell>
          <cell r="M101">
            <v>2.2265303107384185</v>
          </cell>
          <cell r="N101">
            <v>0</v>
          </cell>
          <cell r="O101">
            <v>0</v>
          </cell>
          <cell r="P101">
            <v>83.193338216732357</v>
          </cell>
          <cell r="Q101">
            <v>6.5644895570821742</v>
          </cell>
          <cell r="R101">
            <v>-4.0254642994715699E-2</v>
          </cell>
          <cell r="S101">
            <v>4.0534770518638164E-4</v>
          </cell>
        </row>
        <row r="102">
          <cell r="B102">
            <v>2085</v>
          </cell>
          <cell r="D102">
            <v>117.21358569074928</v>
          </cell>
          <cell r="E102">
            <v>5.0395837851836633</v>
          </cell>
          <cell r="F102">
            <v>-5.5220774665720989E-3</v>
          </cell>
          <cell r="G102">
            <v>2.4481259142299702E-4</v>
          </cell>
          <cell r="H102">
            <v>63.17361111650046</v>
          </cell>
          <cell r="I102">
            <v>8.4718960538302728</v>
          </cell>
          <cell r="J102">
            <v>-7.586139798878834E-2</v>
          </cell>
          <cell r="K102">
            <v>5.9649218302383102E-4</v>
          </cell>
          <cell r="L102">
            <v>0</v>
          </cell>
          <cell r="M102">
            <v>2.2262311828446384</v>
          </cell>
          <cell r="N102">
            <v>0</v>
          </cell>
          <cell r="O102">
            <v>0</v>
          </cell>
          <cell r="P102">
            <v>83.844463911193031</v>
          </cell>
          <cell r="Q102">
            <v>6.6144343025640424</v>
          </cell>
          <cell r="R102">
            <v>-4.0563468519452521E-2</v>
          </cell>
          <cell r="S102">
            <v>4.084804905548936E-4</v>
          </cell>
        </row>
        <row r="103">
          <cell r="B103">
            <v>2086</v>
          </cell>
          <cell r="D103">
            <v>118.1467407316902</v>
          </cell>
          <cell r="E103">
            <v>5.0797046720729657</v>
          </cell>
          <cell r="F103">
            <v>-5.5660395584578755E-3</v>
          </cell>
          <cell r="G103">
            <v>2.4676158140078767E-4</v>
          </cell>
          <cell r="H103">
            <v>63.659172370881869</v>
          </cell>
          <cell r="I103">
            <v>8.5370122376637507</v>
          </cell>
          <cell r="J103">
            <v>-7.644447935639663E-2</v>
          </cell>
          <cell r="K103">
            <v>6.0107690578225668E-4</v>
          </cell>
          <cell r="L103">
            <v>0</v>
          </cell>
          <cell r="M103">
            <v>2.2257532850789326</v>
          </cell>
          <cell r="N103">
            <v>0</v>
          </cell>
          <cell r="O103">
            <v>0</v>
          </cell>
          <cell r="P103">
            <v>84.503234917134677</v>
          </cell>
          <cell r="Q103">
            <v>6.6649561795958494</v>
          </cell>
          <cell r="R103">
            <v>-4.087592017559525E-2</v>
          </cell>
          <cell r="S103">
            <v>4.1165006009602994E-4</v>
          </cell>
        </row>
        <row r="104">
          <cell r="B104">
            <v>2087</v>
          </cell>
          <cell r="D104">
            <v>119.09085258328793</v>
          </cell>
          <cell r="E104">
            <v>5.1202966456967811</v>
          </cell>
          <cell r="F104">
            <v>-5.6105178392894719E-3</v>
          </cell>
          <cell r="G104">
            <v>2.4873345580101808E-4</v>
          </cell>
          <cell r="H104">
            <v>64.150434931576939</v>
          </cell>
          <cell r="I104">
            <v>8.6028929950843143</v>
          </cell>
          <cell r="J104">
            <v>-7.7034407080571729E-2</v>
          </cell>
          <cell r="K104">
            <v>6.0571546090183801E-4</v>
          </cell>
          <cell r="L104">
            <v>0</v>
          </cell>
          <cell r="M104">
            <v>2.2252028549141052</v>
          </cell>
          <cell r="N104">
            <v>0</v>
          </cell>
          <cell r="O104">
            <v>0</v>
          </cell>
          <cell r="P104">
            <v>85.169741003380892</v>
          </cell>
          <cell r="Q104">
            <v>6.7160677158835611</v>
          </cell>
          <cell r="R104">
            <v>-4.1192040540029277E-2</v>
          </cell>
          <cell r="S104">
            <v>4.1485684571788403E-4</v>
          </cell>
        </row>
        <row r="105">
          <cell r="B105">
            <v>2088</v>
          </cell>
          <cell r="D105">
            <v>120.04604989693968</v>
          </cell>
          <cell r="E105">
            <v>5.1613652374061996</v>
          </cell>
          <cell r="F105">
            <v>-5.6555183699938463E-3</v>
          </cell>
          <cell r="G105">
            <v>2.5072848332532174E-4</v>
          </cell>
          <cell r="H105">
            <v>64.647465741516982</v>
          </cell>
          <cell r="I105">
            <v>8.6695473034726351</v>
          </cell>
          <cell r="J105">
            <v>-7.7631261549062025E-2</v>
          </cell>
          <cell r="K105">
            <v>6.104084804650936E-4</v>
          </cell>
          <cell r="L105">
            <v>0</v>
          </cell>
          <cell r="M105">
            <v>2.2246380850641163</v>
          </cell>
          <cell r="N105">
            <v>0</v>
          </cell>
          <cell r="O105">
            <v>0</v>
          </cell>
          <cell r="P105">
            <v>85.844072992792448</v>
          </cell>
          <cell r="Q105">
            <v>6.7677789694795969</v>
          </cell>
          <cell r="R105">
            <v>-4.15118726895643E-2</v>
          </cell>
          <cell r="S105">
            <v>4.1810128439987744E-4</v>
          </cell>
        </row>
        <row r="106">
          <cell r="B106">
            <v>2089</v>
          </cell>
          <cell r="D106">
            <v>121.01246283462648</v>
          </cell>
          <cell r="E106">
            <v>5.2029160434996813</v>
          </cell>
          <cell r="F106">
            <v>-5.7010472826634412E-3</v>
          </cell>
          <cell r="G106">
            <v>2.5274693583034132E-4</v>
          </cell>
          <cell r="H106">
            <v>65.150332529655927</v>
          </cell>
          <cell r="I106">
            <v>8.7369842456189399</v>
          </cell>
          <cell r="J106">
            <v>-7.8235124093503278E-2</v>
          </cell>
          <cell r="K106">
            <v>6.1515660397625427E-4</v>
          </cell>
          <cell r="L106">
            <v>0</v>
          </cell>
          <cell r="M106">
            <v>2.2239872113850714</v>
          </cell>
          <cell r="N106">
            <v>0</v>
          </cell>
          <cell r="O106">
            <v>0</v>
          </cell>
          <cell r="P106">
            <v>86.52632277464329</v>
          </cell>
          <cell r="Q106">
            <v>6.8200931813035623</v>
          </cell>
          <cell r="R106">
            <v>-4.1835460206804245E-2</v>
          </cell>
          <cell r="S106">
            <v>4.2138381825230521E-4</v>
          </cell>
        </row>
      </sheetData>
      <sheetData sheetId="39"/>
      <sheetData sheetId="40"/>
      <sheetData sheetId="41">
        <row r="26">
          <cell r="B26">
            <v>2010</v>
          </cell>
          <cell r="D26">
            <v>4.9660000000000011</v>
          </cell>
          <cell r="E26">
            <v>135.946</v>
          </cell>
        </row>
        <row r="27">
          <cell r="B27">
            <v>2011</v>
          </cell>
          <cell r="D27">
            <v>4.9647539795462716</v>
          </cell>
          <cell r="E27">
            <v>135.94600000000003</v>
          </cell>
        </row>
        <row r="28">
          <cell r="B28">
            <v>2012</v>
          </cell>
          <cell r="D28">
            <v>4.9635079590925439</v>
          </cell>
          <cell r="E28">
            <v>135.946</v>
          </cell>
        </row>
        <row r="29">
          <cell r="B29">
            <v>2013</v>
          </cell>
          <cell r="D29">
            <v>4.9622619386388163</v>
          </cell>
          <cell r="E29">
            <v>135.946</v>
          </cell>
        </row>
        <row r="30">
          <cell r="B30">
            <v>2014</v>
          </cell>
          <cell r="D30">
            <v>4.9610159181850877</v>
          </cell>
          <cell r="E30">
            <v>135.946</v>
          </cell>
        </row>
        <row r="31">
          <cell r="B31">
            <v>2015</v>
          </cell>
          <cell r="D31">
            <v>4.9597698977313591</v>
          </cell>
          <cell r="E31">
            <v>135.946</v>
          </cell>
        </row>
        <row r="32">
          <cell r="B32">
            <v>2016</v>
          </cell>
          <cell r="D32">
            <v>4.9536775750878626</v>
          </cell>
          <cell r="E32">
            <v>135.946</v>
          </cell>
        </row>
        <row r="33">
          <cell r="B33">
            <v>2017</v>
          </cell>
          <cell r="D33">
            <v>4.9475852524443669</v>
          </cell>
          <cell r="E33">
            <v>135.94600000000003</v>
          </cell>
        </row>
        <row r="34">
          <cell r="B34">
            <v>2018</v>
          </cell>
          <cell r="D34">
            <v>4.9414929298008703</v>
          </cell>
          <cell r="E34">
            <v>135.946</v>
          </cell>
        </row>
        <row r="35">
          <cell r="B35">
            <v>2019</v>
          </cell>
          <cell r="D35">
            <v>4.9354006071573746</v>
          </cell>
          <cell r="E35">
            <v>135.946</v>
          </cell>
        </row>
        <row r="36">
          <cell r="B36">
            <v>2020</v>
          </cell>
          <cell r="D36">
            <v>4.9293082845138771</v>
          </cell>
          <cell r="E36">
            <v>135.946</v>
          </cell>
        </row>
        <row r="37">
          <cell r="B37">
            <v>2021</v>
          </cell>
          <cell r="D37">
            <v>4.9172757581832718</v>
          </cell>
          <cell r="E37">
            <v>135.946</v>
          </cell>
        </row>
        <row r="38">
          <cell r="B38">
            <v>2022</v>
          </cell>
          <cell r="D38">
            <v>4.9052432318526655</v>
          </cell>
          <cell r="E38">
            <v>135.946</v>
          </cell>
        </row>
        <row r="39">
          <cell r="B39">
            <v>2023</v>
          </cell>
          <cell r="D39">
            <v>4.8932107055220602</v>
          </cell>
          <cell r="E39">
            <v>135.94600000000003</v>
          </cell>
        </row>
        <row r="40">
          <cell r="B40">
            <v>2024</v>
          </cell>
          <cell r="D40">
            <v>4.8811781791914548</v>
          </cell>
          <cell r="E40">
            <v>135.94600000000003</v>
          </cell>
        </row>
        <row r="41">
          <cell r="B41">
            <v>2025</v>
          </cell>
          <cell r="D41">
            <v>4.8691456528608485</v>
          </cell>
          <cell r="E41">
            <v>135.94600000000003</v>
          </cell>
        </row>
        <row r="42">
          <cell r="B42">
            <v>2026</v>
          </cell>
          <cell r="D42">
            <v>4.8480752057364223</v>
          </cell>
          <cell r="E42">
            <v>135.946</v>
          </cell>
        </row>
        <row r="43">
          <cell r="B43">
            <v>2027</v>
          </cell>
          <cell r="D43">
            <v>4.827004758611996</v>
          </cell>
          <cell r="E43">
            <v>135.946</v>
          </cell>
        </row>
        <row r="44">
          <cell r="B44">
            <v>2028</v>
          </cell>
          <cell r="D44">
            <v>4.8059343114875697</v>
          </cell>
          <cell r="E44">
            <v>135.946</v>
          </cell>
        </row>
        <row r="45">
          <cell r="B45">
            <v>2029</v>
          </cell>
          <cell r="D45">
            <v>4.7848638643631434</v>
          </cell>
          <cell r="E45">
            <v>135.946</v>
          </cell>
        </row>
        <row r="46">
          <cell r="B46">
            <v>2030</v>
          </cell>
          <cell r="D46">
            <v>4.7637934172387171</v>
          </cell>
          <cell r="E46">
            <v>135.946</v>
          </cell>
        </row>
      </sheetData>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row r="7">
          <cell r="E7" t="str">
            <v>All costs are in 2010 undiscounted market prices.</v>
          </cell>
        </row>
      </sheetData>
      <sheetData sheetId="72"/>
      <sheetData sheetId="73"/>
      <sheetData sheetId="74"/>
      <sheetData sheetId="75"/>
      <sheetData sheetId="76"/>
      <sheetData sheetId="77"/>
      <sheetData sheetId="78"/>
      <sheetData sheetId="79"/>
      <sheetData sheetId="80"/>
      <sheetData sheetId="81"/>
      <sheetData sheetId="82"/>
      <sheetData sheetId="83"/>
      <sheetData sheetId="84">
        <row r="28">
          <cell r="B28">
            <v>2005</v>
          </cell>
          <cell r="D28">
            <v>0</v>
          </cell>
          <cell r="E28">
            <v>0</v>
          </cell>
          <cell r="F28">
            <v>0</v>
          </cell>
          <cell r="G28">
            <v>0</v>
          </cell>
          <cell r="H28">
            <v>0</v>
          </cell>
          <cell r="I28">
            <v>0</v>
          </cell>
          <cell r="J28">
            <v>0</v>
          </cell>
        </row>
        <row r="29">
          <cell r="B29">
            <v>2006</v>
          </cell>
          <cell r="D29">
            <v>0</v>
          </cell>
          <cell r="E29">
            <v>0</v>
          </cell>
          <cell r="F29">
            <v>0</v>
          </cell>
          <cell r="G29">
            <v>0</v>
          </cell>
          <cell r="H29">
            <v>0</v>
          </cell>
          <cell r="I29">
            <v>0</v>
          </cell>
          <cell r="J29">
            <v>0</v>
          </cell>
        </row>
        <row r="30">
          <cell r="B30">
            <v>2007</v>
          </cell>
          <cell r="D30">
            <v>0</v>
          </cell>
          <cell r="E30">
            <v>0</v>
          </cell>
          <cell r="F30">
            <v>0</v>
          </cell>
          <cell r="G30">
            <v>0</v>
          </cell>
          <cell r="H30">
            <v>0</v>
          </cell>
          <cell r="I30">
            <v>0</v>
          </cell>
          <cell r="J30">
            <v>0</v>
          </cell>
        </row>
        <row r="31">
          <cell r="B31">
            <v>2008</v>
          </cell>
          <cell r="D31">
            <v>0</v>
          </cell>
          <cell r="E31">
            <v>0</v>
          </cell>
          <cell r="F31">
            <v>0</v>
          </cell>
          <cell r="G31">
            <v>0</v>
          </cell>
          <cell r="H31">
            <v>0</v>
          </cell>
          <cell r="I31">
            <v>0</v>
          </cell>
          <cell r="J31">
            <v>0</v>
          </cell>
        </row>
        <row r="32">
          <cell r="B32">
            <v>2009</v>
          </cell>
          <cell r="D32">
            <v>0</v>
          </cell>
          <cell r="E32">
            <v>0</v>
          </cell>
          <cell r="F32">
            <v>0</v>
          </cell>
          <cell r="G32">
            <v>0</v>
          </cell>
          <cell r="H32">
            <v>0</v>
          </cell>
          <cell r="I32">
            <v>0</v>
          </cell>
          <cell r="J32">
            <v>0</v>
          </cell>
        </row>
        <row r="33">
          <cell r="B33">
            <v>2010</v>
          </cell>
          <cell r="D33">
            <v>9.1641911286916446</v>
          </cell>
          <cell r="E33">
            <v>7.208631071631233</v>
          </cell>
          <cell r="F33">
            <v>7.2373519882776929</v>
          </cell>
          <cell r="G33">
            <v>7.1796122345463331</v>
          </cell>
          <cell r="H33">
            <v>7.331603135253749</v>
          </cell>
          <cell r="I33">
            <v>7.794970739581105</v>
          </cell>
          <cell r="J33">
            <v>6.9417992827734061</v>
          </cell>
        </row>
        <row r="34">
          <cell r="B34">
            <v>2011</v>
          </cell>
          <cell r="D34">
            <v>9.9680815534394469</v>
          </cell>
          <cell r="E34">
            <v>7.806669044878376</v>
          </cell>
          <cell r="F34">
            <v>7.8457630971484047</v>
          </cell>
          <cell r="G34">
            <v>7.7788882438889377</v>
          </cell>
          <cell r="H34">
            <v>7.9392155450859283</v>
          </cell>
          <cell r="I34">
            <v>8.4655123628034126</v>
          </cell>
          <cell r="J34">
            <v>7.1693047962685883</v>
          </cell>
        </row>
        <row r="35">
          <cell r="B35">
            <v>2012</v>
          </cell>
          <cell r="D35">
            <v>9.8045999575190397</v>
          </cell>
          <cell r="E35">
            <v>7.6604111200338316</v>
          </cell>
          <cell r="F35">
            <v>7.7060360987223211</v>
          </cell>
          <cell r="G35">
            <v>7.636909614228891</v>
          </cell>
          <cell r="H35">
            <v>7.7885285664078179</v>
          </cell>
          <cell r="I35">
            <v>8.3238341607281328</v>
          </cell>
          <cell r="J35">
            <v>7.2068034329744739</v>
          </cell>
        </row>
        <row r="36">
          <cell r="B36">
            <v>2013</v>
          </cell>
          <cell r="D36">
            <v>9.5637412224218004</v>
          </cell>
          <cell r="E36">
            <v>7.455496916628082</v>
          </cell>
          <cell r="F36">
            <v>7.507096126212617</v>
          </cell>
          <cell r="G36">
            <v>7.4363664386177071</v>
          </cell>
          <cell r="H36">
            <v>7.5780551221952122</v>
          </cell>
          <cell r="I36">
            <v>8.1175951463385569</v>
          </cell>
          <cell r="J36">
            <v>7.0314700200123319</v>
          </cell>
        </row>
        <row r="37">
          <cell r="B37">
            <v>2014</v>
          </cell>
          <cell r="D37">
            <v>9.3687373790222512</v>
          </cell>
          <cell r="E37">
            <v>7.2876911085058786</v>
          </cell>
          <cell r="F37">
            <v>7.3447399682771994</v>
          </cell>
          <cell r="G37">
            <v>7.272459673105752</v>
          </cell>
          <cell r="H37">
            <v>7.4054505980562517</v>
          </cell>
          <cell r="I37">
            <v>7.9500633165911534</v>
          </cell>
          <cell r="J37">
            <v>6.8800904192230758</v>
          </cell>
        </row>
        <row r="38">
          <cell r="B38">
            <v>2015</v>
          </cell>
          <cell r="D38">
            <v>9.2777728005959617</v>
          </cell>
          <cell r="E38">
            <v>7.200052823477229</v>
          </cell>
          <cell r="F38">
            <v>7.2629283099202562</v>
          </cell>
          <cell r="G38">
            <v>7.18838157107486</v>
          </cell>
          <cell r="H38">
            <v>7.3144284394631676</v>
          </cell>
          <cell r="I38">
            <v>7.8699570748285508</v>
          </cell>
          <cell r="J38">
            <v>6.7669489641259517</v>
          </cell>
        </row>
        <row r="39">
          <cell r="B39">
            <v>2016</v>
          </cell>
          <cell r="D39">
            <v>9.1443316270904749</v>
          </cell>
          <cell r="E39">
            <v>7.0673295567244478</v>
          </cell>
          <cell r="F39">
            <v>7.1350350567926002</v>
          </cell>
          <cell r="G39">
            <v>7.0593508766074127</v>
          </cell>
          <cell r="H39">
            <v>7.1750986227842626</v>
          </cell>
          <cell r="I39">
            <v>7.739351246630342</v>
          </cell>
          <cell r="J39">
            <v>6.656750215990332</v>
          </cell>
        </row>
        <row r="40">
          <cell r="B40">
            <v>2017</v>
          </cell>
          <cell r="D40">
            <v>9.0292076331457061</v>
          </cell>
          <cell r="E40">
            <v>6.9495805110515123</v>
          </cell>
          <cell r="F40">
            <v>7.0219718710571239</v>
          </cell>
          <cell r="G40">
            <v>6.9451317931724796</v>
          </cell>
          <cell r="H40">
            <v>7.0511369502838122</v>
          </cell>
          <cell r="I40">
            <v>7.6245809213275431</v>
          </cell>
          <cell r="J40">
            <v>6.5415934806926712</v>
          </cell>
        </row>
        <row r="41">
          <cell r="B41">
            <v>2018</v>
          </cell>
          <cell r="D41">
            <v>8.91245146082586</v>
          </cell>
          <cell r="E41">
            <v>6.8314463487241657</v>
          </cell>
          <cell r="F41">
            <v>6.9082525184575569</v>
          </cell>
          <cell r="G41">
            <v>6.8303956174386986</v>
          </cell>
          <cell r="H41">
            <v>6.926927439341279</v>
          </cell>
          <cell r="I41">
            <v>7.508826839776261</v>
          </cell>
          <cell r="J41">
            <v>6.4290747345235477</v>
          </cell>
        </row>
        <row r="42">
          <cell r="B42">
            <v>2019</v>
          </cell>
          <cell r="D42">
            <v>8.7911683023679998</v>
          </cell>
          <cell r="E42">
            <v>6.7108030776650596</v>
          </cell>
          <cell r="F42">
            <v>6.7917227831725162</v>
          </cell>
          <cell r="G42">
            <v>6.7130161876043859</v>
          </cell>
          <cell r="H42">
            <v>6.8003162049964203</v>
          </cell>
          <cell r="I42">
            <v>7.3897133521636791</v>
          </cell>
          <cell r="J42">
            <v>6.3143272982611922</v>
          </cell>
        </row>
        <row r="43">
          <cell r="B43">
            <v>2020</v>
          </cell>
          <cell r="D43">
            <v>8.666229342560122</v>
          </cell>
          <cell r="E43">
            <v>6.5885312437391148</v>
          </cell>
          <cell r="F43">
            <v>6.6732589841446934</v>
          </cell>
          <cell r="G43">
            <v>6.5938694913260125</v>
          </cell>
          <cell r="H43">
            <v>6.6721930282802777</v>
          </cell>
          <cell r="I43">
            <v>7.2681177008004898</v>
          </cell>
          <cell r="J43">
            <v>6.1936052755638569</v>
          </cell>
        </row>
        <row r="44">
          <cell r="B44">
            <v>2021</v>
          </cell>
          <cell r="D44">
            <v>8.5205914917515351</v>
          </cell>
          <cell r="E44">
            <v>6.4529439774136881</v>
          </cell>
          <cell r="F44">
            <v>6.5393096577690502</v>
          </cell>
          <cell r="G44">
            <v>6.4606848156633756</v>
          </cell>
          <cell r="H44">
            <v>6.5303545550220878</v>
          </cell>
          <cell r="I44">
            <v>7.1274743402935732</v>
          </cell>
          <cell r="J44">
            <v>6.0641023216465806</v>
          </cell>
        </row>
        <row r="45">
          <cell r="B45">
            <v>2022</v>
          </cell>
          <cell r="D45">
            <v>8.3703159568360253</v>
          </cell>
          <cell r="E45">
            <v>6.3150347273816321</v>
          </cell>
          <cell r="F45">
            <v>6.4027590216690768</v>
          </cell>
          <cell r="G45">
            <v>6.3250449555577273</v>
          </cell>
          <cell r="H45">
            <v>6.3864192800004771</v>
          </cell>
          <cell r="I45">
            <v>6.983623473193</v>
          </cell>
          <cell r="J45">
            <v>5.9293634628093166</v>
          </cell>
        </row>
        <row r="46">
          <cell r="B46">
            <v>2023</v>
          </cell>
          <cell r="D46">
            <v>8.2216388547550974</v>
          </cell>
          <cell r="E46">
            <v>6.1788123157009043</v>
          </cell>
          <cell r="F46">
            <v>6.2677116944309503</v>
          </cell>
          <cell r="G46">
            <v>6.1909671450780657</v>
          </cell>
          <cell r="H46">
            <v>6.2444755860219008</v>
          </cell>
          <cell r="I46">
            <v>6.841303063039387</v>
          </cell>
          <cell r="J46">
            <v>5.796871911425753</v>
          </cell>
        </row>
        <row r="47">
          <cell r="B47">
            <v>2024</v>
          </cell>
          <cell r="D47">
            <v>8.0834366633018533</v>
          </cell>
          <cell r="E47">
            <v>6.0514831529339901</v>
          </cell>
          <cell r="F47">
            <v>6.1414550935771688</v>
          </cell>
          <cell r="G47">
            <v>6.0656731652992901</v>
          </cell>
          <cell r="H47">
            <v>6.1117684520721296</v>
          </cell>
          <cell r="I47">
            <v>6.7082639785315274</v>
          </cell>
          <cell r="J47">
            <v>5.6696600920721654</v>
          </cell>
        </row>
        <row r="48">
          <cell r="B48">
            <v>2025</v>
          </cell>
          <cell r="D48">
            <v>7.9466273762322555</v>
          </cell>
          <cell r="E48">
            <v>5.9262920744577157</v>
          </cell>
          <cell r="F48">
            <v>6.0171416915349045</v>
          </cell>
          <cell r="G48">
            <v>5.9423992029751931</v>
          </cell>
          <cell r="H48">
            <v>5.9814540902441111</v>
          </cell>
          <cell r="I48">
            <v>6.577001523641286</v>
          </cell>
          <cell r="J48">
            <v>5.5580836879507771</v>
          </cell>
        </row>
        <row r="49">
          <cell r="B49">
            <v>2026</v>
          </cell>
          <cell r="D49">
            <v>7.8625424288546606</v>
          </cell>
          <cell r="E49">
            <v>5.8484712191438</v>
          </cell>
          <cell r="F49">
            <v>5.9403343410495379</v>
          </cell>
          <cell r="G49">
            <v>5.8663461473047809</v>
          </cell>
          <cell r="H49">
            <v>5.8991304832352505</v>
          </cell>
          <cell r="I49">
            <v>6.4959908879159949</v>
          </cell>
          <cell r="J49">
            <v>5.4705050766063374</v>
          </cell>
        </row>
        <row r="50">
          <cell r="B50">
            <v>2027</v>
          </cell>
          <cell r="D50">
            <v>7.7751000681872906</v>
          </cell>
          <cell r="E50">
            <v>5.7680069914128431</v>
          </cell>
          <cell r="F50">
            <v>5.8607403396388236</v>
          </cell>
          <cell r="G50">
            <v>5.7875769148745349</v>
          </cell>
          <cell r="H50">
            <v>5.8143578622390457</v>
          </cell>
          <cell r="I50">
            <v>6.4120054034561003</v>
          </cell>
          <cell r="J50">
            <v>5.3956966960655093</v>
          </cell>
        </row>
        <row r="51">
          <cell r="B51">
            <v>2028</v>
          </cell>
          <cell r="D51">
            <v>7.6950795731255779</v>
          </cell>
          <cell r="E51">
            <v>5.6943757881426027</v>
          </cell>
          <cell r="F51">
            <v>5.7879001241523325</v>
          </cell>
          <cell r="G51">
            <v>5.7155816914574755</v>
          </cell>
          <cell r="H51">
            <v>5.7366377365509997</v>
          </cell>
          <cell r="I51">
            <v>6.3349448409016187</v>
          </cell>
          <cell r="J51">
            <v>5.3233422039782994</v>
          </cell>
        </row>
        <row r="52">
          <cell r="B52">
            <v>2029</v>
          </cell>
          <cell r="D52">
            <v>7.6142450878932513</v>
          </cell>
          <cell r="E52">
            <v>5.6199846339449149</v>
          </cell>
          <cell r="F52">
            <v>5.7141946097777749</v>
          </cell>
          <cell r="G52">
            <v>5.6427631654697858</v>
          </cell>
          <cell r="H52">
            <v>5.6583543763103501</v>
          </cell>
          <cell r="I52">
            <v>6.2570110210769032</v>
          </cell>
          <cell r="J52">
            <v>5.2515602154125229</v>
          </cell>
        </row>
        <row r="53">
          <cell r="B53">
            <v>2030</v>
          </cell>
          <cell r="D53">
            <v>7.5307683726563814</v>
          </cell>
          <cell r="E53">
            <v>5.5429967888659268</v>
          </cell>
          <cell r="F53">
            <v>5.6377908772935195</v>
          </cell>
          <cell r="G53">
            <v>5.5672861022101401</v>
          </cell>
          <cell r="H53">
            <v>5.5776649603855288</v>
          </cell>
          <cell r="I53">
            <v>6.1763724374149183</v>
          </cell>
          <cell r="J53">
            <v>5.1946400766565759</v>
          </cell>
        </row>
        <row r="54">
          <cell r="B54">
            <v>2031</v>
          </cell>
          <cell r="D54">
            <v>7.5414585116269066</v>
          </cell>
          <cell r="E54">
            <v>5.5303671551390323</v>
          </cell>
          <cell r="F54">
            <v>5.6278261907094054</v>
          </cell>
          <cell r="G54">
            <v>5.5568907114530743</v>
          </cell>
          <cell r="H54">
            <v>5.5615994622322473</v>
          </cell>
          <cell r="I54">
            <v>6.1704346395842045</v>
          </cell>
          <cell r="J54">
            <v>5.17071668904138</v>
          </cell>
        </row>
        <row r="55">
          <cell r="B55">
            <v>2032</v>
          </cell>
          <cell r="D55">
            <v>7.5527337380715336</v>
          </cell>
          <cell r="E55">
            <v>5.5179834539649164</v>
          </cell>
          <cell r="F55">
            <v>5.6180397066094709</v>
          </cell>
          <cell r="G55">
            <v>5.5467280624144575</v>
          </cell>
          <cell r="H55">
            <v>5.5458689137821811</v>
          </cell>
          <cell r="I55">
            <v>6.1647074911452329</v>
          </cell>
          <cell r="J55">
            <v>5.1634400557163378</v>
          </cell>
        </row>
        <row r="56">
          <cell r="B56">
            <v>2033</v>
          </cell>
          <cell r="D56">
            <v>7.5646359832119128</v>
          </cell>
          <cell r="E56">
            <v>5.5058743055299537</v>
          </cell>
          <cell r="F56">
            <v>5.6084605769534628</v>
          </cell>
          <cell r="G56">
            <v>5.5368272393825357</v>
          </cell>
          <cell r="H56">
            <v>5.530501243987155</v>
          </cell>
          <cell r="I56">
            <v>6.1592211025119665</v>
          </cell>
          <cell r="J56">
            <v>5.1563881671691822</v>
          </cell>
        </row>
        <row r="57">
          <cell r="B57">
            <v>2034</v>
          </cell>
          <cell r="D57">
            <v>7.5771810365883558</v>
          </cell>
          <cell r="E57">
            <v>5.494041730620685</v>
          </cell>
          <cell r="F57">
            <v>5.5990913315775472</v>
          </cell>
          <cell r="G57">
            <v>5.5271907257641448</v>
          </cell>
          <cell r="H57">
            <v>5.5154978128167071</v>
          </cell>
          <cell r="I57">
            <v>6.1539789740973569</v>
          </cell>
          <cell r="J57">
            <v>5.1495706925159972</v>
          </cell>
        </row>
        <row r="58">
          <cell r="B58">
            <v>2035</v>
          </cell>
          <cell r="D58">
            <v>7.5903848512611862</v>
          </cell>
          <cell r="E58">
            <v>5.4824874322026718</v>
          </cell>
          <cell r="F58">
            <v>5.5899341597598422</v>
          </cell>
          <cell r="G58">
            <v>5.517820685827397</v>
          </cell>
          <cell r="H58">
            <v>5.5008596929621465</v>
          </cell>
          <cell r="I58">
            <v>6.1489842783264619</v>
          </cell>
          <cell r="J58">
            <v>5.1538846142350643</v>
          </cell>
        </row>
        <row r="59">
          <cell r="B59">
            <v>2036</v>
          </cell>
          <cell r="D59">
            <v>7.6325074794961765</v>
          </cell>
          <cell r="E59">
            <v>5.511720827915128</v>
          </cell>
          <cell r="F59">
            <v>5.6198093732507077</v>
          </cell>
          <cell r="G59">
            <v>5.547261249120778</v>
          </cell>
          <cell r="H59">
            <v>5.5302156844636752</v>
          </cell>
          <cell r="I59">
            <v>6.1822678398927362</v>
          </cell>
          <cell r="J59">
            <v>5.1740620475491115</v>
          </cell>
        </row>
        <row r="60">
          <cell r="B60">
            <v>2037</v>
          </cell>
          <cell r="D60">
            <v>7.6751079812096688</v>
          </cell>
          <cell r="E60">
            <v>5.5412807558240189</v>
          </cell>
          <cell r="F60">
            <v>5.6500186549588909</v>
          </cell>
          <cell r="G60">
            <v>5.5770307771066534</v>
          </cell>
          <cell r="H60">
            <v>5.5598996476425304</v>
          </cell>
          <cell r="I60">
            <v>6.215925489418896</v>
          </cell>
          <cell r="J60">
            <v>5.2054435940799202</v>
          </cell>
        </row>
        <row r="61">
          <cell r="B61">
            <v>2038</v>
          </cell>
          <cell r="D61">
            <v>7.7181944850133313</v>
          </cell>
          <cell r="E61">
            <v>5.5711735675396605</v>
          </cell>
          <cell r="F61">
            <v>5.680568444980274</v>
          </cell>
          <cell r="G61">
            <v>5.607135649956934</v>
          </cell>
          <cell r="H61">
            <v>5.5899179510109533</v>
          </cell>
          <cell r="I61">
            <v>6.2499641368999539</v>
          </cell>
          <cell r="J61">
            <v>5.237179349291079</v>
          </cell>
        </row>
        <row r="62">
          <cell r="B62">
            <v>2039</v>
          </cell>
          <cell r="D62">
            <v>7.7617749589833798</v>
          </cell>
          <cell r="E62">
            <v>5.6014054332719283</v>
          </cell>
          <cell r="F62">
            <v>5.7114650030492706</v>
          </cell>
          <cell r="G62">
            <v>5.637582066778454</v>
          </cell>
          <cell r="H62">
            <v>5.6202767818792045</v>
          </cell>
          <cell r="I62">
            <v>6.2843905174868615</v>
          </cell>
          <cell r="J62">
            <v>5.2692757394315866</v>
          </cell>
        </row>
        <row r="63">
          <cell r="B63">
            <v>2040</v>
          </cell>
          <cell r="D63">
            <v>7.8058572313724834</v>
          </cell>
          <cell r="E63">
            <v>5.6319823622971699</v>
          </cell>
          <cell r="F63">
            <v>5.7427144290179335</v>
          </cell>
          <cell r="G63">
            <v>5.6683760660838214</v>
          </cell>
          <cell r="H63">
            <v>5.6509821668248064</v>
          </cell>
          <cell r="I63">
            <v>6.3192112120303978</v>
          </cell>
          <cell r="J63">
            <v>5.3016555817560898</v>
          </cell>
        </row>
        <row r="64">
          <cell r="B64">
            <v>2041</v>
          </cell>
          <cell r="D64">
            <v>7.8501152072962599</v>
          </cell>
          <cell r="E64">
            <v>5.6625764193968449</v>
          </cell>
          <cell r="F64">
            <v>5.7739888793069429</v>
          </cell>
          <cell r="G64">
            <v>5.6991897422340347</v>
          </cell>
          <cell r="H64">
            <v>5.6817061881335329</v>
          </cell>
          <cell r="I64">
            <v>6.3540988635977005</v>
          </cell>
          <cell r="J64">
            <v>5.3344488417564548</v>
          </cell>
        </row>
        <row r="65">
          <cell r="B65">
            <v>2042</v>
          </cell>
          <cell r="D65">
            <v>7.8957194444277361</v>
          </cell>
          <cell r="E65">
            <v>5.6943563003011963</v>
          </cell>
          <cell r="F65">
            <v>5.8064571423617526</v>
          </cell>
          <cell r="G65">
            <v>5.7311918208861901</v>
          </cell>
          <cell r="H65">
            <v>5.7136175592454777</v>
          </cell>
          <cell r="I65">
            <v>6.3902227529947391</v>
          </cell>
          <cell r="J65">
            <v>5.367696481833141</v>
          </cell>
        </row>
        <row r="66">
          <cell r="B66">
            <v>2043</v>
          </cell>
          <cell r="D66">
            <v>7.9408251804705818</v>
          </cell>
          <cell r="E66">
            <v>5.7254753589087697</v>
          </cell>
          <cell r="F66">
            <v>5.8382726658847641</v>
          </cell>
          <cell r="G66">
            <v>5.762535686217082</v>
          </cell>
          <cell r="H66">
            <v>5.7448696519769777</v>
          </cell>
          <cell r="I66">
            <v>6.4257368260655641</v>
          </cell>
          <cell r="J66">
            <v>5.4010250605243524</v>
          </cell>
        </row>
        <row r="67">
          <cell r="B67">
            <v>2044</v>
          </cell>
          <cell r="D67">
            <v>7.9864641003080941</v>
          </cell>
          <cell r="E67">
            <v>5.7569633741786976</v>
          </cell>
          <cell r="F67">
            <v>5.8704653237403699</v>
          </cell>
          <cell r="G67">
            <v>5.7942511478196002</v>
          </cell>
          <cell r="H67">
            <v>5.7764922634153386</v>
          </cell>
          <cell r="I67">
            <v>6.4616714606652348</v>
          </cell>
          <cell r="J67">
            <v>5.4346424786422638</v>
          </cell>
        </row>
        <row r="68">
          <cell r="B68">
            <v>2045</v>
          </cell>
          <cell r="D68">
            <v>8.0332557596603902</v>
          </cell>
          <cell r="E68">
            <v>5.7894379735281749</v>
          </cell>
          <cell r="F68">
            <v>5.9036528393653738</v>
          </cell>
          <cell r="G68">
            <v>5.8269558641044013</v>
          </cell>
          <cell r="H68">
            <v>5.8091030393187886</v>
          </cell>
          <cell r="I68">
            <v>6.4986448901389346</v>
          </cell>
          <cell r="J68">
            <v>5.469008166691145</v>
          </cell>
        </row>
        <row r="69">
          <cell r="B69">
            <v>2046</v>
          </cell>
          <cell r="D69">
            <v>8.0807737211874624</v>
          </cell>
          <cell r="E69">
            <v>5.8224707686727468</v>
          </cell>
          <cell r="F69">
            <v>5.9374069216223679</v>
          </cell>
          <cell r="G69">
            <v>5.860221478144398</v>
          </cell>
          <cell r="H69">
            <v>5.8422736099592569</v>
          </cell>
          <cell r="I69">
            <v>6.5362293392448052</v>
          </cell>
          <cell r="J69">
            <v>5.5039831598799003</v>
          </cell>
        </row>
        <row r="70">
          <cell r="B70">
            <v>2047</v>
          </cell>
          <cell r="D70">
            <v>8.1287021595804152</v>
          </cell>
          <cell r="E70">
            <v>5.8557439604517025</v>
          </cell>
          <cell r="F70">
            <v>5.9714098696383529</v>
          </cell>
          <cell r="G70">
            <v>5.8937302225044395</v>
          </cell>
          <cell r="H70">
            <v>5.8756861949503056</v>
          </cell>
          <cell r="I70">
            <v>6.5741076290628824</v>
          </cell>
          <cell r="J70">
            <v>5.5394649779866034</v>
          </cell>
        </row>
        <row r="71">
          <cell r="B71">
            <v>2048</v>
          </cell>
          <cell r="D71">
            <v>8.1776960356491308</v>
          </cell>
          <cell r="E71">
            <v>5.8899105126467646</v>
          </cell>
          <cell r="F71">
            <v>6.0063147466368294</v>
          </cell>
          <cell r="G71">
            <v>5.9281350930643173</v>
          </cell>
          <cell r="H71">
            <v>5.9099937770683644</v>
          </cell>
          <cell r="I71">
            <v>6.6129333508983086</v>
          </cell>
          <cell r="J71">
            <v>5.5753803147081538</v>
          </cell>
        </row>
        <row r="72">
          <cell r="B72">
            <v>2049</v>
          </cell>
          <cell r="D72">
            <v>8.2264749013800387</v>
          </cell>
          <cell r="E72">
            <v>5.9236879567677336</v>
          </cell>
          <cell r="F72">
            <v>6.0408391847369876</v>
          </cell>
          <cell r="G72">
            <v>5.9621536538087891</v>
          </cell>
          <cell r="H72">
            <v>5.9439139070409768</v>
          </cell>
          <cell r="I72">
            <v>6.6514246711524825</v>
          </cell>
          <cell r="J72">
            <v>5.6114067079557923</v>
          </cell>
        </row>
        <row r="73">
          <cell r="B73">
            <v>2050</v>
          </cell>
          <cell r="D73">
            <v>8.2756617978516545</v>
          </cell>
          <cell r="E73">
            <v>5.9576972896926979</v>
          </cell>
          <cell r="F73">
            <v>6.0756042826076264</v>
          </cell>
          <cell r="G73">
            <v>5.9964069344722102</v>
          </cell>
          <cell r="H73">
            <v>5.9780676011896183</v>
          </cell>
          <cell r="I73">
            <v>6.6902032290497901</v>
          </cell>
          <cell r="J73">
            <v>5.6477172977933865</v>
          </cell>
        </row>
        <row r="74">
          <cell r="B74">
            <v>2051</v>
          </cell>
          <cell r="D74">
            <v>8.3259906870464704</v>
          </cell>
          <cell r="E74">
            <v>5.9926704052013742</v>
          </cell>
          <cell r="F74">
            <v>6.1113420370143743</v>
          </cell>
          <cell r="G74">
            <v>6.0316268620763491</v>
          </cell>
          <cell r="H74">
            <v>6.013186772965696</v>
          </cell>
          <cell r="I74">
            <v>6.7300015682584675</v>
          </cell>
          <cell r="J74">
            <v>5.6846940616589094</v>
          </cell>
        </row>
        <row r="75">
          <cell r="B75">
            <v>2052</v>
          </cell>
          <cell r="D75">
            <v>8.3769056321563227</v>
          </cell>
          <cell r="E75">
            <v>6.0280492739986311</v>
          </cell>
          <cell r="F75">
            <v>6.1474945228572331</v>
          </cell>
          <cell r="G75">
            <v>6.0672554409584514</v>
          </cell>
          <cell r="H75">
            <v>6.0487134129767419</v>
          </cell>
          <cell r="I75">
            <v>6.7702623170026959</v>
          </cell>
          <cell r="J75">
            <v>5.7222434744825135</v>
          </cell>
        </row>
        <row r="76">
          <cell r="B76">
            <v>2053</v>
          </cell>
          <cell r="D76">
            <v>8.4284176466020853</v>
          </cell>
          <cell r="E76">
            <v>6.063842792449071</v>
          </cell>
          <cell r="F76">
            <v>6.1840707419193679</v>
          </cell>
          <cell r="G76">
            <v>6.1033016015103838</v>
          </cell>
          <cell r="H76">
            <v>6.0846564377237149</v>
          </cell>
          <cell r="I76">
            <v>6.8109950368867613</v>
          </cell>
          <cell r="J76">
            <v>5.7602318638590351</v>
          </cell>
        </row>
        <row r="77">
          <cell r="B77">
            <v>2054</v>
          </cell>
          <cell r="D77">
            <v>8.4805332373603228</v>
          </cell>
          <cell r="E77">
            <v>6.1000553256151715</v>
          </cell>
          <cell r="F77">
            <v>6.2210751659196113</v>
          </cell>
          <cell r="G77">
            <v>6.1397697432214411</v>
          </cell>
          <cell r="H77">
            <v>6.1210202326418841</v>
          </cell>
          <cell r="I77">
            <v>6.8522047660238687</v>
          </cell>
          <cell r="J77">
            <v>5.7986642729005844</v>
          </cell>
        </row>
        <row r="78">
          <cell r="B78">
            <v>2055</v>
          </cell>
          <cell r="D78">
            <v>8.5332559216935877</v>
          </cell>
          <cell r="E78">
            <v>6.1366882236957245</v>
          </cell>
          <cell r="F78">
            <v>6.2585092529654318</v>
          </cell>
          <cell r="G78">
            <v>6.1766612511214518</v>
          </cell>
          <cell r="H78">
            <v>6.1578061685420478</v>
          </cell>
          <cell r="I78">
            <v>6.8938935355662831</v>
          </cell>
          <cell r="J78">
            <v>5.83754505647698</v>
          </cell>
        </row>
        <row r="79">
          <cell r="B79">
            <v>2056</v>
          </cell>
          <cell r="D79">
            <v>8.5865970363294899</v>
          </cell>
          <cell r="E79">
            <v>6.1737506309096064</v>
          </cell>
          <cell r="F79">
            <v>6.2963822564514125</v>
          </cell>
          <cell r="G79">
            <v>6.2139853046693041</v>
          </cell>
          <cell r="H79">
            <v>6.1950234104971003</v>
          </cell>
          <cell r="I79">
            <v>6.9360711786818925</v>
          </cell>
          <cell r="J79">
            <v>5.876879548468227</v>
          </cell>
        </row>
        <row r="80">
          <cell r="B80">
            <v>2057</v>
          </cell>
          <cell r="D80">
            <v>8.6405592723985674</v>
          </cell>
          <cell r="E80">
            <v>6.2112430201348809</v>
          </cell>
          <cell r="F80">
            <v>6.3346947597132335</v>
          </cell>
          <cell r="G80">
            <v>6.2517424123968546</v>
          </cell>
          <cell r="H80">
            <v>6.2326724524839889</v>
          </cell>
          <cell r="I80">
            <v>6.9787388652871902</v>
          </cell>
          <cell r="J80">
            <v>5.9166722182477285</v>
          </cell>
        </row>
        <row r="81">
          <cell r="B81">
            <v>2058</v>
          </cell>
          <cell r="D81">
            <v>8.6951514233406328</v>
          </cell>
          <cell r="E81">
            <v>6.2491719405128618</v>
          </cell>
          <cell r="F81">
            <v>6.3734534236467821</v>
          </cell>
          <cell r="G81">
            <v>6.2899391595178438</v>
          </cell>
          <cell r="H81">
            <v>6.2707598649906497</v>
          </cell>
          <cell r="I81">
            <v>7.021903849746332</v>
          </cell>
          <cell r="J81">
            <v>5.9569282528612755</v>
          </cell>
        </row>
        <row r="82">
          <cell r="B82">
            <v>2059</v>
          </cell>
          <cell r="D82">
            <v>8.750381683910545</v>
          </cell>
          <cell r="E82">
            <v>6.2875433161480778</v>
          </cell>
          <cell r="F82">
            <v>6.412664285423344</v>
          </cell>
          <cell r="G82">
            <v>6.3285815066327737</v>
          </cell>
          <cell r="H82">
            <v>6.3092915937188705</v>
          </cell>
          <cell r="I82">
            <v>7.065572769667182</v>
          </cell>
          <cell r="J82">
            <v>5.9976536708426806</v>
          </cell>
        </row>
        <row r="83">
          <cell r="B83">
            <v>2060</v>
          </cell>
          <cell r="D83">
            <v>8.8062567605754847</v>
          </cell>
          <cell r="E83">
            <v>6.3263615561961108</v>
          </cell>
          <cell r="F83">
            <v>6.4523318685928572</v>
          </cell>
          <cell r="G83">
            <v>6.3676738998217335</v>
          </cell>
          <cell r="H83">
            <v>6.3482720696750956</v>
          </cell>
          <cell r="I83">
            <v>7.1097507560863971</v>
          </cell>
          <cell r="J83">
            <v>6.0388494082730046</v>
          </cell>
        </row>
      </sheetData>
      <sheetData sheetId="85"/>
      <sheetData sheetId="86"/>
      <sheetData sheetId="87"/>
      <sheetData sheetId="88"/>
      <sheetData sheetId="89"/>
      <sheetData sheetId="90"/>
      <sheetData sheetId="91"/>
      <sheetData sheetId="92"/>
      <sheetData sheetId="93"/>
      <sheetData sheetId="9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
      <sheetName val="Instructions"/>
      <sheetName val="Inputs&gt;&gt;"/>
      <sheetName val="I- Cars sold"/>
      <sheetName val="I- List price per car sold"/>
      <sheetName val="I- Discounts"/>
      <sheetName val="Calcs&gt;&gt;"/>
      <sheetName val="C- Volumes of Cars Sold"/>
      <sheetName val="C- Income Calculations"/>
      <sheetName val="Outputs&gt;&gt;"/>
      <sheetName val="O- Cars sold and revenue"/>
      <sheetName val="Charts&gt;&gt;"/>
      <sheetName val="Chart Format Instructions"/>
      <sheetName val="Template sheet&gt;&gt;"/>
      <sheetName val="X-XXX"/>
    </sheetNames>
    <sheetDataSet>
      <sheetData sheetId="0">
        <row r="12">
          <cell r="H12">
            <v>0.02</v>
          </cell>
        </row>
      </sheetData>
      <sheetData sheetId="1"/>
      <sheetData sheetId="2"/>
      <sheetData sheetId="3"/>
      <sheetData sheetId="4"/>
      <sheetData sheetId="5">
        <row r="14">
          <cell r="H14">
            <v>0.1</v>
          </cell>
        </row>
      </sheetData>
      <sheetData sheetId="6"/>
      <sheetData sheetId="7"/>
      <sheetData sheetId="8"/>
      <sheetData sheetId="9"/>
      <sheetData sheetId="10"/>
      <sheetData sheetId="11"/>
      <sheetData sheetId="12"/>
      <sheetData sheetId="13"/>
      <sheetData sheetId="1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pplicant Information"/>
      <sheetName val="Description &amp; Funding"/>
      <sheetName val="Business Case"/>
      <sheetName val="Risk Register"/>
      <sheetName val="Lists"/>
      <sheetName val="Sheet1"/>
    </sheetNames>
    <sheetDataSet>
      <sheetData sheetId="0" refreshError="1"/>
      <sheetData sheetId="1" refreshError="1"/>
      <sheetData sheetId="2" refreshError="1"/>
      <sheetData sheetId="3" refreshError="1"/>
      <sheetData sheetId="4">
        <row r="2">
          <cell r="A2" t="str">
            <v>Conflicts with other schemes</v>
          </cell>
          <cell r="F2" t="str">
            <v>East Midlands</v>
          </cell>
        </row>
        <row r="3">
          <cell r="A3" t="str">
            <v>Listed Building</v>
          </cell>
          <cell r="F3" t="str">
            <v>East of England</v>
          </cell>
        </row>
        <row r="4">
          <cell r="A4" t="str">
            <v>Local Authority</v>
          </cell>
          <cell r="F4" t="str">
            <v>North East</v>
          </cell>
        </row>
        <row r="5">
          <cell r="A5" t="str">
            <v>Local tensions</v>
          </cell>
          <cell r="F5" t="str">
            <v>North West</v>
          </cell>
        </row>
        <row r="6">
          <cell r="A6" t="str">
            <v>Network Rail</v>
          </cell>
          <cell r="F6" t="str">
            <v xml:space="preserve">South East </v>
          </cell>
        </row>
        <row r="7">
          <cell r="A7" t="str">
            <v>Part of a wider development</v>
          </cell>
          <cell r="F7" t="str">
            <v>South West</v>
          </cell>
        </row>
        <row r="8">
          <cell r="A8" t="str">
            <v>Planning Permission</v>
          </cell>
          <cell r="F8" t="str">
            <v>West Midlands</v>
          </cell>
        </row>
        <row r="9">
          <cell r="F9" t="str">
            <v>Yorkshire &amp; Humber</v>
          </cell>
        </row>
        <row r="11">
          <cell r="A11" t="str">
            <v>5 = Very high</v>
          </cell>
          <cell r="C11" t="str">
            <v>5 = Severe</v>
          </cell>
        </row>
        <row r="12">
          <cell r="A12" t="str">
            <v>4 = High</v>
          </cell>
          <cell r="C12" t="str">
            <v>4 = Significant</v>
          </cell>
        </row>
        <row r="13">
          <cell r="A13" t="str">
            <v>3 = Medium</v>
          </cell>
          <cell r="C13" t="str">
            <v>3 = Moderate</v>
          </cell>
        </row>
        <row r="14">
          <cell r="A14" t="str">
            <v>2 = Low</v>
          </cell>
          <cell r="C14" t="str">
            <v>2 = Minor</v>
          </cell>
        </row>
        <row r="15">
          <cell r="A15" t="str">
            <v>1 = Very low</v>
          </cell>
          <cell r="C15" t="str">
            <v>1 = Limited</v>
          </cell>
        </row>
      </sheetData>
      <sheetData sheetId="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Inputs and BCR output"/>
      <sheetName val="Costs"/>
      <sheetName val="Time savings"/>
      <sheetName val="Decongestion"/>
      <sheetName val="Physical Activity"/>
      <sheetName val="Journey Ambience"/>
      <sheetName val="Absenteesim"/>
      <sheetName val="WebTAG Growth"/>
      <sheetName val="WebTAG VoT"/>
      <sheetName val="WebTAG External Costs"/>
      <sheetName val="WebTAG ambience"/>
      <sheetName val="CPI"/>
      <sheetName val="User Interface costs"/>
    </sheetNames>
    <sheetDataSet>
      <sheetData sheetId="0"/>
      <sheetData sheetId="1">
        <row r="21">
          <cell r="C21">
            <v>2.6086956521739131</v>
          </cell>
        </row>
      </sheetData>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emplate Cover"/>
      <sheetName val="Template Control"/>
      <sheetName val="Version Control"/>
      <sheetName val="Templated Inputs"/>
      <sheetName val="Timeline"/>
      <sheetName val="Indices &amp; Rates"/>
      <sheetName val="Line Items"/>
      <sheetName val="Templated Outputs"/>
      <sheetName val="Pax Revenue"/>
      <sheetName val="Other Revenue"/>
      <sheetName val="Other Opex"/>
      <sheetName val="Staff"/>
      <sheetName val="RS Charges"/>
      <sheetName val="Infrastructure"/>
      <sheetName val="Performance"/>
      <sheetName val="TOC Capex"/>
      <sheetName val="Financial Statements"/>
      <sheetName val="P&amp;L1"/>
      <sheetName val="P&amp;L2"/>
      <sheetName val="P&amp;L3"/>
      <sheetName val="CF"/>
      <sheetName val="BS"/>
      <sheetName val="Output Calculations"/>
      <sheetName val="FAA"/>
      <sheetName val="NPV"/>
      <sheetName val="FO&amp;C"/>
      <sheetName val="Funding"/>
      <sheetName val="Template_Cover"/>
      <sheetName val="Template_Control"/>
      <sheetName val="Version_Control"/>
      <sheetName val="Templated_Inputs"/>
      <sheetName val="Indices_&amp;_Rates"/>
      <sheetName val="Line_Items"/>
      <sheetName val="Templated_Outputs"/>
      <sheetName val="Pax_Revenue"/>
      <sheetName val="Other_Revenue"/>
      <sheetName val="Other_Opex"/>
      <sheetName val="RS_Charges"/>
      <sheetName val="TOC_Capex"/>
      <sheetName val="Financial_Statements"/>
      <sheetName val="Output_Calculations"/>
      <sheetName val="Template_Cover2"/>
      <sheetName val="Template_Control2"/>
      <sheetName val="Version_Control2"/>
      <sheetName val="Templated_Inputs2"/>
      <sheetName val="Indices_&amp;_Rates2"/>
      <sheetName val="Line_Items2"/>
      <sheetName val="Templated_Outputs2"/>
      <sheetName val="Pax_Revenue2"/>
      <sheetName val="Other_Revenue2"/>
      <sheetName val="Other_Opex2"/>
      <sheetName val="RS_Charges2"/>
      <sheetName val="TOC_Capex2"/>
      <sheetName val="Financial_Statements2"/>
      <sheetName val="Output_Calculations2"/>
      <sheetName val="Template_Cover1"/>
      <sheetName val="Template_Control1"/>
      <sheetName val="Version_Control1"/>
      <sheetName val="Templated_Inputs1"/>
      <sheetName val="Indices_&amp;_Rates1"/>
      <sheetName val="Line_Items1"/>
      <sheetName val="Templated_Outputs1"/>
      <sheetName val="Pax_Revenue1"/>
      <sheetName val="Other_Revenue1"/>
      <sheetName val="Other_Opex1"/>
      <sheetName val="RS_Charges1"/>
      <sheetName val="TOC_Capex1"/>
      <sheetName val="Financial_Statements1"/>
      <sheetName val="Output_Calculations1"/>
      <sheetName val="Template_Cover4"/>
      <sheetName val="Template_Control4"/>
      <sheetName val="Version_Control4"/>
      <sheetName val="Templated_Inputs4"/>
      <sheetName val="Indices_&amp;_Rates4"/>
      <sheetName val="Line_Items4"/>
      <sheetName val="Templated_Outputs4"/>
      <sheetName val="Pax_Revenue4"/>
      <sheetName val="Other_Revenue4"/>
      <sheetName val="Other_Opex4"/>
      <sheetName val="RS_Charges4"/>
      <sheetName val="TOC_Capex4"/>
      <sheetName val="Financial_Statements4"/>
      <sheetName val="Output_Calculations4"/>
      <sheetName val="Template_Cover3"/>
      <sheetName val="Template_Control3"/>
      <sheetName val="Version_Control3"/>
      <sheetName val="Templated_Inputs3"/>
      <sheetName val="Indices_&amp;_Rates3"/>
      <sheetName val="Line_Items3"/>
      <sheetName val="Templated_Outputs3"/>
      <sheetName val="Pax_Revenue3"/>
      <sheetName val="Other_Revenue3"/>
      <sheetName val="Other_Opex3"/>
      <sheetName val="RS_Charges3"/>
      <sheetName val="TOC_Capex3"/>
      <sheetName val="Financial_Statements3"/>
      <sheetName val="Output_Calculations3"/>
      <sheetName val="i_Parameters"/>
      <sheetName val="Template_Cover5"/>
      <sheetName val="Template_Control5"/>
      <sheetName val="Version_Control5"/>
      <sheetName val="Templated_Inputs5"/>
      <sheetName val="Indices_&amp;_Rates5"/>
      <sheetName val="Line_Items5"/>
      <sheetName val="Templated_Outputs5"/>
      <sheetName val="Pax_Revenue5"/>
      <sheetName val="Other_Revenue5"/>
      <sheetName val="Other_Opex5"/>
      <sheetName val="RS_Charges5"/>
      <sheetName val="TOC_Capex5"/>
      <sheetName val="Financial_Statements5"/>
      <sheetName val="Output_Calculations5"/>
      <sheetName val="Template_Cover7"/>
      <sheetName val="Template_Control7"/>
      <sheetName val="Version_Control7"/>
      <sheetName val="Templated_Inputs7"/>
      <sheetName val="Indices_&amp;_Rates7"/>
      <sheetName val="Line_Items7"/>
      <sheetName val="Templated_Outputs7"/>
      <sheetName val="Pax_Revenue7"/>
      <sheetName val="Other_Revenue7"/>
      <sheetName val="Other_Opex7"/>
      <sheetName val="RS_Charges7"/>
      <sheetName val="TOC_Capex7"/>
      <sheetName val="Financial_Statements7"/>
      <sheetName val="Output_Calculations7"/>
      <sheetName val="Template_Cover6"/>
      <sheetName val="Template_Control6"/>
      <sheetName val="Version_Control6"/>
      <sheetName val="Templated_Inputs6"/>
      <sheetName val="Indices_&amp;_Rates6"/>
      <sheetName val="Line_Items6"/>
      <sheetName val="Templated_Outputs6"/>
      <sheetName val="Pax_Revenue6"/>
      <sheetName val="Other_Revenue6"/>
      <sheetName val="Other_Opex6"/>
      <sheetName val="RS_Charges6"/>
      <sheetName val="TOC_Capex6"/>
      <sheetName val="Financial_Statements6"/>
      <sheetName val="Output_Calculations6"/>
      <sheetName val="Template_Cover8"/>
      <sheetName val="Template_Control8"/>
      <sheetName val="Version_Control8"/>
      <sheetName val="Templated_Inputs8"/>
      <sheetName val="Indices_&amp;_Rates8"/>
      <sheetName val="Line_Items8"/>
      <sheetName val="Templated_Outputs8"/>
      <sheetName val="Pax_Revenue8"/>
      <sheetName val="Other_Revenue8"/>
      <sheetName val="Other_Opex8"/>
      <sheetName val="RS_Charges8"/>
      <sheetName val="TOC_Capex8"/>
      <sheetName val="Financial_Statements8"/>
      <sheetName val="Output_Calculations8"/>
    </sheetNames>
    <sheetDataSet>
      <sheetData sheetId="0">
        <row r="12">
          <cell r="F12" t="str">
            <v>[Bidder Name]</v>
          </cell>
        </row>
        <row r="13">
          <cell r="F13" t="str">
            <v>South Western Franchise</v>
          </cell>
        </row>
        <row r="14">
          <cell r="F14">
            <v>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2" displayName="Table2" ref="B7:H7707" totalsRowShown="0" headerRowDxfId="10" dataDxfId="9">
  <autoFilter ref="B7:H7707" xr:uid="{00000000-0009-0000-0100-000001000000}"/>
  <sortState xmlns:xlrd2="http://schemas.microsoft.com/office/spreadsheetml/2017/richdata2" ref="B8:H7707">
    <sortCondition ref="B7:B7707"/>
  </sortState>
  <tableColumns count="7">
    <tableColumn id="2" xr3:uid="{00000000-0010-0000-0000-000002000000}" name="MSOA Zone Code" dataDxfId="8"/>
    <tableColumn id="3" xr3:uid="{00000000-0010-0000-0000-000003000000}" name="MSOA Zone Name" dataDxfId="7"/>
    <tableColumn id="4" xr3:uid="{00000000-0010-0000-0000-000004000000}" name="LAD Code" dataDxfId="6"/>
    <tableColumn id="5" xr3:uid="{00000000-0010-0000-0000-000005000000}" name="Control Area Name" dataDxfId="5"/>
    <tableColumn id="7" xr3:uid="{00000000-0010-0000-0000-000007000000}" name="StudyArea_Name" dataDxfId="4"/>
    <tableColumn id="10" xr3:uid="{00000000-0010-0000-0000-00000A000000}" name="Final Categories" dataDxfId="3"/>
    <tableColumn id="11" xr3:uid="{00000000-0010-0000-0000-00000B000000}" name="MECs Area Type" dataDxfId="2"/>
  </tableColumns>
  <tableStyleInfo name="TableStyleLight14" showFirstColumn="0" showLastColumn="0" showRowStripes="1" showColumnStripes="0"/>
</table>
</file>

<file path=xl/theme/theme1.xml><?xml version="1.0" encoding="utf-8"?>
<a:theme xmlns:a="http://schemas.openxmlformats.org/drawingml/2006/main" name="Office Theme">
  <a:themeElements>
    <a:clrScheme name="Dft Orignal Corporate Green">
      <a:dk1>
        <a:srgbClr val="323437"/>
      </a:dk1>
      <a:lt1>
        <a:sysClr val="window" lastClr="FFFFFF"/>
      </a:lt1>
      <a:dk2>
        <a:srgbClr val="006853"/>
      </a:dk2>
      <a:lt2>
        <a:srgbClr val="66A498"/>
      </a:lt2>
      <a:accent1>
        <a:srgbClr val="006853"/>
      </a:accent1>
      <a:accent2>
        <a:srgbClr val="338675"/>
      </a:accent2>
      <a:accent3>
        <a:srgbClr val="54565B"/>
      </a:accent3>
      <a:accent4>
        <a:srgbClr val="989A9D"/>
      </a:accent4>
      <a:accent5>
        <a:srgbClr val="66A498"/>
      </a:accent5>
      <a:accent6>
        <a:srgbClr val="CCE1DD"/>
      </a:accent6>
      <a:hlink>
        <a:srgbClr val="0082CA"/>
      </a:hlink>
      <a:folHlink>
        <a:srgbClr val="0099A9"/>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TASM@dft.gov.uk"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20.bin"/><Relationship Id="rId4" Type="http://schemas.openxmlformats.org/officeDocument/2006/relationships/comments" Target="../comments3.xml"/></Relationships>
</file>

<file path=xl/worksheets/_rels/sheet3.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9" tint="-0.249977111117893"/>
  </sheetPr>
  <dimension ref="A1:U28"/>
  <sheetViews>
    <sheetView showGridLines="0" tabSelected="1" topLeftCell="A2" workbookViewId="0">
      <selection activeCell="D14" sqref="D14:Q14"/>
    </sheetView>
  </sheetViews>
  <sheetFormatPr defaultColWidth="0" defaultRowHeight="15.5" zeroHeight="1"/>
  <cols>
    <col min="1" max="1" width="4.69140625" style="41" customWidth="1"/>
    <col min="2" max="2" width="6.84375" style="41" customWidth="1"/>
    <col min="3" max="3" width="11.69140625" style="41" customWidth="1"/>
    <col min="4" max="17" width="8.69140625" style="41" customWidth="1"/>
    <col min="18" max="20" width="0" style="41" hidden="1" customWidth="1"/>
    <col min="21" max="16384" width="8.69140625" style="41" hidden="1"/>
  </cols>
  <sheetData>
    <row r="1" spans="1:20"/>
    <row r="2" spans="1:20" ht="86.25" customHeight="1">
      <c r="B2" s="612"/>
      <c r="C2" s="612"/>
    </row>
    <row r="3" spans="1:20" s="399" customFormat="1" ht="20">
      <c r="B3" s="428" t="s">
        <v>0</v>
      </c>
    </row>
    <row r="4" spans="1:20"/>
    <row r="5" spans="1:20">
      <c r="B5" s="98" t="s">
        <v>16767</v>
      </c>
    </row>
    <row r="6" spans="1:20">
      <c r="B6" s="98" t="s">
        <v>1</v>
      </c>
    </row>
    <row r="7" spans="1:20"/>
    <row r="8" spans="1:20">
      <c r="B8" s="459" t="s">
        <v>2</v>
      </c>
    </row>
    <row r="9" spans="1:20">
      <c r="B9" s="462" t="s">
        <v>3</v>
      </c>
    </row>
    <row r="10" spans="1:20"/>
    <row r="11" spans="1:20">
      <c r="A11" s="306"/>
      <c r="B11" s="306" t="s">
        <v>4</v>
      </c>
      <c r="C11" s="306"/>
      <c r="D11" s="306"/>
      <c r="E11" s="306"/>
      <c r="F11" s="306"/>
      <c r="G11" s="306"/>
      <c r="H11" s="306"/>
      <c r="I11" s="306"/>
      <c r="J11" s="306"/>
      <c r="K11" s="306"/>
      <c r="L11" s="306"/>
      <c r="M11" s="306"/>
      <c r="N11" s="306"/>
      <c r="O11" s="306"/>
      <c r="P11" s="306"/>
      <c r="Q11" s="306"/>
      <c r="R11" s="427"/>
      <c r="S11" s="427"/>
      <c r="T11" s="427"/>
    </row>
    <row r="12" spans="1:20" s="295" customFormat="1" ht="38.15" customHeight="1">
      <c r="B12" s="456" t="s">
        <v>5</v>
      </c>
      <c r="C12" s="456" t="s">
        <v>6</v>
      </c>
      <c r="D12" s="456" t="s">
        <v>7</v>
      </c>
      <c r="E12" s="454"/>
      <c r="F12" s="454"/>
    </row>
    <row r="13" spans="1:20" s="295" customFormat="1" ht="38.15" customHeight="1">
      <c r="B13" s="457" t="s">
        <v>16769</v>
      </c>
      <c r="C13" s="458" t="s">
        <v>16770</v>
      </c>
      <c r="D13" s="613" t="s">
        <v>16768</v>
      </c>
      <c r="E13" s="613"/>
      <c r="F13" s="613"/>
      <c r="G13" s="613"/>
      <c r="H13" s="613"/>
      <c r="I13" s="613"/>
      <c r="J13" s="613"/>
      <c r="K13" s="613"/>
      <c r="L13" s="613"/>
      <c r="M13" s="613"/>
      <c r="N13" s="613"/>
      <c r="O13" s="613"/>
      <c r="P13" s="613"/>
      <c r="Q13" s="613"/>
    </row>
    <row r="14" spans="1:20" s="295" customFormat="1" ht="38.15" customHeight="1">
      <c r="B14" s="457" t="s">
        <v>8</v>
      </c>
      <c r="C14" s="458" t="s">
        <v>16764</v>
      </c>
      <c r="D14" s="613" t="s">
        <v>16765</v>
      </c>
      <c r="E14" s="613"/>
      <c r="F14" s="613"/>
      <c r="G14" s="613"/>
      <c r="H14" s="613"/>
      <c r="I14" s="613"/>
      <c r="J14" s="613"/>
      <c r="K14" s="613"/>
      <c r="L14" s="613"/>
      <c r="M14" s="613"/>
      <c r="N14" s="613"/>
      <c r="O14" s="613"/>
      <c r="P14" s="613"/>
      <c r="Q14" s="613"/>
    </row>
    <row r="15" spans="1:20" s="295" customFormat="1" ht="38.15" customHeight="1">
      <c r="B15" s="457" t="s">
        <v>9</v>
      </c>
      <c r="C15" s="458" t="s">
        <v>10</v>
      </c>
      <c r="D15" s="613" t="s">
        <v>11</v>
      </c>
      <c r="E15" s="613"/>
      <c r="F15" s="613"/>
      <c r="G15" s="613"/>
      <c r="H15" s="613"/>
      <c r="I15" s="613"/>
      <c r="J15" s="613"/>
      <c r="K15" s="613"/>
      <c r="L15" s="613"/>
      <c r="M15" s="613"/>
      <c r="N15" s="613"/>
      <c r="O15" s="613"/>
      <c r="P15" s="613"/>
      <c r="Q15" s="613"/>
    </row>
    <row r="16" spans="1:20" s="295" customFormat="1" ht="38.15" customHeight="1">
      <c r="B16" s="457" t="s">
        <v>12</v>
      </c>
      <c r="C16" s="458" t="s">
        <v>13</v>
      </c>
      <c r="D16" s="613" t="s">
        <v>14</v>
      </c>
      <c r="E16" s="613"/>
      <c r="F16" s="613"/>
      <c r="G16" s="613"/>
      <c r="H16" s="613"/>
      <c r="I16" s="613"/>
      <c r="J16" s="613"/>
      <c r="K16" s="613"/>
      <c r="L16" s="613"/>
      <c r="M16" s="613"/>
      <c r="N16" s="613"/>
      <c r="O16" s="613"/>
      <c r="P16" s="613"/>
      <c r="Q16" s="613"/>
    </row>
    <row r="17" spans="2:21" s="295" customFormat="1" ht="38.15" customHeight="1">
      <c r="B17" s="457" t="s">
        <v>15</v>
      </c>
      <c r="C17" s="458" t="s">
        <v>16</v>
      </c>
      <c r="D17" s="613" t="s">
        <v>17</v>
      </c>
      <c r="E17" s="613"/>
      <c r="F17" s="613"/>
      <c r="G17" s="613"/>
      <c r="H17" s="613"/>
      <c r="I17" s="613"/>
      <c r="J17" s="613"/>
      <c r="K17" s="613"/>
      <c r="L17" s="613"/>
      <c r="M17" s="613"/>
      <c r="N17" s="613"/>
      <c r="O17" s="613"/>
      <c r="P17" s="613"/>
      <c r="Q17" s="613"/>
    </row>
    <row r="18" spans="2:21" s="295" customFormat="1" ht="38.15" customHeight="1">
      <c r="B18" s="457" t="s">
        <v>18</v>
      </c>
      <c r="C18" s="458" t="s">
        <v>19</v>
      </c>
      <c r="D18" s="613" t="s">
        <v>20</v>
      </c>
      <c r="E18" s="613"/>
      <c r="F18" s="613"/>
      <c r="G18" s="613"/>
      <c r="H18" s="613"/>
      <c r="I18" s="613"/>
      <c r="J18" s="613"/>
      <c r="K18" s="613"/>
      <c r="L18" s="613"/>
      <c r="M18" s="613"/>
      <c r="N18" s="613"/>
      <c r="O18" s="613"/>
      <c r="P18" s="613"/>
      <c r="Q18" s="613"/>
    </row>
    <row r="19" spans="2:21" s="295" customFormat="1" ht="38.15" customHeight="1">
      <c r="B19" s="457" t="s">
        <v>21</v>
      </c>
      <c r="C19" s="458" t="s">
        <v>22</v>
      </c>
      <c r="D19" s="613" t="s">
        <v>23</v>
      </c>
      <c r="E19" s="613"/>
      <c r="F19" s="613"/>
      <c r="G19" s="613"/>
      <c r="H19" s="613"/>
      <c r="I19" s="613"/>
      <c r="J19" s="613"/>
      <c r="K19" s="613"/>
      <c r="L19" s="613"/>
      <c r="M19" s="613"/>
      <c r="N19" s="613"/>
      <c r="O19" s="613"/>
      <c r="P19" s="613"/>
      <c r="Q19" s="613"/>
    </row>
    <row r="20" spans="2:21" s="295" customFormat="1" ht="30.75" customHeight="1">
      <c r="B20" s="457" t="s">
        <v>24</v>
      </c>
      <c r="C20" s="458" t="s">
        <v>25</v>
      </c>
      <c r="D20" s="613" t="s">
        <v>26</v>
      </c>
      <c r="E20" s="613"/>
      <c r="F20" s="613"/>
      <c r="G20" s="613"/>
      <c r="H20" s="613"/>
      <c r="I20" s="613"/>
      <c r="J20" s="613"/>
      <c r="K20" s="613"/>
      <c r="L20" s="613"/>
      <c r="M20" s="613"/>
      <c r="N20" s="613"/>
      <c r="O20" s="613"/>
      <c r="P20" s="613"/>
      <c r="Q20" s="613"/>
    </row>
    <row r="21" spans="2:21" s="295" customFormat="1" ht="30.75" customHeight="1">
      <c r="B21" s="457" t="s">
        <v>27</v>
      </c>
      <c r="C21" s="458" t="s">
        <v>28</v>
      </c>
      <c r="D21" s="613" t="s">
        <v>29</v>
      </c>
      <c r="E21" s="613"/>
      <c r="F21" s="613"/>
      <c r="G21" s="613"/>
      <c r="H21" s="613"/>
      <c r="I21" s="613"/>
      <c r="J21" s="613"/>
      <c r="K21" s="613"/>
      <c r="L21" s="613"/>
      <c r="M21" s="613"/>
      <c r="N21" s="613"/>
      <c r="O21" s="613"/>
      <c r="P21" s="613"/>
      <c r="Q21" s="613"/>
    </row>
    <row r="22" spans="2:21" s="295" customFormat="1" ht="29.25" customHeight="1">
      <c r="B22" s="457" t="s">
        <v>30</v>
      </c>
      <c r="C22" s="458" t="s">
        <v>31</v>
      </c>
      <c r="D22" s="613" t="s">
        <v>32</v>
      </c>
      <c r="E22" s="613"/>
      <c r="F22" s="613"/>
      <c r="G22" s="613"/>
      <c r="H22" s="613"/>
      <c r="I22" s="613"/>
      <c r="J22" s="613"/>
      <c r="K22" s="613"/>
      <c r="L22" s="613"/>
      <c r="M22" s="613"/>
      <c r="N22" s="613"/>
      <c r="O22" s="613"/>
      <c r="P22" s="613"/>
      <c r="Q22" s="613"/>
    </row>
    <row r="23" spans="2:21" s="295" customFormat="1" ht="18" customHeight="1">
      <c r="B23" s="457" t="s">
        <v>33</v>
      </c>
      <c r="C23" s="458" t="s">
        <v>31</v>
      </c>
      <c r="D23" s="613" t="s">
        <v>34</v>
      </c>
      <c r="E23" s="613"/>
      <c r="F23" s="613"/>
      <c r="G23" s="613"/>
      <c r="H23" s="613"/>
      <c r="I23" s="613"/>
      <c r="J23" s="613"/>
      <c r="K23" s="613"/>
      <c r="L23" s="613"/>
      <c r="M23" s="613"/>
      <c r="N23" s="613"/>
      <c r="O23" s="613"/>
      <c r="P23" s="613"/>
      <c r="Q23" s="613"/>
    </row>
    <row r="24" spans="2:21" s="295" customFormat="1" ht="69.75" customHeight="1">
      <c r="B24" s="457" t="s">
        <v>35</v>
      </c>
      <c r="C24" s="458" t="s">
        <v>36</v>
      </c>
      <c r="D24" s="613" t="s">
        <v>37</v>
      </c>
      <c r="E24" s="613"/>
      <c r="F24" s="613"/>
      <c r="G24" s="613"/>
      <c r="H24" s="613"/>
      <c r="I24" s="613"/>
      <c r="J24" s="613"/>
      <c r="K24" s="613"/>
      <c r="L24" s="613"/>
      <c r="M24" s="613"/>
      <c r="N24" s="613"/>
      <c r="O24" s="613"/>
      <c r="P24" s="613"/>
      <c r="Q24" s="613"/>
      <c r="R24" s="455"/>
      <c r="S24" s="455"/>
      <c r="T24" s="455"/>
      <c r="U24" s="455"/>
    </row>
    <row r="25" spans="2:21" s="295" customFormat="1">
      <c r="B25" s="457" t="s">
        <v>38</v>
      </c>
      <c r="C25" s="457" t="s">
        <v>39</v>
      </c>
      <c r="D25" s="453" t="s">
        <v>40</v>
      </c>
      <c r="E25" s="454"/>
      <c r="F25" s="454"/>
    </row>
    <row r="26" spans="2:21" s="295" customFormat="1">
      <c r="B26" s="457" t="s">
        <v>41</v>
      </c>
      <c r="C26" s="457" t="s">
        <v>42</v>
      </c>
      <c r="D26" s="453" t="s">
        <v>40</v>
      </c>
      <c r="E26" s="454"/>
      <c r="F26" s="454"/>
    </row>
    <row r="27" spans="2:21" s="295" customFormat="1">
      <c r="B27" s="457" t="s">
        <v>43</v>
      </c>
      <c r="C27" s="457" t="s">
        <v>44</v>
      </c>
      <c r="D27" s="453" t="s">
        <v>45</v>
      </c>
      <c r="E27" s="454"/>
      <c r="F27" s="454"/>
    </row>
    <row r="28" spans="2:21"/>
  </sheetData>
  <mergeCells count="13">
    <mergeCell ref="B2:C2"/>
    <mergeCell ref="D24:Q24"/>
    <mergeCell ref="D23:Q23"/>
    <mergeCell ref="D22:Q22"/>
    <mergeCell ref="D21:Q21"/>
    <mergeCell ref="D20:Q20"/>
    <mergeCell ref="D19:Q19"/>
    <mergeCell ref="D18:Q18"/>
    <mergeCell ref="D17:Q17"/>
    <mergeCell ref="D16:Q16"/>
    <mergeCell ref="D15:Q15"/>
    <mergeCell ref="D14:Q14"/>
    <mergeCell ref="D13:Q13"/>
  </mergeCells>
  <hyperlinks>
    <hyperlink ref="B9" r:id="rId1" xr:uid="{00000000-0004-0000-0000-000000000000}"/>
  </hyperlinks>
  <pageMargins left="0.7" right="0.7" top="0.75" bottom="0.75" header="0.3" footer="0.3"/>
  <pageSetup paperSize="9"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00B050"/>
  </sheetPr>
  <dimension ref="A1:F28"/>
  <sheetViews>
    <sheetView zoomScaleNormal="100" workbookViewId="0">
      <selection activeCell="A3" sqref="A3"/>
    </sheetView>
  </sheetViews>
  <sheetFormatPr defaultRowHeight="15.5"/>
  <sheetData>
    <row r="1" spans="1:6">
      <c r="A1" s="307" t="s">
        <v>16512</v>
      </c>
    </row>
    <row r="2" spans="1:6">
      <c r="A2" t="s">
        <v>16513</v>
      </c>
    </row>
    <row r="3" spans="1:6" ht="16" thickBot="1"/>
    <row r="4" spans="1:6" ht="16" thickTop="1">
      <c r="A4" s="5" t="s">
        <v>16514</v>
      </c>
      <c r="B4" s="6"/>
      <c r="C4" s="7"/>
      <c r="D4" s="8"/>
      <c r="E4" s="8"/>
      <c r="F4" s="9"/>
    </row>
    <row r="5" spans="1:6" ht="16" thickBot="1">
      <c r="A5" s="10" t="s">
        <v>16515</v>
      </c>
      <c r="B5" s="11"/>
      <c r="C5" s="12"/>
      <c r="D5" s="13"/>
      <c r="E5" s="13"/>
      <c r="F5" s="14"/>
    </row>
    <row r="6" spans="1:6" ht="16" thickTop="1">
      <c r="A6" s="15" t="s">
        <v>16516</v>
      </c>
      <c r="B6" s="16"/>
      <c r="C6" s="3"/>
      <c r="D6" s="17" t="s">
        <v>16517</v>
      </c>
      <c r="E6" s="17" t="s">
        <v>16518</v>
      </c>
      <c r="F6" s="18" t="s">
        <v>16519</v>
      </c>
    </row>
    <row r="7" spans="1:6" ht="16" thickBot="1">
      <c r="A7" s="19"/>
      <c r="B7" s="20"/>
      <c r="C7" s="21"/>
      <c r="D7" s="22" t="s">
        <v>16520</v>
      </c>
      <c r="E7" s="22" t="s">
        <v>16520</v>
      </c>
      <c r="F7" s="522" t="s">
        <v>16521</v>
      </c>
    </row>
    <row r="8" spans="1:6" ht="16" thickTop="1">
      <c r="A8" s="23" t="s">
        <v>16522</v>
      </c>
      <c r="B8" s="24"/>
      <c r="C8" s="2"/>
      <c r="D8" s="25">
        <v>14.864388217189033</v>
      </c>
      <c r="E8" s="25">
        <v>14.864388217189033</v>
      </c>
      <c r="F8" s="25">
        <v>17.68862197845495</v>
      </c>
    </row>
    <row r="9" spans="1:6">
      <c r="A9" s="23" t="s">
        <v>16523</v>
      </c>
      <c r="B9" s="24"/>
      <c r="C9" s="2"/>
      <c r="D9" s="26">
        <v>14.864388217189033</v>
      </c>
      <c r="E9" s="26">
        <v>14.864388217189033</v>
      </c>
      <c r="F9" s="26">
        <v>17.68862197845495</v>
      </c>
    </row>
    <row r="10" spans="1:6">
      <c r="A10" s="23" t="s">
        <v>16524</v>
      </c>
      <c r="B10" s="24"/>
      <c r="C10" s="2"/>
      <c r="D10" s="26">
        <v>10.821229357592891</v>
      </c>
      <c r="E10" s="26">
        <v>10.821229357592891</v>
      </c>
      <c r="F10" s="26">
        <v>12.877262935535537</v>
      </c>
    </row>
    <row r="11" spans="1:6">
      <c r="A11" s="23" t="s">
        <v>16525</v>
      </c>
      <c r="B11" s="24"/>
      <c r="C11" s="2"/>
      <c r="D11" s="26">
        <v>13.054173663876286</v>
      </c>
      <c r="E11" s="26">
        <v>13.054173663876286</v>
      </c>
      <c r="F11" s="26">
        <v>15.534466660012779</v>
      </c>
    </row>
    <row r="12" spans="1:6">
      <c r="A12" s="23" t="s">
        <v>16526</v>
      </c>
      <c r="B12" s="24"/>
      <c r="C12" s="2"/>
      <c r="D12" s="26">
        <v>12.215670284519797</v>
      </c>
      <c r="E12" s="26">
        <v>12.215670284519797</v>
      </c>
      <c r="F12" s="26">
        <v>14.536647638578556</v>
      </c>
    </row>
    <row r="13" spans="1:6">
      <c r="A13" s="23" t="s">
        <v>16527</v>
      </c>
      <c r="B13" s="24"/>
      <c r="C13" s="2"/>
      <c r="D13" s="26">
        <v>8.4234376207507076</v>
      </c>
      <c r="E13" s="26">
        <v>8.4234376207507076</v>
      </c>
      <c r="F13" s="26">
        <v>10.023890768693342</v>
      </c>
    </row>
    <row r="14" spans="1:6">
      <c r="A14" s="23" t="s">
        <v>16528</v>
      </c>
      <c r="B14" s="24"/>
      <c r="C14" s="2"/>
      <c r="D14" s="26">
        <v>10.291525687680698</v>
      </c>
      <c r="E14" s="26">
        <v>10.291525687680698</v>
      </c>
      <c r="F14" s="26">
        <v>12.246915568340027</v>
      </c>
    </row>
    <row r="15" spans="1:6">
      <c r="A15" s="23" t="s">
        <v>16529</v>
      </c>
      <c r="B15" s="24"/>
      <c r="C15" s="2"/>
      <c r="D15" s="26">
        <v>14.864388217189033</v>
      </c>
      <c r="E15" s="26">
        <v>14.864388217189033</v>
      </c>
      <c r="F15" s="26">
        <v>17.68862197845495</v>
      </c>
    </row>
    <row r="16" spans="1:6">
      <c r="A16" s="23" t="s">
        <v>16530</v>
      </c>
      <c r="B16" s="24"/>
      <c r="C16" s="2"/>
      <c r="D16" s="26">
        <v>24.518992476633144</v>
      </c>
      <c r="E16" s="26">
        <v>24.518992476633144</v>
      </c>
      <c r="F16" s="26">
        <v>29.177601047193445</v>
      </c>
    </row>
    <row r="17" spans="1:6">
      <c r="A17" s="23" t="s">
        <v>16531</v>
      </c>
      <c r="B17" s="24"/>
      <c r="C17" s="2"/>
      <c r="D17" s="26">
        <v>8.4234376207507076</v>
      </c>
      <c r="E17" s="26">
        <v>8.4234376207507076</v>
      </c>
      <c r="F17" s="26">
        <v>10.023890768693342</v>
      </c>
    </row>
    <row r="18" spans="1:6">
      <c r="A18" s="23" t="s">
        <v>16532</v>
      </c>
      <c r="B18" s="24"/>
      <c r="C18" s="2"/>
      <c r="D18" s="26">
        <v>8.4234376207507076</v>
      </c>
      <c r="E18" s="26">
        <v>8.4234376207507076</v>
      </c>
      <c r="F18" s="26">
        <v>10.023890768693342</v>
      </c>
    </row>
    <row r="19" spans="1:6">
      <c r="A19" s="23" t="s">
        <v>16533</v>
      </c>
      <c r="B19" s="24"/>
      <c r="C19" s="2"/>
      <c r="D19" s="26">
        <v>8.4234376207507076</v>
      </c>
      <c r="E19" s="26">
        <v>8.4234376207507076</v>
      </c>
      <c r="F19" s="26">
        <v>10.023890768693342</v>
      </c>
    </row>
    <row r="20" spans="1:6">
      <c r="A20" s="27" t="s">
        <v>16534</v>
      </c>
      <c r="B20" s="24"/>
      <c r="C20" s="2"/>
      <c r="D20" s="26">
        <v>14.864388217189033</v>
      </c>
      <c r="E20" s="26">
        <v>14.864388217189033</v>
      </c>
      <c r="F20" s="26">
        <v>17.68862197845495</v>
      </c>
    </row>
    <row r="21" spans="1:6" ht="16" thickBot="1">
      <c r="A21" s="27" t="s">
        <v>16535</v>
      </c>
      <c r="B21" s="24"/>
      <c r="C21" s="2"/>
      <c r="D21" s="28">
        <v>16.190710672670583</v>
      </c>
      <c r="E21" s="26">
        <v>16.190710672670583</v>
      </c>
      <c r="F21" s="28">
        <v>19.266945700477994</v>
      </c>
    </row>
    <row r="22" spans="1:6" ht="16" thickTop="1">
      <c r="A22" s="5" t="s">
        <v>16536</v>
      </c>
      <c r="B22" s="6"/>
      <c r="C22" s="7"/>
      <c r="D22" s="8"/>
      <c r="E22" s="8"/>
      <c r="F22" s="9"/>
    </row>
    <row r="23" spans="1:6" ht="16" thickBot="1">
      <c r="A23" s="10" t="s">
        <v>16515</v>
      </c>
      <c r="B23" s="11"/>
      <c r="C23" s="12"/>
      <c r="D23" s="13"/>
      <c r="E23" s="13"/>
      <c r="F23" s="14"/>
    </row>
    <row r="24" spans="1:6" ht="16" thickTop="1">
      <c r="A24" s="15" t="s">
        <v>16537</v>
      </c>
      <c r="B24" s="16"/>
      <c r="C24" s="3"/>
      <c r="D24" s="17" t="s">
        <v>16517</v>
      </c>
      <c r="E24" s="17" t="s">
        <v>16518</v>
      </c>
      <c r="F24" s="18" t="s">
        <v>16519</v>
      </c>
    </row>
    <row r="25" spans="1:6" ht="16" thickBot="1">
      <c r="A25" s="19"/>
      <c r="B25" s="20"/>
      <c r="C25" s="21"/>
      <c r="D25" s="22" t="s">
        <v>16520</v>
      </c>
      <c r="E25" s="22" t="s">
        <v>16520</v>
      </c>
      <c r="F25" s="522" t="s">
        <v>16521</v>
      </c>
    </row>
    <row r="26" spans="1:6" ht="16" thickTop="1">
      <c r="A26" s="4" t="s">
        <v>16538</v>
      </c>
      <c r="B26" s="4"/>
      <c r="C26" s="2"/>
      <c r="D26" s="25">
        <v>8.3638237971226079</v>
      </c>
      <c r="E26" s="26">
        <v>9.952950318575903</v>
      </c>
      <c r="F26" s="25">
        <v>9.952950318575903</v>
      </c>
    </row>
    <row r="27" spans="1:6" ht="16" thickBot="1">
      <c r="A27" s="29" t="s">
        <v>16539</v>
      </c>
      <c r="B27" s="29"/>
      <c r="C27" s="30"/>
      <c r="D27" s="28">
        <v>3.8175001803746342</v>
      </c>
      <c r="E27" s="28">
        <v>4.5428252146458146</v>
      </c>
      <c r="F27" s="28">
        <v>4.5428252146458146</v>
      </c>
    </row>
    <row r="28" spans="1:6" ht="16" thickTop="1"/>
  </sheetData>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00B050"/>
  </sheetPr>
  <dimension ref="A1:P202"/>
  <sheetViews>
    <sheetView zoomScale="85" zoomScaleNormal="85" workbookViewId="0">
      <selection activeCell="A3" sqref="A3"/>
    </sheetView>
  </sheetViews>
  <sheetFormatPr defaultColWidth="8.69140625" defaultRowHeight="15.5"/>
  <cols>
    <col min="1" max="1" width="17.07421875" customWidth="1"/>
  </cols>
  <sheetData>
    <row r="1" spans="1:16">
      <c r="A1" s="307" t="s">
        <v>90</v>
      </c>
    </row>
    <row r="2" spans="1:16">
      <c r="A2" t="s">
        <v>16540</v>
      </c>
    </row>
    <row r="3" spans="1:16">
      <c r="A3" s="534" t="s">
        <v>16541</v>
      </c>
    </row>
    <row r="4" spans="1:16" ht="16" thickBot="1"/>
    <row r="5" spans="1:16" ht="16.5" thickTop="1" thickBot="1">
      <c r="A5" s="33" t="s">
        <v>16542</v>
      </c>
      <c r="B5" s="32"/>
      <c r="C5" s="344">
        <v>2025</v>
      </c>
      <c r="D5" s="32" t="s">
        <v>16543</v>
      </c>
      <c r="E5" s="32"/>
      <c r="F5" s="32"/>
      <c r="G5" s="32"/>
      <c r="H5" s="32"/>
      <c r="I5" s="32"/>
      <c r="J5" s="32"/>
      <c r="K5" s="32"/>
      <c r="L5" s="32"/>
      <c r="M5" s="32"/>
      <c r="N5" s="34"/>
      <c r="O5" s="34"/>
      <c r="P5" s="35"/>
    </row>
    <row r="6" spans="1:16" ht="15.75" customHeight="1" thickTop="1">
      <c r="A6" s="329"/>
      <c r="B6" s="330"/>
      <c r="C6" s="646" t="s">
        <v>16544</v>
      </c>
      <c r="D6" s="639" t="s">
        <v>125</v>
      </c>
      <c r="E6" s="640"/>
      <c r="F6" s="641"/>
      <c r="G6" s="639" t="s">
        <v>16545</v>
      </c>
      <c r="H6" s="640"/>
      <c r="I6" s="641"/>
      <c r="J6" s="639" t="s">
        <v>5108</v>
      </c>
      <c r="K6" s="640"/>
      <c r="L6" s="641"/>
      <c r="M6" s="639" t="s">
        <v>5186</v>
      </c>
      <c r="N6" s="640"/>
      <c r="O6" s="641"/>
      <c r="P6" s="642" t="s">
        <v>16546</v>
      </c>
    </row>
    <row r="7" spans="1:16" ht="26.5" thickBot="1">
      <c r="A7" s="331" t="s">
        <v>16547</v>
      </c>
      <c r="B7" s="332"/>
      <c r="C7" s="647"/>
      <c r="D7" s="313" t="s">
        <v>16548</v>
      </c>
      <c r="E7" s="314" t="s">
        <v>16549</v>
      </c>
      <c r="F7" s="315" t="s">
        <v>16550</v>
      </c>
      <c r="G7" s="313" t="s">
        <v>16548</v>
      </c>
      <c r="H7" s="314" t="s">
        <v>16549</v>
      </c>
      <c r="I7" s="315" t="s">
        <v>16550</v>
      </c>
      <c r="J7" s="313" t="s">
        <v>16548</v>
      </c>
      <c r="K7" s="314" t="s">
        <v>16549</v>
      </c>
      <c r="L7" s="315" t="s">
        <v>16550</v>
      </c>
      <c r="M7" s="313" t="s">
        <v>16548</v>
      </c>
      <c r="N7" s="314" t="s">
        <v>16549</v>
      </c>
      <c r="O7" s="315" t="s">
        <v>16550</v>
      </c>
      <c r="P7" s="643"/>
    </row>
    <row r="8" spans="1:16" ht="16" thickTop="1">
      <c r="A8" s="644" t="s">
        <v>16551</v>
      </c>
      <c r="B8" s="333"/>
      <c r="C8" s="334">
        <v>1</v>
      </c>
      <c r="D8" s="316">
        <v>1.0884867016000404</v>
      </c>
      <c r="E8" s="317">
        <v>8.1843226916203076</v>
      </c>
      <c r="F8" s="318">
        <v>7.1188288931827293</v>
      </c>
      <c r="G8" s="316">
        <v>0.96283364245938319</v>
      </c>
      <c r="H8" s="317">
        <v>2.3605101784469551</v>
      </c>
      <c r="I8" s="318">
        <v>2.1431728721380949</v>
      </c>
      <c r="J8" s="316">
        <v>0.64171054220380763</v>
      </c>
      <c r="K8" s="317">
        <v>2.5263297946882561</v>
      </c>
      <c r="L8" s="318">
        <v>2.2598930617302653</v>
      </c>
      <c r="M8" s="316">
        <v>0.63560369901707869</v>
      </c>
      <c r="N8" s="317">
        <v>0.62613563695140162</v>
      </c>
      <c r="O8" s="318">
        <v>0.63041939089317145</v>
      </c>
      <c r="P8" s="326">
        <v>1.4267874232576323</v>
      </c>
    </row>
    <row r="9" spans="1:16">
      <c r="A9" s="645"/>
      <c r="B9" s="333"/>
      <c r="C9" s="334">
        <v>2</v>
      </c>
      <c r="D9" s="316">
        <v>3.6704698363537283</v>
      </c>
      <c r="E9" s="317">
        <v>22.52147475816632</v>
      </c>
      <c r="F9" s="318">
        <v>12.900629293538103</v>
      </c>
      <c r="G9" s="316">
        <v>3.2677435195441165</v>
      </c>
      <c r="H9" s="317">
        <v>9.3729645158749246</v>
      </c>
      <c r="I9" s="318">
        <v>6.1726952871588274</v>
      </c>
      <c r="J9" s="316">
        <v>1.9827965700286623</v>
      </c>
      <c r="K9" s="317">
        <v>9.7433205599750679</v>
      </c>
      <c r="L9" s="318">
        <v>5.5831767641346035</v>
      </c>
      <c r="M9" s="316">
        <v>1.6978110884848345</v>
      </c>
      <c r="N9" s="317">
        <v>3.3356095783535116</v>
      </c>
      <c r="O9" s="318">
        <v>1.9478565621017907</v>
      </c>
      <c r="P9" s="326">
        <v>4.2354928108083012</v>
      </c>
    </row>
    <row r="10" spans="1:16">
      <c r="A10" s="645"/>
      <c r="B10" s="333"/>
      <c r="C10" s="334">
        <v>3</v>
      </c>
      <c r="D10" s="316">
        <v>30.055046665153355</v>
      </c>
      <c r="E10" s="317">
        <v>45.410285277556355</v>
      </c>
      <c r="F10" s="318">
        <v>35.674642392504886</v>
      </c>
      <c r="G10" s="316">
        <v>22.370739086500283</v>
      </c>
      <c r="H10" s="317">
        <v>20.845777074066987</v>
      </c>
      <c r="I10" s="318">
        <v>21.795376790484223</v>
      </c>
      <c r="J10" s="316">
        <v>11.686543208985418</v>
      </c>
      <c r="K10" s="317">
        <v>21.681163874032809</v>
      </c>
      <c r="L10" s="318">
        <v>14.325902037339537</v>
      </c>
      <c r="M10" s="316">
        <v>5.3288939750182918</v>
      </c>
      <c r="N10" s="317">
        <v>9.8026898830406921</v>
      </c>
      <c r="O10" s="318">
        <v>5.9107730355576775</v>
      </c>
      <c r="P10" s="326">
        <v>16.399000098882585</v>
      </c>
    </row>
    <row r="11" spans="1:16">
      <c r="A11" s="645"/>
      <c r="B11" s="333"/>
      <c r="C11" s="334">
        <v>4</v>
      </c>
      <c r="D11" s="316">
        <v>104.22209501109775</v>
      </c>
      <c r="E11" s="317">
        <v>115.42185331687303</v>
      </c>
      <c r="F11" s="318">
        <v>107.48634875427388</v>
      </c>
      <c r="G11" s="316">
        <v>83.448126183070386</v>
      </c>
      <c r="H11" s="317">
        <v>85.472964789274528</v>
      </c>
      <c r="I11" s="318">
        <v>84.323511736968555</v>
      </c>
      <c r="J11" s="316">
        <v>44.310306654710054</v>
      </c>
      <c r="K11" s="317">
        <v>118.62174640059898</v>
      </c>
      <c r="L11" s="318">
        <v>62.999341764219722</v>
      </c>
      <c r="M11" s="316">
        <v>53.658743138017975</v>
      </c>
      <c r="N11" s="317">
        <v>46.032538616151797</v>
      </c>
      <c r="O11" s="318">
        <v>52.88768680803264</v>
      </c>
      <c r="P11" s="326">
        <v>74.718559321845163</v>
      </c>
    </row>
    <row r="12" spans="1:16">
      <c r="A12" s="645"/>
      <c r="B12" s="333"/>
      <c r="C12" s="335">
        <v>5</v>
      </c>
      <c r="D12" s="316">
        <v>248.73206617971894</v>
      </c>
      <c r="E12" s="317">
        <v>224.81830092162159</v>
      </c>
      <c r="F12" s="318">
        <v>244.75982034660348</v>
      </c>
      <c r="G12" s="316">
        <v>225.14704984228615</v>
      </c>
      <c r="H12" s="317">
        <v>236.61336667555091</v>
      </c>
      <c r="I12" s="318">
        <v>230.80078650221017</v>
      </c>
      <c r="J12" s="316">
        <v>86.042927657471765</v>
      </c>
      <c r="K12" s="317">
        <v>445.39203309293248</v>
      </c>
      <c r="L12" s="318">
        <v>175.68224795236702</v>
      </c>
      <c r="M12" s="316">
        <v>133.9093821025719</v>
      </c>
      <c r="N12" s="317">
        <v>108.08708354489239</v>
      </c>
      <c r="O12" s="318">
        <v>131.65208094134576</v>
      </c>
      <c r="P12" s="326">
        <v>209.82304463073191</v>
      </c>
    </row>
    <row r="13" spans="1:16">
      <c r="A13" s="645"/>
      <c r="B13" s="333"/>
      <c r="C13" s="336" t="s">
        <v>16552</v>
      </c>
      <c r="D13" s="319">
        <v>87.855750928925104</v>
      </c>
      <c r="E13" s="319">
        <v>40.706274369471537</v>
      </c>
      <c r="F13" s="320">
        <v>74.91412954390654</v>
      </c>
      <c r="G13" s="319">
        <v>36.594937966682224</v>
      </c>
      <c r="H13" s="319">
        <v>26.366790969528218</v>
      </c>
      <c r="I13" s="320">
        <v>35.447781405129568</v>
      </c>
      <c r="J13" s="319">
        <v>17.294877210013642</v>
      </c>
      <c r="K13" s="319">
        <v>20.733608497795817</v>
      </c>
      <c r="L13" s="320">
        <v>22.085280284222968</v>
      </c>
      <c r="M13" s="319">
        <v>3.509371499574979</v>
      </c>
      <c r="N13" s="319">
        <v>1.5120408085978276</v>
      </c>
      <c r="O13" s="320">
        <v>3.2188224898684434</v>
      </c>
      <c r="P13" s="327">
        <v>18.990621720855227</v>
      </c>
    </row>
    <row r="14" spans="1:16">
      <c r="A14" s="337" t="s">
        <v>16467</v>
      </c>
      <c r="B14" s="338"/>
      <c r="C14" s="339" t="s">
        <v>16553</v>
      </c>
      <c r="D14" s="321">
        <v>0.11349294069571526</v>
      </c>
      <c r="E14" s="321">
        <v>0.11349294069571526</v>
      </c>
      <c r="F14" s="318">
        <v>0.11349294069571526</v>
      </c>
      <c r="G14" s="321">
        <v>0.11349294069571526</v>
      </c>
      <c r="H14" s="321">
        <v>0.11349294069571526</v>
      </c>
      <c r="I14" s="318">
        <v>0.11349294069571526</v>
      </c>
      <c r="J14" s="321">
        <v>0.11349294069571526</v>
      </c>
      <c r="K14" s="321">
        <v>0.11349294069571526</v>
      </c>
      <c r="L14" s="318">
        <v>0.11349294069571525</v>
      </c>
      <c r="M14" s="321">
        <v>0.11349294069571526</v>
      </c>
      <c r="N14" s="321">
        <v>0.11349294069571526</v>
      </c>
      <c r="O14" s="318">
        <v>0.11349294069571526</v>
      </c>
      <c r="P14" s="326">
        <v>0.11349294069571525</v>
      </c>
    </row>
    <row r="15" spans="1:16">
      <c r="A15" s="337" t="s">
        <v>16468</v>
      </c>
      <c r="B15" s="338"/>
      <c r="C15" s="340" t="s">
        <v>16553</v>
      </c>
      <c r="D15" s="322">
        <v>3.5218536636440243</v>
      </c>
      <c r="E15" s="322">
        <v>3.5218536636440243</v>
      </c>
      <c r="F15" s="318">
        <v>3.5218536636440243</v>
      </c>
      <c r="G15" s="322">
        <v>3.5218536636440243</v>
      </c>
      <c r="H15" s="322">
        <v>3.5218536636440243</v>
      </c>
      <c r="I15" s="318">
        <v>3.5218536636440247</v>
      </c>
      <c r="J15" s="322">
        <v>3.5218536636440243</v>
      </c>
      <c r="K15" s="322">
        <v>3.5218536636440243</v>
      </c>
      <c r="L15" s="318">
        <v>3.5218536636440243</v>
      </c>
      <c r="M15" s="322">
        <v>0.8217658548502722</v>
      </c>
      <c r="N15" s="322">
        <v>0.8217658548502722</v>
      </c>
      <c r="O15" s="318">
        <v>0.82176585485027209</v>
      </c>
      <c r="P15" s="326">
        <v>2.2545282933344124</v>
      </c>
    </row>
    <row r="16" spans="1:16">
      <c r="A16" s="337" t="s">
        <v>16469</v>
      </c>
      <c r="B16" s="338"/>
      <c r="C16" s="340" t="s">
        <v>16553</v>
      </c>
      <c r="D16" s="322">
        <v>0.81589445482249878</v>
      </c>
      <c r="E16" s="323">
        <v>0.88699796762872274</v>
      </c>
      <c r="F16" s="318">
        <v>0.84880761947483807</v>
      </c>
      <c r="G16" s="322">
        <v>0.30861763082461091</v>
      </c>
      <c r="H16" s="323">
        <v>0.33851702265594524</v>
      </c>
      <c r="I16" s="318">
        <v>0.32566769879102792</v>
      </c>
      <c r="J16" s="322">
        <v>0.17747047740619812</v>
      </c>
      <c r="K16" s="323">
        <v>0.20012823149454492</v>
      </c>
      <c r="L16" s="318">
        <v>0.18961142028348341</v>
      </c>
      <c r="M16" s="322">
        <v>7.1377261082174404E-2</v>
      </c>
      <c r="N16" s="323">
        <v>7.0530256603472022E-2</v>
      </c>
      <c r="O16" s="318">
        <v>7.105735201939814E-2</v>
      </c>
      <c r="P16" s="326">
        <v>0.20089079724013401</v>
      </c>
    </row>
    <row r="17" spans="1:16">
      <c r="A17" s="337" t="s">
        <v>16470</v>
      </c>
      <c r="B17" s="338"/>
      <c r="C17" s="340" t="s">
        <v>16553</v>
      </c>
      <c r="D17" s="322">
        <v>0.23479024424293499</v>
      </c>
      <c r="E17" s="323">
        <v>0.23479024424293499</v>
      </c>
      <c r="F17" s="318">
        <v>0.23479024424293501</v>
      </c>
      <c r="G17" s="322">
        <v>0.23479024424293499</v>
      </c>
      <c r="H17" s="323">
        <v>0.23479024424293499</v>
      </c>
      <c r="I17" s="318">
        <v>0.23479024424293501</v>
      </c>
      <c r="J17" s="322">
        <v>0.23479024424293499</v>
      </c>
      <c r="K17" s="323">
        <v>0.23479024424293499</v>
      </c>
      <c r="L17" s="318">
        <v>0.23479024424293499</v>
      </c>
      <c r="M17" s="322">
        <v>0</v>
      </c>
      <c r="N17" s="323">
        <v>0.11739512212146749</v>
      </c>
      <c r="O17" s="318">
        <v>4.4339509927881347E-2</v>
      </c>
      <c r="P17" s="326">
        <v>0.14539943013478554</v>
      </c>
    </row>
    <row r="18" spans="1:16">
      <c r="A18" s="337" t="s">
        <v>16471</v>
      </c>
      <c r="B18" s="338"/>
      <c r="C18" s="340" t="s">
        <v>16553</v>
      </c>
      <c r="D18" s="322">
        <v>3.4417828870263616</v>
      </c>
      <c r="E18" s="323">
        <v>4.2480840114490581</v>
      </c>
      <c r="F18" s="318">
        <v>3.8150122904710759</v>
      </c>
      <c r="G18" s="322">
        <v>3.1410411112873446</v>
      </c>
      <c r="H18" s="323">
        <v>3.5565940536015299</v>
      </c>
      <c r="I18" s="318">
        <v>3.3780093396068307</v>
      </c>
      <c r="J18" s="322">
        <v>2.8953644569322581</v>
      </c>
      <c r="K18" s="323">
        <v>3.383670721189362</v>
      </c>
      <c r="L18" s="318">
        <v>3.1570187426063696</v>
      </c>
      <c r="M18" s="322">
        <v>2.8410301763938004</v>
      </c>
      <c r="N18" s="323">
        <v>2.8051623689711076</v>
      </c>
      <c r="O18" s="318">
        <v>2.8274830973110396</v>
      </c>
      <c r="P18" s="326">
        <v>3.0829085834158616</v>
      </c>
    </row>
    <row r="19" spans="1:16">
      <c r="A19" s="337" t="s">
        <v>16472</v>
      </c>
      <c r="B19" s="333"/>
      <c r="C19" s="340" t="s">
        <v>16553</v>
      </c>
      <c r="D19" s="316">
        <v>-2.4959867537944596</v>
      </c>
      <c r="E19" s="317">
        <v>-3.1944336798276458</v>
      </c>
      <c r="F19" s="318">
        <v>-2.8192914369273336</v>
      </c>
      <c r="G19" s="316">
        <v>-2.2354734512177412</v>
      </c>
      <c r="H19" s="317">
        <v>-2.5954403002918989</v>
      </c>
      <c r="I19" s="318">
        <v>-2.4407438218324145</v>
      </c>
      <c r="J19" s="316">
        <v>-2.0226595299234038</v>
      </c>
      <c r="K19" s="317">
        <v>-2.4456479134225768</v>
      </c>
      <c r="L19" s="318">
        <v>-2.2493138479901686</v>
      </c>
      <c r="M19" s="316">
        <v>-1.9755932291694736</v>
      </c>
      <c r="N19" s="317">
        <v>-1.9445232491345736</v>
      </c>
      <c r="O19" s="318">
        <v>-1.9638582638376847</v>
      </c>
      <c r="P19" s="326">
        <v>-2.1851169725219601</v>
      </c>
    </row>
    <row r="20" spans="1:16" ht="15.75" customHeight="1" thickBot="1">
      <c r="A20" s="341" t="s">
        <v>16554</v>
      </c>
      <c r="B20" s="342"/>
      <c r="C20" s="343"/>
      <c r="D20" s="324">
        <v>93.487578365562186</v>
      </c>
      <c r="E20" s="324">
        <v>46.517059517304347</v>
      </c>
      <c r="F20" s="325">
        <v>80.6287948655078</v>
      </c>
      <c r="G20" s="324">
        <v>41.679260106159113</v>
      </c>
      <c r="H20" s="324">
        <v>31.536598594076466</v>
      </c>
      <c r="I20" s="325">
        <v>40.580851470277693</v>
      </c>
      <c r="J20" s="324">
        <v>22.21518946301137</v>
      </c>
      <c r="K20" s="324">
        <v>25.741896385639819</v>
      </c>
      <c r="L20" s="325">
        <v>27.052733447705322</v>
      </c>
      <c r="M20" s="324">
        <v>5.3814445034274678</v>
      </c>
      <c r="N20" s="324">
        <v>3.4958641027052879</v>
      </c>
      <c r="O20" s="325">
        <v>5.1331029808350657</v>
      </c>
      <c r="P20" s="328">
        <v>22.602724793154174</v>
      </c>
    </row>
    <row r="21" spans="1:16" ht="16.5" thickTop="1" thickBot="1">
      <c r="A21" s="37"/>
      <c r="B21" s="36"/>
      <c r="C21" s="38"/>
      <c r="D21" s="39"/>
      <c r="E21" s="39"/>
      <c r="F21" s="39"/>
      <c r="G21" s="39"/>
      <c r="H21" s="39"/>
      <c r="I21" s="39"/>
      <c r="J21" s="39"/>
      <c r="K21" s="39"/>
      <c r="L21" s="39"/>
      <c r="M21" s="39"/>
      <c r="N21" s="39"/>
      <c r="O21" s="40"/>
      <c r="P21" s="31"/>
    </row>
    <row r="22" spans="1:16" ht="16.5" thickTop="1" thickBot="1">
      <c r="A22" s="33" t="s">
        <v>16542</v>
      </c>
      <c r="B22" s="32"/>
      <c r="C22" s="344">
        <v>2030</v>
      </c>
      <c r="D22" s="32" t="s">
        <v>16543</v>
      </c>
      <c r="E22" s="32"/>
      <c r="F22" s="32"/>
      <c r="G22" s="32"/>
      <c r="H22" s="32"/>
      <c r="I22" s="32"/>
      <c r="J22" s="32"/>
      <c r="K22" s="32"/>
      <c r="L22" s="32"/>
      <c r="M22" s="32"/>
      <c r="N22" s="34"/>
      <c r="O22" s="34"/>
      <c r="P22" s="35"/>
    </row>
    <row r="23" spans="1:16" ht="15.75" customHeight="1" thickTop="1">
      <c r="A23" s="329"/>
      <c r="B23" s="330"/>
      <c r="C23" s="646" t="s">
        <v>16544</v>
      </c>
      <c r="D23" s="639" t="s">
        <v>125</v>
      </c>
      <c r="E23" s="640"/>
      <c r="F23" s="641"/>
      <c r="G23" s="639" t="s">
        <v>16555</v>
      </c>
      <c r="H23" s="640"/>
      <c r="I23" s="641" t="s">
        <v>16556</v>
      </c>
      <c r="J23" s="639" t="s">
        <v>5108</v>
      </c>
      <c r="K23" s="640"/>
      <c r="L23" s="641" t="s">
        <v>16557</v>
      </c>
      <c r="M23" s="639" t="s">
        <v>5186</v>
      </c>
      <c r="N23" s="640"/>
      <c r="O23" s="641" t="s">
        <v>16558</v>
      </c>
      <c r="P23" s="648" t="s">
        <v>16546</v>
      </c>
    </row>
    <row r="24" spans="1:16" ht="26.5" thickBot="1">
      <c r="A24" s="331" t="s">
        <v>16547</v>
      </c>
      <c r="B24" s="332"/>
      <c r="C24" s="647"/>
      <c r="D24" s="313" t="s">
        <v>16548</v>
      </c>
      <c r="E24" s="314" t="s">
        <v>16549</v>
      </c>
      <c r="F24" s="315" t="s">
        <v>16550</v>
      </c>
      <c r="G24" s="313" t="s">
        <v>16548</v>
      </c>
      <c r="H24" s="314" t="s">
        <v>16549</v>
      </c>
      <c r="I24" s="315" t="s">
        <v>16550</v>
      </c>
      <c r="J24" s="313" t="s">
        <v>16548</v>
      </c>
      <c r="K24" s="314" t="s">
        <v>16549</v>
      </c>
      <c r="L24" s="315" t="s">
        <v>16550</v>
      </c>
      <c r="M24" s="313" t="s">
        <v>16548</v>
      </c>
      <c r="N24" s="314" t="s">
        <v>16549</v>
      </c>
      <c r="O24" s="315" t="s">
        <v>16550</v>
      </c>
      <c r="P24" s="649"/>
    </row>
    <row r="25" spans="1:16" ht="16" thickTop="1">
      <c r="A25" s="644" t="s">
        <v>16551</v>
      </c>
      <c r="B25" s="333"/>
      <c r="C25" s="334">
        <v>1</v>
      </c>
      <c r="D25" s="316">
        <v>1.2281812570509374</v>
      </c>
      <c r="E25" s="317">
        <v>8.3595495912082836</v>
      </c>
      <c r="F25" s="318">
        <v>7.2040214853166393</v>
      </c>
      <c r="G25" s="316">
        <v>0.99043575799375239</v>
      </c>
      <c r="H25" s="317">
        <v>2.3318874666955698</v>
      </c>
      <c r="I25" s="318">
        <v>2.1222426637470528</v>
      </c>
      <c r="J25" s="316">
        <v>0.64611952360052849</v>
      </c>
      <c r="K25" s="317">
        <v>2.6503190800681207</v>
      </c>
      <c r="L25" s="318">
        <v>2.3869142501258844</v>
      </c>
      <c r="M25" s="316">
        <v>0.64887377028258608</v>
      </c>
      <c r="N25" s="317">
        <v>0.65518199124746046</v>
      </c>
      <c r="O25" s="318">
        <v>0.65243156251938683</v>
      </c>
      <c r="P25" s="326">
        <v>1.4774614451927033</v>
      </c>
    </row>
    <row r="26" spans="1:16">
      <c r="A26" s="645"/>
      <c r="B26" s="333"/>
      <c r="C26" s="334">
        <v>2</v>
      </c>
      <c r="D26" s="316">
        <v>3.8041269189634113</v>
      </c>
      <c r="E26" s="317">
        <v>22.71626332569533</v>
      </c>
      <c r="F26" s="318">
        <v>14.458696040610715</v>
      </c>
      <c r="G26" s="316">
        <v>3.4341327297151825</v>
      </c>
      <c r="H26" s="317">
        <v>9.5438111552687506</v>
      </c>
      <c r="I26" s="318">
        <v>6.6198152332383353</v>
      </c>
      <c r="J26" s="316">
        <v>2.1072975001438023</v>
      </c>
      <c r="K26" s="317">
        <v>10.15051318378543</v>
      </c>
      <c r="L26" s="318">
        <v>5.9012874530235058</v>
      </c>
      <c r="M26" s="316">
        <v>1.8757773103244508</v>
      </c>
      <c r="N26" s="317">
        <v>3.4850012074078216</v>
      </c>
      <c r="O26" s="318">
        <v>2.1287739691029626</v>
      </c>
      <c r="P26" s="326">
        <v>4.4408901251645618</v>
      </c>
    </row>
    <row r="27" spans="1:16">
      <c r="A27" s="645"/>
      <c r="B27" s="333"/>
      <c r="C27" s="334">
        <v>3</v>
      </c>
      <c r="D27" s="316">
        <v>31.366642710065403</v>
      </c>
      <c r="E27" s="317">
        <v>48.589578113424906</v>
      </c>
      <c r="F27" s="318">
        <v>37.180752728732344</v>
      </c>
      <c r="G27" s="316">
        <v>22.436259903695881</v>
      </c>
      <c r="H27" s="317">
        <v>22.136874739449595</v>
      </c>
      <c r="I27" s="318">
        <v>22.331244780253876</v>
      </c>
      <c r="J27" s="316">
        <v>12.338452616436255</v>
      </c>
      <c r="K27" s="317">
        <v>22.588805140954623</v>
      </c>
      <c r="L27" s="318">
        <v>15.062039965391302</v>
      </c>
      <c r="M27" s="316">
        <v>5.5776728291147943</v>
      </c>
      <c r="N27" s="317">
        <v>10.400418576015516</v>
      </c>
      <c r="O27" s="318">
        <v>6.2178046784232102</v>
      </c>
      <c r="P27" s="326">
        <v>16.996717674620861</v>
      </c>
    </row>
    <row r="28" spans="1:16">
      <c r="A28" s="645"/>
      <c r="B28" s="333"/>
      <c r="C28" s="334">
        <v>4</v>
      </c>
      <c r="D28" s="316">
        <v>107.97438253883273</v>
      </c>
      <c r="E28" s="317">
        <v>119.72023398079203</v>
      </c>
      <c r="F28" s="318">
        <v>111.51496015338297</v>
      </c>
      <c r="G28" s="316">
        <v>85.740853385985233</v>
      </c>
      <c r="H28" s="317">
        <v>90.695880600137428</v>
      </c>
      <c r="I28" s="318">
        <v>87.912069887176202</v>
      </c>
      <c r="J28" s="316">
        <v>46.729344155799389</v>
      </c>
      <c r="K28" s="317">
        <v>123.0855116660227</v>
      </c>
      <c r="L28" s="318">
        <v>65.437885631247724</v>
      </c>
      <c r="M28" s="316">
        <v>49.689128386986241</v>
      </c>
      <c r="N28" s="317">
        <v>48.553689534382258</v>
      </c>
      <c r="O28" s="318">
        <v>49.574456143987192</v>
      </c>
      <c r="P28" s="326">
        <v>76.982627299063026</v>
      </c>
    </row>
    <row r="29" spans="1:16">
      <c r="A29" s="645"/>
      <c r="B29" s="333"/>
      <c r="C29" s="335">
        <v>5</v>
      </c>
      <c r="D29" s="316">
        <v>284.23111864743873</v>
      </c>
      <c r="E29" s="317">
        <v>239.6268708135166</v>
      </c>
      <c r="F29" s="318">
        <v>276.93848183647754</v>
      </c>
      <c r="G29" s="316">
        <v>253.52606298278602</v>
      </c>
      <c r="H29" s="317">
        <v>255.85076102079447</v>
      </c>
      <c r="I29" s="318">
        <v>254.63402703548047</v>
      </c>
      <c r="J29" s="316">
        <v>94.964774252679177</v>
      </c>
      <c r="K29" s="317">
        <v>469.10024783772229</v>
      </c>
      <c r="L29" s="318">
        <v>185.13329661548934</v>
      </c>
      <c r="M29" s="316">
        <v>140.86889616142514</v>
      </c>
      <c r="N29" s="317">
        <v>118.2462125793827</v>
      </c>
      <c r="O29" s="318">
        <v>139.30553380442475</v>
      </c>
      <c r="P29" s="326">
        <v>229.44411718111272</v>
      </c>
    </row>
    <row r="30" spans="1:16">
      <c r="A30" s="645"/>
      <c r="B30" s="333"/>
      <c r="C30" s="336" t="s">
        <v>16552</v>
      </c>
      <c r="D30" s="319">
        <v>103.19401123129009</v>
      </c>
      <c r="E30" s="319">
        <v>44.357514580637741</v>
      </c>
      <c r="F30" s="320">
        <v>85.515602057789792</v>
      </c>
      <c r="G30" s="319">
        <v>42.030241359320712</v>
      </c>
      <c r="H30" s="319">
        <v>29.141952039021664</v>
      </c>
      <c r="I30" s="320">
        <v>39.745520039465902</v>
      </c>
      <c r="J30" s="319">
        <v>19.511095996638929</v>
      </c>
      <c r="K30" s="319">
        <v>22.11837214560914</v>
      </c>
      <c r="L30" s="320">
        <v>24.113169852808777</v>
      </c>
      <c r="M30" s="319">
        <v>3.8849451985060353</v>
      </c>
      <c r="N30" s="319">
        <v>1.6718527671665824</v>
      </c>
      <c r="O30" s="320">
        <v>3.5671553315295728</v>
      </c>
      <c r="P30" s="327">
        <v>21.173583133257367</v>
      </c>
    </row>
    <row r="31" spans="1:16">
      <c r="A31" s="337" t="s">
        <v>16467</v>
      </c>
      <c r="B31" s="338"/>
      <c r="C31" s="339" t="s">
        <v>16553</v>
      </c>
      <c r="D31" s="321">
        <v>0.1231584469623488</v>
      </c>
      <c r="E31" s="321">
        <v>0.1231584469623488</v>
      </c>
      <c r="F31" s="318">
        <v>0.12315844696234882</v>
      </c>
      <c r="G31" s="321">
        <v>0.1231584469623488</v>
      </c>
      <c r="H31" s="321">
        <v>0.1231584469623488</v>
      </c>
      <c r="I31" s="318">
        <v>0.1231584469623488</v>
      </c>
      <c r="J31" s="321">
        <v>0.1231584469623488</v>
      </c>
      <c r="K31" s="321">
        <v>0.1231584469623488</v>
      </c>
      <c r="L31" s="318">
        <v>0.12315844696234879</v>
      </c>
      <c r="M31" s="321">
        <v>0.1231584469623488</v>
      </c>
      <c r="N31" s="321">
        <v>0.1231584469623488</v>
      </c>
      <c r="O31" s="318">
        <v>0.1231584469623488</v>
      </c>
      <c r="P31" s="326">
        <v>0.12315844696234882</v>
      </c>
    </row>
    <row r="32" spans="1:16">
      <c r="A32" s="337" t="s">
        <v>16468</v>
      </c>
      <c r="B32" s="338"/>
      <c r="C32" s="340" t="s">
        <v>16553</v>
      </c>
      <c r="D32" s="322">
        <v>3.8884110217089574</v>
      </c>
      <c r="E32" s="322">
        <v>3.8884110217089574</v>
      </c>
      <c r="F32" s="318">
        <v>3.8884110217089574</v>
      </c>
      <c r="G32" s="322">
        <v>3.8884110217089574</v>
      </c>
      <c r="H32" s="322">
        <v>3.8884110217089574</v>
      </c>
      <c r="I32" s="318">
        <v>3.8884110217089574</v>
      </c>
      <c r="J32" s="322">
        <v>3.8884110217089574</v>
      </c>
      <c r="K32" s="322">
        <v>3.8884110217089574</v>
      </c>
      <c r="L32" s="318">
        <v>3.8884110217089569</v>
      </c>
      <c r="M32" s="322">
        <v>0.90729590506542335</v>
      </c>
      <c r="N32" s="322">
        <v>0.90729590506542335</v>
      </c>
      <c r="O32" s="318">
        <v>0.90729590506542335</v>
      </c>
      <c r="P32" s="326">
        <v>2.4856782933806323</v>
      </c>
    </row>
    <row r="33" spans="1:16">
      <c r="A33" s="337" t="s">
        <v>16469</v>
      </c>
      <c r="B33" s="338"/>
      <c r="C33" s="340" t="s">
        <v>16553</v>
      </c>
      <c r="D33" s="322">
        <v>0.60082364848654635</v>
      </c>
      <c r="E33" s="323">
        <v>0.6229599515493438</v>
      </c>
      <c r="F33" s="318">
        <v>0.61100867282820381</v>
      </c>
      <c r="G33" s="322">
        <v>0.23072988820165591</v>
      </c>
      <c r="H33" s="323">
        <v>0.24486255093194106</v>
      </c>
      <c r="I33" s="318">
        <v>0.23875728912608074</v>
      </c>
      <c r="J33" s="322">
        <v>0.13499556628261744</v>
      </c>
      <c r="K33" s="323">
        <v>0.14557631399219287</v>
      </c>
      <c r="L33" s="318">
        <v>0.1406544854939541</v>
      </c>
      <c r="M33" s="322">
        <v>4.992641200541019E-2</v>
      </c>
      <c r="N33" s="323">
        <v>4.9753037174513792E-2</v>
      </c>
      <c r="O33" s="318">
        <v>4.9861191429065838E-2</v>
      </c>
      <c r="P33" s="326">
        <v>0.14598283499559422</v>
      </c>
    </row>
    <row r="34" spans="1:16">
      <c r="A34" s="337" t="s">
        <v>16470</v>
      </c>
      <c r="B34" s="338"/>
      <c r="C34" s="340" t="s">
        <v>16553</v>
      </c>
      <c r="D34" s="322">
        <v>0.25922740144726381</v>
      </c>
      <c r="E34" s="323">
        <v>0.25922740144726381</v>
      </c>
      <c r="F34" s="318">
        <v>0.25922740144726381</v>
      </c>
      <c r="G34" s="322">
        <v>0.25922740144726381</v>
      </c>
      <c r="H34" s="323">
        <v>0.25922740144726381</v>
      </c>
      <c r="I34" s="318">
        <v>0.25922740144726381</v>
      </c>
      <c r="J34" s="322">
        <v>0.25922740144726381</v>
      </c>
      <c r="K34" s="323">
        <v>0.25922740144726381</v>
      </c>
      <c r="L34" s="318">
        <v>0.25922740144726375</v>
      </c>
      <c r="M34" s="322">
        <v>0</v>
      </c>
      <c r="N34" s="323">
        <v>0.1296137007236319</v>
      </c>
      <c r="O34" s="318">
        <v>4.8758405240324904E-2</v>
      </c>
      <c r="P34" s="326">
        <v>0.16019340318614078</v>
      </c>
    </row>
    <row r="35" spans="1:16">
      <c r="A35" s="337" t="s">
        <v>16471</v>
      </c>
      <c r="B35" s="338"/>
      <c r="C35" s="340" t="s">
        <v>16553</v>
      </c>
      <c r="D35" s="322">
        <v>2.8116995071853044</v>
      </c>
      <c r="E35" s="323">
        <v>3.4441226041274162</v>
      </c>
      <c r="F35" s="318">
        <v>3.1026805539440572</v>
      </c>
      <c r="G35" s="322">
        <v>2.5457089985737489</v>
      </c>
      <c r="H35" s="323">
        <v>2.872698978202874</v>
      </c>
      <c r="I35" s="318">
        <v>2.7314404290088352</v>
      </c>
      <c r="J35" s="322">
        <v>2.3319195517533151</v>
      </c>
      <c r="K35" s="323">
        <v>2.724965741909732</v>
      </c>
      <c r="L35" s="318">
        <v>2.5421331110848486</v>
      </c>
      <c r="M35" s="322">
        <v>2.2760472986883684</v>
      </c>
      <c r="N35" s="323">
        <v>2.2510034228263103</v>
      </c>
      <c r="O35" s="318">
        <v>2.2666262309983543</v>
      </c>
      <c r="P35" s="326">
        <v>2.4814284307826067</v>
      </c>
    </row>
    <row r="36" spans="1:16">
      <c r="A36" s="337" t="s">
        <v>16472</v>
      </c>
      <c r="B36" s="333"/>
      <c r="C36" s="340" t="s">
        <v>16553</v>
      </c>
      <c r="D36" s="316">
        <v>-1.0548738735456864</v>
      </c>
      <c r="E36" s="317">
        <v>-1.4504318093952975</v>
      </c>
      <c r="F36" s="318">
        <v>-1.2368720687156314</v>
      </c>
      <c r="G36" s="316">
        <v>-0.88850636253809023</v>
      </c>
      <c r="H36" s="317">
        <v>-1.0930268520822009</v>
      </c>
      <c r="I36" s="318">
        <v>-1.0046747023734444</v>
      </c>
      <c r="J36" s="316">
        <v>-0.75478874106029403</v>
      </c>
      <c r="K36" s="317">
        <v>-1.0006250181089433</v>
      </c>
      <c r="L36" s="318">
        <v>-0.88626977332941148</v>
      </c>
      <c r="M36" s="316">
        <v>-0.71984265322685015</v>
      </c>
      <c r="N36" s="317">
        <v>-0.70417860823929668</v>
      </c>
      <c r="O36" s="318">
        <v>-0.71395011371180062</v>
      </c>
      <c r="P36" s="326">
        <v>-0.84830117579894637</v>
      </c>
    </row>
    <row r="37" spans="1:16" ht="15.75" customHeight="1" thickBot="1">
      <c r="A37" s="341" t="s">
        <v>16554</v>
      </c>
      <c r="B37" s="342"/>
      <c r="C37" s="343"/>
      <c r="D37" s="324">
        <v>109.82245738353484</v>
      </c>
      <c r="E37" s="324">
        <v>51.244962197037765</v>
      </c>
      <c r="F37" s="325">
        <v>92.263216085964999</v>
      </c>
      <c r="G37" s="324">
        <v>48.1889707536766</v>
      </c>
      <c r="H37" s="324">
        <v>35.437283586192848</v>
      </c>
      <c r="I37" s="325">
        <v>45.981839925345938</v>
      </c>
      <c r="J37" s="324">
        <v>25.494019243733138</v>
      </c>
      <c r="K37" s="324">
        <v>28.25908605352069</v>
      </c>
      <c r="L37" s="325">
        <v>30.180484546176739</v>
      </c>
      <c r="M37" s="324">
        <v>6.5215306080007354</v>
      </c>
      <c r="N37" s="324">
        <v>4.4284986716795141</v>
      </c>
      <c r="O37" s="325">
        <v>6.2489053975132896</v>
      </c>
      <c r="P37" s="328">
        <v>25.721723366765744</v>
      </c>
    </row>
    <row r="38" spans="1:16" ht="16.5" thickTop="1" thickBot="1"/>
    <row r="39" spans="1:16" ht="16.5" thickTop="1" thickBot="1">
      <c r="A39" s="33" t="s">
        <v>16542</v>
      </c>
      <c r="B39" s="32"/>
      <c r="C39" s="344">
        <v>2035</v>
      </c>
      <c r="D39" s="32" t="s">
        <v>16543</v>
      </c>
      <c r="E39" s="32"/>
      <c r="F39" s="32"/>
      <c r="G39" s="32"/>
      <c r="H39" s="32"/>
      <c r="I39" s="32"/>
      <c r="J39" s="32"/>
      <c r="K39" s="32"/>
      <c r="L39" s="32"/>
      <c r="M39" s="32"/>
      <c r="N39" s="34"/>
      <c r="O39" s="34"/>
      <c r="P39" s="35"/>
    </row>
    <row r="40" spans="1:16" ht="15.75" customHeight="1" thickTop="1">
      <c r="A40" s="329"/>
      <c r="B40" s="330"/>
      <c r="C40" s="646" t="s">
        <v>16544</v>
      </c>
      <c r="D40" s="639" t="s">
        <v>125</v>
      </c>
      <c r="E40" s="640"/>
      <c r="F40" s="641"/>
      <c r="G40" s="529" t="s">
        <v>16555</v>
      </c>
      <c r="H40" s="530"/>
      <c r="I40" s="531" t="s">
        <v>16556</v>
      </c>
      <c r="J40" s="529" t="s">
        <v>5108</v>
      </c>
      <c r="K40" s="530"/>
      <c r="L40" s="531" t="s">
        <v>16557</v>
      </c>
      <c r="M40" s="529" t="s">
        <v>5186</v>
      </c>
      <c r="N40" s="530"/>
      <c r="O40" s="531" t="s">
        <v>16558</v>
      </c>
      <c r="P40" s="648" t="s">
        <v>16546</v>
      </c>
    </row>
    <row r="41" spans="1:16" ht="26.5" thickBot="1">
      <c r="A41" s="331" t="s">
        <v>16547</v>
      </c>
      <c r="B41" s="332"/>
      <c r="C41" s="647"/>
      <c r="D41" s="313" t="s">
        <v>16548</v>
      </c>
      <c r="E41" s="314" t="s">
        <v>16549</v>
      </c>
      <c r="F41" s="315" t="s">
        <v>16550</v>
      </c>
      <c r="G41" s="313" t="s">
        <v>16548</v>
      </c>
      <c r="H41" s="314" t="s">
        <v>16549</v>
      </c>
      <c r="I41" s="315" t="s">
        <v>16550</v>
      </c>
      <c r="J41" s="313" t="s">
        <v>16548</v>
      </c>
      <c r="K41" s="314" t="s">
        <v>16549</v>
      </c>
      <c r="L41" s="315" t="s">
        <v>16550</v>
      </c>
      <c r="M41" s="313" t="s">
        <v>16548</v>
      </c>
      <c r="N41" s="314" t="s">
        <v>16549</v>
      </c>
      <c r="O41" s="315" t="s">
        <v>16550</v>
      </c>
      <c r="P41" s="649"/>
    </row>
    <row r="42" spans="1:16" ht="16" thickTop="1">
      <c r="A42" s="644" t="s">
        <v>16551</v>
      </c>
      <c r="B42" s="333"/>
      <c r="C42" s="334">
        <v>1</v>
      </c>
      <c r="D42" s="316">
        <v>1.3453355194419938</v>
      </c>
      <c r="E42" s="317">
        <v>8.5878799103502423</v>
      </c>
      <c r="F42" s="318">
        <v>7.4063446393367087</v>
      </c>
      <c r="G42" s="316">
        <v>1.0931152836856388</v>
      </c>
      <c r="H42" s="317">
        <v>2.441568895311764</v>
      </c>
      <c r="I42" s="318">
        <v>2.2261129821750663</v>
      </c>
      <c r="J42" s="316">
        <v>0.70238464570518955</v>
      </c>
      <c r="K42" s="317">
        <v>2.7825162459641035</v>
      </c>
      <c r="L42" s="318">
        <v>2.5079875203962989</v>
      </c>
      <c r="M42" s="316">
        <v>0.73118974493876332</v>
      </c>
      <c r="N42" s="317">
        <v>0.71186327919875059</v>
      </c>
      <c r="O42" s="318">
        <v>0.72024834641930435</v>
      </c>
      <c r="P42" s="326">
        <v>1.5608857012504904</v>
      </c>
    </row>
    <row r="43" spans="1:16">
      <c r="A43" s="645"/>
      <c r="B43" s="333"/>
      <c r="C43" s="334">
        <v>2</v>
      </c>
      <c r="D43" s="316">
        <v>4.0492375650120742</v>
      </c>
      <c r="E43" s="317">
        <v>24.879759232193422</v>
      </c>
      <c r="F43" s="318">
        <v>16.431145218732727</v>
      </c>
      <c r="G43" s="316">
        <v>3.6214699569339555</v>
      </c>
      <c r="H43" s="317">
        <v>10.066213555313599</v>
      </c>
      <c r="I43" s="318">
        <v>7.1919239099049124</v>
      </c>
      <c r="J43" s="316">
        <v>2.1981108343468416</v>
      </c>
      <c r="K43" s="317">
        <v>10.664790069704374</v>
      </c>
      <c r="L43" s="318">
        <v>6.5303574087238729</v>
      </c>
      <c r="M43" s="316">
        <v>2.0130401698666978</v>
      </c>
      <c r="N43" s="317">
        <v>3.7365545502950335</v>
      </c>
      <c r="O43" s="318">
        <v>2.2890214431109071</v>
      </c>
      <c r="P43" s="326">
        <v>4.8269199687171671</v>
      </c>
    </row>
    <row r="44" spans="1:16">
      <c r="A44" s="645"/>
      <c r="B44" s="333"/>
      <c r="C44" s="334">
        <v>3</v>
      </c>
      <c r="D44" s="316">
        <v>32.551300267448603</v>
      </c>
      <c r="E44" s="317">
        <v>50.580352540266425</v>
      </c>
      <c r="F44" s="318">
        <v>38.78578893039829</v>
      </c>
      <c r="G44" s="316">
        <v>23.30297186334894</v>
      </c>
      <c r="H44" s="317">
        <v>23.286228521978487</v>
      </c>
      <c r="I44" s="318">
        <v>23.297339199568075</v>
      </c>
      <c r="J44" s="316">
        <v>13.191017935047732</v>
      </c>
      <c r="K44" s="317">
        <v>23.872488036014175</v>
      </c>
      <c r="L44" s="318">
        <v>15.918681348289473</v>
      </c>
      <c r="M44" s="316">
        <v>5.8989627709287911</v>
      </c>
      <c r="N44" s="317">
        <v>10.787790251722861</v>
      </c>
      <c r="O44" s="318">
        <v>6.5436275358239318</v>
      </c>
      <c r="P44" s="326">
        <v>17.341028245343477</v>
      </c>
    </row>
    <row r="45" spans="1:16">
      <c r="A45" s="645"/>
      <c r="B45" s="333"/>
      <c r="C45" s="334">
        <v>4</v>
      </c>
      <c r="D45" s="316">
        <v>111.91548201690127</v>
      </c>
      <c r="E45" s="317">
        <v>124.52509818821986</v>
      </c>
      <c r="F45" s="318">
        <v>115.71210358338256</v>
      </c>
      <c r="G45" s="316">
        <v>85.070594115967822</v>
      </c>
      <c r="H45" s="317">
        <v>93.425783205709976</v>
      </c>
      <c r="I45" s="318">
        <v>88.682060846054753</v>
      </c>
      <c r="J45" s="316">
        <v>47.739975213795603</v>
      </c>
      <c r="K45" s="317">
        <v>129.02994246646716</v>
      </c>
      <c r="L45" s="318">
        <v>66.954239979302528</v>
      </c>
      <c r="M45" s="316">
        <v>51.59635546303393</v>
      </c>
      <c r="N45" s="317">
        <v>50.188868817329002</v>
      </c>
      <c r="O45" s="318">
        <v>51.451989361982605</v>
      </c>
      <c r="P45" s="326">
        <v>78.626957094864807</v>
      </c>
    </row>
    <row r="46" spans="1:16">
      <c r="A46" s="645"/>
      <c r="B46" s="333"/>
      <c r="C46" s="335">
        <v>5</v>
      </c>
      <c r="D46" s="316">
        <v>331.90098939343773</v>
      </c>
      <c r="E46" s="317">
        <v>262.16842017261126</v>
      </c>
      <c r="F46" s="318">
        <v>320.2537336902713</v>
      </c>
      <c r="G46" s="316">
        <v>284.18169475794423</v>
      </c>
      <c r="H46" s="317">
        <v>277.63394698121448</v>
      </c>
      <c r="I46" s="318">
        <v>281.12785601199664</v>
      </c>
      <c r="J46" s="316">
        <v>104.17450251487281</v>
      </c>
      <c r="K46" s="317">
        <v>500.03219221477468</v>
      </c>
      <c r="L46" s="318">
        <v>190.9974924452664</v>
      </c>
      <c r="M46" s="316">
        <v>150.50118830621872</v>
      </c>
      <c r="N46" s="317">
        <v>126.98470486175849</v>
      </c>
      <c r="O46" s="318">
        <v>148.88693285812658</v>
      </c>
      <c r="P46" s="326">
        <v>251.30568779040283</v>
      </c>
    </row>
    <row r="47" spans="1:16">
      <c r="A47" s="645"/>
      <c r="B47" s="333"/>
      <c r="C47" s="336" t="s">
        <v>16552</v>
      </c>
      <c r="D47" s="319">
        <v>122.92093261119808</v>
      </c>
      <c r="E47" s="319">
        <v>49.415131450504546</v>
      </c>
      <c r="F47" s="320">
        <v>98.936722462011076</v>
      </c>
      <c r="G47" s="319">
        <v>48.507479285995487</v>
      </c>
      <c r="H47" s="319">
        <v>32.336310372729614</v>
      </c>
      <c r="I47" s="320">
        <v>44.732501722396407</v>
      </c>
      <c r="J47" s="319">
        <v>22.63792657526011</v>
      </c>
      <c r="K47" s="319">
        <v>23.662374736830863</v>
      </c>
      <c r="L47" s="320">
        <v>26.745242053052444</v>
      </c>
      <c r="M47" s="319">
        <v>4.4821866117968918</v>
      </c>
      <c r="N47" s="319">
        <v>1.8749847352220763</v>
      </c>
      <c r="O47" s="320">
        <v>4.1452553611715368</v>
      </c>
      <c r="P47" s="327">
        <v>23.919414776045272</v>
      </c>
    </row>
    <row r="48" spans="1:16">
      <c r="A48" s="337" t="s">
        <v>16467</v>
      </c>
      <c r="B48" s="338"/>
      <c r="C48" s="339" t="s">
        <v>16553</v>
      </c>
      <c r="D48" s="321">
        <v>0.13291651786927275</v>
      </c>
      <c r="E48" s="321">
        <v>0.13291651786927275</v>
      </c>
      <c r="F48" s="318">
        <v>0.13291651786927275</v>
      </c>
      <c r="G48" s="321">
        <v>0.13291651786927275</v>
      </c>
      <c r="H48" s="321">
        <v>0.13291651786927275</v>
      </c>
      <c r="I48" s="318">
        <v>0.13291651786927275</v>
      </c>
      <c r="J48" s="321">
        <v>0.13291651786927275</v>
      </c>
      <c r="K48" s="321">
        <v>0.13291651786927275</v>
      </c>
      <c r="L48" s="318">
        <v>0.13291651786927275</v>
      </c>
      <c r="M48" s="321">
        <v>0.13291651786927275</v>
      </c>
      <c r="N48" s="321">
        <v>0.13291651786927275</v>
      </c>
      <c r="O48" s="318">
        <v>0.13291651786927275</v>
      </c>
      <c r="P48" s="326">
        <v>0.13291651786927275</v>
      </c>
    </row>
    <row r="49" spans="1:16">
      <c r="A49" s="337" t="s">
        <v>16468</v>
      </c>
      <c r="B49" s="338"/>
      <c r="C49" s="340" t="s">
        <v>16553</v>
      </c>
      <c r="D49" s="322">
        <v>4.2931199640201578</v>
      </c>
      <c r="E49" s="322">
        <v>4.2931199640201578</v>
      </c>
      <c r="F49" s="318">
        <v>4.2931199640201578</v>
      </c>
      <c r="G49" s="322">
        <v>4.2931199640201578</v>
      </c>
      <c r="H49" s="322">
        <v>4.2931199640201578</v>
      </c>
      <c r="I49" s="318">
        <v>4.2931199640201578</v>
      </c>
      <c r="J49" s="322">
        <v>4.2931199640201578</v>
      </c>
      <c r="K49" s="322">
        <v>4.2931199640201578</v>
      </c>
      <c r="L49" s="318">
        <v>4.2931199640201578</v>
      </c>
      <c r="M49" s="322">
        <v>1.0017279916047035</v>
      </c>
      <c r="N49" s="322">
        <v>1.0017279916047035</v>
      </c>
      <c r="O49" s="318">
        <v>1.0017279916047037</v>
      </c>
      <c r="P49" s="326">
        <v>2.7387805226160813</v>
      </c>
    </row>
    <row r="50" spans="1:16">
      <c r="A50" s="337" t="s">
        <v>16469</v>
      </c>
      <c r="B50" s="338"/>
      <c r="C50" s="340" t="s">
        <v>16553</v>
      </c>
      <c r="D50" s="322">
        <v>0.54694233744278498</v>
      </c>
      <c r="E50" s="323">
        <v>0.55177070279851126</v>
      </c>
      <c r="F50" s="318">
        <v>0.54916141641642535</v>
      </c>
      <c r="G50" s="322">
        <v>0.2121312656794091</v>
      </c>
      <c r="H50" s="323">
        <v>0.22101435213990384</v>
      </c>
      <c r="I50" s="318">
        <v>0.21717184318258032</v>
      </c>
      <c r="J50" s="322">
        <v>0.12539777764092602</v>
      </c>
      <c r="K50" s="323">
        <v>0.13183499874406882</v>
      </c>
      <c r="L50" s="318">
        <v>0.12884030922509038</v>
      </c>
      <c r="M50" s="322">
        <v>4.4074528647294796E-2</v>
      </c>
      <c r="N50" s="323">
        <v>4.4043484222266581E-2</v>
      </c>
      <c r="O50" s="318">
        <v>4.4062891904759087E-2</v>
      </c>
      <c r="P50" s="326">
        <v>0.13185462188900687</v>
      </c>
    </row>
    <row r="51" spans="1:16">
      <c r="A51" s="337" t="s">
        <v>16470</v>
      </c>
      <c r="B51" s="338"/>
      <c r="C51" s="340" t="s">
        <v>16553</v>
      </c>
      <c r="D51" s="322">
        <v>0.28620799760134386</v>
      </c>
      <c r="E51" s="323">
        <v>0.28620799760134386</v>
      </c>
      <c r="F51" s="318">
        <v>0.2862079976013438</v>
      </c>
      <c r="G51" s="322">
        <v>0.28620799760134386</v>
      </c>
      <c r="H51" s="323">
        <v>0.28620799760134386</v>
      </c>
      <c r="I51" s="318">
        <v>0.28620799760134386</v>
      </c>
      <c r="J51" s="322">
        <v>0.28620799760134386</v>
      </c>
      <c r="K51" s="323">
        <v>0.28620799760134386</v>
      </c>
      <c r="L51" s="318">
        <v>0.2862079976013438</v>
      </c>
      <c r="M51" s="322">
        <v>0</v>
      </c>
      <c r="N51" s="323">
        <v>0.14310399880067193</v>
      </c>
      <c r="O51" s="318">
        <v>5.3641334582961428E-2</v>
      </c>
      <c r="P51" s="326">
        <v>0.17637983367715532</v>
      </c>
    </row>
    <row r="52" spans="1:16">
      <c r="A52" s="337" t="s">
        <v>16471</v>
      </c>
      <c r="B52" s="338"/>
      <c r="C52" s="340" t="s">
        <v>16553</v>
      </c>
      <c r="D52" s="322">
        <v>2.2947379683417273</v>
      </c>
      <c r="E52" s="323">
        <v>2.7858845405572032</v>
      </c>
      <c r="F52" s="318">
        <v>2.5204650935863628</v>
      </c>
      <c r="G52" s="322">
        <v>2.060366109021603</v>
      </c>
      <c r="H52" s="323">
        <v>2.3170693371046318</v>
      </c>
      <c r="I52" s="318">
        <v>2.2060286016947499</v>
      </c>
      <c r="J52" s="322">
        <v>1.8772690810803485</v>
      </c>
      <c r="K52" s="323">
        <v>2.1909783547994404</v>
      </c>
      <c r="L52" s="318">
        <v>2.0450362069440198</v>
      </c>
      <c r="M52" s="322">
        <v>1.8221177561315909</v>
      </c>
      <c r="N52" s="323">
        <v>1.8046659907391942</v>
      </c>
      <c r="O52" s="318">
        <v>1.8155761081390644</v>
      </c>
      <c r="P52" s="326">
        <v>1.9951929774234676</v>
      </c>
    </row>
    <row r="53" spans="1:16">
      <c r="A53" s="337" t="s">
        <v>16472</v>
      </c>
      <c r="B53" s="333"/>
      <c r="C53" s="340" t="s">
        <v>16553</v>
      </c>
      <c r="D53" s="316">
        <v>2.3131881886927327E-2</v>
      </c>
      <c r="E53" s="317">
        <v>-0.18759185441940207</v>
      </c>
      <c r="F53" s="318">
        <v>-7.3715100069343287E-2</v>
      </c>
      <c r="G53" s="316">
        <v>0.1236878394663901</v>
      </c>
      <c r="H53" s="317">
        <v>1.3550730905201272E-2</v>
      </c>
      <c r="I53" s="318">
        <v>6.1192147890408728E-2</v>
      </c>
      <c r="J53" s="316">
        <v>0.20224461257044513</v>
      </c>
      <c r="K53" s="317">
        <v>6.7649373569102861E-2</v>
      </c>
      <c r="L53" s="318">
        <v>0.13026504966339256</v>
      </c>
      <c r="M53" s="316">
        <v>0.22590698529763997</v>
      </c>
      <c r="N53" s="317">
        <v>0.23339456928308594</v>
      </c>
      <c r="O53" s="318">
        <v>0.22871364340047032</v>
      </c>
      <c r="P53" s="326">
        <v>0.15165001323295776</v>
      </c>
    </row>
    <row r="54" spans="1:16" ht="15.75" customHeight="1" thickBot="1">
      <c r="A54" s="341" t="s">
        <v>16554</v>
      </c>
      <c r="B54" s="342"/>
      <c r="C54" s="343"/>
      <c r="D54" s="324">
        <v>130.49798927836034</v>
      </c>
      <c r="E54" s="324">
        <v>57.277439318931641</v>
      </c>
      <c r="F54" s="325">
        <v>106.6448783514353</v>
      </c>
      <c r="G54" s="324">
        <v>55.615908979653668</v>
      </c>
      <c r="H54" s="324">
        <v>39.60018927237013</v>
      </c>
      <c r="I54" s="325">
        <v>51.929138794654925</v>
      </c>
      <c r="J54" s="324">
        <v>29.555082526042607</v>
      </c>
      <c r="K54" s="324">
        <v>30.76508194343425</v>
      </c>
      <c r="L54" s="325">
        <v>33.761628098375724</v>
      </c>
      <c r="M54" s="324">
        <v>7.7089303913473941</v>
      </c>
      <c r="N54" s="324">
        <v>5.2348372877412714</v>
      </c>
      <c r="O54" s="325">
        <v>7.4218938486727692</v>
      </c>
      <c r="P54" s="328">
        <v>29.246189262753216</v>
      </c>
    </row>
    <row r="55" spans="1:16" ht="16.5" thickTop="1" thickBot="1"/>
    <row r="56" spans="1:16" ht="16.5" thickTop="1" thickBot="1">
      <c r="A56" s="33" t="s">
        <v>16542</v>
      </c>
      <c r="B56" s="32"/>
      <c r="C56" s="344">
        <v>2040</v>
      </c>
      <c r="D56" s="32" t="s">
        <v>16543</v>
      </c>
      <c r="E56" s="32"/>
      <c r="F56" s="32"/>
      <c r="G56" s="32"/>
      <c r="H56" s="32"/>
      <c r="I56" s="32"/>
      <c r="J56" s="32"/>
      <c r="K56" s="32"/>
      <c r="L56" s="32"/>
      <c r="M56" s="32"/>
      <c r="N56" s="34"/>
      <c r="O56" s="34"/>
      <c r="P56" s="35"/>
    </row>
    <row r="57" spans="1:16" ht="15.75" customHeight="1" thickTop="1">
      <c r="A57" s="329"/>
      <c r="B57" s="330"/>
      <c r="C57" s="646" t="s">
        <v>16544</v>
      </c>
      <c r="D57" s="639" t="s">
        <v>125</v>
      </c>
      <c r="E57" s="640"/>
      <c r="F57" s="641"/>
      <c r="G57" s="529" t="s">
        <v>16555</v>
      </c>
      <c r="H57" s="530"/>
      <c r="I57" s="531" t="s">
        <v>16556</v>
      </c>
      <c r="J57" s="529" t="s">
        <v>5108</v>
      </c>
      <c r="K57" s="530"/>
      <c r="L57" s="531" t="s">
        <v>16557</v>
      </c>
      <c r="M57" s="529" t="s">
        <v>5186</v>
      </c>
      <c r="N57" s="530"/>
      <c r="O57" s="531" t="s">
        <v>16558</v>
      </c>
      <c r="P57" s="648" t="s">
        <v>16546</v>
      </c>
    </row>
    <row r="58" spans="1:16" ht="26.5" thickBot="1">
      <c r="A58" s="331" t="s">
        <v>16547</v>
      </c>
      <c r="B58" s="332"/>
      <c r="C58" s="647"/>
      <c r="D58" s="313" t="s">
        <v>16548</v>
      </c>
      <c r="E58" s="314" t="s">
        <v>16549</v>
      </c>
      <c r="F58" s="315" t="s">
        <v>16550</v>
      </c>
      <c r="G58" s="313" t="s">
        <v>16548</v>
      </c>
      <c r="H58" s="314" t="s">
        <v>16549</v>
      </c>
      <c r="I58" s="315" t="s">
        <v>16550</v>
      </c>
      <c r="J58" s="313" t="s">
        <v>16548</v>
      </c>
      <c r="K58" s="314" t="s">
        <v>16549</v>
      </c>
      <c r="L58" s="315" t="s">
        <v>16550</v>
      </c>
      <c r="M58" s="313" t="s">
        <v>16548</v>
      </c>
      <c r="N58" s="314" t="s">
        <v>16549</v>
      </c>
      <c r="O58" s="315" t="s">
        <v>16550</v>
      </c>
      <c r="P58" s="649"/>
    </row>
    <row r="59" spans="1:16" ht="16" thickTop="1">
      <c r="A59" s="644" t="s">
        <v>16551</v>
      </c>
      <c r="B59" s="333"/>
      <c r="C59" s="334">
        <v>1</v>
      </c>
      <c r="D59" s="316">
        <v>1.3401306608486458</v>
      </c>
      <c r="E59" s="317">
        <v>9.3119373219980375</v>
      </c>
      <c r="F59" s="318">
        <v>8.1558800111824858</v>
      </c>
      <c r="G59" s="316">
        <v>1.1954784246205308</v>
      </c>
      <c r="H59" s="317">
        <v>2.6458540938644877</v>
      </c>
      <c r="I59" s="318">
        <v>2.41694664516934</v>
      </c>
      <c r="J59" s="316">
        <v>0.76357624466391349</v>
      </c>
      <c r="K59" s="317">
        <v>2.9214794123352363</v>
      </c>
      <c r="L59" s="318">
        <v>2.6363791486100929</v>
      </c>
      <c r="M59" s="316">
        <v>0.82447092450355419</v>
      </c>
      <c r="N59" s="317">
        <v>0.78535722575658884</v>
      </c>
      <c r="O59" s="318">
        <v>0.8021366024363038</v>
      </c>
      <c r="P59" s="326">
        <v>1.684188622705497</v>
      </c>
    </row>
    <row r="60" spans="1:16">
      <c r="A60" s="645"/>
      <c r="B60" s="333"/>
      <c r="C60" s="334">
        <v>2</v>
      </c>
      <c r="D60" s="316">
        <v>4.1325099436054691</v>
      </c>
      <c r="E60" s="317">
        <v>26.729651045345253</v>
      </c>
      <c r="F60" s="318">
        <v>17.616994167987645</v>
      </c>
      <c r="G60" s="316">
        <v>3.9473950090999179</v>
      </c>
      <c r="H60" s="317">
        <v>10.773551652263594</v>
      </c>
      <c r="I60" s="318">
        <v>7.702841275634281</v>
      </c>
      <c r="J60" s="316">
        <v>2.3786935278162948</v>
      </c>
      <c r="K60" s="317">
        <v>11.240258945913723</v>
      </c>
      <c r="L60" s="318">
        <v>7.0189593479347288</v>
      </c>
      <c r="M60" s="316">
        <v>2.1882010313699731</v>
      </c>
      <c r="N60" s="317">
        <v>4.1390783018495405</v>
      </c>
      <c r="O60" s="318">
        <v>2.501122550390221</v>
      </c>
      <c r="P60" s="326">
        <v>5.1744802166047652</v>
      </c>
    </row>
    <row r="61" spans="1:16">
      <c r="A61" s="645"/>
      <c r="B61" s="333"/>
      <c r="C61" s="334">
        <v>3</v>
      </c>
      <c r="D61" s="316">
        <v>34.48921332719712</v>
      </c>
      <c r="E61" s="317">
        <v>52.953622594445491</v>
      </c>
      <c r="F61" s="318">
        <v>41.004977304405209</v>
      </c>
      <c r="G61" s="316">
        <v>25.818416055525937</v>
      </c>
      <c r="H61" s="317">
        <v>24.328701062718011</v>
      </c>
      <c r="I61" s="318">
        <v>25.296831581123264</v>
      </c>
      <c r="J61" s="316">
        <v>14.485734082660155</v>
      </c>
      <c r="K61" s="317">
        <v>25.337866820718705</v>
      </c>
      <c r="L61" s="318">
        <v>17.304122945927734</v>
      </c>
      <c r="M61" s="316">
        <v>6.274005137153611</v>
      </c>
      <c r="N61" s="317">
        <v>11.578856643353983</v>
      </c>
      <c r="O61" s="318">
        <v>6.942776755478226</v>
      </c>
      <c r="P61" s="326">
        <v>18.404130913943341</v>
      </c>
    </row>
    <row r="62" spans="1:16">
      <c r="A62" s="645"/>
      <c r="B62" s="333"/>
      <c r="C62" s="334">
        <v>4</v>
      </c>
      <c r="D62" s="316">
        <v>116.24330001766172</v>
      </c>
      <c r="E62" s="317">
        <v>133.58055525322141</v>
      </c>
      <c r="F62" s="318">
        <v>121.70012005373583</v>
      </c>
      <c r="G62" s="316">
        <v>92.421530164841329</v>
      </c>
      <c r="H62" s="317">
        <v>98.54095250927277</v>
      </c>
      <c r="I62" s="318">
        <v>95.022369992153841</v>
      </c>
      <c r="J62" s="316">
        <v>51.053856225331778</v>
      </c>
      <c r="K62" s="317">
        <v>135.76032188412981</v>
      </c>
      <c r="L62" s="318">
        <v>70.846399112210378</v>
      </c>
      <c r="M62" s="316">
        <v>52.764563660687486</v>
      </c>
      <c r="N62" s="317">
        <v>51.897748298043751</v>
      </c>
      <c r="O62" s="318">
        <v>52.674755550287472</v>
      </c>
      <c r="P62" s="326">
        <v>82.491961852496487</v>
      </c>
    </row>
    <row r="63" spans="1:16">
      <c r="A63" s="645"/>
      <c r="B63" s="333"/>
      <c r="C63" s="335">
        <v>5</v>
      </c>
      <c r="D63" s="316">
        <v>380.01544789255797</v>
      </c>
      <c r="E63" s="317">
        <v>285.12009830574817</v>
      </c>
      <c r="F63" s="318">
        <v>364.46679643348438</v>
      </c>
      <c r="G63" s="316">
        <v>324.88581624609975</v>
      </c>
      <c r="H63" s="317">
        <v>301.22707429460581</v>
      </c>
      <c r="I63" s="318">
        <v>313.89903410282022</v>
      </c>
      <c r="J63" s="316">
        <v>114.63594173840106</v>
      </c>
      <c r="K63" s="317">
        <v>533.64243824580728</v>
      </c>
      <c r="L63" s="318">
        <v>202.200047246368</v>
      </c>
      <c r="M63" s="316">
        <v>166.02946704067369</v>
      </c>
      <c r="N63" s="317">
        <v>136.340555412519</v>
      </c>
      <c r="O63" s="318">
        <v>163.84559735180235</v>
      </c>
      <c r="P63" s="326">
        <v>278.38059893630452</v>
      </c>
    </row>
    <row r="64" spans="1:16">
      <c r="A64" s="645"/>
      <c r="B64" s="333"/>
      <c r="C64" s="336" t="s">
        <v>16552</v>
      </c>
      <c r="D64" s="319">
        <v>143.91477949151678</v>
      </c>
      <c r="E64" s="319">
        <v>54.687388497368161</v>
      </c>
      <c r="F64" s="320">
        <v>113.53577713241191</v>
      </c>
      <c r="G64" s="319">
        <v>56.570837852917109</v>
      </c>
      <c r="H64" s="319">
        <v>35.769367161049168</v>
      </c>
      <c r="I64" s="320">
        <v>50.668246127175436</v>
      </c>
      <c r="J64" s="319">
        <v>25.605785395088258</v>
      </c>
      <c r="K64" s="319">
        <v>25.322614336831958</v>
      </c>
      <c r="L64" s="320">
        <v>29.30735360398651</v>
      </c>
      <c r="M64" s="319">
        <v>5.1378134534970661</v>
      </c>
      <c r="N64" s="319">
        <v>2.1124831250353298</v>
      </c>
      <c r="O64" s="320">
        <v>4.7554344490300782</v>
      </c>
      <c r="P64" s="327">
        <v>26.878437965421387</v>
      </c>
    </row>
    <row r="65" spans="1:16">
      <c r="A65" s="337" t="s">
        <v>16467</v>
      </c>
      <c r="B65" s="338"/>
      <c r="C65" s="339" t="s">
        <v>16553</v>
      </c>
      <c r="D65" s="321">
        <v>0.14372349109700028</v>
      </c>
      <c r="E65" s="321">
        <v>0.14372349109700028</v>
      </c>
      <c r="F65" s="318">
        <v>0.14372349109700028</v>
      </c>
      <c r="G65" s="321">
        <v>0.14372349109700028</v>
      </c>
      <c r="H65" s="321">
        <v>0.14372349109700028</v>
      </c>
      <c r="I65" s="318">
        <v>0.14372349109700025</v>
      </c>
      <c r="J65" s="321">
        <v>0.14372349109700028</v>
      </c>
      <c r="K65" s="321">
        <v>0.14372349109700028</v>
      </c>
      <c r="L65" s="318">
        <v>0.14372349109700028</v>
      </c>
      <c r="M65" s="321">
        <v>0.14372349109700028</v>
      </c>
      <c r="N65" s="321">
        <v>0.14372349109700028</v>
      </c>
      <c r="O65" s="318">
        <v>0.14372349109700028</v>
      </c>
      <c r="P65" s="326">
        <v>0.14372349109700028</v>
      </c>
    </row>
    <row r="66" spans="1:16">
      <c r="A66" s="337" t="s">
        <v>16468</v>
      </c>
      <c r="B66" s="338"/>
      <c r="C66" s="340" t="s">
        <v>16553</v>
      </c>
      <c r="D66" s="322">
        <v>4.7399513381093321</v>
      </c>
      <c r="E66" s="322">
        <v>4.7399513381093321</v>
      </c>
      <c r="F66" s="318">
        <v>4.739951338109333</v>
      </c>
      <c r="G66" s="322">
        <v>4.7399513381093321</v>
      </c>
      <c r="H66" s="322">
        <v>4.7399513381093321</v>
      </c>
      <c r="I66" s="318">
        <v>4.7399513381093312</v>
      </c>
      <c r="J66" s="322">
        <v>4.7399513381093321</v>
      </c>
      <c r="K66" s="322">
        <v>4.7399513381093321</v>
      </c>
      <c r="L66" s="318">
        <v>4.7399513381093321</v>
      </c>
      <c r="M66" s="322">
        <v>1.1059886455588441</v>
      </c>
      <c r="N66" s="322">
        <v>1.1059886455588441</v>
      </c>
      <c r="O66" s="318">
        <v>1.1059886455588441</v>
      </c>
      <c r="P66" s="326">
        <v>3.0188852820899656</v>
      </c>
    </row>
    <row r="67" spans="1:16">
      <c r="A67" s="337" t="s">
        <v>16469</v>
      </c>
      <c r="B67" s="338"/>
      <c r="C67" s="340" t="s">
        <v>16553</v>
      </c>
      <c r="D67" s="322">
        <v>0.56159732237163007</v>
      </c>
      <c r="E67" s="323">
        <v>0.56054864602517762</v>
      </c>
      <c r="F67" s="318">
        <v>0.56111551250721681</v>
      </c>
      <c r="G67" s="322">
        <v>0.21887124687523682</v>
      </c>
      <c r="H67" s="323">
        <v>0.22640876618973044</v>
      </c>
      <c r="I67" s="318">
        <v>0.22314726775877552</v>
      </c>
      <c r="J67" s="322">
        <v>0.12988829411207645</v>
      </c>
      <c r="K67" s="323">
        <v>0.13520468425055218</v>
      </c>
      <c r="L67" s="318">
        <v>0.13273303422093191</v>
      </c>
      <c r="M67" s="322">
        <v>4.4694849130711506E-2</v>
      </c>
      <c r="N67" s="323">
        <v>4.4687571742527819E-2</v>
      </c>
      <c r="O67" s="318">
        <v>4.4692126290609278E-2</v>
      </c>
      <c r="P67" s="326">
        <v>0.13489346950920786</v>
      </c>
    </row>
    <row r="68" spans="1:16">
      <c r="A68" s="337" t="s">
        <v>16470</v>
      </c>
      <c r="B68" s="338"/>
      <c r="C68" s="340" t="s">
        <v>16553</v>
      </c>
      <c r="D68" s="322">
        <v>0.31599675587395548</v>
      </c>
      <c r="E68" s="323">
        <v>0.31599675587395548</v>
      </c>
      <c r="F68" s="318">
        <v>0.31599675587395548</v>
      </c>
      <c r="G68" s="322">
        <v>0.31599675587395548</v>
      </c>
      <c r="H68" s="323">
        <v>0.31599675587395548</v>
      </c>
      <c r="I68" s="318">
        <v>0.31599675587395543</v>
      </c>
      <c r="J68" s="322">
        <v>0.31599675587395548</v>
      </c>
      <c r="K68" s="323">
        <v>0.31599675587395548</v>
      </c>
      <c r="L68" s="318">
        <v>0.31599675587395548</v>
      </c>
      <c r="M68" s="322">
        <v>0</v>
      </c>
      <c r="N68" s="323">
        <v>0.15799837793697774</v>
      </c>
      <c r="O68" s="318">
        <v>5.9115208461390623E-2</v>
      </c>
      <c r="P68" s="326">
        <v>0.19433614758653225</v>
      </c>
    </row>
    <row r="69" spans="1:16">
      <c r="A69" s="337" t="s">
        <v>16471</v>
      </c>
      <c r="B69" s="338"/>
      <c r="C69" s="340" t="s">
        <v>16553</v>
      </c>
      <c r="D69" s="322">
        <v>2.0427933864319692</v>
      </c>
      <c r="E69" s="323">
        <v>2.4572410207263733</v>
      </c>
      <c r="F69" s="318">
        <v>2.2332095802951271</v>
      </c>
      <c r="G69" s="322">
        <v>1.8234837530424344</v>
      </c>
      <c r="H69" s="323">
        <v>2.0417579967282986</v>
      </c>
      <c r="I69" s="318">
        <v>1.947310331177323</v>
      </c>
      <c r="J69" s="322">
        <v>1.6533898949340642</v>
      </c>
      <c r="K69" s="323">
        <v>1.9253083265971722</v>
      </c>
      <c r="L69" s="318">
        <v>1.7988903658816124</v>
      </c>
      <c r="M69" s="322">
        <v>1.5978392545044577</v>
      </c>
      <c r="N69" s="323">
        <v>1.5840302878121961</v>
      </c>
      <c r="O69" s="318">
        <v>1.5926726195344769</v>
      </c>
      <c r="P69" s="326">
        <v>1.7548086728223826</v>
      </c>
    </row>
    <row r="70" spans="1:16">
      <c r="A70" s="337" t="s">
        <v>16472</v>
      </c>
      <c r="B70" s="333"/>
      <c r="C70" s="340" t="s">
        <v>16553</v>
      </c>
      <c r="D70" s="316">
        <v>0.53665955092010098</v>
      </c>
      <c r="E70" s="317">
        <v>0.40513566141508439</v>
      </c>
      <c r="F70" s="318">
        <v>0.47623146213570833</v>
      </c>
      <c r="G70" s="316">
        <v>0.60625689833509699</v>
      </c>
      <c r="H70" s="317">
        <v>0.53698812917634331</v>
      </c>
      <c r="I70" s="318">
        <v>0.56696085262808138</v>
      </c>
      <c r="J70" s="316">
        <v>0.66023574619947045</v>
      </c>
      <c r="K70" s="317">
        <v>0.57394313212453785</v>
      </c>
      <c r="L70" s="318">
        <v>0.61406154642049615</v>
      </c>
      <c r="M70" s="316">
        <v>0.67786459889212802</v>
      </c>
      <c r="N70" s="317">
        <v>0.68224683891264015</v>
      </c>
      <c r="O70" s="318">
        <v>0.67950421719532195</v>
      </c>
      <c r="P70" s="326">
        <v>0.62805075819869083</v>
      </c>
    </row>
    <row r="71" spans="1:16" ht="15.75" customHeight="1" thickBot="1">
      <c r="A71" s="341" t="s">
        <v>16554</v>
      </c>
      <c r="B71" s="342"/>
      <c r="C71" s="343"/>
      <c r="D71" s="324">
        <v>152.25550133632078</v>
      </c>
      <c r="E71" s="324">
        <v>63.309985410615077</v>
      </c>
      <c r="F71" s="325">
        <v>122.00600527243026</v>
      </c>
      <c r="G71" s="324">
        <v>64.419121336250157</v>
      </c>
      <c r="H71" s="324">
        <v>43.774193638223828</v>
      </c>
      <c r="I71" s="325">
        <v>58.605336163819892</v>
      </c>
      <c r="J71" s="324">
        <v>33.248970915414155</v>
      </c>
      <c r="K71" s="324">
        <v>33.156742064884511</v>
      </c>
      <c r="L71" s="325">
        <v>37.052710135589834</v>
      </c>
      <c r="M71" s="324">
        <v>8.7079242926802074</v>
      </c>
      <c r="N71" s="324">
        <v>5.8311583380955163</v>
      </c>
      <c r="O71" s="325">
        <v>8.3811307571677229</v>
      </c>
      <c r="P71" s="328">
        <v>32.753135786725167</v>
      </c>
    </row>
    <row r="72" spans="1:16" ht="16.5" thickTop="1" thickBot="1"/>
    <row r="73" spans="1:16" ht="16.5" thickTop="1" thickBot="1">
      <c r="A73" s="33" t="s">
        <v>16542</v>
      </c>
      <c r="B73" s="32"/>
      <c r="C73" s="344">
        <v>2045</v>
      </c>
      <c r="D73" s="32" t="s">
        <v>16543</v>
      </c>
      <c r="E73" s="32"/>
      <c r="F73" s="32"/>
      <c r="G73" s="32"/>
      <c r="H73" s="32"/>
      <c r="I73" s="32"/>
      <c r="J73" s="32"/>
      <c r="K73" s="32"/>
      <c r="L73" s="32"/>
      <c r="M73" s="32"/>
      <c r="N73" s="34"/>
      <c r="O73" s="34"/>
      <c r="P73" s="35"/>
    </row>
    <row r="74" spans="1:16" ht="15.75" customHeight="1" thickTop="1">
      <c r="A74" s="329"/>
      <c r="B74" s="330"/>
      <c r="C74" s="646" t="s">
        <v>16544</v>
      </c>
      <c r="D74" s="639" t="s">
        <v>125</v>
      </c>
      <c r="E74" s="640"/>
      <c r="F74" s="641"/>
      <c r="G74" s="639" t="s">
        <v>16555</v>
      </c>
      <c r="H74" s="640"/>
      <c r="I74" s="641" t="s">
        <v>16556</v>
      </c>
      <c r="J74" s="639" t="s">
        <v>5108</v>
      </c>
      <c r="K74" s="640"/>
      <c r="L74" s="641" t="s">
        <v>16557</v>
      </c>
      <c r="M74" s="639" t="s">
        <v>5186</v>
      </c>
      <c r="N74" s="640"/>
      <c r="O74" s="641" t="s">
        <v>16558</v>
      </c>
      <c r="P74" s="648" t="s">
        <v>16546</v>
      </c>
    </row>
    <row r="75" spans="1:16" ht="26.5" thickBot="1">
      <c r="A75" s="331" t="s">
        <v>16547</v>
      </c>
      <c r="B75" s="332"/>
      <c r="C75" s="647"/>
      <c r="D75" s="313" t="s">
        <v>16548</v>
      </c>
      <c r="E75" s="314" t="s">
        <v>16549</v>
      </c>
      <c r="F75" s="315" t="s">
        <v>16550</v>
      </c>
      <c r="G75" s="313" t="s">
        <v>16548</v>
      </c>
      <c r="H75" s="314" t="s">
        <v>16549</v>
      </c>
      <c r="I75" s="315" t="s">
        <v>16550</v>
      </c>
      <c r="J75" s="313" t="s">
        <v>16548</v>
      </c>
      <c r="K75" s="314" t="s">
        <v>16549</v>
      </c>
      <c r="L75" s="315" t="s">
        <v>16550</v>
      </c>
      <c r="M75" s="313" t="s">
        <v>16548</v>
      </c>
      <c r="N75" s="314" t="s">
        <v>16549</v>
      </c>
      <c r="O75" s="315" t="s">
        <v>16550</v>
      </c>
      <c r="P75" s="649"/>
    </row>
    <row r="76" spans="1:16" ht="16" thickTop="1">
      <c r="A76" s="644" t="s">
        <v>16551</v>
      </c>
      <c r="B76" s="333"/>
      <c r="C76" s="334">
        <v>1</v>
      </c>
      <c r="D76" s="316">
        <v>1.3598828837318937</v>
      </c>
      <c r="E76" s="317">
        <v>10.197976627333189</v>
      </c>
      <c r="F76" s="318">
        <v>9.0169984850353728</v>
      </c>
      <c r="G76" s="316">
        <v>1.3074085958044901</v>
      </c>
      <c r="H76" s="317">
        <v>2.8578329081748564</v>
      </c>
      <c r="I76" s="318">
        <v>2.61469869129396</v>
      </c>
      <c r="J76" s="316">
        <v>0.82956181037390664</v>
      </c>
      <c r="K76" s="317">
        <v>3.117096090835314</v>
      </c>
      <c r="L76" s="318">
        <v>2.8183370727096237</v>
      </c>
      <c r="M76" s="316">
        <v>0.91024480015391751</v>
      </c>
      <c r="N76" s="317">
        <v>0.86170253531875229</v>
      </c>
      <c r="O76" s="318">
        <v>0.88230147319147967</v>
      </c>
      <c r="P76" s="326">
        <v>1.8294725730324803</v>
      </c>
    </row>
    <row r="77" spans="1:16">
      <c r="A77" s="645"/>
      <c r="B77" s="333"/>
      <c r="C77" s="334">
        <v>2</v>
      </c>
      <c r="D77" s="316">
        <v>4.3919576499953674</v>
      </c>
      <c r="E77" s="317">
        <v>29.062771417957713</v>
      </c>
      <c r="F77" s="318">
        <v>18.972592075109137</v>
      </c>
      <c r="G77" s="316">
        <v>4.2297066212385088</v>
      </c>
      <c r="H77" s="317">
        <v>11.531001332488376</v>
      </c>
      <c r="I77" s="318">
        <v>8.3378158136283602</v>
      </c>
      <c r="J77" s="316">
        <v>2.5806308562411222</v>
      </c>
      <c r="K77" s="317">
        <v>12.027172457417953</v>
      </c>
      <c r="L77" s="318">
        <v>7.5919264186640092</v>
      </c>
      <c r="M77" s="316">
        <v>2.401281751960878</v>
      </c>
      <c r="N77" s="317">
        <v>4.5615337364689577</v>
      </c>
      <c r="O77" s="318">
        <v>2.7490309666060666</v>
      </c>
      <c r="P77" s="326">
        <v>5.590719089822378</v>
      </c>
    </row>
    <row r="78" spans="1:16">
      <c r="A78" s="645"/>
      <c r="B78" s="333"/>
      <c r="C78" s="334">
        <v>3</v>
      </c>
      <c r="D78" s="316">
        <v>38.761813567013903</v>
      </c>
      <c r="E78" s="317">
        <v>57.073128661137929</v>
      </c>
      <c r="F78" s="318">
        <v>45.444327543912323</v>
      </c>
      <c r="G78" s="316">
        <v>27.225416620898915</v>
      </c>
      <c r="H78" s="317">
        <v>25.871137861504721</v>
      </c>
      <c r="I78" s="318">
        <v>26.75137939399637</v>
      </c>
      <c r="J78" s="316">
        <v>15.93216945594494</v>
      </c>
      <c r="K78" s="317">
        <v>27.092021949984495</v>
      </c>
      <c r="L78" s="318">
        <v>18.845521664506908</v>
      </c>
      <c r="M78" s="316">
        <v>6.6620149685575996</v>
      </c>
      <c r="N78" s="317">
        <v>12.404978517838092</v>
      </c>
      <c r="O78" s="318">
        <v>7.371400327044209</v>
      </c>
      <c r="P78" s="326">
        <v>19.699892716370538</v>
      </c>
    </row>
    <row r="79" spans="1:16">
      <c r="A79" s="645"/>
      <c r="B79" s="333"/>
      <c r="C79" s="334">
        <v>4</v>
      </c>
      <c r="D79" s="316">
        <v>123.33768910206399</v>
      </c>
      <c r="E79" s="317">
        <v>144.70422560469225</v>
      </c>
      <c r="F79" s="318">
        <v>129.9318192926718</v>
      </c>
      <c r="G79" s="316">
        <v>94.849566665265584</v>
      </c>
      <c r="H79" s="317">
        <v>107.22961782514029</v>
      </c>
      <c r="I79" s="318">
        <v>100.1134997567658</v>
      </c>
      <c r="J79" s="316">
        <v>54.209809367786896</v>
      </c>
      <c r="K79" s="317">
        <v>144.75215676496083</v>
      </c>
      <c r="L79" s="318">
        <v>75.175710795913318</v>
      </c>
      <c r="M79" s="316">
        <v>54.544838699140122</v>
      </c>
      <c r="N79" s="317">
        <v>53.998218112768946</v>
      </c>
      <c r="O79" s="318">
        <v>54.488446336138566</v>
      </c>
      <c r="P79" s="326">
        <v>86.676530618790466</v>
      </c>
    </row>
    <row r="80" spans="1:16">
      <c r="A80" s="645"/>
      <c r="B80" s="333"/>
      <c r="C80" s="335">
        <v>5</v>
      </c>
      <c r="D80" s="316">
        <v>403.51484841492521</v>
      </c>
      <c r="E80" s="317">
        <v>307.17639678693695</v>
      </c>
      <c r="F80" s="318">
        <v>387.37128727420247</v>
      </c>
      <c r="G80" s="316">
        <v>365.39031818770405</v>
      </c>
      <c r="H80" s="317">
        <v>327.67187090951552</v>
      </c>
      <c r="I80" s="318">
        <v>348.31185297869081</v>
      </c>
      <c r="J80" s="316">
        <v>126.3237608019038</v>
      </c>
      <c r="K80" s="317">
        <v>570.11771532487876</v>
      </c>
      <c r="L80" s="318">
        <v>214.2655854604472</v>
      </c>
      <c r="M80" s="316">
        <v>182.39937376282751</v>
      </c>
      <c r="N80" s="317">
        <v>148.32679436324219</v>
      </c>
      <c r="O80" s="318">
        <v>179.82003112906858</v>
      </c>
      <c r="P80" s="326">
        <v>300.24109920618918</v>
      </c>
    </row>
    <row r="81" spans="1:16">
      <c r="A81" s="645"/>
      <c r="B81" s="333"/>
      <c r="C81" s="336" t="s">
        <v>16552</v>
      </c>
      <c r="D81" s="319">
        <v>158.29636929181876</v>
      </c>
      <c r="E81" s="319">
        <v>60.451505537683111</v>
      </c>
      <c r="F81" s="320">
        <v>124.91731809214532</v>
      </c>
      <c r="G81" s="319">
        <v>64.599093827035503</v>
      </c>
      <c r="H81" s="319">
        <v>39.461392054948455</v>
      </c>
      <c r="I81" s="320">
        <v>56.770920465791583</v>
      </c>
      <c r="J81" s="319">
        <v>28.778381600823241</v>
      </c>
      <c r="K81" s="319">
        <v>26.992256279958415</v>
      </c>
      <c r="L81" s="320">
        <v>32.001463571825106</v>
      </c>
      <c r="M81" s="319">
        <v>5.8203165901918075</v>
      </c>
      <c r="N81" s="319">
        <v>2.3530217427759168</v>
      </c>
      <c r="O81" s="320">
        <v>5.36142187206159</v>
      </c>
      <c r="P81" s="327">
        <v>29.69737079033899</v>
      </c>
    </row>
    <row r="82" spans="1:16">
      <c r="A82" s="337" t="s">
        <v>16467</v>
      </c>
      <c r="B82" s="338"/>
      <c r="C82" s="339" t="s">
        <v>16553</v>
      </c>
      <c r="D82" s="321">
        <v>0.15412234358224441</v>
      </c>
      <c r="E82" s="321">
        <v>0.15412234358224441</v>
      </c>
      <c r="F82" s="318">
        <v>0.15412234358224444</v>
      </c>
      <c r="G82" s="321">
        <v>0.15412234358224441</v>
      </c>
      <c r="H82" s="321">
        <v>0.15412234358224441</v>
      </c>
      <c r="I82" s="318">
        <v>0.15412234358224444</v>
      </c>
      <c r="J82" s="321">
        <v>0.15412234358224441</v>
      </c>
      <c r="K82" s="321">
        <v>0.15412234358224441</v>
      </c>
      <c r="L82" s="318">
        <v>0.15412234358224439</v>
      </c>
      <c r="M82" s="321">
        <v>0.15412234358224441</v>
      </c>
      <c r="N82" s="321">
        <v>0.15412234358224441</v>
      </c>
      <c r="O82" s="318">
        <v>0.15412234358224444</v>
      </c>
      <c r="P82" s="326">
        <v>0.15412234358224441</v>
      </c>
    </row>
    <row r="83" spans="1:16">
      <c r="A83" s="337" t="s">
        <v>16468</v>
      </c>
      <c r="B83" s="338"/>
      <c r="C83" s="340" t="s">
        <v>16553</v>
      </c>
      <c r="D83" s="322">
        <v>5.2332892805086679</v>
      </c>
      <c r="E83" s="322">
        <v>5.2332892805086679</v>
      </c>
      <c r="F83" s="318">
        <v>5.2332892805086679</v>
      </c>
      <c r="G83" s="322">
        <v>5.2332892805086679</v>
      </c>
      <c r="H83" s="322">
        <v>5.2332892805086679</v>
      </c>
      <c r="I83" s="318">
        <v>5.233289280508667</v>
      </c>
      <c r="J83" s="322">
        <v>5.2332892805086679</v>
      </c>
      <c r="K83" s="322">
        <v>5.2332892805086679</v>
      </c>
      <c r="L83" s="318">
        <v>5.233289280508667</v>
      </c>
      <c r="M83" s="322">
        <v>1.2211008321186889</v>
      </c>
      <c r="N83" s="322">
        <v>1.2211008321186889</v>
      </c>
      <c r="O83" s="318">
        <v>1.2211008321186891</v>
      </c>
      <c r="P83" s="326">
        <v>3.3300574450427662</v>
      </c>
    </row>
    <row r="84" spans="1:16">
      <c r="A84" s="337" t="s">
        <v>16469</v>
      </c>
      <c r="B84" s="338"/>
      <c r="C84" s="340" t="s">
        <v>16553</v>
      </c>
      <c r="D84" s="322">
        <v>0.60388806797941874</v>
      </c>
      <c r="E84" s="323">
        <v>0.60034738287922784</v>
      </c>
      <c r="F84" s="318">
        <v>0.60226138698345677</v>
      </c>
      <c r="G84" s="322">
        <v>0.23583878116175849</v>
      </c>
      <c r="H84" s="323">
        <v>0.24329271516893958</v>
      </c>
      <c r="I84" s="318">
        <v>0.24006798955573488</v>
      </c>
      <c r="J84" s="322">
        <v>0.14013528171595249</v>
      </c>
      <c r="K84" s="323">
        <v>0.1453336079671731</v>
      </c>
      <c r="L84" s="318">
        <v>0.14291943027965376</v>
      </c>
      <c r="M84" s="322">
        <v>4.7833266755625173E-2</v>
      </c>
      <c r="N84" s="323">
        <v>4.7832148106929095E-2</v>
      </c>
      <c r="O84" s="318">
        <v>4.7832848435144584E-2</v>
      </c>
      <c r="P84" s="326">
        <v>0.14483244160567227</v>
      </c>
    </row>
    <row r="85" spans="1:16">
      <c r="A85" s="337" t="s">
        <v>16470</v>
      </c>
      <c r="B85" s="338"/>
      <c r="C85" s="340" t="s">
        <v>16553</v>
      </c>
      <c r="D85" s="322">
        <v>0.34888595203391121</v>
      </c>
      <c r="E85" s="323">
        <v>0.34888595203391121</v>
      </c>
      <c r="F85" s="318">
        <v>0.34888595203391121</v>
      </c>
      <c r="G85" s="322">
        <v>0.34888595203391121</v>
      </c>
      <c r="H85" s="323">
        <v>0.34888595203391121</v>
      </c>
      <c r="I85" s="318">
        <v>0.34888595203391121</v>
      </c>
      <c r="J85" s="322">
        <v>0.34888595203391121</v>
      </c>
      <c r="K85" s="323">
        <v>0.34888595203391121</v>
      </c>
      <c r="L85" s="318">
        <v>0.34888595203391121</v>
      </c>
      <c r="M85" s="322">
        <v>0</v>
      </c>
      <c r="N85" s="323">
        <v>0.1744429760169556</v>
      </c>
      <c r="O85" s="318">
        <v>6.5233231682730791E-2</v>
      </c>
      <c r="P85" s="326">
        <v>0.21433173192854493</v>
      </c>
    </row>
    <row r="86" spans="1:16">
      <c r="A86" s="337" t="s">
        <v>16471</v>
      </c>
      <c r="B86" s="338"/>
      <c r="C86" s="340" t="s">
        <v>16553</v>
      </c>
      <c r="D86" s="322">
        <v>1.9918564453315757</v>
      </c>
      <c r="E86" s="323">
        <v>2.3800359531916357</v>
      </c>
      <c r="F86" s="318">
        <v>2.1701960069107145</v>
      </c>
      <c r="G86" s="322">
        <v>1.771869814523598</v>
      </c>
      <c r="H86" s="323">
        <v>1.9767971286170052</v>
      </c>
      <c r="I86" s="318">
        <v>1.8881413452460223</v>
      </c>
      <c r="J86" s="322">
        <v>1.6011617254564965</v>
      </c>
      <c r="K86" s="323">
        <v>1.8598395033805344</v>
      </c>
      <c r="L86" s="318">
        <v>1.7397058123536091</v>
      </c>
      <c r="M86" s="322">
        <v>1.5427114009169842</v>
      </c>
      <c r="N86" s="323">
        <v>1.5301759205820824</v>
      </c>
      <c r="O86" s="318">
        <v>1.5380237378673614</v>
      </c>
      <c r="P86" s="326">
        <v>1.69731771109297</v>
      </c>
    </row>
    <row r="87" spans="1:16">
      <c r="A87" s="337" t="s">
        <v>16472</v>
      </c>
      <c r="B87" s="333"/>
      <c r="C87" s="340" t="s">
        <v>16553</v>
      </c>
      <c r="D87" s="316">
        <v>0.70715822182404464</v>
      </c>
      <c r="E87" s="317">
        <v>0.6060908192230311</v>
      </c>
      <c r="F87" s="318">
        <v>0.66072528060782554</v>
      </c>
      <c r="G87" s="316">
        <v>0.7644344997638004</v>
      </c>
      <c r="H87" s="317">
        <v>0.71107910377290939</v>
      </c>
      <c r="I87" s="318">
        <v>0.73416174870761708</v>
      </c>
      <c r="J87" s="316">
        <v>0.80888049141365892</v>
      </c>
      <c r="K87" s="317">
        <v>0.74153048813937672</v>
      </c>
      <c r="L87" s="318">
        <v>0.77280880106191541</v>
      </c>
      <c r="M87" s="316">
        <v>0.82409876636835977</v>
      </c>
      <c r="N87" s="317">
        <v>0.82736253586713826</v>
      </c>
      <c r="O87" s="318">
        <v>0.82531925822612406</v>
      </c>
      <c r="P87" s="326">
        <v>0.78384507476739373</v>
      </c>
    </row>
    <row r="88" spans="1:16" ht="15.75" customHeight="1" thickBot="1">
      <c r="A88" s="341" t="s">
        <v>16554</v>
      </c>
      <c r="B88" s="342"/>
      <c r="C88" s="343"/>
      <c r="D88" s="324">
        <v>167.33556960307862</v>
      </c>
      <c r="E88" s="324">
        <v>69.774277269101816</v>
      </c>
      <c r="F88" s="325">
        <v>134.08679834277217</v>
      </c>
      <c r="G88" s="324">
        <v>73.107534498609482</v>
      </c>
      <c r="H88" s="324">
        <v>48.128858578632133</v>
      </c>
      <c r="I88" s="325">
        <v>65.369589125425776</v>
      </c>
      <c r="J88" s="324">
        <v>37.064856675534173</v>
      </c>
      <c r="K88" s="324">
        <v>35.475257455570322</v>
      </c>
      <c r="L88" s="325">
        <v>40.393195191645106</v>
      </c>
      <c r="M88" s="324">
        <v>9.6101831999337115</v>
      </c>
      <c r="N88" s="324">
        <v>6.308058499049956</v>
      </c>
      <c r="O88" s="325">
        <v>9.213054123973885</v>
      </c>
      <c r="P88" s="328">
        <v>36.021877538358581</v>
      </c>
    </row>
    <row r="89" spans="1:16" ht="16.5" thickTop="1" thickBot="1"/>
    <row r="90" spans="1:16" ht="16.5" thickTop="1" thickBot="1">
      <c r="A90" s="33" t="s">
        <v>16542</v>
      </c>
      <c r="B90" s="32"/>
      <c r="C90" s="344">
        <v>2050</v>
      </c>
      <c r="D90" s="32" t="s">
        <v>16543</v>
      </c>
      <c r="E90" s="32"/>
      <c r="F90" s="32"/>
      <c r="G90" s="32"/>
      <c r="H90" s="32"/>
      <c r="I90" s="32"/>
      <c r="J90" s="32"/>
      <c r="K90" s="32"/>
      <c r="L90" s="32"/>
      <c r="M90" s="32"/>
      <c r="N90" s="34"/>
      <c r="O90" s="34"/>
      <c r="P90" s="35"/>
    </row>
    <row r="91" spans="1:16" ht="15.75" customHeight="1" thickTop="1">
      <c r="A91" s="329"/>
      <c r="B91" s="330"/>
      <c r="C91" s="646" t="s">
        <v>16544</v>
      </c>
      <c r="D91" s="639" t="s">
        <v>125</v>
      </c>
      <c r="E91" s="640"/>
      <c r="F91" s="641"/>
      <c r="G91" s="529" t="s">
        <v>16555</v>
      </c>
      <c r="H91" s="530"/>
      <c r="I91" s="531" t="s">
        <v>16556</v>
      </c>
      <c r="J91" s="529" t="s">
        <v>5108</v>
      </c>
      <c r="K91" s="530"/>
      <c r="L91" s="531" t="s">
        <v>16557</v>
      </c>
      <c r="M91" s="639" t="s">
        <v>5186</v>
      </c>
      <c r="N91" s="640"/>
      <c r="O91" s="641" t="s">
        <v>16558</v>
      </c>
      <c r="P91" s="648" t="s">
        <v>16546</v>
      </c>
    </row>
    <row r="92" spans="1:16" ht="26.5" thickBot="1">
      <c r="A92" s="331" t="s">
        <v>16547</v>
      </c>
      <c r="B92" s="332"/>
      <c r="C92" s="647"/>
      <c r="D92" s="313" t="s">
        <v>16548</v>
      </c>
      <c r="E92" s="314" t="s">
        <v>16549</v>
      </c>
      <c r="F92" s="315" t="s">
        <v>16550</v>
      </c>
      <c r="G92" s="313" t="s">
        <v>16548</v>
      </c>
      <c r="H92" s="314" t="s">
        <v>16549</v>
      </c>
      <c r="I92" s="315" t="s">
        <v>16550</v>
      </c>
      <c r="J92" s="313" t="s">
        <v>16548</v>
      </c>
      <c r="K92" s="314" t="s">
        <v>16549</v>
      </c>
      <c r="L92" s="315" t="s">
        <v>16550</v>
      </c>
      <c r="M92" s="313" t="s">
        <v>16548</v>
      </c>
      <c r="N92" s="314" t="s">
        <v>16549</v>
      </c>
      <c r="O92" s="315" t="s">
        <v>16550</v>
      </c>
      <c r="P92" s="649"/>
    </row>
    <row r="93" spans="1:16" ht="16" thickTop="1">
      <c r="A93" s="644" t="s">
        <v>16551</v>
      </c>
      <c r="B93" s="333"/>
      <c r="C93" s="334">
        <v>1</v>
      </c>
      <c r="D93" s="316">
        <v>1.4325932711537657</v>
      </c>
      <c r="E93" s="317">
        <v>11.096569399484832</v>
      </c>
      <c r="F93" s="318">
        <v>9.8336427933225004</v>
      </c>
      <c r="G93" s="316">
        <v>1.3966249558283148</v>
      </c>
      <c r="H93" s="317">
        <v>3.0812659483621987</v>
      </c>
      <c r="I93" s="318">
        <v>2.8239628069177276</v>
      </c>
      <c r="J93" s="316">
        <v>0.8950727982383121</v>
      </c>
      <c r="K93" s="317">
        <v>3.3715073372164168</v>
      </c>
      <c r="L93" s="318">
        <v>3.0558462586483395</v>
      </c>
      <c r="M93" s="316">
        <v>0.99875772745263891</v>
      </c>
      <c r="N93" s="317">
        <v>0.94100088554278249</v>
      </c>
      <c r="O93" s="318">
        <v>0.96537530071645761</v>
      </c>
      <c r="P93" s="326">
        <v>1.9933641113347973</v>
      </c>
    </row>
    <row r="94" spans="1:16">
      <c r="A94" s="645"/>
      <c r="B94" s="333"/>
      <c r="C94" s="334">
        <v>2</v>
      </c>
      <c r="D94" s="316">
        <v>4.7549676006339183</v>
      </c>
      <c r="E94" s="317">
        <v>31.218682624713846</v>
      </c>
      <c r="F94" s="318">
        <v>20.440225584239645</v>
      </c>
      <c r="G94" s="316">
        <v>4.513188416962751</v>
      </c>
      <c r="H94" s="317">
        <v>12.32287998387063</v>
      </c>
      <c r="I94" s="318">
        <v>8.9659808122213569</v>
      </c>
      <c r="J94" s="316">
        <v>2.7721518609125604</v>
      </c>
      <c r="K94" s="317">
        <v>12.99168682952704</v>
      </c>
      <c r="L94" s="318">
        <v>8.2433515150579986</v>
      </c>
      <c r="M94" s="316">
        <v>2.6111291858899595</v>
      </c>
      <c r="N94" s="317">
        <v>4.9601849019527426</v>
      </c>
      <c r="O94" s="318">
        <v>2.9886126059191369</v>
      </c>
      <c r="P94" s="326">
        <v>6.0290184669087443</v>
      </c>
    </row>
    <row r="95" spans="1:16">
      <c r="A95" s="645"/>
      <c r="B95" s="333"/>
      <c r="C95" s="334">
        <v>3</v>
      </c>
      <c r="D95" s="316">
        <v>41.733509221029443</v>
      </c>
      <c r="E95" s="317">
        <v>61.530968277214882</v>
      </c>
      <c r="F95" s="318">
        <v>49.044176138411515</v>
      </c>
      <c r="G95" s="316">
        <v>28.479553376058409</v>
      </c>
      <c r="H95" s="317">
        <v>27.468185861178874</v>
      </c>
      <c r="I95" s="318">
        <v>28.1257764660416</v>
      </c>
      <c r="J95" s="316">
        <v>17.337837304816642</v>
      </c>
      <c r="K95" s="317">
        <v>29.110171113002036</v>
      </c>
      <c r="L95" s="318">
        <v>20.364872639772912</v>
      </c>
      <c r="M95" s="316">
        <v>7.2746024681778412</v>
      </c>
      <c r="N95" s="317">
        <v>52.608482803198605</v>
      </c>
      <c r="O95" s="318">
        <v>12.885629381928283</v>
      </c>
      <c r="P95" s="326">
        <v>22.454254549123633</v>
      </c>
    </row>
    <row r="96" spans="1:16" ht="15.75" customHeight="1">
      <c r="A96" s="645"/>
      <c r="B96" s="333"/>
      <c r="C96" s="334">
        <v>4</v>
      </c>
      <c r="D96" s="316">
        <v>132.09256016730589</v>
      </c>
      <c r="E96" s="317">
        <v>155.63468043436185</v>
      </c>
      <c r="F96" s="318">
        <v>139.25979753823384</v>
      </c>
      <c r="G96" s="316">
        <v>98.861500833207117</v>
      </c>
      <c r="H96" s="317">
        <v>113.00171820083894</v>
      </c>
      <c r="I96" s="318">
        <v>104.74075139042975</v>
      </c>
      <c r="J96" s="316">
        <v>58.176467876517385</v>
      </c>
      <c r="K96" s="317">
        <v>152.60226269008652</v>
      </c>
      <c r="L96" s="318">
        <v>79.385934543590437</v>
      </c>
      <c r="M96" s="316">
        <v>60.180805368928169</v>
      </c>
      <c r="N96" s="317">
        <v>57.268348681243701</v>
      </c>
      <c r="O96" s="318">
        <v>59.881261461968045</v>
      </c>
      <c r="P96" s="326">
        <v>92.157976474831031</v>
      </c>
    </row>
    <row r="97" spans="1:16">
      <c r="A97" s="645"/>
      <c r="B97" s="333"/>
      <c r="C97" s="335">
        <v>5</v>
      </c>
      <c r="D97" s="316">
        <v>456.50377416951682</v>
      </c>
      <c r="E97" s="317">
        <v>334.07889358234775</v>
      </c>
      <c r="F97" s="318">
        <v>435.74589004019225</v>
      </c>
      <c r="G97" s="316">
        <v>398.12601600123247</v>
      </c>
      <c r="H97" s="317">
        <v>353.18427870657786</v>
      </c>
      <c r="I97" s="318">
        <v>377.769709064322</v>
      </c>
      <c r="J97" s="316">
        <v>137.68335295126954</v>
      </c>
      <c r="K97" s="317">
        <v>602.34884901584019</v>
      </c>
      <c r="L97" s="318">
        <v>228.23497798132212</v>
      </c>
      <c r="M97" s="316">
        <v>198.25576496545287</v>
      </c>
      <c r="N97" s="317">
        <v>160.26379663963644</v>
      </c>
      <c r="O97" s="318">
        <v>195.3304064111534</v>
      </c>
      <c r="P97" s="326">
        <v>328.34460345233185</v>
      </c>
    </row>
    <row r="98" spans="1:16">
      <c r="A98" s="645"/>
      <c r="B98" s="333"/>
      <c r="C98" s="336" t="s">
        <v>16552</v>
      </c>
      <c r="D98" s="319">
        <v>178.36190718452028</v>
      </c>
      <c r="E98" s="319">
        <v>66.005703021099066</v>
      </c>
      <c r="F98" s="320">
        <v>139.00453770329585</v>
      </c>
      <c r="G98" s="319">
        <v>71.17357878574154</v>
      </c>
      <c r="H98" s="319">
        <v>42.959904858628619</v>
      </c>
      <c r="I98" s="320">
        <v>61.956294903372601</v>
      </c>
      <c r="J98" s="319">
        <v>31.810660645470637</v>
      </c>
      <c r="K98" s="319">
        <v>28.452608366297945</v>
      </c>
      <c r="L98" s="320">
        <v>34.557261088033165</v>
      </c>
      <c r="M98" s="319">
        <v>6.5056117253573529</v>
      </c>
      <c r="N98" s="319">
        <v>4.1134139905565901</v>
      </c>
      <c r="O98" s="320">
        <v>7.1345467118481425</v>
      </c>
      <c r="P98" s="327">
        <v>33.083948566393985</v>
      </c>
    </row>
    <row r="99" spans="1:16">
      <c r="A99" s="337" t="s">
        <v>16467</v>
      </c>
      <c r="B99" s="338"/>
      <c r="C99" s="339" t="s">
        <v>16553</v>
      </c>
      <c r="D99" s="321">
        <v>0.16444430934150475</v>
      </c>
      <c r="E99" s="321">
        <v>0.16444430934150475</v>
      </c>
      <c r="F99" s="318">
        <v>0.16444430934150475</v>
      </c>
      <c r="G99" s="321">
        <v>0.16444430934150475</v>
      </c>
      <c r="H99" s="321">
        <v>0.16444430934150475</v>
      </c>
      <c r="I99" s="318">
        <v>0.16444430934150478</v>
      </c>
      <c r="J99" s="321">
        <v>0.16444430934150475</v>
      </c>
      <c r="K99" s="321">
        <v>0.16444430934150475</v>
      </c>
      <c r="L99" s="318">
        <v>0.16444430934150475</v>
      </c>
      <c r="M99" s="321">
        <v>0.16444430934150475</v>
      </c>
      <c r="N99" s="321">
        <v>0.16444430934150475</v>
      </c>
      <c r="O99" s="318">
        <v>0.16444430934150475</v>
      </c>
      <c r="P99" s="326">
        <v>0.16444430934150475</v>
      </c>
    </row>
    <row r="100" spans="1:16">
      <c r="A100" s="337" t="s">
        <v>16468</v>
      </c>
      <c r="B100" s="338"/>
      <c r="C100" s="340" t="s">
        <v>16553</v>
      </c>
      <c r="D100" s="322">
        <v>5.777974232201962</v>
      </c>
      <c r="E100" s="322">
        <v>5.777974232201962</v>
      </c>
      <c r="F100" s="318">
        <v>5.777974232201962</v>
      </c>
      <c r="G100" s="322">
        <v>5.777974232201962</v>
      </c>
      <c r="H100" s="322">
        <v>5.777974232201962</v>
      </c>
      <c r="I100" s="318">
        <v>5.777974232201962</v>
      </c>
      <c r="J100" s="322">
        <v>5.777974232201962</v>
      </c>
      <c r="K100" s="322">
        <v>5.777974232201962</v>
      </c>
      <c r="L100" s="318">
        <v>5.777974232201962</v>
      </c>
      <c r="M100" s="322">
        <v>1.3481939875137909</v>
      </c>
      <c r="N100" s="322">
        <v>1.3481939875137909</v>
      </c>
      <c r="O100" s="318">
        <v>1.3481939875137909</v>
      </c>
      <c r="P100" s="326">
        <v>3.6751547644222615</v>
      </c>
    </row>
    <row r="101" spans="1:16">
      <c r="A101" s="337" t="s">
        <v>16469</v>
      </c>
      <c r="B101" s="338"/>
      <c r="C101" s="340" t="s">
        <v>16553</v>
      </c>
      <c r="D101" s="322">
        <v>0.65959098488489309</v>
      </c>
      <c r="E101" s="323">
        <v>0.65452080096455689</v>
      </c>
      <c r="F101" s="318">
        <v>0.65726105111643551</v>
      </c>
      <c r="G101" s="322">
        <v>0.25779487781716554</v>
      </c>
      <c r="H101" s="323">
        <v>0.26563015900951092</v>
      </c>
      <c r="I101" s="318">
        <v>0.26224158857577307</v>
      </c>
      <c r="J101" s="322">
        <v>0.15324291374969784</v>
      </c>
      <c r="K101" s="323">
        <v>0.15869386010374809</v>
      </c>
      <c r="L101" s="318">
        <v>0.15616597304326157</v>
      </c>
      <c r="M101" s="322">
        <v>5.2135273962448658E-2</v>
      </c>
      <c r="N101" s="323">
        <v>5.2136508914157879E-2</v>
      </c>
      <c r="O101" s="318">
        <v>5.2135735678813855E-2</v>
      </c>
      <c r="P101" s="326">
        <v>0.15809261734197494</v>
      </c>
    </row>
    <row r="102" spans="1:16">
      <c r="A102" s="337" t="s">
        <v>16470</v>
      </c>
      <c r="B102" s="338"/>
      <c r="C102" s="340" t="s">
        <v>16553</v>
      </c>
      <c r="D102" s="322">
        <v>0.38519828214679741</v>
      </c>
      <c r="E102" s="323">
        <v>0.38519828214679741</v>
      </c>
      <c r="F102" s="318">
        <v>0.38519828214679741</v>
      </c>
      <c r="G102" s="322">
        <v>0.38519828214679741</v>
      </c>
      <c r="H102" s="323">
        <v>0.38519828214679741</v>
      </c>
      <c r="I102" s="318">
        <v>0.38519828214679741</v>
      </c>
      <c r="J102" s="322">
        <v>0.38519828214679741</v>
      </c>
      <c r="K102" s="323">
        <v>0.38519828214679741</v>
      </c>
      <c r="L102" s="318">
        <v>0.38519828214679741</v>
      </c>
      <c r="M102" s="322">
        <v>0</v>
      </c>
      <c r="N102" s="323">
        <v>0.19259914107339871</v>
      </c>
      <c r="O102" s="318">
        <v>7.2007815926864963E-2</v>
      </c>
      <c r="P102" s="326">
        <v>0.23652657088527532</v>
      </c>
    </row>
    <row r="103" spans="1:16">
      <c r="A103" s="337" t="s">
        <v>16471</v>
      </c>
      <c r="B103" s="338"/>
      <c r="C103" s="340" t="s">
        <v>16553</v>
      </c>
      <c r="D103" s="322">
        <v>2.0454987579247783</v>
      </c>
      <c r="E103" s="323">
        <v>2.4323748438247863</v>
      </c>
      <c r="F103" s="318">
        <v>2.2232823789748277</v>
      </c>
      <c r="G103" s="322">
        <v>1.8149702401464809</v>
      </c>
      <c r="H103" s="323">
        <v>2.0198656168486426</v>
      </c>
      <c r="I103" s="318">
        <v>1.9312533005247789</v>
      </c>
      <c r="J103" s="322">
        <v>1.6365211696736746</v>
      </c>
      <c r="K103" s="323">
        <v>1.8968679584205104</v>
      </c>
      <c r="L103" s="318">
        <v>1.7761316246234757</v>
      </c>
      <c r="M103" s="322">
        <v>1.5740336381776785</v>
      </c>
      <c r="N103" s="323">
        <v>1.5616293062143889</v>
      </c>
      <c r="O103" s="318">
        <v>1.5693959806692896</v>
      </c>
      <c r="P103" s="326">
        <v>1.7334904896778842</v>
      </c>
    </row>
    <row r="104" spans="1:16">
      <c r="A104" s="337" t="s">
        <v>16472</v>
      </c>
      <c r="B104" s="333"/>
      <c r="C104" s="340" t="s">
        <v>16553</v>
      </c>
      <c r="D104" s="316">
        <v>0.76610643321126526</v>
      </c>
      <c r="E104" s="317">
        <v>0.6787490297582256</v>
      </c>
      <c r="F104" s="318">
        <v>0.72596253164319169</v>
      </c>
      <c r="G104" s="316">
        <v>0.81816023924619008</v>
      </c>
      <c r="H104" s="317">
        <v>0.7718944483622856</v>
      </c>
      <c r="I104" s="318">
        <v>0.79190328878984539</v>
      </c>
      <c r="J104" s="316">
        <v>0.85845440064116962</v>
      </c>
      <c r="K104" s="317">
        <v>0.79966756865244126</v>
      </c>
      <c r="L104" s="318">
        <v>0.8269300772626903</v>
      </c>
      <c r="M104" s="316">
        <v>0.87256421176320198</v>
      </c>
      <c r="N104" s="317">
        <v>0.87536513503392221</v>
      </c>
      <c r="O104" s="318">
        <v>0.87361140421784766</v>
      </c>
      <c r="P104" s="326">
        <v>0.83655853186326834</v>
      </c>
    </row>
    <row r="105" spans="1:16" ht="15.75" customHeight="1" thickBot="1">
      <c r="A105" s="341" t="s">
        <v>16554</v>
      </c>
      <c r="B105" s="342"/>
      <c r="C105" s="343"/>
      <c r="D105" s="324">
        <v>188.16072018423145</v>
      </c>
      <c r="E105" s="324">
        <v>76.098964519336903</v>
      </c>
      <c r="F105" s="325">
        <v>148.93866048872056</v>
      </c>
      <c r="G105" s="324">
        <v>80.392120966641642</v>
      </c>
      <c r="H105" s="324">
        <v>52.344911906539323</v>
      </c>
      <c r="I105" s="325">
        <v>71.269309904953261</v>
      </c>
      <c r="J105" s="324">
        <v>40.786495953225447</v>
      </c>
      <c r="K105" s="324">
        <v>37.6354545771649</v>
      </c>
      <c r="L105" s="325">
        <v>43.644105586652849</v>
      </c>
      <c r="M105" s="324">
        <v>10.516983146115976</v>
      </c>
      <c r="N105" s="324">
        <v>8.3077823786477545</v>
      </c>
      <c r="O105" s="325">
        <v>11.214335945196254</v>
      </c>
      <c r="P105" s="328">
        <v>39.888215849926155</v>
      </c>
    </row>
    <row r="106" spans="1:16" ht="16.5" thickTop="1" thickBot="1"/>
    <row r="107" spans="1:16" ht="16.5" thickTop="1" thickBot="1">
      <c r="A107" s="33" t="s">
        <v>16542</v>
      </c>
      <c r="B107" s="32"/>
      <c r="C107" s="344">
        <v>2055</v>
      </c>
      <c r="D107" s="32" t="s">
        <v>16543</v>
      </c>
      <c r="E107" s="32"/>
      <c r="F107" s="32"/>
      <c r="G107" s="32"/>
      <c r="H107" s="32"/>
      <c r="I107" s="32"/>
      <c r="J107" s="32"/>
      <c r="K107" s="32"/>
      <c r="L107" s="32"/>
      <c r="M107" s="32"/>
      <c r="N107" s="34"/>
      <c r="O107" s="34"/>
      <c r="P107" s="35"/>
    </row>
    <row r="108" spans="1:16" ht="15.75" customHeight="1" thickTop="1">
      <c r="A108" s="329"/>
      <c r="B108" s="330"/>
      <c r="C108" s="646" t="s">
        <v>16544</v>
      </c>
      <c r="D108" s="639" t="s">
        <v>125</v>
      </c>
      <c r="E108" s="640"/>
      <c r="F108" s="641"/>
      <c r="G108" s="639" t="s">
        <v>16555</v>
      </c>
      <c r="H108" s="640"/>
      <c r="I108" s="641" t="s">
        <v>16556</v>
      </c>
      <c r="J108" s="639" t="s">
        <v>5108</v>
      </c>
      <c r="K108" s="640"/>
      <c r="L108" s="641" t="s">
        <v>16557</v>
      </c>
      <c r="M108" s="639" t="s">
        <v>5186</v>
      </c>
      <c r="N108" s="640"/>
      <c r="O108" s="641" t="s">
        <v>16558</v>
      </c>
      <c r="P108" s="648" t="s">
        <v>16546</v>
      </c>
    </row>
    <row r="109" spans="1:16" ht="26.5" thickBot="1">
      <c r="A109" s="331" t="s">
        <v>16547</v>
      </c>
      <c r="B109" s="332"/>
      <c r="C109" s="647"/>
      <c r="D109" s="313" t="s">
        <v>16548</v>
      </c>
      <c r="E109" s="314" t="s">
        <v>16549</v>
      </c>
      <c r="F109" s="315" t="s">
        <v>16550</v>
      </c>
      <c r="G109" s="313" t="s">
        <v>16548</v>
      </c>
      <c r="H109" s="314" t="s">
        <v>16549</v>
      </c>
      <c r="I109" s="315" t="s">
        <v>16550</v>
      </c>
      <c r="J109" s="313" t="s">
        <v>16548</v>
      </c>
      <c r="K109" s="314" t="s">
        <v>16549</v>
      </c>
      <c r="L109" s="315" t="s">
        <v>16550</v>
      </c>
      <c r="M109" s="313" t="s">
        <v>16548</v>
      </c>
      <c r="N109" s="314" t="s">
        <v>16549</v>
      </c>
      <c r="O109" s="315" t="s">
        <v>16550</v>
      </c>
      <c r="P109" s="649"/>
    </row>
    <row r="110" spans="1:16" ht="16" thickTop="1">
      <c r="A110" s="644" t="s">
        <v>16551</v>
      </c>
      <c r="B110" s="333"/>
      <c r="C110" s="334">
        <v>1</v>
      </c>
      <c r="D110" s="316">
        <v>1.5658897220177972</v>
      </c>
      <c r="E110" s="317">
        <v>12.014896067208442</v>
      </c>
      <c r="F110" s="318">
        <v>10.64179639134589</v>
      </c>
      <c r="G110" s="316">
        <v>1.4849760424915812</v>
      </c>
      <c r="H110" s="317">
        <v>3.3386289140856769</v>
      </c>
      <c r="I110" s="318">
        <v>3.0638502602676918</v>
      </c>
      <c r="J110" s="316">
        <v>0.96283154420031114</v>
      </c>
      <c r="K110" s="317">
        <v>3.6294116897593138</v>
      </c>
      <c r="L110" s="318">
        <v>3.2979162436207847</v>
      </c>
      <c r="M110" s="316">
        <v>1.0851951865615546</v>
      </c>
      <c r="N110" s="317">
        <v>1.0244986250435624</v>
      </c>
      <c r="O110" s="318">
        <v>1.0499730213244596</v>
      </c>
      <c r="P110" s="326">
        <v>2.1649865919468172</v>
      </c>
    </row>
    <row r="111" spans="1:16">
      <c r="A111" s="645"/>
      <c r="B111" s="333"/>
      <c r="C111" s="334">
        <v>2</v>
      </c>
      <c r="D111" s="316">
        <v>5.1306159883551699</v>
      </c>
      <c r="E111" s="317">
        <v>33.981735044356981</v>
      </c>
      <c r="F111" s="318">
        <v>22.549333287682369</v>
      </c>
      <c r="G111" s="316">
        <v>4.8002135370109933</v>
      </c>
      <c r="H111" s="317">
        <v>13.233909727456716</v>
      </c>
      <c r="I111" s="318">
        <v>9.6739559623572102</v>
      </c>
      <c r="J111" s="316">
        <v>2.9807635982876222</v>
      </c>
      <c r="K111" s="317">
        <v>14.067639133584359</v>
      </c>
      <c r="L111" s="318">
        <v>9.0073253767839407</v>
      </c>
      <c r="M111" s="316">
        <v>2.8380237080403274</v>
      </c>
      <c r="N111" s="317">
        <v>5.334977022052942</v>
      </c>
      <c r="O111" s="318">
        <v>3.2421747715972877</v>
      </c>
      <c r="P111" s="326">
        <v>6.5305903447700331</v>
      </c>
    </row>
    <row r="112" spans="1:16">
      <c r="A112" s="645"/>
      <c r="B112" s="333"/>
      <c r="C112" s="334">
        <v>3</v>
      </c>
      <c r="D112" s="316">
        <v>44.958051141970785</v>
      </c>
      <c r="E112" s="317">
        <v>66.335595149813159</v>
      </c>
      <c r="F112" s="318">
        <v>52.834029282348581</v>
      </c>
      <c r="G112" s="316">
        <v>30.234751773753565</v>
      </c>
      <c r="H112" s="317">
        <v>29.448282676915618</v>
      </c>
      <c r="I112" s="318">
        <v>29.962020075332749</v>
      </c>
      <c r="J112" s="316">
        <v>18.638565323536248</v>
      </c>
      <c r="K112" s="317">
        <v>31.480479684993654</v>
      </c>
      <c r="L112" s="318">
        <v>21.858106826492232</v>
      </c>
      <c r="M112" s="316">
        <v>7.9196689474036228</v>
      </c>
      <c r="N112" s="317">
        <v>14.161301811175113</v>
      </c>
      <c r="O112" s="318">
        <v>8.6932843625617817</v>
      </c>
      <c r="P112" s="326">
        <v>22.336912735593621</v>
      </c>
    </row>
    <row r="113" spans="1:16">
      <c r="A113" s="645"/>
      <c r="B113" s="333"/>
      <c r="C113" s="334">
        <v>4</v>
      </c>
      <c r="D113" s="316">
        <v>138.34046352767734</v>
      </c>
      <c r="E113" s="317">
        <v>167.33765965681982</v>
      </c>
      <c r="F113" s="318">
        <v>147.34082451456715</v>
      </c>
      <c r="G113" s="316">
        <v>106.80981031106872</v>
      </c>
      <c r="H113" s="317">
        <v>120.87971641689141</v>
      </c>
      <c r="I113" s="318">
        <v>112.60230288410031</v>
      </c>
      <c r="J113" s="316">
        <v>62.843935549141435</v>
      </c>
      <c r="K113" s="317">
        <v>162.59113399054289</v>
      </c>
      <c r="L113" s="318">
        <v>84.766791913342686</v>
      </c>
      <c r="M113" s="316">
        <v>64.04880287331207</v>
      </c>
      <c r="N113" s="317">
        <v>61.414244421529581</v>
      </c>
      <c r="O113" s="318">
        <v>63.764466363723493</v>
      </c>
      <c r="P113" s="326">
        <v>98.107339788945936</v>
      </c>
    </row>
    <row r="114" spans="1:16">
      <c r="A114" s="645"/>
      <c r="B114" s="333"/>
      <c r="C114" s="335">
        <v>5</v>
      </c>
      <c r="D114" s="316">
        <v>481.31334644906713</v>
      </c>
      <c r="E114" s="317">
        <v>359.61870485894264</v>
      </c>
      <c r="F114" s="318">
        <v>460.73660569836312</v>
      </c>
      <c r="G114" s="316">
        <v>434.99199001367487</v>
      </c>
      <c r="H114" s="317">
        <v>381.9413765790523</v>
      </c>
      <c r="I114" s="318">
        <v>410.93246102307995</v>
      </c>
      <c r="J114" s="316">
        <v>150.08267015357583</v>
      </c>
      <c r="K114" s="317">
        <v>641.44035870889491</v>
      </c>
      <c r="L114" s="318">
        <v>244.08255413811162</v>
      </c>
      <c r="M114" s="316">
        <v>214.20664885445933</v>
      </c>
      <c r="N114" s="317">
        <v>174.50261000015789</v>
      </c>
      <c r="O114" s="318">
        <v>211.28697584092305</v>
      </c>
      <c r="P114" s="326">
        <v>352.86502386801118</v>
      </c>
    </row>
    <row r="115" spans="1:16">
      <c r="A115" s="645"/>
      <c r="B115" s="333"/>
      <c r="C115" s="336" t="s">
        <v>16552</v>
      </c>
      <c r="D115" s="319">
        <v>193.00016268289346</v>
      </c>
      <c r="E115" s="319">
        <v>72.092893326522628</v>
      </c>
      <c r="F115" s="320">
        <v>150.57414212395764</v>
      </c>
      <c r="G115" s="319">
        <v>78.378677883591877</v>
      </c>
      <c r="H115" s="319">
        <v>46.701548193516345</v>
      </c>
      <c r="I115" s="320">
        <v>67.77131310435405</v>
      </c>
      <c r="J115" s="319">
        <v>34.923541962559248</v>
      </c>
      <c r="K115" s="319">
        <v>30.013534862903221</v>
      </c>
      <c r="L115" s="320">
        <v>37.214999939564251</v>
      </c>
      <c r="M115" s="319">
        <v>7.1710561893600229</v>
      </c>
      <c r="N115" s="319">
        <v>2.829673535452276</v>
      </c>
      <c r="O115" s="320">
        <v>6.6063172451478307</v>
      </c>
      <c r="P115" s="327">
        <v>35.354117514606152</v>
      </c>
    </row>
    <row r="116" spans="1:16">
      <c r="A116" s="337" t="s">
        <v>16467</v>
      </c>
      <c r="B116" s="338"/>
      <c r="C116" s="339" t="s">
        <v>16553</v>
      </c>
      <c r="D116" s="321">
        <v>0.17533071446943876</v>
      </c>
      <c r="E116" s="321">
        <v>0.17533071446943876</v>
      </c>
      <c r="F116" s="318">
        <v>0.17533071446943876</v>
      </c>
      <c r="G116" s="321">
        <v>0.17533071446943876</v>
      </c>
      <c r="H116" s="321">
        <v>0.17533071446943876</v>
      </c>
      <c r="I116" s="318">
        <v>0.17533071446943876</v>
      </c>
      <c r="J116" s="321">
        <v>0.17533071446943876</v>
      </c>
      <c r="K116" s="321">
        <v>0.17533071446943876</v>
      </c>
      <c r="L116" s="318">
        <v>0.17533071446943876</v>
      </c>
      <c r="M116" s="321">
        <v>0.17533071446943876</v>
      </c>
      <c r="N116" s="321">
        <v>0.17533071446943876</v>
      </c>
      <c r="O116" s="318">
        <v>0.17533071446943876</v>
      </c>
      <c r="P116" s="326">
        <v>0.17533071446943876</v>
      </c>
    </row>
    <row r="117" spans="1:16">
      <c r="A117" s="337" t="s">
        <v>16468</v>
      </c>
      <c r="B117" s="338"/>
      <c r="C117" s="340" t="s">
        <v>16553</v>
      </c>
      <c r="D117" s="322">
        <v>6.3793504311584455</v>
      </c>
      <c r="E117" s="322">
        <v>6.3793504311584455</v>
      </c>
      <c r="F117" s="318">
        <v>6.3793504311584464</v>
      </c>
      <c r="G117" s="322">
        <v>6.3793504311584455</v>
      </c>
      <c r="H117" s="322">
        <v>6.3793504311584455</v>
      </c>
      <c r="I117" s="318">
        <v>6.3793504311584455</v>
      </c>
      <c r="J117" s="322">
        <v>6.3793504311584455</v>
      </c>
      <c r="K117" s="322">
        <v>6.3793504311584455</v>
      </c>
      <c r="L117" s="318">
        <v>6.3793504311584455</v>
      </c>
      <c r="M117" s="322">
        <v>1.488515100603637</v>
      </c>
      <c r="N117" s="322">
        <v>1.488515100603637</v>
      </c>
      <c r="O117" s="318">
        <v>1.4885151006036368</v>
      </c>
      <c r="P117" s="326">
        <v>4.0577052326885257</v>
      </c>
    </row>
    <row r="118" spans="1:16">
      <c r="A118" s="337" t="s">
        <v>16469</v>
      </c>
      <c r="B118" s="338"/>
      <c r="C118" s="340" t="s">
        <v>16553</v>
      </c>
      <c r="D118" s="322">
        <v>0.72875757121409368</v>
      </c>
      <c r="E118" s="323">
        <v>0.72295313949837847</v>
      </c>
      <c r="F118" s="318">
        <v>0.72608948023850162</v>
      </c>
      <c r="G118" s="322">
        <v>0.2847004721639444</v>
      </c>
      <c r="H118" s="323">
        <v>0.29329274255602195</v>
      </c>
      <c r="I118" s="318">
        <v>0.28957793296417134</v>
      </c>
      <c r="J118" s="322">
        <v>0.16920106151958159</v>
      </c>
      <c r="K118" s="323">
        <v>0.17521671982728201</v>
      </c>
      <c r="L118" s="318">
        <v>0.17243278868663203</v>
      </c>
      <c r="M118" s="322">
        <v>5.756115351622082E-2</v>
      </c>
      <c r="N118" s="323">
        <v>5.7564309903839955E-2</v>
      </c>
      <c r="O118" s="318">
        <v>5.7562334231524875E-2</v>
      </c>
      <c r="P118" s="326">
        <v>0.17462311390047247</v>
      </c>
    </row>
    <row r="119" spans="1:16">
      <c r="A119" s="337" t="s">
        <v>16470</v>
      </c>
      <c r="B119" s="338"/>
      <c r="C119" s="340" t="s">
        <v>16553</v>
      </c>
      <c r="D119" s="322">
        <v>0.42529002874389632</v>
      </c>
      <c r="E119" s="323">
        <v>0.42529002874389632</v>
      </c>
      <c r="F119" s="318">
        <v>0.42529002874389632</v>
      </c>
      <c r="G119" s="322">
        <v>0.42529002874389632</v>
      </c>
      <c r="H119" s="323">
        <v>0.42529002874389632</v>
      </c>
      <c r="I119" s="318">
        <v>0.42529002874389638</v>
      </c>
      <c r="J119" s="322">
        <v>0.42529002874389632</v>
      </c>
      <c r="K119" s="323">
        <v>0.42529002874389632</v>
      </c>
      <c r="L119" s="318">
        <v>0.42529002874389632</v>
      </c>
      <c r="M119" s="322">
        <v>0</v>
      </c>
      <c r="N119" s="323">
        <v>0.21264501437194816</v>
      </c>
      <c r="O119" s="318">
        <v>7.9544483471865546E-2</v>
      </c>
      <c r="P119" s="326">
        <v>0.26116704548612268</v>
      </c>
    </row>
    <row r="120" spans="1:16">
      <c r="A120" s="337" t="s">
        <v>16471</v>
      </c>
      <c r="B120" s="338"/>
      <c r="C120" s="340" t="s">
        <v>16553</v>
      </c>
      <c r="D120" s="322">
        <v>2.2139541007972077</v>
      </c>
      <c r="E120" s="323">
        <v>2.6233025242189347</v>
      </c>
      <c r="F120" s="318">
        <v>2.4021170231806859</v>
      </c>
      <c r="G120" s="322">
        <v>1.9612911441287191</v>
      </c>
      <c r="H120" s="323">
        <v>2.1778469169893495</v>
      </c>
      <c r="I120" s="318">
        <v>2.0842205033076939</v>
      </c>
      <c r="J120" s="322">
        <v>1.7648626502793485</v>
      </c>
      <c r="K120" s="323">
        <v>2.0420327168605481</v>
      </c>
      <c r="L120" s="318">
        <v>1.9137637327954609</v>
      </c>
      <c r="M120" s="322">
        <v>1.6955828433037092</v>
      </c>
      <c r="N120" s="323">
        <v>1.6826123233099886</v>
      </c>
      <c r="O120" s="318">
        <v>1.6907309387513771</v>
      </c>
      <c r="P120" s="326">
        <v>1.8687071645037612</v>
      </c>
    </row>
    <row r="121" spans="1:16">
      <c r="A121" s="337" t="s">
        <v>16472</v>
      </c>
      <c r="B121" s="333"/>
      <c r="C121" s="340" t="s">
        <v>16553</v>
      </c>
      <c r="D121" s="316">
        <v>0.77063019960348855</v>
      </c>
      <c r="E121" s="317">
        <v>0.68606786089692806</v>
      </c>
      <c r="F121" s="318">
        <v>0.73175989776720829</v>
      </c>
      <c r="G121" s="316">
        <v>0.82282478323424046</v>
      </c>
      <c r="H121" s="317">
        <v>0.7780891459000876</v>
      </c>
      <c r="I121" s="318">
        <v>0.79743029405805188</v>
      </c>
      <c r="J121" s="316">
        <v>0.86340256948699756</v>
      </c>
      <c r="K121" s="317">
        <v>0.80614535849387647</v>
      </c>
      <c r="L121" s="318">
        <v>0.83264289617923248</v>
      </c>
      <c r="M121" s="316">
        <v>0.87771424669837794</v>
      </c>
      <c r="N121" s="317">
        <v>0.8803936695131549</v>
      </c>
      <c r="O121" s="318">
        <v>0.87871654296398116</v>
      </c>
      <c r="P121" s="326">
        <v>0.84195058755126606</v>
      </c>
    </row>
    <row r="122" spans="1:16" ht="15.75" customHeight="1" thickBot="1">
      <c r="A122" s="341" t="s">
        <v>16554</v>
      </c>
      <c r="B122" s="342"/>
      <c r="C122" s="343"/>
      <c r="D122" s="324">
        <v>203.69347572888</v>
      </c>
      <c r="E122" s="324">
        <v>83.105188025508639</v>
      </c>
      <c r="F122" s="325">
        <v>161.41407969951581</v>
      </c>
      <c r="G122" s="324">
        <v>88.42746545749057</v>
      </c>
      <c r="H122" s="324">
        <v>56.930748173333583</v>
      </c>
      <c r="I122" s="325">
        <v>77.922513009055749</v>
      </c>
      <c r="J122" s="324">
        <v>44.700979418216953</v>
      </c>
      <c r="K122" s="324">
        <v>40.016900832456706</v>
      </c>
      <c r="L122" s="325">
        <v>47.113810531597352</v>
      </c>
      <c r="M122" s="324">
        <v>11.465760247951406</v>
      </c>
      <c r="N122" s="324">
        <v>7.326734667624283</v>
      </c>
      <c r="O122" s="325">
        <v>10.976717359639654</v>
      </c>
      <c r="P122" s="328">
        <v>42.733601373205744</v>
      </c>
    </row>
    <row r="123" spans="1:16" ht="16.5" thickTop="1" thickBot="1"/>
    <row r="124" spans="1:16" ht="16.5" thickTop="1" thickBot="1">
      <c r="A124" s="33" t="s">
        <v>16542</v>
      </c>
      <c r="B124" s="32"/>
      <c r="C124" s="344">
        <v>2060</v>
      </c>
      <c r="D124" s="32" t="s">
        <v>16543</v>
      </c>
      <c r="E124" s="32"/>
      <c r="F124" s="32"/>
      <c r="G124" s="32"/>
      <c r="H124" s="32"/>
      <c r="I124" s="32"/>
      <c r="J124" s="32"/>
      <c r="K124" s="32"/>
      <c r="L124" s="32"/>
      <c r="M124" s="32"/>
      <c r="N124" s="34"/>
      <c r="O124" s="34"/>
      <c r="P124" s="35"/>
    </row>
    <row r="125" spans="1:16" ht="15.75" customHeight="1" thickTop="1">
      <c r="A125" s="329"/>
      <c r="B125" s="330"/>
      <c r="C125" s="646" t="s">
        <v>16544</v>
      </c>
      <c r="D125" s="639" t="s">
        <v>125</v>
      </c>
      <c r="E125" s="640"/>
      <c r="F125" s="641"/>
      <c r="G125" s="639" t="s">
        <v>16555</v>
      </c>
      <c r="H125" s="640"/>
      <c r="I125" s="641" t="s">
        <v>16556</v>
      </c>
      <c r="J125" s="639" t="s">
        <v>5108</v>
      </c>
      <c r="K125" s="640"/>
      <c r="L125" s="641" t="s">
        <v>16557</v>
      </c>
      <c r="M125" s="639" t="s">
        <v>5186</v>
      </c>
      <c r="N125" s="640"/>
      <c r="O125" s="641" t="s">
        <v>16558</v>
      </c>
      <c r="P125" s="648" t="s">
        <v>16546</v>
      </c>
    </row>
    <row r="126" spans="1:16" ht="26.5" thickBot="1">
      <c r="A126" s="331" t="s">
        <v>16547</v>
      </c>
      <c r="B126" s="332"/>
      <c r="C126" s="647"/>
      <c r="D126" s="313" t="s">
        <v>16548</v>
      </c>
      <c r="E126" s="314" t="s">
        <v>16549</v>
      </c>
      <c r="F126" s="315" t="s">
        <v>16550</v>
      </c>
      <c r="G126" s="313" t="s">
        <v>16548</v>
      </c>
      <c r="H126" s="314" t="s">
        <v>16549</v>
      </c>
      <c r="I126" s="315" t="s">
        <v>16550</v>
      </c>
      <c r="J126" s="313" t="s">
        <v>16548</v>
      </c>
      <c r="K126" s="314" t="s">
        <v>16549</v>
      </c>
      <c r="L126" s="315" t="s">
        <v>16550</v>
      </c>
      <c r="M126" s="313" t="s">
        <v>16548</v>
      </c>
      <c r="N126" s="314" t="s">
        <v>16549</v>
      </c>
      <c r="O126" s="315" t="s">
        <v>16550</v>
      </c>
      <c r="P126" s="649"/>
    </row>
    <row r="127" spans="1:16" ht="16" thickTop="1">
      <c r="A127" s="644" t="s">
        <v>16551</v>
      </c>
      <c r="B127" s="333"/>
      <c r="C127" s="334">
        <v>1</v>
      </c>
      <c r="D127" s="316">
        <v>1.6824948107679298</v>
      </c>
      <c r="E127" s="317">
        <v>13.145781356086776</v>
      </c>
      <c r="F127" s="318">
        <v>11.648973227972915</v>
      </c>
      <c r="G127" s="316">
        <v>1.512503410146318</v>
      </c>
      <c r="H127" s="317">
        <v>3.5940121202584354</v>
      </c>
      <c r="I127" s="318">
        <v>3.3051169921268815</v>
      </c>
      <c r="J127" s="316">
        <v>1.0395067906929922</v>
      </c>
      <c r="K127" s="317">
        <v>3.8920873181670514</v>
      </c>
      <c r="L127" s="318">
        <v>3.5447819715950195</v>
      </c>
      <c r="M127" s="316">
        <v>1.1852249857982387</v>
      </c>
      <c r="N127" s="317">
        <v>1.1192615844579634</v>
      </c>
      <c r="O127" s="318">
        <v>1.146719479408028</v>
      </c>
      <c r="P127" s="326">
        <v>2.350330861800336</v>
      </c>
    </row>
    <row r="128" spans="1:16">
      <c r="A128" s="645"/>
      <c r="B128" s="333"/>
      <c r="C128" s="334">
        <v>2</v>
      </c>
      <c r="D128" s="316">
        <v>5.5134531698220117</v>
      </c>
      <c r="E128" s="317">
        <v>36.555643804353075</v>
      </c>
      <c r="F128" s="318">
        <v>24.507267219050647</v>
      </c>
      <c r="G128" s="316">
        <v>5.113740433877191</v>
      </c>
      <c r="H128" s="317">
        <v>14.23945369123391</v>
      </c>
      <c r="I128" s="318">
        <v>10.397806339199306</v>
      </c>
      <c r="J128" s="316">
        <v>3.2069517429220658</v>
      </c>
      <c r="K128" s="317">
        <v>15.155053264311904</v>
      </c>
      <c r="L128" s="318">
        <v>9.8164130648923074</v>
      </c>
      <c r="M128" s="316">
        <v>3.0774731731440852</v>
      </c>
      <c r="N128" s="317">
        <v>5.7816050752667811</v>
      </c>
      <c r="O128" s="318">
        <v>3.516864119646685</v>
      </c>
      <c r="P128" s="326">
        <v>7.0557431750024335</v>
      </c>
    </row>
    <row r="129" spans="1:16">
      <c r="A129" s="645"/>
      <c r="B129" s="333"/>
      <c r="C129" s="334">
        <v>3</v>
      </c>
      <c r="D129" s="316">
        <v>47.481282460197654</v>
      </c>
      <c r="E129" s="317">
        <v>71.215423445407907</v>
      </c>
      <c r="F129" s="318">
        <v>56.351948896118728</v>
      </c>
      <c r="G129" s="316">
        <v>32.529523729432924</v>
      </c>
      <c r="H129" s="317">
        <v>31.626400996074544</v>
      </c>
      <c r="I129" s="318">
        <v>32.217765037081932</v>
      </c>
      <c r="J129" s="316">
        <v>20.111913521723974</v>
      </c>
      <c r="K129" s="317">
        <v>34.097533378982874</v>
      </c>
      <c r="L129" s="318">
        <v>23.565631698238924</v>
      </c>
      <c r="M129" s="316">
        <v>8.4795563251909112</v>
      </c>
      <c r="N129" s="317">
        <v>205.18773755599423</v>
      </c>
      <c r="O129" s="318">
        <v>32.787075485951782</v>
      </c>
      <c r="P129" s="326">
        <v>31.451417796635003</v>
      </c>
    </row>
    <row r="130" spans="1:16">
      <c r="A130" s="645"/>
      <c r="B130" s="333"/>
      <c r="C130" s="334">
        <v>4</v>
      </c>
      <c r="D130" s="316">
        <v>149.47506881405047</v>
      </c>
      <c r="E130" s="317">
        <v>180.08595146499977</v>
      </c>
      <c r="F130" s="318">
        <v>158.83431243869191</v>
      </c>
      <c r="G130" s="316">
        <v>115.33510298226928</v>
      </c>
      <c r="H130" s="317">
        <v>130.35810427240497</v>
      </c>
      <c r="I130" s="318">
        <v>121.50921061308294</v>
      </c>
      <c r="J130" s="316">
        <v>67.426208386266538</v>
      </c>
      <c r="K130" s="317">
        <v>203.89083381194757</v>
      </c>
      <c r="L130" s="318">
        <v>98.563226415408124</v>
      </c>
      <c r="M130" s="316">
        <v>68.699050888226537</v>
      </c>
      <c r="N130" s="317">
        <v>64.969712215455715</v>
      </c>
      <c r="O130" s="318">
        <v>68.272246250307205</v>
      </c>
      <c r="P130" s="326">
        <v>108.57219871558925</v>
      </c>
    </row>
    <row r="131" spans="1:16">
      <c r="A131" s="645"/>
      <c r="B131" s="333"/>
      <c r="C131" s="335">
        <v>5</v>
      </c>
      <c r="D131" s="316">
        <v>537.74277568934167</v>
      </c>
      <c r="E131" s="317">
        <v>388.98312909761972</v>
      </c>
      <c r="F131" s="318">
        <v>512.20423831510084</v>
      </c>
      <c r="G131" s="316">
        <v>463.74857399421785</v>
      </c>
      <c r="H131" s="317">
        <v>414.84332017106726</v>
      </c>
      <c r="I131" s="318">
        <v>441.75707184612696</v>
      </c>
      <c r="J131" s="316">
        <v>163.31634435480757</v>
      </c>
      <c r="K131" s="317">
        <v>687.98646066708761</v>
      </c>
      <c r="L131" s="318">
        <v>249.16513781798611</v>
      </c>
      <c r="M131" s="316">
        <v>232.27364879860329</v>
      </c>
      <c r="N131" s="317">
        <v>186.81119239755841</v>
      </c>
      <c r="O131" s="318">
        <v>228.67785423179348</v>
      </c>
      <c r="P131" s="326">
        <v>380.28104534363104</v>
      </c>
    </row>
    <row r="132" spans="1:16">
      <c r="A132" s="645"/>
      <c r="B132" s="333"/>
      <c r="C132" s="336" t="s">
        <v>16552</v>
      </c>
      <c r="D132" s="319">
        <v>216.08655894023545</v>
      </c>
      <c r="E132" s="319">
        <v>78.833062215096376</v>
      </c>
      <c r="F132" s="320">
        <v>166.8811958270463</v>
      </c>
      <c r="G132" s="319">
        <v>85.746661064113482</v>
      </c>
      <c r="H132" s="319">
        <v>51.03207133739857</v>
      </c>
      <c r="I132" s="320">
        <v>74.007736137190975</v>
      </c>
      <c r="J132" s="319">
        <v>38.434466772296034</v>
      </c>
      <c r="K132" s="319">
        <v>31.730151389609805</v>
      </c>
      <c r="L132" s="320">
        <v>40.175068774679211</v>
      </c>
      <c r="M132" s="319">
        <v>7.9294861875714924</v>
      </c>
      <c r="N132" s="319">
        <v>11.000044893356881</v>
      </c>
      <c r="O132" s="320">
        <v>13.189199020851634</v>
      </c>
      <c r="P132" s="327">
        <v>41.483118583101565</v>
      </c>
    </row>
    <row r="133" spans="1:16">
      <c r="A133" s="337" t="s">
        <v>16467</v>
      </c>
      <c r="B133" s="338"/>
      <c r="C133" s="339" t="s">
        <v>16553</v>
      </c>
      <c r="D133" s="321">
        <v>0.18747387211271135</v>
      </c>
      <c r="E133" s="321">
        <v>0.18747387211271135</v>
      </c>
      <c r="F133" s="318">
        <v>0.18747387211271135</v>
      </c>
      <c r="G133" s="321">
        <v>0.18747387211271135</v>
      </c>
      <c r="H133" s="321">
        <v>0.18747387211271135</v>
      </c>
      <c r="I133" s="318">
        <v>0.18747387211271133</v>
      </c>
      <c r="J133" s="321">
        <v>0.18747387211271135</v>
      </c>
      <c r="K133" s="321">
        <v>0.18747387211271135</v>
      </c>
      <c r="L133" s="318">
        <v>0.18747387211271135</v>
      </c>
      <c r="M133" s="321">
        <v>0.18747387211271135</v>
      </c>
      <c r="N133" s="321">
        <v>0.18747387211271135</v>
      </c>
      <c r="O133" s="318">
        <v>0.18747387211271135</v>
      </c>
      <c r="P133" s="326">
        <v>0.18747387211271135</v>
      </c>
    </row>
    <row r="134" spans="1:16">
      <c r="A134" s="337" t="s">
        <v>16468</v>
      </c>
      <c r="B134" s="338"/>
      <c r="C134" s="340" t="s">
        <v>16553</v>
      </c>
      <c r="D134" s="322">
        <v>7.0433183479276833</v>
      </c>
      <c r="E134" s="322">
        <v>7.0433183479276833</v>
      </c>
      <c r="F134" s="318">
        <v>7.0433183479276851</v>
      </c>
      <c r="G134" s="322">
        <v>7.0433183479276833</v>
      </c>
      <c r="H134" s="322">
        <v>7.0433183479276833</v>
      </c>
      <c r="I134" s="318">
        <v>7.0433183479276824</v>
      </c>
      <c r="J134" s="322">
        <v>7.0433183479276833</v>
      </c>
      <c r="K134" s="322">
        <v>7.0433183479276833</v>
      </c>
      <c r="L134" s="318">
        <v>7.0433183479276842</v>
      </c>
      <c r="M134" s="322">
        <v>1.6434409478497924</v>
      </c>
      <c r="N134" s="322">
        <v>1.6434409478497924</v>
      </c>
      <c r="O134" s="318">
        <v>1.6434409478497922</v>
      </c>
      <c r="P134" s="326">
        <v>4.4808421570184569</v>
      </c>
    </row>
    <row r="135" spans="1:16">
      <c r="A135" s="337" t="s">
        <v>16469</v>
      </c>
      <c r="B135" s="338"/>
      <c r="C135" s="340" t="s">
        <v>16553</v>
      </c>
      <c r="D135" s="322">
        <v>0.80497174378083092</v>
      </c>
      <c r="E135" s="323">
        <v>0.79835133052913843</v>
      </c>
      <c r="F135" s="318">
        <v>0.80192800965205346</v>
      </c>
      <c r="G135" s="322">
        <v>0.31442236650524014</v>
      </c>
      <c r="H135" s="323">
        <v>0.32384761760886183</v>
      </c>
      <c r="I135" s="318">
        <v>0.31977349373714686</v>
      </c>
      <c r="J135" s="322">
        <v>0.18682978328805042</v>
      </c>
      <c r="K135" s="323">
        <v>0.19347182922567049</v>
      </c>
      <c r="L135" s="318">
        <v>0.19040565189908193</v>
      </c>
      <c r="M135" s="322">
        <v>6.3551880188392501E-2</v>
      </c>
      <c r="N135" s="323">
        <v>6.3557865638074362E-2</v>
      </c>
      <c r="O135" s="318">
        <v>6.355412200330858E-2</v>
      </c>
      <c r="P135" s="326">
        <v>0.19286996575721382</v>
      </c>
    </row>
    <row r="136" spans="1:16">
      <c r="A136" s="337" t="s">
        <v>16470</v>
      </c>
      <c r="B136" s="338"/>
      <c r="C136" s="340" t="s">
        <v>16553</v>
      </c>
      <c r="D136" s="322">
        <v>0.4695545565285123</v>
      </c>
      <c r="E136" s="323">
        <v>0.4695545565285123</v>
      </c>
      <c r="F136" s="318">
        <v>0.4695545565285123</v>
      </c>
      <c r="G136" s="322">
        <v>0.4695545565285123</v>
      </c>
      <c r="H136" s="323">
        <v>0.4695545565285123</v>
      </c>
      <c r="I136" s="318">
        <v>0.46955455652851225</v>
      </c>
      <c r="J136" s="322">
        <v>0.4695545565285123</v>
      </c>
      <c r="K136" s="323">
        <v>0.4695545565285123</v>
      </c>
      <c r="L136" s="318">
        <v>0.46955455652851236</v>
      </c>
      <c r="M136" s="322">
        <v>0</v>
      </c>
      <c r="N136" s="323">
        <v>0.23477727826425615</v>
      </c>
      <c r="O136" s="318">
        <v>8.7934446423791043E-2</v>
      </c>
      <c r="P136" s="326">
        <v>0.28845925127187816</v>
      </c>
    </row>
    <row r="137" spans="1:16">
      <c r="A137" s="337" t="s">
        <v>16471</v>
      </c>
      <c r="B137" s="338"/>
      <c r="C137" s="340" t="s">
        <v>16553</v>
      </c>
      <c r="D137" s="322">
        <v>2.3968560765354412</v>
      </c>
      <c r="E137" s="323">
        <v>2.829097857256333</v>
      </c>
      <c r="F137" s="318">
        <v>2.5955791788323221</v>
      </c>
      <c r="G137" s="322">
        <v>2.1205279772299939</v>
      </c>
      <c r="H137" s="323">
        <v>2.3487459578827408</v>
      </c>
      <c r="I137" s="318">
        <v>2.2500973051614723</v>
      </c>
      <c r="J137" s="322">
        <v>1.9035833723818225</v>
      </c>
      <c r="K137" s="323">
        <v>2.1985725476054654</v>
      </c>
      <c r="L137" s="318">
        <v>2.0623962656052415</v>
      </c>
      <c r="M137" s="322">
        <v>1.826543528412329</v>
      </c>
      <c r="N137" s="323">
        <v>1.813141338262158</v>
      </c>
      <c r="O137" s="318">
        <v>1.8215238170482881</v>
      </c>
      <c r="P137" s="326">
        <v>2.0147781207945759</v>
      </c>
    </row>
    <row r="138" spans="1:16">
      <c r="A138" s="337" t="s">
        <v>16472</v>
      </c>
      <c r="B138" s="333"/>
      <c r="C138" s="340" t="s">
        <v>16553</v>
      </c>
      <c r="D138" s="316">
        <v>0.7750002769405715</v>
      </c>
      <c r="E138" s="317">
        <v>0.69331052641066382</v>
      </c>
      <c r="F138" s="318">
        <v>0.73744342479155645</v>
      </c>
      <c r="G138" s="316">
        <v>0.82722376505182749</v>
      </c>
      <c r="H138" s="317">
        <v>0.78409265015851626</v>
      </c>
      <c r="I138" s="318">
        <v>0.80273634493848822</v>
      </c>
      <c r="J138" s="316">
        <v>0.86822431483509799</v>
      </c>
      <c r="K138" s="317">
        <v>0.81247405373619941</v>
      </c>
      <c r="L138" s="318">
        <v>0.8382101278522549</v>
      </c>
      <c r="M138" s="316">
        <v>0.88278414203235545</v>
      </c>
      <c r="N138" s="317">
        <v>0.88531703361931879</v>
      </c>
      <c r="O138" s="318">
        <v>0.88373282165415601</v>
      </c>
      <c r="P138" s="326">
        <v>0.84720952250538795</v>
      </c>
    </row>
    <row r="139" spans="1:16" ht="16" thickBot="1">
      <c r="A139" s="341" t="s">
        <v>16554</v>
      </c>
      <c r="B139" s="342"/>
      <c r="C139" s="343"/>
      <c r="D139" s="324">
        <v>227.76373381406123</v>
      </c>
      <c r="E139" s="324">
        <v>90.854168705861412</v>
      </c>
      <c r="F139" s="325">
        <v>178.71649321689114</v>
      </c>
      <c r="G139" s="324">
        <v>96.709181949469439</v>
      </c>
      <c r="H139" s="324">
        <v>62.189104339617593</v>
      </c>
      <c r="I139" s="325">
        <v>85.080690057596982</v>
      </c>
      <c r="J139" s="324">
        <v>49.093451019369908</v>
      </c>
      <c r="K139" s="324">
        <v>42.635016596746055</v>
      </c>
      <c r="L139" s="325">
        <v>50.966427596604703</v>
      </c>
      <c r="M139" s="324">
        <v>12.533280558167073</v>
      </c>
      <c r="N139" s="324">
        <v>15.827753229103191</v>
      </c>
      <c r="O139" s="325">
        <v>17.876859047943682</v>
      </c>
      <c r="P139" s="328">
        <v>49.494751472561788</v>
      </c>
    </row>
    <row r="140" spans="1:16" ht="16" thickTop="1"/>
    <row r="141" spans="1:16">
      <c r="A141" s="307" t="s">
        <v>16559</v>
      </c>
    </row>
    <row r="143" spans="1:16">
      <c r="A143" s="535" t="s">
        <v>16560</v>
      </c>
      <c r="B143" s="536"/>
      <c r="C143" s="536"/>
      <c r="D143" s="536"/>
      <c r="E143" s="536"/>
      <c r="F143" s="536"/>
      <c r="G143" s="537"/>
      <c r="H143" s="537"/>
    </row>
    <row r="144" spans="1:16" ht="52">
      <c r="A144" s="538"/>
      <c r="B144" s="539"/>
      <c r="C144" s="540" t="s">
        <v>16544</v>
      </c>
      <c r="D144" s="540" t="s">
        <v>125</v>
      </c>
      <c r="E144" s="540" t="s">
        <v>16561</v>
      </c>
      <c r="F144" s="541" t="s">
        <v>5108</v>
      </c>
      <c r="G144" s="540" t="s">
        <v>5186</v>
      </c>
      <c r="H144" s="541" t="s">
        <v>16322</v>
      </c>
    </row>
    <row r="145" spans="1:8" ht="26">
      <c r="A145" s="538" t="s">
        <v>16547</v>
      </c>
      <c r="B145" s="539"/>
      <c r="C145" s="540"/>
      <c r="D145" s="540" t="s">
        <v>16562</v>
      </c>
      <c r="E145" s="540" t="s">
        <v>16562</v>
      </c>
      <c r="F145" s="540" t="s">
        <v>16562</v>
      </c>
      <c r="G145" s="540" t="s">
        <v>16562</v>
      </c>
      <c r="H145" s="540" t="s">
        <v>16562</v>
      </c>
    </row>
    <row r="146" spans="1:8">
      <c r="A146" s="538" t="s">
        <v>16563</v>
      </c>
      <c r="B146" s="539" t="s">
        <v>16402</v>
      </c>
      <c r="C146" s="540"/>
      <c r="D146" s="540">
        <v>1</v>
      </c>
      <c r="E146" s="540">
        <v>2</v>
      </c>
      <c r="F146" s="540">
        <v>3</v>
      </c>
      <c r="G146" s="540">
        <v>4</v>
      </c>
      <c r="H146" s="541">
        <v>5</v>
      </c>
    </row>
    <row r="147" spans="1:8">
      <c r="A147" s="542" t="s">
        <v>16466</v>
      </c>
      <c r="B147" s="543">
        <v>2025</v>
      </c>
      <c r="C147" s="544" t="s">
        <v>16552</v>
      </c>
      <c r="D147" s="545">
        <f t="shared" ref="D147:D153" si="0">F13</f>
        <v>74.91412954390654</v>
      </c>
      <c r="E147" s="545">
        <f t="shared" ref="E147:E153" si="1">I13</f>
        <v>35.447781405129568</v>
      </c>
      <c r="F147" s="545">
        <f t="shared" ref="F147:F153" si="2">L13</f>
        <v>22.085280284222968</v>
      </c>
      <c r="G147" s="545">
        <f t="shared" ref="G147:H153" si="3">O13</f>
        <v>3.2188224898684434</v>
      </c>
      <c r="H147" s="546">
        <f>P13</f>
        <v>18.990621720855227</v>
      </c>
    </row>
    <row r="148" spans="1:8">
      <c r="A148" s="542" t="s">
        <v>16467</v>
      </c>
      <c r="B148" s="543">
        <v>2025</v>
      </c>
      <c r="C148" s="547" t="s">
        <v>16553</v>
      </c>
      <c r="D148" s="548">
        <f t="shared" si="0"/>
        <v>0.11349294069571526</v>
      </c>
      <c r="E148" s="548">
        <f t="shared" si="1"/>
        <v>0.11349294069571526</v>
      </c>
      <c r="F148" s="548">
        <f t="shared" si="2"/>
        <v>0.11349294069571525</v>
      </c>
      <c r="G148" s="548">
        <f t="shared" si="3"/>
        <v>0.11349294069571526</v>
      </c>
      <c r="H148" s="549">
        <f t="shared" si="3"/>
        <v>0.11349294069571525</v>
      </c>
    </row>
    <row r="149" spans="1:8">
      <c r="A149" s="542" t="s">
        <v>16468</v>
      </c>
      <c r="B149" s="543">
        <v>2025</v>
      </c>
      <c r="C149" s="547" t="s">
        <v>16553</v>
      </c>
      <c r="D149" s="548">
        <f t="shared" si="0"/>
        <v>3.5218536636440243</v>
      </c>
      <c r="E149" s="548">
        <f t="shared" si="1"/>
        <v>3.5218536636440247</v>
      </c>
      <c r="F149" s="548">
        <f t="shared" si="2"/>
        <v>3.5218536636440243</v>
      </c>
      <c r="G149" s="548">
        <f t="shared" si="3"/>
        <v>0.82176585485027209</v>
      </c>
      <c r="H149" s="549">
        <f t="shared" si="3"/>
        <v>2.2545282933344124</v>
      </c>
    </row>
    <row r="150" spans="1:8">
      <c r="A150" s="542" t="s">
        <v>16469</v>
      </c>
      <c r="B150" s="543">
        <v>2025</v>
      </c>
      <c r="C150" s="547" t="s">
        <v>16553</v>
      </c>
      <c r="D150" s="548">
        <f t="shared" si="0"/>
        <v>0.84880761947483807</v>
      </c>
      <c r="E150" s="548">
        <f t="shared" si="1"/>
        <v>0.32566769879102792</v>
      </c>
      <c r="F150" s="548">
        <f t="shared" si="2"/>
        <v>0.18961142028348341</v>
      </c>
      <c r="G150" s="548">
        <f t="shared" si="3"/>
        <v>7.105735201939814E-2</v>
      </c>
      <c r="H150" s="549">
        <f t="shared" si="3"/>
        <v>0.20089079724013401</v>
      </c>
    </row>
    <row r="151" spans="1:8">
      <c r="A151" s="542" t="s">
        <v>16470</v>
      </c>
      <c r="B151" s="543">
        <v>2025</v>
      </c>
      <c r="C151" s="547" t="s">
        <v>16553</v>
      </c>
      <c r="D151" s="548">
        <f t="shared" si="0"/>
        <v>0.23479024424293501</v>
      </c>
      <c r="E151" s="548">
        <f t="shared" si="1"/>
        <v>0.23479024424293501</v>
      </c>
      <c r="F151" s="548">
        <f t="shared" si="2"/>
        <v>0.23479024424293499</v>
      </c>
      <c r="G151" s="548">
        <f t="shared" si="3"/>
        <v>4.4339509927881347E-2</v>
      </c>
      <c r="H151" s="549">
        <f t="shared" si="3"/>
        <v>0.14539943013478554</v>
      </c>
    </row>
    <row r="152" spans="1:8">
      <c r="A152" s="542" t="s">
        <v>16471</v>
      </c>
      <c r="B152" s="543">
        <v>2025</v>
      </c>
      <c r="C152" s="547" t="s">
        <v>16553</v>
      </c>
      <c r="D152" s="548">
        <f t="shared" si="0"/>
        <v>3.8150122904710759</v>
      </c>
      <c r="E152" s="548">
        <f t="shared" si="1"/>
        <v>3.3780093396068307</v>
      </c>
      <c r="F152" s="548">
        <f t="shared" si="2"/>
        <v>3.1570187426063696</v>
      </c>
      <c r="G152" s="548">
        <f t="shared" si="3"/>
        <v>2.8274830973110396</v>
      </c>
      <c r="H152" s="549">
        <f t="shared" si="3"/>
        <v>3.0829085834158616</v>
      </c>
    </row>
    <row r="153" spans="1:8">
      <c r="A153" s="542" t="s">
        <v>16472</v>
      </c>
      <c r="B153" s="543">
        <v>2025</v>
      </c>
      <c r="C153" s="547" t="s">
        <v>16553</v>
      </c>
      <c r="D153" s="548">
        <f t="shared" si="0"/>
        <v>-2.8192914369273336</v>
      </c>
      <c r="E153" s="548">
        <f t="shared" si="1"/>
        <v>-2.4407438218324145</v>
      </c>
      <c r="F153" s="548">
        <f t="shared" si="2"/>
        <v>-2.2493138479901686</v>
      </c>
      <c r="G153" s="548">
        <f t="shared" si="3"/>
        <v>-1.9638582638376847</v>
      </c>
      <c r="H153" s="549">
        <f t="shared" si="3"/>
        <v>-2.1851169725219601</v>
      </c>
    </row>
    <row r="154" spans="1:8">
      <c r="A154" s="542" t="s">
        <v>16466</v>
      </c>
      <c r="B154" s="543">
        <v>2030</v>
      </c>
      <c r="C154" s="544" t="s">
        <v>16552</v>
      </c>
      <c r="D154" s="545">
        <f>F30</f>
        <v>85.515602057789792</v>
      </c>
      <c r="E154" s="545">
        <f>I30</f>
        <v>39.745520039465902</v>
      </c>
      <c r="F154" s="545">
        <f>L30</f>
        <v>24.113169852808777</v>
      </c>
      <c r="G154" s="546">
        <f>O30</f>
        <v>3.5671553315295728</v>
      </c>
      <c r="H154" s="546">
        <f>P30</f>
        <v>21.173583133257367</v>
      </c>
    </row>
    <row r="155" spans="1:8">
      <c r="A155" s="542" t="s">
        <v>16467</v>
      </c>
      <c r="B155" s="543">
        <v>2030</v>
      </c>
      <c r="C155" s="547" t="s">
        <v>16553</v>
      </c>
      <c r="D155" s="548">
        <f t="shared" ref="D155:D160" si="4">F31</f>
        <v>0.12315844696234882</v>
      </c>
      <c r="E155" s="548">
        <f t="shared" ref="E155:E160" si="5">I31</f>
        <v>0.1231584469623488</v>
      </c>
      <c r="F155" s="548">
        <f t="shared" ref="F155:F160" si="6">L31</f>
        <v>0.12315844696234879</v>
      </c>
      <c r="G155" s="549">
        <f t="shared" ref="G155:G160" si="7">O31</f>
        <v>0.1231584469623488</v>
      </c>
      <c r="H155" s="549">
        <f t="shared" ref="H155:H160" si="8">P31</f>
        <v>0.12315844696234882</v>
      </c>
    </row>
    <row r="156" spans="1:8">
      <c r="A156" s="542" t="s">
        <v>16468</v>
      </c>
      <c r="B156" s="543">
        <v>2030</v>
      </c>
      <c r="C156" s="547" t="s">
        <v>16553</v>
      </c>
      <c r="D156" s="548">
        <f t="shared" si="4"/>
        <v>3.8884110217089574</v>
      </c>
      <c r="E156" s="548">
        <f t="shared" si="5"/>
        <v>3.8884110217089574</v>
      </c>
      <c r="F156" s="548">
        <f t="shared" si="6"/>
        <v>3.8884110217089569</v>
      </c>
      <c r="G156" s="549">
        <f t="shared" si="7"/>
        <v>0.90729590506542335</v>
      </c>
      <c r="H156" s="549">
        <f t="shared" si="8"/>
        <v>2.4856782933806323</v>
      </c>
    </row>
    <row r="157" spans="1:8">
      <c r="A157" s="542" t="s">
        <v>16469</v>
      </c>
      <c r="B157" s="543">
        <v>2030</v>
      </c>
      <c r="C157" s="547" t="s">
        <v>16553</v>
      </c>
      <c r="D157" s="548">
        <f t="shared" si="4"/>
        <v>0.61100867282820381</v>
      </c>
      <c r="E157" s="548">
        <f t="shared" si="5"/>
        <v>0.23875728912608074</v>
      </c>
      <c r="F157" s="548">
        <f t="shared" si="6"/>
        <v>0.1406544854939541</v>
      </c>
      <c r="G157" s="549">
        <f t="shared" si="7"/>
        <v>4.9861191429065838E-2</v>
      </c>
      <c r="H157" s="549">
        <f t="shared" si="8"/>
        <v>0.14598283499559422</v>
      </c>
    </row>
    <row r="158" spans="1:8">
      <c r="A158" s="542" t="s">
        <v>16470</v>
      </c>
      <c r="B158" s="543">
        <v>2030</v>
      </c>
      <c r="C158" s="547" t="s">
        <v>16553</v>
      </c>
      <c r="D158" s="548">
        <f t="shared" si="4"/>
        <v>0.25922740144726381</v>
      </c>
      <c r="E158" s="548">
        <f t="shared" si="5"/>
        <v>0.25922740144726381</v>
      </c>
      <c r="F158" s="548">
        <f t="shared" si="6"/>
        <v>0.25922740144726375</v>
      </c>
      <c r="G158" s="549">
        <f t="shared" si="7"/>
        <v>4.8758405240324904E-2</v>
      </c>
      <c r="H158" s="549">
        <f t="shared" si="8"/>
        <v>0.16019340318614078</v>
      </c>
    </row>
    <row r="159" spans="1:8">
      <c r="A159" s="542" t="s">
        <v>16471</v>
      </c>
      <c r="B159" s="543">
        <v>2030</v>
      </c>
      <c r="C159" s="547" t="s">
        <v>16553</v>
      </c>
      <c r="D159" s="548">
        <f t="shared" si="4"/>
        <v>3.1026805539440572</v>
      </c>
      <c r="E159" s="548">
        <f t="shared" si="5"/>
        <v>2.7314404290088352</v>
      </c>
      <c r="F159" s="548">
        <f t="shared" si="6"/>
        <v>2.5421331110848486</v>
      </c>
      <c r="G159" s="549">
        <f t="shared" si="7"/>
        <v>2.2666262309983543</v>
      </c>
      <c r="H159" s="549">
        <f t="shared" si="8"/>
        <v>2.4814284307826067</v>
      </c>
    </row>
    <row r="160" spans="1:8">
      <c r="A160" s="542" t="s">
        <v>16472</v>
      </c>
      <c r="B160" s="543">
        <v>2030</v>
      </c>
      <c r="C160" s="547" t="s">
        <v>16553</v>
      </c>
      <c r="D160" s="548">
        <f t="shared" si="4"/>
        <v>-1.2368720687156314</v>
      </c>
      <c r="E160" s="548">
        <f t="shared" si="5"/>
        <v>-1.0046747023734444</v>
      </c>
      <c r="F160" s="548">
        <f t="shared" si="6"/>
        <v>-0.88626977332941148</v>
      </c>
      <c r="G160" s="549">
        <f t="shared" si="7"/>
        <v>-0.71395011371180062</v>
      </c>
      <c r="H160" s="549">
        <f t="shared" si="8"/>
        <v>-0.84830117579894637</v>
      </c>
    </row>
    <row r="161" spans="1:8">
      <c r="A161" s="542" t="s">
        <v>16466</v>
      </c>
      <c r="B161" s="543">
        <v>2035</v>
      </c>
      <c r="C161" s="544" t="s">
        <v>16552</v>
      </c>
      <c r="D161" s="545">
        <f>F47</f>
        <v>98.936722462011076</v>
      </c>
      <c r="E161" s="545">
        <f>I47</f>
        <v>44.732501722396407</v>
      </c>
      <c r="F161" s="545">
        <f>L47</f>
        <v>26.745242053052444</v>
      </c>
      <c r="G161" s="545">
        <f t="shared" ref="G161:H167" si="9">O47</f>
        <v>4.1452553611715368</v>
      </c>
      <c r="H161" s="546">
        <f t="shared" si="9"/>
        <v>23.919414776045272</v>
      </c>
    </row>
    <row r="162" spans="1:8">
      <c r="A162" s="542" t="s">
        <v>16467</v>
      </c>
      <c r="B162" s="543">
        <v>2035</v>
      </c>
      <c r="C162" s="547" t="s">
        <v>16553</v>
      </c>
      <c r="D162" s="548">
        <f t="shared" ref="D162:D167" si="10">F48</f>
        <v>0.13291651786927275</v>
      </c>
      <c r="E162" s="548">
        <f t="shared" ref="E162:E167" si="11">I48</f>
        <v>0.13291651786927275</v>
      </c>
      <c r="F162" s="548">
        <f t="shared" ref="F162:F167" si="12">L48</f>
        <v>0.13291651786927275</v>
      </c>
      <c r="G162" s="548">
        <f t="shared" si="9"/>
        <v>0.13291651786927275</v>
      </c>
      <c r="H162" s="549">
        <f t="shared" si="9"/>
        <v>0.13291651786927275</v>
      </c>
    </row>
    <row r="163" spans="1:8">
      <c r="A163" s="542" t="s">
        <v>16468</v>
      </c>
      <c r="B163" s="543">
        <v>2035</v>
      </c>
      <c r="C163" s="547" t="s">
        <v>16553</v>
      </c>
      <c r="D163" s="548">
        <f t="shared" si="10"/>
        <v>4.2931199640201578</v>
      </c>
      <c r="E163" s="548">
        <f t="shared" si="11"/>
        <v>4.2931199640201578</v>
      </c>
      <c r="F163" s="548">
        <f t="shared" si="12"/>
        <v>4.2931199640201578</v>
      </c>
      <c r="G163" s="548">
        <f t="shared" si="9"/>
        <v>1.0017279916047037</v>
      </c>
      <c r="H163" s="549">
        <f t="shared" si="9"/>
        <v>2.7387805226160813</v>
      </c>
    </row>
    <row r="164" spans="1:8">
      <c r="A164" s="542" t="s">
        <v>16469</v>
      </c>
      <c r="B164" s="543">
        <v>2035</v>
      </c>
      <c r="C164" s="547" t="s">
        <v>16553</v>
      </c>
      <c r="D164" s="548">
        <f t="shared" si="10"/>
        <v>0.54916141641642535</v>
      </c>
      <c r="E164" s="548">
        <f t="shared" si="11"/>
        <v>0.21717184318258032</v>
      </c>
      <c r="F164" s="548">
        <f t="shared" si="12"/>
        <v>0.12884030922509038</v>
      </c>
      <c r="G164" s="548">
        <f t="shared" si="9"/>
        <v>4.4062891904759087E-2</v>
      </c>
      <c r="H164" s="549">
        <f t="shared" si="9"/>
        <v>0.13185462188900687</v>
      </c>
    </row>
    <row r="165" spans="1:8">
      <c r="A165" s="542" t="s">
        <v>16470</v>
      </c>
      <c r="B165" s="543">
        <v>2035</v>
      </c>
      <c r="C165" s="547" t="s">
        <v>16553</v>
      </c>
      <c r="D165" s="548">
        <f t="shared" si="10"/>
        <v>0.2862079976013438</v>
      </c>
      <c r="E165" s="548">
        <f t="shared" si="11"/>
        <v>0.28620799760134386</v>
      </c>
      <c r="F165" s="548">
        <f t="shared" si="12"/>
        <v>0.2862079976013438</v>
      </c>
      <c r="G165" s="548">
        <f t="shared" si="9"/>
        <v>5.3641334582961428E-2</v>
      </c>
      <c r="H165" s="549">
        <f t="shared" si="9"/>
        <v>0.17637983367715532</v>
      </c>
    </row>
    <row r="166" spans="1:8">
      <c r="A166" s="542" t="s">
        <v>16471</v>
      </c>
      <c r="B166" s="543">
        <v>2035</v>
      </c>
      <c r="C166" s="547" t="s">
        <v>16553</v>
      </c>
      <c r="D166" s="548">
        <f t="shared" si="10"/>
        <v>2.5204650935863628</v>
      </c>
      <c r="E166" s="548">
        <f t="shared" si="11"/>
        <v>2.2060286016947499</v>
      </c>
      <c r="F166" s="548">
        <f t="shared" si="12"/>
        <v>2.0450362069440198</v>
      </c>
      <c r="G166" s="548">
        <f t="shared" si="9"/>
        <v>1.8155761081390644</v>
      </c>
      <c r="H166" s="549">
        <f t="shared" si="9"/>
        <v>1.9951929774234676</v>
      </c>
    </row>
    <row r="167" spans="1:8">
      <c r="A167" s="542" t="s">
        <v>16472</v>
      </c>
      <c r="B167" s="543">
        <v>2035</v>
      </c>
      <c r="C167" s="547" t="s">
        <v>16553</v>
      </c>
      <c r="D167" s="548">
        <f t="shared" si="10"/>
        <v>-7.3715100069343287E-2</v>
      </c>
      <c r="E167" s="548">
        <f t="shared" si="11"/>
        <v>6.1192147890408728E-2</v>
      </c>
      <c r="F167" s="548">
        <f t="shared" si="12"/>
        <v>0.13026504966339256</v>
      </c>
      <c r="G167" s="548">
        <f t="shared" si="9"/>
        <v>0.22871364340047032</v>
      </c>
      <c r="H167" s="549">
        <f t="shared" si="9"/>
        <v>0.15165001323295776</v>
      </c>
    </row>
    <row r="168" spans="1:8">
      <c r="A168" s="542" t="s">
        <v>16466</v>
      </c>
      <c r="B168" s="543">
        <v>2040</v>
      </c>
      <c r="C168" s="544" t="s">
        <v>16552</v>
      </c>
      <c r="D168" s="545">
        <f>F64</f>
        <v>113.53577713241191</v>
      </c>
      <c r="E168" s="545">
        <f>I64</f>
        <v>50.668246127175436</v>
      </c>
      <c r="F168" s="545">
        <f>L64</f>
        <v>29.30735360398651</v>
      </c>
      <c r="G168" s="545">
        <f t="shared" ref="G168:H174" si="13">O64</f>
        <v>4.7554344490300782</v>
      </c>
      <c r="H168" s="546">
        <f t="shared" si="13"/>
        <v>26.878437965421387</v>
      </c>
    </row>
    <row r="169" spans="1:8">
      <c r="A169" s="542" t="s">
        <v>16467</v>
      </c>
      <c r="B169" s="543">
        <v>2040</v>
      </c>
      <c r="C169" s="547" t="s">
        <v>16553</v>
      </c>
      <c r="D169" s="548">
        <f t="shared" ref="D169:D174" si="14">F65</f>
        <v>0.14372349109700028</v>
      </c>
      <c r="E169" s="548">
        <f t="shared" ref="E169:E174" si="15">I65</f>
        <v>0.14372349109700025</v>
      </c>
      <c r="F169" s="548">
        <f t="shared" ref="F169:F174" si="16">L65</f>
        <v>0.14372349109700028</v>
      </c>
      <c r="G169" s="548">
        <f t="shared" si="13"/>
        <v>0.14372349109700028</v>
      </c>
      <c r="H169" s="549">
        <f t="shared" si="13"/>
        <v>0.14372349109700028</v>
      </c>
    </row>
    <row r="170" spans="1:8">
      <c r="A170" s="542" t="s">
        <v>16468</v>
      </c>
      <c r="B170" s="543">
        <v>2040</v>
      </c>
      <c r="C170" s="547" t="s">
        <v>16553</v>
      </c>
      <c r="D170" s="548">
        <f t="shared" si="14"/>
        <v>4.739951338109333</v>
      </c>
      <c r="E170" s="548">
        <f t="shared" si="15"/>
        <v>4.7399513381093312</v>
      </c>
      <c r="F170" s="548">
        <f t="shared" si="16"/>
        <v>4.7399513381093321</v>
      </c>
      <c r="G170" s="548">
        <f t="shared" si="13"/>
        <v>1.1059886455588441</v>
      </c>
      <c r="H170" s="549">
        <f t="shared" si="13"/>
        <v>3.0188852820899656</v>
      </c>
    </row>
    <row r="171" spans="1:8">
      <c r="A171" s="542" t="s">
        <v>16469</v>
      </c>
      <c r="B171" s="543">
        <v>2040</v>
      </c>
      <c r="C171" s="547" t="s">
        <v>16553</v>
      </c>
      <c r="D171" s="548">
        <f t="shared" si="14"/>
        <v>0.56111551250721681</v>
      </c>
      <c r="E171" s="548">
        <f t="shared" si="15"/>
        <v>0.22314726775877552</v>
      </c>
      <c r="F171" s="548">
        <f t="shared" si="16"/>
        <v>0.13273303422093191</v>
      </c>
      <c r="G171" s="548">
        <f t="shared" si="13"/>
        <v>4.4692126290609278E-2</v>
      </c>
      <c r="H171" s="549">
        <f t="shared" si="13"/>
        <v>0.13489346950920786</v>
      </c>
    </row>
    <row r="172" spans="1:8">
      <c r="A172" s="542" t="s">
        <v>16470</v>
      </c>
      <c r="B172" s="543">
        <v>2040</v>
      </c>
      <c r="C172" s="547" t="s">
        <v>16553</v>
      </c>
      <c r="D172" s="548">
        <f t="shared" si="14"/>
        <v>0.31599675587395548</v>
      </c>
      <c r="E172" s="548">
        <f t="shared" si="15"/>
        <v>0.31599675587395543</v>
      </c>
      <c r="F172" s="548">
        <f t="shared" si="16"/>
        <v>0.31599675587395548</v>
      </c>
      <c r="G172" s="548">
        <f t="shared" si="13"/>
        <v>5.9115208461390623E-2</v>
      </c>
      <c r="H172" s="549">
        <f t="shared" si="13"/>
        <v>0.19433614758653225</v>
      </c>
    </row>
    <row r="173" spans="1:8">
      <c r="A173" s="542" t="s">
        <v>16471</v>
      </c>
      <c r="B173" s="543">
        <v>2040</v>
      </c>
      <c r="C173" s="547" t="s">
        <v>16553</v>
      </c>
      <c r="D173" s="548">
        <f t="shared" si="14"/>
        <v>2.2332095802951271</v>
      </c>
      <c r="E173" s="548">
        <f t="shared" si="15"/>
        <v>1.947310331177323</v>
      </c>
      <c r="F173" s="548">
        <f t="shared" si="16"/>
        <v>1.7988903658816124</v>
      </c>
      <c r="G173" s="548">
        <f t="shared" si="13"/>
        <v>1.5926726195344769</v>
      </c>
      <c r="H173" s="549">
        <f t="shared" si="13"/>
        <v>1.7548086728223826</v>
      </c>
    </row>
    <row r="174" spans="1:8">
      <c r="A174" s="542" t="s">
        <v>16472</v>
      </c>
      <c r="B174" s="543">
        <v>2040</v>
      </c>
      <c r="C174" s="547" t="s">
        <v>16553</v>
      </c>
      <c r="D174" s="548">
        <f t="shared" si="14"/>
        <v>0.47623146213570833</v>
      </c>
      <c r="E174" s="548">
        <f t="shared" si="15"/>
        <v>0.56696085262808138</v>
      </c>
      <c r="F174" s="548">
        <f t="shared" si="16"/>
        <v>0.61406154642049615</v>
      </c>
      <c r="G174" s="548">
        <f t="shared" si="13"/>
        <v>0.67950421719532195</v>
      </c>
      <c r="H174" s="549">
        <f t="shared" si="13"/>
        <v>0.62805075819869083</v>
      </c>
    </row>
    <row r="175" spans="1:8">
      <c r="A175" s="542" t="s">
        <v>16466</v>
      </c>
      <c r="B175" s="543">
        <v>2045</v>
      </c>
      <c r="C175" s="544" t="s">
        <v>16552</v>
      </c>
      <c r="D175" s="545">
        <f>F81</f>
        <v>124.91731809214532</v>
      </c>
      <c r="E175" s="545">
        <f>I81</f>
        <v>56.770920465791583</v>
      </c>
      <c r="F175" s="545">
        <f>L81</f>
        <v>32.001463571825106</v>
      </c>
      <c r="G175" s="545">
        <f t="shared" ref="G175:H181" si="17">O81</f>
        <v>5.36142187206159</v>
      </c>
      <c r="H175" s="546">
        <f t="shared" si="17"/>
        <v>29.69737079033899</v>
      </c>
    </row>
    <row r="176" spans="1:8">
      <c r="A176" s="542" t="s">
        <v>16467</v>
      </c>
      <c r="B176" s="543">
        <v>2045</v>
      </c>
      <c r="C176" s="547" t="s">
        <v>16553</v>
      </c>
      <c r="D176" s="548">
        <f t="shared" ref="D176:D181" si="18">F82</f>
        <v>0.15412234358224444</v>
      </c>
      <c r="E176" s="548">
        <f t="shared" ref="E176:E181" si="19">I82</f>
        <v>0.15412234358224444</v>
      </c>
      <c r="F176" s="548">
        <f t="shared" ref="F176:F181" si="20">L82</f>
        <v>0.15412234358224439</v>
      </c>
      <c r="G176" s="548">
        <f t="shared" si="17"/>
        <v>0.15412234358224444</v>
      </c>
      <c r="H176" s="549">
        <f t="shared" si="17"/>
        <v>0.15412234358224441</v>
      </c>
    </row>
    <row r="177" spans="1:8">
      <c r="A177" s="542" t="s">
        <v>16468</v>
      </c>
      <c r="B177" s="543">
        <v>2045</v>
      </c>
      <c r="C177" s="547" t="s">
        <v>16553</v>
      </c>
      <c r="D177" s="548">
        <f t="shared" si="18"/>
        <v>5.2332892805086679</v>
      </c>
      <c r="E177" s="548">
        <f t="shared" si="19"/>
        <v>5.233289280508667</v>
      </c>
      <c r="F177" s="548">
        <f t="shared" si="20"/>
        <v>5.233289280508667</v>
      </c>
      <c r="G177" s="548">
        <f t="shared" si="17"/>
        <v>1.2211008321186891</v>
      </c>
      <c r="H177" s="549">
        <f t="shared" si="17"/>
        <v>3.3300574450427662</v>
      </c>
    </row>
    <row r="178" spans="1:8">
      <c r="A178" s="542" t="s">
        <v>16469</v>
      </c>
      <c r="B178" s="543">
        <v>2045</v>
      </c>
      <c r="C178" s="547" t="s">
        <v>16553</v>
      </c>
      <c r="D178" s="548">
        <f t="shared" si="18"/>
        <v>0.60226138698345677</v>
      </c>
      <c r="E178" s="548">
        <f t="shared" si="19"/>
        <v>0.24006798955573488</v>
      </c>
      <c r="F178" s="548">
        <f t="shared" si="20"/>
        <v>0.14291943027965376</v>
      </c>
      <c r="G178" s="548">
        <f t="shared" si="17"/>
        <v>4.7832848435144584E-2</v>
      </c>
      <c r="H178" s="549">
        <f t="shared" si="17"/>
        <v>0.14483244160567227</v>
      </c>
    </row>
    <row r="179" spans="1:8">
      <c r="A179" s="542" t="s">
        <v>16470</v>
      </c>
      <c r="B179" s="543">
        <v>2045</v>
      </c>
      <c r="C179" s="547" t="s">
        <v>16553</v>
      </c>
      <c r="D179" s="548">
        <f t="shared" si="18"/>
        <v>0.34888595203391121</v>
      </c>
      <c r="E179" s="548">
        <f t="shared" si="19"/>
        <v>0.34888595203391121</v>
      </c>
      <c r="F179" s="548">
        <f t="shared" si="20"/>
        <v>0.34888595203391121</v>
      </c>
      <c r="G179" s="548">
        <f t="shared" si="17"/>
        <v>6.5233231682730791E-2</v>
      </c>
      <c r="H179" s="549">
        <f t="shared" si="17"/>
        <v>0.21433173192854493</v>
      </c>
    </row>
    <row r="180" spans="1:8">
      <c r="A180" s="542" t="s">
        <v>16471</v>
      </c>
      <c r="B180" s="543">
        <v>2045</v>
      </c>
      <c r="C180" s="547" t="s">
        <v>16553</v>
      </c>
      <c r="D180" s="548">
        <f t="shared" si="18"/>
        <v>2.1701960069107145</v>
      </c>
      <c r="E180" s="548">
        <f t="shared" si="19"/>
        <v>1.8881413452460223</v>
      </c>
      <c r="F180" s="548">
        <f t="shared" si="20"/>
        <v>1.7397058123536091</v>
      </c>
      <c r="G180" s="548">
        <f t="shared" si="17"/>
        <v>1.5380237378673614</v>
      </c>
      <c r="H180" s="549">
        <f t="shared" si="17"/>
        <v>1.69731771109297</v>
      </c>
    </row>
    <row r="181" spans="1:8">
      <c r="A181" s="542" t="s">
        <v>16472</v>
      </c>
      <c r="B181" s="543">
        <v>2045</v>
      </c>
      <c r="C181" s="547" t="s">
        <v>16553</v>
      </c>
      <c r="D181" s="548">
        <f t="shared" si="18"/>
        <v>0.66072528060782554</v>
      </c>
      <c r="E181" s="548">
        <f t="shared" si="19"/>
        <v>0.73416174870761708</v>
      </c>
      <c r="F181" s="548">
        <f t="shared" si="20"/>
        <v>0.77280880106191541</v>
      </c>
      <c r="G181" s="548">
        <f t="shared" si="17"/>
        <v>0.82531925822612406</v>
      </c>
      <c r="H181" s="549">
        <f t="shared" si="17"/>
        <v>0.78384507476739373</v>
      </c>
    </row>
    <row r="182" spans="1:8">
      <c r="A182" s="542" t="s">
        <v>16466</v>
      </c>
      <c r="B182" s="543">
        <v>2050</v>
      </c>
      <c r="C182" s="544" t="s">
        <v>16552</v>
      </c>
      <c r="D182" s="545">
        <f>F98</f>
        <v>139.00453770329585</v>
      </c>
      <c r="E182" s="545">
        <f>I98</f>
        <v>61.956294903372601</v>
      </c>
      <c r="F182" s="545">
        <f>L98</f>
        <v>34.557261088033165</v>
      </c>
      <c r="G182" s="545">
        <f t="shared" ref="G182:H188" si="21">O98</f>
        <v>7.1345467118481425</v>
      </c>
      <c r="H182" s="546">
        <f t="shared" si="21"/>
        <v>33.083948566393985</v>
      </c>
    </row>
    <row r="183" spans="1:8">
      <c r="A183" s="542" t="s">
        <v>16467</v>
      </c>
      <c r="B183" s="543">
        <v>2050</v>
      </c>
      <c r="C183" s="547" t="s">
        <v>16553</v>
      </c>
      <c r="D183" s="548">
        <f t="shared" ref="D183:D188" si="22">F99</f>
        <v>0.16444430934150475</v>
      </c>
      <c r="E183" s="548">
        <f t="shared" ref="E183:E188" si="23">I99</f>
        <v>0.16444430934150478</v>
      </c>
      <c r="F183" s="548">
        <f t="shared" ref="F183:F188" si="24">L99</f>
        <v>0.16444430934150475</v>
      </c>
      <c r="G183" s="548">
        <f t="shared" si="21"/>
        <v>0.16444430934150475</v>
      </c>
      <c r="H183" s="549">
        <f t="shared" si="21"/>
        <v>0.16444430934150475</v>
      </c>
    </row>
    <row r="184" spans="1:8">
      <c r="A184" s="542" t="s">
        <v>16468</v>
      </c>
      <c r="B184" s="543">
        <v>2050</v>
      </c>
      <c r="C184" s="547" t="s">
        <v>16553</v>
      </c>
      <c r="D184" s="548">
        <f t="shared" si="22"/>
        <v>5.777974232201962</v>
      </c>
      <c r="E184" s="548">
        <f t="shared" si="23"/>
        <v>5.777974232201962</v>
      </c>
      <c r="F184" s="548">
        <f t="shared" si="24"/>
        <v>5.777974232201962</v>
      </c>
      <c r="G184" s="548">
        <f t="shared" si="21"/>
        <v>1.3481939875137909</v>
      </c>
      <c r="H184" s="549">
        <f t="shared" si="21"/>
        <v>3.6751547644222615</v>
      </c>
    </row>
    <row r="185" spans="1:8">
      <c r="A185" s="542" t="s">
        <v>16469</v>
      </c>
      <c r="B185" s="543">
        <v>2050</v>
      </c>
      <c r="C185" s="547" t="s">
        <v>16553</v>
      </c>
      <c r="D185" s="548">
        <f t="shared" si="22"/>
        <v>0.65726105111643551</v>
      </c>
      <c r="E185" s="548">
        <f t="shared" si="23"/>
        <v>0.26224158857577307</v>
      </c>
      <c r="F185" s="548">
        <f t="shared" si="24"/>
        <v>0.15616597304326157</v>
      </c>
      <c r="G185" s="548">
        <f t="shared" si="21"/>
        <v>5.2135735678813855E-2</v>
      </c>
      <c r="H185" s="549">
        <f t="shared" si="21"/>
        <v>0.15809261734197494</v>
      </c>
    </row>
    <row r="186" spans="1:8">
      <c r="A186" s="542" t="s">
        <v>16470</v>
      </c>
      <c r="B186" s="543">
        <v>2050</v>
      </c>
      <c r="C186" s="547" t="s">
        <v>16553</v>
      </c>
      <c r="D186" s="548">
        <f t="shared" si="22"/>
        <v>0.38519828214679741</v>
      </c>
      <c r="E186" s="548">
        <f t="shared" si="23"/>
        <v>0.38519828214679741</v>
      </c>
      <c r="F186" s="548">
        <f t="shared" si="24"/>
        <v>0.38519828214679741</v>
      </c>
      <c r="G186" s="548">
        <f t="shared" si="21"/>
        <v>7.2007815926864963E-2</v>
      </c>
      <c r="H186" s="549">
        <f t="shared" si="21"/>
        <v>0.23652657088527532</v>
      </c>
    </row>
    <row r="187" spans="1:8">
      <c r="A187" s="542" t="s">
        <v>16471</v>
      </c>
      <c r="B187" s="543">
        <v>2050</v>
      </c>
      <c r="C187" s="547" t="s">
        <v>16553</v>
      </c>
      <c r="D187" s="548">
        <f t="shared" si="22"/>
        <v>2.2232823789748277</v>
      </c>
      <c r="E187" s="548">
        <f t="shared" si="23"/>
        <v>1.9312533005247789</v>
      </c>
      <c r="F187" s="548">
        <f t="shared" si="24"/>
        <v>1.7761316246234757</v>
      </c>
      <c r="G187" s="548">
        <f t="shared" si="21"/>
        <v>1.5693959806692896</v>
      </c>
      <c r="H187" s="549">
        <f t="shared" si="21"/>
        <v>1.7334904896778842</v>
      </c>
    </row>
    <row r="188" spans="1:8">
      <c r="A188" s="542" t="s">
        <v>16472</v>
      </c>
      <c r="B188" s="543">
        <v>2050</v>
      </c>
      <c r="C188" s="547" t="s">
        <v>16553</v>
      </c>
      <c r="D188" s="548">
        <f t="shared" si="22"/>
        <v>0.72596253164319169</v>
      </c>
      <c r="E188" s="548">
        <f t="shared" si="23"/>
        <v>0.79190328878984539</v>
      </c>
      <c r="F188" s="548">
        <f t="shared" si="24"/>
        <v>0.8269300772626903</v>
      </c>
      <c r="G188" s="548">
        <f t="shared" si="21"/>
        <v>0.87361140421784766</v>
      </c>
      <c r="H188" s="549">
        <f t="shared" si="21"/>
        <v>0.83655853186326834</v>
      </c>
    </row>
    <row r="189" spans="1:8">
      <c r="A189" s="542" t="s">
        <v>16466</v>
      </c>
      <c r="B189" s="543">
        <v>2055</v>
      </c>
      <c r="C189" s="544" t="s">
        <v>16552</v>
      </c>
      <c r="D189" s="545">
        <f>F115</f>
        <v>150.57414212395764</v>
      </c>
      <c r="E189" s="545">
        <f>I115</f>
        <v>67.77131310435405</v>
      </c>
      <c r="F189" s="545">
        <f>L115</f>
        <v>37.214999939564251</v>
      </c>
      <c r="G189" s="545">
        <f t="shared" ref="G189:H195" si="25">O115</f>
        <v>6.6063172451478307</v>
      </c>
      <c r="H189" s="546">
        <f t="shared" si="25"/>
        <v>35.354117514606152</v>
      </c>
    </row>
    <row r="190" spans="1:8">
      <c r="A190" s="542" t="s">
        <v>16467</v>
      </c>
      <c r="B190" s="543">
        <v>2055</v>
      </c>
      <c r="C190" s="547" t="s">
        <v>16553</v>
      </c>
      <c r="D190" s="548">
        <f t="shared" ref="D190:D195" si="26">F116</f>
        <v>0.17533071446943876</v>
      </c>
      <c r="E190" s="548">
        <f t="shared" ref="E190:E195" si="27">I116</f>
        <v>0.17533071446943876</v>
      </c>
      <c r="F190" s="548">
        <f t="shared" ref="F190:F195" si="28">L116</f>
        <v>0.17533071446943876</v>
      </c>
      <c r="G190" s="548">
        <f t="shared" si="25"/>
        <v>0.17533071446943876</v>
      </c>
      <c r="H190" s="549">
        <f t="shared" si="25"/>
        <v>0.17533071446943876</v>
      </c>
    </row>
    <row r="191" spans="1:8">
      <c r="A191" s="542" t="s">
        <v>16468</v>
      </c>
      <c r="B191" s="543">
        <v>2055</v>
      </c>
      <c r="C191" s="547" t="s">
        <v>16553</v>
      </c>
      <c r="D191" s="548">
        <f t="shared" si="26"/>
        <v>6.3793504311584464</v>
      </c>
      <c r="E191" s="548">
        <f t="shared" si="27"/>
        <v>6.3793504311584455</v>
      </c>
      <c r="F191" s="548">
        <f t="shared" si="28"/>
        <v>6.3793504311584455</v>
      </c>
      <c r="G191" s="548">
        <f t="shared" si="25"/>
        <v>1.4885151006036368</v>
      </c>
      <c r="H191" s="549">
        <f t="shared" si="25"/>
        <v>4.0577052326885257</v>
      </c>
    </row>
    <row r="192" spans="1:8">
      <c r="A192" s="542" t="s">
        <v>16469</v>
      </c>
      <c r="B192" s="543">
        <v>2055</v>
      </c>
      <c r="C192" s="547" t="s">
        <v>16553</v>
      </c>
      <c r="D192" s="548">
        <f t="shared" si="26"/>
        <v>0.72608948023850162</v>
      </c>
      <c r="E192" s="548">
        <f t="shared" si="27"/>
        <v>0.28957793296417134</v>
      </c>
      <c r="F192" s="548">
        <f t="shared" si="28"/>
        <v>0.17243278868663203</v>
      </c>
      <c r="G192" s="548">
        <f t="shared" si="25"/>
        <v>5.7562334231524875E-2</v>
      </c>
      <c r="H192" s="549">
        <f t="shared" si="25"/>
        <v>0.17462311390047247</v>
      </c>
    </row>
    <row r="193" spans="1:8">
      <c r="A193" s="542" t="s">
        <v>16470</v>
      </c>
      <c r="B193" s="543">
        <v>2055</v>
      </c>
      <c r="C193" s="547" t="s">
        <v>16553</v>
      </c>
      <c r="D193" s="548">
        <f t="shared" si="26"/>
        <v>0.42529002874389632</v>
      </c>
      <c r="E193" s="548">
        <f t="shared" si="27"/>
        <v>0.42529002874389638</v>
      </c>
      <c r="F193" s="548">
        <f t="shared" si="28"/>
        <v>0.42529002874389632</v>
      </c>
      <c r="G193" s="548">
        <f t="shared" si="25"/>
        <v>7.9544483471865546E-2</v>
      </c>
      <c r="H193" s="549">
        <f t="shared" si="25"/>
        <v>0.26116704548612268</v>
      </c>
    </row>
    <row r="194" spans="1:8">
      <c r="A194" s="542" t="s">
        <v>16471</v>
      </c>
      <c r="B194" s="543">
        <v>2055</v>
      </c>
      <c r="C194" s="547" t="s">
        <v>16553</v>
      </c>
      <c r="D194" s="548">
        <f t="shared" si="26"/>
        <v>2.4021170231806859</v>
      </c>
      <c r="E194" s="548">
        <f t="shared" si="27"/>
        <v>2.0842205033076939</v>
      </c>
      <c r="F194" s="548">
        <f t="shared" si="28"/>
        <v>1.9137637327954609</v>
      </c>
      <c r="G194" s="548">
        <f t="shared" si="25"/>
        <v>1.6907309387513771</v>
      </c>
      <c r="H194" s="549">
        <f t="shared" si="25"/>
        <v>1.8687071645037612</v>
      </c>
    </row>
    <row r="195" spans="1:8">
      <c r="A195" s="542" t="s">
        <v>16472</v>
      </c>
      <c r="B195" s="543">
        <v>2055</v>
      </c>
      <c r="C195" s="547" t="s">
        <v>16553</v>
      </c>
      <c r="D195" s="548">
        <f t="shared" si="26"/>
        <v>0.73175989776720829</v>
      </c>
      <c r="E195" s="548">
        <f t="shared" si="27"/>
        <v>0.79743029405805188</v>
      </c>
      <c r="F195" s="548">
        <f t="shared" si="28"/>
        <v>0.83264289617923248</v>
      </c>
      <c r="G195" s="548">
        <f t="shared" si="25"/>
        <v>0.87871654296398116</v>
      </c>
      <c r="H195" s="549">
        <f t="shared" si="25"/>
        <v>0.84195058755126606</v>
      </c>
    </row>
    <row r="196" spans="1:8">
      <c r="A196" s="542" t="s">
        <v>16466</v>
      </c>
      <c r="B196" s="543">
        <v>2060</v>
      </c>
      <c r="C196" s="544" t="s">
        <v>16552</v>
      </c>
      <c r="D196" s="545">
        <f>F132</f>
        <v>166.8811958270463</v>
      </c>
      <c r="E196" s="545">
        <f>I132</f>
        <v>74.007736137190975</v>
      </c>
      <c r="F196" s="545">
        <f>L132</f>
        <v>40.175068774679211</v>
      </c>
      <c r="G196" s="545">
        <f t="shared" ref="G196:H202" si="29">O132</f>
        <v>13.189199020851634</v>
      </c>
      <c r="H196" s="546">
        <f t="shared" si="29"/>
        <v>41.483118583101565</v>
      </c>
    </row>
    <row r="197" spans="1:8">
      <c r="A197" s="542" t="s">
        <v>16467</v>
      </c>
      <c r="B197" s="543">
        <v>2060</v>
      </c>
      <c r="C197" s="547" t="s">
        <v>16553</v>
      </c>
      <c r="D197" s="548">
        <f t="shared" ref="D197:D202" si="30">F133</f>
        <v>0.18747387211271135</v>
      </c>
      <c r="E197" s="548">
        <f t="shared" ref="E197:E202" si="31">I133</f>
        <v>0.18747387211271133</v>
      </c>
      <c r="F197" s="548">
        <f t="shared" ref="F197:F202" si="32">L133</f>
        <v>0.18747387211271135</v>
      </c>
      <c r="G197" s="548">
        <f t="shared" si="29"/>
        <v>0.18747387211271135</v>
      </c>
      <c r="H197" s="549">
        <f t="shared" si="29"/>
        <v>0.18747387211271135</v>
      </c>
    </row>
    <row r="198" spans="1:8">
      <c r="A198" s="542" t="s">
        <v>16468</v>
      </c>
      <c r="B198" s="543">
        <v>2060</v>
      </c>
      <c r="C198" s="547" t="s">
        <v>16553</v>
      </c>
      <c r="D198" s="548">
        <f t="shared" si="30"/>
        <v>7.0433183479276851</v>
      </c>
      <c r="E198" s="548">
        <f t="shared" si="31"/>
        <v>7.0433183479276824</v>
      </c>
      <c r="F198" s="548">
        <f t="shared" si="32"/>
        <v>7.0433183479276842</v>
      </c>
      <c r="G198" s="548">
        <f t="shared" si="29"/>
        <v>1.6434409478497922</v>
      </c>
      <c r="H198" s="549">
        <f t="shared" si="29"/>
        <v>4.4808421570184569</v>
      </c>
    </row>
    <row r="199" spans="1:8">
      <c r="A199" s="542" t="s">
        <v>16469</v>
      </c>
      <c r="B199" s="543">
        <v>2060</v>
      </c>
      <c r="C199" s="547" t="s">
        <v>16553</v>
      </c>
      <c r="D199" s="548">
        <f t="shared" si="30"/>
        <v>0.80192800965205346</v>
      </c>
      <c r="E199" s="548">
        <f t="shared" si="31"/>
        <v>0.31977349373714686</v>
      </c>
      <c r="F199" s="548">
        <f t="shared" si="32"/>
        <v>0.19040565189908193</v>
      </c>
      <c r="G199" s="548">
        <f t="shared" si="29"/>
        <v>6.355412200330858E-2</v>
      </c>
      <c r="H199" s="549">
        <f t="shared" si="29"/>
        <v>0.19286996575721382</v>
      </c>
    </row>
    <row r="200" spans="1:8">
      <c r="A200" s="542" t="s">
        <v>16470</v>
      </c>
      <c r="B200" s="543">
        <v>2060</v>
      </c>
      <c r="C200" s="547" t="s">
        <v>16553</v>
      </c>
      <c r="D200" s="548">
        <f t="shared" si="30"/>
        <v>0.4695545565285123</v>
      </c>
      <c r="E200" s="548">
        <f t="shared" si="31"/>
        <v>0.46955455652851225</v>
      </c>
      <c r="F200" s="548">
        <f t="shared" si="32"/>
        <v>0.46955455652851236</v>
      </c>
      <c r="G200" s="548">
        <f t="shared" si="29"/>
        <v>8.7934446423791043E-2</v>
      </c>
      <c r="H200" s="549">
        <f t="shared" si="29"/>
        <v>0.28845925127187816</v>
      </c>
    </row>
    <row r="201" spans="1:8">
      <c r="A201" s="542" t="s">
        <v>16471</v>
      </c>
      <c r="B201" s="543">
        <v>2060</v>
      </c>
      <c r="C201" s="547" t="s">
        <v>16553</v>
      </c>
      <c r="D201" s="548">
        <f t="shared" si="30"/>
        <v>2.5955791788323221</v>
      </c>
      <c r="E201" s="548">
        <f t="shared" si="31"/>
        <v>2.2500973051614723</v>
      </c>
      <c r="F201" s="548">
        <f t="shared" si="32"/>
        <v>2.0623962656052415</v>
      </c>
      <c r="G201" s="548">
        <f t="shared" si="29"/>
        <v>1.8215238170482881</v>
      </c>
      <c r="H201" s="549">
        <f t="shared" si="29"/>
        <v>2.0147781207945759</v>
      </c>
    </row>
    <row r="202" spans="1:8">
      <c r="A202" s="542" t="s">
        <v>16472</v>
      </c>
      <c r="B202" s="543">
        <v>2060</v>
      </c>
      <c r="C202" s="547" t="s">
        <v>16553</v>
      </c>
      <c r="D202" s="548">
        <f t="shared" si="30"/>
        <v>0.73744342479155645</v>
      </c>
      <c r="E202" s="548">
        <f t="shared" si="31"/>
        <v>0.80273634493848822</v>
      </c>
      <c r="F202" s="548">
        <f t="shared" si="32"/>
        <v>0.8382101278522549</v>
      </c>
      <c r="G202" s="548">
        <f t="shared" si="29"/>
        <v>0.88373282165415601</v>
      </c>
      <c r="H202" s="549">
        <f t="shared" si="29"/>
        <v>0.84720952250538795</v>
      </c>
    </row>
  </sheetData>
  <sortState xmlns:xlrd2="http://schemas.microsoft.com/office/spreadsheetml/2017/richdata2" ref="K183:L187">
    <sortCondition ref="K183:K187"/>
  </sortState>
  <mergeCells count="48">
    <mergeCell ref="A127:A132"/>
    <mergeCell ref="C23:C24"/>
    <mergeCell ref="D23:F23"/>
    <mergeCell ref="G23:I23"/>
    <mergeCell ref="J23:L23"/>
    <mergeCell ref="A59:A64"/>
    <mergeCell ref="A25:A30"/>
    <mergeCell ref="P23:P24"/>
    <mergeCell ref="M23:O23"/>
    <mergeCell ref="P108:P109"/>
    <mergeCell ref="A110:A115"/>
    <mergeCell ref="C125:C126"/>
    <mergeCell ref="D125:F125"/>
    <mergeCell ref="G125:I125"/>
    <mergeCell ref="J125:L125"/>
    <mergeCell ref="M125:O125"/>
    <mergeCell ref="P125:P126"/>
    <mergeCell ref="A93:A98"/>
    <mergeCell ref="C108:C109"/>
    <mergeCell ref="D108:F108"/>
    <mergeCell ref="G108:I108"/>
    <mergeCell ref="J108:L108"/>
    <mergeCell ref="M108:O108"/>
    <mergeCell ref="P74:P75"/>
    <mergeCell ref="A76:A81"/>
    <mergeCell ref="C91:C92"/>
    <mergeCell ref="D91:F91"/>
    <mergeCell ref="M91:O91"/>
    <mergeCell ref="P91:P92"/>
    <mergeCell ref="C74:C75"/>
    <mergeCell ref="D74:F74"/>
    <mergeCell ref="G74:I74"/>
    <mergeCell ref="J74:L74"/>
    <mergeCell ref="M74:O74"/>
    <mergeCell ref="P40:P41"/>
    <mergeCell ref="A42:A47"/>
    <mergeCell ref="C57:C58"/>
    <mergeCell ref="D57:F57"/>
    <mergeCell ref="P57:P58"/>
    <mergeCell ref="C40:C41"/>
    <mergeCell ref="D40:F40"/>
    <mergeCell ref="M6:O6"/>
    <mergeCell ref="P6:P7"/>
    <mergeCell ref="A8:A13"/>
    <mergeCell ref="C6:C7"/>
    <mergeCell ref="D6:F6"/>
    <mergeCell ref="G6:I6"/>
    <mergeCell ref="J6:L6"/>
  </mergeCells>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rgb="FF00B050"/>
  </sheetPr>
  <dimension ref="A1:K30"/>
  <sheetViews>
    <sheetView zoomScale="75" zoomScaleNormal="75" workbookViewId="0">
      <selection activeCell="E4" sqref="E4"/>
    </sheetView>
  </sheetViews>
  <sheetFormatPr defaultRowHeight="15.5"/>
  <cols>
    <col min="6" max="6" width="12.4609375" customWidth="1"/>
    <col min="9" max="9" width="23.53515625" customWidth="1"/>
  </cols>
  <sheetData>
    <row r="1" spans="1:11" ht="16" thickBot="1">
      <c r="A1" s="307" t="s">
        <v>16564</v>
      </c>
    </row>
    <row r="2" spans="1:11" ht="16" thickTop="1">
      <c r="B2" s="46" t="s">
        <v>16565</v>
      </c>
      <c r="C2" s="49"/>
      <c r="D2" s="49"/>
      <c r="E2" s="49"/>
      <c r="F2" s="62"/>
      <c r="I2" t="s">
        <v>70</v>
      </c>
    </row>
    <row r="3" spans="1:11" ht="16" thickBot="1">
      <c r="B3" s="47" t="s">
        <v>16566</v>
      </c>
      <c r="C3" s="50"/>
      <c r="D3" s="54"/>
      <c r="E3" s="54"/>
      <c r="F3" s="63"/>
      <c r="I3" t="s">
        <v>76</v>
      </c>
    </row>
    <row r="4" spans="1:11" ht="34.5" customHeight="1" thickTop="1" thickBot="1">
      <c r="B4" s="48" t="s">
        <v>16567</v>
      </c>
      <c r="C4" s="51"/>
      <c r="D4" s="55"/>
      <c r="E4" s="58" t="s">
        <v>16568</v>
      </c>
      <c r="F4" s="64" t="s">
        <v>16569</v>
      </c>
    </row>
    <row r="5" spans="1:11" ht="16" thickTop="1">
      <c r="B5" s="665" t="s">
        <v>16348</v>
      </c>
      <c r="C5" s="666"/>
      <c r="D5" s="667"/>
      <c r="E5" s="59">
        <v>3.7705403929729973</v>
      </c>
      <c r="F5" s="65" t="s">
        <v>16570</v>
      </c>
      <c r="I5" s="526" t="s">
        <v>16348</v>
      </c>
      <c r="J5" s="104">
        <f t="shared" ref="J5:J11" si="0">E5</f>
        <v>3.7705403929729973</v>
      </c>
      <c r="K5" s="523"/>
    </row>
    <row r="6" spans="1:11">
      <c r="B6" s="659" t="s">
        <v>16349</v>
      </c>
      <c r="C6" s="660"/>
      <c r="D6" s="661"/>
      <c r="E6" s="60">
        <v>2.6615579244515275</v>
      </c>
      <c r="F6" s="65" t="s">
        <v>16570</v>
      </c>
      <c r="I6" s="524" t="s">
        <v>16349</v>
      </c>
      <c r="J6" s="105">
        <f t="shared" si="0"/>
        <v>2.6615579244515275</v>
      </c>
      <c r="K6" s="523"/>
    </row>
    <row r="7" spans="1:11">
      <c r="B7" s="659" t="s">
        <v>16350</v>
      </c>
      <c r="C7" s="660"/>
      <c r="D7" s="661"/>
      <c r="E7" s="60">
        <v>1.8852701964864986</v>
      </c>
      <c r="F7" s="65" t="s">
        <v>16570</v>
      </c>
      <c r="I7" s="524" t="s">
        <v>16350</v>
      </c>
      <c r="J7" s="105">
        <f t="shared" si="0"/>
        <v>1.8852701964864986</v>
      </c>
      <c r="K7" s="523"/>
    </row>
    <row r="8" spans="1:11">
      <c r="B8" s="659" t="s">
        <v>16351</v>
      </c>
      <c r="C8" s="660"/>
      <c r="D8" s="661"/>
      <c r="E8" s="60">
        <v>0.88718597481717587</v>
      </c>
      <c r="F8" s="65" t="s">
        <v>16570</v>
      </c>
      <c r="I8" s="524" t="s">
        <v>16351</v>
      </c>
      <c r="J8" s="105">
        <f t="shared" si="0"/>
        <v>0.88718597481717587</v>
      </c>
      <c r="K8" s="523"/>
    </row>
    <row r="9" spans="1:11">
      <c r="B9" s="659" t="s">
        <v>16352</v>
      </c>
      <c r="C9" s="660"/>
      <c r="D9" s="661"/>
      <c r="E9" s="60">
        <v>0.88718597481717587</v>
      </c>
      <c r="F9" s="65" t="s">
        <v>16570</v>
      </c>
      <c r="I9" s="524" t="s">
        <v>16352</v>
      </c>
      <c r="J9" s="105">
        <f t="shared" si="0"/>
        <v>0.88718597481717587</v>
      </c>
      <c r="K9" s="523"/>
    </row>
    <row r="10" spans="1:11">
      <c r="B10" s="659" t="s">
        <v>16353</v>
      </c>
      <c r="C10" s="660"/>
      <c r="D10" s="661"/>
      <c r="E10" s="60">
        <v>0.55449123426073488</v>
      </c>
      <c r="F10" s="65" t="s">
        <v>16570</v>
      </c>
      <c r="I10" s="524" t="s">
        <v>16353</v>
      </c>
      <c r="J10" s="105">
        <f t="shared" si="0"/>
        <v>0.55449123426073488</v>
      </c>
      <c r="K10" s="523"/>
    </row>
    <row r="11" spans="1:11" ht="16" thickBot="1">
      <c r="B11" s="662" t="s">
        <v>16354</v>
      </c>
      <c r="C11" s="663"/>
      <c r="D11" s="664"/>
      <c r="E11" s="61">
        <v>0.55449123426073488</v>
      </c>
      <c r="F11" s="66" t="s">
        <v>16570</v>
      </c>
      <c r="I11" s="525" t="s">
        <v>16354</v>
      </c>
      <c r="J11" s="106">
        <f t="shared" si="0"/>
        <v>0.55449123426073488</v>
      </c>
      <c r="K11" s="523"/>
    </row>
    <row r="12" spans="1:11" ht="16" thickTop="1"/>
    <row r="13" spans="1:11" ht="16" thickBot="1"/>
    <row r="14" spans="1:11" ht="16" thickTop="1">
      <c r="B14" s="43" t="s">
        <v>16571</v>
      </c>
      <c r="C14" s="44"/>
      <c r="D14" s="67"/>
      <c r="E14" s="67"/>
      <c r="F14" s="68"/>
      <c r="G14" s="69"/>
    </row>
    <row r="15" spans="1:11" ht="16" thickBot="1">
      <c r="B15" s="45" t="s">
        <v>16572</v>
      </c>
      <c r="C15" s="70"/>
      <c r="D15" s="70"/>
      <c r="E15" s="70"/>
      <c r="F15" s="71"/>
      <c r="G15" s="72"/>
    </row>
    <row r="16" spans="1:11" ht="16" thickTop="1">
      <c r="B16" s="73" t="s">
        <v>16567</v>
      </c>
      <c r="C16" s="74"/>
      <c r="D16" s="75"/>
      <c r="E16" s="76" t="s">
        <v>16464</v>
      </c>
      <c r="F16" s="77" t="s">
        <v>16569</v>
      </c>
      <c r="G16" s="78"/>
    </row>
    <row r="17" spans="2:10" ht="16" thickBot="1">
      <c r="B17" s="79"/>
      <c r="C17" s="80"/>
      <c r="D17" s="81"/>
      <c r="E17" s="82" t="s">
        <v>16573</v>
      </c>
      <c r="F17" s="83"/>
      <c r="G17" s="80"/>
      <c r="H17" s="523"/>
    </row>
    <row r="18" spans="2:10" ht="16" thickTop="1">
      <c r="B18" s="650" t="s">
        <v>16574</v>
      </c>
      <c r="C18" s="651"/>
      <c r="D18" s="652"/>
      <c r="E18" s="588">
        <v>10.491457591471145</v>
      </c>
      <c r="F18" s="585" t="s">
        <v>16575</v>
      </c>
      <c r="G18" s="586"/>
      <c r="I18" s="96" t="s">
        <v>16574</v>
      </c>
      <c r="J18" s="594">
        <f>E18</f>
        <v>10.491457591471145</v>
      </c>
    </row>
    <row r="19" spans="2:10">
      <c r="B19" s="653" t="s">
        <v>16576</v>
      </c>
      <c r="C19" s="654"/>
      <c r="D19" s="655"/>
      <c r="E19" s="589">
        <v>3.6802495216155324</v>
      </c>
      <c r="F19" s="523" t="s">
        <v>16575</v>
      </c>
      <c r="G19" s="56"/>
      <c r="I19" s="96" t="s">
        <v>16576</v>
      </c>
      <c r="J19" s="594">
        <f>E19</f>
        <v>3.6802495216155324</v>
      </c>
    </row>
    <row r="20" spans="2:10" ht="26">
      <c r="B20" s="653" t="s">
        <v>16577</v>
      </c>
      <c r="C20" s="654"/>
      <c r="D20" s="655"/>
      <c r="E20" s="589">
        <v>3.3619460895255915</v>
      </c>
      <c r="F20" s="523" t="s">
        <v>16578</v>
      </c>
      <c r="G20" s="56"/>
      <c r="I20" s="96" t="s">
        <v>16577</v>
      </c>
      <c r="J20" s="594">
        <f>E20</f>
        <v>3.3619460895255915</v>
      </c>
    </row>
    <row r="21" spans="2:10">
      <c r="B21" s="653" t="s">
        <v>16579</v>
      </c>
      <c r="C21" s="654"/>
      <c r="D21" s="655"/>
      <c r="E21" s="589">
        <v>2.2337832917268403</v>
      </c>
      <c r="F21" s="523" t="s">
        <v>16575</v>
      </c>
      <c r="G21" s="56"/>
      <c r="I21" s="96" t="s">
        <v>16579</v>
      </c>
      <c r="J21" s="594">
        <f>E21</f>
        <v>2.2337832917268403</v>
      </c>
    </row>
    <row r="22" spans="2:10" ht="16" thickBot="1">
      <c r="B22" s="656" t="s">
        <v>16580</v>
      </c>
      <c r="C22" s="657"/>
      <c r="D22" s="658"/>
      <c r="E22" s="590">
        <v>0.82393646006317889</v>
      </c>
      <c r="F22" s="587" t="s">
        <v>16575</v>
      </c>
      <c r="G22" s="56"/>
      <c r="I22" s="96" t="s">
        <v>16580</v>
      </c>
      <c r="J22" s="594">
        <f>E22</f>
        <v>0.82393646006317889</v>
      </c>
    </row>
    <row r="23" spans="2:10">
      <c r="B23" s="84"/>
      <c r="C23" s="85"/>
      <c r="D23" s="86"/>
      <c r="E23" s="591" t="s">
        <v>16581</v>
      </c>
      <c r="F23" s="84"/>
      <c r="G23" s="86"/>
      <c r="H23" s="523"/>
      <c r="I23" s="96" t="s">
        <v>16340</v>
      </c>
      <c r="J23" s="594">
        <v>0</v>
      </c>
    </row>
    <row r="24" spans="2:10">
      <c r="B24" s="523" t="s">
        <v>16582</v>
      </c>
      <c r="C24" s="52"/>
      <c r="D24" s="56"/>
      <c r="E24" s="592">
        <v>108.59905856018766</v>
      </c>
      <c r="F24" s="523" t="s">
        <v>16578</v>
      </c>
      <c r="G24" s="56"/>
      <c r="H24" s="523"/>
    </row>
    <row r="25" spans="2:10" ht="16" thickBot="1">
      <c r="B25" s="87" t="s">
        <v>16583</v>
      </c>
      <c r="C25" s="53"/>
      <c r="D25" s="57"/>
      <c r="E25" s="593">
        <v>23.648420785833675</v>
      </c>
      <c r="F25" s="87" t="s">
        <v>16578</v>
      </c>
      <c r="G25" s="57"/>
      <c r="H25" s="523"/>
    </row>
    <row r="26" spans="2:10" ht="16" thickTop="1"/>
    <row r="30" spans="2:10">
      <c r="F30" t="s">
        <v>16584</v>
      </c>
    </row>
  </sheetData>
  <mergeCells count="12">
    <mergeCell ref="B10:D10"/>
    <mergeCell ref="B11:D11"/>
    <mergeCell ref="B5:D5"/>
    <mergeCell ref="B6:D6"/>
    <mergeCell ref="B7:D7"/>
    <mergeCell ref="B8:D8"/>
    <mergeCell ref="B9:D9"/>
    <mergeCell ref="B18:D18"/>
    <mergeCell ref="B19:D19"/>
    <mergeCell ref="B20:D20"/>
    <mergeCell ref="B21:D21"/>
    <mergeCell ref="B22:D22"/>
  </mergeCell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8">
    <tabColor rgb="FF00B050"/>
  </sheetPr>
  <dimension ref="A1:O137"/>
  <sheetViews>
    <sheetView view="pageBreakPreview" zoomScale="75" zoomScaleNormal="75" zoomScaleSheetLayoutView="75" workbookViewId="0">
      <selection activeCell="B20" sqref="B20"/>
    </sheetView>
  </sheetViews>
  <sheetFormatPr defaultColWidth="8.69140625" defaultRowHeight="15.5"/>
  <cols>
    <col min="1" max="1" width="4.07421875" style="41" customWidth="1"/>
    <col min="2" max="2" width="50.84375" style="41" customWidth="1"/>
    <col min="3" max="3" width="15.07421875" style="41" customWidth="1"/>
    <col min="4" max="4" width="12.69140625" style="41" customWidth="1"/>
    <col min="5" max="5" width="12.07421875" style="195" customWidth="1"/>
    <col min="6" max="6" width="8.69140625" style="41"/>
    <col min="7" max="7" width="10.07421875" style="41" customWidth="1"/>
    <col min="8" max="8" width="15.4609375" style="41" customWidth="1"/>
    <col min="9" max="9" width="17.07421875" style="41" customWidth="1"/>
    <col min="10" max="10" width="16.69140625" style="41" customWidth="1"/>
    <col min="11" max="12" width="8.69140625" style="41"/>
    <col min="13" max="13" width="9.07421875" style="41" customWidth="1"/>
    <col min="14" max="14" width="10.4609375" style="41" customWidth="1"/>
    <col min="15" max="15" width="16.53515625" style="41" customWidth="1"/>
    <col min="16" max="16384" width="8.69140625" style="41"/>
  </cols>
  <sheetData>
    <row r="1" spans="1:15">
      <c r="A1" s="98" t="s">
        <v>16585</v>
      </c>
      <c r="C1" s="98" t="s">
        <v>16586</v>
      </c>
      <c r="E1" s="572" t="s">
        <v>16304</v>
      </c>
      <c r="F1" s="573" t="s">
        <v>16587</v>
      </c>
      <c r="G1" s="573"/>
      <c r="H1" s="41" t="s">
        <v>16588</v>
      </c>
    </row>
    <row r="2" spans="1:15">
      <c r="B2" s="498"/>
      <c r="C2" s="498"/>
      <c r="E2" s="101"/>
    </row>
    <row r="3" spans="1:15" ht="15" customHeight="1">
      <c r="B3" s="220" t="s">
        <v>16763</v>
      </c>
      <c r="C3" s="574">
        <f>VLOOKUP(2010,'TAG Growth'!$B$10:$AB$121,27,FALSE)</f>
        <v>65385.192235586364</v>
      </c>
      <c r="D3" s="571" t="s">
        <v>16589</v>
      </c>
      <c r="E3" s="564"/>
      <c r="F3" s="564"/>
      <c r="G3" s="564"/>
      <c r="H3" s="564"/>
      <c r="I3" s="564"/>
      <c r="J3" s="564"/>
      <c r="K3" s="564"/>
      <c r="L3" s="564"/>
      <c r="M3" s="564"/>
      <c r="N3" s="564"/>
      <c r="O3" s="564"/>
    </row>
    <row r="4" spans="1:15">
      <c r="B4" s="220" t="s">
        <v>16761</v>
      </c>
      <c r="C4" s="575">
        <f>dr_health30</f>
        <v>1.4999999999999999E-2</v>
      </c>
      <c r="D4" s="172" t="s">
        <v>16590</v>
      </c>
      <c r="E4" s="101"/>
    </row>
    <row r="5" spans="1:15">
      <c r="B5" s="220" t="s">
        <v>16762</v>
      </c>
      <c r="C5" s="575">
        <f>dr_health30plus</f>
        <v>1.29E-2</v>
      </c>
      <c r="D5" s="172" t="s">
        <v>16590</v>
      </c>
      <c r="E5" s="101"/>
    </row>
    <row r="6" spans="1:15">
      <c r="B6" s="116" t="s">
        <v>16591</v>
      </c>
      <c r="C6" s="576">
        <f>opening</f>
        <v>0</v>
      </c>
      <c r="D6" s="172" t="s">
        <v>16592</v>
      </c>
      <c r="E6" s="101"/>
    </row>
    <row r="7" spans="1:15">
      <c r="B7" s="220" t="s">
        <v>16593</v>
      </c>
      <c r="C7" s="430">
        <v>5.7</v>
      </c>
      <c r="D7" s="172" t="s">
        <v>16594</v>
      </c>
      <c r="E7" s="101"/>
    </row>
    <row r="8" spans="1:15">
      <c r="B8" s="220" t="s">
        <v>16595</v>
      </c>
      <c r="C8" s="365">
        <v>11.25</v>
      </c>
      <c r="D8" s="41" t="s">
        <v>16596</v>
      </c>
      <c r="E8" s="101"/>
    </row>
    <row r="9" spans="1:15">
      <c r="D9" s="498"/>
      <c r="E9" s="101"/>
      <c r="I9" s="671" t="s">
        <v>16597</v>
      </c>
      <c r="J9" s="672"/>
      <c r="M9" s="222"/>
      <c r="N9" s="222"/>
      <c r="O9" s="222"/>
    </row>
    <row r="10" spans="1:15" ht="28.5">
      <c r="B10" s="499"/>
      <c r="C10" s="227" t="s">
        <v>16598</v>
      </c>
      <c r="D10" s="149" t="s">
        <v>16375</v>
      </c>
      <c r="E10" s="187"/>
      <c r="I10" s="188" t="s">
        <v>16599</v>
      </c>
      <c r="J10" s="189" t="s">
        <v>16600</v>
      </c>
    </row>
    <row r="11" spans="1:15">
      <c r="B11" s="220" t="s">
        <v>16601</v>
      </c>
      <c r="C11" s="116">
        <v>6.8</v>
      </c>
      <c r="D11" s="116">
        <v>3.3</v>
      </c>
      <c r="E11" s="101" t="s">
        <v>16602</v>
      </c>
      <c r="I11" s="190">
        <v>0</v>
      </c>
      <c r="J11" s="191">
        <f>((1/(1+C4))^(I11))</f>
        <v>1</v>
      </c>
    </row>
    <row r="12" spans="1:15">
      <c r="B12" s="220" t="s">
        <v>16603</v>
      </c>
      <c r="C12" s="116">
        <v>0.9</v>
      </c>
      <c r="D12" s="116">
        <v>0.9</v>
      </c>
      <c r="E12" s="101" t="s">
        <v>16604</v>
      </c>
      <c r="I12" s="192">
        <f>I11+1</f>
        <v>1</v>
      </c>
      <c r="J12" s="191">
        <f>((1/(1+$C$4))^(I12))</f>
        <v>0.98522167487684742</v>
      </c>
    </row>
    <row r="13" spans="1:15">
      <c r="B13" s="116" t="s">
        <v>16605</v>
      </c>
      <c r="C13" s="116">
        <v>0.55000000000000004</v>
      </c>
      <c r="D13" s="117">
        <v>0.7</v>
      </c>
      <c r="E13" s="193"/>
      <c r="F13" s="42"/>
      <c r="I13" s="192">
        <f>I12+1</f>
        <v>2</v>
      </c>
      <c r="J13" s="191">
        <f>((1/(1+$C$4))^(I13))</f>
        <v>0.97066174864714039</v>
      </c>
    </row>
    <row r="14" spans="1:15">
      <c r="B14" s="221" t="s">
        <v>16606</v>
      </c>
      <c r="C14" s="194">
        <v>0</v>
      </c>
      <c r="D14" s="194">
        <v>0</v>
      </c>
      <c r="I14" s="192">
        <f>I13+1</f>
        <v>3</v>
      </c>
      <c r="J14" s="191">
        <f>((1/(1+$C$4))^(I14))</f>
        <v>0.95631699374102519</v>
      </c>
    </row>
    <row r="15" spans="1:15">
      <c r="B15" s="440"/>
      <c r="C15" s="138"/>
      <c r="D15" s="138"/>
      <c r="I15" s="192">
        <f>I14+1</f>
        <v>4</v>
      </c>
      <c r="J15" s="191">
        <f t="shared" ref="J15:J38" si="0">((1/(1+$C$4))^(I15))</f>
        <v>0.94218423028672438</v>
      </c>
    </row>
    <row r="16" spans="1:15">
      <c r="B16" s="440"/>
      <c r="C16" s="138"/>
      <c r="D16" s="138"/>
      <c r="I16" s="192">
        <f t="shared" ref="I16:I38" si="1">I15+1</f>
        <v>5</v>
      </c>
      <c r="J16" s="191">
        <f t="shared" si="0"/>
        <v>0.92826032540563985</v>
      </c>
    </row>
    <row r="17" spans="1:15">
      <c r="A17" s="98" t="s">
        <v>16607</v>
      </c>
      <c r="B17" s="440"/>
      <c r="C17" s="138"/>
      <c r="D17" s="444" t="s">
        <v>16331</v>
      </c>
      <c r="E17" s="445"/>
      <c r="F17" s="149" t="s">
        <v>16344</v>
      </c>
      <c r="G17" s="148"/>
      <c r="I17" s="192">
        <f t="shared" si="1"/>
        <v>6</v>
      </c>
      <c r="J17" s="191">
        <f t="shared" si="0"/>
        <v>0.91454219251787194</v>
      </c>
    </row>
    <row r="18" spans="1:15">
      <c r="B18" s="440" t="s">
        <v>16608</v>
      </c>
      <c r="C18" s="138"/>
      <c r="D18" s="577">
        <f>'User Interface Intervention'!F83</f>
        <v>5.71</v>
      </c>
      <c r="E18" s="470"/>
      <c r="F18" s="578">
        <f>'User Interface Intervention'!F92</f>
        <v>1.18</v>
      </c>
      <c r="G18" s="597"/>
      <c r="I18" s="192">
        <f t="shared" si="1"/>
        <v>7</v>
      </c>
      <c r="J18" s="191">
        <f t="shared" si="0"/>
        <v>0.90102679065800206</v>
      </c>
    </row>
    <row r="19" spans="1:15">
      <c r="B19" s="440" t="s">
        <v>16766</v>
      </c>
      <c r="C19" s="442"/>
      <c r="D19" s="441">
        <v>5.71</v>
      </c>
      <c r="F19" s="172">
        <v>1.18</v>
      </c>
      <c r="G19" s="169"/>
      <c r="I19" s="192">
        <f t="shared" si="1"/>
        <v>8</v>
      </c>
      <c r="J19" s="191">
        <f t="shared" si="0"/>
        <v>0.88771112380098727</v>
      </c>
    </row>
    <row r="20" spans="1:15">
      <c r="B20" s="307" t="s">
        <v>16517</v>
      </c>
      <c r="C20" s="442"/>
      <c r="D20" s="443">
        <f>D18/D19</f>
        <v>1</v>
      </c>
      <c r="E20" s="498"/>
      <c r="F20" s="151">
        <f>F18/F19</f>
        <v>1</v>
      </c>
      <c r="G20" s="499"/>
      <c r="I20" s="192">
        <f t="shared" si="1"/>
        <v>9</v>
      </c>
      <c r="J20" s="191">
        <f t="shared" si="0"/>
        <v>0.87459224019801718</v>
      </c>
    </row>
    <row r="21" spans="1:15">
      <c r="B21" s="196"/>
      <c r="C21" s="196"/>
      <c r="D21" s="196"/>
      <c r="I21" s="192">
        <f t="shared" si="1"/>
        <v>10</v>
      </c>
      <c r="J21" s="191">
        <f t="shared" si="0"/>
        <v>0.8616672317221844</v>
      </c>
      <c r="K21" s="42"/>
    </row>
    <row r="22" spans="1:15">
      <c r="A22" s="98" t="s">
        <v>16609</v>
      </c>
      <c r="B22" s="197"/>
      <c r="I22" s="192">
        <f t="shared" si="1"/>
        <v>11</v>
      </c>
      <c r="J22" s="191">
        <f t="shared" si="0"/>
        <v>0.84893323322382719</v>
      </c>
      <c r="N22" s="196"/>
      <c r="O22" s="196"/>
    </row>
    <row r="23" spans="1:15">
      <c r="B23" s="471"/>
      <c r="C23" s="169"/>
      <c r="D23" s="149" t="s">
        <v>16331</v>
      </c>
      <c r="E23" s="150"/>
      <c r="F23" s="149" t="s">
        <v>16375</v>
      </c>
      <c r="G23" s="198"/>
      <c r="I23" s="192">
        <f t="shared" si="1"/>
        <v>12</v>
      </c>
      <c r="J23" s="191">
        <f t="shared" si="0"/>
        <v>0.83638742189539628</v>
      </c>
      <c r="K23" s="42"/>
      <c r="M23" s="222"/>
      <c r="N23" s="222"/>
      <c r="O23" s="222"/>
    </row>
    <row r="24" spans="1:15">
      <c r="B24" s="673" t="s">
        <v>16610</v>
      </c>
      <c r="C24" s="499" t="s">
        <v>16441</v>
      </c>
      <c r="D24" s="41" t="s">
        <v>16611</v>
      </c>
      <c r="E24" s="169" t="s">
        <v>16612</v>
      </c>
      <c r="F24" s="172" t="s">
        <v>16611</v>
      </c>
      <c r="G24" s="169" t="s">
        <v>16612</v>
      </c>
      <c r="I24" s="192">
        <f t="shared" si="1"/>
        <v>13</v>
      </c>
      <c r="J24" s="191">
        <f t="shared" si="0"/>
        <v>0.82402701664571065</v>
      </c>
    </row>
    <row r="25" spans="1:15">
      <c r="B25" s="674"/>
      <c r="C25" s="169" t="s">
        <v>16613</v>
      </c>
      <c r="D25" s="199">
        <v>0.16</v>
      </c>
      <c r="E25" s="200">
        <v>0.04</v>
      </c>
      <c r="F25" s="199">
        <v>0.15</v>
      </c>
      <c r="G25" s="200">
        <v>0.15</v>
      </c>
      <c r="I25" s="192">
        <f t="shared" si="1"/>
        <v>14</v>
      </c>
      <c r="J25" s="191">
        <f t="shared" si="0"/>
        <v>0.81184927748345892</v>
      </c>
    </row>
    <row r="26" spans="1:15">
      <c r="B26" s="675"/>
      <c r="C26" s="169" t="s">
        <v>16614</v>
      </c>
      <c r="D26" s="199">
        <v>0.39</v>
      </c>
      <c r="E26" s="200">
        <v>0.16</v>
      </c>
      <c r="F26" s="199">
        <v>0.17</v>
      </c>
      <c r="G26" s="200">
        <v>0.24</v>
      </c>
      <c r="I26" s="192">
        <f t="shared" si="1"/>
        <v>15</v>
      </c>
      <c r="J26" s="191">
        <f t="shared" si="0"/>
        <v>0.79985150490981194</v>
      </c>
    </row>
    <row r="27" spans="1:15">
      <c r="B27" s="169"/>
      <c r="C27" s="201" t="s">
        <v>16615</v>
      </c>
      <c r="D27" s="199">
        <v>0.13</v>
      </c>
      <c r="E27" s="200">
        <v>0.05</v>
      </c>
      <c r="F27" s="199">
        <v>7.0000000000000007E-2</v>
      </c>
      <c r="G27" s="200">
        <v>0.09</v>
      </c>
      <c r="I27" s="192">
        <f>I26+1</f>
        <v>16</v>
      </c>
      <c r="J27" s="191">
        <f t="shared" si="0"/>
        <v>0.78803103932001173</v>
      </c>
    </row>
    <row r="28" spans="1:15">
      <c r="C28" s="201" t="s">
        <v>16616</v>
      </c>
      <c r="D28" s="199">
        <v>0.05</v>
      </c>
      <c r="E28" s="200">
        <v>0.01</v>
      </c>
      <c r="F28" s="199">
        <v>0.05</v>
      </c>
      <c r="G28" s="200">
        <v>0.05</v>
      </c>
      <c r="I28" s="192">
        <f t="shared" si="1"/>
        <v>17</v>
      </c>
      <c r="J28" s="191">
        <f t="shared" si="0"/>
        <v>0.77638526041380473</v>
      </c>
    </row>
    <row r="29" spans="1:15">
      <c r="C29" s="463" t="s">
        <v>16617</v>
      </c>
      <c r="D29" s="202">
        <v>0.01</v>
      </c>
      <c r="E29" s="500">
        <v>0</v>
      </c>
      <c r="F29" s="202">
        <v>0.01</v>
      </c>
      <c r="G29" s="500">
        <v>0.01</v>
      </c>
      <c r="I29" s="192">
        <f t="shared" si="1"/>
        <v>18</v>
      </c>
      <c r="J29" s="191">
        <f t="shared" si="0"/>
        <v>0.76491158661458603</v>
      </c>
    </row>
    <row r="30" spans="1:15">
      <c r="D30" s="203">
        <f>SUM(D25:D29)</f>
        <v>0.7400000000000001</v>
      </c>
      <c r="E30" s="203">
        <f>SUM(E25:E29)</f>
        <v>0.26</v>
      </c>
      <c r="F30" s="203"/>
      <c r="G30" s="203"/>
      <c r="I30" s="192">
        <f t="shared" si="1"/>
        <v>19</v>
      </c>
      <c r="J30" s="191">
        <f t="shared" si="0"/>
        <v>0.75360747449712928</v>
      </c>
      <c r="N30" s="196"/>
      <c r="O30" s="196"/>
    </row>
    <row r="31" spans="1:15">
      <c r="E31" s="41"/>
      <c r="I31" s="192">
        <f t="shared" si="1"/>
        <v>20</v>
      </c>
      <c r="J31" s="191">
        <f t="shared" si="0"/>
        <v>0.74247041822377269</v>
      </c>
      <c r="N31" s="196"/>
      <c r="O31" s="196"/>
    </row>
    <row r="32" spans="1:15">
      <c r="D32" s="149" t="s">
        <v>16331</v>
      </c>
      <c r="E32" s="150"/>
      <c r="F32" s="149" t="s">
        <v>16375</v>
      </c>
      <c r="G32" s="198"/>
      <c r="I32" s="192">
        <f t="shared" si="1"/>
        <v>21</v>
      </c>
      <c r="J32" s="191">
        <f t="shared" si="0"/>
        <v>0.73149794898893861</v>
      </c>
    </row>
    <row r="33" spans="2:10">
      <c r="B33" s="676" t="s">
        <v>16618</v>
      </c>
      <c r="C33" s="499" t="s">
        <v>16441</v>
      </c>
      <c r="D33" s="118" t="s">
        <v>16611</v>
      </c>
      <c r="E33" s="148" t="s">
        <v>16612</v>
      </c>
      <c r="F33" s="598" t="s">
        <v>16611</v>
      </c>
      <c r="G33" s="148" t="s">
        <v>16612</v>
      </c>
      <c r="I33" s="192">
        <f t="shared" si="1"/>
        <v>22</v>
      </c>
      <c r="J33" s="191">
        <f t="shared" si="0"/>
        <v>0.72068763447186091</v>
      </c>
    </row>
    <row r="34" spans="2:10">
      <c r="B34" s="677"/>
      <c r="C34" s="472" t="s">
        <v>16613</v>
      </c>
      <c r="D34" s="204">
        <v>1.81</v>
      </c>
      <c r="E34" s="597">
        <v>1.55</v>
      </c>
      <c r="F34" s="472">
        <v>0.68</v>
      </c>
      <c r="G34" s="597">
        <v>0.64</v>
      </c>
      <c r="I34" s="192">
        <f t="shared" si="1"/>
        <v>23</v>
      </c>
      <c r="J34" s="191">
        <f t="shared" si="0"/>
        <v>0.71003707829740004</v>
      </c>
    </row>
    <row r="35" spans="2:10">
      <c r="B35" s="678"/>
      <c r="C35" s="41" t="s">
        <v>16614</v>
      </c>
      <c r="D35" s="172">
        <v>3.73</v>
      </c>
      <c r="E35" s="169">
        <v>2.4900000000000002</v>
      </c>
      <c r="F35" s="41">
        <v>0.74</v>
      </c>
      <c r="G35" s="169">
        <v>0.67</v>
      </c>
      <c r="I35" s="192">
        <f>I34+1</f>
        <v>24</v>
      </c>
      <c r="J35" s="191">
        <f t="shared" si="0"/>
        <v>0.69954391950482764</v>
      </c>
    </row>
    <row r="36" spans="2:10">
      <c r="B36" s="222"/>
      <c r="C36" s="172" t="s">
        <v>16615</v>
      </c>
      <c r="D36" s="172">
        <v>3.92</v>
      </c>
      <c r="E36" s="169">
        <v>2.33</v>
      </c>
      <c r="F36" s="41">
        <v>0.76</v>
      </c>
      <c r="G36" s="169">
        <v>0.73</v>
      </c>
      <c r="I36" s="192">
        <f t="shared" si="1"/>
        <v>25</v>
      </c>
      <c r="J36" s="191">
        <f t="shared" si="0"/>
        <v>0.68920583202446084</v>
      </c>
    </row>
    <row r="37" spans="2:10">
      <c r="C37" s="172" t="s">
        <v>16616</v>
      </c>
      <c r="D37" s="172">
        <v>2.79</v>
      </c>
      <c r="E37" s="169">
        <v>1.71</v>
      </c>
      <c r="F37" s="41">
        <v>0.73</v>
      </c>
      <c r="G37" s="169">
        <v>0.68</v>
      </c>
      <c r="I37" s="192">
        <f t="shared" si="1"/>
        <v>26</v>
      </c>
      <c r="J37" s="191">
        <f t="shared" si="0"/>
        <v>0.6790205241620304</v>
      </c>
    </row>
    <row r="38" spans="2:10">
      <c r="C38" s="151" t="s">
        <v>16617</v>
      </c>
      <c r="D38" s="151">
        <v>2.04</v>
      </c>
      <c r="E38" s="499">
        <v>1.05</v>
      </c>
      <c r="F38" s="498">
        <v>0.6</v>
      </c>
      <c r="G38" s="499">
        <v>0.53</v>
      </c>
      <c r="I38" s="192">
        <f t="shared" si="1"/>
        <v>27</v>
      </c>
      <c r="J38" s="191">
        <f t="shared" si="0"/>
        <v>0.66898573809067041</v>
      </c>
    </row>
    <row r="39" spans="2:10">
      <c r="E39" s="41"/>
      <c r="I39" s="192">
        <f t="shared" ref="I39:I46" si="2">I38+1</f>
        <v>28</v>
      </c>
      <c r="J39" s="191">
        <f>((1/(1+$C$4))^(I39))</f>
        <v>0.65909924935041431</v>
      </c>
    </row>
    <row r="40" spans="2:10">
      <c r="D40" s="149" t="s">
        <v>16331</v>
      </c>
      <c r="E40" s="150"/>
      <c r="F40" s="149" t="s">
        <v>16375</v>
      </c>
      <c r="G40" s="198"/>
      <c r="I40" s="192">
        <f t="shared" si="2"/>
        <v>29</v>
      </c>
      <c r="J40" s="191">
        <f>((1/(1+$C$4))^(I40))</f>
        <v>0.64935886635508799</v>
      </c>
    </row>
    <row r="41" spans="2:10">
      <c r="B41" s="676" t="s">
        <v>16619</v>
      </c>
      <c r="C41" s="499" t="s">
        <v>16441</v>
      </c>
      <c r="D41" s="118" t="s">
        <v>16611</v>
      </c>
      <c r="E41" s="148" t="s">
        <v>16612</v>
      </c>
      <c r="F41" s="598" t="s">
        <v>16611</v>
      </c>
      <c r="G41" s="148" t="s">
        <v>16612</v>
      </c>
      <c r="I41" s="610">
        <f t="shared" si="2"/>
        <v>30</v>
      </c>
      <c r="J41" s="611">
        <f>((1/(1+$C$4))^(I41))</f>
        <v>0.63976242990649068</v>
      </c>
    </row>
    <row r="42" spans="2:10">
      <c r="B42" s="677"/>
      <c r="C42" s="472" t="s">
        <v>16613</v>
      </c>
      <c r="D42" s="451">
        <f>D34*$D$20</f>
        <v>1.81</v>
      </c>
      <c r="E42" s="599">
        <f>E34*$D$20</f>
        <v>1.55</v>
      </c>
      <c r="F42" s="473">
        <f>F34*$F$20</f>
        <v>0.68</v>
      </c>
      <c r="G42" s="599">
        <f>G34*$F$20</f>
        <v>0.64</v>
      </c>
      <c r="I42" s="192">
        <f t="shared" si="2"/>
        <v>31</v>
      </c>
      <c r="J42" s="191">
        <f t="shared" ref="J42:J105" si="3">((1/(1+$C$5))^(I42))</f>
        <v>0.67210371334741592</v>
      </c>
    </row>
    <row r="43" spans="2:10">
      <c r="B43" s="678"/>
      <c r="C43" s="41" t="s">
        <v>16614</v>
      </c>
      <c r="D43" s="446">
        <f t="shared" ref="D43:E46" si="4">D35*$D$20</f>
        <v>3.73</v>
      </c>
      <c r="E43" s="447">
        <f t="shared" si="4"/>
        <v>2.4900000000000002</v>
      </c>
      <c r="F43" s="348">
        <f t="shared" ref="F43:G46" si="5">F35*$F$20</f>
        <v>0.74</v>
      </c>
      <c r="G43" s="447">
        <f t="shared" si="5"/>
        <v>0.67</v>
      </c>
      <c r="I43" s="192">
        <f t="shared" si="2"/>
        <v>32</v>
      </c>
      <c r="J43" s="191">
        <f t="shared" si="3"/>
        <v>0.66354399580157575</v>
      </c>
    </row>
    <row r="44" spans="2:10">
      <c r="B44" s="222"/>
      <c r="C44" s="172" t="s">
        <v>16615</v>
      </c>
      <c r="D44" s="446">
        <f t="shared" si="4"/>
        <v>3.92</v>
      </c>
      <c r="E44" s="447">
        <f t="shared" si="4"/>
        <v>2.33</v>
      </c>
      <c r="F44" s="348">
        <f t="shared" si="5"/>
        <v>0.76</v>
      </c>
      <c r="G44" s="447">
        <f t="shared" si="5"/>
        <v>0.73</v>
      </c>
      <c r="I44" s="192">
        <f t="shared" si="2"/>
        <v>33</v>
      </c>
      <c r="J44" s="191">
        <f t="shared" si="3"/>
        <v>0.65509329233051217</v>
      </c>
    </row>
    <row r="45" spans="2:10">
      <c r="C45" s="172" t="s">
        <v>16616</v>
      </c>
      <c r="D45" s="446">
        <f t="shared" si="4"/>
        <v>2.79</v>
      </c>
      <c r="E45" s="447">
        <f t="shared" si="4"/>
        <v>1.71</v>
      </c>
      <c r="F45" s="348">
        <f t="shared" si="5"/>
        <v>0.73</v>
      </c>
      <c r="G45" s="447">
        <f t="shared" si="5"/>
        <v>0.68</v>
      </c>
      <c r="I45" s="192">
        <f t="shared" si="2"/>
        <v>34</v>
      </c>
      <c r="J45" s="191">
        <f t="shared" si="3"/>
        <v>0.64675021456265402</v>
      </c>
    </row>
    <row r="46" spans="2:10">
      <c r="C46" s="151" t="s">
        <v>16617</v>
      </c>
      <c r="D46" s="448">
        <f t="shared" si="4"/>
        <v>2.04</v>
      </c>
      <c r="E46" s="501">
        <f t="shared" si="4"/>
        <v>1.05</v>
      </c>
      <c r="F46" s="502">
        <f t="shared" si="5"/>
        <v>0.6</v>
      </c>
      <c r="G46" s="501">
        <f t="shared" si="5"/>
        <v>0.53</v>
      </c>
      <c r="I46" s="192">
        <f t="shared" si="2"/>
        <v>35</v>
      </c>
      <c r="J46" s="191">
        <f t="shared" si="3"/>
        <v>0.63851339180832667</v>
      </c>
    </row>
    <row r="47" spans="2:10">
      <c r="B47" s="222"/>
      <c r="E47" s="41"/>
      <c r="I47" s="192">
        <f t="shared" ref="I47:I76" si="6">I46+1</f>
        <v>36</v>
      </c>
      <c r="J47" s="191">
        <f t="shared" si="3"/>
        <v>0.63038147083456098</v>
      </c>
    </row>
    <row r="48" spans="2:10">
      <c r="D48" s="149" t="s">
        <v>16331</v>
      </c>
      <c r="E48" s="150"/>
      <c r="F48" s="149" t="s">
        <v>16375</v>
      </c>
      <c r="G48" s="198"/>
      <c r="I48" s="192">
        <f t="shared" si="6"/>
        <v>37</v>
      </c>
      <c r="J48" s="191">
        <f t="shared" si="3"/>
        <v>0.62235311564276929</v>
      </c>
    </row>
    <row r="49" spans="1:10">
      <c r="B49" s="676" t="s">
        <v>16620</v>
      </c>
      <c r="C49" s="498" t="s">
        <v>16441</v>
      </c>
      <c r="D49" s="118" t="s">
        <v>16611</v>
      </c>
      <c r="E49" s="598" t="s">
        <v>16612</v>
      </c>
      <c r="F49" s="118" t="s">
        <v>16611</v>
      </c>
      <c r="G49" s="148" t="s">
        <v>16612</v>
      </c>
      <c r="I49" s="192">
        <f t="shared" si="6"/>
        <v>38</v>
      </c>
      <c r="J49" s="191">
        <f t="shared" si="3"/>
        <v>0.61442700724925392</v>
      </c>
    </row>
    <row r="50" spans="1:10">
      <c r="B50" s="677"/>
      <c r="C50" s="597" t="s">
        <v>16613</v>
      </c>
      <c r="D50" s="204">
        <v>6.12</v>
      </c>
      <c r="E50" s="597">
        <v>4.45</v>
      </c>
      <c r="F50" s="204">
        <v>2.5499999999999998</v>
      </c>
      <c r="G50" s="597">
        <v>2.5299999999999998</v>
      </c>
      <c r="I50" s="192">
        <f t="shared" si="6"/>
        <v>39</v>
      </c>
      <c r="J50" s="191">
        <f t="shared" si="3"/>
        <v>0.6066018434685102</v>
      </c>
    </row>
    <row r="51" spans="1:10">
      <c r="B51" s="678"/>
      <c r="C51" s="169" t="s">
        <v>16614</v>
      </c>
      <c r="D51" s="172">
        <v>9.1199999999999992</v>
      </c>
      <c r="E51" s="169">
        <v>7.22</v>
      </c>
      <c r="F51" s="172">
        <v>2.74</v>
      </c>
      <c r="G51" s="169">
        <v>2.6</v>
      </c>
      <c r="I51" s="192">
        <f t="shared" si="6"/>
        <v>40</v>
      </c>
      <c r="J51" s="191">
        <f t="shared" si="3"/>
        <v>0.59887633869928947</v>
      </c>
    </row>
    <row r="52" spans="1:10">
      <c r="B52" s="169"/>
      <c r="C52" s="201" t="s">
        <v>16615</v>
      </c>
      <c r="D52" s="172">
        <v>8.91</v>
      </c>
      <c r="E52" s="169">
        <v>7.07</v>
      </c>
      <c r="F52" s="172">
        <v>2.62</v>
      </c>
      <c r="G52" s="169">
        <v>2.4900000000000002</v>
      </c>
      <c r="I52" s="192">
        <f t="shared" si="6"/>
        <v>41</v>
      </c>
      <c r="J52" s="191">
        <f t="shared" si="3"/>
        <v>0.59124922371338684</v>
      </c>
    </row>
    <row r="53" spans="1:10">
      <c r="C53" s="201" t="s">
        <v>16616</v>
      </c>
      <c r="D53" s="172">
        <v>7.48</v>
      </c>
      <c r="E53" s="169">
        <v>5.99</v>
      </c>
      <c r="F53" s="172">
        <v>2.4900000000000002</v>
      </c>
      <c r="G53" s="169">
        <v>2.35</v>
      </c>
      <c r="I53" s="192">
        <f t="shared" si="6"/>
        <v>42</v>
      </c>
      <c r="J53" s="191">
        <f t="shared" si="3"/>
        <v>0.58371924544711906</v>
      </c>
    </row>
    <row r="54" spans="1:10">
      <c r="C54" s="463" t="s">
        <v>16617</v>
      </c>
      <c r="D54" s="151">
        <v>7.99</v>
      </c>
      <c r="E54" s="499">
        <v>4.2</v>
      </c>
      <c r="F54" s="151">
        <v>2.11</v>
      </c>
      <c r="G54" s="499">
        <v>2.04</v>
      </c>
      <c r="I54" s="192">
        <f t="shared" si="6"/>
        <v>43</v>
      </c>
      <c r="J54" s="191">
        <f t="shared" si="3"/>
        <v>0.57628516679545772</v>
      </c>
    </row>
    <row r="55" spans="1:10">
      <c r="E55" s="41"/>
      <c r="I55" s="192">
        <f t="shared" si="6"/>
        <v>44</v>
      </c>
      <c r="J55" s="191">
        <f t="shared" si="3"/>
        <v>0.56894576640878447</v>
      </c>
    </row>
    <row r="56" spans="1:10">
      <c r="A56" s="98" t="s">
        <v>16621</v>
      </c>
      <c r="E56" s="41"/>
      <c r="I56" s="192">
        <f t="shared" si="6"/>
        <v>45</v>
      </c>
      <c r="J56" s="191">
        <f t="shared" si="3"/>
        <v>0.5616998384922347</v>
      </c>
    </row>
    <row r="57" spans="1:10">
      <c r="C57" s="222"/>
      <c r="D57" s="222"/>
      <c r="E57" s="222"/>
      <c r="I57" s="192">
        <f t="shared" si="6"/>
        <v>46</v>
      </c>
      <c r="J57" s="191">
        <f t="shared" si="3"/>
        <v>0.55454619260759674</v>
      </c>
    </row>
    <row r="58" spans="1:10">
      <c r="B58" s="679" t="s">
        <v>16622</v>
      </c>
      <c r="C58" s="598" t="s">
        <v>16441</v>
      </c>
      <c r="D58" s="598" t="s">
        <v>16611</v>
      </c>
      <c r="E58" s="148" t="s">
        <v>16612</v>
      </c>
      <c r="I58" s="192">
        <f t="shared" si="6"/>
        <v>47</v>
      </c>
      <c r="J58" s="191">
        <f t="shared" si="3"/>
        <v>0.54748365347773409</v>
      </c>
    </row>
    <row r="59" spans="1:10">
      <c r="B59" s="677"/>
      <c r="C59" s="597" t="s">
        <v>16613</v>
      </c>
      <c r="D59" s="283">
        <v>4.1948717173378899E-4</v>
      </c>
      <c r="E59" s="283">
        <v>3.1919321122592001E-4</v>
      </c>
      <c r="I59" s="192">
        <f t="shared" si="6"/>
        <v>48</v>
      </c>
      <c r="J59" s="191">
        <f t="shared" si="3"/>
        <v>0.54051106079349798</v>
      </c>
    </row>
    <row r="60" spans="1:10">
      <c r="B60" s="677"/>
      <c r="C60" s="169" t="s">
        <v>16614</v>
      </c>
      <c r="D60" s="284">
        <v>1.18334298674454E-3</v>
      </c>
      <c r="E60" s="284">
        <v>7.1164006327974899E-4</v>
      </c>
      <c r="I60" s="192">
        <f t="shared" si="6"/>
        <v>49</v>
      </c>
      <c r="J60" s="191">
        <f t="shared" si="3"/>
        <v>0.53362726902310009</v>
      </c>
    </row>
    <row r="61" spans="1:10">
      <c r="B61" s="678"/>
      <c r="C61" s="169" t="s">
        <v>16615</v>
      </c>
      <c r="D61" s="284">
        <v>6.2669269549709104E-3</v>
      </c>
      <c r="E61" s="284">
        <v>4.1887163509619404E-3</v>
      </c>
      <c r="I61" s="192">
        <f t="shared" si="6"/>
        <v>50</v>
      </c>
      <c r="J61" s="191">
        <f t="shared" si="3"/>
        <v>0.52683114722391167</v>
      </c>
    </row>
    <row r="62" spans="1:10">
      <c r="B62" s="169"/>
      <c r="C62" s="201" t="s">
        <v>16616</v>
      </c>
      <c r="D62" s="284">
        <v>2.45914379795143E-2</v>
      </c>
      <c r="E62" s="284">
        <v>1.66862646623137E-2</v>
      </c>
      <c r="I62" s="192">
        <f t="shared" si="6"/>
        <v>51</v>
      </c>
      <c r="J62" s="191">
        <f t="shared" si="3"/>
        <v>0.52012157885666077</v>
      </c>
    </row>
    <row r="63" spans="1:10">
      <c r="C63" s="463" t="s">
        <v>16617</v>
      </c>
      <c r="D63" s="285">
        <v>0.1147066504</v>
      </c>
      <c r="E63" s="285">
        <v>9.9484272299999899E-2</v>
      </c>
      <c r="I63" s="192">
        <f t="shared" si="6"/>
        <v>52</v>
      </c>
      <c r="J63" s="191">
        <f t="shared" si="3"/>
        <v>0.51349746160199516</v>
      </c>
    </row>
    <row r="64" spans="1:10">
      <c r="E64" s="41"/>
      <c r="I64" s="192">
        <f t="shared" si="6"/>
        <v>53</v>
      </c>
      <c r="J64" s="191">
        <f t="shared" si="3"/>
        <v>0.50695770717938116</v>
      </c>
    </row>
    <row r="65" spans="2:10">
      <c r="C65" s="222"/>
      <c r="D65" s="222"/>
      <c r="E65" s="222"/>
      <c r="I65" s="192">
        <f t="shared" si="6"/>
        <v>54</v>
      </c>
      <c r="J65" s="191">
        <f t="shared" si="3"/>
        <v>0.50050124116830996</v>
      </c>
    </row>
    <row r="66" spans="2:10">
      <c r="B66" s="668" t="s">
        <v>16623</v>
      </c>
      <c r="C66" s="598" t="s">
        <v>16441</v>
      </c>
      <c r="D66" s="598" t="s">
        <v>16611</v>
      </c>
      <c r="E66" s="148" t="s">
        <v>16612</v>
      </c>
      <c r="I66" s="192">
        <f t="shared" si="6"/>
        <v>55</v>
      </c>
      <c r="J66" s="191">
        <f t="shared" si="3"/>
        <v>0.49412700283178007</v>
      </c>
    </row>
    <row r="67" spans="2:10">
      <c r="B67" s="669"/>
      <c r="C67" s="597" t="s">
        <v>16613</v>
      </c>
      <c r="D67" s="181">
        <f>D92</f>
        <v>50.340541951453517</v>
      </c>
      <c r="E67" s="181">
        <f>E92</f>
        <v>50.690117595995197</v>
      </c>
      <c r="I67" s="192">
        <f t="shared" si="6"/>
        <v>56</v>
      </c>
      <c r="J67" s="191">
        <f t="shared" si="3"/>
        <v>0.48783394494202803</v>
      </c>
    </row>
    <row r="68" spans="2:10">
      <c r="B68" s="169"/>
      <c r="C68" s="201" t="s">
        <v>16614</v>
      </c>
      <c r="D68" s="181">
        <f>D93</f>
        <v>34.80092782344358</v>
      </c>
      <c r="E68" s="181">
        <f t="shared" ref="D68:E71" si="7">E93</f>
        <v>34.246381630835984</v>
      </c>
      <c r="I68" s="192">
        <f t="shared" si="6"/>
        <v>57</v>
      </c>
      <c r="J68" s="191">
        <f t="shared" si="3"/>
        <v>0.48162103360847869</v>
      </c>
    </row>
    <row r="69" spans="2:10">
      <c r="C69" s="201" t="s">
        <v>16615</v>
      </c>
      <c r="D69" s="181">
        <f t="shared" si="7"/>
        <v>23.726716709972553</v>
      </c>
      <c r="E69" s="181">
        <f t="shared" si="7"/>
        <v>23.726716709972553</v>
      </c>
      <c r="I69" s="192">
        <f t="shared" si="6"/>
        <v>58</v>
      </c>
      <c r="J69" s="191">
        <f t="shared" si="3"/>
        <v>0.47548724810788701</v>
      </c>
    </row>
    <row r="70" spans="2:10">
      <c r="C70" s="201" t="s">
        <v>16616</v>
      </c>
      <c r="D70" s="181">
        <f t="shared" si="7"/>
        <v>15.131264045332658</v>
      </c>
      <c r="E70" s="181">
        <f t="shared" si="7"/>
        <v>14.343233006012646</v>
      </c>
      <c r="I70" s="192">
        <f t="shared" si="6"/>
        <v>59</v>
      </c>
      <c r="J70" s="191">
        <f t="shared" si="3"/>
        <v>0.46943158071664237</v>
      </c>
    </row>
    <row r="71" spans="2:10">
      <c r="C71" s="463" t="s">
        <v>16617</v>
      </c>
      <c r="D71" s="117">
        <f t="shared" si="7"/>
        <v>5.7826449729573772</v>
      </c>
      <c r="E71" s="117">
        <f t="shared" si="7"/>
        <v>5.7826449729573772</v>
      </c>
      <c r="I71" s="192">
        <f t="shared" si="6"/>
        <v>60</v>
      </c>
      <c r="J71" s="191">
        <f t="shared" si="3"/>
        <v>0.4634530365452092</v>
      </c>
    </row>
    <row r="72" spans="2:10">
      <c r="I72" s="192">
        <f t="shared" si="6"/>
        <v>61</v>
      </c>
      <c r="J72" s="191">
        <f t="shared" si="3"/>
        <v>0.45755063337467594</v>
      </c>
    </row>
    <row r="73" spans="2:10">
      <c r="I73" s="192">
        <f t="shared" si="6"/>
        <v>62</v>
      </c>
      <c r="J73" s="191">
        <f t="shared" si="3"/>
        <v>0.45172340149538553</v>
      </c>
    </row>
    <row r="74" spans="2:10">
      <c r="C74" s="222"/>
      <c r="D74" s="222"/>
      <c r="E74" s="222"/>
      <c r="I74" s="192">
        <f t="shared" si="6"/>
        <v>63</v>
      </c>
      <c r="J74" s="191">
        <f t="shared" si="3"/>
        <v>0.4459703835476212</v>
      </c>
    </row>
    <row r="75" spans="2:10">
      <c r="B75" s="668" t="s">
        <v>16624</v>
      </c>
      <c r="C75" s="598" t="s">
        <v>16441</v>
      </c>
      <c r="D75" s="600" t="s">
        <v>16611</v>
      </c>
      <c r="E75" s="205" t="s">
        <v>16612</v>
      </c>
      <c r="F75" s="196"/>
      <c r="G75" s="196"/>
      <c r="I75" s="192">
        <f t="shared" si="6"/>
        <v>64</v>
      </c>
      <c r="J75" s="191">
        <f t="shared" si="3"/>
        <v>0.44029063436432159</v>
      </c>
    </row>
    <row r="76" spans="2:10">
      <c r="B76" s="670"/>
      <c r="C76" s="597" t="s">
        <v>16613</v>
      </c>
      <c r="D76" s="206">
        <v>81.658210084358899</v>
      </c>
      <c r="E76" s="601">
        <v>82.812420791846293</v>
      </c>
      <c r="F76" s="207"/>
      <c r="G76" s="207"/>
      <c r="I76" s="192">
        <f t="shared" si="6"/>
        <v>65</v>
      </c>
      <c r="J76" s="191">
        <f t="shared" si="3"/>
        <v>0.43468322081579785</v>
      </c>
    </row>
    <row r="77" spans="2:10">
      <c r="B77" s="670"/>
      <c r="C77" s="169" t="s">
        <v>16614</v>
      </c>
      <c r="D77" s="208">
        <v>47.237508970106497</v>
      </c>
      <c r="E77" s="191">
        <v>45.877104151250698</v>
      </c>
      <c r="F77" s="207"/>
      <c r="G77" s="207"/>
      <c r="I77" s="192">
        <f t="shared" ref="I77:I111" si="8">I76+1</f>
        <v>66</v>
      </c>
      <c r="J77" s="191">
        <f t="shared" si="3"/>
        <v>0.42914722165642993</v>
      </c>
    </row>
    <row r="78" spans="2:10">
      <c r="B78" s="669"/>
      <c r="C78" s="169" t="s">
        <v>16615</v>
      </c>
      <c r="D78" s="208">
        <v>28.9089051134439</v>
      </c>
      <c r="E78" s="191">
        <v>28.953780308547199</v>
      </c>
      <c r="F78" s="207"/>
      <c r="G78" s="207"/>
      <c r="I78" s="192">
        <f t="shared" si="8"/>
        <v>67</v>
      </c>
      <c r="J78" s="191">
        <f t="shared" si="3"/>
        <v>0.42368172737331422</v>
      </c>
    </row>
    <row r="79" spans="2:10">
      <c r="B79" s="169"/>
      <c r="C79" s="201" t="s">
        <v>16616</v>
      </c>
      <c r="D79" s="208">
        <v>16.5566239073063</v>
      </c>
      <c r="E79" s="191">
        <v>16.3372861984646</v>
      </c>
      <c r="F79" s="207"/>
      <c r="G79" s="207"/>
      <c r="I79" s="192">
        <f t="shared" si="8"/>
        <v>68</v>
      </c>
      <c r="J79" s="191">
        <f t="shared" si="3"/>
        <v>0.41828584003683905</v>
      </c>
    </row>
    <row r="80" spans="2:10">
      <c r="C80" s="463" t="s">
        <v>16617</v>
      </c>
      <c r="D80" s="209">
        <v>6.4395633626931499</v>
      </c>
      <c r="E80" s="503">
        <v>5.6984871744911096</v>
      </c>
      <c r="F80" s="207"/>
      <c r="G80" s="207"/>
      <c r="I80" s="192">
        <f t="shared" si="8"/>
        <v>69</v>
      </c>
      <c r="J80" s="191">
        <f t="shared" si="3"/>
        <v>0.41295867315316326</v>
      </c>
    </row>
    <row r="81" spans="2:10">
      <c r="D81" s="196"/>
      <c r="E81" s="196"/>
      <c r="I81" s="192">
        <f t="shared" si="8"/>
        <v>70</v>
      </c>
      <c r="J81" s="191">
        <f t="shared" si="3"/>
        <v>0.40769935151857373</v>
      </c>
    </row>
    <row r="82" spans="2:10">
      <c r="D82" s="222"/>
      <c r="E82" s="222"/>
      <c r="G82" s="42"/>
      <c r="I82" s="192">
        <f t="shared" si="8"/>
        <v>71</v>
      </c>
      <c r="J82" s="191">
        <f t="shared" si="3"/>
        <v>0.40250701107569725</v>
      </c>
    </row>
    <row r="83" spans="2:10">
      <c r="B83" s="222" t="s">
        <v>16625</v>
      </c>
      <c r="C83" s="118" t="s">
        <v>16441</v>
      </c>
      <c r="D83" s="600" t="s">
        <v>16611</v>
      </c>
      <c r="E83" s="205" t="s">
        <v>16612</v>
      </c>
      <c r="F83" s="196"/>
      <c r="G83" s="196"/>
      <c r="I83" s="192">
        <f t="shared" si="8"/>
        <v>72</v>
      </c>
      <c r="J83" s="191">
        <f t="shared" si="3"/>
        <v>0.39738079877154442</v>
      </c>
    </row>
    <row r="84" spans="2:10">
      <c r="B84" s="169"/>
      <c r="C84" s="210" t="s">
        <v>16613</v>
      </c>
      <c r="D84" s="211">
        <f t="shared" ref="D84:E88" si="9">ROUND(D76,0)</f>
        <v>82</v>
      </c>
      <c r="E84" s="602">
        <f t="shared" si="9"/>
        <v>83</v>
      </c>
      <c r="F84" s="196"/>
      <c r="G84" s="196"/>
      <c r="I84" s="192">
        <f t="shared" si="8"/>
        <v>73</v>
      </c>
      <c r="J84" s="191">
        <f t="shared" si="3"/>
        <v>0.39231987241736049</v>
      </c>
    </row>
    <row r="85" spans="2:10">
      <c r="C85" s="201" t="s">
        <v>16614</v>
      </c>
      <c r="D85" s="212">
        <f t="shared" si="9"/>
        <v>47</v>
      </c>
      <c r="E85" s="213">
        <f t="shared" si="9"/>
        <v>46</v>
      </c>
      <c r="F85" s="196"/>
      <c r="G85" s="196"/>
      <c r="I85" s="192">
        <f t="shared" si="8"/>
        <v>74</v>
      </c>
      <c r="J85" s="191">
        <f t="shared" si="3"/>
        <v>0.38732340055026215</v>
      </c>
    </row>
    <row r="86" spans="2:10">
      <c r="C86" s="201" t="s">
        <v>16615</v>
      </c>
      <c r="D86" s="212">
        <f t="shared" si="9"/>
        <v>29</v>
      </c>
      <c r="E86" s="213">
        <f t="shared" si="9"/>
        <v>29</v>
      </c>
      <c r="F86" s="196"/>
      <c r="G86" s="196"/>
      <c r="I86" s="192">
        <f t="shared" si="8"/>
        <v>75</v>
      </c>
      <c r="J86" s="191">
        <f t="shared" si="3"/>
        <v>0.38239056229663559</v>
      </c>
    </row>
    <row r="87" spans="2:10">
      <c r="C87" s="201" t="s">
        <v>16616</v>
      </c>
      <c r="D87" s="212">
        <f t="shared" si="9"/>
        <v>17</v>
      </c>
      <c r="E87" s="213">
        <f t="shared" si="9"/>
        <v>16</v>
      </c>
      <c r="F87" s="196"/>
      <c r="G87" s="196"/>
      <c r="I87" s="192">
        <f t="shared" si="8"/>
        <v>76</v>
      </c>
      <c r="J87" s="191">
        <f t="shared" si="3"/>
        <v>0.37752054723727485</v>
      </c>
    </row>
    <row r="88" spans="2:10">
      <c r="C88" s="463" t="s">
        <v>16617</v>
      </c>
      <c r="D88" s="214">
        <f t="shared" si="9"/>
        <v>6</v>
      </c>
      <c r="E88" s="504">
        <f t="shared" si="9"/>
        <v>6</v>
      </c>
      <c r="F88" s="196"/>
      <c r="G88" s="196"/>
      <c r="I88" s="192">
        <f t="shared" si="8"/>
        <v>77</v>
      </c>
      <c r="J88" s="191">
        <f t="shared" si="3"/>
        <v>0.37271255527423719</v>
      </c>
    </row>
    <row r="89" spans="2:10">
      <c r="D89" s="196"/>
      <c r="E89" s="196"/>
      <c r="I89" s="192">
        <f t="shared" si="8"/>
        <v>78</v>
      </c>
      <c r="J89" s="191">
        <f t="shared" si="3"/>
        <v>0.36796579649939504</v>
      </c>
    </row>
    <row r="90" spans="2:10">
      <c r="D90" s="196"/>
      <c r="E90" s="196"/>
      <c r="I90" s="192">
        <f t="shared" si="8"/>
        <v>79</v>
      </c>
      <c r="J90" s="191">
        <f t="shared" si="3"/>
        <v>0.3632794910646609</v>
      </c>
    </row>
    <row r="91" spans="2:10">
      <c r="B91" s="169" t="s">
        <v>16626</v>
      </c>
      <c r="C91" s="118" t="s">
        <v>16441</v>
      </c>
      <c r="D91" s="600" t="s">
        <v>16611</v>
      </c>
      <c r="E91" s="205" t="s">
        <v>16612</v>
      </c>
      <c r="F91" s="196"/>
      <c r="G91" s="196"/>
      <c r="I91" s="192">
        <f t="shared" si="8"/>
        <v>80</v>
      </c>
      <c r="J91" s="191">
        <f t="shared" si="3"/>
        <v>0.35865286905386612</v>
      </c>
    </row>
    <row r="92" spans="2:10">
      <c r="B92" s="169"/>
      <c r="C92" s="172" t="s">
        <v>16613</v>
      </c>
      <c r="D92" s="215">
        <f t="shared" ref="D92:E96" si="10">SUMIF($I$11:$I$111, "&lt;" &amp; D84, $J$11:$J$111)</f>
        <v>50.340541951453517</v>
      </c>
      <c r="E92" s="191">
        <f t="shared" si="10"/>
        <v>50.690117595995197</v>
      </c>
      <c r="F92" s="207"/>
      <c r="G92" s="207"/>
      <c r="I92" s="192">
        <f t="shared" si="8"/>
        <v>81</v>
      </c>
      <c r="J92" s="191">
        <f t="shared" si="3"/>
        <v>0.35408517035627024</v>
      </c>
    </row>
    <row r="93" spans="2:10">
      <c r="C93" s="172" t="s">
        <v>16614</v>
      </c>
      <c r="D93" s="216">
        <f t="shared" si="10"/>
        <v>34.80092782344358</v>
      </c>
      <c r="E93" s="191">
        <f t="shared" si="10"/>
        <v>34.246381630835984</v>
      </c>
      <c r="F93" s="207"/>
      <c r="G93" s="207"/>
      <c r="I93" s="192">
        <f t="shared" si="8"/>
        <v>82</v>
      </c>
      <c r="J93" s="191">
        <f t="shared" si="3"/>
        <v>0.34957564454168261</v>
      </c>
    </row>
    <row r="94" spans="2:10">
      <c r="C94" s="172" t="s">
        <v>16615</v>
      </c>
      <c r="D94" s="216">
        <f t="shared" si="10"/>
        <v>23.726716709972553</v>
      </c>
      <c r="E94" s="191">
        <f t="shared" si="10"/>
        <v>23.726716709972553</v>
      </c>
      <c r="F94" s="207"/>
      <c r="G94" s="207"/>
      <c r="I94" s="192">
        <f t="shared" si="8"/>
        <v>83</v>
      </c>
      <c r="J94" s="191">
        <f t="shared" si="3"/>
        <v>0.3451235507371731</v>
      </c>
    </row>
    <row r="95" spans="2:10">
      <c r="B95" s="222"/>
      <c r="C95" s="172" t="s">
        <v>16616</v>
      </c>
      <c r="D95" s="216">
        <f t="shared" si="10"/>
        <v>15.131264045332658</v>
      </c>
      <c r="E95" s="191">
        <f t="shared" si="10"/>
        <v>14.343233006012646</v>
      </c>
      <c r="F95" s="207"/>
      <c r="G95" s="207"/>
      <c r="I95" s="192">
        <f t="shared" si="8"/>
        <v>84</v>
      </c>
      <c r="J95" s="191">
        <f t="shared" si="3"/>
        <v>0.34072815750535407</v>
      </c>
    </row>
    <row r="96" spans="2:10">
      <c r="C96" s="151" t="s">
        <v>16617</v>
      </c>
      <c r="D96" s="217">
        <f t="shared" si="10"/>
        <v>5.7826449729573772</v>
      </c>
      <c r="E96" s="503">
        <f t="shared" si="10"/>
        <v>5.7826449729573772</v>
      </c>
      <c r="F96" s="207"/>
      <c r="G96" s="207"/>
      <c r="I96" s="192">
        <f t="shared" si="8"/>
        <v>85</v>
      </c>
      <c r="J96" s="191">
        <f t="shared" si="3"/>
        <v>0.33638874272421176</v>
      </c>
    </row>
    <row r="97" spans="2:10">
      <c r="C97" s="203"/>
      <c r="I97" s="192">
        <f t="shared" si="8"/>
        <v>86</v>
      </c>
      <c r="J97" s="191">
        <f t="shared" si="3"/>
        <v>0.33210459346846855</v>
      </c>
    </row>
    <row r="98" spans="2:10">
      <c r="D98" s="98"/>
      <c r="E98" s="98"/>
      <c r="F98" s="98"/>
      <c r="G98" s="170"/>
      <c r="I98" s="192">
        <f t="shared" si="8"/>
        <v>87</v>
      </c>
      <c r="J98" s="191">
        <f t="shared" si="3"/>
        <v>0.32787500589245588</v>
      </c>
    </row>
    <row r="99" spans="2:10">
      <c r="E99" s="41"/>
      <c r="I99" s="192">
        <f t="shared" si="8"/>
        <v>88</v>
      </c>
      <c r="J99" s="191">
        <f t="shared" si="3"/>
        <v>0.32369928511447921</v>
      </c>
    </row>
    <row r="100" spans="2:10">
      <c r="E100" s="41"/>
      <c r="I100" s="192">
        <f t="shared" si="8"/>
        <v>89</v>
      </c>
      <c r="J100" s="191">
        <f t="shared" si="3"/>
        <v>0.31957674510265499</v>
      </c>
    </row>
    <row r="101" spans="2:10">
      <c r="E101" s="41"/>
      <c r="I101" s="192">
        <f t="shared" si="8"/>
        <v>90</v>
      </c>
      <c r="J101" s="191">
        <f t="shared" si="3"/>
        <v>0.31550670856220259</v>
      </c>
    </row>
    <row r="102" spans="2:10">
      <c r="B102" s="222"/>
      <c r="E102" s="41"/>
      <c r="I102" s="192">
        <f t="shared" si="8"/>
        <v>91</v>
      </c>
      <c r="J102" s="191">
        <f t="shared" si="3"/>
        <v>0.31148850682417079</v>
      </c>
    </row>
    <row r="103" spans="2:10">
      <c r="E103" s="41"/>
      <c r="I103" s="192">
        <f t="shared" si="8"/>
        <v>92</v>
      </c>
      <c r="J103" s="191">
        <f t="shared" si="3"/>
        <v>0.30752147973558186</v>
      </c>
    </row>
    <row r="104" spans="2:10">
      <c r="E104" s="41"/>
      <c r="I104" s="192">
        <f t="shared" si="8"/>
        <v>93</v>
      </c>
      <c r="J104" s="191">
        <f t="shared" si="3"/>
        <v>0.30360497555097432</v>
      </c>
    </row>
    <row r="105" spans="2:10">
      <c r="C105" s="203"/>
      <c r="E105" s="41"/>
      <c r="I105" s="192">
        <f t="shared" si="8"/>
        <v>94</v>
      </c>
      <c r="J105" s="191">
        <f t="shared" si="3"/>
        <v>0.29973835082532763</v>
      </c>
    </row>
    <row r="106" spans="2:10">
      <c r="C106" s="203"/>
      <c r="I106" s="192">
        <f t="shared" si="8"/>
        <v>95</v>
      </c>
      <c r="J106" s="191">
        <f t="shared" ref="J106:J111" si="11">((1/(1+$C$5))^(I106))</f>
        <v>0.29592097030834991</v>
      </c>
    </row>
    <row r="107" spans="2:10">
      <c r="C107" s="203"/>
      <c r="I107" s="192">
        <f t="shared" si="8"/>
        <v>96</v>
      </c>
      <c r="J107" s="191">
        <f t="shared" si="11"/>
        <v>0.2921522068401125</v>
      </c>
    </row>
    <row r="108" spans="2:10">
      <c r="D108" s="98"/>
      <c r="E108" s="98"/>
      <c r="F108" s="98"/>
      <c r="G108" s="170"/>
      <c r="I108" s="192">
        <f t="shared" si="8"/>
        <v>97</v>
      </c>
      <c r="J108" s="191">
        <f t="shared" si="11"/>
        <v>0.28843144124801318</v>
      </c>
    </row>
    <row r="109" spans="2:10">
      <c r="E109" s="41"/>
      <c r="I109" s="192">
        <f t="shared" si="8"/>
        <v>98</v>
      </c>
      <c r="J109" s="191">
        <f t="shared" si="11"/>
        <v>0.28475806224505201</v>
      </c>
    </row>
    <row r="110" spans="2:10">
      <c r="E110" s="41"/>
      <c r="I110" s="192">
        <f t="shared" si="8"/>
        <v>99</v>
      </c>
      <c r="J110" s="191">
        <f t="shared" si="11"/>
        <v>0.28113146632940278</v>
      </c>
    </row>
    <row r="111" spans="2:10">
      <c r="E111" s="41"/>
      <c r="I111" s="218">
        <f t="shared" si="8"/>
        <v>100</v>
      </c>
      <c r="J111" s="503">
        <f t="shared" si="11"/>
        <v>0.27755105768526295</v>
      </c>
    </row>
    <row r="112" spans="2:10">
      <c r="B112" s="222"/>
      <c r="E112" s="41"/>
    </row>
    <row r="113" spans="3:5">
      <c r="E113" s="41"/>
    </row>
    <row r="114" spans="3:5">
      <c r="E114" s="41"/>
    </row>
    <row r="115" spans="3:5">
      <c r="C115" s="203"/>
      <c r="E115" s="41"/>
    </row>
    <row r="116" spans="3:5">
      <c r="C116" s="203"/>
    </row>
    <row r="117" spans="3:5">
      <c r="C117" s="203"/>
    </row>
    <row r="118" spans="3:5">
      <c r="C118" s="203"/>
    </row>
    <row r="119" spans="3:5">
      <c r="C119" s="203"/>
    </row>
    <row r="120" spans="3:5">
      <c r="C120" s="203"/>
    </row>
    <row r="121" spans="3:5">
      <c r="C121" s="203"/>
    </row>
    <row r="122" spans="3:5">
      <c r="C122" s="203"/>
    </row>
    <row r="123" spans="3:5">
      <c r="C123" s="203"/>
    </row>
    <row r="124" spans="3:5">
      <c r="C124" s="203"/>
    </row>
    <row r="125" spans="3:5">
      <c r="C125" s="203"/>
    </row>
    <row r="126" spans="3:5">
      <c r="C126" s="203"/>
    </row>
    <row r="127" spans="3:5">
      <c r="C127" s="203"/>
    </row>
    <row r="128" spans="3:5">
      <c r="C128" s="203"/>
    </row>
    <row r="129" spans="2:3">
      <c r="C129" s="203"/>
    </row>
    <row r="130" spans="2:3">
      <c r="C130" s="304"/>
    </row>
    <row r="131" spans="2:3">
      <c r="C131" s="304"/>
    </row>
    <row r="132" spans="2:3">
      <c r="C132" s="304"/>
    </row>
    <row r="133" spans="2:3">
      <c r="C133" s="203"/>
    </row>
    <row r="134" spans="2:3">
      <c r="B134" s="305"/>
      <c r="C134" s="305"/>
    </row>
    <row r="135" spans="2:3">
      <c r="B135" s="305"/>
      <c r="C135" s="305"/>
    </row>
    <row r="136" spans="2:3">
      <c r="B136" s="305"/>
      <c r="C136" s="305"/>
    </row>
    <row r="137" spans="2:3">
      <c r="B137" s="305"/>
      <c r="C137" s="305"/>
    </row>
  </sheetData>
  <mergeCells count="8">
    <mergeCell ref="B66:B67"/>
    <mergeCell ref="B75:B78"/>
    <mergeCell ref="I9:J9"/>
    <mergeCell ref="B24:B26"/>
    <mergeCell ref="B33:B35"/>
    <mergeCell ref="B49:B51"/>
    <mergeCell ref="B58:B61"/>
    <mergeCell ref="B41:B43"/>
  </mergeCells>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3">
    <tabColor theme="5" tint="0.39997558519241921"/>
  </sheetPr>
  <dimension ref="A1:L107"/>
  <sheetViews>
    <sheetView zoomScale="75" zoomScaleNormal="75" workbookViewId="0">
      <selection activeCell="H42" sqref="H42"/>
    </sheetView>
  </sheetViews>
  <sheetFormatPr defaultColWidth="8.69140625" defaultRowHeight="15.5"/>
  <cols>
    <col min="1" max="1" width="2.69140625" style="41" customWidth="1"/>
    <col min="2" max="2" width="18.69140625" style="41" customWidth="1"/>
    <col min="3" max="3" width="30.07421875" style="41" customWidth="1"/>
    <col min="4" max="4" width="12.4609375" style="41" bestFit="1" customWidth="1"/>
    <col min="5" max="5" width="12.07421875" style="41" customWidth="1"/>
    <col min="6" max="6" width="11.53515625" style="41" customWidth="1"/>
    <col min="7" max="16384" width="8.69140625" style="41"/>
  </cols>
  <sheetData>
    <row r="1" spans="1:6">
      <c r="D1" s="112"/>
      <c r="E1" s="112"/>
      <c r="F1" s="112"/>
    </row>
    <row r="2" spans="1:6">
      <c r="D2" s="98"/>
      <c r="E2" s="98"/>
    </row>
    <row r="3" spans="1:6">
      <c r="A3" s="98" t="s">
        <v>16627</v>
      </c>
      <c r="C3" s="101"/>
      <c r="D3" s="114" t="s">
        <v>16434</v>
      </c>
      <c r="E3" s="114" t="s">
        <v>16455</v>
      </c>
      <c r="F3" s="101"/>
    </row>
    <row r="4" spans="1:6">
      <c r="C4" s="113" t="s">
        <v>16628</v>
      </c>
      <c r="D4" s="113">
        <f>use</f>
        <v>0</v>
      </c>
      <c r="E4" s="113">
        <f>useP</f>
        <v>0</v>
      </c>
      <c r="F4" s="101"/>
    </row>
    <row r="5" spans="1:6">
      <c r="C5" s="113" t="s">
        <v>16629</v>
      </c>
      <c r="D5" s="115">
        <f>use_new</f>
        <v>0</v>
      </c>
      <c r="E5" s="115">
        <f>use_newP</f>
        <v>0</v>
      </c>
      <c r="F5" s="101"/>
    </row>
    <row r="6" spans="1:6">
      <c r="C6" s="113" t="s">
        <v>16437</v>
      </c>
      <c r="D6" s="113">
        <f>DN_km</f>
        <v>5.71</v>
      </c>
      <c r="E6" s="113">
        <f>DN_kmP</f>
        <v>1.18</v>
      </c>
      <c r="F6" s="101" t="s">
        <v>16365</v>
      </c>
    </row>
    <row r="7" spans="1:6">
      <c r="C7" s="113" t="s">
        <v>16438</v>
      </c>
      <c r="D7" s="113">
        <f>DS_km</f>
        <v>5.71</v>
      </c>
      <c r="E7" s="113">
        <f>DS_kmP</f>
        <v>1.18</v>
      </c>
      <c r="F7" s="101" t="s">
        <v>16365</v>
      </c>
    </row>
    <row r="8" spans="1:6">
      <c r="C8" s="113" t="s">
        <v>16439</v>
      </c>
      <c r="D8" s="308">
        <f>speed</f>
        <v>15</v>
      </c>
      <c r="E8" s="113">
        <f>speedP</f>
        <v>5</v>
      </c>
      <c r="F8" s="101" t="s">
        <v>16368</v>
      </c>
    </row>
    <row r="9" spans="1:6">
      <c r="C9" s="116" t="s">
        <v>16630</v>
      </c>
      <c r="D9" s="116">
        <f>scheme_days</f>
        <v>253</v>
      </c>
      <c r="E9" s="116">
        <f>scheme_days</f>
        <v>253</v>
      </c>
    </row>
    <row r="11" spans="1:6">
      <c r="A11" s="98" t="s">
        <v>16631</v>
      </c>
    </row>
    <row r="12" spans="1:6">
      <c r="B12" s="98" t="s">
        <v>16632</v>
      </c>
      <c r="C12" s="116" t="s">
        <v>16633</v>
      </c>
      <c r="D12" s="116">
        <f>use_new-use</f>
        <v>0</v>
      </c>
      <c r="E12" s="116">
        <f>use_newP-useP</f>
        <v>0</v>
      </c>
    </row>
    <row r="13" spans="1:6">
      <c r="C13" s="116" t="s">
        <v>16634</v>
      </c>
      <c r="D13" s="157">
        <f>D12/(1+return)</f>
        <v>0</v>
      </c>
      <c r="E13" s="157">
        <f>E12/(1+return)</f>
        <v>0</v>
      </c>
    </row>
    <row r="14" spans="1:6">
      <c r="C14" s="116" t="s">
        <v>16635</v>
      </c>
      <c r="D14" s="116">
        <f>use_new-D12</f>
        <v>0</v>
      </c>
      <c r="E14" s="116">
        <f>use_newP-E12</f>
        <v>0</v>
      </c>
    </row>
    <row r="15" spans="1:6">
      <c r="C15" s="116" t="s">
        <v>16636</v>
      </c>
      <c r="D15" s="116">
        <f>D14/(1+return)</f>
        <v>0</v>
      </c>
      <c r="E15" s="116">
        <f>E14/(1+return)</f>
        <v>0</v>
      </c>
    </row>
    <row r="18" spans="2:6">
      <c r="B18" s="98" t="s">
        <v>16637</v>
      </c>
      <c r="C18" s="116" t="s">
        <v>16638</v>
      </c>
      <c r="D18" s="116">
        <f>7*scheme_days/365</f>
        <v>4.8520547945205479</v>
      </c>
      <c r="E18" s="116">
        <f>7*scheme_days/365</f>
        <v>4.8520547945205479</v>
      </c>
    </row>
    <row r="19" spans="2:6">
      <c r="C19" s="116" t="s">
        <v>16639</v>
      </c>
      <c r="D19" s="117">
        <f>60*(1+return)*DS_km/speed</f>
        <v>43.395999999999994</v>
      </c>
      <c r="E19" s="117">
        <f>60*(1+return)*DS_kmP/speedP</f>
        <v>26.903999999999996</v>
      </c>
    </row>
    <row r="23" spans="2:6">
      <c r="B23" s="98" t="s">
        <v>16640</v>
      </c>
      <c r="C23" s="116" t="s">
        <v>16641</v>
      </c>
      <c r="D23" s="100">
        <f>D7*D12*scheme_days</f>
        <v>0</v>
      </c>
      <c r="E23" s="100">
        <f>E7*E12*scheme_days</f>
        <v>0</v>
      </c>
      <c r="F23" s="41" t="s">
        <v>16642</v>
      </c>
    </row>
    <row r="24" spans="2:6">
      <c r="C24" s="118" t="s">
        <v>16643</v>
      </c>
      <c r="D24" s="100">
        <f>D23*car_share</f>
        <v>0</v>
      </c>
      <c r="E24" s="100">
        <f>E23*car_shareP</f>
        <v>0</v>
      </c>
    </row>
    <row r="25" spans="2:6">
      <c r="C25" s="118" t="s">
        <v>16644</v>
      </c>
      <c r="D25" s="100">
        <f>D24/'Input Summary'!D86</f>
        <v>0</v>
      </c>
      <c r="E25" s="100">
        <f>E24/'Input Summary'!D86</f>
        <v>0</v>
      </c>
    </row>
    <row r="26" spans="2:6">
      <c r="C26" s="116" t="s">
        <v>16645</v>
      </c>
      <c r="D26" s="157">
        <f>D23*'Input Summary'!D34</f>
        <v>0</v>
      </c>
      <c r="E26" s="157">
        <f>E23*'Input Summary'!D56</f>
        <v>0</v>
      </c>
      <c r="F26" s="98"/>
    </row>
    <row r="27" spans="2:6">
      <c r="C27" s="116" t="s">
        <v>16646</v>
      </c>
      <c r="D27" s="157">
        <f>D26/'Input Summary'!D87</f>
        <v>0</v>
      </c>
      <c r="E27" s="157">
        <f>E26/'Input Summary'!D87</f>
        <v>0</v>
      </c>
    </row>
    <row r="28" spans="2:6">
      <c r="B28" s="98" t="s">
        <v>16647</v>
      </c>
      <c r="C28" s="118" t="s">
        <v>16648</v>
      </c>
      <c r="D28" s="598"/>
      <c r="E28" s="119">
        <f>SUM(D25:E25,D27:E27)</f>
        <v>0</v>
      </c>
    </row>
    <row r="33" spans="1:8">
      <c r="A33" s="98" t="s">
        <v>16649</v>
      </c>
    </row>
    <row r="34" spans="1:8">
      <c r="C34" s="474"/>
      <c r="D34" s="475" t="s">
        <v>16650</v>
      </c>
      <c r="E34" s="476" t="s">
        <v>16651</v>
      </c>
      <c r="F34" s="477" t="s">
        <v>16652</v>
      </c>
      <c r="G34" s="474"/>
    </row>
    <row r="35" spans="1:8">
      <c r="B35" s="219" t="s">
        <v>16653</v>
      </c>
      <c r="C35" s="125" t="s">
        <v>16348</v>
      </c>
      <c r="D35" s="121">
        <f>'Input Summary'!F62</f>
        <v>3.7705403929729973</v>
      </c>
      <c r="E35" s="122">
        <f>'Input Summary'!$D$62</f>
        <v>0</v>
      </c>
      <c r="F35" s="122">
        <f>'Input Summary'!$E$62</f>
        <v>0</v>
      </c>
      <c r="G35" s="474"/>
    </row>
    <row r="36" spans="1:8">
      <c r="C36" s="120" t="s">
        <v>16349</v>
      </c>
      <c r="D36" s="121">
        <f>'Input Summary'!F63</f>
        <v>2.6615579244515275</v>
      </c>
      <c r="E36" s="122">
        <f>'Input Summary'!$D$63</f>
        <v>0</v>
      </c>
      <c r="F36" s="122">
        <f>'Input Summary'!$E$63</f>
        <v>0</v>
      </c>
      <c r="G36" s="474"/>
    </row>
    <row r="37" spans="1:8">
      <c r="C37" s="120" t="s">
        <v>16350</v>
      </c>
      <c r="D37" s="121">
        <f>'Input Summary'!F64</f>
        <v>1.8852701964864986</v>
      </c>
      <c r="E37" s="122">
        <f>'Input Summary'!$D$64</f>
        <v>0</v>
      </c>
      <c r="F37" s="122">
        <f>'Input Summary'!$E$64</f>
        <v>0</v>
      </c>
      <c r="G37" s="474"/>
    </row>
    <row r="38" spans="1:8">
      <c r="C38" s="120" t="s">
        <v>16351</v>
      </c>
      <c r="D38" s="121">
        <f>'Input Summary'!F65</f>
        <v>0.88718597481717587</v>
      </c>
      <c r="E38" s="122">
        <f>'Input Summary'!$D$65</f>
        <v>0</v>
      </c>
      <c r="F38" s="122">
        <f>'Input Summary'!$E$65</f>
        <v>0</v>
      </c>
      <c r="G38" s="474"/>
    </row>
    <row r="39" spans="1:8">
      <c r="C39" s="120" t="s">
        <v>16352</v>
      </c>
      <c r="D39" s="121">
        <f>'Input Summary'!F66</f>
        <v>0.88718597481717587</v>
      </c>
      <c r="E39" s="122">
        <f>'Input Summary'!$D$66</f>
        <v>0</v>
      </c>
      <c r="F39" s="122">
        <f>'Input Summary'!$E$66</f>
        <v>0</v>
      </c>
      <c r="G39" s="474"/>
    </row>
    <row r="40" spans="1:8">
      <c r="C40" s="120" t="s">
        <v>16353</v>
      </c>
      <c r="D40" s="121">
        <f>'Input Summary'!F67</f>
        <v>0.55449123426073488</v>
      </c>
      <c r="E40" s="122">
        <f>'Input Summary'!$D$67</f>
        <v>0</v>
      </c>
      <c r="F40" s="122">
        <f>'Input Summary'!$E$67</f>
        <v>0</v>
      </c>
      <c r="G40" s="474"/>
    </row>
    <row r="41" spans="1:8">
      <c r="C41" s="120" t="s">
        <v>16354</v>
      </c>
      <c r="D41" s="121">
        <f>'Input Summary'!F68</f>
        <v>0.55449123426073488</v>
      </c>
      <c r="E41" s="122">
        <f>'Input Summary'!$D$68</f>
        <v>0</v>
      </c>
      <c r="F41" s="122">
        <f>'Input Summary'!$E$68</f>
        <v>0</v>
      </c>
      <c r="G41" s="474"/>
    </row>
    <row r="42" spans="1:8">
      <c r="C42" s="103"/>
      <c r="D42" s="123"/>
      <c r="E42" s="95"/>
      <c r="F42" s="95"/>
      <c r="G42" s="474"/>
    </row>
    <row r="43" spans="1:8">
      <c r="C43" s="474"/>
      <c r="D43" s="475" t="s">
        <v>16654</v>
      </c>
      <c r="E43" s="476" t="s">
        <v>16651</v>
      </c>
      <c r="F43" s="477" t="s">
        <v>16655</v>
      </c>
      <c r="G43" s="474"/>
    </row>
    <row r="44" spans="1:8">
      <c r="B44" s="219" t="s">
        <v>16656</v>
      </c>
      <c r="C44" s="477" t="str">
        <f>'Input Summary'!D41</f>
        <v>No provision</v>
      </c>
      <c r="D44" s="603">
        <f>'Input Summary'!E41</f>
        <v>0</v>
      </c>
      <c r="E44" s="603">
        <v>0</v>
      </c>
      <c r="F44" s="477">
        <v>1</v>
      </c>
      <c r="G44" s="474"/>
    </row>
    <row r="45" spans="1:8">
      <c r="C45" s="475" t="str">
        <f>'Input Summary'!D42</f>
        <v>No provision</v>
      </c>
      <c r="D45" s="603">
        <f>'Input Summary'!E42</f>
        <v>0</v>
      </c>
      <c r="E45" s="603">
        <v>1</v>
      </c>
      <c r="F45" s="477">
        <v>0</v>
      </c>
      <c r="G45" s="474"/>
      <c r="H45" s="474"/>
    </row>
    <row r="50" spans="5:5">
      <c r="E50" s="303"/>
    </row>
    <row r="51" spans="5:5">
      <c r="E51" s="303"/>
    </row>
    <row r="52" spans="5:5">
      <c r="E52" s="303"/>
    </row>
    <row r="105" spans="5:12">
      <c r="E105" s="42"/>
      <c r="F105" s="42"/>
      <c r="G105" s="42"/>
      <c r="J105" s="42"/>
      <c r="K105" s="42"/>
      <c r="L105" s="42"/>
    </row>
    <row r="106" spans="5:12">
      <c r="E106" s="42"/>
      <c r="F106" s="42"/>
      <c r="G106" s="42"/>
      <c r="J106" s="42"/>
      <c r="K106" s="42"/>
      <c r="L106" s="42"/>
    </row>
    <row r="107" spans="5:12">
      <c r="J107" s="42"/>
      <c r="K107" s="42"/>
      <c r="L107" s="42"/>
    </row>
  </sheetData>
  <sheetProtection password="CDA2" sheet="1" objects="1" scenarios="1"/>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4">
    <tabColor theme="5" tint="0.39997558519241921"/>
  </sheetPr>
  <dimension ref="A2:H41"/>
  <sheetViews>
    <sheetView zoomScale="75" zoomScaleNormal="75" workbookViewId="0">
      <selection activeCell="E8" sqref="E8"/>
    </sheetView>
  </sheetViews>
  <sheetFormatPr defaultColWidth="8.69140625" defaultRowHeight="15.5"/>
  <cols>
    <col min="1" max="1" width="2.69140625" style="41" customWidth="1"/>
    <col min="2" max="2" width="6.69140625" style="41" customWidth="1"/>
    <col min="3" max="3" width="49.69140625" style="41" customWidth="1"/>
    <col min="4" max="4" width="15.07421875" style="41" customWidth="1"/>
    <col min="5" max="5" width="11.07421875" style="41" bestFit="1" customWidth="1"/>
    <col min="6" max="6" width="8.69140625" style="41"/>
    <col min="7" max="7" width="9.69140625" style="41" bestFit="1" customWidth="1"/>
    <col min="8" max="16384" width="8.69140625" style="41"/>
  </cols>
  <sheetData>
    <row r="2" spans="1:7">
      <c r="A2" s="98" t="s">
        <v>16627</v>
      </c>
      <c r="C2" s="98"/>
      <c r="D2" s="227" t="s">
        <v>16434</v>
      </c>
      <c r="E2" s="227" t="s">
        <v>16657</v>
      </c>
    </row>
    <row r="3" spans="1:7">
      <c r="A3" s="98"/>
      <c r="B3" s="98" t="s">
        <v>16658</v>
      </c>
      <c r="C3" s="505"/>
      <c r="D3" s="604"/>
      <c r="E3" s="604"/>
    </row>
    <row r="4" spans="1:7">
      <c r="C4" s="116" t="s">
        <v>16659</v>
      </c>
      <c r="D4" s="117">
        <f>'General Calculations'!D13</f>
        <v>0</v>
      </c>
      <c r="E4" s="117">
        <f>'General Calculations'!E13</f>
        <v>0</v>
      </c>
    </row>
    <row r="5" spans="1:7">
      <c r="D5" s="42"/>
      <c r="E5" s="42"/>
    </row>
    <row r="6" spans="1:7">
      <c r="B6" s="98" t="s">
        <v>16660</v>
      </c>
      <c r="D6" s="42"/>
      <c r="E6" s="42"/>
    </row>
    <row r="7" spans="1:7">
      <c r="C7" s="126" t="s">
        <v>16661</v>
      </c>
      <c r="D7" s="127">
        <f>'Input Summary'!D38</f>
        <v>0.56399999999999995</v>
      </c>
      <c r="E7" s="127">
        <f>'Input Summary'!D59</f>
        <v>0.56399999999999995</v>
      </c>
    </row>
    <row r="8" spans="1:7">
      <c r="C8" s="126" t="s">
        <v>16662</v>
      </c>
      <c r="D8" s="431">
        <f>'Health Assumptions'!$C$7</f>
        <v>5.7</v>
      </c>
      <c r="E8" s="431">
        <f>'Health Assumptions'!$C$7</f>
        <v>5.7</v>
      </c>
    </row>
    <row r="9" spans="1:7">
      <c r="C9" s="126" t="s">
        <v>16663</v>
      </c>
      <c r="D9" s="128">
        <v>0.25</v>
      </c>
      <c r="E9" s="128">
        <v>0.25</v>
      </c>
    </row>
    <row r="10" spans="1:7">
      <c r="C10" s="126" t="s">
        <v>16664</v>
      </c>
      <c r="D10" s="129">
        <v>7.5</v>
      </c>
      <c r="E10" s="129">
        <v>7.5</v>
      </c>
    </row>
    <row r="12" spans="1:7">
      <c r="A12" s="98" t="s">
        <v>16631</v>
      </c>
    </row>
    <row r="13" spans="1:7">
      <c r="B13" s="98" t="s">
        <v>16658</v>
      </c>
      <c r="C13" s="130"/>
      <c r="D13" s="131"/>
      <c r="E13" s="131"/>
    </row>
    <row r="14" spans="1:7">
      <c r="C14" s="116" t="s">
        <v>16665</v>
      </c>
      <c r="D14" s="117">
        <f>60*(1+return)*DS_km/speed</f>
        <v>43.395999999999994</v>
      </c>
      <c r="E14" s="117">
        <f>60*(1+return)*DS_kmP/speedP</f>
        <v>26.903999999999996</v>
      </c>
    </row>
    <row r="15" spans="1:7">
      <c r="C15" s="116" t="s">
        <v>16666</v>
      </c>
      <c r="D15" s="117">
        <f>D14*scheme_days/(30*(5/7)*365)</f>
        <v>1.4037317990867575</v>
      </c>
      <c r="E15" s="117">
        <f>E14*scheme_days/(30*(5/7)*365)</f>
        <v>0.87026454794520536</v>
      </c>
      <c r="G15" s="288"/>
    </row>
    <row r="16" spans="1:7">
      <c r="D16" s="42"/>
      <c r="E16" s="42"/>
    </row>
    <row r="17" spans="2:8">
      <c r="B17" s="98" t="s">
        <v>16660</v>
      </c>
    </row>
    <row r="18" spans="2:8">
      <c r="C18" s="126" t="s">
        <v>16667</v>
      </c>
      <c r="D18" s="431">
        <f>$D$9*D15*$D$8*$D$7</f>
        <v>1.128179246926027</v>
      </c>
      <c r="E18" s="431">
        <f>$E$9*E15*$E$8*$E$7</f>
        <v>0.6994316171835615</v>
      </c>
      <c r="H18" s="42"/>
    </row>
    <row r="19" spans="2:8">
      <c r="C19" s="126" t="s">
        <v>16668</v>
      </c>
      <c r="D19" s="433">
        <f>D18*D4</f>
        <v>0</v>
      </c>
      <c r="E19" s="433">
        <f>E18*E4</f>
        <v>0</v>
      </c>
      <c r="G19" s="288"/>
      <c r="H19" s="42"/>
    </row>
    <row r="20" spans="2:8">
      <c r="C20" s="126" t="s">
        <v>16669</v>
      </c>
      <c r="D20" s="132">
        <f>'TAG VoT'!F21*D10</f>
        <v>144.50209275358495</v>
      </c>
      <c r="E20" s="132">
        <f>'TAG VoT'!$F$21*E10</f>
        <v>144.50209275358495</v>
      </c>
    </row>
    <row r="21" spans="2:8">
      <c r="C21" s="126" t="s">
        <v>16670</v>
      </c>
      <c r="D21" s="133">
        <f>D19*D20</f>
        <v>0</v>
      </c>
      <c r="E21" s="134">
        <f>E19*E20</f>
        <v>0</v>
      </c>
    </row>
    <row r="22" spans="2:8">
      <c r="C22" s="130"/>
      <c r="D22" s="141"/>
      <c r="E22" s="135"/>
    </row>
    <row r="23" spans="2:8">
      <c r="C23" s="136" t="s">
        <v>16554</v>
      </c>
      <c r="D23" s="137">
        <f>D21+E21</f>
        <v>0</v>
      </c>
      <c r="E23" s="138"/>
      <c r="F23" s="130"/>
    </row>
    <row r="24" spans="2:8">
      <c r="F24" s="130"/>
    </row>
    <row r="25" spans="2:8">
      <c r="C25" s="112"/>
      <c r="D25" s="112"/>
      <c r="E25" s="112"/>
      <c r="F25" s="112"/>
      <c r="G25" s="112"/>
      <c r="H25" s="139"/>
    </row>
    <row r="26" spans="2:8">
      <c r="C26" s="112"/>
      <c r="D26" s="112"/>
      <c r="E26" s="112"/>
      <c r="F26" s="112"/>
      <c r="G26" s="112"/>
    </row>
    <row r="27" spans="2:8">
      <c r="C27" s="112"/>
      <c r="D27" s="112"/>
      <c r="E27" s="112"/>
      <c r="F27" s="112"/>
      <c r="G27" s="112"/>
    </row>
    <row r="28" spans="2:8">
      <c r="C28" s="112"/>
      <c r="D28" s="112"/>
      <c r="E28" s="112"/>
      <c r="F28" s="112"/>
      <c r="G28" s="112"/>
      <c r="H28" s="97"/>
    </row>
    <row r="29" spans="2:8">
      <c r="C29" s="112"/>
      <c r="D29" s="112"/>
      <c r="E29" s="112"/>
      <c r="F29" s="112"/>
      <c r="G29" s="112"/>
      <c r="H29" s="97"/>
    </row>
    <row r="36" spans="4:5">
      <c r="D36" s="88"/>
      <c r="E36" s="88"/>
    </row>
    <row r="37" spans="4:5">
      <c r="D37" s="42"/>
    </row>
    <row r="38" spans="4:5">
      <c r="E38" s="42"/>
    </row>
    <row r="39" spans="4:5">
      <c r="D39" s="139"/>
      <c r="E39" s="139"/>
    </row>
    <row r="40" spans="4:5">
      <c r="D40" s="139"/>
      <c r="E40" s="139"/>
    </row>
    <row r="41" spans="4:5">
      <c r="D41" s="140"/>
    </row>
  </sheetData>
  <sheetProtection algorithmName="SHA-512" hashValue="6ViokkzuNTuJMd9sTIDBIfCgCdlhXc2pkcyU9T0mXxzoDDi25cIVgTDNnNei+AMC4Rfo42/8IVo50490PT2R1w==" saltValue="UrWYgnixhryNTyAKOs0FFQ==" spinCount="100000" sheet="1" objects="1" scenarios="1"/>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theme="5" tint="0.39997558519241921"/>
  </sheetPr>
  <dimension ref="A3:H48"/>
  <sheetViews>
    <sheetView topLeftCell="A22" zoomScale="75" zoomScaleNormal="75" workbookViewId="0">
      <selection activeCell="G25" sqref="G25"/>
    </sheetView>
  </sheetViews>
  <sheetFormatPr defaultColWidth="8.69140625" defaultRowHeight="14"/>
  <cols>
    <col min="1" max="1" width="4.07421875" style="109" customWidth="1"/>
    <col min="2" max="2" width="8.07421875" style="109" customWidth="1"/>
    <col min="3" max="3" width="34.69140625" style="109" customWidth="1"/>
    <col min="4" max="4" width="20.07421875" style="109" customWidth="1"/>
    <col min="5" max="5" width="11.4609375" style="109" customWidth="1"/>
    <col min="6" max="16384" width="8.69140625" style="109"/>
  </cols>
  <sheetData>
    <row r="3" spans="1:6">
      <c r="A3" s="110" t="s">
        <v>67</v>
      </c>
      <c r="B3" s="474"/>
      <c r="C3" s="474"/>
      <c r="D3" s="474"/>
      <c r="E3" s="474"/>
      <c r="F3" s="474"/>
    </row>
    <row r="4" spans="1:6">
      <c r="A4" s="110"/>
      <c r="B4" s="110" t="s">
        <v>16658</v>
      </c>
      <c r="C4" s="474"/>
      <c r="D4" s="124" t="s">
        <v>16331</v>
      </c>
      <c r="E4" s="142" t="s">
        <v>16344</v>
      </c>
      <c r="F4" s="474"/>
    </row>
    <row r="5" spans="1:6">
      <c r="A5" s="474"/>
      <c r="B5" s="474"/>
      <c r="C5" s="478" t="s">
        <v>16671</v>
      </c>
      <c r="D5" s="478">
        <f>DS_km</f>
        <v>5.71</v>
      </c>
      <c r="E5" s="605">
        <f>DS_kmP</f>
        <v>1.18</v>
      </c>
      <c r="F5" s="474" t="s">
        <v>16672</v>
      </c>
    </row>
    <row r="6" spans="1:6">
      <c r="A6" s="474"/>
      <c r="B6" s="474"/>
      <c r="C6" s="479" t="s">
        <v>16673</v>
      </c>
      <c r="D6" s="479">
        <f>speed</f>
        <v>15</v>
      </c>
      <c r="E6" s="480">
        <f>speedP</f>
        <v>5</v>
      </c>
      <c r="F6" s="474" t="s">
        <v>16368</v>
      </c>
    </row>
    <row r="7" spans="1:6">
      <c r="A7" s="474"/>
      <c r="B7" s="474"/>
      <c r="C7" s="102" t="s">
        <v>16674</v>
      </c>
      <c r="D7" s="481">
        <f>'General Calculations'!D13</f>
        <v>0</v>
      </c>
      <c r="E7" s="480">
        <f>'General Calculations'!E13</f>
        <v>0</v>
      </c>
      <c r="F7" s="474"/>
    </row>
    <row r="8" spans="1:6">
      <c r="A8" s="474"/>
      <c r="B8" s="474"/>
      <c r="C8" s="102" t="s">
        <v>16675</v>
      </c>
      <c r="D8" s="479">
        <f>'General Calculations'!D15</f>
        <v>0</v>
      </c>
      <c r="E8" s="480">
        <f>'General Calculations'!E15</f>
        <v>0</v>
      </c>
      <c r="F8" s="474"/>
    </row>
    <row r="9" spans="1:6">
      <c r="A9" s="474"/>
      <c r="B9" s="474"/>
      <c r="C9" s="102" t="s">
        <v>16676</v>
      </c>
      <c r="D9" s="479">
        <f>'General Calculations'!D12</f>
        <v>0</v>
      </c>
      <c r="E9" s="480">
        <f>'General Calculations'!E12</f>
        <v>0</v>
      </c>
      <c r="F9" s="474"/>
    </row>
    <row r="10" spans="1:6">
      <c r="A10" s="474"/>
      <c r="B10" s="474"/>
      <c r="C10" s="143" t="s">
        <v>16677</v>
      </c>
      <c r="D10" s="482">
        <f>'General Calculations'!D14</f>
        <v>0</v>
      </c>
      <c r="E10" s="506">
        <f>'General Calculations'!E14</f>
        <v>0</v>
      </c>
      <c r="F10" s="474"/>
    </row>
    <row r="11" spans="1:6">
      <c r="A11" s="474"/>
      <c r="B11" s="474"/>
      <c r="C11" s="474"/>
      <c r="D11" s="474"/>
      <c r="E11" s="474"/>
      <c r="F11" s="474"/>
    </row>
    <row r="12" spans="1:6">
      <c r="A12" s="474"/>
      <c r="B12" s="110" t="s">
        <v>16678</v>
      </c>
      <c r="C12" s="474"/>
      <c r="D12" s="474"/>
      <c r="E12" s="474"/>
      <c r="F12" s="474"/>
    </row>
    <row r="13" spans="1:6">
      <c r="A13" s="474"/>
      <c r="B13" s="110"/>
      <c r="C13" s="475" t="s">
        <v>16679</v>
      </c>
      <c r="D13" s="483">
        <f>'Input Summary'!D37</f>
        <v>0</v>
      </c>
      <c r="E13" s="483">
        <f>'Input Summary'!D58</f>
        <v>0</v>
      </c>
      <c r="F13" s="474"/>
    </row>
    <row r="15" spans="1:6">
      <c r="A15" s="110" t="s">
        <v>16631</v>
      </c>
      <c r="B15" s="474"/>
      <c r="C15" s="474"/>
      <c r="D15" s="474"/>
      <c r="E15" s="474"/>
      <c r="F15" s="474"/>
    </row>
    <row r="16" spans="1:6">
      <c r="A16" s="110"/>
      <c r="B16" s="474"/>
      <c r="C16" s="474"/>
      <c r="D16" s="474"/>
      <c r="E16" s="474"/>
      <c r="F16" s="474"/>
    </row>
    <row r="17" spans="1:8">
      <c r="A17" s="474"/>
      <c r="B17" s="110" t="s">
        <v>16680</v>
      </c>
      <c r="C17" s="474"/>
      <c r="D17" s="474"/>
      <c r="E17" s="474"/>
      <c r="F17" s="474"/>
      <c r="G17" s="474"/>
      <c r="H17" s="474"/>
    </row>
    <row r="18" spans="1:8">
      <c r="A18" s="110"/>
      <c r="B18" s="474"/>
      <c r="C18" s="474"/>
      <c r="D18" s="124" t="s">
        <v>16681</v>
      </c>
      <c r="E18" s="142" t="s">
        <v>16682</v>
      </c>
      <c r="F18" s="474"/>
      <c r="G18" s="474"/>
      <c r="H18" s="474"/>
    </row>
    <row r="19" spans="1:8">
      <c r="A19" s="474"/>
      <c r="B19" s="474"/>
      <c r="C19" s="484" t="s">
        <v>16651</v>
      </c>
      <c r="D19" s="478">
        <f>IFERROR(SUMPRODUCT('General Calculations'!D44:D45,'General Calculations'!E44:E45)/100,0)</f>
        <v>0</v>
      </c>
      <c r="E19" s="605">
        <f>SUMPRODUCT('General Calculations'!D35:D41,'General Calculations'!E35:E41)/100</f>
        <v>0</v>
      </c>
      <c r="F19" s="474"/>
      <c r="G19" s="474"/>
      <c r="H19" s="474"/>
    </row>
    <row r="20" spans="1:8">
      <c r="A20" s="474"/>
      <c r="B20" s="474"/>
      <c r="C20" s="485" t="s">
        <v>16655</v>
      </c>
      <c r="D20" s="479">
        <f>IFERROR(SUMPRODUCT('General Calculations'!D44:D45,'General Calculations'!F44:F45)/100,0)</f>
        <v>0</v>
      </c>
      <c r="E20" s="486">
        <f>SUMPRODUCT('General Calculations'!D35:D41,'General Calculations'!F35:F41)/100</f>
        <v>0</v>
      </c>
      <c r="F20" s="474"/>
      <c r="G20" s="474"/>
      <c r="H20" s="474"/>
    </row>
    <row r="21" spans="1:8">
      <c r="A21" s="474"/>
      <c r="B21" s="474"/>
      <c r="C21" s="485" t="s">
        <v>16683</v>
      </c>
      <c r="D21" s="479">
        <f>(D20-D19)</f>
        <v>0</v>
      </c>
      <c r="E21" s="486">
        <f>(E20-E19)</f>
        <v>0</v>
      </c>
      <c r="F21" s="474"/>
      <c r="G21" s="474"/>
      <c r="H21" s="474"/>
    </row>
    <row r="22" spans="1:8">
      <c r="A22" s="474"/>
      <c r="B22" s="474"/>
      <c r="C22" s="144" t="s">
        <v>16684</v>
      </c>
      <c r="D22" s="482">
        <f>(ambT_DS-ambT_DN)/100</f>
        <v>0</v>
      </c>
      <c r="E22" s="507"/>
      <c r="F22" s="474" t="s">
        <v>16685</v>
      </c>
      <c r="G22" s="474"/>
      <c r="H22" s="474"/>
    </row>
    <row r="23" spans="1:8">
      <c r="A23" s="474"/>
      <c r="B23" s="474"/>
      <c r="C23" s="95"/>
      <c r="D23" s="474"/>
      <c r="E23" s="487"/>
      <c r="F23" s="474"/>
      <c r="G23" s="474"/>
      <c r="H23" s="474"/>
    </row>
    <row r="24" spans="1:8">
      <c r="A24" s="474"/>
      <c r="B24" s="110" t="s">
        <v>16686</v>
      </c>
      <c r="C24" s="103"/>
      <c r="D24" s="95"/>
      <c r="E24" s="95"/>
      <c r="F24" s="123"/>
      <c r="G24" s="123"/>
      <c r="H24" s="123"/>
    </row>
    <row r="25" spans="1:8">
      <c r="A25" s="474"/>
      <c r="B25" s="110"/>
      <c r="C25" s="438" t="s">
        <v>16687</v>
      </c>
      <c r="D25" s="223">
        <f>D5*D13</f>
        <v>0</v>
      </c>
      <c r="E25" s="606">
        <f>E5*E13</f>
        <v>0</v>
      </c>
      <c r="F25" s="123" t="s">
        <v>16672</v>
      </c>
      <c r="G25" s="123"/>
      <c r="H25" s="123"/>
    </row>
    <row r="26" spans="1:8">
      <c r="A26" s="474"/>
      <c r="B26" s="474"/>
      <c r="C26" s="102" t="s">
        <v>16688</v>
      </c>
      <c r="D26" s="479">
        <f>60*D25/speed</f>
        <v>0</v>
      </c>
      <c r="E26" s="479">
        <f>60*E25/speedP</f>
        <v>0</v>
      </c>
      <c r="F26" s="474" t="s">
        <v>16689</v>
      </c>
      <c r="G26" s="123"/>
      <c r="H26" s="123"/>
    </row>
    <row r="27" spans="1:8">
      <c r="A27" s="474"/>
      <c r="B27" s="474"/>
      <c r="C27" s="143" t="s">
        <v>16690</v>
      </c>
      <c r="D27" s="482">
        <f>D26*scheme_days</f>
        <v>0</v>
      </c>
      <c r="E27" s="482">
        <f>E26*scheme_days</f>
        <v>0</v>
      </c>
      <c r="F27" s="474" t="s">
        <v>16689</v>
      </c>
      <c r="G27" s="123"/>
      <c r="H27" s="123"/>
    </row>
    <row r="28" spans="1:8">
      <c r="A28" s="474"/>
      <c r="B28" s="474"/>
      <c r="C28" s="95"/>
      <c r="D28" s="474"/>
      <c r="E28" s="474"/>
      <c r="F28" s="474"/>
      <c r="G28" s="123"/>
      <c r="H28" s="123"/>
    </row>
    <row r="29" spans="1:8">
      <c r="A29" s="474"/>
      <c r="B29" s="110" t="s">
        <v>16691</v>
      </c>
      <c r="C29" s="95"/>
      <c r="D29" s="95"/>
      <c r="E29" s="95"/>
      <c r="F29" s="95"/>
      <c r="G29" s="95"/>
      <c r="H29" s="95"/>
    </row>
    <row r="30" spans="1:8">
      <c r="A30" s="474"/>
      <c r="B30" s="474"/>
      <c r="C30" s="476" t="s">
        <v>16692</v>
      </c>
      <c r="D30" s="488">
        <f>D21*D27</f>
        <v>0</v>
      </c>
      <c r="E30" s="489">
        <f>E21*E25*scheme_days</f>
        <v>0</v>
      </c>
      <c r="F30" s="474"/>
      <c r="G30" s="474"/>
      <c r="H30" s="474"/>
    </row>
    <row r="31" spans="1:8">
      <c r="A31" s="474"/>
      <c r="B31" s="474"/>
      <c r="C31" s="474"/>
      <c r="D31" s="490"/>
      <c r="E31" s="490"/>
      <c r="F31" s="474"/>
      <c r="G31" s="474"/>
      <c r="H31" s="474"/>
    </row>
    <row r="32" spans="1:8">
      <c r="A32" s="474"/>
      <c r="B32" s="474"/>
      <c r="C32" s="474"/>
      <c r="D32" s="490"/>
      <c r="E32" s="490"/>
      <c r="F32" s="474"/>
      <c r="G32" s="474"/>
      <c r="H32" s="474"/>
    </row>
    <row r="33" spans="2:7">
      <c r="B33" s="110" t="s">
        <v>16693</v>
      </c>
      <c r="C33" s="508"/>
      <c r="D33" s="509"/>
      <c r="E33" s="509"/>
      <c r="F33" s="474"/>
      <c r="G33" s="474"/>
    </row>
    <row r="34" spans="2:7">
      <c r="B34" s="474"/>
      <c r="C34" s="484" t="s">
        <v>16694</v>
      </c>
      <c r="D34" s="491">
        <f>D22*D9*scheme_days/2</f>
        <v>0</v>
      </c>
      <c r="E34" s="605"/>
      <c r="F34" s="474"/>
      <c r="G34" s="474"/>
    </row>
    <row r="35" spans="2:7">
      <c r="B35" s="474"/>
      <c r="C35" s="485" t="s">
        <v>16695</v>
      </c>
      <c r="D35" s="492">
        <f>D9*D30/2</f>
        <v>0</v>
      </c>
      <c r="E35" s="493">
        <f>E9*E30/2</f>
        <v>0</v>
      </c>
      <c r="F35" s="474"/>
      <c r="G35" s="490"/>
    </row>
    <row r="36" spans="2:7">
      <c r="B36" s="474"/>
      <c r="C36" s="494" t="s">
        <v>16696</v>
      </c>
      <c r="D36" s="495">
        <f>D34+D35</f>
        <v>0</v>
      </c>
      <c r="E36" s="510">
        <f>E35</f>
        <v>0</v>
      </c>
      <c r="F36" s="474"/>
      <c r="G36" s="474"/>
    </row>
    <row r="37" spans="2:7">
      <c r="B37" s="474"/>
      <c r="C37" s="474"/>
      <c r="D37" s="474"/>
      <c r="E37" s="474"/>
      <c r="F37" s="474"/>
      <c r="G37" s="474"/>
    </row>
    <row r="38" spans="2:7">
      <c r="B38" s="474"/>
      <c r="C38" s="474"/>
      <c r="D38" s="496"/>
      <c r="E38" s="474"/>
      <c r="F38" s="474"/>
      <c r="G38" s="474"/>
    </row>
    <row r="39" spans="2:7">
      <c r="B39" s="110" t="s">
        <v>16697</v>
      </c>
      <c r="C39" s="508"/>
      <c r="D39" s="509"/>
      <c r="E39" s="509"/>
      <c r="F39" s="474"/>
      <c r="G39" s="474"/>
    </row>
    <row r="40" spans="2:7">
      <c r="B40" s="474"/>
      <c r="C40" s="484" t="s">
        <v>16698</v>
      </c>
      <c r="D40" s="497">
        <f>D22*D10*scheme_days</f>
        <v>0</v>
      </c>
      <c r="E40" s="605"/>
      <c r="F40" s="474"/>
      <c r="G40" s="474"/>
    </row>
    <row r="41" spans="2:7">
      <c r="B41" s="474"/>
      <c r="C41" s="485" t="s">
        <v>16699</v>
      </c>
      <c r="D41" s="492">
        <f>D30*D10</f>
        <v>0</v>
      </c>
      <c r="E41" s="493">
        <f>E30*E10</f>
        <v>0</v>
      </c>
      <c r="F41" s="474"/>
      <c r="G41" s="474"/>
    </row>
    <row r="42" spans="2:7">
      <c r="B42" s="474"/>
      <c r="C42" s="494" t="s">
        <v>16700</v>
      </c>
      <c r="D42" s="495">
        <f>D40+D41</f>
        <v>0</v>
      </c>
      <c r="E42" s="510">
        <f>E41</f>
        <v>0</v>
      </c>
      <c r="F42" s="474"/>
      <c r="G42" s="474"/>
    </row>
    <row r="43" spans="2:7">
      <c r="B43" s="474"/>
      <c r="C43" s="474"/>
      <c r="D43" s="490"/>
      <c r="E43" s="474"/>
      <c r="F43" s="474"/>
      <c r="G43" s="474"/>
    </row>
    <row r="44" spans="2:7">
      <c r="B44" s="110" t="s">
        <v>16647</v>
      </c>
      <c r="C44" s="474"/>
      <c r="D44" s="490"/>
      <c r="E44" s="145"/>
      <c r="F44" s="474"/>
      <c r="G44" s="474"/>
    </row>
    <row r="45" spans="2:7">
      <c r="B45" s="474"/>
      <c r="C45" s="478" t="s">
        <v>16701</v>
      </c>
      <c r="D45" s="490"/>
      <c r="E45" s="225">
        <f>D36+E36</f>
        <v>0</v>
      </c>
      <c r="F45" s="474"/>
      <c r="G45" s="474"/>
    </row>
    <row r="46" spans="2:7">
      <c r="B46" s="474"/>
      <c r="C46" s="479" t="s">
        <v>16702</v>
      </c>
      <c r="D46" s="474"/>
      <c r="E46" s="226">
        <f>D42+E42</f>
        <v>0</v>
      </c>
      <c r="F46" s="474"/>
      <c r="G46" s="474"/>
    </row>
    <row r="47" spans="2:7">
      <c r="B47" s="474"/>
      <c r="C47" s="479" t="s">
        <v>16703</v>
      </c>
      <c r="D47" s="146">
        <f>D36+D42</f>
        <v>0</v>
      </c>
      <c r="E47" s="226">
        <f>E36+E42</f>
        <v>0</v>
      </c>
      <c r="F47" s="474"/>
      <c r="G47" s="474"/>
    </row>
    <row r="48" spans="2:7">
      <c r="B48" s="474"/>
      <c r="C48" s="147" t="s">
        <v>16704</v>
      </c>
      <c r="D48" s="110"/>
      <c r="E48" s="224">
        <f>D47+E47</f>
        <v>0</v>
      </c>
      <c r="F48" s="474" t="s">
        <v>16705</v>
      </c>
      <c r="G48" s="474"/>
    </row>
  </sheetData>
  <sheetProtection password="CB83" sheet="1" objects="1" scenarios="1"/>
  <pageMargins left="0.7" right="0.7" top="0.75" bottom="0.75" header="0.3" footer="0.3"/>
  <pageSetup paperSize="9"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6">
    <tabColor theme="5" tint="0.39997558519241921"/>
  </sheetPr>
  <dimension ref="A2:L89"/>
  <sheetViews>
    <sheetView topLeftCell="A58" zoomScale="75" zoomScaleNormal="75" workbookViewId="0">
      <selection activeCell="D72" sqref="D72"/>
    </sheetView>
  </sheetViews>
  <sheetFormatPr defaultColWidth="8.69140625" defaultRowHeight="15.5"/>
  <cols>
    <col min="1" max="1" width="3.07421875" style="41" customWidth="1"/>
    <col min="2" max="2" width="39.69140625" style="41" customWidth="1"/>
    <col min="3" max="3" width="8.69140625" style="41"/>
    <col min="4" max="4" width="11.69140625" style="41" bestFit="1" customWidth="1"/>
    <col min="5" max="16384" width="8.69140625" style="41"/>
  </cols>
  <sheetData>
    <row r="2" spans="1:7">
      <c r="A2" s="98" t="s">
        <v>16627</v>
      </c>
      <c r="D2" s="116" t="s">
        <v>16598</v>
      </c>
      <c r="F2" s="116" t="s">
        <v>16375</v>
      </c>
    </row>
    <row r="3" spans="1:7">
      <c r="B3" s="98" t="s">
        <v>16674</v>
      </c>
      <c r="D3" s="157">
        <f>'General Calculations'!D13</f>
        <v>0</v>
      </c>
      <c r="E3" s="88"/>
      <c r="F3" s="157">
        <f>'General Calculations'!E13</f>
        <v>0</v>
      </c>
    </row>
    <row r="6" spans="1:7">
      <c r="A6" s="98" t="s">
        <v>16631</v>
      </c>
    </row>
    <row r="7" spans="1:7">
      <c r="C7" s="149"/>
      <c r="D7" s="604" t="s">
        <v>16331</v>
      </c>
      <c r="E7" s="604"/>
      <c r="F7" s="604" t="s">
        <v>16344</v>
      </c>
      <c r="G7" s="150"/>
    </row>
    <row r="8" spans="1:7" ht="15" customHeight="1">
      <c r="B8" s="680" t="s">
        <v>16706</v>
      </c>
      <c r="C8" s="118" t="s">
        <v>16441</v>
      </c>
      <c r="D8" s="116" t="s">
        <v>16611</v>
      </c>
      <c r="E8" s="118" t="s">
        <v>16612</v>
      </c>
      <c r="F8" s="148" t="s">
        <v>16611</v>
      </c>
      <c r="G8" s="116" t="s">
        <v>16612</v>
      </c>
    </row>
    <row r="9" spans="1:7">
      <c r="B9" s="680"/>
      <c r="C9" s="118" t="s">
        <v>16613</v>
      </c>
      <c r="D9" s="157">
        <f>'General Calculations'!$D$13*'Health Assumptions'!D25</f>
        <v>0</v>
      </c>
      <c r="E9" s="286">
        <f>'General Calculations'!$D$13*'Health Assumptions'!E25</f>
        <v>0</v>
      </c>
      <c r="F9" s="287">
        <f>'General Calculations'!$E$13*'Health Assumptions'!F25</f>
        <v>0</v>
      </c>
      <c r="G9" s="157">
        <f>'General Calculations'!$E$13*'Health Assumptions'!G25</f>
        <v>0</v>
      </c>
    </row>
    <row r="10" spans="1:7">
      <c r="B10" s="169"/>
      <c r="C10" s="118" t="s">
        <v>16614</v>
      </c>
      <c r="D10" s="157">
        <f>'General Calculations'!$D$13*'Health Assumptions'!D26</f>
        <v>0</v>
      </c>
      <c r="E10" s="286">
        <f>'General Calculations'!$D$13*'Health Assumptions'!E26</f>
        <v>0</v>
      </c>
      <c r="F10" s="287">
        <f>'General Calculations'!$E$13*'Health Assumptions'!F26</f>
        <v>0</v>
      </c>
      <c r="G10" s="157">
        <f>'General Calculations'!$E$13*'Health Assumptions'!G26</f>
        <v>0</v>
      </c>
    </row>
    <row r="11" spans="1:7">
      <c r="C11" s="118" t="s">
        <v>16615</v>
      </c>
      <c r="D11" s="157">
        <f>'General Calculations'!$D$13*'Health Assumptions'!D27</f>
        <v>0</v>
      </c>
      <c r="E11" s="286">
        <f>'General Calculations'!$D$13*'Health Assumptions'!E27</f>
        <v>0</v>
      </c>
      <c r="F11" s="287">
        <f>'General Calculations'!$E$13*'Health Assumptions'!F27</f>
        <v>0</v>
      </c>
      <c r="G11" s="157">
        <f>'General Calculations'!$E$13*'Health Assumptions'!G27</f>
        <v>0</v>
      </c>
    </row>
    <row r="12" spans="1:7">
      <c r="C12" s="118" t="s">
        <v>16616</v>
      </c>
      <c r="D12" s="157">
        <f>'General Calculations'!$D$13*'Health Assumptions'!D28</f>
        <v>0</v>
      </c>
      <c r="E12" s="286">
        <f>'General Calculations'!$D$13*'Health Assumptions'!E28</f>
        <v>0</v>
      </c>
      <c r="F12" s="287">
        <f>'General Calculations'!$E$13*'Health Assumptions'!F28</f>
        <v>0</v>
      </c>
      <c r="G12" s="157">
        <f>'General Calculations'!$E$13*'Health Assumptions'!G28</f>
        <v>0</v>
      </c>
    </row>
    <row r="13" spans="1:7">
      <c r="C13" s="118" t="s">
        <v>16617</v>
      </c>
      <c r="D13" s="157">
        <f>'General Calculations'!$D$13*'Health Assumptions'!D29</f>
        <v>0</v>
      </c>
      <c r="E13" s="286">
        <f>'General Calculations'!$D$13*'Health Assumptions'!E29</f>
        <v>0</v>
      </c>
      <c r="F13" s="287">
        <f>'General Calculations'!$E$13*'Health Assumptions'!F29</f>
        <v>0</v>
      </c>
      <c r="G13" s="157">
        <f>'General Calculations'!$E$13*'Health Assumptions'!G29</f>
        <v>0</v>
      </c>
    </row>
    <row r="14" spans="1:7">
      <c r="C14" s="118" t="s">
        <v>16554</v>
      </c>
      <c r="D14" s="157">
        <f>SUM(D9:D13)</f>
        <v>0</v>
      </c>
      <c r="E14" s="286">
        <f>SUM(E9:E13)</f>
        <v>0</v>
      </c>
      <c r="F14" s="287">
        <f>SUM(F9:F13)</f>
        <v>0</v>
      </c>
      <c r="G14" s="157">
        <f>SUM(G9:G13)</f>
        <v>0</v>
      </c>
    </row>
    <row r="15" spans="1:7">
      <c r="D15" s="88"/>
      <c r="E15" s="88"/>
      <c r="F15" s="88"/>
      <c r="G15" s="88"/>
    </row>
    <row r="17" spans="2:11" ht="15" customHeight="1">
      <c r="B17" s="681" t="s">
        <v>16707</v>
      </c>
      <c r="C17" s="149"/>
      <c r="D17" s="604" t="s">
        <v>16331</v>
      </c>
      <c r="E17" s="604"/>
      <c r="F17" s="604" t="s">
        <v>16344</v>
      </c>
      <c r="G17" s="150"/>
      <c r="H17" s="222"/>
      <c r="I17" s="222"/>
      <c r="J17" s="222"/>
      <c r="K17" s="222"/>
    </row>
    <row r="18" spans="2:11">
      <c r="B18" s="681"/>
      <c r="C18" s="118" t="s">
        <v>16441</v>
      </c>
      <c r="D18" s="116" t="s">
        <v>16611</v>
      </c>
      <c r="E18" s="118" t="s">
        <v>16612</v>
      </c>
      <c r="F18" s="116" t="s">
        <v>16611</v>
      </c>
      <c r="G18" s="116" t="s">
        <v>16612</v>
      </c>
    </row>
    <row r="19" spans="2:11">
      <c r="B19" s="169"/>
      <c r="C19" s="118" t="s">
        <v>16613</v>
      </c>
      <c r="D19" s="452">
        <f>((1-return)+(return*2))*'Health Assumptions'!D42</f>
        <v>3.4390000000000001</v>
      </c>
      <c r="E19" s="449">
        <f>((1-return)+(return*2))*'Health Assumptions'!E42</f>
        <v>2.9449999999999998</v>
      </c>
      <c r="F19" s="449">
        <f>((1-return)+(return*2))*'Health Assumptions'!F42</f>
        <v>1.292</v>
      </c>
      <c r="G19" s="449">
        <f>((1-return)+(return*2))*'Health Assumptions'!G42</f>
        <v>1.216</v>
      </c>
    </row>
    <row r="20" spans="2:11">
      <c r="C20" s="118" t="s">
        <v>16614</v>
      </c>
      <c r="D20" s="449">
        <f>((1-return)+(return*2))*'Health Assumptions'!D43</f>
        <v>7.0869999999999997</v>
      </c>
      <c r="E20" s="449">
        <f>((1-return)+(return*2))*'Health Assumptions'!E43</f>
        <v>4.7309999999999999</v>
      </c>
      <c r="F20" s="449">
        <f>((1-return)+(return*2))*'Health Assumptions'!F43</f>
        <v>1.4059999999999999</v>
      </c>
      <c r="G20" s="449">
        <f>((1-return)+(return*2))*'Health Assumptions'!G43</f>
        <v>1.2729999999999999</v>
      </c>
    </row>
    <row r="21" spans="2:11">
      <c r="C21" s="118" t="s">
        <v>16615</v>
      </c>
      <c r="D21" s="449">
        <f>((1-return)+(return*2))*'Health Assumptions'!D44</f>
        <v>7.4479999999999995</v>
      </c>
      <c r="E21" s="449">
        <f>((1-return)+(return*2))*'Health Assumptions'!E44</f>
        <v>4.4269999999999996</v>
      </c>
      <c r="F21" s="449">
        <f>((1-return)+(return*2))*'Health Assumptions'!F44</f>
        <v>1.444</v>
      </c>
      <c r="G21" s="449">
        <f>((1-return)+(return*2))*'Health Assumptions'!G44</f>
        <v>1.387</v>
      </c>
    </row>
    <row r="22" spans="2:11">
      <c r="C22" s="118" t="s">
        <v>16616</v>
      </c>
      <c r="D22" s="449">
        <f>((1-return)+(return*2))*'Health Assumptions'!D45</f>
        <v>5.3010000000000002</v>
      </c>
      <c r="E22" s="449">
        <f>((1-return)+(return*2))*'Health Assumptions'!E45</f>
        <v>3.2489999999999997</v>
      </c>
      <c r="F22" s="449">
        <f>((1-return)+(return*2))*'Health Assumptions'!F45</f>
        <v>1.387</v>
      </c>
      <c r="G22" s="449">
        <f>((1-return)+(return*2))*'Health Assumptions'!G45</f>
        <v>1.292</v>
      </c>
    </row>
    <row r="23" spans="2:11">
      <c r="C23" s="118" t="s">
        <v>16617</v>
      </c>
      <c r="D23" s="449">
        <f>((1-return)+(return*2))*'Health Assumptions'!D46</f>
        <v>3.8759999999999999</v>
      </c>
      <c r="E23" s="449">
        <f>((1-return)+(return*2))*'Health Assumptions'!E46</f>
        <v>1.9949999999999999</v>
      </c>
      <c r="F23" s="449">
        <f>((1-return)+(return*2))*'Health Assumptions'!F46</f>
        <v>1.1399999999999999</v>
      </c>
      <c r="G23" s="449">
        <f>((1-return)+(return*2))*'Health Assumptions'!G46</f>
        <v>1.0069999999999999</v>
      </c>
    </row>
    <row r="24" spans="2:11" ht="15" customHeight="1">
      <c r="C24" s="118" t="s">
        <v>16554</v>
      </c>
      <c r="D24" s="449">
        <f>SUM(D19:D23)</f>
        <v>27.151</v>
      </c>
      <c r="E24" s="450">
        <f>SUM(E19:E23)</f>
        <v>17.347000000000001</v>
      </c>
      <c r="F24" s="449">
        <f>SUM(F19:F23)</f>
        <v>6.6689999999999996</v>
      </c>
      <c r="G24" s="449">
        <f>SUM(G19:G23)</f>
        <v>6.1749999999999998</v>
      </c>
    </row>
    <row r="26" spans="2:11" ht="15" customHeight="1">
      <c r="B26" s="170" t="s">
        <v>16708</v>
      </c>
      <c r="C26" s="149"/>
      <c r="D26" s="604" t="s">
        <v>16331</v>
      </c>
      <c r="E26" s="604"/>
      <c r="F26" s="604" t="s">
        <v>16344</v>
      </c>
      <c r="G26" s="150"/>
      <c r="H26" s="222"/>
      <c r="I26" s="222"/>
      <c r="J26" s="222"/>
      <c r="K26" s="222"/>
    </row>
    <row r="27" spans="2:11">
      <c r="B27" s="169"/>
      <c r="C27" s="151" t="s">
        <v>16441</v>
      </c>
      <c r="D27" s="116" t="s">
        <v>16611</v>
      </c>
      <c r="E27" s="116" t="s">
        <v>16612</v>
      </c>
      <c r="F27" s="499" t="s">
        <v>16611</v>
      </c>
      <c r="G27" s="463" t="s">
        <v>16612</v>
      </c>
    </row>
    <row r="28" spans="2:11">
      <c r="C28" s="118" t="s">
        <v>16613</v>
      </c>
      <c r="D28" s="116">
        <f>D19*'General Calculations'!$D$18</f>
        <v>16.686216438356166</v>
      </c>
      <c r="E28" s="116">
        <f>E19*'General Calculations'!$D$18</f>
        <v>14.289301369863013</v>
      </c>
      <c r="F28" s="148">
        <f>F19*'General Calculations'!$E$18</f>
        <v>6.2688547945205482</v>
      </c>
      <c r="G28" s="148">
        <f>G19*'General Calculations'!$E$18</f>
        <v>5.900098630136986</v>
      </c>
    </row>
    <row r="29" spans="2:11">
      <c r="C29" s="118" t="s">
        <v>16614</v>
      </c>
      <c r="D29" s="116">
        <f>D20*'General Calculations'!$D$18</f>
        <v>34.386512328767118</v>
      </c>
      <c r="E29" s="116">
        <f>E20*'General Calculations'!$D$18</f>
        <v>22.955071232876712</v>
      </c>
      <c r="F29" s="148">
        <f>F20*'General Calculations'!$E$18</f>
        <v>6.8219890410958897</v>
      </c>
      <c r="G29" s="148">
        <f>G20*'General Calculations'!$E$18</f>
        <v>6.1766657534246567</v>
      </c>
    </row>
    <row r="30" spans="2:11">
      <c r="C30" s="118" t="s">
        <v>16615</v>
      </c>
      <c r="D30" s="116">
        <f>D21*'General Calculations'!$D$18</f>
        <v>36.138104109589037</v>
      </c>
      <c r="E30" s="116">
        <f>E21*'General Calculations'!$D$18</f>
        <v>21.480046575342463</v>
      </c>
      <c r="F30" s="148">
        <f>F21*'General Calculations'!$E$18</f>
        <v>7.0063671232876708</v>
      </c>
      <c r="G30" s="148">
        <f>G21*'General Calculations'!$E$18</f>
        <v>6.7298</v>
      </c>
    </row>
    <row r="31" spans="2:11">
      <c r="C31" s="118" t="s">
        <v>16616</v>
      </c>
      <c r="D31" s="116">
        <f>D22*'General Calculations'!$D$18</f>
        <v>25.720742465753425</v>
      </c>
      <c r="E31" s="116">
        <f>E22*'General Calculations'!$D$18</f>
        <v>15.764326027397258</v>
      </c>
      <c r="F31" s="148">
        <f>F22*'General Calculations'!$E$18</f>
        <v>6.7298</v>
      </c>
      <c r="G31" s="148">
        <f>G22*'General Calculations'!$E$18</f>
        <v>6.2688547945205482</v>
      </c>
    </row>
    <row r="32" spans="2:11" ht="15" customHeight="1">
      <c r="C32" s="118" t="s">
        <v>16617</v>
      </c>
      <c r="D32" s="116">
        <f>D23*'General Calculations'!$D$18</f>
        <v>18.806564383561643</v>
      </c>
      <c r="E32" s="116">
        <f>E23*'General Calculations'!$D$18</f>
        <v>9.679849315068493</v>
      </c>
      <c r="F32" s="148">
        <f>F23*'General Calculations'!$E$18</f>
        <v>5.5313424657534238</v>
      </c>
      <c r="G32" s="148">
        <f>G23*'General Calculations'!$E$18</f>
        <v>4.8860191780821909</v>
      </c>
    </row>
    <row r="33" spans="2:11">
      <c r="C33" s="118" t="s">
        <v>16554</v>
      </c>
      <c r="D33" s="116">
        <f>SUM(D28:D32)</f>
        <v>131.73813972602738</v>
      </c>
      <c r="E33" s="116">
        <f>SUM(E28:E32)</f>
        <v>84.168594520547941</v>
      </c>
      <c r="F33" s="148">
        <f>F24*'General Calculations'!$E$18</f>
        <v>32.35835342465753</v>
      </c>
      <c r="G33" s="148">
        <f>G24*'General Calculations'!$E$18</f>
        <v>29.961438356164383</v>
      </c>
    </row>
    <row r="35" spans="2:11" ht="15" customHeight="1">
      <c r="B35" s="170" t="s">
        <v>16709</v>
      </c>
      <c r="C35" s="149"/>
      <c r="D35" s="604" t="s">
        <v>16331</v>
      </c>
      <c r="E35" s="604"/>
      <c r="F35" s="604" t="s">
        <v>16344</v>
      </c>
      <c r="G35" s="150"/>
      <c r="H35" s="222"/>
      <c r="I35" s="222"/>
      <c r="J35" s="222"/>
      <c r="K35" s="222"/>
    </row>
    <row r="36" spans="2:11">
      <c r="B36" s="169"/>
      <c r="C36" s="151" t="s">
        <v>16441</v>
      </c>
      <c r="D36" s="116" t="s">
        <v>16611</v>
      </c>
      <c r="E36" s="116" t="s">
        <v>16612</v>
      </c>
      <c r="F36" s="499" t="s">
        <v>16611</v>
      </c>
      <c r="G36" s="463" t="s">
        <v>16612</v>
      </c>
    </row>
    <row r="37" spans="2:11">
      <c r="C37" s="118" t="s">
        <v>16613</v>
      </c>
      <c r="D37" s="116">
        <f>D28/'Health Assumptions'!D50</f>
        <v>2.7265059539797654</v>
      </c>
      <c r="E37" s="116">
        <f>E28/'Health Assumptions'!E50</f>
        <v>3.211078959519778</v>
      </c>
      <c r="F37" s="116">
        <f>F28/'Health Assumptions'!F50</f>
        <v>2.4583744292237446</v>
      </c>
      <c r="G37" s="116">
        <f>G28/'Health Assumptions'!G50</f>
        <v>2.3320547945205479</v>
      </c>
    </row>
    <row r="38" spans="2:11">
      <c r="C38" s="118" t="s">
        <v>16614</v>
      </c>
      <c r="D38" s="116">
        <f>D29/'Health Assumptions'!D51</f>
        <v>3.770450913242009</v>
      </c>
      <c r="E38" s="116">
        <f>E29/'Health Assumptions'!E51</f>
        <v>3.1793727469358326</v>
      </c>
      <c r="F38" s="116">
        <f>F29/'Health Assumptions'!F51</f>
        <v>2.4897770222977695</v>
      </c>
      <c r="G38" s="116">
        <f>G29/'Health Assumptions'!G51</f>
        <v>2.3756406743940985</v>
      </c>
    </row>
    <row r="39" spans="2:11">
      <c r="C39" s="118" t="s">
        <v>16615</v>
      </c>
      <c r="D39" s="116">
        <f>D30/'Health Assumptions'!D52</f>
        <v>4.0559039404701496</v>
      </c>
      <c r="E39" s="116">
        <f>E30/'Health Assumptions'!E52</f>
        <v>3.0381961209819606</v>
      </c>
      <c r="F39" s="116">
        <f>F30/'Health Assumptions'!F52</f>
        <v>2.6741859249189583</v>
      </c>
      <c r="G39" s="116">
        <f>G30/'Health Assumptions'!G52</f>
        <v>2.7027309236947787</v>
      </c>
    </row>
    <row r="40" spans="2:11" ht="15" customHeight="1">
      <c r="C40" s="118" t="s">
        <v>16616</v>
      </c>
      <c r="D40" s="116">
        <f>D31/'Health Assumptions'!D53</f>
        <v>3.4386019339242546</v>
      </c>
      <c r="E40" s="116">
        <f>E31/'Health Assumptions'!E53</f>
        <v>2.6317739611681565</v>
      </c>
      <c r="F40" s="116">
        <f>F31/'Health Assumptions'!F53</f>
        <v>2.7027309236947787</v>
      </c>
      <c r="G40" s="116">
        <f>G31/'Health Assumptions'!G53</f>
        <v>2.6675977849023607</v>
      </c>
    </row>
    <row r="41" spans="2:11">
      <c r="C41" s="118" t="s">
        <v>16617</v>
      </c>
      <c r="D41" s="116">
        <f>D32/'Health Assumptions'!D54</f>
        <v>2.3537627513844357</v>
      </c>
      <c r="E41" s="116">
        <f>E32/'Health Assumptions'!E54</f>
        <v>2.3047260273972601</v>
      </c>
      <c r="F41" s="116">
        <f>F32/'Health Assumptions'!F54</f>
        <v>2.6214893202622864</v>
      </c>
      <c r="G41" s="116">
        <f>G32/'Health Assumptions'!G54</f>
        <v>2.3951074402363681</v>
      </c>
    </row>
    <row r="42" spans="2:11">
      <c r="C42" s="118" t="s">
        <v>16554</v>
      </c>
      <c r="D42" s="116">
        <f>SUM(D37:D41)</f>
        <v>16.345225493000616</v>
      </c>
      <c r="E42" s="116">
        <f>SUM(E37:E41)</f>
        <v>14.36514781600299</v>
      </c>
      <c r="F42" s="148">
        <f>SUM(F37:F41)</f>
        <v>12.946557620397538</v>
      </c>
      <c r="G42" s="116">
        <f>SUM(G37:G41)</f>
        <v>12.473131617748153</v>
      </c>
    </row>
    <row r="44" spans="2:11" ht="15" customHeight="1">
      <c r="B44" s="170" t="s">
        <v>16710</v>
      </c>
      <c r="C44" s="149"/>
      <c r="D44" s="604" t="s">
        <v>16331</v>
      </c>
      <c r="E44" s="604"/>
      <c r="F44" s="604" t="s">
        <v>16344</v>
      </c>
      <c r="G44" s="150"/>
      <c r="H44" s="222"/>
      <c r="I44" s="222"/>
      <c r="J44" s="222"/>
      <c r="K44" s="222"/>
    </row>
    <row r="45" spans="2:11">
      <c r="B45" s="169"/>
      <c r="C45" s="151" t="s">
        <v>16441</v>
      </c>
      <c r="D45" s="116" t="s">
        <v>16611</v>
      </c>
      <c r="E45" s="116" t="s">
        <v>16612</v>
      </c>
      <c r="F45" s="499" t="s">
        <v>16611</v>
      </c>
      <c r="G45" s="463" t="s">
        <v>16612</v>
      </c>
    </row>
    <row r="46" spans="2:11">
      <c r="C46" s="118" t="s">
        <v>16613</v>
      </c>
      <c r="D46" s="116">
        <f>'Health Assumptions'!$C$11*'Health Calculations'!D37</f>
        <v>18.540240487062405</v>
      </c>
      <c r="E46" s="116">
        <f>'Health Assumptions'!$C$11*'Health Calculations'!E37</f>
        <v>21.835336924734488</v>
      </c>
      <c r="F46" s="148">
        <f>'Health Assumptions'!$D$11*'Health Calculations'!F37</f>
        <v>8.1126356164383573</v>
      </c>
      <c r="G46" s="116">
        <f>'Health Assumptions'!$D$11*'Health Calculations'!G37</f>
        <v>7.6957808219178077</v>
      </c>
    </row>
    <row r="47" spans="2:11">
      <c r="C47" s="118" t="s">
        <v>16614</v>
      </c>
      <c r="D47" s="116">
        <f>'Health Assumptions'!$C$11*'Health Calculations'!D38</f>
        <v>25.639066210045659</v>
      </c>
      <c r="E47" s="116">
        <f>'Health Assumptions'!$C$11*'Health Calculations'!E38</f>
        <v>21.61973467916366</v>
      </c>
      <c r="F47" s="148">
        <f>'Health Assumptions'!$D$11*'Health Calculations'!F38</f>
        <v>8.2162641735826387</v>
      </c>
      <c r="G47" s="116">
        <f>'Health Assumptions'!$D$11*'Health Calculations'!G38</f>
        <v>7.839614225500525</v>
      </c>
    </row>
    <row r="48" spans="2:11" ht="15" customHeight="1">
      <c r="C48" s="118" t="s">
        <v>16615</v>
      </c>
      <c r="D48" s="116">
        <f>'Health Assumptions'!$C$11*'Health Calculations'!D39</f>
        <v>27.580146795197017</v>
      </c>
      <c r="E48" s="116">
        <f>'Health Assumptions'!$C$11*'Health Calculations'!E39</f>
        <v>20.659733622677333</v>
      </c>
      <c r="F48" s="148">
        <f>'Health Assumptions'!$D$11*'Health Calculations'!F39</f>
        <v>8.8248135522325626</v>
      </c>
      <c r="G48" s="116">
        <f>'Health Assumptions'!$D$11*'Health Calculations'!G39</f>
        <v>8.9190120481927693</v>
      </c>
    </row>
    <row r="49" spans="2:12">
      <c r="C49" s="118" t="s">
        <v>16616</v>
      </c>
      <c r="D49" s="116">
        <f>'Health Assumptions'!$C$11*'Health Calculations'!D40</f>
        <v>23.38249315068493</v>
      </c>
      <c r="E49" s="116">
        <f>'Health Assumptions'!$C$11*'Health Calculations'!E40</f>
        <v>17.896062935943466</v>
      </c>
      <c r="F49" s="148">
        <f>'Health Assumptions'!$D$11*'Health Calculations'!F40</f>
        <v>8.9190120481927693</v>
      </c>
      <c r="G49" s="116">
        <f>'Health Assumptions'!$D$11*'Health Calculations'!G40</f>
        <v>8.8030726901777889</v>
      </c>
    </row>
    <row r="50" spans="2:12">
      <c r="C50" s="118" t="s">
        <v>16617</v>
      </c>
      <c r="D50" s="116">
        <f>'Health Assumptions'!$C$11*'Health Calculations'!D41</f>
        <v>16.005586709414164</v>
      </c>
      <c r="E50" s="116">
        <f>'Health Assumptions'!$C$11*'Health Calculations'!E41</f>
        <v>15.672136986301368</v>
      </c>
      <c r="F50" s="148">
        <f>'Health Assumptions'!$D$11*'Health Calculations'!F41</f>
        <v>8.6509147568655447</v>
      </c>
      <c r="G50" s="116">
        <f>'Health Assumptions'!$D$11*'Health Calculations'!G41</f>
        <v>7.9038545527800146</v>
      </c>
    </row>
    <row r="51" spans="2:12">
      <c r="C51" s="118" t="s">
        <v>16554</v>
      </c>
      <c r="D51" s="116">
        <f>SUM(D46:D50)</f>
        <v>111.14753335240417</v>
      </c>
      <c r="E51" s="116">
        <f>SUM(E46:E50)</f>
        <v>97.683005148820314</v>
      </c>
      <c r="F51" s="148">
        <f>SUM(F46:F50)</f>
        <v>42.723640147311876</v>
      </c>
      <c r="G51" s="116">
        <f>SUM(G46:G50)</f>
        <v>41.161334338568906</v>
      </c>
    </row>
    <row r="53" spans="2:12" ht="15" customHeight="1">
      <c r="B53" s="528" t="s">
        <v>16711</v>
      </c>
      <c r="C53" s="604"/>
      <c r="D53" s="604" t="s">
        <v>16331</v>
      </c>
      <c r="E53" s="604"/>
      <c r="F53" s="604" t="s">
        <v>16344</v>
      </c>
      <c r="G53" s="150"/>
      <c r="H53" s="222"/>
      <c r="I53" s="222"/>
      <c r="J53" s="222"/>
      <c r="K53" s="222"/>
    </row>
    <row r="54" spans="2:12">
      <c r="B54" s="169"/>
      <c r="C54" s="118" t="s">
        <v>16441</v>
      </c>
      <c r="D54" s="116" t="s">
        <v>16611</v>
      </c>
      <c r="E54" s="116" t="s">
        <v>16612</v>
      </c>
      <c r="F54" s="148" t="s">
        <v>16611</v>
      </c>
      <c r="G54" s="116" t="s">
        <v>16612</v>
      </c>
      <c r="L54" s="152"/>
    </row>
    <row r="55" spans="2:12">
      <c r="C55" s="118" t="s">
        <v>16613</v>
      </c>
      <c r="D55" s="117">
        <f>IF(EXP(-(-(LN('Health Assumptions'!$C$12))/'Health Assumptions'!$C$8)*D46)&lt; 'Health Assumptions'!$C$13,'Health Assumptions'!$C$13,EXP(-(-(LN('Health Assumptions'!$C$12))/'Health Assumptions'!$C$8)*D46))</f>
        <v>0.8406025002461095</v>
      </c>
      <c r="E55" s="117">
        <f>IF(EXP(-(-(LN('Health Assumptions'!$C$12))/'Health Assumptions'!$C$8)*E46)&lt; 'Health Assumptions'!$C$13,'Health Assumptions'!$C$13,EXP(-(-(LN('Health Assumptions'!$C$12))/'Health Assumptions'!$C$8)*E46))</f>
        <v>0.81505783131030607</v>
      </c>
      <c r="F55" s="117">
        <f>IF(EXP(-(-(LN('Health Assumptions'!$C$12))/'Health Assumptions'!$C$8)*F46)&lt; 'Health Assumptions'!$C$13,'Health Assumptions'!$C$13,EXP(-(-(LN('Health Assumptions'!$C$12))/'Health Assumptions'!$C$8)*F46))</f>
        <v>0.92683668144138842</v>
      </c>
      <c r="G55" s="117">
        <f>IF(EXP(-(-(LN('Health Assumptions'!$C$12))/'Health Assumptions'!$C$8)*G46)&lt; 'Health Assumptions'!$C$13,'Health Assumptions'!$C$13,EXP(-(-(LN('Health Assumptions'!$C$12))/'Health Assumptions'!$C$8)*G46))</f>
        <v>0.93046212709131004</v>
      </c>
    </row>
    <row r="56" spans="2:12" ht="15" customHeight="1">
      <c r="C56" s="118" t="s">
        <v>16614</v>
      </c>
      <c r="D56" s="117">
        <f>IF(EXP(-(-(LN('Health Assumptions'!$C$12))/'Health Assumptions'!$C$8)*D47)&lt; 'Health Assumptions'!$C$13,'Health Assumptions'!$C$13,EXP(-(-(LN('Health Assumptions'!$C$12))/'Health Assumptions'!$C$8)*D47))</f>
        <v>0.78653380439628329</v>
      </c>
      <c r="E56" s="117">
        <f>IF(EXP(-(-(LN('Health Assumptions'!$C$12))/'Health Assumptions'!$C$8)*E47)&lt; 'Health Assumptions'!$C$13,'Health Assumptions'!$C$13,EXP(-(-(LN('Health Assumptions'!$C$12))/'Health Assumptions'!$C$8)*E47))</f>
        <v>0.81670525613618072</v>
      </c>
      <c r="F56" s="117">
        <f>IF(EXP(-(-(LN('Health Assumptions'!$C$12))/'Health Assumptions'!$C$8)*F47)&lt; 'Health Assumptions'!$C$13,'Health Assumptions'!$C$13,EXP(-(-(LN('Health Assumptions'!$C$12))/'Health Assumptions'!$C$8)*F47))</f>
        <v>0.92593760358572463</v>
      </c>
      <c r="G56" s="117">
        <f>IF(EXP(-(-(LN('Health Assumptions'!$C$12))/'Health Assumptions'!$C$8)*G47)&lt; 'Health Assumptions'!$C$13,'Health Assumptions'!$C$13,EXP(-(-(LN('Health Assumptions'!$C$12))/'Health Assumptions'!$C$8)*G47))</f>
        <v>0.92920958783315388</v>
      </c>
    </row>
    <row r="57" spans="2:12">
      <c r="C57" s="118" t="s">
        <v>16615</v>
      </c>
      <c r="D57" s="117">
        <f>IF(EXP(-(-(LN('Health Assumptions'!$C$12))/'Health Assumptions'!$C$8)*D48)&lt; 'Health Assumptions'!$C$13,'Health Assumptions'!$C$13,EXP(-(-(LN('Health Assumptions'!$C$12))/'Health Assumptions'!$C$8)*D48))</f>
        <v>0.77236462190718946</v>
      </c>
      <c r="E57" s="117">
        <f>IF(EXP(-(-(LN('Health Assumptions'!$C$12))/'Health Assumptions'!$C$8)*E48)&lt; 'Health Assumptions'!$C$13,'Health Assumptions'!$C$13,EXP(-(-(LN('Health Assumptions'!$C$12))/'Health Assumptions'!$C$8)*E48))</f>
        <v>0.82408117636491252</v>
      </c>
      <c r="F57" s="117">
        <f>IF(EXP(-(-(LN('Health Assumptions'!$C$12))/'Health Assumptions'!$C$8)*F48)&lt; 'Health Assumptions'!$C$13,'Health Assumptions'!$C$13,EXP(-(-(LN('Health Assumptions'!$C$12))/'Health Assumptions'!$C$8)*F48))</f>
        <v>0.92067542101778255</v>
      </c>
      <c r="G57" s="117">
        <f>IF(EXP(-(-(LN('Health Assumptions'!$C$12))/'Health Assumptions'!$C$8)*G48)&lt; 'Health Assumptions'!$C$13,'Health Assumptions'!$C$13,EXP(-(-(LN('Health Assumptions'!$C$12))/'Health Assumptions'!$C$8)*G48))</f>
        <v>0.91986355506551709</v>
      </c>
    </row>
    <row r="58" spans="2:12">
      <c r="C58" s="118" t="s">
        <v>16616</v>
      </c>
      <c r="D58" s="117">
        <f>IF(EXP(-(-(LN('Health Assumptions'!$C$12))/'Health Assumptions'!$C$8)*D49)&lt; 'Health Assumptions'!$C$13,'Health Assumptions'!$C$13,EXP(-(-(LN('Health Assumptions'!$C$12))/'Health Assumptions'!$C$8)*D49))</f>
        <v>0.80333303359298736</v>
      </c>
      <c r="E58" s="117">
        <f>IF(EXP(-(-(LN('Health Assumptions'!$C$12))/'Health Assumptions'!$C$8)*E49)&lt; 'Health Assumptions'!$C$13,'Health Assumptions'!$C$13,EXP(-(-(LN('Health Assumptions'!$C$12))/'Health Assumptions'!$C$8)*E49))</f>
        <v>0.84568915579044179</v>
      </c>
      <c r="F58" s="117">
        <f>IF(EXP(-(-(LN('Health Assumptions'!$C$12))/'Health Assumptions'!$C$8)*F49)&lt; 'Health Assumptions'!$C$13,'Health Assumptions'!$C$13,EXP(-(-(LN('Health Assumptions'!$C$12))/'Health Assumptions'!$C$8)*F49))</f>
        <v>0.91986355506551709</v>
      </c>
      <c r="G58" s="117">
        <f>IF(EXP(-(-(LN('Health Assumptions'!$C$12))/'Health Assumptions'!$C$8)*G49)&lt; 'Health Assumptions'!$C$13,'Health Assumptions'!$C$13,EXP(-(-(LN('Health Assumptions'!$C$12))/'Health Assumptions'!$C$8)*G49))</f>
        <v>0.92086290013029626</v>
      </c>
    </row>
    <row r="59" spans="2:12">
      <c r="C59" s="118" t="s">
        <v>16617</v>
      </c>
      <c r="D59" s="117">
        <f>IF(EXP(-(-(LN('Health Assumptions'!$C$12))/'Health Assumptions'!$C$8)*D50)&lt; 'Health Assumptions'!$C$13,'Health Assumptions'!$C$13,EXP(-(-(LN('Health Assumptions'!$C$12))/'Health Assumptions'!$C$8)*D50))</f>
        <v>0.86079543881304144</v>
      </c>
      <c r="E59" s="117">
        <f>IF(EXP(-(-(LN('Health Assumptions'!$C$12))/'Health Assumptions'!$C$8)*E50)&lt; 'Health Assumptions'!$C$13,'Health Assumptions'!$C$13,EXP(-(-(LN('Health Assumptions'!$C$12))/'Health Assumptions'!$C$8)*E50))</f>
        <v>0.86348780411662862</v>
      </c>
      <c r="F59" s="117">
        <f>IF(EXP(-(-(LN('Health Assumptions'!$C$12))/'Health Assumptions'!$C$8)*F50)&lt; 'Health Assumptions'!$C$13,'Health Assumptions'!$C$13,EXP(-(-(LN('Health Assumptions'!$C$12))/'Health Assumptions'!$C$8)*F50))</f>
        <v>0.92217608060728595</v>
      </c>
      <c r="G59" s="117">
        <f>IF(EXP(-(-(LN('Health Assumptions'!$C$12))/'Health Assumptions'!$C$8)*G50)&lt; 'Health Assumptions'!$C$13,'Health Assumptions'!$C$13,EXP(-(-(LN('Health Assumptions'!$C$12))/'Health Assumptions'!$C$8)*G50))</f>
        <v>0.92865071093826657</v>
      </c>
    </row>
    <row r="61" spans="2:12" ht="15" customHeight="1">
      <c r="B61" s="170" t="s">
        <v>16712</v>
      </c>
      <c r="C61" s="604"/>
      <c r="D61" s="604" t="s">
        <v>16331</v>
      </c>
      <c r="E61" s="604"/>
      <c r="F61" s="604" t="s">
        <v>16344</v>
      </c>
      <c r="G61" s="150"/>
      <c r="H61" s="222"/>
      <c r="I61" s="222"/>
      <c r="J61" s="222"/>
      <c r="K61" s="222"/>
    </row>
    <row r="62" spans="2:12">
      <c r="B62" s="169"/>
      <c r="C62" s="151" t="s">
        <v>16441</v>
      </c>
      <c r="D62" s="116" t="s">
        <v>16611</v>
      </c>
      <c r="E62" s="116" t="s">
        <v>16612</v>
      </c>
      <c r="F62" s="499" t="s">
        <v>16611</v>
      </c>
      <c r="G62" s="463" t="s">
        <v>16612</v>
      </c>
    </row>
    <row r="63" spans="2:12">
      <c r="C63" s="118" t="s">
        <v>16613</v>
      </c>
      <c r="D63" s="117">
        <f>(1-D55)/1</f>
        <v>0.1593974997538905</v>
      </c>
      <c r="E63" s="117">
        <f t="shared" ref="D63:E67" si="0">(1-E55)/1</f>
        <v>0.18494216868969393</v>
      </c>
      <c r="F63" s="153">
        <f t="shared" ref="F63:G67" si="1">(1-F55)/1</f>
        <v>7.3163318558611579E-2</v>
      </c>
      <c r="G63" s="117">
        <f t="shared" si="1"/>
        <v>6.9537872908689957E-2</v>
      </c>
    </row>
    <row r="64" spans="2:12">
      <c r="C64" s="118" t="s">
        <v>16614</v>
      </c>
      <c r="D64" s="117">
        <f t="shared" si="0"/>
        <v>0.21346619560371671</v>
      </c>
      <c r="E64" s="117">
        <f t="shared" si="0"/>
        <v>0.18329474386381928</v>
      </c>
      <c r="F64" s="153">
        <f t="shared" si="1"/>
        <v>7.4062396414275367E-2</v>
      </c>
      <c r="G64" s="117">
        <f t="shared" si="1"/>
        <v>7.0790412166846117E-2</v>
      </c>
    </row>
    <row r="65" spans="2:12">
      <c r="C65" s="118" t="s">
        <v>16615</v>
      </c>
      <c r="D65" s="117">
        <f t="shared" si="0"/>
        <v>0.22763537809281054</v>
      </c>
      <c r="E65" s="117">
        <f t="shared" si="0"/>
        <v>0.17591882363508748</v>
      </c>
      <c r="F65" s="153">
        <f t="shared" si="1"/>
        <v>7.9324578982217453E-2</v>
      </c>
      <c r="G65" s="117">
        <f t="shared" si="1"/>
        <v>8.0136444934482909E-2</v>
      </c>
    </row>
    <row r="66" spans="2:12">
      <c r="C66" s="118" t="s">
        <v>16616</v>
      </c>
      <c r="D66" s="117">
        <f t="shared" si="0"/>
        <v>0.19666696640701264</v>
      </c>
      <c r="E66" s="117">
        <f t="shared" si="0"/>
        <v>0.15431084420955821</v>
      </c>
      <c r="F66" s="153">
        <f t="shared" si="1"/>
        <v>8.0136444934482909E-2</v>
      </c>
      <c r="G66" s="117">
        <f t="shared" si="1"/>
        <v>7.9137099869703742E-2</v>
      </c>
    </row>
    <row r="67" spans="2:12">
      <c r="C67" s="118" t="s">
        <v>16617</v>
      </c>
      <c r="D67" s="117">
        <f t="shared" si="0"/>
        <v>0.13920456118695856</v>
      </c>
      <c r="E67" s="117">
        <f t="shared" si="0"/>
        <v>0.13651219588337138</v>
      </c>
      <c r="F67" s="153">
        <f t="shared" si="1"/>
        <v>7.7823919392714047E-2</v>
      </c>
      <c r="G67" s="117">
        <f t="shared" si="1"/>
        <v>7.1349289061733434E-2</v>
      </c>
    </row>
    <row r="68" spans="2:12">
      <c r="D68" s="42"/>
      <c r="E68" s="42"/>
      <c r="F68" s="42"/>
      <c r="G68" s="42"/>
      <c r="H68" s="42"/>
      <c r="I68" s="42"/>
      <c r="J68" s="42"/>
    </row>
    <row r="69" spans="2:12" ht="15" customHeight="1">
      <c r="B69" s="170" t="s">
        <v>16713</v>
      </c>
      <c r="C69" s="149"/>
      <c r="D69" s="604" t="s">
        <v>16331</v>
      </c>
      <c r="E69" s="604"/>
      <c r="F69" s="598"/>
      <c r="G69" s="604" t="s">
        <v>16344</v>
      </c>
      <c r="H69" s="607"/>
      <c r="I69" s="527"/>
      <c r="J69" s="222"/>
      <c r="K69" s="222"/>
    </row>
    <row r="70" spans="2:12">
      <c r="B70" s="169"/>
      <c r="C70" s="151" t="s">
        <v>16441</v>
      </c>
      <c r="D70" s="499" t="s">
        <v>16611</v>
      </c>
      <c r="E70" s="151" t="s">
        <v>16612</v>
      </c>
      <c r="F70" s="499" t="s">
        <v>16714</v>
      </c>
      <c r="G70" s="463" t="s">
        <v>16611</v>
      </c>
      <c r="H70" s="463" t="s">
        <v>16612</v>
      </c>
      <c r="I70" s="463" t="s">
        <v>16714</v>
      </c>
    </row>
    <row r="71" spans="2:12" ht="15" customHeight="1">
      <c r="C71" s="118" t="s">
        <v>16613</v>
      </c>
      <c r="D71" s="117">
        <f>D63*'Health Assumptions'!D59*D9*'Health Assumptions'!$C$14</f>
        <v>0</v>
      </c>
      <c r="E71" s="117">
        <f>E63*'Health Assumptions'!E59*E9*'Health Assumptions'!$C$14</f>
        <v>0</v>
      </c>
      <c r="F71" s="153">
        <f>SUM(D71:E71)</f>
        <v>0</v>
      </c>
      <c r="G71" s="117">
        <f>F63*'Health Assumptions'!D59*F9*'Health Assumptions'!$D$14</f>
        <v>0</v>
      </c>
      <c r="H71" s="117">
        <f>G63*'Health Assumptions'!E59*G9*'Health Assumptions'!$D$14</f>
        <v>0</v>
      </c>
      <c r="I71" s="117">
        <f>SUM(G71:H71)</f>
        <v>0</v>
      </c>
      <c r="L71" s="222"/>
    </row>
    <row r="72" spans="2:12">
      <c r="C72" s="118" t="s">
        <v>16614</v>
      </c>
      <c r="D72" s="117">
        <f>D64*'Health Assumptions'!D60*D10</f>
        <v>0</v>
      </c>
      <c r="E72" s="117">
        <f>E64*'Health Assumptions'!E60*E10</f>
        <v>0</v>
      </c>
      <c r="F72" s="153">
        <f>SUM(D72:E72)</f>
        <v>0</v>
      </c>
      <c r="G72" s="117">
        <f>F64*'Health Assumptions'!D60*F10</f>
        <v>0</v>
      </c>
      <c r="H72" s="117">
        <f>G64*'Health Assumptions'!E60*G10</f>
        <v>0</v>
      </c>
      <c r="I72" s="117">
        <f>SUM(G72:H72)</f>
        <v>0</v>
      </c>
    </row>
    <row r="73" spans="2:12">
      <c r="C73" s="118" t="s">
        <v>16615</v>
      </c>
      <c r="D73" s="117">
        <f>D65*'Health Assumptions'!D61*D11</f>
        <v>0</v>
      </c>
      <c r="E73" s="117">
        <f>E65*'Health Assumptions'!E61*E11</f>
        <v>0</v>
      </c>
      <c r="F73" s="153">
        <f>SUM(D73:E73)</f>
        <v>0</v>
      </c>
      <c r="G73" s="117">
        <f>F65*'Health Assumptions'!D61*F11</f>
        <v>0</v>
      </c>
      <c r="H73" s="117">
        <f>G65*'Health Assumptions'!E61*G11</f>
        <v>0</v>
      </c>
      <c r="I73" s="117">
        <f>SUM(G73:H73)</f>
        <v>0</v>
      </c>
    </row>
    <row r="74" spans="2:12">
      <c r="C74" s="118" t="s">
        <v>16616</v>
      </c>
      <c r="D74" s="117">
        <f>D66*'Health Assumptions'!D62*D12</f>
        <v>0</v>
      </c>
      <c r="E74" s="117">
        <f>E66*'Health Assumptions'!E62*E12</f>
        <v>0</v>
      </c>
      <c r="F74" s="153">
        <f>SUM(D74:E74)</f>
        <v>0</v>
      </c>
      <c r="G74" s="117">
        <f>F66*'Health Assumptions'!D62*F12</f>
        <v>0</v>
      </c>
      <c r="H74" s="117">
        <f>G66*'Health Assumptions'!E62*G12</f>
        <v>0</v>
      </c>
      <c r="I74" s="117">
        <f>SUM(G74:H74)</f>
        <v>0</v>
      </c>
    </row>
    <row r="75" spans="2:12">
      <c r="C75" s="118" t="s">
        <v>16617</v>
      </c>
      <c r="D75" s="117">
        <f>D67*'Health Assumptions'!D63*D13</f>
        <v>0</v>
      </c>
      <c r="E75" s="117">
        <f>E67*'Health Assumptions'!E63*E13</f>
        <v>0</v>
      </c>
      <c r="F75" s="153">
        <f>SUM(D75:E75)</f>
        <v>0</v>
      </c>
      <c r="G75" s="117">
        <f>F67*'Health Assumptions'!D63*F13</f>
        <v>0</v>
      </c>
      <c r="H75" s="117">
        <f>G67*'Health Assumptions'!E63*G13</f>
        <v>0</v>
      </c>
      <c r="I75" s="117">
        <f>SUM(G75:H75)</f>
        <v>0</v>
      </c>
    </row>
    <row r="76" spans="2:12">
      <c r="C76" s="118" t="s">
        <v>16714</v>
      </c>
      <c r="D76" s="117">
        <f t="shared" ref="D76:I76" si="2">SUM(D71:D75)</f>
        <v>0</v>
      </c>
      <c r="E76" s="117">
        <f t="shared" si="2"/>
        <v>0</v>
      </c>
      <c r="F76" s="153">
        <f t="shared" si="2"/>
        <v>0</v>
      </c>
      <c r="G76" s="117">
        <f t="shared" si="2"/>
        <v>0</v>
      </c>
      <c r="H76" s="117">
        <f t="shared" si="2"/>
        <v>0</v>
      </c>
      <c r="I76" s="117">
        <f t="shared" si="2"/>
        <v>0</v>
      </c>
    </row>
    <row r="77" spans="2:12">
      <c r="D77" s="42"/>
      <c r="E77" s="42"/>
      <c r="F77" s="42"/>
    </row>
    <row r="79" spans="2:12">
      <c r="B79" s="170" t="s">
        <v>16715</v>
      </c>
      <c r="C79" s="149"/>
      <c r="D79" s="604" t="s">
        <v>16331</v>
      </c>
      <c r="E79" s="604"/>
      <c r="F79" s="598"/>
      <c r="G79" s="604" t="s">
        <v>16344</v>
      </c>
      <c r="H79" s="607"/>
      <c r="I79" s="527"/>
      <c r="J79" s="222"/>
      <c r="K79" s="222"/>
    </row>
    <row r="80" spans="2:12">
      <c r="B80" s="169"/>
      <c r="C80" s="151" t="s">
        <v>16441</v>
      </c>
      <c r="D80" s="499" t="s">
        <v>16611</v>
      </c>
      <c r="E80" s="151" t="s">
        <v>16612</v>
      </c>
      <c r="F80" s="499" t="s">
        <v>16714</v>
      </c>
      <c r="G80" s="463" t="s">
        <v>16611</v>
      </c>
      <c r="H80" s="463" t="s">
        <v>16612</v>
      </c>
      <c r="I80" s="463" t="s">
        <v>16714</v>
      </c>
    </row>
    <row r="81" spans="3:11">
      <c r="C81" s="118" t="s">
        <v>16613</v>
      </c>
      <c r="D81" s="117">
        <f>D71*'Health Assumptions'!D92</f>
        <v>0</v>
      </c>
      <c r="E81" s="117">
        <f>E71*'Health Assumptions'!E92</f>
        <v>0</v>
      </c>
      <c r="F81" s="153">
        <f>SUM(D81:E81)</f>
        <v>0</v>
      </c>
      <c r="G81" s="117">
        <f>G71*'Health Assumptions'!D67</f>
        <v>0</v>
      </c>
      <c r="H81" s="117">
        <f>H71*'Health Assumptions'!E67</f>
        <v>0</v>
      </c>
      <c r="I81" s="117">
        <f>SUM(G81:H81)</f>
        <v>0</v>
      </c>
    </row>
    <row r="82" spans="3:11">
      <c r="C82" s="118" t="s">
        <v>16614</v>
      </c>
      <c r="D82" s="117">
        <f>D72*'Health Assumptions'!D93</f>
        <v>0</v>
      </c>
      <c r="E82" s="117">
        <f>E72*'Health Assumptions'!E93</f>
        <v>0</v>
      </c>
      <c r="F82" s="153">
        <f>SUM(D82:E82)</f>
        <v>0</v>
      </c>
      <c r="G82" s="117">
        <f>G72*'Health Assumptions'!D68</f>
        <v>0</v>
      </c>
      <c r="H82" s="117">
        <f>H72*'Health Assumptions'!E68</f>
        <v>0</v>
      </c>
      <c r="I82" s="117">
        <f>SUM(G82:H82)</f>
        <v>0</v>
      </c>
    </row>
    <row r="83" spans="3:11">
      <c r="C83" s="118" t="s">
        <v>16615</v>
      </c>
      <c r="D83" s="117">
        <f>D73*'Health Assumptions'!D94</f>
        <v>0</v>
      </c>
      <c r="E83" s="117">
        <f>E73*'Health Assumptions'!E94</f>
        <v>0</v>
      </c>
      <c r="F83" s="153">
        <f>SUM(D83:E83)</f>
        <v>0</v>
      </c>
      <c r="G83" s="117">
        <f>G73*'Health Assumptions'!D69</f>
        <v>0</v>
      </c>
      <c r="H83" s="117">
        <f>H73*'Health Assumptions'!E69</f>
        <v>0</v>
      </c>
      <c r="I83" s="117">
        <f>SUM(G83:H83)</f>
        <v>0</v>
      </c>
    </row>
    <row r="84" spans="3:11">
      <c r="C84" s="118" t="s">
        <v>16616</v>
      </c>
      <c r="D84" s="117">
        <f>D74*'Health Assumptions'!D95</f>
        <v>0</v>
      </c>
      <c r="E84" s="117">
        <f>E74*'Health Assumptions'!E95</f>
        <v>0</v>
      </c>
      <c r="F84" s="153">
        <f>SUM(D84:E84)</f>
        <v>0</v>
      </c>
      <c r="G84" s="117">
        <f>G74*'Health Assumptions'!D70</f>
        <v>0</v>
      </c>
      <c r="H84" s="117">
        <f>H74*'Health Assumptions'!E70</f>
        <v>0</v>
      </c>
      <c r="I84" s="117">
        <f>SUM(G84:H84)</f>
        <v>0</v>
      </c>
    </row>
    <row r="85" spans="3:11">
      <c r="C85" s="118" t="s">
        <v>16617</v>
      </c>
      <c r="D85" s="117">
        <f>D75*'Health Assumptions'!D96</f>
        <v>0</v>
      </c>
      <c r="E85" s="117">
        <f>E75*'Health Assumptions'!E96</f>
        <v>0</v>
      </c>
      <c r="F85" s="153">
        <f>SUM(D85:E85)</f>
        <v>0</v>
      </c>
      <c r="G85" s="117">
        <f>G75*'Health Assumptions'!D71</f>
        <v>0</v>
      </c>
      <c r="H85" s="117">
        <f>H75*'Health Assumptions'!E71</f>
        <v>0</v>
      </c>
      <c r="I85" s="117">
        <f>SUM(G85:H85)</f>
        <v>0</v>
      </c>
    </row>
    <row r="86" spans="3:11">
      <c r="C86" s="118" t="s">
        <v>16714</v>
      </c>
      <c r="D86" s="117">
        <f t="shared" ref="D86:I86" si="3">SUM(D81:D85)</f>
        <v>0</v>
      </c>
      <c r="E86" s="117">
        <f t="shared" si="3"/>
        <v>0</v>
      </c>
      <c r="F86" s="153">
        <f t="shared" si="3"/>
        <v>0</v>
      </c>
      <c r="G86" s="117">
        <f t="shared" si="3"/>
        <v>0</v>
      </c>
      <c r="H86" s="117">
        <f t="shared" si="3"/>
        <v>0</v>
      </c>
      <c r="I86" s="117">
        <f t="shared" si="3"/>
        <v>0</v>
      </c>
    </row>
    <row r="88" spans="3:11">
      <c r="D88" s="42"/>
      <c r="E88" s="42"/>
      <c r="F88" s="42"/>
      <c r="I88" s="42"/>
      <c r="J88" s="42"/>
      <c r="K88" s="42"/>
    </row>
    <row r="89" spans="3:11">
      <c r="D89" s="42"/>
      <c r="E89" s="42"/>
      <c r="F89" s="42"/>
      <c r="G89" s="154"/>
      <c r="H89" s="154"/>
      <c r="I89" s="42"/>
      <c r="J89" s="42"/>
      <c r="K89" s="42"/>
    </row>
  </sheetData>
  <sheetProtection password="CDA2" sheet="1" objects="1" scenarios="1"/>
  <mergeCells count="2">
    <mergeCell ref="B8:B9"/>
    <mergeCell ref="B17:B18"/>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7">
    <tabColor theme="5" tint="0.39997558519241921"/>
  </sheetPr>
  <dimension ref="C1:CI28"/>
  <sheetViews>
    <sheetView zoomScale="70" zoomScaleNormal="70" workbookViewId="0">
      <selection activeCell="E10" sqref="E10"/>
    </sheetView>
  </sheetViews>
  <sheetFormatPr defaultColWidth="8.69140625" defaultRowHeight="15.5"/>
  <cols>
    <col min="1" max="2" width="8.69140625" style="41"/>
    <col min="3" max="3" width="23.07421875" style="41" customWidth="1"/>
    <col min="4" max="4" width="7" style="41" customWidth="1"/>
    <col min="5" max="5" width="11.07421875" style="41" customWidth="1"/>
    <col min="6" max="6" width="12.4609375" style="41" customWidth="1"/>
    <col min="7" max="16384" width="8.69140625" style="41"/>
  </cols>
  <sheetData>
    <row r="1" spans="3:87">
      <c r="E1" s="99"/>
      <c r="F1" s="98"/>
    </row>
    <row r="3" spans="3:87">
      <c r="C3" s="227"/>
      <c r="D3" s="227"/>
      <c r="E3" s="227">
        <v>2025</v>
      </c>
      <c r="F3" s="227">
        <f>E3+1</f>
        <v>2026</v>
      </c>
      <c r="G3" s="227">
        <f t="shared" ref="G3:BR3" si="0">F3+1</f>
        <v>2027</v>
      </c>
      <c r="H3" s="227">
        <f t="shared" si="0"/>
        <v>2028</v>
      </c>
      <c r="I3" s="227">
        <f t="shared" si="0"/>
        <v>2029</v>
      </c>
      <c r="J3" s="227">
        <f>I3+1</f>
        <v>2030</v>
      </c>
      <c r="K3" s="227">
        <f t="shared" si="0"/>
        <v>2031</v>
      </c>
      <c r="L3" s="227">
        <f t="shared" si="0"/>
        <v>2032</v>
      </c>
      <c r="M3" s="227">
        <f t="shared" si="0"/>
        <v>2033</v>
      </c>
      <c r="N3" s="227">
        <f t="shared" si="0"/>
        <v>2034</v>
      </c>
      <c r="O3" s="227">
        <f t="shared" si="0"/>
        <v>2035</v>
      </c>
      <c r="P3" s="227">
        <f t="shared" si="0"/>
        <v>2036</v>
      </c>
      <c r="Q3" s="227">
        <f t="shared" si="0"/>
        <v>2037</v>
      </c>
      <c r="R3" s="227">
        <f t="shared" si="0"/>
        <v>2038</v>
      </c>
      <c r="S3" s="227">
        <f t="shared" si="0"/>
        <v>2039</v>
      </c>
      <c r="T3" s="227">
        <f t="shared" si="0"/>
        <v>2040</v>
      </c>
      <c r="U3" s="227">
        <f t="shared" si="0"/>
        <v>2041</v>
      </c>
      <c r="V3" s="227">
        <f t="shared" si="0"/>
        <v>2042</v>
      </c>
      <c r="W3" s="227">
        <f t="shared" si="0"/>
        <v>2043</v>
      </c>
      <c r="X3" s="227">
        <f t="shared" si="0"/>
        <v>2044</v>
      </c>
      <c r="Y3" s="227">
        <f t="shared" si="0"/>
        <v>2045</v>
      </c>
      <c r="Z3" s="227">
        <f t="shared" si="0"/>
        <v>2046</v>
      </c>
      <c r="AA3" s="227">
        <f t="shared" si="0"/>
        <v>2047</v>
      </c>
      <c r="AB3" s="227">
        <f t="shared" si="0"/>
        <v>2048</v>
      </c>
      <c r="AC3" s="227">
        <f t="shared" si="0"/>
        <v>2049</v>
      </c>
      <c r="AD3" s="227">
        <f t="shared" si="0"/>
        <v>2050</v>
      </c>
      <c r="AE3" s="227">
        <f t="shared" si="0"/>
        <v>2051</v>
      </c>
      <c r="AF3" s="227">
        <f t="shared" si="0"/>
        <v>2052</v>
      </c>
      <c r="AG3" s="227">
        <f t="shared" si="0"/>
        <v>2053</v>
      </c>
      <c r="AH3" s="227">
        <f t="shared" si="0"/>
        <v>2054</v>
      </c>
      <c r="AI3" s="227">
        <f t="shared" si="0"/>
        <v>2055</v>
      </c>
      <c r="AJ3" s="227">
        <f t="shared" si="0"/>
        <v>2056</v>
      </c>
      <c r="AK3" s="227">
        <f t="shared" si="0"/>
        <v>2057</v>
      </c>
      <c r="AL3" s="227">
        <f t="shared" si="0"/>
        <v>2058</v>
      </c>
      <c r="AM3" s="227">
        <f t="shared" si="0"/>
        <v>2059</v>
      </c>
      <c r="AN3" s="227">
        <f t="shared" si="0"/>
        <v>2060</v>
      </c>
      <c r="AO3" s="227">
        <f t="shared" si="0"/>
        <v>2061</v>
      </c>
      <c r="AP3" s="227">
        <f t="shared" si="0"/>
        <v>2062</v>
      </c>
      <c r="AQ3" s="227">
        <f t="shared" si="0"/>
        <v>2063</v>
      </c>
      <c r="AR3" s="227">
        <f t="shared" si="0"/>
        <v>2064</v>
      </c>
      <c r="AS3" s="227">
        <f t="shared" si="0"/>
        <v>2065</v>
      </c>
      <c r="AT3" s="227">
        <f t="shared" si="0"/>
        <v>2066</v>
      </c>
      <c r="AU3" s="227">
        <f t="shared" si="0"/>
        <v>2067</v>
      </c>
      <c r="AV3" s="227">
        <f t="shared" si="0"/>
        <v>2068</v>
      </c>
      <c r="AW3" s="227">
        <f t="shared" si="0"/>
        <v>2069</v>
      </c>
      <c r="AX3" s="227">
        <f t="shared" si="0"/>
        <v>2070</v>
      </c>
      <c r="AY3" s="227">
        <f t="shared" si="0"/>
        <v>2071</v>
      </c>
      <c r="AZ3" s="227">
        <f t="shared" si="0"/>
        <v>2072</v>
      </c>
      <c r="BA3" s="227">
        <f t="shared" si="0"/>
        <v>2073</v>
      </c>
      <c r="BB3" s="227">
        <f t="shared" si="0"/>
        <v>2074</v>
      </c>
      <c r="BC3" s="227">
        <f t="shared" si="0"/>
        <v>2075</v>
      </c>
      <c r="BD3" s="227">
        <f t="shared" si="0"/>
        <v>2076</v>
      </c>
      <c r="BE3" s="227">
        <f t="shared" si="0"/>
        <v>2077</v>
      </c>
      <c r="BF3" s="227">
        <f t="shared" si="0"/>
        <v>2078</v>
      </c>
      <c r="BG3" s="227">
        <f t="shared" si="0"/>
        <v>2079</v>
      </c>
      <c r="BH3" s="227">
        <f t="shared" si="0"/>
        <v>2080</v>
      </c>
      <c r="BI3" s="227">
        <f t="shared" si="0"/>
        <v>2081</v>
      </c>
      <c r="BJ3" s="227">
        <f t="shared" si="0"/>
        <v>2082</v>
      </c>
      <c r="BK3" s="227">
        <f t="shared" si="0"/>
        <v>2083</v>
      </c>
      <c r="BL3" s="227">
        <f t="shared" si="0"/>
        <v>2084</v>
      </c>
      <c r="BM3" s="227">
        <f t="shared" si="0"/>
        <v>2085</v>
      </c>
      <c r="BN3" s="227">
        <f t="shared" si="0"/>
        <v>2086</v>
      </c>
      <c r="BO3" s="227">
        <f t="shared" si="0"/>
        <v>2087</v>
      </c>
      <c r="BP3" s="227">
        <f t="shared" si="0"/>
        <v>2088</v>
      </c>
      <c r="BQ3" s="227">
        <f t="shared" si="0"/>
        <v>2089</v>
      </c>
      <c r="BR3" s="227">
        <f t="shared" si="0"/>
        <v>2090</v>
      </c>
    </row>
    <row r="4" spans="3:87" ht="31">
      <c r="C4" s="108" t="s">
        <v>16716</v>
      </c>
      <c r="D4" s="108"/>
      <c r="E4" s="155">
        <f>'Input Summary'!D75</f>
        <v>18.990621720855227</v>
      </c>
      <c r="F4" s="155"/>
      <c r="G4" s="155"/>
      <c r="H4" s="155"/>
      <c r="I4" s="155"/>
      <c r="J4" s="155">
        <f>'Input Summary'!E75</f>
        <v>21.173583133257367</v>
      </c>
      <c r="K4" s="155"/>
      <c r="L4" s="155"/>
      <c r="M4" s="155"/>
      <c r="N4" s="155"/>
      <c r="O4" s="155">
        <f>'Input Summary'!F75</f>
        <v>23.919414776045272</v>
      </c>
      <c r="P4" s="155"/>
      <c r="Q4" s="155"/>
      <c r="R4" s="155"/>
      <c r="S4" s="155"/>
      <c r="T4" s="155">
        <f>'Input Summary'!G75</f>
        <v>26.878437965421387</v>
      </c>
      <c r="U4" s="155"/>
      <c r="V4" s="155"/>
      <c r="W4" s="155"/>
      <c r="X4" s="155"/>
      <c r="Y4" s="155">
        <f>'Input Summary'!H75</f>
        <v>29.69737079033899</v>
      </c>
      <c r="Z4" s="155"/>
      <c r="AA4" s="155"/>
      <c r="AB4" s="155"/>
      <c r="AC4" s="155"/>
      <c r="AD4" s="155">
        <f>'Input Summary'!I75</f>
        <v>33.083948566393985</v>
      </c>
      <c r="AE4" s="155"/>
      <c r="AF4" s="155"/>
      <c r="AG4" s="155"/>
      <c r="AH4" s="155"/>
      <c r="AI4" s="155">
        <f>'Input Summary'!J75</f>
        <v>35.354117514606152</v>
      </c>
      <c r="AJ4" s="155"/>
      <c r="AK4" s="155"/>
      <c r="AL4" s="155"/>
      <c r="AM4" s="155"/>
      <c r="AN4" s="155">
        <f>'Input Summary'!K75</f>
        <v>41.483118583101565</v>
      </c>
      <c r="AO4" s="155">
        <f t="shared" ref="AO4:BR10" si="1">AN4</f>
        <v>41.483118583101565</v>
      </c>
      <c r="AP4" s="155">
        <f t="shared" si="1"/>
        <v>41.483118583101565</v>
      </c>
      <c r="AQ4" s="155">
        <f t="shared" si="1"/>
        <v>41.483118583101565</v>
      </c>
      <c r="AR4" s="155">
        <f t="shared" si="1"/>
        <v>41.483118583101565</v>
      </c>
      <c r="AS4" s="155">
        <f t="shared" si="1"/>
        <v>41.483118583101565</v>
      </c>
      <c r="AT4" s="155">
        <f t="shared" si="1"/>
        <v>41.483118583101565</v>
      </c>
      <c r="AU4" s="155">
        <f t="shared" si="1"/>
        <v>41.483118583101565</v>
      </c>
      <c r="AV4" s="155">
        <f t="shared" si="1"/>
        <v>41.483118583101565</v>
      </c>
      <c r="AW4" s="155">
        <f t="shared" si="1"/>
        <v>41.483118583101565</v>
      </c>
      <c r="AX4" s="155">
        <f t="shared" si="1"/>
        <v>41.483118583101565</v>
      </c>
      <c r="AY4" s="155">
        <f t="shared" si="1"/>
        <v>41.483118583101565</v>
      </c>
      <c r="AZ4" s="155">
        <f t="shared" si="1"/>
        <v>41.483118583101565</v>
      </c>
      <c r="BA4" s="155">
        <f t="shared" si="1"/>
        <v>41.483118583101565</v>
      </c>
      <c r="BB4" s="155">
        <f t="shared" si="1"/>
        <v>41.483118583101565</v>
      </c>
      <c r="BC4" s="155">
        <f t="shared" si="1"/>
        <v>41.483118583101565</v>
      </c>
      <c r="BD4" s="155">
        <f t="shared" si="1"/>
        <v>41.483118583101565</v>
      </c>
      <c r="BE4" s="155">
        <f t="shared" si="1"/>
        <v>41.483118583101565</v>
      </c>
      <c r="BF4" s="155">
        <f t="shared" si="1"/>
        <v>41.483118583101565</v>
      </c>
      <c r="BG4" s="155">
        <f t="shared" si="1"/>
        <v>41.483118583101565</v>
      </c>
      <c r="BH4" s="155">
        <f t="shared" si="1"/>
        <v>41.483118583101565</v>
      </c>
      <c r="BI4" s="155">
        <f t="shared" si="1"/>
        <v>41.483118583101565</v>
      </c>
      <c r="BJ4" s="155">
        <f t="shared" si="1"/>
        <v>41.483118583101565</v>
      </c>
      <c r="BK4" s="155">
        <f t="shared" si="1"/>
        <v>41.483118583101565</v>
      </c>
      <c r="BL4" s="155">
        <f t="shared" si="1"/>
        <v>41.483118583101565</v>
      </c>
      <c r="BM4" s="155">
        <f t="shared" si="1"/>
        <v>41.483118583101565</v>
      </c>
      <c r="BN4" s="155">
        <f t="shared" si="1"/>
        <v>41.483118583101565</v>
      </c>
      <c r="BO4" s="155">
        <f t="shared" si="1"/>
        <v>41.483118583101565</v>
      </c>
      <c r="BP4" s="155">
        <f t="shared" si="1"/>
        <v>41.483118583101565</v>
      </c>
      <c r="BQ4" s="155">
        <f t="shared" si="1"/>
        <v>41.483118583101565</v>
      </c>
      <c r="BR4" s="155">
        <f t="shared" si="1"/>
        <v>41.483118583101565</v>
      </c>
    </row>
    <row r="5" spans="3:87">
      <c r="C5" s="156" t="s">
        <v>16467</v>
      </c>
      <c r="D5" s="156"/>
      <c r="E5" s="155">
        <f>'Input Summary'!D76</f>
        <v>0.11349294069571525</v>
      </c>
      <c r="F5" s="155"/>
      <c r="G5" s="155"/>
      <c r="H5" s="155"/>
      <c r="I5" s="155"/>
      <c r="J5" s="155">
        <f>'Input Summary'!E76</f>
        <v>0.12315844696234882</v>
      </c>
      <c r="K5" s="155"/>
      <c r="L5" s="155"/>
      <c r="M5" s="155"/>
      <c r="N5" s="155"/>
      <c r="O5" s="155">
        <f>'Input Summary'!F76</f>
        <v>0.13291651786927275</v>
      </c>
      <c r="P5" s="155"/>
      <c r="Q5" s="155"/>
      <c r="R5" s="155"/>
      <c r="S5" s="155"/>
      <c r="T5" s="155">
        <f>'Input Summary'!G76</f>
        <v>0.14372349109700028</v>
      </c>
      <c r="U5" s="155"/>
      <c r="V5" s="155"/>
      <c r="W5" s="155"/>
      <c r="X5" s="155"/>
      <c r="Y5" s="155">
        <f>'Input Summary'!H76</f>
        <v>0.15412234358224441</v>
      </c>
      <c r="Z5" s="155"/>
      <c r="AA5" s="155"/>
      <c r="AB5" s="155"/>
      <c r="AC5" s="155"/>
      <c r="AD5" s="155">
        <f>'Input Summary'!I76</f>
        <v>0.16444430934150475</v>
      </c>
      <c r="AE5" s="155"/>
      <c r="AF5" s="155"/>
      <c r="AG5" s="155"/>
      <c r="AH5" s="155"/>
      <c r="AI5" s="155">
        <f>'Input Summary'!J76</f>
        <v>0.17533071446943876</v>
      </c>
      <c r="AJ5" s="155"/>
      <c r="AK5" s="155"/>
      <c r="AL5" s="155"/>
      <c r="AM5" s="155"/>
      <c r="AN5" s="155">
        <f>'Input Summary'!K76</f>
        <v>0.18747387211271135</v>
      </c>
      <c r="AO5" s="155">
        <f t="shared" ref="AO5:AT5" si="2">AN5</f>
        <v>0.18747387211271135</v>
      </c>
      <c r="AP5" s="155">
        <f t="shared" si="2"/>
        <v>0.18747387211271135</v>
      </c>
      <c r="AQ5" s="155">
        <f t="shared" si="2"/>
        <v>0.18747387211271135</v>
      </c>
      <c r="AR5" s="155">
        <f t="shared" si="2"/>
        <v>0.18747387211271135</v>
      </c>
      <c r="AS5" s="155">
        <f t="shared" si="2"/>
        <v>0.18747387211271135</v>
      </c>
      <c r="AT5" s="155">
        <f t="shared" si="2"/>
        <v>0.18747387211271135</v>
      </c>
      <c r="AU5" s="155">
        <f t="shared" si="1"/>
        <v>0.18747387211271135</v>
      </c>
      <c r="AV5" s="155">
        <f t="shared" si="1"/>
        <v>0.18747387211271135</v>
      </c>
      <c r="AW5" s="155">
        <f t="shared" si="1"/>
        <v>0.18747387211271135</v>
      </c>
      <c r="AX5" s="155">
        <f t="shared" si="1"/>
        <v>0.18747387211271135</v>
      </c>
      <c r="AY5" s="155">
        <f t="shared" si="1"/>
        <v>0.18747387211271135</v>
      </c>
      <c r="AZ5" s="155">
        <f t="shared" si="1"/>
        <v>0.18747387211271135</v>
      </c>
      <c r="BA5" s="155">
        <f t="shared" si="1"/>
        <v>0.18747387211271135</v>
      </c>
      <c r="BB5" s="155">
        <f t="shared" si="1"/>
        <v>0.18747387211271135</v>
      </c>
      <c r="BC5" s="155">
        <f t="shared" si="1"/>
        <v>0.18747387211271135</v>
      </c>
      <c r="BD5" s="155">
        <f t="shared" si="1"/>
        <v>0.18747387211271135</v>
      </c>
      <c r="BE5" s="155">
        <f t="shared" si="1"/>
        <v>0.18747387211271135</v>
      </c>
      <c r="BF5" s="155">
        <f t="shared" si="1"/>
        <v>0.18747387211271135</v>
      </c>
      <c r="BG5" s="155">
        <f t="shared" si="1"/>
        <v>0.18747387211271135</v>
      </c>
      <c r="BH5" s="155">
        <f t="shared" si="1"/>
        <v>0.18747387211271135</v>
      </c>
      <c r="BI5" s="155">
        <f t="shared" si="1"/>
        <v>0.18747387211271135</v>
      </c>
      <c r="BJ5" s="155">
        <f t="shared" si="1"/>
        <v>0.18747387211271135</v>
      </c>
      <c r="BK5" s="155">
        <f t="shared" si="1"/>
        <v>0.18747387211271135</v>
      </c>
      <c r="BL5" s="155">
        <f t="shared" si="1"/>
        <v>0.18747387211271135</v>
      </c>
      <c r="BM5" s="155">
        <f t="shared" si="1"/>
        <v>0.18747387211271135</v>
      </c>
      <c r="BN5" s="155">
        <f t="shared" si="1"/>
        <v>0.18747387211271135</v>
      </c>
      <c r="BO5" s="155">
        <f t="shared" si="1"/>
        <v>0.18747387211271135</v>
      </c>
      <c r="BP5" s="155">
        <f t="shared" si="1"/>
        <v>0.18747387211271135</v>
      </c>
      <c r="BQ5" s="155">
        <f t="shared" si="1"/>
        <v>0.18747387211271135</v>
      </c>
      <c r="BR5" s="155">
        <f t="shared" si="1"/>
        <v>0.18747387211271135</v>
      </c>
    </row>
    <row r="6" spans="3:87">
      <c r="C6" s="156" t="s">
        <v>16468</v>
      </c>
      <c r="D6" s="156"/>
      <c r="E6" s="155">
        <f>'Input Summary'!D77</f>
        <v>2.2545282933344124</v>
      </c>
      <c r="F6" s="155"/>
      <c r="G6" s="155"/>
      <c r="H6" s="155"/>
      <c r="I6" s="155"/>
      <c r="J6" s="155">
        <f>'Input Summary'!E77</f>
        <v>2.4856782933806323</v>
      </c>
      <c r="K6" s="155"/>
      <c r="L6" s="155"/>
      <c r="M6" s="155"/>
      <c r="N6" s="155"/>
      <c r="O6" s="155">
        <f>'Input Summary'!F77</f>
        <v>2.7387805226160813</v>
      </c>
      <c r="P6" s="155"/>
      <c r="Q6" s="155"/>
      <c r="R6" s="155"/>
      <c r="S6" s="155"/>
      <c r="T6" s="155">
        <f>'Input Summary'!G77</f>
        <v>3.0188852820899656</v>
      </c>
      <c r="U6" s="155"/>
      <c r="V6" s="155"/>
      <c r="W6" s="155"/>
      <c r="X6" s="155"/>
      <c r="Y6" s="155">
        <f>'Input Summary'!H77</f>
        <v>3.3300574450427662</v>
      </c>
      <c r="Z6" s="155"/>
      <c r="AA6" s="155"/>
      <c r="AB6" s="155"/>
      <c r="AC6" s="155"/>
      <c r="AD6" s="155">
        <f>'Input Summary'!I77</f>
        <v>3.6751547644222615</v>
      </c>
      <c r="AE6" s="155"/>
      <c r="AF6" s="155"/>
      <c r="AG6" s="155"/>
      <c r="AH6" s="155"/>
      <c r="AI6" s="155">
        <f>'Input Summary'!J77</f>
        <v>4.0577052326885257</v>
      </c>
      <c r="AJ6" s="155"/>
      <c r="AK6" s="155"/>
      <c r="AL6" s="155"/>
      <c r="AM6" s="155"/>
      <c r="AN6" s="155">
        <f>'Input Summary'!K77</f>
        <v>4.4808421570184569</v>
      </c>
      <c r="AO6" s="155">
        <f t="shared" si="1"/>
        <v>4.4808421570184569</v>
      </c>
      <c r="AP6" s="155">
        <f t="shared" si="1"/>
        <v>4.4808421570184569</v>
      </c>
      <c r="AQ6" s="155">
        <f t="shared" si="1"/>
        <v>4.4808421570184569</v>
      </c>
      <c r="AR6" s="155">
        <f t="shared" si="1"/>
        <v>4.4808421570184569</v>
      </c>
      <c r="AS6" s="155">
        <f t="shared" si="1"/>
        <v>4.4808421570184569</v>
      </c>
      <c r="AT6" s="155">
        <f t="shared" si="1"/>
        <v>4.4808421570184569</v>
      </c>
      <c r="AU6" s="155">
        <f t="shared" si="1"/>
        <v>4.4808421570184569</v>
      </c>
      <c r="AV6" s="155">
        <f t="shared" si="1"/>
        <v>4.4808421570184569</v>
      </c>
      <c r="AW6" s="155">
        <f t="shared" si="1"/>
        <v>4.4808421570184569</v>
      </c>
      <c r="AX6" s="155">
        <f t="shared" si="1"/>
        <v>4.4808421570184569</v>
      </c>
      <c r="AY6" s="155">
        <f t="shared" si="1"/>
        <v>4.4808421570184569</v>
      </c>
      <c r="AZ6" s="155">
        <f t="shared" si="1"/>
        <v>4.4808421570184569</v>
      </c>
      <c r="BA6" s="155">
        <f t="shared" si="1"/>
        <v>4.4808421570184569</v>
      </c>
      <c r="BB6" s="155">
        <f t="shared" si="1"/>
        <v>4.4808421570184569</v>
      </c>
      <c r="BC6" s="155">
        <f t="shared" si="1"/>
        <v>4.4808421570184569</v>
      </c>
      <c r="BD6" s="155">
        <f t="shared" si="1"/>
        <v>4.4808421570184569</v>
      </c>
      <c r="BE6" s="155">
        <f t="shared" si="1"/>
        <v>4.4808421570184569</v>
      </c>
      <c r="BF6" s="155">
        <f t="shared" si="1"/>
        <v>4.4808421570184569</v>
      </c>
      <c r="BG6" s="155">
        <f t="shared" si="1"/>
        <v>4.4808421570184569</v>
      </c>
      <c r="BH6" s="155">
        <f t="shared" si="1"/>
        <v>4.4808421570184569</v>
      </c>
      <c r="BI6" s="155">
        <f t="shared" si="1"/>
        <v>4.4808421570184569</v>
      </c>
      <c r="BJ6" s="155">
        <f t="shared" si="1"/>
        <v>4.4808421570184569</v>
      </c>
      <c r="BK6" s="155">
        <f t="shared" si="1"/>
        <v>4.4808421570184569</v>
      </c>
      <c r="BL6" s="155">
        <f t="shared" si="1"/>
        <v>4.4808421570184569</v>
      </c>
      <c r="BM6" s="155">
        <f t="shared" si="1"/>
        <v>4.4808421570184569</v>
      </c>
      <c r="BN6" s="155">
        <f t="shared" si="1"/>
        <v>4.4808421570184569</v>
      </c>
      <c r="BO6" s="155">
        <f t="shared" si="1"/>
        <v>4.4808421570184569</v>
      </c>
      <c r="BP6" s="155">
        <f t="shared" si="1"/>
        <v>4.4808421570184569</v>
      </c>
      <c r="BQ6" s="155">
        <f t="shared" si="1"/>
        <v>4.4808421570184569</v>
      </c>
      <c r="BR6" s="155">
        <f t="shared" si="1"/>
        <v>4.4808421570184569</v>
      </c>
    </row>
    <row r="7" spans="3:87">
      <c r="C7" s="156" t="s">
        <v>16469</v>
      </c>
      <c r="D7" s="156"/>
      <c r="E7" s="155">
        <f>'Input Summary'!D78</f>
        <v>0.20089079724013401</v>
      </c>
      <c r="F7" s="155"/>
      <c r="G7" s="155"/>
      <c r="H7" s="155"/>
      <c r="I7" s="155"/>
      <c r="J7" s="155">
        <f>'Input Summary'!E78</f>
        <v>0.14598283499559422</v>
      </c>
      <c r="K7" s="155"/>
      <c r="L7" s="155"/>
      <c r="M7" s="155"/>
      <c r="N7" s="155"/>
      <c r="O7" s="155">
        <f>'Input Summary'!F78</f>
        <v>0.13185462188900687</v>
      </c>
      <c r="P7" s="155"/>
      <c r="Q7" s="155"/>
      <c r="R7" s="155"/>
      <c r="S7" s="155"/>
      <c r="T7" s="155">
        <f>'Input Summary'!G78</f>
        <v>0.13489346950920786</v>
      </c>
      <c r="U7" s="155"/>
      <c r="V7" s="155"/>
      <c r="W7" s="155"/>
      <c r="X7" s="155"/>
      <c r="Y7" s="155">
        <f>'Input Summary'!H78</f>
        <v>0.14483244160567227</v>
      </c>
      <c r="Z7" s="155"/>
      <c r="AA7" s="155"/>
      <c r="AB7" s="155"/>
      <c r="AC7" s="155"/>
      <c r="AD7" s="155">
        <f>'Input Summary'!I78</f>
        <v>0.15809261734197494</v>
      </c>
      <c r="AE7" s="155"/>
      <c r="AF7" s="155"/>
      <c r="AG7" s="155"/>
      <c r="AH7" s="155"/>
      <c r="AI7" s="155">
        <f>'Input Summary'!J78</f>
        <v>0.17462311390047247</v>
      </c>
      <c r="AJ7" s="155"/>
      <c r="AK7" s="155"/>
      <c r="AL7" s="155"/>
      <c r="AM7" s="155"/>
      <c r="AN7" s="155">
        <f>'Input Summary'!K78</f>
        <v>0.19286996575721382</v>
      </c>
      <c r="AO7" s="155">
        <f t="shared" si="1"/>
        <v>0.19286996575721382</v>
      </c>
      <c r="AP7" s="155">
        <f t="shared" si="1"/>
        <v>0.19286996575721382</v>
      </c>
      <c r="AQ7" s="155">
        <f t="shared" si="1"/>
        <v>0.19286996575721382</v>
      </c>
      <c r="AR7" s="155">
        <f t="shared" si="1"/>
        <v>0.19286996575721382</v>
      </c>
      <c r="AS7" s="155">
        <f t="shared" si="1"/>
        <v>0.19286996575721382</v>
      </c>
      <c r="AT7" s="155">
        <f t="shared" si="1"/>
        <v>0.19286996575721382</v>
      </c>
      <c r="AU7" s="155">
        <f t="shared" si="1"/>
        <v>0.19286996575721382</v>
      </c>
      <c r="AV7" s="155">
        <f t="shared" si="1"/>
        <v>0.19286996575721382</v>
      </c>
      <c r="AW7" s="155">
        <f t="shared" si="1"/>
        <v>0.19286996575721382</v>
      </c>
      <c r="AX7" s="155">
        <f t="shared" si="1"/>
        <v>0.19286996575721382</v>
      </c>
      <c r="AY7" s="155">
        <f t="shared" si="1"/>
        <v>0.19286996575721382</v>
      </c>
      <c r="AZ7" s="155">
        <f t="shared" si="1"/>
        <v>0.19286996575721382</v>
      </c>
      <c r="BA7" s="155">
        <f t="shared" si="1"/>
        <v>0.19286996575721382</v>
      </c>
      <c r="BB7" s="155">
        <f t="shared" si="1"/>
        <v>0.19286996575721382</v>
      </c>
      <c r="BC7" s="155">
        <f t="shared" si="1"/>
        <v>0.19286996575721382</v>
      </c>
      <c r="BD7" s="155">
        <f t="shared" si="1"/>
        <v>0.19286996575721382</v>
      </c>
      <c r="BE7" s="155">
        <f t="shared" si="1"/>
        <v>0.19286996575721382</v>
      </c>
      <c r="BF7" s="155">
        <f t="shared" si="1"/>
        <v>0.19286996575721382</v>
      </c>
      <c r="BG7" s="155">
        <f t="shared" si="1"/>
        <v>0.19286996575721382</v>
      </c>
      <c r="BH7" s="155">
        <f t="shared" si="1"/>
        <v>0.19286996575721382</v>
      </c>
      <c r="BI7" s="155">
        <f t="shared" si="1"/>
        <v>0.19286996575721382</v>
      </c>
      <c r="BJ7" s="155">
        <f t="shared" si="1"/>
        <v>0.19286996575721382</v>
      </c>
      <c r="BK7" s="155">
        <f t="shared" si="1"/>
        <v>0.19286996575721382</v>
      </c>
      <c r="BL7" s="155">
        <f t="shared" si="1"/>
        <v>0.19286996575721382</v>
      </c>
      <c r="BM7" s="155">
        <f t="shared" si="1"/>
        <v>0.19286996575721382</v>
      </c>
      <c r="BN7" s="155">
        <f t="shared" si="1"/>
        <v>0.19286996575721382</v>
      </c>
      <c r="BO7" s="155">
        <f t="shared" si="1"/>
        <v>0.19286996575721382</v>
      </c>
      <c r="BP7" s="155">
        <f t="shared" si="1"/>
        <v>0.19286996575721382</v>
      </c>
      <c r="BQ7" s="155">
        <f t="shared" si="1"/>
        <v>0.19286996575721382</v>
      </c>
      <c r="BR7" s="155">
        <f t="shared" si="1"/>
        <v>0.19286996575721382</v>
      </c>
    </row>
    <row r="8" spans="3:87">
      <c r="C8" s="156" t="s">
        <v>16470</v>
      </c>
      <c r="D8" s="156"/>
      <c r="E8" s="155">
        <f>'Input Summary'!D79</f>
        <v>0.14539943013478554</v>
      </c>
      <c r="F8" s="155"/>
      <c r="G8" s="155"/>
      <c r="H8" s="155"/>
      <c r="I8" s="155"/>
      <c r="J8" s="155">
        <f>'Input Summary'!E79</f>
        <v>0.16019340318614078</v>
      </c>
      <c r="K8" s="155"/>
      <c r="L8" s="155"/>
      <c r="M8" s="155"/>
      <c r="N8" s="155"/>
      <c r="O8" s="155">
        <f>'Input Summary'!F79</f>
        <v>0.17637983367715532</v>
      </c>
      <c r="P8" s="155"/>
      <c r="Q8" s="155"/>
      <c r="R8" s="155"/>
      <c r="S8" s="155"/>
      <c r="T8" s="155">
        <f>'Input Summary'!G79</f>
        <v>0.19433614758653225</v>
      </c>
      <c r="U8" s="155"/>
      <c r="V8" s="155"/>
      <c r="W8" s="155"/>
      <c r="X8" s="155"/>
      <c r="Y8" s="155">
        <f>'Input Summary'!H79</f>
        <v>0.21433173192854493</v>
      </c>
      <c r="Z8" s="155"/>
      <c r="AA8" s="155"/>
      <c r="AB8" s="155"/>
      <c r="AC8" s="155"/>
      <c r="AD8" s="155">
        <f>'Input Summary'!I79</f>
        <v>0.23652657088527532</v>
      </c>
      <c r="AE8" s="155"/>
      <c r="AF8" s="155"/>
      <c r="AG8" s="155"/>
      <c r="AH8" s="155"/>
      <c r="AI8" s="155">
        <f>'Input Summary'!J79</f>
        <v>0.26116704548612268</v>
      </c>
      <c r="AJ8" s="155"/>
      <c r="AK8" s="155"/>
      <c r="AL8" s="155"/>
      <c r="AM8" s="155"/>
      <c r="AN8" s="155">
        <f>'Input Summary'!K79</f>
        <v>0.28845925127187816</v>
      </c>
      <c r="AO8" s="155">
        <f t="shared" si="1"/>
        <v>0.28845925127187816</v>
      </c>
      <c r="AP8" s="155">
        <f t="shared" si="1"/>
        <v>0.28845925127187816</v>
      </c>
      <c r="AQ8" s="155">
        <f t="shared" si="1"/>
        <v>0.28845925127187816</v>
      </c>
      <c r="AR8" s="155">
        <f t="shared" si="1"/>
        <v>0.28845925127187816</v>
      </c>
      <c r="AS8" s="155">
        <f t="shared" si="1"/>
        <v>0.28845925127187816</v>
      </c>
      <c r="AT8" s="155">
        <f t="shared" si="1"/>
        <v>0.28845925127187816</v>
      </c>
      <c r="AU8" s="155">
        <f t="shared" si="1"/>
        <v>0.28845925127187816</v>
      </c>
      <c r="AV8" s="155">
        <f t="shared" si="1"/>
        <v>0.28845925127187816</v>
      </c>
      <c r="AW8" s="155">
        <f t="shared" si="1"/>
        <v>0.28845925127187816</v>
      </c>
      <c r="AX8" s="155">
        <f t="shared" si="1"/>
        <v>0.28845925127187816</v>
      </c>
      <c r="AY8" s="155">
        <f t="shared" si="1"/>
        <v>0.28845925127187816</v>
      </c>
      <c r="AZ8" s="155">
        <f t="shared" si="1"/>
        <v>0.28845925127187816</v>
      </c>
      <c r="BA8" s="155">
        <f t="shared" si="1"/>
        <v>0.28845925127187816</v>
      </c>
      <c r="BB8" s="155">
        <f t="shared" si="1"/>
        <v>0.28845925127187816</v>
      </c>
      <c r="BC8" s="155">
        <f t="shared" si="1"/>
        <v>0.28845925127187816</v>
      </c>
      <c r="BD8" s="155">
        <f t="shared" si="1"/>
        <v>0.28845925127187816</v>
      </c>
      <c r="BE8" s="155">
        <f t="shared" si="1"/>
        <v>0.28845925127187816</v>
      </c>
      <c r="BF8" s="155">
        <f t="shared" si="1"/>
        <v>0.28845925127187816</v>
      </c>
      <c r="BG8" s="155">
        <f t="shared" si="1"/>
        <v>0.28845925127187816</v>
      </c>
      <c r="BH8" s="155">
        <f t="shared" si="1"/>
        <v>0.28845925127187816</v>
      </c>
      <c r="BI8" s="155">
        <f t="shared" si="1"/>
        <v>0.28845925127187816</v>
      </c>
      <c r="BJ8" s="155">
        <f t="shared" si="1"/>
        <v>0.28845925127187816</v>
      </c>
      <c r="BK8" s="155">
        <f t="shared" si="1"/>
        <v>0.28845925127187816</v>
      </c>
      <c r="BL8" s="155">
        <f t="shared" si="1"/>
        <v>0.28845925127187816</v>
      </c>
      <c r="BM8" s="155">
        <f t="shared" si="1"/>
        <v>0.28845925127187816</v>
      </c>
      <c r="BN8" s="155">
        <f t="shared" si="1"/>
        <v>0.28845925127187816</v>
      </c>
      <c r="BO8" s="155">
        <f t="shared" si="1"/>
        <v>0.28845925127187816</v>
      </c>
      <c r="BP8" s="155">
        <f t="shared" si="1"/>
        <v>0.28845925127187816</v>
      </c>
      <c r="BQ8" s="155">
        <f t="shared" si="1"/>
        <v>0.28845925127187816</v>
      </c>
      <c r="BR8" s="155">
        <f t="shared" si="1"/>
        <v>0.28845925127187816</v>
      </c>
    </row>
    <row r="9" spans="3:87">
      <c r="C9" s="156" t="s">
        <v>16471</v>
      </c>
      <c r="D9" s="156"/>
      <c r="E9" s="155">
        <f>'Input Summary'!D80</f>
        <v>3.0829085834158616</v>
      </c>
      <c r="F9" s="155"/>
      <c r="G9" s="155"/>
      <c r="H9" s="155"/>
      <c r="I9" s="155"/>
      <c r="J9" s="155">
        <f>'Input Summary'!E80</f>
        <v>2.4814284307826067</v>
      </c>
      <c r="K9" s="155"/>
      <c r="L9" s="155"/>
      <c r="M9" s="155"/>
      <c r="N9" s="155"/>
      <c r="O9" s="155">
        <f>'Input Summary'!F80</f>
        <v>1.9951929774234676</v>
      </c>
      <c r="P9" s="155"/>
      <c r="Q9" s="155"/>
      <c r="R9" s="155"/>
      <c r="S9" s="155"/>
      <c r="T9" s="155">
        <f>'Input Summary'!G80</f>
        <v>1.7548086728223826</v>
      </c>
      <c r="U9" s="155"/>
      <c r="V9" s="155"/>
      <c r="W9" s="155"/>
      <c r="X9" s="155"/>
      <c r="Y9" s="155">
        <f>'Input Summary'!H80</f>
        <v>1.69731771109297</v>
      </c>
      <c r="Z9" s="155"/>
      <c r="AA9" s="155"/>
      <c r="AB9" s="155"/>
      <c r="AC9" s="155"/>
      <c r="AD9" s="155">
        <f>'Input Summary'!I80</f>
        <v>1.7334904896778842</v>
      </c>
      <c r="AE9" s="155"/>
      <c r="AF9" s="155"/>
      <c r="AG9" s="155"/>
      <c r="AH9" s="155"/>
      <c r="AI9" s="155">
        <f>'Input Summary'!J80</f>
        <v>1.8687071645037612</v>
      </c>
      <c r="AJ9" s="155"/>
      <c r="AK9" s="155"/>
      <c r="AL9" s="155"/>
      <c r="AM9" s="155"/>
      <c r="AN9" s="155">
        <f>'Input Summary'!K80</f>
        <v>2.0147781207945759</v>
      </c>
      <c r="AO9" s="155">
        <f t="shared" si="1"/>
        <v>2.0147781207945759</v>
      </c>
      <c r="AP9" s="155">
        <f t="shared" si="1"/>
        <v>2.0147781207945759</v>
      </c>
      <c r="AQ9" s="155">
        <f t="shared" si="1"/>
        <v>2.0147781207945759</v>
      </c>
      <c r="AR9" s="155">
        <f t="shared" si="1"/>
        <v>2.0147781207945759</v>
      </c>
      <c r="AS9" s="155">
        <f t="shared" si="1"/>
        <v>2.0147781207945759</v>
      </c>
      <c r="AT9" s="155">
        <f t="shared" si="1"/>
        <v>2.0147781207945759</v>
      </c>
      <c r="AU9" s="155">
        <f t="shared" si="1"/>
        <v>2.0147781207945759</v>
      </c>
      <c r="AV9" s="155">
        <f t="shared" si="1"/>
        <v>2.0147781207945759</v>
      </c>
      <c r="AW9" s="155">
        <f t="shared" si="1"/>
        <v>2.0147781207945759</v>
      </c>
      <c r="AX9" s="155">
        <f t="shared" si="1"/>
        <v>2.0147781207945759</v>
      </c>
      <c r="AY9" s="155">
        <f t="shared" si="1"/>
        <v>2.0147781207945759</v>
      </c>
      <c r="AZ9" s="155">
        <f t="shared" si="1"/>
        <v>2.0147781207945759</v>
      </c>
      <c r="BA9" s="155">
        <f t="shared" si="1"/>
        <v>2.0147781207945759</v>
      </c>
      <c r="BB9" s="155">
        <f t="shared" si="1"/>
        <v>2.0147781207945759</v>
      </c>
      <c r="BC9" s="155">
        <f t="shared" si="1"/>
        <v>2.0147781207945759</v>
      </c>
      <c r="BD9" s="155">
        <f t="shared" si="1"/>
        <v>2.0147781207945759</v>
      </c>
      <c r="BE9" s="155">
        <f t="shared" si="1"/>
        <v>2.0147781207945759</v>
      </c>
      <c r="BF9" s="155">
        <f t="shared" si="1"/>
        <v>2.0147781207945759</v>
      </c>
      <c r="BG9" s="155">
        <f t="shared" si="1"/>
        <v>2.0147781207945759</v>
      </c>
      <c r="BH9" s="155">
        <f t="shared" si="1"/>
        <v>2.0147781207945759</v>
      </c>
      <c r="BI9" s="155">
        <f t="shared" si="1"/>
        <v>2.0147781207945759</v>
      </c>
      <c r="BJ9" s="155">
        <f t="shared" si="1"/>
        <v>2.0147781207945759</v>
      </c>
      <c r="BK9" s="155">
        <f t="shared" si="1"/>
        <v>2.0147781207945759</v>
      </c>
      <c r="BL9" s="155">
        <f t="shared" si="1"/>
        <v>2.0147781207945759</v>
      </c>
      <c r="BM9" s="155">
        <f t="shared" si="1"/>
        <v>2.0147781207945759</v>
      </c>
      <c r="BN9" s="155">
        <f t="shared" si="1"/>
        <v>2.0147781207945759</v>
      </c>
      <c r="BO9" s="155">
        <f t="shared" si="1"/>
        <v>2.0147781207945759</v>
      </c>
      <c r="BP9" s="155">
        <f t="shared" si="1"/>
        <v>2.0147781207945759</v>
      </c>
      <c r="BQ9" s="155">
        <f t="shared" si="1"/>
        <v>2.0147781207945759</v>
      </c>
      <c r="BR9" s="155">
        <f t="shared" si="1"/>
        <v>2.0147781207945759</v>
      </c>
    </row>
    <row r="10" spans="3:87">
      <c r="C10" s="156" t="s">
        <v>16472</v>
      </c>
      <c r="D10" s="156"/>
      <c r="E10" s="155">
        <f>'Input Summary'!D81</f>
        <v>-2.1851169725219601</v>
      </c>
      <c r="F10" s="155"/>
      <c r="G10" s="155"/>
      <c r="H10" s="155"/>
      <c r="I10" s="155"/>
      <c r="J10" s="155">
        <f>'Input Summary'!E81</f>
        <v>-0.84830117579894637</v>
      </c>
      <c r="K10" s="155"/>
      <c r="L10" s="155"/>
      <c r="M10" s="155"/>
      <c r="N10" s="155"/>
      <c r="O10" s="155">
        <f>'Input Summary'!F81</f>
        <v>0.15165001323295776</v>
      </c>
      <c r="P10" s="155"/>
      <c r="Q10" s="155"/>
      <c r="R10" s="155"/>
      <c r="S10" s="155"/>
      <c r="T10" s="155">
        <f>'Input Summary'!G81</f>
        <v>0.62805075819869083</v>
      </c>
      <c r="U10" s="155"/>
      <c r="V10" s="155"/>
      <c r="W10" s="155"/>
      <c r="X10" s="155"/>
      <c r="Y10" s="155">
        <f>'Input Summary'!H81</f>
        <v>0.78384507476739373</v>
      </c>
      <c r="Z10" s="155"/>
      <c r="AA10" s="155"/>
      <c r="AB10" s="155"/>
      <c r="AC10" s="155"/>
      <c r="AD10" s="155">
        <f>'Input Summary'!I81</f>
        <v>0.83655853186326834</v>
      </c>
      <c r="AE10" s="155"/>
      <c r="AF10" s="155"/>
      <c r="AG10" s="155"/>
      <c r="AH10" s="155"/>
      <c r="AI10" s="155">
        <f>'Input Summary'!J81</f>
        <v>0.84195058755126606</v>
      </c>
      <c r="AJ10" s="155"/>
      <c r="AK10" s="155"/>
      <c r="AL10" s="155"/>
      <c r="AM10" s="155"/>
      <c r="AN10" s="155">
        <f>'Input Summary'!K81</f>
        <v>0.84720952250538795</v>
      </c>
      <c r="AO10" s="155">
        <f t="shared" si="1"/>
        <v>0.84720952250538795</v>
      </c>
      <c r="AP10" s="155">
        <f t="shared" si="1"/>
        <v>0.84720952250538795</v>
      </c>
      <c r="AQ10" s="155">
        <f t="shared" si="1"/>
        <v>0.84720952250538795</v>
      </c>
      <c r="AR10" s="155">
        <f t="shared" si="1"/>
        <v>0.84720952250538795</v>
      </c>
      <c r="AS10" s="155">
        <f t="shared" si="1"/>
        <v>0.84720952250538795</v>
      </c>
      <c r="AT10" s="155">
        <f t="shared" si="1"/>
        <v>0.84720952250538795</v>
      </c>
      <c r="AU10" s="155">
        <f t="shared" si="1"/>
        <v>0.84720952250538795</v>
      </c>
      <c r="AV10" s="155">
        <f t="shared" si="1"/>
        <v>0.84720952250538795</v>
      </c>
      <c r="AW10" s="155">
        <f t="shared" si="1"/>
        <v>0.84720952250538795</v>
      </c>
      <c r="AX10" s="155">
        <f t="shared" si="1"/>
        <v>0.84720952250538795</v>
      </c>
      <c r="AY10" s="155">
        <f t="shared" si="1"/>
        <v>0.84720952250538795</v>
      </c>
      <c r="AZ10" s="155">
        <f t="shared" si="1"/>
        <v>0.84720952250538795</v>
      </c>
      <c r="BA10" s="155">
        <f t="shared" si="1"/>
        <v>0.84720952250538795</v>
      </c>
      <c r="BB10" s="155">
        <f t="shared" si="1"/>
        <v>0.84720952250538795</v>
      </c>
      <c r="BC10" s="155">
        <f t="shared" si="1"/>
        <v>0.84720952250538795</v>
      </c>
      <c r="BD10" s="155">
        <f t="shared" si="1"/>
        <v>0.84720952250538795</v>
      </c>
      <c r="BE10" s="155">
        <f t="shared" si="1"/>
        <v>0.84720952250538795</v>
      </c>
      <c r="BF10" s="155">
        <f t="shared" si="1"/>
        <v>0.84720952250538795</v>
      </c>
      <c r="BG10" s="155">
        <f t="shared" si="1"/>
        <v>0.84720952250538795</v>
      </c>
      <c r="BH10" s="155">
        <f t="shared" si="1"/>
        <v>0.84720952250538795</v>
      </c>
      <c r="BI10" s="155">
        <f t="shared" si="1"/>
        <v>0.84720952250538795</v>
      </c>
      <c r="BJ10" s="155">
        <f t="shared" si="1"/>
        <v>0.84720952250538795</v>
      </c>
      <c r="BK10" s="155">
        <f t="shared" si="1"/>
        <v>0.84720952250538795</v>
      </c>
      <c r="BL10" s="155">
        <f t="shared" si="1"/>
        <v>0.84720952250538795</v>
      </c>
      <c r="BM10" s="155">
        <f t="shared" si="1"/>
        <v>0.84720952250538795</v>
      </c>
      <c r="BN10" s="155">
        <f t="shared" si="1"/>
        <v>0.84720952250538795</v>
      </c>
      <c r="BO10" s="155">
        <f t="shared" si="1"/>
        <v>0.84720952250538795</v>
      </c>
      <c r="BP10" s="155">
        <f>BO10</f>
        <v>0.84720952250538795</v>
      </c>
      <c r="BQ10" s="155">
        <f>BP10</f>
        <v>0.84720952250538795</v>
      </c>
      <c r="BR10" s="155">
        <f>BQ10</f>
        <v>0.84720952250538795</v>
      </c>
    </row>
    <row r="11" spans="3:87">
      <c r="C11" s="243"/>
      <c r="D11" s="243"/>
      <c r="E11" s="139"/>
      <c r="F11" s="139"/>
      <c r="G11" s="139"/>
      <c r="H11" s="139"/>
      <c r="I11" s="139"/>
      <c r="J11" s="139"/>
      <c r="K11" s="139"/>
      <c r="L11" s="139"/>
      <c r="M11" s="139"/>
      <c r="N11" s="139"/>
      <c r="O11" s="139"/>
      <c r="P11" s="139"/>
      <c r="Q11" s="139"/>
      <c r="R11" s="139"/>
      <c r="S11" s="139"/>
      <c r="T11" s="139"/>
      <c r="U11" s="139"/>
      <c r="V11" s="139"/>
      <c r="W11" s="139"/>
      <c r="X11" s="139"/>
      <c r="Y11" s="139"/>
      <c r="Z11" s="139"/>
      <c r="AA11" s="139"/>
      <c r="AB11" s="139"/>
      <c r="AC11" s="139"/>
      <c r="AD11" s="139"/>
      <c r="AE11" s="139"/>
      <c r="AF11" s="139"/>
      <c r="AG11" s="139"/>
      <c r="AH11" s="139"/>
      <c r="AI11" s="139"/>
      <c r="AJ11" s="139"/>
      <c r="AK11" s="139"/>
      <c r="AL11" s="139"/>
      <c r="AM11" s="139"/>
      <c r="AN11" s="139"/>
      <c r="AO11" s="139"/>
      <c r="AP11" s="139"/>
      <c r="AQ11" s="139"/>
      <c r="AR11" s="139"/>
      <c r="AS11" s="139"/>
      <c r="AT11" s="139"/>
      <c r="AU11" s="139"/>
      <c r="AV11" s="139"/>
      <c r="AW11" s="139"/>
      <c r="AX11" s="139"/>
      <c r="AY11" s="139"/>
      <c r="AZ11" s="139"/>
      <c r="BA11" s="139"/>
      <c r="BB11" s="139"/>
      <c r="BC11" s="139"/>
      <c r="BD11" s="139"/>
      <c r="BE11" s="139"/>
      <c r="BF11" s="139"/>
      <c r="BG11" s="139"/>
      <c r="BH11" s="139"/>
      <c r="BI11" s="139"/>
      <c r="BJ11" s="139"/>
      <c r="BK11" s="139"/>
      <c r="BL11" s="139"/>
      <c r="BM11" s="139"/>
      <c r="BN11" s="139"/>
      <c r="BO11" s="139"/>
      <c r="BP11" s="139"/>
      <c r="BQ11" s="139"/>
      <c r="BR11" s="139"/>
      <c r="BS11" s="139"/>
      <c r="BT11" s="139"/>
      <c r="BU11" s="139"/>
      <c r="BV11" s="139"/>
      <c r="BW11" s="139"/>
      <c r="BX11" s="139"/>
      <c r="BY11" s="139"/>
      <c r="BZ11" s="139"/>
      <c r="CA11" s="139"/>
      <c r="CB11" s="139"/>
      <c r="CC11" s="139"/>
      <c r="CD11" s="139"/>
      <c r="CE11" s="139"/>
      <c r="CF11" s="139"/>
      <c r="CG11" s="139"/>
      <c r="CH11" s="139"/>
      <c r="CI11" s="139"/>
    </row>
    <row r="12" spans="3:87">
      <c r="BS12" s="139"/>
      <c r="BT12" s="139"/>
      <c r="BU12" s="139"/>
      <c r="BV12" s="139"/>
      <c r="BW12" s="139"/>
      <c r="BX12" s="139"/>
      <c r="BY12" s="139"/>
      <c r="BZ12" s="139"/>
      <c r="CA12" s="139"/>
      <c r="CB12" s="139"/>
      <c r="CC12" s="139"/>
      <c r="CD12" s="139"/>
      <c r="CE12" s="139"/>
      <c r="CF12" s="139"/>
      <c r="CG12" s="139"/>
      <c r="CH12" s="139"/>
      <c r="CI12" s="139"/>
    </row>
    <row r="13" spans="3:87" s="139" customFormat="1" ht="15.75" customHeight="1">
      <c r="C13" s="155" t="s">
        <v>16717</v>
      </c>
      <c r="D13" s="155"/>
      <c r="E13" s="155" t="b">
        <f>ISNUMBER(MATCH(E$3,'Input Summary'!$D$74:$K$74,0))</f>
        <v>1</v>
      </c>
      <c r="F13" s="155" t="b">
        <f>ISNUMBER(MATCH(F$3,'Input Summary'!$D$74:$K$74,0))</f>
        <v>0</v>
      </c>
      <c r="G13" s="155" t="b">
        <f>ISNUMBER(MATCH(G$3,'Input Summary'!$D$74:$K$74,0))</f>
        <v>0</v>
      </c>
      <c r="H13" s="155" t="b">
        <f>ISNUMBER(MATCH(H$3,'Input Summary'!$D$74:$K$74,0))</f>
        <v>0</v>
      </c>
      <c r="I13" s="155" t="b">
        <f>ISNUMBER(MATCH(I$3,'Input Summary'!$D$74:$K$74,0))</f>
        <v>0</v>
      </c>
      <c r="J13" s="155" t="b">
        <f>ISNUMBER(MATCH(J$3,'Input Summary'!$D$74:$K$74,0))</f>
        <v>1</v>
      </c>
      <c r="K13" s="155" t="b">
        <f>ISNUMBER(MATCH(K$3,'Input Summary'!$D$74:$K$74,0))</f>
        <v>0</v>
      </c>
      <c r="L13" s="155" t="b">
        <f>ISNUMBER(MATCH(L$3,'Input Summary'!$D$74:$K$74,0))</f>
        <v>0</v>
      </c>
      <c r="M13" s="155" t="b">
        <f>ISNUMBER(MATCH(M$3,'Input Summary'!$D$74:$K$74,0))</f>
        <v>0</v>
      </c>
      <c r="N13" s="155" t="b">
        <f>ISNUMBER(MATCH(N$3,'Input Summary'!$D$74:$K$74,0))</f>
        <v>0</v>
      </c>
      <c r="O13" s="155" t="b">
        <f>ISNUMBER(MATCH(O$3,'Input Summary'!$D$74:$K$74,0))</f>
        <v>1</v>
      </c>
      <c r="P13" s="155" t="b">
        <f>ISNUMBER(MATCH(P$3,'Input Summary'!$D$74:$K$74,0))</f>
        <v>0</v>
      </c>
      <c r="Q13" s="155" t="b">
        <f>ISNUMBER(MATCH(Q$3,'Input Summary'!$D$74:$K$74,0))</f>
        <v>0</v>
      </c>
      <c r="R13" s="155" t="b">
        <f>ISNUMBER(MATCH(R$3,'Input Summary'!$D$74:$K$74,0))</f>
        <v>0</v>
      </c>
      <c r="S13" s="155" t="b">
        <f>ISNUMBER(MATCH(S$3,'Input Summary'!$D$74:$K$74,0))</f>
        <v>0</v>
      </c>
      <c r="T13" s="155" t="b">
        <f>ISNUMBER(MATCH(T$3,'Input Summary'!$D$74:$K$74,0))</f>
        <v>1</v>
      </c>
      <c r="U13" s="155" t="b">
        <f>ISNUMBER(MATCH(U$3,'Input Summary'!$D$74:$K$74,0))</f>
        <v>0</v>
      </c>
      <c r="V13" s="155" t="b">
        <f>ISNUMBER(MATCH(V$3,'Input Summary'!$D$74:$K$74,0))</f>
        <v>0</v>
      </c>
      <c r="W13" s="155" t="b">
        <f>ISNUMBER(MATCH(W$3,'Input Summary'!$D$74:$K$74,0))</f>
        <v>0</v>
      </c>
      <c r="X13" s="155" t="b">
        <f>ISNUMBER(MATCH(X$3,'Input Summary'!$D$74:$K$74,0))</f>
        <v>0</v>
      </c>
      <c r="Y13" s="155" t="b">
        <f>ISNUMBER(MATCH(Y$3,'Input Summary'!$D$74:$K$74,0))</f>
        <v>1</v>
      </c>
      <c r="Z13" s="155" t="b">
        <f>ISNUMBER(MATCH(Z$3,'Input Summary'!$D$74:$K$74,0))</f>
        <v>0</v>
      </c>
      <c r="AA13" s="155" t="b">
        <f>ISNUMBER(MATCH(AA$3,'Input Summary'!$D$74:$K$74,0))</f>
        <v>0</v>
      </c>
      <c r="AB13" s="155" t="b">
        <f>ISNUMBER(MATCH(AB$3,'Input Summary'!$D$74:$K$74,0))</f>
        <v>0</v>
      </c>
      <c r="AC13" s="155" t="b">
        <f>ISNUMBER(MATCH(AC$3,'Input Summary'!$D$74:$K$74,0))</f>
        <v>0</v>
      </c>
      <c r="AD13" s="155" t="b">
        <f>ISNUMBER(MATCH(AD$3,'Input Summary'!$D$74:$K$74,0))</f>
        <v>1</v>
      </c>
      <c r="AE13" s="155" t="b">
        <f>ISNUMBER(MATCH(AE$3,'Input Summary'!$D$74:$K$74,0))</f>
        <v>0</v>
      </c>
      <c r="AF13" s="155" t="b">
        <f>ISNUMBER(MATCH(AF$3,'Input Summary'!$D$74:$K$74,0))</f>
        <v>0</v>
      </c>
      <c r="AG13" s="155" t="b">
        <f>ISNUMBER(MATCH(AG$3,'Input Summary'!$D$74:$K$74,0))</f>
        <v>0</v>
      </c>
      <c r="AH13" s="155" t="b">
        <f>ISNUMBER(MATCH(AH$3,'Input Summary'!$D$74:$K$74,0))</f>
        <v>0</v>
      </c>
      <c r="AI13" s="155" t="b">
        <f>ISNUMBER(MATCH(AI$3,'Input Summary'!$D$74:$K$74,0))</f>
        <v>1</v>
      </c>
      <c r="AJ13" s="155" t="b">
        <f>ISNUMBER(MATCH(AJ$3,'Input Summary'!$D$74:$K$74,0))</f>
        <v>0</v>
      </c>
      <c r="AK13" s="155" t="b">
        <f>ISNUMBER(MATCH(AK$3,'Input Summary'!$D$74:$K$74,0))</f>
        <v>0</v>
      </c>
      <c r="AL13" s="155" t="b">
        <f>ISNUMBER(MATCH(AL$3,'Input Summary'!$D$74:$K$74,0))</f>
        <v>0</v>
      </c>
      <c r="AM13" s="155" t="b">
        <f>ISNUMBER(MATCH(AM$3,'Input Summary'!$D$74:$K$74,0))</f>
        <v>0</v>
      </c>
      <c r="AN13" s="155" t="b">
        <f>ISNUMBER(MATCH(AN$3,'Input Summary'!$D$74:$K$74,0))</f>
        <v>1</v>
      </c>
      <c r="AO13" s="155" t="b">
        <f>ISNUMBER(MATCH(AO$3,'Input Summary'!$D$74:$K$74,0))</f>
        <v>0</v>
      </c>
      <c r="AP13" s="155" t="b">
        <f>ISNUMBER(MATCH(AP$3,'Input Summary'!$D$74:$K$74,0))</f>
        <v>0</v>
      </c>
      <c r="AQ13" s="155" t="b">
        <f>ISNUMBER(MATCH(AQ$3,'Input Summary'!$D$74:$K$74,0))</f>
        <v>0</v>
      </c>
      <c r="AR13" s="155" t="b">
        <f>ISNUMBER(MATCH(AR$3,'Input Summary'!$D$74:$K$74,0))</f>
        <v>0</v>
      </c>
      <c r="AS13" s="155" t="b">
        <f>ISNUMBER(MATCH(AS$3,'Input Summary'!$D$74:$K$74,0))</f>
        <v>0</v>
      </c>
      <c r="AT13" s="155" t="b">
        <f>ISNUMBER(MATCH(AT$3,'Input Summary'!$D$74:$K$74,0))</f>
        <v>0</v>
      </c>
      <c r="AU13" s="155" t="b">
        <f>ISNUMBER(MATCH(AU$3,'Input Summary'!$D$74:$K$74,0))</f>
        <v>0</v>
      </c>
      <c r="AV13" s="155" t="b">
        <f>ISNUMBER(MATCH(AV$3,'Input Summary'!$D$74:$K$74,0))</f>
        <v>0</v>
      </c>
      <c r="AW13" s="155" t="b">
        <f>ISNUMBER(MATCH(AW$3,'Input Summary'!$D$74:$K$74,0))</f>
        <v>0</v>
      </c>
      <c r="AX13" s="155" t="b">
        <f>ISNUMBER(MATCH(AX$3,'Input Summary'!$D$74:$K$74,0))</f>
        <v>0</v>
      </c>
      <c r="AY13" s="155" t="b">
        <f>ISNUMBER(MATCH(AY$3,'Input Summary'!$D$74:$K$74,0))</f>
        <v>0</v>
      </c>
      <c r="AZ13" s="155" t="b">
        <f>ISNUMBER(MATCH(AZ$3,'Input Summary'!$D$74:$K$74,0))</f>
        <v>0</v>
      </c>
      <c r="BA13" s="155" t="b">
        <f>ISNUMBER(MATCH(BA$3,'Input Summary'!$D$74:$K$74,0))</f>
        <v>0</v>
      </c>
      <c r="BB13" s="155" t="b">
        <f>ISNUMBER(MATCH(BB$3,'Input Summary'!$D$74:$K$74,0))</f>
        <v>0</v>
      </c>
      <c r="BC13" s="155" t="b">
        <f>ISNUMBER(MATCH(BC$3,'Input Summary'!$D$74:$K$74,0))</f>
        <v>0</v>
      </c>
      <c r="BD13" s="155" t="b">
        <f>ISNUMBER(MATCH(BD$3,'Input Summary'!$D$74:$K$74,0))</f>
        <v>0</v>
      </c>
      <c r="BE13" s="155" t="b">
        <f>ISNUMBER(MATCH(BE$3,'Input Summary'!$D$74:$K$74,0))</f>
        <v>0</v>
      </c>
      <c r="BF13" s="155" t="b">
        <f>ISNUMBER(MATCH(BF$3,'Input Summary'!$D$74:$K$74,0))</f>
        <v>0</v>
      </c>
      <c r="BG13" s="155" t="b">
        <f>ISNUMBER(MATCH(BG$3,'Input Summary'!$D$74:$K$74,0))</f>
        <v>0</v>
      </c>
      <c r="BH13" s="155" t="b">
        <f>ISNUMBER(MATCH(BH$3,'Input Summary'!$D$74:$K$74,0))</f>
        <v>0</v>
      </c>
      <c r="BI13" s="155" t="b">
        <f>ISNUMBER(MATCH(BI$3,'Input Summary'!$D$74:$K$74,0))</f>
        <v>0</v>
      </c>
      <c r="BJ13" s="155" t="b">
        <f>ISNUMBER(MATCH(BJ$3,'Input Summary'!$D$74:$K$74,0))</f>
        <v>0</v>
      </c>
      <c r="BK13" s="155" t="b">
        <f>ISNUMBER(MATCH(BK$3,'Input Summary'!$D$74:$K$74,0))</f>
        <v>0</v>
      </c>
      <c r="BL13" s="155" t="b">
        <f>ISNUMBER(MATCH(BL$3,'Input Summary'!$D$74:$K$74,0))</f>
        <v>0</v>
      </c>
      <c r="BM13" s="155" t="b">
        <f>ISNUMBER(MATCH(BM$3,'Input Summary'!$D$74:$K$74,0))</f>
        <v>0</v>
      </c>
      <c r="BN13" s="155" t="b">
        <f>ISNUMBER(MATCH(BN$3,'Input Summary'!$D$74:$K$74,0))</f>
        <v>0</v>
      </c>
      <c r="BO13" s="155" t="b">
        <f>ISNUMBER(MATCH(BO$3,'Input Summary'!$D$74:$K$74,0))</f>
        <v>0</v>
      </c>
      <c r="BP13" s="155" t="b">
        <f>ISNUMBER(MATCH(BP$3,'Input Summary'!$D$74:$K$74,0))</f>
        <v>0</v>
      </c>
      <c r="BQ13" s="155" t="b">
        <f>ISNUMBER(MATCH(BQ$3,'Input Summary'!$D$74:$K$74,0))</f>
        <v>0</v>
      </c>
      <c r="BR13" s="155" t="b">
        <f>ISNUMBER(MATCH(BR$3,'Input Summary'!$D$74:$K$74,0))</f>
        <v>0</v>
      </c>
    </row>
    <row r="14" spans="3:87" s="139" customFormat="1" ht="15.75" customHeight="1">
      <c r="C14" s="155" t="s">
        <v>16718</v>
      </c>
      <c r="D14" s="155"/>
      <c r="E14" s="155" t="b">
        <f>E3&gt;MAX('Input Summary'!$D$74:$K$74)</f>
        <v>0</v>
      </c>
      <c r="F14" s="155" t="b">
        <f>F3&gt;MAX('Input Summary'!$D$74:$K$74)</f>
        <v>0</v>
      </c>
      <c r="G14" s="155" t="b">
        <f>G3&gt;MAX('Input Summary'!$D$74:$K$74)</f>
        <v>0</v>
      </c>
      <c r="H14" s="155" t="b">
        <f>H3&gt;MAX('Input Summary'!$D$74:$K$74)</f>
        <v>0</v>
      </c>
      <c r="I14" s="155" t="b">
        <f>I3&gt;MAX('Input Summary'!$D$74:$K$74)</f>
        <v>0</v>
      </c>
      <c r="J14" s="155" t="b">
        <f>J3&gt;MAX('Input Summary'!$D$74:$K$74)</f>
        <v>0</v>
      </c>
      <c r="K14" s="155" t="b">
        <f>K3&gt;MAX('Input Summary'!$D$74:$K$74)</f>
        <v>0</v>
      </c>
      <c r="L14" s="155" t="b">
        <f>L3&gt;MAX('Input Summary'!$D$74:$K$74)</f>
        <v>0</v>
      </c>
      <c r="M14" s="155" t="b">
        <f>M3&gt;MAX('Input Summary'!$D$74:$K$74)</f>
        <v>0</v>
      </c>
      <c r="N14" s="155" t="b">
        <f>N3&gt;MAX('Input Summary'!$D$74:$K$74)</f>
        <v>0</v>
      </c>
      <c r="O14" s="155" t="b">
        <f>O3&gt;MAX('Input Summary'!$D$74:$K$74)</f>
        <v>0</v>
      </c>
      <c r="P14" s="155" t="b">
        <f>P3&gt;MAX('Input Summary'!$D$74:$K$74)</f>
        <v>0</v>
      </c>
      <c r="Q14" s="155" t="b">
        <f>Q3&gt;MAX('Input Summary'!$D$74:$K$74)</f>
        <v>0</v>
      </c>
      <c r="R14" s="155" t="b">
        <f>R3&gt;MAX('Input Summary'!$D$74:$K$74)</f>
        <v>0</v>
      </c>
      <c r="S14" s="155" t="b">
        <f>S3&gt;MAX('Input Summary'!$D$74:$K$74)</f>
        <v>0</v>
      </c>
      <c r="T14" s="155" t="b">
        <f>T3&gt;MAX('Input Summary'!$D$74:$K$74)</f>
        <v>0</v>
      </c>
      <c r="U14" s="155" t="b">
        <f>U3&gt;MAX('Input Summary'!$D$74:$K$74)</f>
        <v>0</v>
      </c>
      <c r="V14" s="155" t="b">
        <f>V3&gt;MAX('Input Summary'!$D$74:$K$74)</f>
        <v>0</v>
      </c>
      <c r="W14" s="155" t="b">
        <f>W3&gt;MAX('Input Summary'!$D$74:$K$74)</f>
        <v>0</v>
      </c>
      <c r="X14" s="155" t="b">
        <f>X3&gt;MAX('Input Summary'!$D$74:$K$74)</f>
        <v>0</v>
      </c>
      <c r="Y14" s="155" t="b">
        <f>Y3&gt;MAX('Input Summary'!$D$74:$K$74)</f>
        <v>0</v>
      </c>
      <c r="Z14" s="155" t="b">
        <f>Z3&gt;MAX('Input Summary'!$D$74:$K$74)</f>
        <v>0</v>
      </c>
      <c r="AA14" s="155" t="b">
        <f>AA3&gt;MAX('Input Summary'!$D$74:$K$74)</f>
        <v>0</v>
      </c>
      <c r="AB14" s="155" t="b">
        <f>AB3&gt;MAX('Input Summary'!$D$74:$K$74)</f>
        <v>0</v>
      </c>
      <c r="AC14" s="155" t="b">
        <f>AC3&gt;MAX('Input Summary'!$D$74:$K$74)</f>
        <v>0</v>
      </c>
      <c r="AD14" s="155" t="b">
        <f>AD3&gt;MAX('Input Summary'!$D$74:$K$74)</f>
        <v>0</v>
      </c>
      <c r="AE14" s="155" t="b">
        <f>AE3&gt;MAX('Input Summary'!$D$74:$K$74)</f>
        <v>0</v>
      </c>
      <c r="AF14" s="155" t="b">
        <f>AF3&gt;MAX('Input Summary'!$D$74:$K$74)</f>
        <v>0</v>
      </c>
      <c r="AG14" s="155" t="b">
        <f>AG3&gt;MAX('Input Summary'!$D$74:$K$74)</f>
        <v>0</v>
      </c>
      <c r="AH14" s="155" t="b">
        <f>AH3&gt;MAX('Input Summary'!$D$74:$K$74)</f>
        <v>0</v>
      </c>
      <c r="AI14" s="155" t="b">
        <f>AI3&gt;MAX('Input Summary'!$D$74:$K$74)</f>
        <v>0</v>
      </c>
      <c r="AJ14" s="155" t="b">
        <f>AJ3&gt;MAX('Input Summary'!$D$74:$K$74)</f>
        <v>0</v>
      </c>
      <c r="AK14" s="155" t="b">
        <f>AK3&gt;MAX('Input Summary'!$D$74:$K$74)</f>
        <v>0</v>
      </c>
      <c r="AL14" s="155" t="b">
        <f>AL3&gt;MAX('Input Summary'!$D$74:$K$74)</f>
        <v>0</v>
      </c>
      <c r="AM14" s="155" t="b">
        <f>AM3&gt;MAX('Input Summary'!$D$74:$K$74)</f>
        <v>0</v>
      </c>
      <c r="AN14" s="155" t="b">
        <f>AN3&gt;MAX('Input Summary'!$D$74:$K$74)</f>
        <v>0</v>
      </c>
      <c r="AO14" s="155" t="b">
        <f>AO3&gt;MAX('Input Summary'!$D$74:$K$74)</f>
        <v>1</v>
      </c>
      <c r="AP14" s="155" t="b">
        <f>AP3&gt;MAX('Input Summary'!$D$74:$K$74)</f>
        <v>1</v>
      </c>
      <c r="AQ14" s="155" t="b">
        <f>AQ3&gt;MAX('Input Summary'!$D$74:$K$74)</f>
        <v>1</v>
      </c>
      <c r="AR14" s="155" t="b">
        <f>AR3&gt;MAX('Input Summary'!$D$74:$K$74)</f>
        <v>1</v>
      </c>
      <c r="AS14" s="155" t="b">
        <f>AS3&gt;MAX('Input Summary'!$D$74:$K$74)</f>
        <v>1</v>
      </c>
      <c r="AT14" s="155" t="b">
        <f>AT3&gt;MAX('Input Summary'!$D$74:$K$74)</f>
        <v>1</v>
      </c>
      <c r="AU14" s="155" t="b">
        <f>AU3&gt;MAX('Input Summary'!$D$74:$K$74)</f>
        <v>1</v>
      </c>
      <c r="AV14" s="155" t="b">
        <f>AV3&gt;MAX('Input Summary'!$D$74:$K$74)</f>
        <v>1</v>
      </c>
      <c r="AW14" s="155" t="b">
        <f>AW3&gt;MAX('Input Summary'!$D$74:$K$74)</f>
        <v>1</v>
      </c>
      <c r="AX14" s="155" t="b">
        <f>AX3&gt;MAX('Input Summary'!$D$74:$K$74)</f>
        <v>1</v>
      </c>
      <c r="AY14" s="155" t="b">
        <f>AY3&gt;MAX('Input Summary'!$D$74:$K$74)</f>
        <v>1</v>
      </c>
      <c r="AZ14" s="155" t="b">
        <f>AZ3&gt;MAX('Input Summary'!$D$74:$K$74)</f>
        <v>1</v>
      </c>
      <c r="BA14" s="155" t="b">
        <f>BA3&gt;MAX('Input Summary'!$D$74:$K$74)</f>
        <v>1</v>
      </c>
      <c r="BB14" s="155" t="b">
        <f>BB3&gt;MAX('Input Summary'!$D$74:$K$74)</f>
        <v>1</v>
      </c>
      <c r="BC14" s="155" t="b">
        <f>BC3&gt;MAX('Input Summary'!$D$74:$K$74)</f>
        <v>1</v>
      </c>
      <c r="BD14" s="155" t="b">
        <f>BD3&gt;MAX('Input Summary'!$D$74:$K$74)</f>
        <v>1</v>
      </c>
      <c r="BE14" s="155" t="b">
        <f>BE3&gt;MAX('Input Summary'!$D$74:$K$74)</f>
        <v>1</v>
      </c>
      <c r="BF14" s="155" t="b">
        <f>BF3&gt;MAX('Input Summary'!$D$74:$K$74)</f>
        <v>1</v>
      </c>
      <c r="BG14" s="155" t="b">
        <f>BG3&gt;MAX('Input Summary'!$D$74:$K$74)</f>
        <v>1</v>
      </c>
      <c r="BH14" s="155" t="b">
        <f>BH3&gt;MAX('Input Summary'!$D$74:$K$74)</f>
        <v>1</v>
      </c>
      <c r="BI14" s="155" t="b">
        <f>BI3&gt;MAX('Input Summary'!$D$74:$K$74)</f>
        <v>1</v>
      </c>
      <c r="BJ14" s="155" t="b">
        <f>BJ3&gt;MAX('Input Summary'!$D$74:$K$74)</f>
        <v>1</v>
      </c>
      <c r="BK14" s="155" t="b">
        <f>BK3&gt;MAX('Input Summary'!$D$74:$K$74)</f>
        <v>1</v>
      </c>
      <c r="BL14" s="155" t="b">
        <f>BL3&gt;MAX('Input Summary'!$D$74:$K$74)</f>
        <v>1</v>
      </c>
      <c r="BM14" s="155" t="b">
        <f>BM3&gt;MAX('Input Summary'!$D$74:$K$74)</f>
        <v>1</v>
      </c>
      <c r="BN14" s="155" t="b">
        <f>BN3&gt;MAX('Input Summary'!$D$74:$K$74)</f>
        <v>1</v>
      </c>
      <c r="BO14" s="155" t="b">
        <f>BO3&gt;MAX('Input Summary'!$D$74:$K$74)</f>
        <v>1</v>
      </c>
      <c r="BP14" s="155" t="b">
        <f>BP3&gt;MAX('Input Summary'!$D$74:$K$74)</f>
        <v>1</v>
      </c>
      <c r="BQ14" s="155" t="b">
        <f>BQ3&gt;MAX('Input Summary'!$D$74:$K$74)</f>
        <v>1</v>
      </c>
      <c r="BR14" s="155" t="b">
        <f>BR3&gt;MAX('Input Summary'!$D$74:$K$74)</f>
        <v>1</v>
      </c>
    </row>
    <row r="15" spans="3:87" s="139" customFormat="1">
      <c r="C15" s="155" t="s">
        <v>16719</v>
      </c>
      <c r="D15" s="155"/>
      <c r="E15" s="157">
        <f>IF(E$13,E$3,D$15)</f>
        <v>2025</v>
      </c>
      <c r="F15" s="157">
        <f t="shared" ref="F15:AJ15" si="3">IF(F$13,F$3,E$15)</f>
        <v>2025</v>
      </c>
      <c r="G15" s="157">
        <f t="shared" si="3"/>
        <v>2025</v>
      </c>
      <c r="H15" s="157">
        <f t="shared" si="3"/>
        <v>2025</v>
      </c>
      <c r="I15" s="157">
        <f t="shared" si="3"/>
        <v>2025</v>
      </c>
      <c r="J15" s="157">
        <f>IF(J$13,J$3,I$15)</f>
        <v>2030</v>
      </c>
      <c r="K15" s="157">
        <f t="shared" si="3"/>
        <v>2030</v>
      </c>
      <c r="L15" s="157">
        <f t="shared" si="3"/>
        <v>2030</v>
      </c>
      <c r="M15" s="157">
        <f t="shared" si="3"/>
        <v>2030</v>
      </c>
      <c r="N15" s="157">
        <f t="shared" si="3"/>
        <v>2030</v>
      </c>
      <c r="O15" s="157">
        <f t="shared" si="3"/>
        <v>2035</v>
      </c>
      <c r="P15" s="157">
        <f t="shared" si="3"/>
        <v>2035</v>
      </c>
      <c r="Q15" s="157">
        <f t="shared" si="3"/>
        <v>2035</v>
      </c>
      <c r="R15" s="157">
        <f t="shared" si="3"/>
        <v>2035</v>
      </c>
      <c r="S15" s="157">
        <f t="shared" si="3"/>
        <v>2035</v>
      </c>
      <c r="T15" s="157">
        <f t="shared" si="3"/>
        <v>2040</v>
      </c>
      <c r="U15" s="157">
        <f t="shared" si="3"/>
        <v>2040</v>
      </c>
      <c r="V15" s="157">
        <f t="shared" si="3"/>
        <v>2040</v>
      </c>
      <c r="W15" s="157">
        <f t="shared" si="3"/>
        <v>2040</v>
      </c>
      <c r="X15" s="157">
        <f t="shared" si="3"/>
        <v>2040</v>
      </c>
      <c r="Y15" s="157">
        <f t="shared" si="3"/>
        <v>2045</v>
      </c>
      <c r="Z15" s="157">
        <f t="shared" si="3"/>
        <v>2045</v>
      </c>
      <c r="AA15" s="157">
        <f t="shared" si="3"/>
        <v>2045</v>
      </c>
      <c r="AB15" s="157">
        <f t="shared" si="3"/>
        <v>2045</v>
      </c>
      <c r="AC15" s="157">
        <f t="shared" si="3"/>
        <v>2045</v>
      </c>
      <c r="AD15" s="157">
        <f t="shared" si="3"/>
        <v>2050</v>
      </c>
      <c r="AE15" s="157">
        <f t="shared" si="3"/>
        <v>2050</v>
      </c>
      <c r="AF15" s="157">
        <f t="shared" si="3"/>
        <v>2050</v>
      </c>
      <c r="AG15" s="157">
        <f t="shared" si="3"/>
        <v>2050</v>
      </c>
      <c r="AH15" s="157">
        <f t="shared" si="3"/>
        <v>2050</v>
      </c>
      <c r="AI15" s="157">
        <f t="shared" si="3"/>
        <v>2055</v>
      </c>
      <c r="AJ15" s="157">
        <f t="shared" si="3"/>
        <v>2055</v>
      </c>
      <c r="AK15" s="157">
        <f t="shared" ref="AK15:BR15" si="4">IF(AK$13,AK$3,AJ$15)</f>
        <v>2055</v>
      </c>
      <c r="AL15" s="157">
        <f t="shared" si="4"/>
        <v>2055</v>
      </c>
      <c r="AM15" s="157">
        <f t="shared" si="4"/>
        <v>2055</v>
      </c>
      <c r="AN15" s="157">
        <f t="shared" si="4"/>
        <v>2060</v>
      </c>
      <c r="AO15" s="157">
        <f t="shared" si="4"/>
        <v>2060</v>
      </c>
      <c r="AP15" s="157">
        <f t="shared" si="4"/>
        <v>2060</v>
      </c>
      <c r="AQ15" s="157">
        <f t="shared" si="4"/>
        <v>2060</v>
      </c>
      <c r="AR15" s="157">
        <f t="shared" si="4"/>
        <v>2060</v>
      </c>
      <c r="AS15" s="157">
        <f t="shared" si="4"/>
        <v>2060</v>
      </c>
      <c r="AT15" s="157">
        <f t="shared" si="4"/>
        <v>2060</v>
      </c>
      <c r="AU15" s="157">
        <f t="shared" si="4"/>
        <v>2060</v>
      </c>
      <c r="AV15" s="157">
        <f t="shared" si="4"/>
        <v>2060</v>
      </c>
      <c r="AW15" s="157">
        <f t="shared" si="4"/>
        <v>2060</v>
      </c>
      <c r="AX15" s="157">
        <f t="shared" si="4"/>
        <v>2060</v>
      </c>
      <c r="AY15" s="157">
        <f t="shared" si="4"/>
        <v>2060</v>
      </c>
      <c r="AZ15" s="157">
        <f t="shared" si="4"/>
        <v>2060</v>
      </c>
      <c r="BA15" s="157">
        <f t="shared" si="4"/>
        <v>2060</v>
      </c>
      <c r="BB15" s="157">
        <f t="shared" si="4"/>
        <v>2060</v>
      </c>
      <c r="BC15" s="157">
        <f t="shared" si="4"/>
        <v>2060</v>
      </c>
      <c r="BD15" s="157">
        <f t="shared" si="4"/>
        <v>2060</v>
      </c>
      <c r="BE15" s="157">
        <f t="shared" si="4"/>
        <v>2060</v>
      </c>
      <c r="BF15" s="157">
        <f t="shared" si="4"/>
        <v>2060</v>
      </c>
      <c r="BG15" s="157">
        <f t="shared" si="4"/>
        <v>2060</v>
      </c>
      <c r="BH15" s="157">
        <f t="shared" si="4"/>
        <v>2060</v>
      </c>
      <c r="BI15" s="157">
        <f t="shared" si="4"/>
        <v>2060</v>
      </c>
      <c r="BJ15" s="157">
        <f t="shared" si="4"/>
        <v>2060</v>
      </c>
      <c r="BK15" s="157">
        <f t="shared" si="4"/>
        <v>2060</v>
      </c>
      <c r="BL15" s="157">
        <f t="shared" si="4"/>
        <v>2060</v>
      </c>
      <c r="BM15" s="157">
        <f t="shared" si="4"/>
        <v>2060</v>
      </c>
      <c r="BN15" s="157">
        <f t="shared" si="4"/>
        <v>2060</v>
      </c>
      <c r="BO15" s="157">
        <f t="shared" si="4"/>
        <v>2060</v>
      </c>
      <c r="BP15" s="157">
        <f t="shared" si="4"/>
        <v>2060</v>
      </c>
      <c r="BQ15" s="157">
        <f t="shared" si="4"/>
        <v>2060</v>
      </c>
      <c r="BR15" s="157">
        <f t="shared" si="4"/>
        <v>2060</v>
      </c>
    </row>
    <row r="16" spans="3:87" s="139" customFormat="1">
      <c r="C16" s="155" t="s">
        <v>16720</v>
      </c>
      <c r="D16" s="155"/>
      <c r="E16" s="157">
        <f t="shared" ref="E16:AJ16" si="5">IF(E$13,E$3,F$16)</f>
        <v>2025</v>
      </c>
      <c r="F16" s="157">
        <f t="shared" si="5"/>
        <v>2030</v>
      </c>
      <c r="G16" s="157">
        <f t="shared" si="5"/>
        <v>2030</v>
      </c>
      <c r="H16" s="157">
        <f t="shared" si="5"/>
        <v>2030</v>
      </c>
      <c r="I16" s="157">
        <f t="shared" si="5"/>
        <v>2030</v>
      </c>
      <c r="J16" s="157">
        <f t="shared" si="5"/>
        <v>2030</v>
      </c>
      <c r="K16" s="157">
        <f t="shared" si="5"/>
        <v>2035</v>
      </c>
      <c r="L16" s="157">
        <f t="shared" si="5"/>
        <v>2035</v>
      </c>
      <c r="M16" s="157">
        <f t="shared" si="5"/>
        <v>2035</v>
      </c>
      <c r="N16" s="157">
        <f t="shared" si="5"/>
        <v>2035</v>
      </c>
      <c r="O16" s="157">
        <f t="shared" si="5"/>
        <v>2035</v>
      </c>
      <c r="P16" s="157">
        <f t="shared" si="5"/>
        <v>2040</v>
      </c>
      <c r="Q16" s="157">
        <f t="shared" si="5"/>
        <v>2040</v>
      </c>
      <c r="R16" s="157">
        <f t="shared" si="5"/>
        <v>2040</v>
      </c>
      <c r="S16" s="157">
        <f t="shared" si="5"/>
        <v>2040</v>
      </c>
      <c r="T16" s="157">
        <f t="shared" si="5"/>
        <v>2040</v>
      </c>
      <c r="U16" s="157">
        <f t="shared" si="5"/>
        <v>2045</v>
      </c>
      <c r="V16" s="157">
        <f t="shared" si="5"/>
        <v>2045</v>
      </c>
      <c r="W16" s="157">
        <f t="shared" si="5"/>
        <v>2045</v>
      </c>
      <c r="X16" s="157">
        <f t="shared" si="5"/>
        <v>2045</v>
      </c>
      <c r="Y16" s="157">
        <f t="shared" si="5"/>
        <v>2045</v>
      </c>
      <c r="Z16" s="157">
        <f t="shared" si="5"/>
        <v>2050</v>
      </c>
      <c r="AA16" s="157">
        <f t="shared" si="5"/>
        <v>2050</v>
      </c>
      <c r="AB16" s="157">
        <f t="shared" si="5"/>
        <v>2050</v>
      </c>
      <c r="AC16" s="157">
        <f t="shared" si="5"/>
        <v>2050</v>
      </c>
      <c r="AD16" s="157">
        <f t="shared" si="5"/>
        <v>2050</v>
      </c>
      <c r="AE16" s="157">
        <f t="shared" si="5"/>
        <v>2055</v>
      </c>
      <c r="AF16" s="157">
        <f t="shared" si="5"/>
        <v>2055</v>
      </c>
      <c r="AG16" s="157">
        <f t="shared" si="5"/>
        <v>2055</v>
      </c>
      <c r="AH16" s="157">
        <f t="shared" si="5"/>
        <v>2055</v>
      </c>
      <c r="AI16" s="157">
        <f t="shared" si="5"/>
        <v>2055</v>
      </c>
      <c r="AJ16" s="157">
        <f t="shared" si="5"/>
        <v>2060</v>
      </c>
      <c r="AK16" s="157">
        <f t="shared" ref="AK16:BQ16" si="6">IF(AK$13,AK$3,AL$16)</f>
        <v>2060</v>
      </c>
      <c r="AL16" s="157">
        <f>IF(AL$13,AL$3,AM$16)</f>
        <v>2060</v>
      </c>
      <c r="AM16" s="157">
        <f>IF(AM$13,AM$3,AN$16)</f>
        <v>2060</v>
      </c>
      <c r="AN16" s="157">
        <f>IF(AN$13,AN$3,AO$16)</f>
        <v>2060</v>
      </c>
      <c r="AO16" s="157">
        <f>IF(AO$13,AO$3,AP$16)</f>
        <v>0</v>
      </c>
      <c r="AP16" s="157">
        <f t="shared" si="6"/>
        <v>0</v>
      </c>
      <c r="AQ16" s="157">
        <f t="shared" si="6"/>
        <v>0</v>
      </c>
      <c r="AR16" s="157">
        <f t="shared" si="6"/>
        <v>0</v>
      </c>
      <c r="AS16" s="157">
        <f t="shared" si="6"/>
        <v>0</v>
      </c>
      <c r="AT16" s="157">
        <f t="shared" si="6"/>
        <v>0</v>
      </c>
      <c r="AU16" s="157">
        <f t="shared" si="6"/>
        <v>0</v>
      </c>
      <c r="AV16" s="157">
        <f t="shared" si="6"/>
        <v>0</v>
      </c>
      <c r="AW16" s="157">
        <f t="shared" si="6"/>
        <v>0</v>
      </c>
      <c r="AX16" s="157">
        <f t="shared" si="6"/>
        <v>0</v>
      </c>
      <c r="AY16" s="157">
        <f t="shared" si="6"/>
        <v>0</v>
      </c>
      <c r="AZ16" s="157">
        <f t="shared" si="6"/>
        <v>0</v>
      </c>
      <c r="BA16" s="157">
        <f t="shared" si="6"/>
        <v>0</v>
      </c>
      <c r="BB16" s="157">
        <f t="shared" si="6"/>
        <v>0</v>
      </c>
      <c r="BC16" s="157">
        <f t="shared" si="6"/>
        <v>0</v>
      </c>
      <c r="BD16" s="157">
        <f t="shared" si="6"/>
        <v>0</v>
      </c>
      <c r="BE16" s="157">
        <f t="shared" si="6"/>
        <v>0</v>
      </c>
      <c r="BF16" s="157">
        <f t="shared" si="6"/>
        <v>0</v>
      </c>
      <c r="BG16" s="157">
        <f t="shared" si="6"/>
        <v>0</v>
      </c>
      <c r="BH16" s="157">
        <f t="shared" si="6"/>
        <v>0</v>
      </c>
      <c r="BI16" s="157">
        <f t="shared" si="6"/>
        <v>0</v>
      </c>
      <c r="BJ16" s="157">
        <f t="shared" si="6"/>
        <v>0</v>
      </c>
      <c r="BK16" s="157">
        <f t="shared" si="6"/>
        <v>0</v>
      </c>
      <c r="BL16" s="157">
        <f t="shared" si="6"/>
        <v>0</v>
      </c>
      <c r="BM16" s="157">
        <f t="shared" si="6"/>
        <v>0</v>
      </c>
      <c r="BN16" s="157">
        <f t="shared" si="6"/>
        <v>0</v>
      </c>
      <c r="BO16" s="157">
        <f t="shared" si="6"/>
        <v>0</v>
      </c>
      <c r="BP16" s="157">
        <f t="shared" si="6"/>
        <v>0</v>
      </c>
      <c r="BQ16" s="157">
        <f t="shared" si="6"/>
        <v>0</v>
      </c>
      <c r="BR16" s="157">
        <f>IF(BR$13,BR$3,BS$14)</f>
        <v>0</v>
      </c>
    </row>
    <row r="17" spans="3:87" s="139" customFormat="1">
      <c r="C17" s="155" t="s">
        <v>16721</v>
      </c>
      <c r="D17" s="155"/>
      <c r="E17" s="155">
        <f>E16-E15</f>
        <v>0</v>
      </c>
      <c r="F17" s="155">
        <f t="shared" ref="F17:BQ17" si="7">F16-F15</f>
        <v>5</v>
      </c>
      <c r="G17" s="155">
        <f t="shared" si="7"/>
        <v>5</v>
      </c>
      <c r="H17" s="155">
        <f t="shared" si="7"/>
        <v>5</v>
      </c>
      <c r="I17" s="155">
        <f t="shared" si="7"/>
        <v>5</v>
      </c>
      <c r="J17" s="155">
        <f t="shared" si="7"/>
        <v>0</v>
      </c>
      <c r="K17" s="155">
        <f t="shared" si="7"/>
        <v>5</v>
      </c>
      <c r="L17" s="155">
        <f t="shared" si="7"/>
        <v>5</v>
      </c>
      <c r="M17" s="155">
        <f t="shared" si="7"/>
        <v>5</v>
      </c>
      <c r="N17" s="155">
        <f t="shared" si="7"/>
        <v>5</v>
      </c>
      <c r="O17" s="155">
        <f t="shared" si="7"/>
        <v>0</v>
      </c>
      <c r="P17" s="155">
        <f t="shared" si="7"/>
        <v>5</v>
      </c>
      <c r="Q17" s="155">
        <f t="shared" si="7"/>
        <v>5</v>
      </c>
      <c r="R17" s="155">
        <f t="shared" si="7"/>
        <v>5</v>
      </c>
      <c r="S17" s="155">
        <f t="shared" si="7"/>
        <v>5</v>
      </c>
      <c r="T17" s="155">
        <f t="shared" si="7"/>
        <v>0</v>
      </c>
      <c r="U17" s="155">
        <f t="shared" si="7"/>
        <v>5</v>
      </c>
      <c r="V17" s="155">
        <f t="shared" si="7"/>
        <v>5</v>
      </c>
      <c r="W17" s="155">
        <f t="shared" si="7"/>
        <v>5</v>
      </c>
      <c r="X17" s="155">
        <f t="shared" si="7"/>
        <v>5</v>
      </c>
      <c r="Y17" s="155">
        <f t="shared" si="7"/>
        <v>0</v>
      </c>
      <c r="Z17" s="155">
        <f t="shared" si="7"/>
        <v>5</v>
      </c>
      <c r="AA17" s="155">
        <f t="shared" si="7"/>
        <v>5</v>
      </c>
      <c r="AB17" s="155">
        <f t="shared" si="7"/>
        <v>5</v>
      </c>
      <c r="AC17" s="155">
        <f t="shared" si="7"/>
        <v>5</v>
      </c>
      <c r="AD17" s="155">
        <f t="shared" si="7"/>
        <v>0</v>
      </c>
      <c r="AE17" s="155">
        <f t="shared" si="7"/>
        <v>5</v>
      </c>
      <c r="AF17" s="155">
        <f t="shared" si="7"/>
        <v>5</v>
      </c>
      <c r="AG17" s="155">
        <f t="shared" si="7"/>
        <v>5</v>
      </c>
      <c r="AH17" s="155">
        <f t="shared" si="7"/>
        <v>5</v>
      </c>
      <c r="AI17" s="155">
        <f t="shared" si="7"/>
        <v>0</v>
      </c>
      <c r="AJ17" s="155">
        <f t="shared" si="7"/>
        <v>5</v>
      </c>
      <c r="AK17" s="155">
        <f t="shared" si="7"/>
        <v>5</v>
      </c>
      <c r="AL17" s="155">
        <f t="shared" si="7"/>
        <v>5</v>
      </c>
      <c r="AM17" s="155">
        <f t="shared" si="7"/>
        <v>5</v>
      </c>
      <c r="AN17" s="155">
        <f t="shared" si="7"/>
        <v>0</v>
      </c>
      <c r="AO17" s="155">
        <f t="shared" si="7"/>
        <v>-2060</v>
      </c>
      <c r="AP17" s="155">
        <f t="shared" si="7"/>
        <v>-2060</v>
      </c>
      <c r="AQ17" s="155">
        <f t="shared" si="7"/>
        <v>-2060</v>
      </c>
      <c r="AR17" s="155">
        <f t="shared" si="7"/>
        <v>-2060</v>
      </c>
      <c r="AS17" s="155">
        <f t="shared" si="7"/>
        <v>-2060</v>
      </c>
      <c r="AT17" s="155">
        <f t="shared" si="7"/>
        <v>-2060</v>
      </c>
      <c r="AU17" s="155">
        <f t="shared" si="7"/>
        <v>-2060</v>
      </c>
      <c r="AV17" s="155">
        <f t="shared" si="7"/>
        <v>-2060</v>
      </c>
      <c r="AW17" s="155">
        <f t="shared" si="7"/>
        <v>-2060</v>
      </c>
      <c r="AX17" s="155">
        <f t="shared" si="7"/>
        <v>-2060</v>
      </c>
      <c r="AY17" s="155">
        <f t="shared" si="7"/>
        <v>-2060</v>
      </c>
      <c r="AZ17" s="155">
        <f t="shared" si="7"/>
        <v>-2060</v>
      </c>
      <c r="BA17" s="155">
        <f t="shared" si="7"/>
        <v>-2060</v>
      </c>
      <c r="BB17" s="155">
        <f t="shared" si="7"/>
        <v>-2060</v>
      </c>
      <c r="BC17" s="155">
        <f t="shared" si="7"/>
        <v>-2060</v>
      </c>
      <c r="BD17" s="155">
        <f t="shared" si="7"/>
        <v>-2060</v>
      </c>
      <c r="BE17" s="155">
        <f t="shared" si="7"/>
        <v>-2060</v>
      </c>
      <c r="BF17" s="155">
        <f t="shared" si="7"/>
        <v>-2060</v>
      </c>
      <c r="BG17" s="155">
        <f t="shared" si="7"/>
        <v>-2060</v>
      </c>
      <c r="BH17" s="155">
        <f t="shared" si="7"/>
        <v>-2060</v>
      </c>
      <c r="BI17" s="155">
        <f t="shared" si="7"/>
        <v>-2060</v>
      </c>
      <c r="BJ17" s="155">
        <f t="shared" si="7"/>
        <v>-2060</v>
      </c>
      <c r="BK17" s="155">
        <f t="shared" si="7"/>
        <v>-2060</v>
      </c>
      <c r="BL17" s="155">
        <f t="shared" si="7"/>
        <v>-2060</v>
      </c>
      <c r="BM17" s="155">
        <f t="shared" si="7"/>
        <v>-2060</v>
      </c>
      <c r="BN17" s="155">
        <f t="shared" si="7"/>
        <v>-2060</v>
      </c>
      <c r="BO17" s="155">
        <f t="shared" si="7"/>
        <v>-2060</v>
      </c>
      <c r="BP17" s="155">
        <f t="shared" si="7"/>
        <v>-2060</v>
      </c>
      <c r="BQ17" s="155">
        <f t="shared" si="7"/>
        <v>-2060</v>
      </c>
      <c r="BR17" s="155">
        <f>BR16-BR15</f>
        <v>-2060</v>
      </c>
    </row>
    <row r="18" spans="3:87" s="139" customFormat="1">
      <c r="C18" s="155" t="s">
        <v>16722</v>
      </c>
      <c r="D18" s="155"/>
      <c r="E18" s="155">
        <f>MATCH(E15,$E$3:$BR$3,0)</f>
        <v>1</v>
      </c>
      <c r="F18" s="155">
        <f t="shared" ref="F18:I19" si="8">MATCH(F15,$E$3:$BR$3,0)</f>
        <v>1</v>
      </c>
      <c r="G18" s="155">
        <f t="shared" si="8"/>
        <v>1</v>
      </c>
      <c r="H18" s="155">
        <f t="shared" si="8"/>
        <v>1</v>
      </c>
      <c r="I18" s="155">
        <f t="shared" si="8"/>
        <v>1</v>
      </c>
      <c r="J18" s="155">
        <f t="shared" ref="J18:AO18" si="9">MATCH(J15,$E$3:$BR$3,0)</f>
        <v>6</v>
      </c>
      <c r="K18" s="155">
        <f t="shared" si="9"/>
        <v>6</v>
      </c>
      <c r="L18" s="155">
        <f t="shared" si="9"/>
        <v>6</v>
      </c>
      <c r="M18" s="155">
        <f t="shared" si="9"/>
        <v>6</v>
      </c>
      <c r="N18" s="155">
        <f t="shared" si="9"/>
        <v>6</v>
      </c>
      <c r="O18" s="155">
        <f t="shared" si="9"/>
        <v>11</v>
      </c>
      <c r="P18" s="155">
        <f t="shared" si="9"/>
        <v>11</v>
      </c>
      <c r="Q18" s="155">
        <f t="shared" si="9"/>
        <v>11</v>
      </c>
      <c r="R18" s="155">
        <f t="shared" si="9"/>
        <v>11</v>
      </c>
      <c r="S18" s="155">
        <f t="shared" si="9"/>
        <v>11</v>
      </c>
      <c r="T18" s="155">
        <f t="shared" si="9"/>
        <v>16</v>
      </c>
      <c r="U18" s="155">
        <f t="shared" si="9"/>
        <v>16</v>
      </c>
      <c r="V18" s="155">
        <f t="shared" si="9"/>
        <v>16</v>
      </c>
      <c r="W18" s="155">
        <f t="shared" si="9"/>
        <v>16</v>
      </c>
      <c r="X18" s="155">
        <f t="shared" si="9"/>
        <v>16</v>
      </c>
      <c r="Y18" s="155">
        <f t="shared" si="9"/>
        <v>21</v>
      </c>
      <c r="Z18" s="155">
        <f t="shared" si="9"/>
        <v>21</v>
      </c>
      <c r="AA18" s="155">
        <f t="shared" si="9"/>
        <v>21</v>
      </c>
      <c r="AB18" s="155">
        <f t="shared" si="9"/>
        <v>21</v>
      </c>
      <c r="AC18" s="155">
        <f t="shared" si="9"/>
        <v>21</v>
      </c>
      <c r="AD18" s="155">
        <f t="shared" si="9"/>
        <v>26</v>
      </c>
      <c r="AE18" s="155">
        <f t="shared" si="9"/>
        <v>26</v>
      </c>
      <c r="AF18" s="155">
        <f t="shared" si="9"/>
        <v>26</v>
      </c>
      <c r="AG18" s="155">
        <f t="shared" si="9"/>
        <v>26</v>
      </c>
      <c r="AH18" s="155">
        <f t="shared" si="9"/>
        <v>26</v>
      </c>
      <c r="AI18" s="155">
        <f t="shared" si="9"/>
        <v>31</v>
      </c>
      <c r="AJ18" s="155">
        <f t="shared" si="9"/>
        <v>31</v>
      </c>
      <c r="AK18" s="155">
        <f t="shared" si="9"/>
        <v>31</v>
      </c>
      <c r="AL18" s="155">
        <f t="shared" si="9"/>
        <v>31</v>
      </c>
      <c r="AM18" s="155">
        <f t="shared" si="9"/>
        <v>31</v>
      </c>
      <c r="AN18" s="155">
        <f t="shared" si="9"/>
        <v>36</v>
      </c>
      <c r="AO18" s="155">
        <f t="shared" si="9"/>
        <v>36</v>
      </c>
      <c r="AP18" s="155">
        <f t="shared" ref="AP18:BR18" si="10">MATCH(AP15,$E$3:$BR$3,0)</f>
        <v>36</v>
      </c>
      <c r="AQ18" s="155">
        <f t="shared" si="10"/>
        <v>36</v>
      </c>
      <c r="AR18" s="155">
        <f t="shared" si="10"/>
        <v>36</v>
      </c>
      <c r="AS18" s="155">
        <f t="shared" si="10"/>
        <v>36</v>
      </c>
      <c r="AT18" s="155">
        <f t="shared" si="10"/>
        <v>36</v>
      </c>
      <c r="AU18" s="155">
        <f t="shared" si="10"/>
        <v>36</v>
      </c>
      <c r="AV18" s="155">
        <f t="shared" si="10"/>
        <v>36</v>
      </c>
      <c r="AW18" s="155">
        <f t="shared" si="10"/>
        <v>36</v>
      </c>
      <c r="AX18" s="155">
        <f t="shared" si="10"/>
        <v>36</v>
      </c>
      <c r="AY18" s="155">
        <f t="shared" si="10"/>
        <v>36</v>
      </c>
      <c r="AZ18" s="155">
        <f t="shared" si="10"/>
        <v>36</v>
      </c>
      <c r="BA18" s="155">
        <f t="shared" si="10"/>
        <v>36</v>
      </c>
      <c r="BB18" s="155">
        <f t="shared" si="10"/>
        <v>36</v>
      </c>
      <c r="BC18" s="155">
        <f t="shared" si="10"/>
        <v>36</v>
      </c>
      <c r="BD18" s="155">
        <f t="shared" si="10"/>
        <v>36</v>
      </c>
      <c r="BE18" s="155">
        <f t="shared" si="10"/>
        <v>36</v>
      </c>
      <c r="BF18" s="155">
        <f t="shared" si="10"/>
        <v>36</v>
      </c>
      <c r="BG18" s="155">
        <f t="shared" si="10"/>
        <v>36</v>
      </c>
      <c r="BH18" s="155">
        <f t="shared" si="10"/>
        <v>36</v>
      </c>
      <c r="BI18" s="155">
        <f t="shared" si="10"/>
        <v>36</v>
      </c>
      <c r="BJ18" s="155">
        <f t="shared" si="10"/>
        <v>36</v>
      </c>
      <c r="BK18" s="155">
        <f t="shared" si="10"/>
        <v>36</v>
      </c>
      <c r="BL18" s="155">
        <f t="shared" si="10"/>
        <v>36</v>
      </c>
      <c r="BM18" s="155">
        <f t="shared" si="10"/>
        <v>36</v>
      </c>
      <c r="BN18" s="155">
        <f t="shared" si="10"/>
        <v>36</v>
      </c>
      <c r="BO18" s="155">
        <f t="shared" si="10"/>
        <v>36</v>
      </c>
      <c r="BP18" s="155">
        <f t="shared" si="10"/>
        <v>36</v>
      </c>
      <c r="BQ18" s="155">
        <f t="shared" si="10"/>
        <v>36</v>
      </c>
      <c r="BR18" s="155">
        <f t="shared" si="10"/>
        <v>36</v>
      </c>
    </row>
    <row r="19" spans="3:87" s="139" customFormat="1">
      <c r="C19" s="155" t="s">
        <v>16723</v>
      </c>
      <c r="D19" s="155"/>
      <c r="E19" s="155">
        <f>MATCH(E16,$E$3:$BR$3,0)</f>
        <v>1</v>
      </c>
      <c r="F19" s="155">
        <f t="shared" si="8"/>
        <v>6</v>
      </c>
      <c r="G19" s="155">
        <f t="shared" si="8"/>
        <v>6</v>
      </c>
      <c r="H19" s="155">
        <f t="shared" si="8"/>
        <v>6</v>
      </c>
      <c r="I19" s="155">
        <f t="shared" si="8"/>
        <v>6</v>
      </c>
      <c r="J19" s="155">
        <f t="shared" ref="J19:AO19" si="11">MATCH(J16,$E$3:$BR$3,0)</f>
        <v>6</v>
      </c>
      <c r="K19" s="155">
        <f t="shared" si="11"/>
        <v>11</v>
      </c>
      <c r="L19" s="155">
        <f t="shared" si="11"/>
        <v>11</v>
      </c>
      <c r="M19" s="155">
        <f t="shared" si="11"/>
        <v>11</v>
      </c>
      <c r="N19" s="155">
        <f t="shared" si="11"/>
        <v>11</v>
      </c>
      <c r="O19" s="155">
        <f t="shared" si="11"/>
        <v>11</v>
      </c>
      <c r="P19" s="155">
        <f t="shared" si="11"/>
        <v>16</v>
      </c>
      <c r="Q19" s="155">
        <f t="shared" si="11"/>
        <v>16</v>
      </c>
      <c r="R19" s="155">
        <f t="shared" si="11"/>
        <v>16</v>
      </c>
      <c r="S19" s="155">
        <f t="shared" si="11"/>
        <v>16</v>
      </c>
      <c r="T19" s="155">
        <f t="shared" si="11"/>
        <v>16</v>
      </c>
      <c r="U19" s="155">
        <f t="shared" si="11"/>
        <v>21</v>
      </c>
      <c r="V19" s="155">
        <f t="shared" si="11"/>
        <v>21</v>
      </c>
      <c r="W19" s="155">
        <f t="shared" si="11"/>
        <v>21</v>
      </c>
      <c r="X19" s="155">
        <f t="shared" si="11"/>
        <v>21</v>
      </c>
      <c r="Y19" s="155">
        <f t="shared" si="11"/>
        <v>21</v>
      </c>
      <c r="Z19" s="155">
        <f t="shared" si="11"/>
        <v>26</v>
      </c>
      <c r="AA19" s="155">
        <f t="shared" si="11"/>
        <v>26</v>
      </c>
      <c r="AB19" s="155">
        <f t="shared" si="11"/>
        <v>26</v>
      </c>
      <c r="AC19" s="155">
        <f t="shared" si="11"/>
        <v>26</v>
      </c>
      <c r="AD19" s="155">
        <f t="shared" si="11"/>
        <v>26</v>
      </c>
      <c r="AE19" s="155">
        <f t="shared" si="11"/>
        <v>31</v>
      </c>
      <c r="AF19" s="155">
        <f t="shared" si="11"/>
        <v>31</v>
      </c>
      <c r="AG19" s="155">
        <f t="shared" si="11"/>
        <v>31</v>
      </c>
      <c r="AH19" s="155">
        <f t="shared" si="11"/>
        <v>31</v>
      </c>
      <c r="AI19" s="155">
        <f t="shared" si="11"/>
        <v>31</v>
      </c>
      <c r="AJ19" s="155">
        <f t="shared" si="11"/>
        <v>36</v>
      </c>
      <c r="AK19" s="155">
        <f t="shared" si="11"/>
        <v>36</v>
      </c>
      <c r="AL19" s="155">
        <f t="shared" si="11"/>
        <v>36</v>
      </c>
      <c r="AM19" s="155">
        <f t="shared" si="11"/>
        <v>36</v>
      </c>
      <c r="AN19" s="155">
        <f t="shared" si="11"/>
        <v>36</v>
      </c>
      <c r="AO19" s="155" t="e">
        <f t="shared" si="11"/>
        <v>#N/A</v>
      </c>
      <c r="AP19" s="155" t="e">
        <f t="shared" ref="AP19:BR19" si="12">MATCH(AP16,$E$3:$BR$3,0)</f>
        <v>#N/A</v>
      </c>
      <c r="AQ19" s="155" t="e">
        <f t="shared" si="12"/>
        <v>#N/A</v>
      </c>
      <c r="AR19" s="155" t="e">
        <f t="shared" si="12"/>
        <v>#N/A</v>
      </c>
      <c r="AS19" s="155" t="e">
        <f t="shared" si="12"/>
        <v>#N/A</v>
      </c>
      <c r="AT19" s="155" t="e">
        <f t="shared" si="12"/>
        <v>#N/A</v>
      </c>
      <c r="AU19" s="155" t="e">
        <f t="shared" si="12"/>
        <v>#N/A</v>
      </c>
      <c r="AV19" s="155" t="e">
        <f t="shared" si="12"/>
        <v>#N/A</v>
      </c>
      <c r="AW19" s="155" t="e">
        <f t="shared" si="12"/>
        <v>#N/A</v>
      </c>
      <c r="AX19" s="155" t="e">
        <f t="shared" si="12"/>
        <v>#N/A</v>
      </c>
      <c r="AY19" s="155" t="e">
        <f t="shared" si="12"/>
        <v>#N/A</v>
      </c>
      <c r="AZ19" s="155" t="e">
        <f t="shared" si="12"/>
        <v>#N/A</v>
      </c>
      <c r="BA19" s="155" t="e">
        <f t="shared" si="12"/>
        <v>#N/A</v>
      </c>
      <c r="BB19" s="155" t="e">
        <f t="shared" si="12"/>
        <v>#N/A</v>
      </c>
      <c r="BC19" s="155" t="e">
        <f t="shared" si="12"/>
        <v>#N/A</v>
      </c>
      <c r="BD19" s="155" t="e">
        <f t="shared" si="12"/>
        <v>#N/A</v>
      </c>
      <c r="BE19" s="155" t="e">
        <f t="shared" si="12"/>
        <v>#N/A</v>
      </c>
      <c r="BF19" s="155" t="e">
        <f t="shared" si="12"/>
        <v>#N/A</v>
      </c>
      <c r="BG19" s="155" t="e">
        <f t="shared" si="12"/>
        <v>#N/A</v>
      </c>
      <c r="BH19" s="155" t="e">
        <f t="shared" si="12"/>
        <v>#N/A</v>
      </c>
      <c r="BI19" s="155" t="e">
        <f t="shared" si="12"/>
        <v>#N/A</v>
      </c>
      <c r="BJ19" s="155" t="e">
        <f t="shared" si="12"/>
        <v>#N/A</v>
      </c>
      <c r="BK19" s="155" t="e">
        <f t="shared" si="12"/>
        <v>#N/A</v>
      </c>
      <c r="BL19" s="155" t="e">
        <f t="shared" si="12"/>
        <v>#N/A</v>
      </c>
      <c r="BM19" s="155" t="e">
        <f t="shared" si="12"/>
        <v>#N/A</v>
      </c>
      <c r="BN19" s="155" t="e">
        <f t="shared" si="12"/>
        <v>#N/A</v>
      </c>
      <c r="BO19" s="155" t="e">
        <f t="shared" si="12"/>
        <v>#N/A</v>
      </c>
      <c r="BP19" s="155" t="e">
        <f t="shared" si="12"/>
        <v>#N/A</v>
      </c>
      <c r="BQ19" s="155" t="e">
        <f t="shared" si="12"/>
        <v>#N/A</v>
      </c>
      <c r="BR19" s="155" t="e">
        <f t="shared" si="12"/>
        <v>#N/A</v>
      </c>
    </row>
    <row r="20" spans="3:87" s="139" customFormat="1">
      <c r="C20" s="155"/>
      <c r="D20" s="155"/>
      <c r="E20" s="227">
        <v>2025</v>
      </c>
      <c r="F20" s="227">
        <f t="shared" ref="F20:AK20" si="13">E20+1</f>
        <v>2026</v>
      </c>
      <c r="G20" s="227">
        <f t="shared" si="13"/>
        <v>2027</v>
      </c>
      <c r="H20" s="227">
        <f t="shared" si="13"/>
        <v>2028</v>
      </c>
      <c r="I20" s="227">
        <f t="shared" si="13"/>
        <v>2029</v>
      </c>
      <c r="J20" s="227">
        <f t="shared" si="13"/>
        <v>2030</v>
      </c>
      <c r="K20" s="227">
        <f t="shared" si="13"/>
        <v>2031</v>
      </c>
      <c r="L20" s="227">
        <f t="shared" si="13"/>
        <v>2032</v>
      </c>
      <c r="M20" s="227">
        <f t="shared" si="13"/>
        <v>2033</v>
      </c>
      <c r="N20" s="227">
        <f t="shared" si="13"/>
        <v>2034</v>
      </c>
      <c r="O20" s="227">
        <f t="shared" si="13"/>
        <v>2035</v>
      </c>
      <c r="P20" s="227">
        <f t="shared" si="13"/>
        <v>2036</v>
      </c>
      <c r="Q20" s="227">
        <f t="shared" si="13"/>
        <v>2037</v>
      </c>
      <c r="R20" s="227">
        <f t="shared" si="13"/>
        <v>2038</v>
      </c>
      <c r="S20" s="227">
        <f t="shared" si="13"/>
        <v>2039</v>
      </c>
      <c r="T20" s="227">
        <f t="shared" si="13"/>
        <v>2040</v>
      </c>
      <c r="U20" s="227">
        <f t="shared" si="13"/>
        <v>2041</v>
      </c>
      <c r="V20" s="227">
        <f t="shared" si="13"/>
        <v>2042</v>
      </c>
      <c r="W20" s="227">
        <f t="shared" si="13"/>
        <v>2043</v>
      </c>
      <c r="X20" s="227">
        <f t="shared" si="13"/>
        <v>2044</v>
      </c>
      <c r="Y20" s="227">
        <f t="shared" si="13"/>
        <v>2045</v>
      </c>
      <c r="Z20" s="227">
        <f t="shared" si="13"/>
        <v>2046</v>
      </c>
      <c r="AA20" s="227">
        <f t="shared" si="13"/>
        <v>2047</v>
      </c>
      <c r="AB20" s="227">
        <f t="shared" si="13"/>
        <v>2048</v>
      </c>
      <c r="AC20" s="227">
        <f t="shared" si="13"/>
        <v>2049</v>
      </c>
      <c r="AD20" s="227">
        <f t="shared" si="13"/>
        <v>2050</v>
      </c>
      <c r="AE20" s="227">
        <f t="shared" si="13"/>
        <v>2051</v>
      </c>
      <c r="AF20" s="227">
        <f t="shared" si="13"/>
        <v>2052</v>
      </c>
      <c r="AG20" s="227">
        <f t="shared" si="13"/>
        <v>2053</v>
      </c>
      <c r="AH20" s="227">
        <f t="shared" si="13"/>
        <v>2054</v>
      </c>
      <c r="AI20" s="227">
        <f t="shared" si="13"/>
        <v>2055</v>
      </c>
      <c r="AJ20" s="227">
        <f t="shared" si="13"/>
        <v>2056</v>
      </c>
      <c r="AK20" s="227">
        <f t="shared" si="13"/>
        <v>2057</v>
      </c>
      <c r="AL20" s="227">
        <f t="shared" ref="AL20:BR20" si="14">AK20+1</f>
        <v>2058</v>
      </c>
      <c r="AM20" s="227">
        <f t="shared" si="14"/>
        <v>2059</v>
      </c>
      <c r="AN20" s="227">
        <f t="shared" si="14"/>
        <v>2060</v>
      </c>
      <c r="AO20" s="227">
        <f t="shared" si="14"/>
        <v>2061</v>
      </c>
      <c r="AP20" s="227">
        <f t="shared" si="14"/>
        <v>2062</v>
      </c>
      <c r="AQ20" s="227">
        <f t="shared" si="14"/>
        <v>2063</v>
      </c>
      <c r="AR20" s="227">
        <f t="shared" si="14"/>
        <v>2064</v>
      </c>
      <c r="AS20" s="227">
        <f t="shared" si="14"/>
        <v>2065</v>
      </c>
      <c r="AT20" s="227">
        <f t="shared" si="14"/>
        <v>2066</v>
      </c>
      <c r="AU20" s="227">
        <f t="shared" si="14"/>
        <v>2067</v>
      </c>
      <c r="AV20" s="227">
        <f t="shared" si="14"/>
        <v>2068</v>
      </c>
      <c r="AW20" s="227">
        <f t="shared" si="14"/>
        <v>2069</v>
      </c>
      <c r="AX20" s="227">
        <f t="shared" si="14"/>
        <v>2070</v>
      </c>
      <c r="AY20" s="227">
        <f t="shared" si="14"/>
        <v>2071</v>
      </c>
      <c r="AZ20" s="227">
        <f t="shared" si="14"/>
        <v>2072</v>
      </c>
      <c r="BA20" s="227">
        <f t="shared" si="14"/>
        <v>2073</v>
      </c>
      <c r="BB20" s="227">
        <f t="shared" si="14"/>
        <v>2074</v>
      </c>
      <c r="BC20" s="227">
        <f t="shared" si="14"/>
        <v>2075</v>
      </c>
      <c r="BD20" s="227">
        <f t="shared" si="14"/>
        <v>2076</v>
      </c>
      <c r="BE20" s="227">
        <f t="shared" si="14"/>
        <v>2077</v>
      </c>
      <c r="BF20" s="227">
        <f t="shared" si="14"/>
        <v>2078</v>
      </c>
      <c r="BG20" s="227">
        <f t="shared" si="14"/>
        <v>2079</v>
      </c>
      <c r="BH20" s="227">
        <f t="shared" si="14"/>
        <v>2080</v>
      </c>
      <c r="BI20" s="227">
        <f t="shared" si="14"/>
        <v>2081</v>
      </c>
      <c r="BJ20" s="227">
        <f t="shared" si="14"/>
        <v>2082</v>
      </c>
      <c r="BK20" s="227">
        <f t="shared" si="14"/>
        <v>2083</v>
      </c>
      <c r="BL20" s="227">
        <f t="shared" si="14"/>
        <v>2084</v>
      </c>
      <c r="BM20" s="227">
        <f t="shared" si="14"/>
        <v>2085</v>
      </c>
      <c r="BN20" s="227">
        <f t="shared" si="14"/>
        <v>2086</v>
      </c>
      <c r="BO20" s="227">
        <f t="shared" si="14"/>
        <v>2087</v>
      </c>
      <c r="BP20" s="227">
        <f t="shared" si="14"/>
        <v>2088</v>
      </c>
      <c r="BQ20" s="227">
        <f t="shared" si="14"/>
        <v>2089</v>
      </c>
      <c r="BR20" s="227">
        <f t="shared" si="14"/>
        <v>2090</v>
      </c>
      <c r="BS20" s="41"/>
      <c r="BT20" s="41"/>
      <c r="BU20" s="41"/>
      <c r="BV20" s="41"/>
      <c r="BW20" s="41"/>
      <c r="BX20" s="41"/>
      <c r="BY20" s="41"/>
      <c r="BZ20" s="41"/>
      <c r="CA20" s="41"/>
      <c r="CB20" s="41"/>
      <c r="CC20" s="41"/>
      <c r="CD20" s="41"/>
      <c r="CE20" s="41"/>
      <c r="CF20" s="41"/>
      <c r="CG20" s="41"/>
      <c r="CH20" s="41"/>
      <c r="CI20" s="41"/>
    </row>
    <row r="21" spans="3:87" s="139" customFormat="1" ht="31">
      <c r="C21" s="108" t="s">
        <v>16716</v>
      </c>
      <c r="D21" s="155"/>
      <c r="E21" s="155">
        <f t="shared" ref="E21:I27" si="15">IF(E$13,E4,IF(E$14,D21,D21*(INDEX($E4:$BR4,E$19)/INDEX($E4:$BR4,E$18))^(1/E$17)))</f>
        <v>18.990621720855227</v>
      </c>
      <c r="F21" s="155">
        <f t="shared" si="15"/>
        <v>19.408421622912986</v>
      </c>
      <c r="G21" s="155">
        <f t="shared" si="15"/>
        <v>19.835413259750432</v>
      </c>
      <c r="H21" s="155">
        <f t="shared" si="15"/>
        <v>20.27179885254532</v>
      </c>
      <c r="I21" s="155">
        <f t="shared" si="15"/>
        <v>20.717785071407594</v>
      </c>
      <c r="J21" s="155">
        <f t="shared" ref="J21:AO21" si="16">IF(J$13,J4,IF(J$14,I21,I21*(INDEX($E4:$BR4,J$19)/INDEX($E4:$BR4,J$18))^(1/J$17)))</f>
        <v>21.173583133257367</v>
      </c>
      <c r="K21" s="155">
        <f t="shared" si="16"/>
        <v>21.696295971625734</v>
      </c>
      <c r="L21" s="155">
        <f t="shared" si="16"/>
        <v>22.231913036438701</v>
      </c>
      <c r="M21" s="155">
        <f t="shared" si="16"/>
        <v>22.780752894695031</v>
      </c>
      <c r="N21" s="155">
        <f t="shared" si="16"/>
        <v>23.343141977865884</v>
      </c>
      <c r="O21" s="155">
        <f t="shared" si="16"/>
        <v>23.919414776045272</v>
      </c>
      <c r="P21" s="155">
        <f t="shared" si="16"/>
        <v>24.483936533694649</v>
      </c>
      <c r="Q21" s="155">
        <f t="shared" si="16"/>
        <v>25.061781561074636</v>
      </c>
      <c r="R21" s="155">
        <f t="shared" si="16"/>
        <v>25.65326430047892</v>
      </c>
      <c r="S21" s="155">
        <f t="shared" si="16"/>
        <v>26.258706615349166</v>
      </c>
      <c r="T21" s="155">
        <f t="shared" si="16"/>
        <v>26.878437965421387</v>
      </c>
      <c r="U21" s="155">
        <f t="shared" si="16"/>
        <v>27.419960273303357</v>
      </c>
      <c r="V21" s="155">
        <f t="shared" si="16"/>
        <v>27.972392679841768</v>
      </c>
      <c r="W21" s="155">
        <f t="shared" si="16"/>
        <v>28.53595499177581</v>
      </c>
      <c r="X21" s="155">
        <f t="shared" si="16"/>
        <v>29.110871444310821</v>
      </c>
      <c r="Y21" s="155">
        <f t="shared" si="16"/>
        <v>29.69737079033899</v>
      </c>
      <c r="Z21" s="155">
        <f t="shared" si="16"/>
        <v>30.34574950648846</v>
      </c>
      <c r="AA21" s="155">
        <f t="shared" si="16"/>
        <v>31.008284188245913</v>
      </c>
      <c r="AB21" s="155">
        <f t="shared" si="16"/>
        <v>31.685283900911159</v>
      </c>
      <c r="AC21" s="155">
        <f t="shared" si="16"/>
        <v>32.377064457565268</v>
      </c>
      <c r="AD21" s="155">
        <f t="shared" si="16"/>
        <v>33.083948566393985</v>
      </c>
      <c r="AE21" s="155">
        <f t="shared" si="16"/>
        <v>33.526009969091511</v>
      </c>
      <c r="AF21" s="155">
        <f t="shared" si="16"/>
        <v>33.97397811183135</v>
      </c>
      <c r="AG21" s="155">
        <f t="shared" si="16"/>
        <v>34.427931919345937</v>
      </c>
      <c r="AH21" s="155">
        <f t="shared" si="16"/>
        <v>34.887951370944904</v>
      </c>
      <c r="AI21" s="155">
        <f t="shared" si="16"/>
        <v>35.354117514606152</v>
      </c>
      <c r="AJ21" s="155">
        <f t="shared" si="16"/>
        <v>36.502808539247297</v>
      </c>
      <c r="AK21" s="155">
        <f t="shared" si="16"/>
        <v>37.688821696721938</v>
      </c>
      <c r="AL21" s="155">
        <f t="shared" si="16"/>
        <v>38.913369620862291</v>
      </c>
      <c r="AM21" s="155">
        <f t="shared" si="16"/>
        <v>40.177704345199871</v>
      </c>
      <c r="AN21" s="155">
        <f t="shared" si="16"/>
        <v>41.483118583101565</v>
      </c>
      <c r="AO21" s="155">
        <f t="shared" si="16"/>
        <v>41.483118583101565</v>
      </c>
      <c r="AP21" s="155">
        <f t="shared" ref="AP21:BR21" si="17">IF(AP$13,AP4,IF(AP$14,AO21,AO21*(INDEX($E4:$BR4,AP$19)/INDEX($E4:$BR4,AP$18))^(1/AP$17)))</f>
        <v>41.483118583101565</v>
      </c>
      <c r="AQ21" s="155">
        <f t="shared" si="17"/>
        <v>41.483118583101565</v>
      </c>
      <c r="AR21" s="155">
        <f t="shared" si="17"/>
        <v>41.483118583101565</v>
      </c>
      <c r="AS21" s="155">
        <f t="shared" si="17"/>
        <v>41.483118583101565</v>
      </c>
      <c r="AT21" s="155">
        <f t="shared" si="17"/>
        <v>41.483118583101565</v>
      </c>
      <c r="AU21" s="155">
        <f t="shared" si="17"/>
        <v>41.483118583101565</v>
      </c>
      <c r="AV21" s="155">
        <f t="shared" si="17"/>
        <v>41.483118583101565</v>
      </c>
      <c r="AW21" s="155">
        <f t="shared" si="17"/>
        <v>41.483118583101565</v>
      </c>
      <c r="AX21" s="155">
        <f t="shared" si="17"/>
        <v>41.483118583101565</v>
      </c>
      <c r="AY21" s="155">
        <f t="shared" si="17"/>
        <v>41.483118583101565</v>
      </c>
      <c r="AZ21" s="155">
        <f t="shared" si="17"/>
        <v>41.483118583101565</v>
      </c>
      <c r="BA21" s="155">
        <f t="shared" si="17"/>
        <v>41.483118583101565</v>
      </c>
      <c r="BB21" s="155">
        <f t="shared" si="17"/>
        <v>41.483118583101565</v>
      </c>
      <c r="BC21" s="155">
        <f t="shared" si="17"/>
        <v>41.483118583101565</v>
      </c>
      <c r="BD21" s="155">
        <f t="shared" si="17"/>
        <v>41.483118583101565</v>
      </c>
      <c r="BE21" s="155">
        <f t="shared" si="17"/>
        <v>41.483118583101565</v>
      </c>
      <c r="BF21" s="155">
        <f t="shared" si="17"/>
        <v>41.483118583101565</v>
      </c>
      <c r="BG21" s="155">
        <f t="shared" si="17"/>
        <v>41.483118583101565</v>
      </c>
      <c r="BH21" s="155">
        <f t="shared" si="17"/>
        <v>41.483118583101565</v>
      </c>
      <c r="BI21" s="155">
        <f t="shared" si="17"/>
        <v>41.483118583101565</v>
      </c>
      <c r="BJ21" s="155">
        <f t="shared" si="17"/>
        <v>41.483118583101565</v>
      </c>
      <c r="BK21" s="155">
        <f t="shared" si="17"/>
        <v>41.483118583101565</v>
      </c>
      <c r="BL21" s="155">
        <f t="shared" si="17"/>
        <v>41.483118583101565</v>
      </c>
      <c r="BM21" s="155">
        <f t="shared" si="17"/>
        <v>41.483118583101565</v>
      </c>
      <c r="BN21" s="155">
        <f t="shared" si="17"/>
        <v>41.483118583101565</v>
      </c>
      <c r="BO21" s="155">
        <f t="shared" si="17"/>
        <v>41.483118583101565</v>
      </c>
      <c r="BP21" s="155">
        <f t="shared" si="17"/>
        <v>41.483118583101565</v>
      </c>
      <c r="BQ21" s="155">
        <f t="shared" si="17"/>
        <v>41.483118583101565</v>
      </c>
      <c r="BR21" s="155">
        <f t="shared" si="17"/>
        <v>41.483118583101565</v>
      </c>
      <c r="BS21" s="41"/>
      <c r="BT21" s="41"/>
      <c r="BU21" s="41"/>
      <c r="BV21" s="41"/>
      <c r="BW21" s="41"/>
      <c r="BX21" s="41"/>
      <c r="BY21" s="41"/>
      <c r="BZ21" s="41"/>
      <c r="CA21" s="41"/>
      <c r="CB21" s="41"/>
      <c r="CC21" s="41"/>
      <c r="CD21" s="41"/>
      <c r="CE21" s="41"/>
      <c r="CF21" s="41"/>
      <c r="CG21" s="41"/>
      <c r="CH21" s="41"/>
      <c r="CI21" s="41"/>
    </row>
    <row r="22" spans="3:87">
      <c r="C22" s="156" t="s">
        <v>16467</v>
      </c>
      <c r="D22" s="116"/>
      <c r="E22" s="155">
        <f t="shared" si="15"/>
        <v>0.11349294069571525</v>
      </c>
      <c r="F22" s="155">
        <f t="shared" si="15"/>
        <v>0.11536336623704699</v>
      </c>
      <c r="G22" s="155">
        <f t="shared" si="15"/>
        <v>0.11726461741109402</v>
      </c>
      <c r="H22" s="155">
        <f t="shared" si="15"/>
        <v>0.11919720224109027</v>
      </c>
      <c r="I22" s="155">
        <f t="shared" si="15"/>
        <v>0.12116163712276955</v>
      </c>
      <c r="J22" s="155">
        <f t="shared" ref="J22:AO22" si="18">IF(J$13,J5,IF(J$14,I22,I22*(INDEX($E5:$BR5,J$19)/INDEX($E5:$BR5,J$18))^(1/J$17)))</f>
        <v>0.12315844696234882</v>
      </c>
      <c r="K22" s="155">
        <f t="shared" si="18"/>
        <v>0.12505099569117079</v>
      </c>
      <c r="L22" s="155">
        <f t="shared" si="18"/>
        <v>0.12697262679947469</v>
      </c>
      <c r="M22" s="155">
        <f t="shared" si="18"/>
        <v>0.12892378718978065</v>
      </c>
      <c r="N22" s="155">
        <f t="shared" si="18"/>
        <v>0.13090493063206135</v>
      </c>
      <c r="O22" s="155">
        <f t="shared" si="18"/>
        <v>0.13291651786927275</v>
      </c>
      <c r="P22" s="155">
        <f t="shared" si="18"/>
        <v>0.13501086373928498</v>
      </c>
      <c r="Q22" s="155">
        <f t="shared" si="18"/>
        <v>0.13713820990672865</v>
      </c>
      <c r="R22" s="155">
        <f t="shared" si="18"/>
        <v>0.1392990763523988</v>
      </c>
      <c r="S22" s="155">
        <f t="shared" si="18"/>
        <v>0.14149399125035078</v>
      </c>
      <c r="T22" s="155">
        <f t="shared" si="18"/>
        <v>0.14372349109700028</v>
      </c>
      <c r="U22" s="155">
        <f t="shared" si="18"/>
        <v>0.14574555793867369</v>
      </c>
      <c r="V22" s="155">
        <f t="shared" si="18"/>
        <v>0.14779607353483384</v>
      </c>
      <c r="W22" s="155">
        <f t="shared" si="18"/>
        <v>0.14987543813517334</v>
      </c>
      <c r="X22" s="155">
        <f t="shared" si="18"/>
        <v>0.15198405762055636</v>
      </c>
      <c r="Y22" s="155">
        <f t="shared" si="18"/>
        <v>0.15412234358224441</v>
      </c>
      <c r="Z22" s="155">
        <f t="shared" si="18"/>
        <v>0.15613355679189059</v>
      </c>
      <c r="AA22" s="155">
        <f t="shared" si="18"/>
        <v>0.15817101524593571</v>
      </c>
      <c r="AB22" s="155">
        <f t="shared" si="18"/>
        <v>0.16023506143062155</v>
      </c>
      <c r="AC22" s="155">
        <f t="shared" si="18"/>
        <v>0.16232604230145006</v>
      </c>
      <c r="AD22" s="155">
        <f t="shared" si="18"/>
        <v>0.16444430934150475</v>
      </c>
      <c r="AE22" s="155">
        <f t="shared" si="18"/>
        <v>0.16656612400868823</v>
      </c>
      <c r="AF22" s="155">
        <f t="shared" si="18"/>
        <v>0.16871531631818662</v>
      </c>
      <c r="AG22" s="155">
        <f t="shared" si="18"/>
        <v>0.17089223952201119</v>
      </c>
      <c r="AH22" s="155">
        <f t="shared" si="18"/>
        <v>0.17309725143016189</v>
      </c>
      <c r="AI22" s="155">
        <f t="shared" si="18"/>
        <v>0.17533071446943876</v>
      </c>
      <c r="AJ22" s="155">
        <f t="shared" si="18"/>
        <v>0.17769473166592586</v>
      </c>
      <c r="AK22" s="155">
        <f t="shared" si="18"/>
        <v>0.18009062335355502</v>
      </c>
      <c r="AL22" s="155">
        <f t="shared" si="18"/>
        <v>0.18251881930212108</v>
      </c>
      <c r="AM22" s="155">
        <f t="shared" si="18"/>
        <v>0.18497975507608636</v>
      </c>
      <c r="AN22" s="155">
        <f t="shared" si="18"/>
        <v>0.18747387211271135</v>
      </c>
      <c r="AO22" s="155">
        <f t="shared" si="18"/>
        <v>0.18747387211271135</v>
      </c>
      <c r="AP22" s="155">
        <f t="shared" ref="AP22:BR22" si="19">IF(AP$13,AP5,IF(AP$14,AO22,AO22*(INDEX($E5:$BR5,AP$19)/INDEX($E5:$BR5,AP$18))^(1/AP$17)))</f>
        <v>0.18747387211271135</v>
      </c>
      <c r="AQ22" s="155">
        <f t="shared" si="19"/>
        <v>0.18747387211271135</v>
      </c>
      <c r="AR22" s="155">
        <f t="shared" si="19"/>
        <v>0.18747387211271135</v>
      </c>
      <c r="AS22" s="155">
        <f t="shared" si="19"/>
        <v>0.18747387211271135</v>
      </c>
      <c r="AT22" s="155">
        <f t="shared" si="19"/>
        <v>0.18747387211271135</v>
      </c>
      <c r="AU22" s="155">
        <f t="shared" si="19"/>
        <v>0.18747387211271135</v>
      </c>
      <c r="AV22" s="155">
        <f t="shared" si="19"/>
        <v>0.18747387211271135</v>
      </c>
      <c r="AW22" s="155">
        <f t="shared" si="19"/>
        <v>0.18747387211271135</v>
      </c>
      <c r="AX22" s="155">
        <f t="shared" si="19"/>
        <v>0.18747387211271135</v>
      </c>
      <c r="AY22" s="155">
        <f t="shared" si="19"/>
        <v>0.18747387211271135</v>
      </c>
      <c r="AZ22" s="155">
        <f t="shared" si="19"/>
        <v>0.18747387211271135</v>
      </c>
      <c r="BA22" s="155">
        <f t="shared" si="19"/>
        <v>0.18747387211271135</v>
      </c>
      <c r="BB22" s="155">
        <f t="shared" si="19"/>
        <v>0.18747387211271135</v>
      </c>
      <c r="BC22" s="155">
        <f t="shared" si="19"/>
        <v>0.18747387211271135</v>
      </c>
      <c r="BD22" s="155">
        <f t="shared" si="19"/>
        <v>0.18747387211271135</v>
      </c>
      <c r="BE22" s="155">
        <f t="shared" si="19"/>
        <v>0.18747387211271135</v>
      </c>
      <c r="BF22" s="155">
        <f t="shared" si="19"/>
        <v>0.18747387211271135</v>
      </c>
      <c r="BG22" s="155">
        <f t="shared" si="19"/>
        <v>0.18747387211271135</v>
      </c>
      <c r="BH22" s="155">
        <f t="shared" si="19"/>
        <v>0.18747387211271135</v>
      </c>
      <c r="BI22" s="155">
        <f t="shared" si="19"/>
        <v>0.18747387211271135</v>
      </c>
      <c r="BJ22" s="155">
        <f t="shared" si="19"/>
        <v>0.18747387211271135</v>
      </c>
      <c r="BK22" s="155">
        <f t="shared" si="19"/>
        <v>0.18747387211271135</v>
      </c>
      <c r="BL22" s="155">
        <f t="shared" si="19"/>
        <v>0.18747387211271135</v>
      </c>
      <c r="BM22" s="155">
        <f t="shared" si="19"/>
        <v>0.18747387211271135</v>
      </c>
      <c r="BN22" s="155">
        <f t="shared" si="19"/>
        <v>0.18747387211271135</v>
      </c>
      <c r="BO22" s="155">
        <f t="shared" si="19"/>
        <v>0.18747387211271135</v>
      </c>
      <c r="BP22" s="155">
        <f t="shared" si="19"/>
        <v>0.18747387211271135</v>
      </c>
      <c r="BQ22" s="155">
        <f t="shared" si="19"/>
        <v>0.18747387211271135</v>
      </c>
      <c r="BR22" s="155">
        <f t="shared" si="19"/>
        <v>0.18747387211271135</v>
      </c>
    </row>
    <row r="23" spans="3:87">
      <c r="C23" s="156" t="s">
        <v>16468</v>
      </c>
      <c r="D23" s="116"/>
      <c r="E23" s="155">
        <f t="shared" si="15"/>
        <v>2.2545282933344124</v>
      </c>
      <c r="F23" s="155">
        <f t="shared" si="15"/>
        <v>2.2989712270663039</v>
      </c>
      <c r="G23" s="155">
        <f t="shared" si="15"/>
        <v>2.3442902528678919</v>
      </c>
      <c r="H23" s="155">
        <f t="shared" si="15"/>
        <v>2.3905026409157863</v>
      </c>
      <c r="I23" s="155">
        <f t="shared" si="15"/>
        <v>2.4376260018291256</v>
      </c>
      <c r="J23" s="155">
        <f t="shared" ref="J23:AO23" si="20">IF(J$13,J6,IF(J$14,I23,I23*(INDEX($E6:$BR6,J$19)/INDEX($E6:$BR6,J$18))^(1/J$17)))</f>
        <v>2.4856782933806323</v>
      </c>
      <c r="K23" s="155">
        <f t="shared" si="20"/>
        <v>2.5343546107948489</v>
      </c>
      <c r="L23" s="155">
        <f t="shared" si="20"/>
        <v>2.5839841424215879</v>
      </c>
      <c r="M23" s="155">
        <f t="shared" si="20"/>
        <v>2.6345855547784343</v>
      </c>
      <c r="N23" s="155">
        <f t="shared" si="20"/>
        <v>2.6861778799239744</v>
      </c>
      <c r="O23" s="155">
        <f t="shared" si="20"/>
        <v>2.7387805226160813</v>
      </c>
      <c r="P23" s="155">
        <f t="shared" si="20"/>
        <v>2.7926409789634135</v>
      </c>
      <c r="Q23" s="155">
        <f t="shared" si="20"/>
        <v>2.8475606471511936</v>
      </c>
      <c r="R23" s="155">
        <f t="shared" si="20"/>
        <v>2.9035603574842321</v>
      </c>
      <c r="S23" s="155">
        <f t="shared" si="20"/>
        <v>2.9606613499130607</v>
      </c>
      <c r="T23" s="155">
        <f t="shared" si="20"/>
        <v>3.0188852820899656</v>
      </c>
      <c r="U23" s="155">
        <f t="shared" si="20"/>
        <v>3.0787018535133144</v>
      </c>
      <c r="V23" s="155">
        <f t="shared" si="20"/>
        <v>3.1397036379813823</v>
      </c>
      <c r="W23" s="155">
        <f t="shared" si="20"/>
        <v>3.2019141194540146</v>
      </c>
      <c r="X23" s="155">
        <f t="shared" si="20"/>
        <v>3.2653572472051811</v>
      </c>
      <c r="Y23" s="155">
        <f t="shared" si="20"/>
        <v>3.3300574450427662</v>
      </c>
      <c r="Z23" s="155">
        <f t="shared" si="20"/>
        <v>3.396381813861387</v>
      </c>
      <c r="AA23" s="155">
        <f t="shared" si="20"/>
        <v>3.4640271574595078</v>
      </c>
      <c r="AB23" s="155">
        <f t="shared" si="20"/>
        <v>3.5330197855389649</v>
      </c>
      <c r="AC23" s="155">
        <f t="shared" si="20"/>
        <v>3.6033865318088814</v>
      </c>
      <c r="AD23" s="155">
        <f t="shared" si="20"/>
        <v>3.6751547644222615</v>
      </c>
      <c r="AE23" s="155">
        <f t="shared" si="20"/>
        <v>3.7486647716197057</v>
      </c>
      <c r="AF23" s="155">
        <f t="shared" si="20"/>
        <v>3.8236451172122781</v>
      </c>
      <c r="AG23" s="155">
        <f t="shared" si="20"/>
        <v>3.9001252107331648</v>
      </c>
      <c r="AH23" s="155">
        <f t="shared" si="20"/>
        <v>3.9781350499615264</v>
      </c>
      <c r="AI23" s="155">
        <f t="shared" si="20"/>
        <v>4.0577052326885257</v>
      </c>
      <c r="AJ23" s="155">
        <f t="shared" si="20"/>
        <v>4.1390085654141613</v>
      </c>
      <c r="AK23" s="155">
        <f t="shared" si="20"/>
        <v>4.221940954843828</v>
      </c>
      <c r="AL23" s="155">
        <f t="shared" si="20"/>
        <v>4.3065350420225608</v>
      </c>
      <c r="AM23" s="155">
        <f t="shared" si="20"/>
        <v>4.3928241220167177</v>
      </c>
      <c r="AN23" s="155">
        <f t="shared" si="20"/>
        <v>4.4808421570184569</v>
      </c>
      <c r="AO23" s="155">
        <f t="shared" si="20"/>
        <v>4.4808421570184569</v>
      </c>
      <c r="AP23" s="155">
        <f t="shared" ref="AP23:BR23" si="21">IF(AP$13,AP6,IF(AP$14,AO23,AO23*(INDEX($E6:$BR6,AP$19)/INDEX($E6:$BR6,AP$18))^(1/AP$17)))</f>
        <v>4.4808421570184569</v>
      </c>
      <c r="AQ23" s="155">
        <f t="shared" si="21"/>
        <v>4.4808421570184569</v>
      </c>
      <c r="AR23" s="155">
        <f t="shared" si="21"/>
        <v>4.4808421570184569</v>
      </c>
      <c r="AS23" s="155">
        <f t="shared" si="21"/>
        <v>4.4808421570184569</v>
      </c>
      <c r="AT23" s="155">
        <f t="shared" si="21"/>
        <v>4.4808421570184569</v>
      </c>
      <c r="AU23" s="155">
        <f t="shared" si="21"/>
        <v>4.4808421570184569</v>
      </c>
      <c r="AV23" s="155">
        <f t="shared" si="21"/>
        <v>4.4808421570184569</v>
      </c>
      <c r="AW23" s="155">
        <f t="shared" si="21"/>
        <v>4.4808421570184569</v>
      </c>
      <c r="AX23" s="155">
        <f t="shared" si="21"/>
        <v>4.4808421570184569</v>
      </c>
      <c r="AY23" s="155">
        <f t="shared" si="21"/>
        <v>4.4808421570184569</v>
      </c>
      <c r="AZ23" s="155">
        <f t="shared" si="21"/>
        <v>4.4808421570184569</v>
      </c>
      <c r="BA23" s="155">
        <f t="shared" si="21"/>
        <v>4.4808421570184569</v>
      </c>
      <c r="BB23" s="155">
        <f t="shared" si="21"/>
        <v>4.4808421570184569</v>
      </c>
      <c r="BC23" s="155">
        <f t="shared" si="21"/>
        <v>4.4808421570184569</v>
      </c>
      <c r="BD23" s="155">
        <f t="shared" si="21"/>
        <v>4.4808421570184569</v>
      </c>
      <c r="BE23" s="155">
        <f t="shared" si="21"/>
        <v>4.4808421570184569</v>
      </c>
      <c r="BF23" s="155">
        <f t="shared" si="21"/>
        <v>4.4808421570184569</v>
      </c>
      <c r="BG23" s="155">
        <f t="shared" si="21"/>
        <v>4.4808421570184569</v>
      </c>
      <c r="BH23" s="155">
        <f t="shared" si="21"/>
        <v>4.4808421570184569</v>
      </c>
      <c r="BI23" s="155">
        <f t="shared" si="21"/>
        <v>4.4808421570184569</v>
      </c>
      <c r="BJ23" s="155">
        <f t="shared" si="21"/>
        <v>4.4808421570184569</v>
      </c>
      <c r="BK23" s="155">
        <f t="shared" si="21"/>
        <v>4.4808421570184569</v>
      </c>
      <c r="BL23" s="155">
        <f t="shared" si="21"/>
        <v>4.4808421570184569</v>
      </c>
      <c r="BM23" s="155">
        <f t="shared" si="21"/>
        <v>4.4808421570184569</v>
      </c>
      <c r="BN23" s="155">
        <f t="shared" si="21"/>
        <v>4.4808421570184569</v>
      </c>
      <c r="BO23" s="155">
        <f t="shared" si="21"/>
        <v>4.4808421570184569</v>
      </c>
      <c r="BP23" s="155">
        <f t="shared" si="21"/>
        <v>4.4808421570184569</v>
      </c>
      <c r="BQ23" s="155">
        <f t="shared" si="21"/>
        <v>4.4808421570184569</v>
      </c>
      <c r="BR23" s="155">
        <f t="shared" si="21"/>
        <v>4.4808421570184569</v>
      </c>
    </row>
    <row r="24" spans="3:87">
      <c r="C24" s="156" t="s">
        <v>16469</v>
      </c>
      <c r="D24" s="116"/>
      <c r="E24" s="155">
        <f t="shared" si="15"/>
        <v>0.20089079724013401</v>
      </c>
      <c r="F24" s="155">
        <f t="shared" si="15"/>
        <v>0.18846399482170798</v>
      </c>
      <c r="G24" s="155">
        <f t="shared" si="15"/>
        <v>0.17680589570113389</v>
      </c>
      <c r="H24" s="155">
        <f t="shared" si="15"/>
        <v>0.16586894904914515</v>
      </c>
      <c r="I24" s="155">
        <f t="shared" si="15"/>
        <v>0.15560854545921948</v>
      </c>
      <c r="J24" s="155">
        <f t="shared" ref="J24:AO24" si="22">IF(J$13,J7,IF(J$14,I24,I24*(INDEX($E7:$BR7,J$19)/INDEX($E7:$BR7,J$18))^(1/J$17)))</f>
        <v>0.14598283499559422</v>
      </c>
      <c r="K24" s="155">
        <f t="shared" si="22"/>
        <v>0.14304098967707118</v>
      </c>
      <c r="L24" s="155">
        <f t="shared" si="22"/>
        <v>0.14015842840984347</v>
      </c>
      <c r="M24" s="155">
        <f t="shared" si="22"/>
        <v>0.13733395650202301</v>
      </c>
      <c r="N24" s="155">
        <f t="shared" si="22"/>
        <v>0.13456640333714637</v>
      </c>
      <c r="O24" s="155">
        <f t="shared" si="22"/>
        <v>0.13185462188900687</v>
      </c>
      <c r="P24" s="155">
        <f t="shared" si="22"/>
        <v>0.13245686476750601</v>
      </c>
      <c r="Q24" s="155">
        <f t="shared" si="22"/>
        <v>0.13306185837616163</v>
      </c>
      <c r="R24" s="155">
        <f t="shared" si="22"/>
        <v>0.13366961527886895</v>
      </c>
      <c r="S24" s="155">
        <f t="shared" si="22"/>
        <v>0.13428014809690839</v>
      </c>
      <c r="T24" s="155">
        <f t="shared" si="22"/>
        <v>0.13489346950920786</v>
      </c>
      <c r="U24" s="155">
        <f t="shared" si="22"/>
        <v>0.13682514291797848</v>
      </c>
      <c r="V24" s="155">
        <f t="shared" si="22"/>
        <v>0.1387844778745744</v>
      </c>
      <c r="W24" s="155">
        <f t="shared" si="22"/>
        <v>0.14077187049214016</v>
      </c>
      <c r="X24" s="155">
        <f t="shared" si="22"/>
        <v>0.14278772255615729</v>
      </c>
      <c r="Y24" s="155">
        <f t="shared" si="22"/>
        <v>0.14483244160567227</v>
      </c>
      <c r="Z24" s="155">
        <f t="shared" si="22"/>
        <v>0.14739236914039297</v>
      </c>
      <c r="AA24" s="155">
        <f t="shared" si="22"/>
        <v>0.14999754364402734</v>
      </c>
      <c r="AB24" s="155">
        <f t="shared" si="22"/>
        <v>0.15264876486116505</v>
      </c>
      <c r="AC24" s="155">
        <f t="shared" si="22"/>
        <v>0.15534684667195942</v>
      </c>
      <c r="AD24" s="155">
        <f t="shared" si="22"/>
        <v>0.15809261734197494</v>
      </c>
      <c r="AE24" s="155">
        <f t="shared" si="22"/>
        <v>0.1612685263112858</v>
      </c>
      <c r="AF24" s="155">
        <f t="shared" si="22"/>
        <v>0.16450823584226065</v>
      </c>
      <c r="AG24" s="155">
        <f t="shared" si="22"/>
        <v>0.16781302761888603</v>
      </c>
      <c r="AH24" s="155">
        <f t="shared" si="22"/>
        <v>0.17118420907278764</v>
      </c>
      <c r="AI24" s="155">
        <f t="shared" si="22"/>
        <v>0.17462311390047247</v>
      </c>
      <c r="AJ24" s="155">
        <f t="shared" si="22"/>
        <v>0.17812886609594797</v>
      </c>
      <c r="AK24" s="155">
        <f t="shared" si="22"/>
        <v>0.18170500014512861</v>
      </c>
      <c r="AL24" s="155">
        <f t="shared" si="22"/>
        <v>0.18535292904159031</v>
      </c>
      <c r="AM24" s="155">
        <f t="shared" si="22"/>
        <v>0.18907409414631823</v>
      </c>
      <c r="AN24" s="155">
        <f t="shared" si="22"/>
        <v>0.19286996575721382</v>
      </c>
      <c r="AO24" s="155">
        <f t="shared" si="22"/>
        <v>0.19286996575721382</v>
      </c>
      <c r="AP24" s="155">
        <f t="shared" ref="AP24:BR24" si="23">IF(AP$13,AP7,IF(AP$14,AO24,AO24*(INDEX($E7:$BR7,AP$19)/INDEX($E7:$BR7,AP$18))^(1/AP$17)))</f>
        <v>0.19286996575721382</v>
      </c>
      <c r="AQ24" s="155">
        <f t="shared" si="23"/>
        <v>0.19286996575721382</v>
      </c>
      <c r="AR24" s="155">
        <f t="shared" si="23"/>
        <v>0.19286996575721382</v>
      </c>
      <c r="AS24" s="155">
        <f t="shared" si="23"/>
        <v>0.19286996575721382</v>
      </c>
      <c r="AT24" s="155">
        <f t="shared" si="23"/>
        <v>0.19286996575721382</v>
      </c>
      <c r="AU24" s="155">
        <f t="shared" si="23"/>
        <v>0.19286996575721382</v>
      </c>
      <c r="AV24" s="155">
        <f t="shared" si="23"/>
        <v>0.19286996575721382</v>
      </c>
      <c r="AW24" s="155">
        <f t="shared" si="23"/>
        <v>0.19286996575721382</v>
      </c>
      <c r="AX24" s="155">
        <f t="shared" si="23"/>
        <v>0.19286996575721382</v>
      </c>
      <c r="AY24" s="155">
        <f t="shared" si="23"/>
        <v>0.19286996575721382</v>
      </c>
      <c r="AZ24" s="155">
        <f t="shared" si="23"/>
        <v>0.19286996575721382</v>
      </c>
      <c r="BA24" s="155">
        <f t="shared" si="23"/>
        <v>0.19286996575721382</v>
      </c>
      <c r="BB24" s="155">
        <f t="shared" si="23"/>
        <v>0.19286996575721382</v>
      </c>
      <c r="BC24" s="155">
        <f t="shared" si="23"/>
        <v>0.19286996575721382</v>
      </c>
      <c r="BD24" s="155">
        <f t="shared" si="23"/>
        <v>0.19286996575721382</v>
      </c>
      <c r="BE24" s="155">
        <f t="shared" si="23"/>
        <v>0.19286996575721382</v>
      </c>
      <c r="BF24" s="155">
        <f t="shared" si="23"/>
        <v>0.19286996575721382</v>
      </c>
      <c r="BG24" s="155">
        <f t="shared" si="23"/>
        <v>0.19286996575721382</v>
      </c>
      <c r="BH24" s="155">
        <f t="shared" si="23"/>
        <v>0.19286996575721382</v>
      </c>
      <c r="BI24" s="155">
        <f t="shared" si="23"/>
        <v>0.19286996575721382</v>
      </c>
      <c r="BJ24" s="155">
        <f t="shared" si="23"/>
        <v>0.19286996575721382</v>
      </c>
      <c r="BK24" s="155">
        <f t="shared" si="23"/>
        <v>0.19286996575721382</v>
      </c>
      <c r="BL24" s="155">
        <f t="shared" si="23"/>
        <v>0.19286996575721382</v>
      </c>
      <c r="BM24" s="155">
        <f t="shared" si="23"/>
        <v>0.19286996575721382</v>
      </c>
      <c r="BN24" s="155">
        <f t="shared" si="23"/>
        <v>0.19286996575721382</v>
      </c>
      <c r="BO24" s="155">
        <f t="shared" si="23"/>
        <v>0.19286996575721382</v>
      </c>
      <c r="BP24" s="155">
        <f t="shared" si="23"/>
        <v>0.19286996575721382</v>
      </c>
      <c r="BQ24" s="155">
        <f t="shared" si="23"/>
        <v>0.19286996575721382</v>
      </c>
      <c r="BR24" s="155">
        <f t="shared" si="23"/>
        <v>0.19286996575721382</v>
      </c>
    </row>
    <row r="25" spans="3:87">
      <c r="C25" s="156" t="s">
        <v>16470</v>
      </c>
      <c r="D25" s="116"/>
      <c r="E25" s="155">
        <f t="shared" si="15"/>
        <v>0.14539943013478554</v>
      </c>
      <c r="F25" s="155">
        <f t="shared" si="15"/>
        <v>0.14824467047801138</v>
      </c>
      <c r="G25" s="155">
        <f t="shared" si="15"/>
        <v>0.15114558774241368</v>
      </c>
      <c r="H25" s="155">
        <f t="shared" si="15"/>
        <v>0.15410327143860592</v>
      </c>
      <c r="I25" s="155">
        <f t="shared" si="15"/>
        <v>0.15711883239722693</v>
      </c>
      <c r="J25" s="155">
        <f t="shared" ref="J25:AO25" si="24">IF(J$13,J8,IF(J$14,I25,I25*(INDEX($E8:$BR8,J$19)/INDEX($E8:$BR8,J$18))^(1/J$17)))</f>
        <v>0.16019340318614078</v>
      </c>
      <c r="K25" s="155">
        <f t="shared" si="24"/>
        <v>0.16330725839852125</v>
      </c>
      <c r="L25" s="155">
        <f t="shared" si="24"/>
        <v>0.16648164103644372</v>
      </c>
      <c r="M25" s="155">
        <f t="shared" si="24"/>
        <v>0.16971772763799134</v>
      </c>
      <c r="N25" s="155">
        <f t="shared" si="24"/>
        <v>0.17301671761091084</v>
      </c>
      <c r="O25" s="155">
        <f t="shared" si="24"/>
        <v>0.17637983367715532</v>
      </c>
      <c r="P25" s="155">
        <f t="shared" si="24"/>
        <v>0.17983319525455149</v>
      </c>
      <c r="Q25" s="155">
        <f t="shared" si="24"/>
        <v>0.18335417060578799</v>
      </c>
      <c r="R25" s="155">
        <f t="shared" si="24"/>
        <v>0.18694408354892159</v>
      </c>
      <c r="S25" s="155">
        <f t="shared" si="24"/>
        <v>0.19060428382119912</v>
      </c>
      <c r="T25" s="155">
        <f t="shared" si="24"/>
        <v>0.19433614758653225</v>
      </c>
      <c r="U25" s="155">
        <f t="shared" si="24"/>
        <v>0.1981801560646452</v>
      </c>
      <c r="V25" s="155">
        <f t="shared" si="24"/>
        <v>0.20210019981135491</v>
      </c>
      <c r="W25" s="155">
        <f t="shared" si="24"/>
        <v>0.2060977828197206</v>
      </c>
      <c r="X25" s="155">
        <f t="shared" si="24"/>
        <v>0.21017443883208969</v>
      </c>
      <c r="Y25" s="155">
        <f t="shared" si="24"/>
        <v>0.21433173192854493</v>
      </c>
      <c r="Z25" s="155">
        <f t="shared" si="24"/>
        <v>0.21859748739515769</v>
      </c>
      <c r="AA25" s="155">
        <f t="shared" si="24"/>
        <v>0.22294814242161259</v>
      </c>
      <c r="AB25" s="155">
        <f t="shared" si="24"/>
        <v>0.22738538672859751</v>
      </c>
      <c r="AC25" s="155">
        <f t="shared" si="24"/>
        <v>0.23191094366660958</v>
      </c>
      <c r="AD25" s="155">
        <f t="shared" si="24"/>
        <v>0.23652657088527532</v>
      </c>
      <c r="AE25" s="155">
        <f t="shared" si="24"/>
        <v>0.24126127777809353</v>
      </c>
      <c r="AF25" s="155">
        <f t="shared" si="24"/>
        <v>0.24609076239198127</v>
      </c>
      <c r="AG25" s="155">
        <f t="shared" si="24"/>
        <v>0.25101692195449976</v>
      </c>
      <c r="AH25" s="155">
        <f t="shared" si="24"/>
        <v>0.25604169167125368</v>
      </c>
      <c r="AI25" s="155">
        <f t="shared" si="24"/>
        <v>0.26116704548612268</v>
      </c>
      <c r="AJ25" s="155">
        <f t="shared" si="24"/>
        <v>0.26641065800771951</v>
      </c>
      <c r="AK25" s="155">
        <f t="shared" si="24"/>
        <v>0.2717595497854548</v>
      </c>
      <c r="AL25" s="155">
        <f t="shared" si="24"/>
        <v>0.27721583457615689</v>
      </c>
      <c r="AM25" s="155">
        <f t="shared" si="24"/>
        <v>0.28278166857585918</v>
      </c>
      <c r="AN25" s="155">
        <f t="shared" si="24"/>
        <v>0.28845925127187816</v>
      </c>
      <c r="AO25" s="155">
        <f t="shared" si="24"/>
        <v>0.28845925127187816</v>
      </c>
      <c r="AP25" s="155">
        <f t="shared" ref="AP25:BR25" si="25">IF(AP$13,AP8,IF(AP$14,AO25,AO25*(INDEX($E8:$BR8,AP$19)/INDEX($E8:$BR8,AP$18))^(1/AP$17)))</f>
        <v>0.28845925127187816</v>
      </c>
      <c r="AQ25" s="155">
        <f t="shared" si="25"/>
        <v>0.28845925127187816</v>
      </c>
      <c r="AR25" s="155">
        <f t="shared" si="25"/>
        <v>0.28845925127187816</v>
      </c>
      <c r="AS25" s="155">
        <f t="shared" si="25"/>
        <v>0.28845925127187816</v>
      </c>
      <c r="AT25" s="155">
        <f t="shared" si="25"/>
        <v>0.28845925127187816</v>
      </c>
      <c r="AU25" s="155">
        <f t="shared" si="25"/>
        <v>0.28845925127187816</v>
      </c>
      <c r="AV25" s="155">
        <f t="shared" si="25"/>
        <v>0.28845925127187816</v>
      </c>
      <c r="AW25" s="155">
        <f t="shared" si="25"/>
        <v>0.28845925127187816</v>
      </c>
      <c r="AX25" s="155">
        <f t="shared" si="25"/>
        <v>0.28845925127187816</v>
      </c>
      <c r="AY25" s="155">
        <f t="shared" si="25"/>
        <v>0.28845925127187816</v>
      </c>
      <c r="AZ25" s="155">
        <f t="shared" si="25"/>
        <v>0.28845925127187816</v>
      </c>
      <c r="BA25" s="155">
        <f t="shared" si="25"/>
        <v>0.28845925127187816</v>
      </c>
      <c r="BB25" s="155">
        <f t="shared" si="25"/>
        <v>0.28845925127187816</v>
      </c>
      <c r="BC25" s="155">
        <f t="shared" si="25"/>
        <v>0.28845925127187816</v>
      </c>
      <c r="BD25" s="155">
        <f t="shared" si="25"/>
        <v>0.28845925127187816</v>
      </c>
      <c r="BE25" s="155">
        <f t="shared" si="25"/>
        <v>0.28845925127187816</v>
      </c>
      <c r="BF25" s="155">
        <f t="shared" si="25"/>
        <v>0.28845925127187816</v>
      </c>
      <c r="BG25" s="155">
        <f t="shared" si="25"/>
        <v>0.28845925127187816</v>
      </c>
      <c r="BH25" s="155">
        <f t="shared" si="25"/>
        <v>0.28845925127187816</v>
      </c>
      <c r="BI25" s="155">
        <f t="shared" si="25"/>
        <v>0.28845925127187816</v>
      </c>
      <c r="BJ25" s="155">
        <f t="shared" si="25"/>
        <v>0.28845925127187816</v>
      </c>
      <c r="BK25" s="155">
        <f t="shared" si="25"/>
        <v>0.28845925127187816</v>
      </c>
      <c r="BL25" s="155">
        <f t="shared" si="25"/>
        <v>0.28845925127187816</v>
      </c>
      <c r="BM25" s="155">
        <f t="shared" si="25"/>
        <v>0.28845925127187816</v>
      </c>
      <c r="BN25" s="155">
        <f t="shared" si="25"/>
        <v>0.28845925127187816</v>
      </c>
      <c r="BO25" s="155">
        <f t="shared" si="25"/>
        <v>0.28845925127187816</v>
      </c>
      <c r="BP25" s="155">
        <f t="shared" si="25"/>
        <v>0.28845925127187816</v>
      </c>
      <c r="BQ25" s="155">
        <f t="shared" si="25"/>
        <v>0.28845925127187816</v>
      </c>
      <c r="BR25" s="155">
        <f t="shared" si="25"/>
        <v>0.28845925127187816</v>
      </c>
    </row>
    <row r="26" spans="3:87">
      <c r="C26" s="156" t="s">
        <v>16471</v>
      </c>
      <c r="D26" s="116"/>
      <c r="E26" s="155">
        <f t="shared" si="15"/>
        <v>3.0829085834158616</v>
      </c>
      <c r="F26" s="155">
        <f t="shared" si="15"/>
        <v>2.9519491241204636</v>
      </c>
      <c r="G26" s="155">
        <f t="shared" si="15"/>
        <v>2.8265527165714595</v>
      </c>
      <c r="H26" s="155">
        <f t="shared" si="15"/>
        <v>2.7064830468370444</v>
      </c>
      <c r="I26" s="155">
        <f t="shared" si="15"/>
        <v>2.5915138394098101</v>
      </c>
      <c r="J26" s="155">
        <f t="shared" ref="J26:AO26" si="26">IF(J$13,J9,IF(J$14,I26,I26*(INDEX($E9:$BR9,J$19)/INDEX($E9:$BR9,J$18))^(1/J$17)))</f>
        <v>2.4814284307826067</v>
      </c>
      <c r="K26" s="155">
        <f t="shared" si="26"/>
        <v>2.3755183228013399</v>
      </c>
      <c r="L26" s="155">
        <f t="shared" si="26"/>
        <v>2.2741285752840121</v>
      </c>
      <c r="M26" s="155">
        <f t="shared" si="26"/>
        <v>2.177066254249973</v>
      </c>
      <c r="N26" s="155">
        <f t="shared" si="26"/>
        <v>2.084146660354103</v>
      </c>
      <c r="O26" s="155">
        <f t="shared" si="26"/>
        <v>1.9951929774234676</v>
      </c>
      <c r="P26" s="155">
        <f t="shared" si="26"/>
        <v>1.9446161151537376</v>
      </c>
      <c r="Q26" s="155">
        <f t="shared" si="26"/>
        <v>1.8953213439027694</v>
      </c>
      <c r="R26" s="155">
        <f t="shared" si="26"/>
        <v>1.847276163485565</v>
      </c>
      <c r="S26" s="155">
        <f t="shared" si="26"/>
        <v>1.8004488975759705</v>
      </c>
      <c r="T26" s="155">
        <f t="shared" si="26"/>
        <v>1.7548086728223826</v>
      </c>
      <c r="U26" s="155">
        <f t="shared" si="26"/>
        <v>1.7431567675419721</v>
      </c>
      <c r="V26" s="155">
        <f t="shared" si="26"/>
        <v>1.7315822307512245</v>
      </c>
      <c r="W26" s="155">
        <f t="shared" si="26"/>
        <v>1.7200845487244403</v>
      </c>
      <c r="X26" s="155">
        <f t="shared" si="26"/>
        <v>1.708663211147051</v>
      </c>
      <c r="Y26" s="155">
        <f t="shared" si="26"/>
        <v>1.69731771109297</v>
      </c>
      <c r="Z26" s="155">
        <f t="shared" si="26"/>
        <v>1.7044913714772698</v>
      </c>
      <c r="AA26" s="155">
        <f t="shared" si="26"/>
        <v>1.7116953511135122</v>
      </c>
      <c r="AB26" s="155">
        <f t="shared" si="26"/>
        <v>1.7189297781450701</v>
      </c>
      <c r="AC26" s="155">
        <f t="shared" si="26"/>
        <v>1.7261947812569105</v>
      </c>
      <c r="AD26" s="155">
        <f t="shared" si="26"/>
        <v>1.7334904896778842</v>
      </c>
      <c r="AE26" s="155">
        <f t="shared" si="26"/>
        <v>1.7597274993058052</v>
      </c>
      <c r="AF26" s="155">
        <f t="shared" si="26"/>
        <v>1.7863616156258681</v>
      </c>
      <c r="AG26" s="155">
        <f t="shared" si="26"/>
        <v>1.8133988489924231</v>
      </c>
      <c r="AH26" s="155">
        <f t="shared" si="26"/>
        <v>1.8408453007287209</v>
      </c>
      <c r="AI26" s="155">
        <f t="shared" si="26"/>
        <v>1.8687071645037612</v>
      </c>
      <c r="AJ26" s="155">
        <f t="shared" si="26"/>
        <v>1.8970485503068835</v>
      </c>
      <c r="AK26" s="155">
        <f t="shared" si="26"/>
        <v>1.9258197702565745</v>
      </c>
      <c r="AL26" s="155">
        <f t="shared" si="26"/>
        <v>1.9550273433492884</v>
      </c>
      <c r="AM26" s="155">
        <f t="shared" si="26"/>
        <v>1.9846778874505784</v>
      </c>
      <c r="AN26" s="155">
        <f t="shared" si="26"/>
        <v>2.0147781207945759</v>
      </c>
      <c r="AO26" s="155">
        <f t="shared" si="26"/>
        <v>2.0147781207945759</v>
      </c>
      <c r="AP26" s="155">
        <f t="shared" ref="AP26:BR26" si="27">IF(AP$13,AP9,IF(AP$14,AO26,AO26*(INDEX($E9:$BR9,AP$19)/INDEX($E9:$BR9,AP$18))^(1/AP$17)))</f>
        <v>2.0147781207945759</v>
      </c>
      <c r="AQ26" s="155">
        <f t="shared" si="27"/>
        <v>2.0147781207945759</v>
      </c>
      <c r="AR26" s="155">
        <f t="shared" si="27"/>
        <v>2.0147781207945759</v>
      </c>
      <c r="AS26" s="155">
        <f t="shared" si="27"/>
        <v>2.0147781207945759</v>
      </c>
      <c r="AT26" s="155">
        <f t="shared" si="27"/>
        <v>2.0147781207945759</v>
      </c>
      <c r="AU26" s="155">
        <f t="shared" si="27"/>
        <v>2.0147781207945759</v>
      </c>
      <c r="AV26" s="155">
        <f t="shared" si="27"/>
        <v>2.0147781207945759</v>
      </c>
      <c r="AW26" s="155">
        <f t="shared" si="27"/>
        <v>2.0147781207945759</v>
      </c>
      <c r="AX26" s="155">
        <f t="shared" si="27"/>
        <v>2.0147781207945759</v>
      </c>
      <c r="AY26" s="155">
        <f t="shared" si="27"/>
        <v>2.0147781207945759</v>
      </c>
      <c r="AZ26" s="155">
        <f t="shared" si="27"/>
        <v>2.0147781207945759</v>
      </c>
      <c r="BA26" s="155">
        <f t="shared" si="27"/>
        <v>2.0147781207945759</v>
      </c>
      <c r="BB26" s="155">
        <f t="shared" si="27"/>
        <v>2.0147781207945759</v>
      </c>
      <c r="BC26" s="155">
        <f t="shared" si="27"/>
        <v>2.0147781207945759</v>
      </c>
      <c r="BD26" s="155">
        <f t="shared" si="27"/>
        <v>2.0147781207945759</v>
      </c>
      <c r="BE26" s="155">
        <f t="shared" si="27"/>
        <v>2.0147781207945759</v>
      </c>
      <c r="BF26" s="155">
        <f t="shared" si="27"/>
        <v>2.0147781207945759</v>
      </c>
      <c r="BG26" s="155">
        <f t="shared" si="27"/>
        <v>2.0147781207945759</v>
      </c>
      <c r="BH26" s="155">
        <f t="shared" si="27"/>
        <v>2.0147781207945759</v>
      </c>
      <c r="BI26" s="155">
        <f t="shared" si="27"/>
        <v>2.0147781207945759</v>
      </c>
      <c r="BJ26" s="155">
        <f t="shared" si="27"/>
        <v>2.0147781207945759</v>
      </c>
      <c r="BK26" s="155">
        <f t="shared" si="27"/>
        <v>2.0147781207945759</v>
      </c>
      <c r="BL26" s="155">
        <f t="shared" si="27"/>
        <v>2.0147781207945759</v>
      </c>
      <c r="BM26" s="155">
        <f t="shared" si="27"/>
        <v>2.0147781207945759</v>
      </c>
      <c r="BN26" s="155">
        <f t="shared" si="27"/>
        <v>2.0147781207945759</v>
      </c>
      <c r="BO26" s="155">
        <f t="shared" si="27"/>
        <v>2.0147781207945759</v>
      </c>
      <c r="BP26" s="155">
        <f t="shared" si="27"/>
        <v>2.0147781207945759</v>
      </c>
      <c r="BQ26" s="155">
        <f t="shared" si="27"/>
        <v>2.0147781207945759</v>
      </c>
      <c r="BR26" s="155">
        <f t="shared" si="27"/>
        <v>2.0147781207945759</v>
      </c>
    </row>
    <row r="27" spans="3:87">
      <c r="C27" s="156" t="s">
        <v>16472</v>
      </c>
      <c r="D27" s="116"/>
      <c r="E27" s="155">
        <f t="shared" si="15"/>
        <v>-2.1851169725219601</v>
      </c>
      <c r="F27" s="155">
        <f t="shared" si="15"/>
        <v>-1.8083802948776901</v>
      </c>
      <c r="G27" s="155">
        <f t="shared" si="15"/>
        <v>-1.4965969016878597</v>
      </c>
      <c r="H27" s="155">
        <f t="shared" si="15"/>
        <v>-1.2385681775487332</v>
      </c>
      <c r="I27" s="155">
        <f t="shared" si="15"/>
        <v>-1.0250262637229099</v>
      </c>
      <c r="J27" s="155">
        <f t="shared" ref="J27:AO27" si="28">IF(J$13,J10,IF(J$14,I27,I27*(INDEX($E10:$BR10,J$19)/INDEX($E10:$BR10,J$18))^(1/J$17)))</f>
        <v>-0.84830117579894637</v>
      </c>
      <c r="K27" s="155">
        <f t="shared" si="28"/>
        <v>0.60118556698584769</v>
      </c>
      <c r="L27" s="155">
        <f t="shared" si="28"/>
        <v>-0.42605633030238227</v>
      </c>
      <c r="M27" s="155">
        <f t="shared" si="28"/>
        <v>0.30194337083113282</v>
      </c>
      <c r="N27" s="155">
        <f t="shared" si="28"/>
        <v>-0.21398531767891263</v>
      </c>
      <c r="O27" s="155">
        <f t="shared" si="28"/>
        <v>0.15165001323295776</v>
      </c>
      <c r="P27" s="155">
        <f t="shared" si="28"/>
        <v>0.20149900729267708</v>
      </c>
      <c r="Q27" s="155">
        <f t="shared" si="28"/>
        <v>0.26773390304663963</v>
      </c>
      <c r="R27" s="155">
        <f t="shared" si="28"/>
        <v>0.35574092301343313</v>
      </c>
      <c r="S27" s="155">
        <f t="shared" si="28"/>
        <v>0.47267679911424543</v>
      </c>
      <c r="T27" s="155">
        <f t="shared" si="28"/>
        <v>0.62805075819869083</v>
      </c>
      <c r="U27" s="155">
        <f t="shared" si="28"/>
        <v>0.65651075051588081</v>
      </c>
      <c r="V27" s="155">
        <f t="shared" si="28"/>
        <v>0.68626040159411994</v>
      </c>
      <c r="W27" s="155">
        <f t="shared" si="28"/>
        <v>0.71735815205775599</v>
      </c>
      <c r="X27" s="155">
        <f t="shared" si="28"/>
        <v>0.74986509075613816</v>
      </c>
      <c r="Y27" s="155">
        <f t="shared" si="28"/>
        <v>0.78384507476739373</v>
      </c>
      <c r="Z27" s="155">
        <f t="shared" si="28"/>
        <v>0.79411509904132571</v>
      </c>
      <c r="AA27" s="155">
        <f t="shared" si="28"/>
        <v>0.80451968230144322</v>
      </c>
      <c r="AB27" s="155">
        <f t="shared" si="28"/>
        <v>0.81506058755436428</v>
      </c>
      <c r="AC27" s="155">
        <f t="shared" si="28"/>
        <v>0.82573960090581344</v>
      </c>
      <c r="AD27" s="155">
        <f t="shared" si="28"/>
        <v>0.83655853186326834</v>
      </c>
      <c r="AE27" s="155">
        <f t="shared" si="28"/>
        <v>0.83763417333643853</v>
      </c>
      <c r="AF27" s="155">
        <f t="shared" si="28"/>
        <v>0.83871119786235959</v>
      </c>
      <c r="AG27" s="155">
        <f t="shared" si="28"/>
        <v>0.83978960721935181</v>
      </c>
      <c r="AH27" s="155">
        <f t="shared" si="28"/>
        <v>0.84086940318802184</v>
      </c>
      <c r="AI27" s="155">
        <f t="shared" si="28"/>
        <v>0.84195058755126606</v>
      </c>
      <c r="AJ27" s="155">
        <f t="shared" si="28"/>
        <v>0.84299975650716219</v>
      </c>
      <c r="AK27" s="155">
        <f t="shared" si="28"/>
        <v>0.84405023285034952</v>
      </c>
      <c r="AL27" s="155">
        <f t="shared" si="28"/>
        <v>0.84510201820998565</v>
      </c>
      <c r="AM27" s="155">
        <f t="shared" si="28"/>
        <v>0.84615511421725831</v>
      </c>
      <c r="AN27" s="155">
        <f t="shared" si="28"/>
        <v>0.84720952250538795</v>
      </c>
      <c r="AO27" s="155">
        <f t="shared" si="28"/>
        <v>0.84720952250538795</v>
      </c>
      <c r="AP27" s="155">
        <f t="shared" ref="AP27:BR27" si="29">IF(AP$13,AP10,IF(AP$14,AO27,AO27*(INDEX($E10:$BR10,AP$19)/INDEX($E10:$BR10,AP$18))^(1/AP$17)))</f>
        <v>0.84720952250538795</v>
      </c>
      <c r="AQ27" s="155">
        <f t="shared" si="29"/>
        <v>0.84720952250538795</v>
      </c>
      <c r="AR27" s="155">
        <f t="shared" si="29"/>
        <v>0.84720952250538795</v>
      </c>
      <c r="AS27" s="155">
        <f t="shared" si="29"/>
        <v>0.84720952250538795</v>
      </c>
      <c r="AT27" s="155">
        <f t="shared" si="29"/>
        <v>0.84720952250538795</v>
      </c>
      <c r="AU27" s="155">
        <f t="shared" si="29"/>
        <v>0.84720952250538795</v>
      </c>
      <c r="AV27" s="155">
        <f t="shared" si="29"/>
        <v>0.84720952250538795</v>
      </c>
      <c r="AW27" s="155">
        <f t="shared" si="29"/>
        <v>0.84720952250538795</v>
      </c>
      <c r="AX27" s="155">
        <f t="shared" si="29"/>
        <v>0.84720952250538795</v>
      </c>
      <c r="AY27" s="155">
        <f t="shared" si="29"/>
        <v>0.84720952250538795</v>
      </c>
      <c r="AZ27" s="155">
        <f t="shared" si="29"/>
        <v>0.84720952250538795</v>
      </c>
      <c r="BA27" s="155">
        <f t="shared" si="29"/>
        <v>0.84720952250538795</v>
      </c>
      <c r="BB27" s="155">
        <f t="shared" si="29"/>
        <v>0.84720952250538795</v>
      </c>
      <c r="BC27" s="155">
        <f t="shared" si="29"/>
        <v>0.84720952250538795</v>
      </c>
      <c r="BD27" s="155">
        <f t="shared" si="29"/>
        <v>0.84720952250538795</v>
      </c>
      <c r="BE27" s="155">
        <f t="shared" si="29"/>
        <v>0.84720952250538795</v>
      </c>
      <c r="BF27" s="155">
        <f t="shared" si="29"/>
        <v>0.84720952250538795</v>
      </c>
      <c r="BG27" s="155">
        <f t="shared" si="29"/>
        <v>0.84720952250538795</v>
      </c>
      <c r="BH27" s="155">
        <f t="shared" si="29"/>
        <v>0.84720952250538795</v>
      </c>
      <c r="BI27" s="155">
        <f t="shared" si="29"/>
        <v>0.84720952250538795</v>
      </c>
      <c r="BJ27" s="155">
        <f t="shared" si="29"/>
        <v>0.84720952250538795</v>
      </c>
      <c r="BK27" s="155">
        <f t="shared" si="29"/>
        <v>0.84720952250538795</v>
      </c>
      <c r="BL27" s="155">
        <f t="shared" si="29"/>
        <v>0.84720952250538795</v>
      </c>
      <c r="BM27" s="155">
        <f t="shared" si="29"/>
        <v>0.84720952250538795</v>
      </c>
      <c r="BN27" s="155">
        <f t="shared" si="29"/>
        <v>0.84720952250538795</v>
      </c>
      <c r="BO27" s="155">
        <f t="shared" si="29"/>
        <v>0.84720952250538795</v>
      </c>
      <c r="BP27" s="155">
        <f t="shared" si="29"/>
        <v>0.84720952250538795</v>
      </c>
      <c r="BQ27" s="155">
        <f t="shared" si="29"/>
        <v>0.84720952250538795</v>
      </c>
      <c r="BR27" s="155">
        <f t="shared" si="29"/>
        <v>0.84720952250538795</v>
      </c>
    </row>
    <row r="28" spans="3:87">
      <c r="E28" s="139"/>
      <c r="F28" s="139"/>
      <c r="G28" s="139"/>
      <c r="H28" s="139"/>
      <c r="I28" s="139"/>
      <c r="J28" s="139"/>
      <c r="K28" s="139"/>
      <c r="L28" s="139"/>
      <c r="M28" s="139"/>
      <c r="N28" s="139"/>
      <c r="O28" s="139"/>
      <c r="P28" s="139"/>
      <c r="Q28" s="139"/>
      <c r="R28" s="139"/>
      <c r="S28" s="139"/>
      <c r="T28" s="139"/>
      <c r="U28" s="139"/>
      <c r="V28" s="139"/>
      <c r="W28" s="139"/>
      <c r="X28" s="139"/>
      <c r="Y28" s="139"/>
      <c r="Z28" s="139"/>
      <c r="AA28" s="139"/>
      <c r="AB28" s="139"/>
      <c r="AC28" s="139"/>
      <c r="AD28" s="139"/>
      <c r="AE28" s="139"/>
      <c r="AF28" s="139"/>
      <c r="AG28" s="139"/>
      <c r="AH28" s="139"/>
      <c r="AI28" s="139"/>
      <c r="AJ28" s="139"/>
      <c r="AK28" s="139"/>
      <c r="AL28" s="139"/>
      <c r="AM28" s="139"/>
      <c r="AN28" s="139"/>
      <c r="AO28" s="139"/>
      <c r="AP28" s="139"/>
      <c r="AQ28" s="139"/>
      <c r="AR28" s="139"/>
      <c r="AS28" s="139"/>
      <c r="AT28" s="139"/>
      <c r="AU28" s="139"/>
      <c r="AV28" s="139"/>
      <c r="AW28" s="139"/>
      <c r="AX28" s="139"/>
      <c r="AY28" s="139"/>
      <c r="AZ28" s="139"/>
      <c r="BA28" s="139"/>
      <c r="BB28" s="139"/>
      <c r="BC28" s="139"/>
      <c r="BD28" s="139"/>
      <c r="BE28" s="139"/>
      <c r="BF28" s="139"/>
      <c r="BG28" s="139"/>
      <c r="BH28" s="139"/>
      <c r="BI28" s="139"/>
      <c r="BJ28" s="139"/>
      <c r="BK28" s="139"/>
      <c r="BL28" s="139"/>
      <c r="BM28" s="139"/>
      <c r="BN28" s="139"/>
      <c r="BO28" s="139"/>
      <c r="BP28" s="139"/>
      <c r="BQ28" s="139"/>
      <c r="BR28" s="139"/>
    </row>
  </sheetData>
  <conditionalFormatting sqref="E13:BR14">
    <cfRule type="cellIs" dxfId="0" priority="1" operator="equal">
      <formula>FALSE</formula>
    </cfRule>
  </conditionalFormatting>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theme="2" tint="-9.9978637043366805E-2"/>
  </sheetPr>
  <dimension ref="A1:DA43"/>
  <sheetViews>
    <sheetView zoomScale="75" zoomScaleNormal="75" workbookViewId="0"/>
  </sheetViews>
  <sheetFormatPr defaultColWidth="8.69140625" defaultRowHeight="15.5"/>
  <cols>
    <col min="1" max="1" width="26.53515625" style="41" customWidth="1"/>
    <col min="2" max="2" width="11.53515625" style="41" customWidth="1"/>
    <col min="3" max="82" width="9.07421875" style="41" customWidth="1"/>
    <col min="83" max="16384" width="8.69140625" style="41"/>
  </cols>
  <sheetData>
    <row r="1" spans="1:83">
      <c r="A1" s="41" t="s">
        <v>16724</v>
      </c>
    </row>
    <row r="2" spans="1:83">
      <c r="A2" s="41" t="s">
        <v>16725</v>
      </c>
    </row>
    <row r="3" spans="1:83">
      <c r="C3" s="41" t="s">
        <v>16402</v>
      </c>
      <c r="S3" s="288"/>
      <c r="T3" s="288"/>
      <c r="U3" s="288"/>
      <c r="V3" s="288"/>
      <c r="W3" s="289"/>
      <c r="X3" s="288"/>
      <c r="Y3" s="288"/>
      <c r="Z3" s="288"/>
      <c r="AA3" s="288"/>
      <c r="AB3" s="288"/>
      <c r="AC3" s="288"/>
      <c r="AD3" s="288"/>
      <c r="AE3" s="288"/>
      <c r="AF3" s="288"/>
      <c r="AG3" s="288"/>
      <c r="AH3" s="288"/>
      <c r="AI3" s="288"/>
      <c r="AJ3" s="288"/>
      <c r="AK3" s="288"/>
      <c r="AL3" s="288"/>
      <c r="AM3" s="288"/>
      <c r="AN3" s="288"/>
      <c r="AO3" s="288"/>
      <c r="AP3" s="288"/>
      <c r="AQ3" s="288"/>
      <c r="AR3" s="288"/>
      <c r="AS3" s="288"/>
      <c r="AT3" s="288"/>
      <c r="AU3" s="288"/>
      <c r="AV3" s="288"/>
      <c r="AW3" s="288"/>
      <c r="AX3" s="288"/>
      <c r="AY3" s="288"/>
      <c r="AZ3" s="288"/>
      <c r="BA3" s="288"/>
      <c r="BB3" s="288"/>
      <c r="BC3" s="288"/>
      <c r="BD3" s="288"/>
      <c r="BE3" s="288"/>
      <c r="BF3" s="288"/>
      <c r="BG3" s="288"/>
      <c r="BH3" s="288"/>
      <c r="BI3" s="288"/>
      <c r="BJ3" s="288"/>
      <c r="BK3" s="288"/>
      <c r="BL3" s="288"/>
      <c r="BM3" s="288"/>
      <c r="BN3" s="288"/>
      <c r="BO3" s="288"/>
      <c r="BP3" s="288"/>
      <c r="BQ3" s="288"/>
      <c r="BR3" s="288"/>
      <c r="BS3" s="288"/>
      <c r="BT3" s="288"/>
      <c r="BU3" s="288"/>
    </row>
    <row r="4" spans="1:83">
      <c r="A4" s="177"/>
      <c r="B4" s="608" t="str">
        <f>"Appr. yr: "&amp;appraisal_year</f>
        <v>Appr. yr: 2024</v>
      </c>
      <c r="C4" s="579">
        <v>2010</v>
      </c>
      <c r="D4" s="579">
        <f>C4+1</f>
        <v>2011</v>
      </c>
      <c r="E4" s="579">
        <f t="shared" ref="E4:BP4" si="0">D4+1</f>
        <v>2012</v>
      </c>
      <c r="F4" s="579">
        <f t="shared" si="0"/>
        <v>2013</v>
      </c>
      <c r="G4" s="579">
        <f t="shared" si="0"/>
        <v>2014</v>
      </c>
      <c r="H4" s="579">
        <f t="shared" si="0"/>
        <v>2015</v>
      </c>
      <c r="I4" s="579">
        <f t="shared" si="0"/>
        <v>2016</v>
      </c>
      <c r="J4" s="579">
        <f t="shared" si="0"/>
        <v>2017</v>
      </c>
      <c r="K4" s="579">
        <f t="shared" si="0"/>
        <v>2018</v>
      </c>
      <c r="L4" s="579">
        <f t="shared" si="0"/>
        <v>2019</v>
      </c>
      <c r="M4" s="579">
        <f t="shared" si="0"/>
        <v>2020</v>
      </c>
      <c r="N4" s="579">
        <f t="shared" si="0"/>
        <v>2021</v>
      </c>
      <c r="O4" s="579">
        <f t="shared" si="0"/>
        <v>2022</v>
      </c>
      <c r="P4" s="579">
        <f t="shared" si="0"/>
        <v>2023</v>
      </c>
      <c r="Q4" s="579">
        <f t="shared" si="0"/>
        <v>2024</v>
      </c>
      <c r="R4" s="579">
        <f t="shared" si="0"/>
        <v>2025</v>
      </c>
      <c r="S4" s="579">
        <f t="shared" si="0"/>
        <v>2026</v>
      </c>
      <c r="T4" s="579">
        <f t="shared" si="0"/>
        <v>2027</v>
      </c>
      <c r="U4" s="579">
        <f t="shared" si="0"/>
        <v>2028</v>
      </c>
      <c r="V4" s="579">
        <f t="shared" si="0"/>
        <v>2029</v>
      </c>
      <c r="W4" s="579">
        <f t="shared" si="0"/>
        <v>2030</v>
      </c>
      <c r="X4" s="579">
        <f t="shared" si="0"/>
        <v>2031</v>
      </c>
      <c r="Y4" s="579">
        <f t="shared" si="0"/>
        <v>2032</v>
      </c>
      <c r="Z4" s="579">
        <f t="shared" si="0"/>
        <v>2033</v>
      </c>
      <c r="AA4" s="579">
        <f t="shared" si="0"/>
        <v>2034</v>
      </c>
      <c r="AB4" s="579">
        <f t="shared" si="0"/>
        <v>2035</v>
      </c>
      <c r="AC4" s="579">
        <f t="shared" si="0"/>
        <v>2036</v>
      </c>
      <c r="AD4" s="579">
        <f t="shared" si="0"/>
        <v>2037</v>
      </c>
      <c r="AE4" s="579">
        <f t="shared" si="0"/>
        <v>2038</v>
      </c>
      <c r="AF4" s="579">
        <f t="shared" si="0"/>
        <v>2039</v>
      </c>
      <c r="AG4" s="579">
        <f t="shared" si="0"/>
        <v>2040</v>
      </c>
      <c r="AH4" s="579">
        <f t="shared" si="0"/>
        <v>2041</v>
      </c>
      <c r="AI4" s="579">
        <f t="shared" si="0"/>
        <v>2042</v>
      </c>
      <c r="AJ4" s="579">
        <f t="shared" si="0"/>
        <v>2043</v>
      </c>
      <c r="AK4" s="579">
        <f t="shared" si="0"/>
        <v>2044</v>
      </c>
      <c r="AL4" s="579">
        <f t="shared" si="0"/>
        <v>2045</v>
      </c>
      <c r="AM4" s="579">
        <f t="shared" si="0"/>
        <v>2046</v>
      </c>
      <c r="AN4" s="579">
        <f t="shared" si="0"/>
        <v>2047</v>
      </c>
      <c r="AO4" s="579">
        <f t="shared" si="0"/>
        <v>2048</v>
      </c>
      <c r="AP4" s="579">
        <f t="shared" si="0"/>
        <v>2049</v>
      </c>
      <c r="AQ4" s="579">
        <f t="shared" si="0"/>
        <v>2050</v>
      </c>
      <c r="AR4" s="579">
        <f t="shared" si="0"/>
        <v>2051</v>
      </c>
      <c r="AS4" s="579">
        <f t="shared" si="0"/>
        <v>2052</v>
      </c>
      <c r="AT4" s="579">
        <f t="shared" si="0"/>
        <v>2053</v>
      </c>
      <c r="AU4" s="579">
        <f t="shared" si="0"/>
        <v>2054</v>
      </c>
      <c r="AV4" s="579">
        <f t="shared" si="0"/>
        <v>2055</v>
      </c>
      <c r="AW4" s="579">
        <f t="shared" si="0"/>
        <v>2056</v>
      </c>
      <c r="AX4" s="579">
        <f t="shared" si="0"/>
        <v>2057</v>
      </c>
      <c r="AY4" s="579">
        <f t="shared" si="0"/>
        <v>2058</v>
      </c>
      <c r="AZ4" s="579">
        <f t="shared" si="0"/>
        <v>2059</v>
      </c>
      <c r="BA4" s="579">
        <f t="shared" si="0"/>
        <v>2060</v>
      </c>
      <c r="BB4" s="579">
        <f t="shared" si="0"/>
        <v>2061</v>
      </c>
      <c r="BC4" s="579">
        <f t="shared" si="0"/>
        <v>2062</v>
      </c>
      <c r="BD4" s="579">
        <f t="shared" si="0"/>
        <v>2063</v>
      </c>
      <c r="BE4" s="579">
        <f t="shared" si="0"/>
        <v>2064</v>
      </c>
      <c r="BF4" s="579">
        <f t="shared" si="0"/>
        <v>2065</v>
      </c>
      <c r="BG4" s="579">
        <f t="shared" si="0"/>
        <v>2066</v>
      </c>
      <c r="BH4" s="579">
        <f t="shared" si="0"/>
        <v>2067</v>
      </c>
      <c r="BI4" s="579">
        <f t="shared" si="0"/>
        <v>2068</v>
      </c>
      <c r="BJ4" s="579">
        <f t="shared" si="0"/>
        <v>2069</v>
      </c>
      <c r="BK4" s="579">
        <f t="shared" si="0"/>
        <v>2070</v>
      </c>
      <c r="BL4" s="579">
        <f t="shared" si="0"/>
        <v>2071</v>
      </c>
      <c r="BM4" s="579">
        <f t="shared" si="0"/>
        <v>2072</v>
      </c>
      <c r="BN4" s="579">
        <f t="shared" si="0"/>
        <v>2073</v>
      </c>
      <c r="BO4" s="579">
        <f t="shared" si="0"/>
        <v>2074</v>
      </c>
      <c r="BP4" s="579">
        <f t="shared" si="0"/>
        <v>2075</v>
      </c>
      <c r="BQ4" s="579">
        <f t="shared" ref="BQ4:CD4" si="1">BP4+1</f>
        <v>2076</v>
      </c>
      <c r="BR4" s="579">
        <f t="shared" si="1"/>
        <v>2077</v>
      </c>
      <c r="BS4" s="579">
        <f t="shared" si="1"/>
        <v>2078</v>
      </c>
      <c r="BT4" s="579">
        <f t="shared" si="1"/>
        <v>2079</v>
      </c>
      <c r="BU4" s="579">
        <f t="shared" si="1"/>
        <v>2080</v>
      </c>
      <c r="BV4" s="579">
        <f t="shared" si="1"/>
        <v>2081</v>
      </c>
      <c r="BW4" s="579">
        <f t="shared" si="1"/>
        <v>2082</v>
      </c>
      <c r="BX4" s="579">
        <f t="shared" si="1"/>
        <v>2083</v>
      </c>
      <c r="BY4" s="579">
        <f t="shared" si="1"/>
        <v>2084</v>
      </c>
      <c r="BZ4" s="579">
        <f t="shared" si="1"/>
        <v>2085</v>
      </c>
      <c r="CA4" s="579">
        <f t="shared" si="1"/>
        <v>2086</v>
      </c>
      <c r="CB4" s="579">
        <f t="shared" si="1"/>
        <v>2087</v>
      </c>
      <c r="CC4" s="579">
        <f t="shared" si="1"/>
        <v>2088</v>
      </c>
      <c r="CD4" s="609">
        <f t="shared" si="1"/>
        <v>2089</v>
      </c>
      <c r="CE4" s="566">
        <f>CD4+1</f>
        <v>2090</v>
      </c>
    </row>
    <row r="5" spans="1:83">
      <c r="A5" s="172" t="s">
        <v>16726</v>
      </c>
      <c r="C5" s="583">
        <v>0</v>
      </c>
      <c r="D5" s="288">
        <f t="shared" ref="D5:AI5" si="2">IF(D4&lt;=appraisal_year,dr_30,IF(D4-appraisal_year&lt;=30,dr_30,IF(D4-appraisal_year&lt;=75,dr_30plus,"?")))</f>
        <v>3.5000000000000003E-2</v>
      </c>
      <c r="E5" s="288">
        <f t="shared" si="2"/>
        <v>3.5000000000000003E-2</v>
      </c>
      <c r="F5" s="288">
        <f t="shared" si="2"/>
        <v>3.5000000000000003E-2</v>
      </c>
      <c r="G5" s="288">
        <f t="shared" si="2"/>
        <v>3.5000000000000003E-2</v>
      </c>
      <c r="H5" s="288">
        <f t="shared" si="2"/>
        <v>3.5000000000000003E-2</v>
      </c>
      <c r="I5" s="288">
        <f t="shared" si="2"/>
        <v>3.5000000000000003E-2</v>
      </c>
      <c r="J5" s="288">
        <f t="shared" si="2"/>
        <v>3.5000000000000003E-2</v>
      </c>
      <c r="K5" s="288">
        <f t="shared" si="2"/>
        <v>3.5000000000000003E-2</v>
      </c>
      <c r="L5" s="288">
        <f t="shared" si="2"/>
        <v>3.5000000000000003E-2</v>
      </c>
      <c r="M5" s="288">
        <f t="shared" si="2"/>
        <v>3.5000000000000003E-2</v>
      </c>
      <c r="N5" s="288">
        <f t="shared" si="2"/>
        <v>3.5000000000000003E-2</v>
      </c>
      <c r="O5" s="288">
        <f t="shared" si="2"/>
        <v>3.5000000000000003E-2</v>
      </c>
      <c r="P5" s="288">
        <f t="shared" si="2"/>
        <v>3.5000000000000003E-2</v>
      </c>
      <c r="Q5" s="288">
        <f t="shared" si="2"/>
        <v>3.5000000000000003E-2</v>
      </c>
      <c r="R5" s="288">
        <f t="shared" si="2"/>
        <v>3.5000000000000003E-2</v>
      </c>
      <c r="S5" s="288">
        <f t="shared" si="2"/>
        <v>3.5000000000000003E-2</v>
      </c>
      <c r="T5" s="288">
        <f t="shared" si="2"/>
        <v>3.5000000000000003E-2</v>
      </c>
      <c r="U5" s="288">
        <f t="shared" si="2"/>
        <v>3.5000000000000003E-2</v>
      </c>
      <c r="V5" s="288">
        <f t="shared" si="2"/>
        <v>3.5000000000000003E-2</v>
      </c>
      <c r="W5" s="288">
        <f t="shared" si="2"/>
        <v>3.5000000000000003E-2</v>
      </c>
      <c r="X5" s="288">
        <f t="shared" si="2"/>
        <v>3.5000000000000003E-2</v>
      </c>
      <c r="Y5" s="288">
        <f t="shared" si="2"/>
        <v>3.5000000000000003E-2</v>
      </c>
      <c r="Z5" s="288">
        <f t="shared" si="2"/>
        <v>3.5000000000000003E-2</v>
      </c>
      <c r="AA5" s="288">
        <f t="shared" si="2"/>
        <v>3.5000000000000003E-2</v>
      </c>
      <c r="AB5" s="288">
        <f t="shared" si="2"/>
        <v>3.5000000000000003E-2</v>
      </c>
      <c r="AC5" s="288">
        <f t="shared" si="2"/>
        <v>3.5000000000000003E-2</v>
      </c>
      <c r="AD5" s="288">
        <f t="shared" si="2"/>
        <v>3.5000000000000003E-2</v>
      </c>
      <c r="AE5" s="288">
        <f t="shared" si="2"/>
        <v>3.5000000000000003E-2</v>
      </c>
      <c r="AF5" s="288">
        <f t="shared" si="2"/>
        <v>3.5000000000000003E-2</v>
      </c>
      <c r="AG5" s="288">
        <f t="shared" si="2"/>
        <v>3.5000000000000003E-2</v>
      </c>
      <c r="AH5" s="288">
        <f t="shared" si="2"/>
        <v>3.5000000000000003E-2</v>
      </c>
      <c r="AI5" s="288">
        <f t="shared" si="2"/>
        <v>3.5000000000000003E-2</v>
      </c>
      <c r="AJ5" s="288">
        <f t="shared" ref="AJ5:BO5" si="3">IF(AJ4&lt;=appraisal_year,dr_30,IF(AJ4-appraisal_year&lt;=30,dr_30,IF(AJ4-appraisal_year&lt;=75,dr_30plus,"?")))</f>
        <v>3.5000000000000003E-2</v>
      </c>
      <c r="AK5" s="288">
        <f t="shared" si="3"/>
        <v>3.5000000000000003E-2</v>
      </c>
      <c r="AL5" s="288">
        <f t="shared" si="3"/>
        <v>3.5000000000000003E-2</v>
      </c>
      <c r="AM5" s="288">
        <f t="shared" si="3"/>
        <v>3.5000000000000003E-2</v>
      </c>
      <c r="AN5" s="288">
        <f t="shared" si="3"/>
        <v>3.5000000000000003E-2</v>
      </c>
      <c r="AO5" s="288">
        <f t="shared" si="3"/>
        <v>3.5000000000000003E-2</v>
      </c>
      <c r="AP5" s="288">
        <f t="shared" si="3"/>
        <v>3.5000000000000003E-2</v>
      </c>
      <c r="AQ5" s="288">
        <f t="shared" si="3"/>
        <v>3.5000000000000003E-2</v>
      </c>
      <c r="AR5" s="288">
        <f t="shared" si="3"/>
        <v>3.5000000000000003E-2</v>
      </c>
      <c r="AS5" s="288">
        <f t="shared" si="3"/>
        <v>3.5000000000000003E-2</v>
      </c>
      <c r="AT5" s="288">
        <f t="shared" si="3"/>
        <v>3.5000000000000003E-2</v>
      </c>
      <c r="AU5" s="288">
        <f t="shared" si="3"/>
        <v>3.5000000000000003E-2</v>
      </c>
      <c r="AV5" s="288">
        <f t="shared" si="3"/>
        <v>0.03</v>
      </c>
      <c r="AW5" s="288">
        <f t="shared" si="3"/>
        <v>0.03</v>
      </c>
      <c r="AX5" s="288">
        <f t="shared" si="3"/>
        <v>0.03</v>
      </c>
      <c r="AY5" s="288">
        <f t="shared" si="3"/>
        <v>0.03</v>
      </c>
      <c r="AZ5" s="288">
        <f t="shared" si="3"/>
        <v>0.03</v>
      </c>
      <c r="BA5" s="288">
        <f t="shared" si="3"/>
        <v>0.03</v>
      </c>
      <c r="BB5" s="288">
        <f t="shared" si="3"/>
        <v>0.03</v>
      </c>
      <c r="BC5" s="288">
        <f t="shared" si="3"/>
        <v>0.03</v>
      </c>
      <c r="BD5" s="288">
        <f t="shared" si="3"/>
        <v>0.03</v>
      </c>
      <c r="BE5" s="288">
        <f t="shared" si="3"/>
        <v>0.03</v>
      </c>
      <c r="BF5" s="288">
        <f t="shared" si="3"/>
        <v>0.03</v>
      </c>
      <c r="BG5" s="288">
        <f t="shared" si="3"/>
        <v>0.03</v>
      </c>
      <c r="BH5" s="288">
        <f t="shared" si="3"/>
        <v>0.03</v>
      </c>
      <c r="BI5" s="288">
        <f t="shared" si="3"/>
        <v>0.03</v>
      </c>
      <c r="BJ5" s="288">
        <f t="shared" si="3"/>
        <v>0.03</v>
      </c>
      <c r="BK5" s="288">
        <f t="shared" si="3"/>
        <v>0.03</v>
      </c>
      <c r="BL5" s="288">
        <f t="shared" si="3"/>
        <v>0.03</v>
      </c>
      <c r="BM5" s="288">
        <f t="shared" si="3"/>
        <v>0.03</v>
      </c>
      <c r="BN5" s="288">
        <f t="shared" si="3"/>
        <v>0.03</v>
      </c>
      <c r="BO5" s="288">
        <f t="shared" si="3"/>
        <v>0.03</v>
      </c>
      <c r="BP5" s="288">
        <f t="shared" ref="BP5:CD5" si="4">IF(BP4&lt;=appraisal_year,dr_30,IF(BP4-appraisal_year&lt;=30,dr_30,IF(BP4-appraisal_year&lt;=75,dr_30plus,"?")))</f>
        <v>0.03</v>
      </c>
      <c r="BQ5" s="288">
        <f t="shared" si="4"/>
        <v>0.03</v>
      </c>
      <c r="BR5" s="288">
        <f t="shared" si="4"/>
        <v>0.03</v>
      </c>
      <c r="BS5" s="288">
        <f t="shared" si="4"/>
        <v>0.03</v>
      </c>
      <c r="BT5" s="288">
        <f t="shared" si="4"/>
        <v>0.03</v>
      </c>
      <c r="BU5" s="288">
        <f t="shared" si="4"/>
        <v>0.03</v>
      </c>
      <c r="BV5" s="288">
        <f t="shared" si="4"/>
        <v>0.03</v>
      </c>
      <c r="BW5" s="288">
        <f t="shared" si="4"/>
        <v>0.03</v>
      </c>
      <c r="BX5" s="288">
        <f t="shared" si="4"/>
        <v>0.03</v>
      </c>
      <c r="BY5" s="288">
        <f t="shared" si="4"/>
        <v>0.03</v>
      </c>
      <c r="BZ5" s="288">
        <f t="shared" si="4"/>
        <v>0.03</v>
      </c>
      <c r="CA5" s="288">
        <f t="shared" si="4"/>
        <v>0.03</v>
      </c>
      <c r="CB5" s="288">
        <f t="shared" si="4"/>
        <v>0.03</v>
      </c>
      <c r="CC5" s="288">
        <f t="shared" si="4"/>
        <v>0.03</v>
      </c>
      <c r="CD5" s="580">
        <f t="shared" si="4"/>
        <v>0.03</v>
      </c>
    </row>
    <row r="6" spans="1:83">
      <c r="A6" s="172" t="s">
        <v>16727</v>
      </c>
      <c r="C6" s="583">
        <v>0</v>
      </c>
      <c r="D6" s="288">
        <f t="shared" ref="D6:AI6" si="5">IF(D4&lt;=appraisal_year,dr_30,IF(D4-appraisal_year&lt;=30,dr_health30,IF(D4-appraisal_year&lt;=75,dr_health30plus,"?")))</f>
        <v>3.5000000000000003E-2</v>
      </c>
      <c r="E6" s="288">
        <f t="shared" si="5"/>
        <v>3.5000000000000003E-2</v>
      </c>
      <c r="F6" s="288">
        <f t="shared" si="5"/>
        <v>3.5000000000000003E-2</v>
      </c>
      <c r="G6" s="288">
        <f t="shared" si="5"/>
        <v>3.5000000000000003E-2</v>
      </c>
      <c r="H6" s="288">
        <f t="shared" si="5"/>
        <v>3.5000000000000003E-2</v>
      </c>
      <c r="I6" s="288">
        <f t="shared" si="5"/>
        <v>3.5000000000000003E-2</v>
      </c>
      <c r="J6" s="288">
        <f t="shared" si="5"/>
        <v>3.5000000000000003E-2</v>
      </c>
      <c r="K6" s="288">
        <f t="shared" si="5"/>
        <v>3.5000000000000003E-2</v>
      </c>
      <c r="L6" s="288">
        <f t="shared" si="5"/>
        <v>3.5000000000000003E-2</v>
      </c>
      <c r="M6" s="288">
        <f t="shared" si="5"/>
        <v>3.5000000000000003E-2</v>
      </c>
      <c r="N6" s="288">
        <f t="shared" si="5"/>
        <v>3.5000000000000003E-2</v>
      </c>
      <c r="O6" s="288">
        <f t="shared" si="5"/>
        <v>3.5000000000000003E-2</v>
      </c>
      <c r="P6" s="288">
        <f t="shared" si="5"/>
        <v>3.5000000000000003E-2</v>
      </c>
      <c r="Q6" s="288">
        <f t="shared" si="5"/>
        <v>3.5000000000000003E-2</v>
      </c>
      <c r="R6" s="288">
        <f t="shared" si="5"/>
        <v>1.4999999999999999E-2</v>
      </c>
      <c r="S6" s="288">
        <f t="shared" si="5"/>
        <v>1.4999999999999999E-2</v>
      </c>
      <c r="T6" s="288">
        <f t="shared" si="5"/>
        <v>1.4999999999999999E-2</v>
      </c>
      <c r="U6" s="288">
        <f t="shared" si="5"/>
        <v>1.4999999999999999E-2</v>
      </c>
      <c r="V6" s="288">
        <f t="shared" si="5"/>
        <v>1.4999999999999999E-2</v>
      </c>
      <c r="W6" s="288">
        <f t="shared" si="5"/>
        <v>1.4999999999999999E-2</v>
      </c>
      <c r="X6" s="288">
        <f t="shared" si="5"/>
        <v>1.4999999999999999E-2</v>
      </c>
      <c r="Y6" s="288">
        <f t="shared" si="5"/>
        <v>1.4999999999999999E-2</v>
      </c>
      <c r="Z6" s="288">
        <f t="shared" si="5"/>
        <v>1.4999999999999999E-2</v>
      </c>
      <c r="AA6" s="288">
        <f t="shared" si="5"/>
        <v>1.4999999999999999E-2</v>
      </c>
      <c r="AB6" s="288">
        <f t="shared" si="5"/>
        <v>1.4999999999999999E-2</v>
      </c>
      <c r="AC6" s="288">
        <f t="shared" si="5"/>
        <v>1.4999999999999999E-2</v>
      </c>
      <c r="AD6" s="288">
        <f t="shared" si="5"/>
        <v>1.4999999999999999E-2</v>
      </c>
      <c r="AE6" s="288">
        <f t="shared" si="5"/>
        <v>1.4999999999999999E-2</v>
      </c>
      <c r="AF6" s="288">
        <f t="shared" si="5"/>
        <v>1.4999999999999999E-2</v>
      </c>
      <c r="AG6" s="288">
        <f t="shared" si="5"/>
        <v>1.4999999999999999E-2</v>
      </c>
      <c r="AH6" s="288">
        <f t="shared" si="5"/>
        <v>1.4999999999999999E-2</v>
      </c>
      <c r="AI6" s="288">
        <f t="shared" si="5"/>
        <v>1.4999999999999999E-2</v>
      </c>
      <c r="AJ6" s="288">
        <f t="shared" ref="AJ6:BO6" si="6">IF(AJ4&lt;=appraisal_year,dr_30,IF(AJ4-appraisal_year&lt;=30,dr_health30,IF(AJ4-appraisal_year&lt;=75,dr_health30plus,"?")))</f>
        <v>1.4999999999999999E-2</v>
      </c>
      <c r="AK6" s="288">
        <f t="shared" si="6"/>
        <v>1.4999999999999999E-2</v>
      </c>
      <c r="AL6" s="288">
        <f t="shared" si="6"/>
        <v>1.4999999999999999E-2</v>
      </c>
      <c r="AM6" s="288">
        <f t="shared" si="6"/>
        <v>1.4999999999999999E-2</v>
      </c>
      <c r="AN6" s="288">
        <f t="shared" si="6"/>
        <v>1.4999999999999999E-2</v>
      </c>
      <c r="AO6" s="288">
        <f t="shared" si="6"/>
        <v>1.4999999999999999E-2</v>
      </c>
      <c r="AP6" s="288">
        <f t="shared" si="6"/>
        <v>1.4999999999999999E-2</v>
      </c>
      <c r="AQ6" s="288">
        <f t="shared" si="6"/>
        <v>1.4999999999999999E-2</v>
      </c>
      <c r="AR6" s="288">
        <f t="shared" si="6"/>
        <v>1.4999999999999999E-2</v>
      </c>
      <c r="AS6" s="288">
        <f t="shared" si="6"/>
        <v>1.4999999999999999E-2</v>
      </c>
      <c r="AT6" s="288">
        <f t="shared" si="6"/>
        <v>1.4999999999999999E-2</v>
      </c>
      <c r="AU6" s="288">
        <f t="shared" si="6"/>
        <v>1.4999999999999999E-2</v>
      </c>
      <c r="AV6" s="288">
        <f t="shared" si="6"/>
        <v>1.29E-2</v>
      </c>
      <c r="AW6" s="288">
        <f t="shared" si="6"/>
        <v>1.29E-2</v>
      </c>
      <c r="AX6" s="288">
        <f t="shared" si="6"/>
        <v>1.29E-2</v>
      </c>
      <c r="AY6" s="288">
        <f t="shared" si="6"/>
        <v>1.29E-2</v>
      </c>
      <c r="AZ6" s="288">
        <f t="shared" si="6"/>
        <v>1.29E-2</v>
      </c>
      <c r="BA6" s="288">
        <f t="shared" si="6"/>
        <v>1.29E-2</v>
      </c>
      <c r="BB6" s="288">
        <f t="shared" si="6"/>
        <v>1.29E-2</v>
      </c>
      <c r="BC6" s="288">
        <f t="shared" si="6"/>
        <v>1.29E-2</v>
      </c>
      <c r="BD6" s="288">
        <f t="shared" si="6"/>
        <v>1.29E-2</v>
      </c>
      <c r="BE6" s="288">
        <f t="shared" si="6"/>
        <v>1.29E-2</v>
      </c>
      <c r="BF6" s="288">
        <f t="shared" si="6"/>
        <v>1.29E-2</v>
      </c>
      <c r="BG6" s="288">
        <f t="shared" si="6"/>
        <v>1.29E-2</v>
      </c>
      <c r="BH6" s="288">
        <f t="shared" si="6"/>
        <v>1.29E-2</v>
      </c>
      <c r="BI6" s="288">
        <f t="shared" si="6"/>
        <v>1.29E-2</v>
      </c>
      <c r="BJ6" s="288">
        <f t="shared" si="6"/>
        <v>1.29E-2</v>
      </c>
      <c r="BK6" s="288">
        <f t="shared" si="6"/>
        <v>1.29E-2</v>
      </c>
      <c r="BL6" s="288">
        <f t="shared" si="6"/>
        <v>1.29E-2</v>
      </c>
      <c r="BM6" s="288">
        <f t="shared" si="6"/>
        <v>1.29E-2</v>
      </c>
      <c r="BN6" s="288">
        <f t="shared" si="6"/>
        <v>1.29E-2</v>
      </c>
      <c r="BO6" s="288">
        <f t="shared" si="6"/>
        <v>1.29E-2</v>
      </c>
      <c r="BP6" s="288">
        <f t="shared" ref="BP6:CD6" si="7">IF(BP4&lt;=appraisal_year,dr_30,IF(BP4-appraisal_year&lt;=30,dr_health30,IF(BP4-appraisal_year&lt;=75,dr_health30plus,"?")))</f>
        <v>1.29E-2</v>
      </c>
      <c r="BQ6" s="288">
        <f t="shared" si="7"/>
        <v>1.29E-2</v>
      </c>
      <c r="BR6" s="288">
        <f t="shared" si="7"/>
        <v>1.29E-2</v>
      </c>
      <c r="BS6" s="288">
        <f t="shared" si="7"/>
        <v>1.29E-2</v>
      </c>
      <c r="BT6" s="288">
        <f t="shared" si="7"/>
        <v>1.29E-2</v>
      </c>
      <c r="BU6" s="288">
        <f t="shared" si="7"/>
        <v>1.29E-2</v>
      </c>
      <c r="BV6" s="288">
        <f t="shared" si="7"/>
        <v>1.29E-2</v>
      </c>
      <c r="BW6" s="288">
        <f t="shared" si="7"/>
        <v>1.29E-2</v>
      </c>
      <c r="BX6" s="288">
        <f t="shared" si="7"/>
        <v>1.29E-2</v>
      </c>
      <c r="BY6" s="288">
        <f t="shared" si="7"/>
        <v>1.29E-2</v>
      </c>
      <c r="BZ6" s="288">
        <f t="shared" si="7"/>
        <v>1.29E-2</v>
      </c>
      <c r="CA6" s="288">
        <f t="shared" si="7"/>
        <v>1.29E-2</v>
      </c>
      <c r="CB6" s="288">
        <f t="shared" si="7"/>
        <v>1.29E-2</v>
      </c>
      <c r="CC6" s="288">
        <f t="shared" si="7"/>
        <v>1.29E-2</v>
      </c>
      <c r="CD6" s="565">
        <f t="shared" si="7"/>
        <v>1.29E-2</v>
      </c>
    </row>
    <row r="7" spans="1:83">
      <c r="A7" s="172" t="s">
        <v>16728</v>
      </c>
      <c r="B7" s="582"/>
      <c r="C7" s="584">
        <v>1</v>
      </c>
      <c r="D7" s="42">
        <f>C7*(1+D5)</f>
        <v>1.0349999999999999</v>
      </c>
      <c r="E7" s="42">
        <f t="shared" ref="E7:BP7" si="8">D7*(1+E5)</f>
        <v>1.0712249999999999</v>
      </c>
      <c r="F7" s="42">
        <f t="shared" si="8"/>
        <v>1.1087178749999997</v>
      </c>
      <c r="G7" s="42">
        <f t="shared" si="8"/>
        <v>1.1475230006249997</v>
      </c>
      <c r="H7" s="42">
        <f t="shared" si="8"/>
        <v>1.1876863056468745</v>
      </c>
      <c r="I7" s="42">
        <f t="shared" si="8"/>
        <v>1.229255326344515</v>
      </c>
      <c r="J7" s="42">
        <f t="shared" si="8"/>
        <v>1.2722792627665729</v>
      </c>
      <c r="K7" s="42">
        <f t="shared" si="8"/>
        <v>1.3168090369634029</v>
      </c>
      <c r="L7" s="42">
        <f t="shared" si="8"/>
        <v>1.3628973532571218</v>
      </c>
      <c r="M7" s="42">
        <f t="shared" si="8"/>
        <v>1.410598760621121</v>
      </c>
      <c r="N7" s="42">
        <f t="shared" si="8"/>
        <v>1.4599697172428601</v>
      </c>
      <c r="O7" s="42">
        <f t="shared" si="8"/>
        <v>1.5110686573463601</v>
      </c>
      <c r="P7" s="42">
        <f t="shared" si="8"/>
        <v>1.5639560603534826</v>
      </c>
      <c r="Q7" s="42">
        <f t="shared" si="8"/>
        <v>1.6186945224658542</v>
      </c>
      <c r="R7" s="42">
        <f t="shared" si="8"/>
        <v>1.6753488307521589</v>
      </c>
      <c r="S7" s="42">
        <f t="shared" si="8"/>
        <v>1.7339860398284843</v>
      </c>
      <c r="T7" s="42">
        <f t="shared" si="8"/>
        <v>1.7946755512224812</v>
      </c>
      <c r="U7" s="42">
        <f t="shared" si="8"/>
        <v>1.8574891955152679</v>
      </c>
      <c r="V7" s="42">
        <f t="shared" si="8"/>
        <v>1.9225013173583021</v>
      </c>
      <c r="W7" s="42">
        <f t="shared" si="8"/>
        <v>1.9897888634658425</v>
      </c>
      <c r="X7" s="42">
        <f t="shared" si="8"/>
        <v>2.0594314736871469</v>
      </c>
      <c r="Y7" s="42">
        <f t="shared" si="8"/>
        <v>2.1315115752661966</v>
      </c>
      <c r="Z7" s="42">
        <f t="shared" si="8"/>
        <v>2.2061144804005135</v>
      </c>
      <c r="AA7" s="42">
        <f t="shared" si="8"/>
        <v>2.2833284872145314</v>
      </c>
      <c r="AB7" s="42">
        <f t="shared" si="8"/>
        <v>2.3632449842670398</v>
      </c>
      <c r="AC7" s="42">
        <f t="shared" si="8"/>
        <v>2.4459585587163861</v>
      </c>
      <c r="AD7" s="42">
        <f t="shared" si="8"/>
        <v>2.5315671082714593</v>
      </c>
      <c r="AE7" s="42">
        <f t="shared" si="8"/>
        <v>2.6201719570609603</v>
      </c>
      <c r="AF7" s="42">
        <f t="shared" si="8"/>
        <v>2.7118779755580937</v>
      </c>
      <c r="AG7" s="42">
        <f t="shared" si="8"/>
        <v>2.8067937047026268</v>
      </c>
      <c r="AH7" s="42">
        <f t="shared" si="8"/>
        <v>2.9050314843672185</v>
      </c>
      <c r="AI7" s="42">
        <f t="shared" si="8"/>
        <v>3.0067075863200707</v>
      </c>
      <c r="AJ7" s="42">
        <f t="shared" si="8"/>
        <v>3.111942351841273</v>
      </c>
      <c r="AK7" s="42">
        <f t="shared" si="8"/>
        <v>3.2208603341557174</v>
      </c>
      <c r="AL7" s="42">
        <f t="shared" si="8"/>
        <v>3.3335904458511671</v>
      </c>
      <c r="AM7" s="42">
        <f t="shared" si="8"/>
        <v>3.4502661114559579</v>
      </c>
      <c r="AN7" s="42">
        <f t="shared" si="8"/>
        <v>3.571025425356916</v>
      </c>
      <c r="AO7" s="42">
        <f t="shared" si="8"/>
        <v>3.6960113152444078</v>
      </c>
      <c r="AP7" s="42">
        <f t="shared" si="8"/>
        <v>3.8253717112779619</v>
      </c>
      <c r="AQ7" s="42">
        <f t="shared" si="8"/>
        <v>3.9592597211726903</v>
      </c>
      <c r="AR7" s="42">
        <f t="shared" si="8"/>
        <v>4.097833811413734</v>
      </c>
      <c r="AS7" s="42">
        <f t="shared" si="8"/>
        <v>4.2412579948132141</v>
      </c>
      <c r="AT7" s="42">
        <f t="shared" si="8"/>
        <v>4.389702024631676</v>
      </c>
      <c r="AU7" s="42">
        <f t="shared" si="8"/>
        <v>4.5433415954937839</v>
      </c>
      <c r="AV7" s="42">
        <f t="shared" si="8"/>
        <v>4.6796418433585973</v>
      </c>
      <c r="AW7" s="42">
        <f t="shared" si="8"/>
        <v>4.8200310986593555</v>
      </c>
      <c r="AX7" s="42">
        <f t="shared" si="8"/>
        <v>4.9646320316191366</v>
      </c>
      <c r="AY7" s="42">
        <f t="shared" si="8"/>
        <v>5.1135709925677109</v>
      </c>
      <c r="AZ7" s="42">
        <f t="shared" si="8"/>
        <v>5.2669781223447423</v>
      </c>
      <c r="BA7" s="42">
        <f t="shared" si="8"/>
        <v>5.424987466015085</v>
      </c>
      <c r="BB7" s="42">
        <f t="shared" si="8"/>
        <v>5.5877370899955379</v>
      </c>
      <c r="BC7" s="42">
        <f t="shared" si="8"/>
        <v>5.7553692026954044</v>
      </c>
      <c r="BD7" s="42">
        <f t="shared" si="8"/>
        <v>5.9280302787762666</v>
      </c>
      <c r="BE7" s="42">
        <f t="shared" si="8"/>
        <v>6.105871187139555</v>
      </c>
      <c r="BF7" s="42">
        <f t="shared" si="8"/>
        <v>6.289047322753742</v>
      </c>
      <c r="BG7" s="42">
        <f t="shared" si="8"/>
        <v>6.4777187424363545</v>
      </c>
      <c r="BH7" s="42">
        <f t="shared" si="8"/>
        <v>6.6720503047094457</v>
      </c>
      <c r="BI7" s="42">
        <f t="shared" si="8"/>
        <v>6.8722118138507291</v>
      </c>
      <c r="BJ7" s="42">
        <f t="shared" si="8"/>
        <v>7.0783781682662514</v>
      </c>
      <c r="BK7" s="42">
        <f t="shared" si="8"/>
        <v>7.2907295133142389</v>
      </c>
      <c r="BL7" s="42">
        <f t="shared" si="8"/>
        <v>7.509451398713666</v>
      </c>
      <c r="BM7" s="42">
        <f t="shared" si="8"/>
        <v>7.7347349406750761</v>
      </c>
      <c r="BN7" s="42">
        <f t="shared" si="8"/>
        <v>7.9667769888953286</v>
      </c>
      <c r="BO7" s="42">
        <f t="shared" si="8"/>
        <v>8.205780298562189</v>
      </c>
      <c r="BP7" s="42">
        <f t="shared" si="8"/>
        <v>8.4519537075190545</v>
      </c>
      <c r="BQ7" s="42">
        <f t="shared" ref="BQ7:CD7" si="9">BP7*(1+BQ5)</f>
        <v>8.7055123187446259</v>
      </c>
      <c r="BR7" s="42">
        <f t="shared" si="9"/>
        <v>8.9666776883069641</v>
      </c>
      <c r="BS7" s="42">
        <f t="shared" si="9"/>
        <v>9.2356780189561736</v>
      </c>
      <c r="BT7" s="42">
        <f t="shared" si="9"/>
        <v>9.5127483595248599</v>
      </c>
      <c r="BU7" s="42">
        <f t="shared" si="9"/>
        <v>9.7981308103106066</v>
      </c>
      <c r="BV7" s="42">
        <f t="shared" si="9"/>
        <v>10.092074734619924</v>
      </c>
      <c r="BW7" s="42">
        <f t="shared" si="9"/>
        <v>10.394836976658523</v>
      </c>
      <c r="BX7" s="42">
        <f t="shared" si="9"/>
        <v>10.706682085958279</v>
      </c>
      <c r="BY7" s="42">
        <f t="shared" si="9"/>
        <v>11.027882548537027</v>
      </c>
      <c r="BZ7" s="42">
        <f t="shared" si="9"/>
        <v>11.358719024993139</v>
      </c>
      <c r="CA7" s="42">
        <f t="shared" si="9"/>
        <v>11.699480595742934</v>
      </c>
      <c r="CB7" s="42">
        <f t="shared" si="9"/>
        <v>12.050465013615222</v>
      </c>
      <c r="CC7" s="42">
        <f t="shared" si="9"/>
        <v>12.411978964023678</v>
      </c>
      <c r="CD7" s="183">
        <f t="shared" si="9"/>
        <v>12.784338332944388</v>
      </c>
    </row>
    <row r="8" spans="1:83">
      <c r="A8" s="172" t="s">
        <v>16729</v>
      </c>
      <c r="C8" s="584">
        <v>1</v>
      </c>
      <c r="D8" s="42">
        <f>C8*(1+D6)</f>
        <v>1.0349999999999999</v>
      </c>
      <c r="E8" s="42">
        <f t="shared" ref="E8:BP8" si="10">D8*(1+E6)</f>
        <v>1.0712249999999999</v>
      </c>
      <c r="F8" s="42">
        <f t="shared" si="10"/>
        <v>1.1087178749999997</v>
      </c>
      <c r="G8" s="42">
        <f t="shared" si="10"/>
        <v>1.1475230006249997</v>
      </c>
      <c r="H8" s="42">
        <f t="shared" si="10"/>
        <v>1.1876863056468745</v>
      </c>
      <c r="I8" s="42">
        <f t="shared" si="10"/>
        <v>1.229255326344515</v>
      </c>
      <c r="J8" s="42">
        <f t="shared" si="10"/>
        <v>1.2722792627665729</v>
      </c>
      <c r="K8" s="42">
        <f t="shared" si="10"/>
        <v>1.3168090369634029</v>
      </c>
      <c r="L8" s="42">
        <f t="shared" si="10"/>
        <v>1.3628973532571218</v>
      </c>
      <c r="M8" s="42">
        <f t="shared" si="10"/>
        <v>1.410598760621121</v>
      </c>
      <c r="N8" s="42">
        <f t="shared" si="10"/>
        <v>1.4599697172428601</v>
      </c>
      <c r="O8" s="42">
        <f t="shared" si="10"/>
        <v>1.5110686573463601</v>
      </c>
      <c r="P8" s="42">
        <f t="shared" si="10"/>
        <v>1.5639560603534826</v>
      </c>
      <c r="Q8" s="42">
        <f t="shared" si="10"/>
        <v>1.6186945224658542</v>
      </c>
      <c r="R8" s="42">
        <f t="shared" si="10"/>
        <v>1.642974940302842</v>
      </c>
      <c r="S8" s="42">
        <f t="shared" si="10"/>
        <v>1.6676195644073843</v>
      </c>
      <c r="T8" s="42">
        <f t="shared" si="10"/>
        <v>1.692633857873495</v>
      </c>
      <c r="U8" s="42">
        <f t="shared" si="10"/>
        <v>1.7180233657415973</v>
      </c>
      <c r="V8" s="42">
        <f t="shared" si="10"/>
        <v>1.7437937162277211</v>
      </c>
      <c r="W8" s="42">
        <f t="shared" si="10"/>
        <v>1.7699506219711367</v>
      </c>
      <c r="X8" s="42">
        <f t="shared" si="10"/>
        <v>1.7964998813007036</v>
      </c>
      <c r="Y8" s="42">
        <f t="shared" si="10"/>
        <v>1.823447379520214</v>
      </c>
      <c r="Z8" s="42">
        <f t="shared" si="10"/>
        <v>1.8507990902130169</v>
      </c>
      <c r="AA8" s="42">
        <f t="shared" si="10"/>
        <v>1.878561076566212</v>
      </c>
      <c r="AB8" s="42">
        <f t="shared" si="10"/>
        <v>1.906739492714705</v>
      </c>
      <c r="AC8" s="42">
        <f t="shared" si="10"/>
        <v>1.9353405851054253</v>
      </c>
      <c r="AD8" s="42">
        <f t="shared" si="10"/>
        <v>1.9643706938820065</v>
      </c>
      <c r="AE8" s="42">
        <f t="shared" si="10"/>
        <v>1.9938362542902364</v>
      </c>
      <c r="AF8" s="42">
        <f t="shared" si="10"/>
        <v>2.0237437981045896</v>
      </c>
      <c r="AG8" s="42">
        <f t="shared" si="10"/>
        <v>2.0540999550761581</v>
      </c>
      <c r="AH8" s="42">
        <f t="shared" si="10"/>
        <v>2.0849114544023002</v>
      </c>
      <c r="AI8" s="42">
        <f t="shared" si="10"/>
        <v>2.1161851262183347</v>
      </c>
      <c r="AJ8" s="42">
        <f t="shared" si="10"/>
        <v>2.1479279031116096</v>
      </c>
      <c r="AK8" s="42">
        <f t="shared" si="10"/>
        <v>2.1801468216582838</v>
      </c>
      <c r="AL8" s="42">
        <f t="shared" si="10"/>
        <v>2.212849023983158</v>
      </c>
      <c r="AM8" s="42">
        <f t="shared" si="10"/>
        <v>2.246041759342905</v>
      </c>
      <c r="AN8" s="42">
        <f t="shared" si="10"/>
        <v>2.2797323857330483</v>
      </c>
      <c r="AO8" s="42">
        <f t="shared" si="10"/>
        <v>2.3139283715190437</v>
      </c>
      <c r="AP8" s="42">
        <f t="shared" si="10"/>
        <v>2.348637297091829</v>
      </c>
      <c r="AQ8" s="42">
        <f t="shared" si="10"/>
        <v>2.3838668565482064</v>
      </c>
      <c r="AR8" s="42">
        <f t="shared" si="10"/>
        <v>2.4196248593964294</v>
      </c>
      <c r="AS8" s="42">
        <f t="shared" si="10"/>
        <v>2.4559192322873757</v>
      </c>
      <c r="AT8" s="42">
        <f t="shared" si="10"/>
        <v>2.492758020771686</v>
      </c>
      <c r="AU8" s="42">
        <f t="shared" si="10"/>
        <v>2.5301493910832611</v>
      </c>
      <c r="AV8" s="42">
        <f t="shared" si="10"/>
        <v>2.5627883182282347</v>
      </c>
      <c r="AW8" s="42">
        <f t="shared" si="10"/>
        <v>2.5958482875333786</v>
      </c>
      <c r="AX8" s="42">
        <f t="shared" si="10"/>
        <v>2.6293347304425589</v>
      </c>
      <c r="AY8" s="42">
        <f t="shared" si="10"/>
        <v>2.6632531484652677</v>
      </c>
      <c r="AZ8" s="42">
        <f t="shared" si="10"/>
        <v>2.6976091140804694</v>
      </c>
      <c r="BA8" s="42">
        <f t="shared" si="10"/>
        <v>2.7324082716521074</v>
      </c>
      <c r="BB8" s="42">
        <f t="shared" si="10"/>
        <v>2.7676563383564194</v>
      </c>
      <c r="BC8" s="42">
        <f t="shared" si="10"/>
        <v>2.803359105121217</v>
      </c>
      <c r="BD8" s="42">
        <f t="shared" si="10"/>
        <v>2.8395224375772803</v>
      </c>
      <c r="BE8" s="42">
        <f t="shared" si="10"/>
        <v>2.8761522770220269</v>
      </c>
      <c r="BF8" s="42">
        <f t="shared" si="10"/>
        <v>2.9132546413956106</v>
      </c>
      <c r="BG8" s="42">
        <f t="shared" si="10"/>
        <v>2.9508356262696136</v>
      </c>
      <c r="BH8" s="42">
        <f t="shared" si="10"/>
        <v>2.9889014058484915</v>
      </c>
      <c r="BI8" s="42">
        <f t="shared" si="10"/>
        <v>3.0274582339839369</v>
      </c>
      <c r="BJ8" s="42">
        <f t="shared" si="10"/>
        <v>3.0665124452023296</v>
      </c>
      <c r="BK8" s="42">
        <f t="shared" si="10"/>
        <v>3.1060704557454395</v>
      </c>
      <c r="BL8" s="42">
        <f t="shared" si="10"/>
        <v>3.1461387646245553</v>
      </c>
      <c r="BM8" s="42">
        <f t="shared" si="10"/>
        <v>3.1867239546882118</v>
      </c>
      <c r="BN8" s="42">
        <f t="shared" si="10"/>
        <v>3.2278326937036894</v>
      </c>
      <c r="BO8" s="42">
        <f t="shared" si="10"/>
        <v>3.2694717354524667</v>
      </c>
      <c r="BP8" s="42">
        <f t="shared" si="10"/>
        <v>3.3116479208398033</v>
      </c>
      <c r="BQ8" s="42">
        <f t="shared" ref="BQ8:CD8" si="11">BP8*(1+BQ6)</f>
        <v>3.3543681790186364</v>
      </c>
      <c r="BR8" s="42">
        <f t="shared" si="11"/>
        <v>3.3976395285279763</v>
      </c>
      <c r="BS8" s="42">
        <f t="shared" si="11"/>
        <v>3.4414690784459872</v>
      </c>
      <c r="BT8" s="42">
        <f t="shared" si="11"/>
        <v>3.4858640295579399</v>
      </c>
      <c r="BU8" s="42">
        <f t="shared" si="11"/>
        <v>3.530831675539237</v>
      </c>
      <c r="BV8" s="42">
        <f t="shared" si="11"/>
        <v>3.5763794041536929</v>
      </c>
      <c r="BW8" s="42">
        <f t="shared" si="11"/>
        <v>3.6225146984672754</v>
      </c>
      <c r="BX8" s="42">
        <f t="shared" si="11"/>
        <v>3.6692451380775029</v>
      </c>
      <c r="BY8" s="42">
        <f t="shared" si="11"/>
        <v>3.7165784003587023</v>
      </c>
      <c r="BZ8" s="42">
        <f t="shared" si="11"/>
        <v>3.7645222617233292</v>
      </c>
      <c r="CA8" s="42">
        <f t="shared" si="11"/>
        <v>3.8130845988995596</v>
      </c>
      <c r="CB8" s="42">
        <f t="shared" si="11"/>
        <v>3.8622733902253636</v>
      </c>
      <c r="CC8" s="42">
        <f t="shared" si="11"/>
        <v>3.9120967169592706</v>
      </c>
      <c r="CD8" s="183">
        <f t="shared" si="11"/>
        <v>3.962562764608045</v>
      </c>
    </row>
    <row r="9" spans="1:83">
      <c r="A9" s="172" t="s">
        <v>16730</v>
      </c>
      <c r="C9" s="584">
        <f>1/C7</f>
        <v>1</v>
      </c>
      <c r="D9" s="42">
        <f>1/D7</f>
        <v>0.96618357487922713</v>
      </c>
      <c r="E9" s="42">
        <f t="shared" ref="E9:BP9" si="12">1/E7</f>
        <v>0.93351070036640305</v>
      </c>
      <c r="F9" s="42">
        <f t="shared" si="12"/>
        <v>0.90194270566802237</v>
      </c>
      <c r="G9" s="42">
        <f t="shared" si="12"/>
        <v>0.87144222769857238</v>
      </c>
      <c r="H9" s="42">
        <f t="shared" si="12"/>
        <v>0.84197316685852419</v>
      </c>
      <c r="I9" s="42">
        <f t="shared" si="12"/>
        <v>0.81350064430775293</v>
      </c>
      <c r="J9" s="42">
        <f t="shared" si="12"/>
        <v>0.78599096068381935</v>
      </c>
      <c r="K9" s="42">
        <f t="shared" si="12"/>
        <v>0.75941155621625056</v>
      </c>
      <c r="L9" s="42">
        <f t="shared" si="12"/>
        <v>0.73373097218961414</v>
      </c>
      <c r="M9" s="42">
        <f t="shared" si="12"/>
        <v>0.70891881370977217</v>
      </c>
      <c r="N9" s="42">
        <f t="shared" si="12"/>
        <v>0.68494571372924862</v>
      </c>
      <c r="O9" s="42">
        <f t="shared" si="12"/>
        <v>0.66178329828912907</v>
      </c>
      <c r="P9" s="42">
        <f t="shared" si="12"/>
        <v>0.63940415293635666</v>
      </c>
      <c r="Q9" s="42">
        <f t="shared" si="12"/>
        <v>0.61778179027667324</v>
      </c>
      <c r="R9" s="42">
        <f t="shared" si="12"/>
        <v>0.59689061862480508</v>
      </c>
      <c r="S9" s="42">
        <f t="shared" si="12"/>
        <v>0.57670591171478758</v>
      </c>
      <c r="T9" s="42">
        <f t="shared" si="12"/>
        <v>0.55720377943457733</v>
      </c>
      <c r="U9" s="42">
        <f t="shared" si="12"/>
        <v>0.53836113955031639</v>
      </c>
      <c r="V9" s="42">
        <f t="shared" si="12"/>
        <v>0.52015569038677911</v>
      </c>
      <c r="W9" s="42">
        <f t="shared" si="12"/>
        <v>0.50256588443167072</v>
      </c>
      <c r="X9" s="42">
        <f t="shared" si="12"/>
        <v>0.48557090283253213</v>
      </c>
      <c r="Y9" s="42">
        <f t="shared" si="12"/>
        <v>0.46915063075606978</v>
      </c>
      <c r="Z9" s="42">
        <f t="shared" si="12"/>
        <v>0.45328563358074375</v>
      </c>
      <c r="AA9" s="42">
        <f t="shared" si="12"/>
        <v>0.43795713389443841</v>
      </c>
      <c r="AB9" s="42">
        <f t="shared" si="12"/>
        <v>0.42314698926998884</v>
      </c>
      <c r="AC9" s="42">
        <f t="shared" si="12"/>
        <v>0.40883767079225974</v>
      </c>
      <c r="AD9" s="42">
        <f t="shared" si="12"/>
        <v>0.39501224231136212</v>
      </c>
      <c r="AE9" s="42">
        <f t="shared" si="12"/>
        <v>0.38165434039745133</v>
      </c>
      <c r="AF9" s="42">
        <f t="shared" si="12"/>
        <v>0.36874815497338298</v>
      </c>
      <c r="AG9" s="42">
        <f t="shared" si="12"/>
        <v>0.35627841060230242</v>
      </c>
      <c r="AH9" s="42">
        <f t="shared" si="12"/>
        <v>0.34423034840802169</v>
      </c>
      <c r="AI9" s="42">
        <f t="shared" si="12"/>
        <v>0.33258970860678427</v>
      </c>
      <c r="AJ9" s="42">
        <f t="shared" si="12"/>
        <v>0.32134271362974326</v>
      </c>
      <c r="AK9" s="42">
        <f t="shared" si="12"/>
        <v>0.3104760518161771</v>
      </c>
      <c r="AL9" s="42">
        <f t="shared" si="12"/>
        <v>0.29997686165814214</v>
      </c>
      <c r="AM9" s="42">
        <f t="shared" si="12"/>
        <v>0.28983271657791515</v>
      </c>
      <c r="AN9" s="42">
        <f t="shared" si="12"/>
        <v>0.28003161022020789</v>
      </c>
      <c r="AO9" s="42">
        <f t="shared" si="12"/>
        <v>0.27056194224174679</v>
      </c>
      <c r="AP9" s="42">
        <f t="shared" si="12"/>
        <v>0.26141250458139786</v>
      </c>
      <c r="AQ9" s="42">
        <f t="shared" si="12"/>
        <v>0.25257246819458734</v>
      </c>
      <c r="AR9" s="42">
        <f t="shared" si="12"/>
        <v>0.24403137023631627</v>
      </c>
      <c r="AS9" s="42">
        <f t="shared" si="12"/>
        <v>0.2357791016776003</v>
      </c>
      <c r="AT9" s="42">
        <f t="shared" si="12"/>
        <v>0.22780589534067666</v>
      </c>
      <c r="AU9" s="42">
        <f t="shared" si="12"/>
        <v>0.22010231433881805</v>
      </c>
      <c r="AV9" s="42">
        <f t="shared" si="12"/>
        <v>0.21369156731924083</v>
      </c>
      <c r="AW9" s="42">
        <f t="shared" si="12"/>
        <v>0.20746754108664159</v>
      </c>
      <c r="AX9" s="42">
        <f t="shared" si="12"/>
        <v>0.20142479717149667</v>
      </c>
      <c r="AY9" s="42">
        <f t="shared" si="12"/>
        <v>0.19555805550630742</v>
      </c>
      <c r="AZ9" s="42">
        <f t="shared" si="12"/>
        <v>0.18986218981194897</v>
      </c>
      <c r="BA9" s="42">
        <f t="shared" si="12"/>
        <v>0.18433222311839703</v>
      </c>
      <c r="BB9" s="42">
        <f t="shared" si="12"/>
        <v>0.17896332341591945</v>
      </c>
      <c r="BC9" s="42">
        <f t="shared" si="12"/>
        <v>0.17375079943293148</v>
      </c>
      <c r="BD9" s="42">
        <f t="shared" si="12"/>
        <v>0.16869009653682668</v>
      </c>
      <c r="BE9" s="42">
        <f t="shared" si="12"/>
        <v>0.16377679275420065</v>
      </c>
      <c r="BF9" s="42">
        <f t="shared" si="12"/>
        <v>0.15900659490699093</v>
      </c>
      <c r="BG9" s="42">
        <f t="shared" si="12"/>
        <v>0.15437533486115623</v>
      </c>
      <c r="BH9" s="42">
        <f t="shared" si="12"/>
        <v>0.14987896588461769</v>
      </c>
      <c r="BI9" s="42">
        <f t="shared" si="12"/>
        <v>0.14551355911127931</v>
      </c>
      <c r="BJ9" s="42">
        <f t="shared" si="12"/>
        <v>0.14127530010803815</v>
      </c>
      <c r="BK9" s="42">
        <f t="shared" si="12"/>
        <v>0.13716048554178462</v>
      </c>
      <c r="BL9" s="42">
        <f t="shared" si="12"/>
        <v>0.13316551994348019</v>
      </c>
      <c r="BM9" s="42">
        <f t="shared" si="12"/>
        <v>0.12928691256648564</v>
      </c>
      <c r="BN9" s="42">
        <f t="shared" si="12"/>
        <v>0.12552127433639382</v>
      </c>
      <c r="BO9" s="42">
        <f t="shared" si="12"/>
        <v>0.12186531488970273</v>
      </c>
      <c r="BP9" s="42">
        <f t="shared" si="12"/>
        <v>0.11831583969874052</v>
      </c>
      <c r="BQ9" s="42">
        <f t="shared" ref="BQ9:CD9" si="13">1/BQ7</f>
        <v>0.1148697472803306</v>
      </c>
      <c r="BR9" s="42">
        <f t="shared" si="13"/>
        <v>0.11152402648575786</v>
      </c>
      <c r="BS9" s="42">
        <f t="shared" si="13"/>
        <v>0.10827575386966783</v>
      </c>
      <c r="BT9" s="42">
        <f t="shared" si="13"/>
        <v>0.10512209113559982</v>
      </c>
      <c r="BU9" s="42">
        <f t="shared" si="13"/>
        <v>0.10206028265592215</v>
      </c>
      <c r="BV9" s="42">
        <f t="shared" si="13"/>
        <v>9.9087653064002093E-2</v>
      </c>
      <c r="BW9" s="42">
        <f t="shared" si="13"/>
        <v>9.620160491650688E-2</v>
      </c>
      <c r="BX9" s="42">
        <f t="shared" si="13"/>
        <v>9.3399616423793075E-2</v>
      </c>
      <c r="BY9" s="42">
        <f t="shared" si="13"/>
        <v>9.0679239246401047E-2</v>
      </c>
      <c r="BZ9" s="42">
        <f t="shared" si="13"/>
        <v>8.8038096355729165E-2</v>
      </c>
      <c r="CA9" s="42">
        <f t="shared" si="13"/>
        <v>8.5473879957018606E-2</v>
      </c>
      <c r="CB9" s="42">
        <f t="shared" si="13"/>
        <v>8.2984349472833591E-2</v>
      </c>
      <c r="CC9" s="42">
        <f t="shared" si="13"/>
        <v>8.0567329585275335E-2</v>
      </c>
      <c r="CD9" s="183">
        <f t="shared" si="13"/>
        <v>7.8220708335218769E-2</v>
      </c>
    </row>
    <row r="10" spans="1:83">
      <c r="A10" s="172" t="s">
        <v>16731</v>
      </c>
      <c r="C10" s="584">
        <f>1/C8</f>
        <v>1</v>
      </c>
      <c r="D10" s="42">
        <f>1/D8</f>
        <v>0.96618357487922713</v>
      </c>
      <c r="E10" s="42">
        <f t="shared" ref="E10:BP10" si="14">1/E8</f>
        <v>0.93351070036640305</v>
      </c>
      <c r="F10" s="42">
        <f t="shared" si="14"/>
        <v>0.90194270566802237</v>
      </c>
      <c r="G10" s="42">
        <f t="shared" si="14"/>
        <v>0.87144222769857238</v>
      </c>
      <c r="H10" s="42">
        <f t="shared" si="14"/>
        <v>0.84197316685852419</v>
      </c>
      <c r="I10" s="42">
        <f t="shared" si="14"/>
        <v>0.81350064430775293</v>
      </c>
      <c r="J10" s="42">
        <f t="shared" si="14"/>
        <v>0.78599096068381935</v>
      </c>
      <c r="K10" s="42">
        <f t="shared" si="14"/>
        <v>0.75941155621625056</v>
      </c>
      <c r="L10" s="42">
        <f t="shared" si="14"/>
        <v>0.73373097218961414</v>
      </c>
      <c r="M10" s="42">
        <f t="shared" si="14"/>
        <v>0.70891881370977217</v>
      </c>
      <c r="N10" s="42">
        <f t="shared" si="14"/>
        <v>0.68494571372924862</v>
      </c>
      <c r="O10" s="42">
        <f t="shared" si="14"/>
        <v>0.66178329828912907</v>
      </c>
      <c r="P10" s="42">
        <f t="shared" si="14"/>
        <v>0.63940415293635666</v>
      </c>
      <c r="Q10" s="42">
        <f t="shared" si="14"/>
        <v>0.61778179027667324</v>
      </c>
      <c r="R10" s="42">
        <f t="shared" si="14"/>
        <v>0.60865201012480119</v>
      </c>
      <c r="S10" s="42">
        <f t="shared" si="14"/>
        <v>0.59965715283231658</v>
      </c>
      <c r="T10" s="42">
        <f t="shared" si="14"/>
        <v>0.5907952244653365</v>
      </c>
      <c r="U10" s="42">
        <f t="shared" si="14"/>
        <v>0.58206426055698179</v>
      </c>
      <c r="V10" s="42">
        <f t="shared" si="14"/>
        <v>0.57346232567190336</v>
      </c>
      <c r="W10" s="42">
        <f t="shared" si="14"/>
        <v>0.5649875129772447</v>
      </c>
      <c r="X10" s="42">
        <f t="shared" si="14"/>
        <v>0.55663794381994558</v>
      </c>
      <c r="Y10" s="42">
        <f t="shared" si="14"/>
        <v>0.54841176731029129</v>
      </c>
      <c r="Z10" s="42">
        <f t="shared" si="14"/>
        <v>0.54030715991161715</v>
      </c>
      <c r="AA10" s="42">
        <f t="shared" si="14"/>
        <v>0.53232232503607602</v>
      </c>
      <c r="AB10" s="42">
        <f t="shared" si="14"/>
        <v>0.52445549264638036</v>
      </c>
      <c r="AC10" s="42">
        <f t="shared" si="14"/>
        <v>0.51670491886342906</v>
      </c>
      <c r="AD10" s="42">
        <f t="shared" si="14"/>
        <v>0.50906888557973307</v>
      </c>
      <c r="AE10" s="42">
        <f t="shared" si="14"/>
        <v>0.50154570007855481</v>
      </c>
      <c r="AF10" s="42">
        <f t="shared" si="14"/>
        <v>0.49413369465867474</v>
      </c>
      <c r="AG10" s="42">
        <f t="shared" si="14"/>
        <v>0.48683122626470426</v>
      </c>
      <c r="AH10" s="42">
        <f t="shared" si="14"/>
        <v>0.47963667612286143</v>
      </c>
      <c r="AI10" s="42">
        <f t="shared" si="14"/>
        <v>0.47254844938212948</v>
      </c>
      <c r="AJ10" s="42">
        <f t="shared" si="14"/>
        <v>0.46556497476071873</v>
      </c>
      <c r="AK10" s="42">
        <f t="shared" si="14"/>
        <v>0.45868470419775242</v>
      </c>
      <c r="AL10" s="42">
        <f t="shared" si="14"/>
        <v>0.45190611251010093</v>
      </c>
      <c r="AM10" s="42">
        <f t="shared" si="14"/>
        <v>0.44522769705428672</v>
      </c>
      <c r="AN10" s="42">
        <f t="shared" si="14"/>
        <v>0.43864797739338596</v>
      </c>
      <c r="AO10" s="42">
        <f t="shared" si="14"/>
        <v>0.4321654949688532</v>
      </c>
      <c r="AP10" s="42">
        <f t="shared" si="14"/>
        <v>0.42577881277719537</v>
      </c>
      <c r="AQ10" s="42">
        <f t="shared" si="14"/>
        <v>0.41948651505142398</v>
      </c>
      <c r="AR10" s="42">
        <f t="shared" si="14"/>
        <v>0.41328720694721577</v>
      </c>
      <c r="AS10" s="42">
        <f t="shared" si="14"/>
        <v>0.40717951423371013</v>
      </c>
      <c r="AT10" s="42">
        <f t="shared" si="14"/>
        <v>0.40116208298887707</v>
      </c>
      <c r="AU10" s="42">
        <f t="shared" si="14"/>
        <v>0.3952335792993863</v>
      </c>
      <c r="AV10" s="42">
        <f t="shared" si="14"/>
        <v>0.39019999930830918</v>
      </c>
      <c r="AW10" s="42">
        <f t="shared" si="14"/>
        <v>0.38523052552898529</v>
      </c>
      <c r="AX10" s="42">
        <f t="shared" si="14"/>
        <v>0.38032434152333433</v>
      </c>
      <c r="AY10" s="42">
        <f t="shared" si="14"/>
        <v>0.37548064125119396</v>
      </c>
      <c r="AZ10" s="42">
        <f t="shared" si="14"/>
        <v>0.37069862893789512</v>
      </c>
      <c r="BA10" s="42">
        <f t="shared" si="14"/>
        <v>0.36597751894352371</v>
      </c>
      <c r="BB10" s="42">
        <f t="shared" si="14"/>
        <v>0.36131653563384708</v>
      </c>
      <c r="BC10" s="42">
        <f t="shared" si="14"/>
        <v>0.3567149132528849</v>
      </c>
      <c r="BD10" s="42">
        <f t="shared" si="14"/>
        <v>0.35217189579710234</v>
      </c>
      <c r="BE10" s="42">
        <f t="shared" si="14"/>
        <v>0.34768673689120583</v>
      </c>
      <c r="BF10" s="42">
        <f t="shared" si="14"/>
        <v>0.34325869966552064</v>
      </c>
      <c r="BG10" s="42">
        <f t="shared" si="14"/>
        <v>0.33888705663493013</v>
      </c>
      <c r="BH10" s="42">
        <f t="shared" si="14"/>
        <v>0.33457108957935644</v>
      </c>
      <c r="BI10" s="42">
        <f t="shared" si="14"/>
        <v>0.33031008942576406</v>
      </c>
      <c r="BJ10" s="42">
        <f t="shared" si="14"/>
        <v>0.32610335613166563</v>
      </c>
      <c r="BK10" s="42">
        <f t="shared" si="14"/>
        <v>0.3219501985701112</v>
      </c>
      <c r="BL10" s="42">
        <f t="shared" si="14"/>
        <v>0.31784993441614295</v>
      </c>
      <c r="BM10" s="42">
        <f t="shared" si="14"/>
        <v>0.31380189003469544</v>
      </c>
      <c r="BN10" s="42">
        <f t="shared" si="14"/>
        <v>0.30980540036992343</v>
      </c>
      <c r="BO10" s="42">
        <f t="shared" si="14"/>
        <v>0.30585980883593988</v>
      </c>
      <c r="BP10" s="42">
        <f t="shared" si="14"/>
        <v>0.30196446720894449</v>
      </c>
      <c r="BQ10" s="42">
        <f t="shared" ref="BQ10:CD10" si="15">1/BQ8</f>
        <v>0.29811873552072715</v>
      </c>
      <c r="BR10" s="42">
        <f t="shared" si="15"/>
        <v>0.29432198195352671</v>
      </c>
      <c r="BS10" s="42">
        <f t="shared" si="15"/>
        <v>0.29057358273622935</v>
      </c>
      <c r="BT10" s="42">
        <f t="shared" si="15"/>
        <v>0.28687292204188902</v>
      </c>
      <c r="BU10" s="42">
        <f t="shared" si="15"/>
        <v>0.28321939188655249</v>
      </c>
      <c r="BV10" s="42">
        <f t="shared" si="15"/>
        <v>0.2796123920293736</v>
      </c>
      <c r="BW10" s="42">
        <f t="shared" si="15"/>
        <v>0.27605132987399905</v>
      </c>
      <c r="BX10" s="42">
        <f t="shared" si="15"/>
        <v>0.27253562037121043</v>
      </c>
      <c r="BY10" s="42">
        <f t="shared" si="15"/>
        <v>0.2690646859228063</v>
      </c>
      <c r="BZ10" s="42">
        <f t="shared" si="15"/>
        <v>0.26563795628670778</v>
      </c>
      <c r="CA10" s="42">
        <f t="shared" si="15"/>
        <v>0.26225486848327356</v>
      </c>
      <c r="CB10" s="42">
        <f t="shared" si="15"/>
        <v>0.25891486670280739</v>
      </c>
      <c r="CC10" s="42">
        <f t="shared" si="15"/>
        <v>0.25561740221424367</v>
      </c>
      <c r="CD10" s="183">
        <f t="shared" si="15"/>
        <v>0.25236193327499623</v>
      </c>
    </row>
    <row r="11" spans="1:83">
      <c r="A11" s="172" t="s">
        <v>16732</v>
      </c>
      <c r="C11" s="42">
        <f t="shared" ref="C11:AH11" si="16">IF(OR(1+C4-opening&gt;Appraisal_period,C4&lt;opening),0,1)</f>
        <v>0</v>
      </c>
      <c r="D11" s="42">
        <f t="shared" si="16"/>
        <v>0</v>
      </c>
      <c r="E11" s="42">
        <f t="shared" si="16"/>
        <v>0</v>
      </c>
      <c r="F11" s="42">
        <f t="shared" si="16"/>
        <v>0</v>
      </c>
      <c r="G11" s="42">
        <f t="shared" si="16"/>
        <v>0</v>
      </c>
      <c r="H11" s="42">
        <f t="shared" si="16"/>
        <v>0</v>
      </c>
      <c r="I11" s="42">
        <f t="shared" si="16"/>
        <v>0</v>
      </c>
      <c r="J11" s="42">
        <f t="shared" si="16"/>
        <v>0</v>
      </c>
      <c r="K11" s="42">
        <f t="shared" si="16"/>
        <v>0</v>
      </c>
      <c r="L11" s="42">
        <f t="shared" si="16"/>
        <v>0</v>
      </c>
      <c r="M11" s="42">
        <f t="shared" si="16"/>
        <v>0</v>
      </c>
      <c r="N11" s="42">
        <f t="shared" si="16"/>
        <v>0</v>
      </c>
      <c r="O11" s="42">
        <f t="shared" si="16"/>
        <v>0</v>
      </c>
      <c r="P11" s="42">
        <f t="shared" si="16"/>
        <v>0</v>
      </c>
      <c r="Q11" s="42">
        <f t="shared" si="16"/>
        <v>0</v>
      </c>
      <c r="R11" s="42">
        <f t="shared" si="16"/>
        <v>0</v>
      </c>
      <c r="S11" s="42">
        <f t="shared" si="16"/>
        <v>0</v>
      </c>
      <c r="T11" s="42">
        <f t="shared" si="16"/>
        <v>0</v>
      </c>
      <c r="U11" s="42">
        <f t="shared" si="16"/>
        <v>0</v>
      </c>
      <c r="V11" s="42">
        <f t="shared" si="16"/>
        <v>0</v>
      </c>
      <c r="W11" s="42">
        <f t="shared" si="16"/>
        <v>0</v>
      </c>
      <c r="X11" s="42">
        <f t="shared" si="16"/>
        <v>0</v>
      </c>
      <c r="Y11" s="42">
        <f t="shared" si="16"/>
        <v>0</v>
      </c>
      <c r="Z11" s="42">
        <f t="shared" si="16"/>
        <v>0</v>
      </c>
      <c r="AA11" s="42">
        <f t="shared" si="16"/>
        <v>0</v>
      </c>
      <c r="AB11" s="42">
        <f t="shared" si="16"/>
        <v>0</v>
      </c>
      <c r="AC11" s="42">
        <f t="shared" si="16"/>
        <v>0</v>
      </c>
      <c r="AD11" s="42">
        <f t="shared" si="16"/>
        <v>0</v>
      </c>
      <c r="AE11" s="42">
        <f t="shared" si="16"/>
        <v>0</v>
      </c>
      <c r="AF11" s="42">
        <f t="shared" si="16"/>
        <v>0</v>
      </c>
      <c r="AG11" s="42">
        <f t="shared" si="16"/>
        <v>0</v>
      </c>
      <c r="AH11" s="42">
        <f t="shared" si="16"/>
        <v>0</v>
      </c>
      <c r="AI11" s="42">
        <f t="shared" ref="AI11:BN11" si="17">IF(OR(1+AI4-opening&gt;Appraisal_period,AI4&lt;opening),0,1)</f>
        <v>0</v>
      </c>
      <c r="AJ11" s="42">
        <f t="shared" si="17"/>
        <v>0</v>
      </c>
      <c r="AK11" s="42">
        <f t="shared" si="17"/>
        <v>0</v>
      </c>
      <c r="AL11" s="42">
        <f t="shared" si="17"/>
        <v>0</v>
      </c>
      <c r="AM11" s="42">
        <f t="shared" si="17"/>
        <v>0</v>
      </c>
      <c r="AN11" s="42">
        <f t="shared" si="17"/>
        <v>0</v>
      </c>
      <c r="AO11" s="42">
        <f t="shared" si="17"/>
        <v>0</v>
      </c>
      <c r="AP11" s="42">
        <f t="shared" si="17"/>
        <v>0</v>
      </c>
      <c r="AQ11" s="42">
        <f t="shared" si="17"/>
        <v>0</v>
      </c>
      <c r="AR11" s="42">
        <f t="shared" si="17"/>
        <v>0</v>
      </c>
      <c r="AS11" s="42">
        <f t="shared" si="17"/>
        <v>0</v>
      </c>
      <c r="AT11" s="42">
        <f t="shared" si="17"/>
        <v>0</v>
      </c>
      <c r="AU11" s="42">
        <f t="shared" si="17"/>
        <v>0</v>
      </c>
      <c r="AV11" s="42">
        <f t="shared" si="17"/>
        <v>0</v>
      </c>
      <c r="AW11" s="42">
        <f t="shared" si="17"/>
        <v>0</v>
      </c>
      <c r="AX11" s="42">
        <f t="shared" si="17"/>
        <v>0</v>
      </c>
      <c r="AY11" s="42">
        <f t="shared" si="17"/>
        <v>0</v>
      </c>
      <c r="AZ11" s="42">
        <f t="shared" si="17"/>
        <v>0</v>
      </c>
      <c r="BA11" s="42">
        <f t="shared" si="17"/>
        <v>0</v>
      </c>
      <c r="BB11" s="42">
        <f t="shared" si="17"/>
        <v>0</v>
      </c>
      <c r="BC11" s="42">
        <f t="shared" si="17"/>
        <v>0</v>
      </c>
      <c r="BD11" s="42">
        <f t="shared" si="17"/>
        <v>0</v>
      </c>
      <c r="BE11" s="42">
        <f t="shared" si="17"/>
        <v>0</v>
      </c>
      <c r="BF11" s="42">
        <f t="shared" si="17"/>
        <v>0</v>
      </c>
      <c r="BG11" s="42">
        <f t="shared" si="17"/>
        <v>0</v>
      </c>
      <c r="BH11" s="42">
        <f t="shared" si="17"/>
        <v>0</v>
      </c>
      <c r="BI11" s="42">
        <f t="shared" si="17"/>
        <v>0</v>
      </c>
      <c r="BJ11" s="42">
        <f t="shared" si="17"/>
        <v>0</v>
      </c>
      <c r="BK11" s="42">
        <f t="shared" si="17"/>
        <v>0</v>
      </c>
      <c r="BL11" s="42">
        <f t="shared" si="17"/>
        <v>0</v>
      </c>
      <c r="BM11" s="42">
        <f t="shared" si="17"/>
        <v>0</v>
      </c>
      <c r="BN11" s="42">
        <f t="shared" si="17"/>
        <v>0</v>
      </c>
      <c r="BO11" s="42">
        <f t="shared" ref="BO11:CD11" si="18">IF(OR(1+BO4-opening&gt;Appraisal_period,BO4&lt;opening),0,1)</f>
        <v>0</v>
      </c>
      <c r="BP11" s="42">
        <f t="shared" si="18"/>
        <v>0</v>
      </c>
      <c r="BQ11" s="42">
        <f t="shared" si="18"/>
        <v>0</v>
      </c>
      <c r="BR11" s="42">
        <f t="shared" si="18"/>
        <v>0</v>
      </c>
      <c r="BS11" s="42">
        <f t="shared" si="18"/>
        <v>0</v>
      </c>
      <c r="BT11" s="42">
        <f t="shared" si="18"/>
        <v>0</v>
      </c>
      <c r="BU11" s="42">
        <f t="shared" si="18"/>
        <v>0</v>
      </c>
      <c r="BV11" s="42">
        <f t="shared" si="18"/>
        <v>0</v>
      </c>
      <c r="BW11" s="42">
        <f t="shared" si="18"/>
        <v>0</v>
      </c>
      <c r="BX11" s="42">
        <f t="shared" si="18"/>
        <v>0</v>
      </c>
      <c r="BY11" s="42">
        <f t="shared" si="18"/>
        <v>0</v>
      </c>
      <c r="BZ11" s="42">
        <f t="shared" si="18"/>
        <v>0</v>
      </c>
      <c r="CA11" s="42">
        <f t="shared" si="18"/>
        <v>0</v>
      </c>
      <c r="CB11" s="42">
        <f t="shared" si="18"/>
        <v>0</v>
      </c>
      <c r="CC11" s="42">
        <f t="shared" si="18"/>
        <v>0</v>
      </c>
      <c r="CD11" s="183">
        <f t="shared" si="18"/>
        <v>0</v>
      </c>
    </row>
    <row r="12" spans="1:83">
      <c r="A12" s="172" t="s">
        <v>16733</v>
      </c>
      <c r="C12" s="42">
        <f t="shared" ref="C12:AH12" si="19">VLOOKUP(C4,GDP,26)/VLOOKUP(2010,GDP,26)</f>
        <v>1</v>
      </c>
      <c r="D12" s="42">
        <f t="shared" si="19"/>
        <v>1.0030506391626237</v>
      </c>
      <c r="E12" s="42">
        <f t="shared" si="19"/>
        <v>1.0114226225556096</v>
      </c>
      <c r="F12" s="42">
        <f t="shared" si="19"/>
        <v>1.0226819497374886</v>
      </c>
      <c r="G12" s="42">
        <f t="shared" si="19"/>
        <v>1.0475122223801443</v>
      </c>
      <c r="H12" s="42">
        <f t="shared" si="19"/>
        <v>1.0630607222986097</v>
      </c>
      <c r="I12" s="42">
        <f t="shared" si="19"/>
        <v>1.0749116537246806</v>
      </c>
      <c r="J12" s="42">
        <f t="shared" si="19"/>
        <v>1.0974477801780049</v>
      </c>
      <c r="K12" s="42">
        <f t="shared" si="19"/>
        <v>1.1074328413168892</v>
      </c>
      <c r="L12" s="42">
        <f t="shared" si="19"/>
        <v>1.1198384500041745</v>
      </c>
      <c r="M12" s="42">
        <f t="shared" si="19"/>
        <v>1.1205386433228843</v>
      </c>
      <c r="N12" s="42">
        <f t="shared" si="19"/>
        <v>1.1212388366415937</v>
      </c>
      <c r="O12" s="42">
        <f t="shared" si="19"/>
        <v>1.1219390299603036</v>
      </c>
      <c r="P12" s="42">
        <f t="shared" si="19"/>
        <v>1.1126602744151661</v>
      </c>
      <c r="Q12" s="42">
        <f t="shared" si="19"/>
        <v>1.1150761401861979</v>
      </c>
      <c r="R12" s="42">
        <f t="shared" si="19"/>
        <v>1.1318022822889908</v>
      </c>
      <c r="S12" s="42">
        <f t="shared" si="19"/>
        <v>1.1487793165233258</v>
      </c>
      <c r="T12" s="42">
        <f t="shared" si="19"/>
        <v>1.1660110062711755</v>
      </c>
      <c r="U12" s="42">
        <f t="shared" si="19"/>
        <v>1.183501171365243</v>
      </c>
      <c r="V12" s="42">
        <f t="shared" si="19"/>
        <v>1.2012536889357215</v>
      </c>
      <c r="W12" s="42">
        <f t="shared" si="19"/>
        <v>1.2192724942697573</v>
      </c>
      <c r="X12" s="42">
        <f t="shared" si="19"/>
        <v>1.2375615816838035</v>
      </c>
      <c r="Y12" s="42">
        <f t="shared" si="19"/>
        <v>1.2561250054090602</v>
      </c>
      <c r="Z12" s="42">
        <f t="shared" si="19"/>
        <v>1.2749668804901961</v>
      </c>
      <c r="AA12" s="42">
        <f t="shared" si="19"/>
        <v>1.2940913836975487</v>
      </c>
      <c r="AB12" s="42">
        <f t="shared" si="19"/>
        <v>1.3135027544530118</v>
      </c>
      <c r="AC12" s="42">
        <f t="shared" si="19"/>
        <v>1.3332052957698068</v>
      </c>
      <c r="AD12" s="42">
        <f t="shared" si="19"/>
        <v>1.3532033752063537</v>
      </c>
      <c r="AE12" s="42">
        <f t="shared" si="19"/>
        <v>1.3735014258344491</v>
      </c>
      <c r="AF12" s="42">
        <f t="shared" si="19"/>
        <v>1.3941039472219656</v>
      </c>
      <c r="AG12" s="42">
        <f t="shared" si="19"/>
        <v>1.4150155064302947</v>
      </c>
      <c r="AH12" s="42">
        <f t="shared" si="19"/>
        <v>1.4362407390267491</v>
      </c>
      <c r="AI12" s="42">
        <f t="shared" ref="AI12:BN12" si="20">VLOOKUP(AI4,GDP,26)/VLOOKUP(2010,GDP,26)</f>
        <v>1.4577843501121501</v>
      </c>
      <c r="AJ12" s="42">
        <f t="shared" si="20"/>
        <v>1.4796511153638323</v>
      </c>
      <c r="AK12" s="42">
        <f t="shared" si="20"/>
        <v>1.5018458820942897</v>
      </c>
      <c r="AL12" s="42">
        <f t="shared" si="20"/>
        <v>1.524373570325704</v>
      </c>
      <c r="AM12" s="42">
        <f t="shared" si="20"/>
        <v>1.5472391738805893</v>
      </c>
      <c r="AN12" s="42">
        <f t="shared" si="20"/>
        <v>1.5704477614887982</v>
      </c>
      <c r="AO12" s="42">
        <f t="shared" si="20"/>
        <v>1.59400447791113</v>
      </c>
      <c r="AP12" s="42">
        <f t="shared" si="20"/>
        <v>1.6179145450797967</v>
      </c>
      <c r="AQ12" s="42">
        <f t="shared" si="20"/>
        <v>1.6421832632559936</v>
      </c>
      <c r="AR12" s="42">
        <f t="shared" si="20"/>
        <v>1.6668160122048334</v>
      </c>
      <c r="AS12" s="42">
        <f t="shared" si="20"/>
        <v>1.6918182523879057</v>
      </c>
      <c r="AT12" s="42">
        <f t="shared" si="20"/>
        <v>1.7171955261737242</v>
      </c>
      <c r="AU12" s="42">
        <f t="shared" si="20"/>
        <v>1.7429534590663298</v>
      </c>
      <c r="AV12" s="42">
        <f t="shared" si="20"/>
        <v>1.7690977609523246</v>
      </c>
      <c r="AW12" s="42">
        <f t="shared" si="20"/>
        <v>1.7956342273666093</v>
      </c>
      <c r="AX12" s="42">
        <f t="shared" si="20"/>
        <v>1.8225687407771083</v>
      </c>
      <c r="AY12" s="42">
        <f t="shared" si="20"/>
        <v>1.8499072718887648</v>
      </c>
      <c r="AZ12" s="42">
        <f t="shared" si="20"/>
        <v>1.877655880967096</v>
      </c>
      <c r="BA12" s="42">
        <f t="shared" si="20"/>
        <v>1.9058207191816023</v>
      </c>
      <c r="BB12" s="42">
        <f t="shared" si="20"/>
        <v>1.9344080299693263</v>
      </c>
      <c r="BC12" s="42">
        <f t="shared" si="20"/>
        <v>1.9634241504188661</v>
      </c>
      <c r="BD12" s="42">
        <f t="shared" si="20"/>
        <v>1.992875512675149</v>
      </c>
      <c r="BE12" s="42">
        <f t="shared" si="20"/>
        <v>2.022768645365276</v>
      </c>
      <c r="BF12" s="42">
        <f t="shared" si="20"/>
        <v>2.053110175045755</v>
      </c>
      <c r="BG12" s="42">
        <f t="shared" si="20"/>
        <v>2.083906827671441</v>
      </c>
      <c r="BH12" s="42">
        <f t="shared" si="20"/>
        <v>2.1151654300865124</v>
      </c>
      <c r="BI12" s="42">
        <f t="shared" si="20"/>
        <v>2.1468929115378099</v>
      </c>
      <c r="BJ12" s="42">
        <f t="shared" si="20"/>
        <v>2.1790963052108769</v>
      </c>
      <c r="BK12" s="42">
        <f t="shared" si="20"/>
        <v>2.2117827497890397</v>
      </c>
      <c r="BL12" s="42">
        <f t="shared" si="20"/>
        <v>2.2449594910358752</v>
      </c>
      <c r="BM12" s="42">
        <f t="shared" si="20"/>
        <v>2.278633883401413</v>
      </c>
      <c r="BN12" s="42">
        <f t="shared" si="20"/>
        <v>2.3128133916524343</v>
      </c>
      <c r="BO12" s="42">
        <f t="shared" ref="BO12:CD12" si="21">VLOOKUP(BO4,GDP,26)/VLOOKUP(2010,GDP,26)</f>
        <v>2.3475055925272201</v>
      </c>
      <c r="BP12" s="42">
        <f t="shared" si="21"/>
        <v>2.3827181764151284</v>
      </c>
      <c r="BQ12" s="42">
        <f t="shared" si="21"/>
        <v>2.4184589490613551</v>
      </c>
      <c r="BR12" s="42">
        <f t="shared" si="21"/>
        <v>2.4547358332972751</v>
      </c>
      <c r="BS12" s="42">
        <f t="shared" si="21"/>
        <v>2.4915568707967339</v>
      </c>
      <c r="BT12" s="42">
        <f t="shared" si="21"/>
        <v>2.5289302238586853</v>
      </c>
      <c r="BU12" s="42">
        <f t="shared" si="21"/>
        <v>2.5668641772165648</v>
      </c>
      <c r="BV12" s="42">
        <f t="shared" si="21"/>
        <v>2.6053671398748133</v>
      </c>
      <c r="BW12" s="42">
        <f t="shared" si="21"/>
        <v>2.6444476469729352</v>
      </c>
      <c r="BX12" s="42">
        <f t="shared" si="21"/>
        <v>2.6841143616775289</v>
      </c>
      <c r="BY12" s="42">
        <f t="shared" si="21"/>
        <v>2.7243760771026921</v>
      </c>
      <c r="BZ12" s="42">
        <f t="shared" si="21"/>
        <v>2.7652417182592322</v>
      </c>
      <c r="CA12" s="42">
        <f t="shared" si="21"/>
        <v>2.8067203440331201</v>
      </c>
      <c r="CB12" s="42">
        <f t="shared" si="21"/>
        <v>2.8488211491936166</v>
      </c>
      <c r="CC12" s="42">
        <f t="shared" si="21"/>
        <v>2.8915534664315206</v>
      </c>
      <c r="CD12" s="183">
        <f t="shared" si="21"/>
        <v>2.9349267684279927</v>
      </c>
    </row>
    <row r="13" spans="1:83">
      <c r="A13" s="172" t="s">
        <v>16734</v>
      </c>
      <c r="C13" s="42">
        <f t="shared" ref="C13:AH13" si="22">IF(C4&gt;opening,(IF(C4-opening&lt;growth_yrs,(1+user_growth)^(C4-opening),(1+user_growth)^growth_yrs)),1)</f>
        <v>1.1611841423031999</v>
      </c>
      <c r="D13" s="42">
        <f t="shared" si="22"/>
        <v>1.1611841423031999</v>
      </c>
      <c r="E13" s="42">
        <f t="shared" si="22"/>
        <v>1.1611841423031999</v>
      </c>
      <c r="F13" s="42">
        <f t="shared" si="22"/>
        <v>1.1611841423031999</v>
      </c>
      <c r="G13" s="42">
        <f t="shared" si="22"/>
        <v>1.1611841423031999</v>
      </c>
      <c r="H13" s="42">
        <f t="shared" si="22"/>
        <v>1.1611841423031999</v>
      </c>
      <c r="I13" s="42">
        <f t="shared" si="22"/>
        <v>1.1611841423031999</v>
      </c>
      <c r="J13" s="42">
        <f t="shared" si="22"/>
        <v>1.1611841423031999</v>
      </c>
      <c r="K13" s="42">
        <f t="shared" si="22"/>
        <v>1.1611841423031999</v>
      </c>
      <c r="L13" s="42">
        <f t="shared" si="22"/>
        <v>1.1611841423031999</v>
      </c>
      <c r="M13" s="42">
        <f t="shared" si="22"/>
        <v>1.1611841423031999</v>
      </c>
      <c r="N13" s="42">
        <f t="shared" si="22"/>
        <v>1.1611841423031999</v>
      </c>
      <c r="O13" s="42">
        <f t="shared" si="22"/>
        <v>1.1611841423031999</v>
      </c>
      <c r="P13" s="42">
        <f t="shared" si="22"/>
        <v>1.1611841423031999</v>
      </c>
      <c r="Q13" s="42">
        <f t="shared" si="22"/>
        <v>1.1611841423031999</v>
      </c>
      <c r="R13" s="42">
        <f t="shared" si="22"/>
        <v>1.1611841423031999</v>
      </c>
      <c r="S13" s="42">
        <f t="shared" si="22"/>
        <v>1.1611841423031999</v>
      </c>
      <c r="T13" s="42">
        <f t="shared" si="22"/>
        <v>1.1611841423031999</v>
      </c>
      <c r="U13" s="42">
        <f t="shared" si="22"/>
        <v>1.1611841423031999</v>
      </c>
      <c r="V13" s="42">
        <f t="shared" si="22"/>
        <v>1.1611841423031999</v>
      </c>
      <c r="W13" s="42">
        <f t="shared" si="22"/>
        <v>1.1611841423031999</v>
      </c>
      <c r="X13" s="42">
        <f t="shared" si="22"/>
        <v>1.1611841423031999</v>
      </c>
      <c r="Y13" s="42">
        <f t="shared" si="22"/>
        <v>1.1611841423031999</v>
      </c>
      <c r="Z13" s="42">
        <f t="shared" si="22"/>
        <v>1.1611841423031999</v>
      </c>
      <c r="AA13" s="42">
        <f t="shared" si="22"/>
        <v>1.1611841423031999</v>
      </c>
      <c r="AB13" s="42">
        <f t="shared" si="22"/>
        <v>1.1611841423031999</v>
      </c>
      <c r="AC13" s="42">
        <f t="shared" si="22"/>
        <v>1.1611841423031999</v>
      </c>
      <c r="AD13" s="42">
        <f t="shared" si="22"/>
        <v>1.1611841423031999</v>
      </c>
      <c r="AE13" s="42">
        <f t="shared" si="22"/>
        <v>1.1611841423031999</v>
      </c>
      <c r="AF13" s="42">
        <f t="shared" si="22"/>
        <v>1.1611841423031999</v>
      </c>
      <c r="AG13" s="42">
        <f t="shared" si="22"/>
        <v>1.1611841423031999</v>
      </c>
      <c r="AH13" s="42">
        <f t="shared" si="22"/>
        <v>1.1611841423031999</v>
      </c>
      <c r="AI13" s="42">
        <f t="shared" ref="AI13:BN13" si="23">IF(AI4&gt;opening,(IF(AI4-opening&lt;growth_yrs,(1+user_growth)^(AI4-opening),(1+user_growth)^growth_yrs)),1)</f>
        <v>1.1611841423031999</v>
      </c>
      <c r="AJ13" s="42">
        <f t="shared" si="23"/>
        <v>1.1611841423031999</v>
      </c>
      <c r="AK13" s="42">
        <f t="shared" si="23"/>
        <v>1.1611841423031999</v>
      </c>
      <c r="AL13" s="42">
        <f t="shared" si="23"/>
        <v>1.1611841423031999</v>
      </c>
      <c r="AM13" s="42">
        <f t="shared" si="23"/>
        <v>1.1611841423031999</v>
      </c>
      <c r="AN13" s="42">
        <f t="shared" si="23"/>
        <v>1.1611841423031999</v>
      </c>
      <c r="AO13" s="42">
        <f t="shared" si="23"/>
        <v>1.1611841423031999</v>
      </c>
      <c r="AP13" s="42">
        <f t="shared" si="23"/>
        <v>1.1611841423031999</v>
      </c>
      <c r="AQ13" s="42">
        <f t="shared" si="23"/>
        <v>1.1611841423031999</v>
      </c>
      <c r="AR13" s="42">
        <f t="shared" si="23"/>
        <v>1.1611841423031999</v>
      </c>
      <c r="AS13" s="42">
        <f t="shared" si="23"/>
        <v>1.1611841423031999</v>
      </c>
      <c r="AT13" s="42">
        <f t="shared" si="23"/>
        <v>1.1611841423031999</v>
      </c>
      <c r="AU13" s="42">
        <f t="shared" si="23"/>
        <v>1.1611841423031999</v>
      </c>
      <c r="AV13" s="42">
        <f t="shared" si="23"/>
        <v>1.1611841423031999</v>
      </c>
      <c r="AW13" s="42">
        <f t="shared" si="23"/>
        <v>1.1611841423031999</v>
      </c>
      <c r="AX13" s="42">
        <f t="shared" si="23"/>
        <v>1.1611841423031999</v>
      </c>
      <c r="AY13" s="42">
        <f t="shared" si="23"/>
        <v>1.1611841423031999</v>
      </c>
      <c r="AZ13" s="42">
        <f t="shared" si="23"/>
        <v>1.1611841423031999</v>
      </c>
      <c r="BA13" s="42">
        <f t="shared" si="23"/>
        <v>1.1611841423031999</v>
      </c>
      <c r="BB13" s="42">
        <f t="shared" si="23"/>
        <v>1.1611841423031999</v>
      </c>
      <c r="BC13" s="42">
        <f t="shared" si="23"/>
        <v>1.1611841423031999</v>
      </c>
      <c r="BD13" s="42">
        <f t="shared" si="23"/>
        <v>1.1611841423031999</v>
      </c>
      <c r="BE13" s="42">
        <f t="shared" si="23"/>
        <v>1.1611841423031999</v>
      </c>
      <c r="BF13" s="42">
        <f t="shared" si="23"/>
        <v>1.1611841423031999</v>
      </c>
      <c r="BG13" s="42">
        <f t="shared" si="23"/>
        <v>1.1611841423031999</v>
      </c>
      <c r="BH13" s="42">
        <f t="shared" si="23"/>
        <v>1.1611841423031999</v>
      </c>
      <c r="BI13" s="42">
        <f t="shared" si="23"/>
        <v>1.1611841423031999</v>
      </c>
      <c r="BJ13" s="42">
        <f t="shared" si="23"/>
        <v>1.1611841423031999</v>
      </c>
      <c r="BK13" s="42">
        <f t="shared" si="23"/>
        <v>1.1611841423031999</v>
      </c>
      <c r="BL13" s="42">
        <f t="shared" si="23"/>
        <v>1.1611841423031999</v>
      </c>
      <c r="BM13" s="42">
        <f t="shared" si="23"/>
        <v>1.1611841423031999</v>
      </c>
      <c r="BN13" s="42">
        <f t="shared" si="23"/>
        <v>1.1611841423031999</v>
      </c>
      <c r="BO13" s="42">
        <f t="shared" ref="BO13:CD13" si="24">IF(BO4&gt;opening,(IF(BO4-opening&lt;growth_yrs,(1+user_growth)^(BO4-opening),(1+user_growth)^growth_yrs)),1)</f>
        <v>1.1611841423031999</v>
      </c>
      <c r="BP13" s="42">
        <f t="shared" si="24"/>
        <v>1.1611841423031999</v>
      </c>
      <c r="BQ13" s="42">
        <f t="shared" si="24"/>
        <v>1.1611841423031999</v>
      </c>
      <c r="BR13" s="42">
        <f t="shared" si="24"/>
        <v>1.1611841423031999</v>
      </c>
      <c r="BS13" s="42">
        <f t="shared" si="24"/>
        <v>1.1611841423031999</v>
      </c>
      <c r="BT13" s="42">
        <f t="shared" si="24"/>
        <v>1.1611841423031999</v>
      </c>
      <c r="BU13" s="42">
        <f t="shared" si="24"/>
        <v>1.1611841423031999</v>
      </c>
      <c r="BV13" s="42">
        <f t="shared" si="24"/>
        <v>1.1611841423031999</v>
      </c>
      <c r="BW13" s="42">
        <f t="shared" si="24"/>
        <v>1.1611841423031999</v>
      </c>
      <c r="BX13" s="42">
        <f t="shared" si="24"/>
        <v>1.1611841423031999</v>
      </c>
      <c r="BY13" s="42">
        <f t="shared" si="24"/>
        <v>1.1611841423031999</v>
      </c>
      <c r="BZ13" s="42">
        <f t="shared" si="24"/>
        <v>1.1611841423031999</v>
      </c>
      <c r="CA13" s="42">
        <f t="shared" si="24"/>
        <v>1.1611841423031999</v>
      </c>
      <c r="CB13" s="42">
        <f t="shared" si="24"/>
        <v>1.1611841423031999</v>
      </c>
      <c r="CC13" s="42">
        <f t="shared" si="24"/>
        <v>1.1611841423031999</v>
      </c>
      <c r="CD13" s="183">
        <f t="shared" si="24"/>
        <v>1.1611841423031999</v>
      </c>
    </row>
    <row r="14" spans="1:83">
      <c r="A14" s="172" t="s">
        <v>16735</v>
      </c>
      <c r="C14" s="42">
        <f t="shared" ref="C14:AH14" si="25">IF(C4&gt;Decay_yr,(1-Decay)^(C4-Decay_yr),1)</f>
        <v>1</v>
      </c>
      <c r="D14" s="42">
        <f t="shared" si="25"/>
        <v>1</v>
      </c>
      <c r="E14" s="42">
        <f t="shared" si="25"/>
        <v>1</v>
      </c>
      <c r="F14" s="42">
        <f t="shared" si="25"/>
        <v>1</v>
      </c>
      <c r="G14" s="42">
        <f t="shared" si="25"/>
        <v>1</v>
      </c>
      <c r="H14" s="42">
        <f t="shared" si="25"/>
        <v>1</v>
      </c>
      <c r="I14" s="42">
        <f t="shared" si="25"/>
        <v>1</v>
      </c>
      <c r="J14" s="42">
        <f t="shared" si="25"/>
        <v>1</v>
      </c>
      <c r="K14" s="42">
        <f t="shared" si="25"/>
        <v>1</v>
      </c>
      <c r="L14" s="42">
        <f t="shared" si="25"/>
        <v>1</v>
      </c>
      <c r="M14" s="42">
        <f t="shared" si="25"/>
        <v>1</v>
      </c>
      <c r="N14" s="42">
        <f t="shared" si="25"/>
        <v>1</v>
      </c>
      <c r="O14" s="42">
        <f t="shared" si="25"/>
        <v>1</v>
      </c>
      <c r="P14" s="42">
        <f t="shared" si="25"/>
        <v>1</v>
      </c>
      <c r="Q14" s="42">
        <f t="shared" si="25"/>
        <v>1</v>
      </c>
      <c r="R14" s="42">
        <f t="shared" si="25"/>
        <v>1</v>
      </c>
      <c r="S14" s="42">
        <f t="shared" si="25"/>
        <v>1</v>
      </c>
      <c r="T14" s="42">
        <f t="shared" si="25"/>
        <v>1</v>
      </c>
      <c r="U14" s="42">
        <f t="shared" si="25"/>
        <v>1</v>
      </c>
      <c r="V14" s="42">
        <f t="shared" si="25"/>
        <v>1</v>
      </c>
      <c r="W14" s="42">
        <f t="shared" si="25"/>
        <v>1</v>
      </c>
      <c r="X14" s="42">
        <f t="shared" si="25"/>
        <v>1</v>
      </c>
      <c r="Y14" s="42">
        <f t="shared" si="25"/>
        <v>1</v>
      </c>
      <c r="Z14" s="42">
        <f t="shared" si="25"/>
        <v>1</v>
      </c>
      <c r="AA14" s="42">
        <f t="shared" si="25"/>
        <v>1</v>
      </c>
      <c r="AB14" s="42">
        <f t="shared" si="25"/>
        <v>1</v>
      </c>
      <c r="AC14" s="42">
        <f t="shared" si="25"/>
        <v>1</v>
      </c>
      <c r="AD14" s="42">
        <f t="shared" si="25"/>
        <v>1</v>
      </c>
      <c r="AE14" s="42">
        <f t="shared" si="25"/>
        <v>1</v>
      </c>
      <c r="AF14" s="42">
        <f t="shared" si="25"/>
        <v>1</v>
      </c>
      <c r="AG14" s="42">
        <f t="shared" si="25"/>
        <v>1</v>
      </c>
      <c r="AH14" s="42">
        <f t="shared" si="25"/>
        <v>1</v>
      </c>
      <c r="AI14" s="42">
        <f t="shared" ref="AI14:BN14" si="26">IF(AI4&gt;Decay_yr,(1-Decay)^(AI4-Decay_yr),1)</f>
        <v>1</v>
      </c>
      <c r="AJ14" s="42">
        <f t="shared" si="26"/>
        <v>1</v>
      </c>
      <c r="AK14" s="42">
        <f t="shared" si="26"/>
        <v>1</v>
      </c>
      <c r="AL14" s="42">
        <f t="shared" si="26"/>
        <v>1</v>
      </c>
      <c r="AM14" s="42">
        <f t="shared" si="26"/>
        <v>1</v>
      </c>
      <c r="AN14" s="42">
        <f t="shared" si="26"/>
        <v>1</v>
      </c>
      <c r="AO14" s="42">
        <f t="shared" si="26"/>
        <v>1</v>
      </c>
      <c r="AP14" s="42">
        <f t="shared" si="26"/>
        <v>1</v>
      </c>
      <c r="AQ14" s="42">
        <f t="shared" si="26"/>
        <v>1</v>
      </c>
      <c r="AR14" s="42">
        <f t="shared" si="26"/>
        <v>1</v>
      </c>
      <c r="AS14" s="42">
        <f t="shared" si="26"/>
        <v>1</v>
      </c>
      <c r="AT14" s="42">
        <f t="shared" si="26"/>
        <v>1</v>
      </c>
      <c r="AU14" s="42">
        <f t="shared" si="26"/>
        <v>1</v>
      </c>
      <c r="AV14" s="42">
        <f t="shared" si="26"/>
        <v>1</v>
      </c>
      <c r="AW14" s="42">
        <f t="shared" si="26"/>
        <v>1</v>
      </c>
      <c r="AX14" s="42">
        <f t="shared" si="26"/>
        <v>1</v>
      </c>
      <c r="AY14" s="42">
        <f t="shared" si="26"/>
        <v>1</v>
      </c>
      <c r="AZ14" s="42">
        <f t="shared" si="26"/>
        <v>1</v>
      </c>
      <c r="BA14" s="42">
        <f t="shared" si="26"/>
        <v>1</v>
      </c>
      <c r="BB14" s="42">
        <f t="shared" si="26"/>
        <v>1</v>
      </c>
      <c r="BC14" s="42">
        <f t="shared" si="26"/>
        <v>1</v>
      </c>
      <c r="BD14" s="42">
        <f t="shared" si="26"/>
        <v>1</v>
      </c>
      <c r="BE14" s="42">
        <f t="shared" si="26"/>
        <v>1</v>
      </c>
      <c r="BF14" s="42">
        <f t="shared" si="26"/>
        <v>1</v>
      </c>
      <c r="BG14" s="42">
        <f t="shared" si="26"/>
        <v>1</v>
      </c>
      <c r="BH14" s="42">
        <f t="shared" si="26"/>
        <v>1</v>
      </c>
      <c r="BI14" s="42">
        <f t="shared" si="26"/>
        <v>1</v>
      </c>
      <c r="BJ14" s="42">
        <f t="shared" si="26"/>
        <v>1</v>
      </c>
      <c r="BK14" s="42">
        <f t="shared" si="26"/>
        <v>1</v>
      </c>
      <c r="BL14" s="42">
        <f t="shared" si="26"/>
        <v>1</v>
      </c>
      <c r="BM14" s="42">
        <f t="shared" si="26"/>
        <v>1</v>
      </c>
      <c r="BN14" s="42">
        <f t="shared" si="26"/>
        <v>1</v>
      </c>
      <c r="BO14" s="42">
        <f t="shared" ref="BO14:CD14" si="27">IF(BO4&gt;Decay_yr,(1-Decay)^(BO4-Decay_yr),1)</f>
        <v>1</v>
      </c>
      <c r="BP14" s="42">
        <f t="shared" si="27"/>
        <v>1</v>
      </c>
      <c r="BQ14" s="42">
        <f t="shared" si="27"/>
        <v>1</v>
      </c>
      <c r="BR14" s="42">
        <f t="shared" si="27"/>
        <v>1</v>
      </c>
      <c r="BS14" s="42">
        <f t="shared" si="27"/>
        <v>1</v>
      </c>
      <c r="BT14" s="42">
        <f t="shared" si="27"/>
        <v>1</v>
      </c>
      <c r="BU14" s="42">
        <f t="shared" si="27"/>
        <v>1</v>
      </c>
      <c r="BV14" s="42">
        <f t="shared" si="27"/>
        <v>1</v>
      </c>
      <c r="BW14" s="42">
        <f t="shared" si="27"/>
        <v>1</v>
      </c>
      <c r="BX14" s="42">
        <f t="shared" si="27"/>
        <v>1</v>
      </c>
      <c r="BY14" s="42">
        <f t="shared" si="27"/>
        <v>1</v>
      </c>
      <c r="BZ14" s="42">
        <f t="shared" si="27"/>
        <v>1</v>
      </c>
      <c r="CA14" s="42">
        <f t="shared" si="27"/>
        <v>1</v>
      </c>
      <c r="CB14" s="42">
        <f t="shared" si="27"/>
        <v>1</v>
      </c>
      <c r="CC14" s="42">
        <f t="shared" si="27"/>
        <v>1</v>
      </c>
      <c r="CD14" s="183">
        <f t="shared" si="27"/>
        <v>1</v>
      </c>
    </row>
    <row r="15" spans="1:83">
      <c r="A15" s="41" t="s">
        <v>16736</v>
      </c>
      <c r="C15" s="42">
        <f t="shared" ref="C15:AH15" si="28">IF(C4&lt;opening,0,MIN((D4-opening)/rampup_yrs,1))</f>
        <v>1</v>
      </c>
      <c r="D15" s="42">
        <f t="shared" si="28"/>
        <v>1</v>
      </c>
      <c r="E15" s="42">
        <f t="shared" si="28"/>
        <v>1</v>
      </c>
      <c r="F15" s="42">
        <f t="shared" si="28"/>
        <v>1</v>
      </c>
      <c r="G15" s="42">
        <f t="shared" si="28"/>
        <v>1</v>
      </c>
      <c r="H15" s="42">
        <f t="shared" si="28"/>
        <v>1</v>
      </c>
      <c r="I15" s="42">
        <f t="shared" si="28"/>
        <v>1</v>
      </c>
      <c r="J15" s="42">
        <f t="shared" si="28"/>
        <v>1</v>
      </c>
      <c r="K15" s="42">
        <f t="shared" si="28"/>
        <v>1</v>
      </c>
      <c r="L15" s="42">
        <f t="shared" si="28"/>
        <v>1</v>
      </c>
      <c r="M15" s="42">
        <f t="shared" si="28"/>
        <v>1</v>
      </c>
      <c r="N15" s="42">
        <f t="shared" si="28"/>
        <v>1</v>
      </c>
      <c r="O15" s="42">
        <f t="shared" si="28"/>
        <v>1</v>
      </c>
      <c r="P15" s="42">
        <f t="shared" si="28"/>
        <v>1</v>
      </c>
      <c r="Q15" s="42">
        <f t="shared" si="28"/>
        <v>1</v>
      </c>
      <c r="R15" s="42">
        <f t="shared" si="28"/>
        <v>1</v>
      </c>
      <c r="S15" s="42">
        <f t="shared" si="28"/>
        <v>1</v>
      </c>
      <c r="T15" s="42">
        <f t="shared" si="28"/>
        <v>1</v>
      </c>
      <c r="U15" s="42">
        <f t="shared" si="28"/>
        <v>1</v>
      </c>
      <c r="V15" s="42">
        <f t="shared" si="28"/>
        <v>1</v>
      </c>
      <c r="W15" s="42">
        <f t="shared" si="28"/>
        <v>1</v>
      </c>
      <c r="X15" s="42">
        <f t="shared" si="28"/>
        <v>1</v>
      </c>
      <c r="Y15" s="42">
        <f t="shared" si="28"/>
        <v>1</v>
      </c>
      <c r="Z15" s="42">
        <f t="shared" si="28"/>
        <v>1</v>
      </c>
      <c r="AA15" s="42">
        <f t="shared" si="28"/>
        <v>1</v>
      </c>
      <c r="AB15" s="42">
        <f t="shared" si="28"/>
        <v>1</v>
      </c>
      <c r="AC15" s="42">
        <f t="shared" si="28"/>
        <v>1</v>
      </c>
      <c r="AD15" s="42">
        <f t="shared" si="28"/>
        <v>1</v>
      </c>
      <c r="AE15" s="42">
        <f t="shared" si="28"/>
        <v>1</v>
      </c>
      <c r="AF15" s="42">
        <f t="shared" si="28"/>
        <v>1</v>
      </c>
      <c r="AG15" s="42">
        <f t="shared" si="28"/>
        <v>1</v>
      </c>
      <c r="AH15" s="42">
        <f t="shared" si="28"/>
        <v>1</v>
      </c>
      <c r="AI15" s="42">
        <f t="shared" ref="AI15:BN15" si="29">IF(AI4&lt;opening,0,MIN((AJ4-opening)/rampup_yrs,1))</f>
        <v>1</v>
      </c>
      <c r="AJ15" s="42">
        <f t="shared" si="29"/>
        <v>1</v>
      </c>
      <c r="AK15" s="42">
        <f t="shared" si="29"/>
        <v>1</v>
      </c>
      <c r="AL15" s="42">
        <f t="shared" si="29"/>
        <v>1</v>
      </c>
      <c r="AM15" s="42">
        <f t="shared" si="29"/>
        <v>1</v>
      </c>
      <c r="AN15" s="42">
        <f t="shared" si="29"/>
        <v>1</v>
      </c>
      <c r="AO15" s="42">
        <f t="shared" si="29"/>
        <v>1</v>
      </c>
      <c r="AP15" s="42">
        <f t="shared" si="29"/>
        <v>1</v>
      </c>
      <c r="AQ15" s="42">
        <f t="shared" si="29"/>
        <v>1</v>
      </c>
      <c r="AR15" s="42">
        <f t="shared" si="29"/>
        <v>1</v>
      </c>
      <c r="AS15" s="42">
        <f t="shared" si="29"/>
        <v>1</v>
      </c>
      <c r="AT15" s="42">
        <f t="shared" si="29"/>
        <v>1</v>
      </c>
      <c r="AU15" s="42">
        <f t="shared" si="29"/>
        <v>1</v>
      </c>
      <c r="AV15" s="42">
        <f t="shared" si="29"/>
        <v>1</v>
      </c>
      <c r="AW15" s="42">
        <f t="shared" si="29"/>
        <v>1</v>
      </c>
      <c r="AX15" s="42">
        <f t="shared" si="29"/>
        <v>1</v>
      </c>
      <c r="AY15" s="42">
        <f t="shared" si="29"/>
        <v>1</v>
      </c>
      <c r="AZ15" s="42">
        <f t="shared" si="29"/>
        <v>1</v>
      </c>
      <c r="BA15" s="42">
        <f t="shared" si="29"/>
        <v>1</v>
      </c>
      <c r="BB15" s="42">
        <f t="shared" si="29"/>
        <v>1</v>
      </c>
      <c r="BC15" s="42">
        <f t="shared" si="29"/>
        <v>1</v>
      </c>
      <c r="BD15" s="42">
        <f t="shared" si="29"/>
        <v>1</v>
      </c>
      <c r="BE15" s="42">
        <f t="shared" si="29"/>
        <v>1</v>
      </c>
      <c r="BF15" s="42">
        <f t="shared" si="29"/>
        <v>1</v>
      </c>
      <c r="BG15" s="42">
        <f t="shared" si="29"/>
        <v>1</v>
      </c>
      <c r="BH15" s="42">
        <f t="shared" si="29"/>
        <v>1</v>
      </c>
      <c r="BI15" s="42">
        <f t="shared" si="29"/>
        <v>1</v>
      </c>
      <c r="BJ15" s="42">
        <f t="shared" si="29"/>
        <v>1</v>
      </c>
      <c r="BK15" s="42">
        <f t="shared" si="29"/>
        <v>1</v>
      </c>
      <c r="BL15" s="42">
        <f t="shared" si="29"/>
        <v>1</v>
      </c>
      <c r="BM15" s="42">
        <f t="shared" si="29"/>
        <v>1</v>
      </c>
      <c r="BN15" s="42">
        <f t="shared" si="29"/>
        <v>1</v>
      </c>
      <c r="BO15" s="42">
        <f t="shared" ref="BO15:CD15" si="30">IF(BO4&lt;opening,0,MIN((BP4-opening)/rampup_yrs,1))</f>
        <v>1</v>
      </c>
      <c r="BP15" s="42">
        <f t="shared" si="30"/>
        <v>1</v>
      </c>
      <c r="BQ15" s="42">
        <f t="shared" si="30"/>
        <v>1</v>
      </c>
      <c r="BR15" s="42">
        <f t="shared" si="30"/>
        <v>1</v>
      </c>
      <c r="BS15" s="42">
        <f t="shared" si="30"/>
        <v>1</v>
      </c>
      <c r="BT15" s="42">
        <f t="shared" si="30"/>
        <v>1</v>
      </c>
      <c r="BU15" s="42">
        <f t="shared" si="30"/>
        <v>1</v>
      </c>
      <c r="BV15" s="42">
        <f t="shared" si="30"/>
        <v>1</v>
      </c>
      <c r="BW15" s="42">
        <f t="shared" si="30"/>
        <v>1</v>
      </c>
      <c r="BX15" s="42">
        <f t="shared" si="30"/>
        <v>1</v>
      </c>
      <c r="BY15" s="42">
        <f t="shared" si="30"/>
        <v>1</v>
      </c>
      <c r="BZ15" s="42">
        <f t="shared" si="30"/>
        <v>1</v>
      </c>
      <c r="CA15" s="42">
        <f t="shared" si="30"/>
        <v>1</v>
      </c>
      <c r="CB15" s="42">
        <f t="shared" si="30"/>
        <v>1</v>
      </c>
      <c r="CC15" s="42">
        <f t="shared" si="30"/>
        <v>1</v>
      </c>
      <c r="CD15" s="183">
        <f t="shared" si="30"/>
        <v>1</v>
      </c>
    </row>
    <row r="16" spans="1:83">
      <c r="A16" s="498" t="s">
        <v>16737</v>
      </c>
      <c r="B16" s="498"/>
      <c r="C16" s="511">
        <f>INDEX('TAG Growth'!$B$10:$D$120,MATCH(C$4,'TAG Growth'!$B$10:$B$120,0),3)/100</f>
        <v>1</v>
      </c>
      <c r="D16" s="511">
        <f>INDEX('TAG Growth'!$B$10:$D$120,MATCH(D$4,'TAG Growth'!$B$10:$B$120,0),3)/100</f>
        <v>1.0219056975817093</v>
      </c>
      <c r="E16" s="511">
        <f>INDEX('TAG Growth'!$B$10:$D$120,MATCH(E$4,'TAG Growth'!$B$10:$B$120,0),3)/100</f>
        <v>1.0376209248949486</v>
      </c>
      <c r="F16" s="511">
        <f>INDEX('TAG Growth'!$B$10:$D$120,MATCH(F$4,'TAG Growth'!$B$10:$B$120,0),3)/100</f>
        <v>1.0595694583200337</v>
      </c>
      <c r="G16" s="511">
        <f>INDEX('TAG Growth'!$B$10:$D$120,MATCH(G$4,'TAG Growth'!$B$10:$B$120,0),3)/100</f>
        <v>1.0735311796576728</v>
      </c>
      <c r="H16" s="511">
        <f>INDEX('TAG Growth'!$B$10:$D$120,MATCH(H$4,'TAG Growth'!$B$10:$B$120,0),3)/100</f>
        <v>1.0806488386650142</v>
      </c>
      <c r="I16" s="511">
        <f>INDEX('TAG Growth'!$B$10:$D$120,MATCH(I$4,'TAG Growth'!$B$10:$B$120,0),3)/100</f>
        <v>1.1018498175331253</v>
      </c>
      <c r="J16" s="511">
        <f>INDEX('TAG Growth'!$B$10:$D$120,MATCH(J$4,'TAG Growth'!$B$10:$B$120,0),3)/100</f>
        <v>1.1223239688652509</v>
      </c>
      <c r="K16" s="511">
        <f>INDEX('TAG Growth'!$B$10:$D$120,MATCH(K$4,'TAG Growth'!$B$10:$B$120,0),3)/100</f>
        <v>1.1439063249195447</v>
      </c>
      <c r="L16" s="511">
        <f>INDEX('TAG Growth'!$B$10:$D$120,MATCH(L$4,'TAG Growth'!$B$10:$B$120,0),3)/100</f>
        <v>1.1680933766113533</v>
      </c>
      <c r="M16" s="511">
        <f>INDEX('TAG Growth'!$B$10:$D$120,MATCH(M$4,'TAG Growth'!$B$10:$B$120,0),3)/100</f>
        <v>1.2300409151394307</v>
      </c>
      <c r="N16" s="511">
        <f>INDEX('TAG Growth'!$B$10:$D$120,MATCH(N$4,'TAG Growth'!$B$10:$B$120,0),3)/100</f>
        <v>1.2261165991656684</v>
      </c>
      <c r="O16" s="511">
        <f>INDEX('TAG Growth'!$B$10:$D$120,MATCH(O$4,'TAG Growth'!$B$10:$B$120,0),3)/100</f>
        <v>1.2891198339627439</v>
      </c>
      <c r="P16" s="511">
        <f>INDEX('TAG Growth'!$B$10:$D$120,MATCH(P$4,'TAG Growth'!$B$10:$B$120,0),3)/100</f>
        <v>1.381801399212097</v>
      </c>
      <c r="Q16" s="511">
        <f>INDEX('TAG Growth'!$B$10:$D$120,MATCH(Q$4,'TAG Growth'!$B$10:$B$120,0),3)/100</f>
        <v>1.4207327405106114</v>
      </c>
      <c r="R16" s="511">
        <f>INDEX('TAG Growth'!$B$10:$D$120,MATCH(R$4,'TAG Growth'!$B$10:$B$120,0),3)/100</f>
        <v>1.456325526871409</v>
      </c>
      <c r="S16" s="511">
        <f>INDEX('TAG Growth'!$B$10:$D$120,MATCH(S$4,'TAG Growth'!$B$10:$B$120,0),3)/100</f>
        <v>1.485328102225586</v>
      </c>
      <c r="T16" s="511">
        <f>INDEX('TAG Growth'!$B$10:$D$120,MATCH(T$4,'TAG Growth'!$B$10:$B$120,0),3)/100</f>
        <v>1.5143949486795385</v>
      </c>
      <c r="U16" s="511">
        <f>INDEX('TAG Growth'!$B$10:$D$120,MATCH(U$4,'TAG Growth'!$B$10:$B$120,0),3)/100</f>
        <v>1.5441797172483169</v>
      </c>
      <c r="V16" s="511">
        <f>INDEX('TAG Growth'!$B$10:$D$120,MATCH(V$4,'TAG Growth'!$B$10:$B$120,0),3)/100</f>
        <v>1.5746567190445178</v>
      </c>
      <c r="W16" s="511">
        <f>INDEX('TAG Growth'!$B$10:$D$120,MATCH(W$4,'TAG Growth'!$B$10:$B$120,0),3)/100</f>
        <v>1.6108738235825411</v>
      </c>
      <c r="X16" s="511">
        <f>INDEX('TAG Growth'!$B$10:$D$120,MATCH(X$4,'TAG Growth'!$B$10:$B$120,0),3)/100</f>
        <v>1.6479239215249393</v>
      </c>
      <c r="Y16" s="511">
        <f>INDEX('TAG Growth'!$B$10:$D$120,MATCH(Y$4,'TAG Growth'!$B$10:$B$120,0),3)/100</f>
        <v>1.6858261717200127</v>
      </c>
      <c r="Z16" s="511">
        <f>INDEX('TAG Growth'!$B$10:$D$120,MATCH(Z$4,'TAG Growth'!$B$10:$B$120,0),3)/100</f>
        <v>1.7246001736695729</v>
      </c>
      <c r="AA16" s="511">
        <f>INDEX('TAG Growth'!$B$10:$D$120,MATCH(AA$4,'TAG Growth'!$B$10:$B$120,0),3)/100</f>
        <v>1.7642659776639733</v>
      </c>
      <c r="AB16" s="511">
        <f>INDEX('TAG Growth'!$B$10:$D$120,MATCH(AB$4,'TAG Growth'!$B$10:$B$120,0),3)/100</f>
        <v>1.8048440951502445</v>
      </c>
      <c r="AC16" s="511">
        <f>INDEX('TAG Growth'!$B$10:$D$120,MATCH(AC$4,'TAG Growth'!$B$10:$B$120,0),3)/100</f>
        <v>1.8463555093386999</v>
      </c>
      <c r="AD16" s="511">
        <f>INDEX('TAG Growth'!$B$10:$D$120,MATCH(AD$4,'TAG Growth'!$B$10:$B$120,0),3)/100</f>
        <v>1.8888216860534899</v>
      </c>
      <c r="AE16" s="511">
        <f>INDEX('TAG Growth'!$B$10:$D$120,MATCH(AE$4,'TAG Growth'!$B$10:$B$120,0),3)/100</f>
        <v>1.93226458483272</v>
      </c>
      <c r="AF16" s="511">
        <f>INDEX('TAG Growth'!$B$10:$D$120,MATCH(AF$4,'TAG Growth'!$B$10:$B$120,0),3)/100</f>
        <v>1.9767066702838725</v>
      </c>
      <c r="AG16" s="511">
        <f>INDEX('TAG Growth'!$B$10:$D$120,MATCH(AG$4,'TAG Growth'!$B$10:$B$120,0),3)/100</f>
        <v>2.0221709237004015</v>
      </c>
      <c r="AH16" s="511">
        <f>INDEX('TAG Growth'!$B$10:$D$120,MATCH(AH$4,'TAG Growth'!$B$10:$B$120,0),3)/100</f>
        <v>2.0686808549455105</v>
      </c>
      <c r="AI16" s="511">
        <f>INDEX('TAG Growth'!$B$10:$D$120,MATCH(AI$4,'TAG Growth'!$B$10:$B$120,0),3)/100</f>
        <v>2.116260514609257</v>
      </c>
      <c r="AJ16" s="511">
        <f>INDEX('TAG Growth'!$B$10:$D$120,MATCH(AJ$4,'TAG Growth'!$B$10:$B$120,0),3)/100</f>
        <v>2.1649345064452699</v>
      </c>
      <c r="AK16" s="511">
        <f>INDEX('TAG Growth'!$B$10:$D$120,MATCH(AK$4,'TAG Growth'!$B$10:$B$120,0),3)/100</f>
        <v>2.214728000093511</v>
      </c>
      <c r="AL16" s="511">
        <f>INDEX('TAG Growth'!$B$10:$D$120,MATCH(AL$4,'TAG Growth'!$B$10:$B$120,0),3)/100</f>
        <v>2.2656667440956615</v>
      </c>
      <c r="AM16" s="511">
        <f>INDEX('TAG Growth'!$B$10:$D$120,MATCH(AM$4,'TAG Growth'!$B$10:$B$120,0),3)/100</f>
        <v>2.3177770792098613</v>
      </c>
      <c r="AN16" s="511">
        <f>INDEX('TAG Growth'!$B$10:$D$120,MATCH(AN$4,'TAG Growth'!$B$10:$B$120,0),3)/100</f>
        <v>2.371085952031688</v>
      </c>
      <c r="AO16" s="511">
        <f>INDEX('TAG Growth'!$B$10:$D$120,MATCH(AO$4,'TAG Growth'!$B$10:$B$120,0),3)/100</f>
        <v>2.4256209289284167</v>
      </c>
      <c r="AP16" s="511">
        <f>INDEX('TAG Growth'!$B$10:$D$120,MATCH(AP$4,'TAG Growth'!$B$10:$B$120,0),3)/100</f>
        <v>2.4814102102937703</v>
      </c>
      <c r="AQ16" s="511">
        <f>INDEX('TAG Growth'!$B$10:$D$120,MATCH(AQ$4,'TAG Growth'!$B$10:$B$120,0),3)/100</f>
        <v>2.5384826451305269</v>
      </c>
      <c r="AR16" s="511">
        <f>INDEX('TAG Growth'!$B$10:$D$120,MATCH(AR$4,'TAG Growth'!$B$10:$B$120,0),3)/100</f>
        <v>2.5968677459685292</v>
      </c>
      <c r="AS16" s="511">
        <f>INDEX('TAG Growth'!$B$10:$D$120,MATCH(AS$4,'TAG Growth'!$B$10:$B$120,0),3)/100</f>
        <v>2.6565957041258046</v>
      </c>
      <c r="AT16" s="511">
        <f>INDEX('TAG Growth'!$B$10:$D$120,MATCH(AT$4,'TAG Growth'!$B$10:$B$120,0),3)/100</f>
        <v>2.7176974053206977</v>
      </c>
      <c r="AU16" s="511">
        <f>INDEX('TAG Growth'!$B$10:$D$120,MATCH(AU$4,'TAG Growth'!$B$10:$B$120,0),3)/100</f>
        <v>2.7802044456430739</v>
      </c>
      <c r="AV16" s="511">
        <f>INDEX('TAG Growth'!$B$10:$D$120,MATCH(AV$4,'TAG Growth'!$B$10:$B$120,0),3)/100</f>
        <v>2.844149147892864</v>
      </c>
      <c r="AW16" s="511">
        <f>INDEX('TAG Growth'!$B$10:$D$120,MATCH(AW$4,'TAG Growth'!$B$10:$B$120,0),3)/100</f>
        <v>2.9095645782944</v>
      </c>
      <c r="AX16" s="511">
        <f>INDEX('TAG Growth'!$B$10:$D$120,MATCH(AX$4,'TAG Growth'!$B$10:$B$120,0),3)/100</f>
        <v>2.9764845635951707</v>
      </c>
      <c r="AY16" s="511">
        <f>INDEX('TAG Growth'!$B$10:$D$120,MATCH(AY$4,'TAG Growth'!$B$10:$B$120,0),3)/100</f>
        <v>3.0449437085578599</v>
      </c>
      <c r="AZ16" s="511">
        <f>INDEX('TAG Growth'!$B$10:$D$120,MATCH(AZ$4,'TAG Growth'!$B$10:$B$120,0),3)/100</f>
        <v>3.1149774138546902</v>
      </c>
      <c r="BA16" s="511">
        <f>INDEX('TAG Growth'!$B$10:$D$120,MATCH(BA$4,'TAG Growth'!$B$10:$B$120,0),3)/100</f>
        <v>3.1866218943733475</v>
      </c>
      <c r="BB16" s="511">
        <f>INDEX('TAG Growth'!$B$10:$D$120,MATCH(BB$4,'TAG Growth'!$B$10:$B$120,0),3)/100</f>
        <v>3.2599141979439343</v>
      </c>
      <c r="BC16" s="511">
        <f>INDEX('TAG Growth'!$B$10:$D$120,MATCH(BC$4,'TAG Growth'!$B$10:$B$120,0),3)/100</f>
        <v>3.3348922244966444</v>
      </c>
      <c r="BD16" s="511">
        <f>INDEX('TAG Growth'!$B$10:$D$120,MATCH(BD$4,'TAG Growth'!$B$10:$B$120,0),3)/100</f>
        <v>3.4115947456600666</v>
      </c>
      <c r="BE16" s="511">
        <f>INDEX('TAG Growth'!$B$10:$D$120,MATCH(BE$4,'TAG Growth'!$B$10:$B$120,0),3)/100</f>
        <v>3.4900614248102477</v>
      </c>
      <c r="BF16" s="511">
        <f>INDEX('TAG Growth'!$B$10:$D$120,MATCH(BF$4,'TAG Growth'!$B$10:$B$120,0),3)/100</f>
        <v>3.5703328375808834</v>
      </c>
      <c r="BG16" s="511">
        <f>INDEX('TAG Growth'!$B$10:$D$120,MATCH(BG$4,'TAG Growth'!$B$10:$B$120,0),3)/100</f>
        <v>3.6524504928452437</v>
      </c>
      <c r="BH16" s="511">
        <f>INDEX('TAG Growth'!$B$10:$D$120,MATCH(BH$4,'TAG Growth'!$B$10:$B$120,0),3)/100</f>
        <v>3.736456854180684</v>
      </c>
      <c r="BI16" s="511">
        <f>INDEX('TAG Growth'!$B$10:$D$120,MATCH(BI$4,'TAG Growth'!$B$10:$B$120,0),3)/100</f>
        <v>3.8223953618268398</v>
      </c>
      <c r="BJ16" s="511">
        <f>INDEX('TAG Growth'!$B$10:$D$120,MATCH(BJ$4,'TAG Growth'!$B$10:$B$120,0),3)/100</f>
        <v>3.9103104551488572</v>
      </c>
      <c r="BK16" s="511">
        <f>INDEX('TAG Growth'!$B$10:$D$120,MATCH(BK$4,'TAG Growth'!$B$10:$B$120,0),3)/100</f>
        <v>4.0002475956172798</v>
      </c>
      <c r="BL16" s="511">
        <f>INDEX('TAG Growth'!$B$10:$D$120,MATCH(BL$4,'TAG Growth'!$B$10:$B$120,0),3)/100</f>
        <v>4.092253290316477</v>
      </c>
      <c r="BM16" s="511">
        <f>INDEX('TAG Growth'!$B$10:$D$120,MATCH(BM$4,'TAG Growth'!$B$10:$B$120,0),3)/100</f>
        <v>4.186375115993755</v>
      </c>
      <c r="BN16" s="511">
        <f>INDEX('TAG Growth'!$B$10:$D$120,MATCH(BN$4,'TAG Growth'!$B$10:$B$120,0),3)/100</f>
        <v>4.2826617436616106</v>
      </c>
      <c r="BO16" s="511">
        <f>INDEX('TAG Growth'!$B$10:$D$120,MATCH(BO$4,'TAG Growth'!$B$10:$B$120,0),3)/100</f>
        <v>4.3811629637658269</v>
      </c>
      <c r="BP16" s="511">
        <f>INDEX('TAG Growth'!$B$10:$D$120,MATCH(BP$4,'TAG Growth'!$B$10:$B$120,0),3)/100</f>
        <v>4.4819297119324411</v>
      </c>
      <c r="BQ16" s="511">
        <f>INDEX('TAG Growth'!$B$10:$D$120,MATCH(BQ$4,'TAG Growth'!$B$10:$B$120,0),3)/100</f>
        <v>4.585014095306887</v>
      </c>
      <c r="BR16" s="511">
        <f>INDEX('TAG Growth'!$B$10:$D$120,MATCH(BR$4,'TAG Growth'!$B$10:$B$120,0),3)/100</f>
        <v>4.6904694194989451</v>
      </c>
      <c r="BS16" s="511">
        <f>INDEX('TAG Growth'!$B$10:$D$120,MATCH(BS$4,'TAG Growth'!$B$10:$B$120,0),3)/100</f>
        <v>4.798350216147421</v>
      </c>
      <c r="BT16" s="511">
        <f>INDEX('TAG Growth'!$B$10:$D$120,MATCH(BT$4,'TAG Growth'!$B$10:$B$120,0),3)/100</f>
        <v>4.9087122711188105</v>
      </c>
      <c r="BU16" s="511">
        <f>INDEX('TAG Growth'!$B$10:$D$120,MATCH(BU$4,'TAG Growth'!$B$10:$B$120,0),3)/100</f>
        <v>5.0216126533545431</v>
      </c>
      <c r="BV16" s="511">
        <f>INDEX('TAG Growth'!$B$10:$D$120,MATCH(BV$4,'TAG Growth'!$B$10:$B$120,0),3)/100</f>
        <v>5.1371097443816964</v>
      </c>
      <c r="BW16" s="511">
        <f>INDEX('TAG Growth'!$B$10:$D$120,MATCH(BW$4,'TAG Growth'!$B$10:$B$120,0),3)/100</f>
        <v>5.2552632685024756</v>
      </c>
      <c r="BX16" s="511">
        <f>INDEX('TAG Growth'!$B$10:$D$120,MATCH(BX$4,'TAG Growth'!$B$10:$B$120,0),3)/100</f>
        <v>5.3761343236780315</v>
      </c>
      <c r="BY16" s="511">
        <f>INDEX('TAG Growth'!$B$10:$D$120,MATCH(BY$4,'TAG Growth'!$B$10:$B$120,0),3)/100</f>
        <v>5.499785413122626</v>
      </c>
      <c r="BZ16" s="511">
        <f>INDEX('TAG Growth'!$B$10:$D$120,MATCH(BZ$4,'TAG Growth'!$B$10:$B$120,0),3)/100</f>
        <v>5.6262804776244453</v>
      </c>
      <c r="CA16" s="511">
        <f>INDEX('TAG Growth'!$B$10:$D$120,MATCH(CA$4,'TAG Growth'!$B$10:$B$120,0),3)/100</f>
        <v>5.7556849286098073</v>
      </c>
      <c r="CB16" s="511">
        <f>INDEX('TAG Growth'!$B$10:$D$120,MATCH(CB$4,'TAG Growth'!$B$10:$B$120,0),3)/100</f>
        <v>5.8880656819678325</v>
      </c>
      <c r="CC16" s="511">
        <f>INDEX('TAG Growth'!$B$10:$D$120,MATCH(CC$4,'TAG Growth'!$B$10:$B$120,0),3)/100</f>
        <v>6.0234911926530925</v>
      </c>
      <c r="CD16" s="512">
        <f>INDEX('TAG Growth'!$B$10:$D$120,MATCH(CD$4,'TAG Growth'!$B$10:$B$120,0),3)/100</f>
        <v>6.1620314900841127</v>
      </c>
    </row>
    <row r="17" spans="1:105">
      <c r="CD17" s="472"/>
    </row>
    <row r="18" spans="1:105">
      <c r="CD18" s="498"/>
    </row>
    <row r="19" spans="1:105">
      <c r="A19" s="177" t="s">
        <v>103</v>
      </c>
      <c r="B19" s="581" t="s">
        <v>16554</v>
      </c>
      <c r="C19" s="579">
        <f t="shared" ref="C19:AH19" si="31">C4</f>
        <v>2010</v>
      </c>
      <c r="D19" s="579">
        <f t="shared" si="31"/>
        <v>2011</v>
      </c>
      <c r="E19" s="579">
        <f t="shared" si="31"/>
        <v>2012</v>
      </c>
      <c r="F19" s="579">
        <f t="shared" si="31"/>
        <v>2013</v>
      </c>
      <c r="G19" s="579">
        <f t="shared" si="31"/>
        <v>2014</v>
      </c>
      <c r="H19" s="579">
        <f t="shared" si="31"/>
        <v>2015</v>
      </c>
      <c r="I19" s="579">
        <f t="shared" si="31"/>
        <v>2016</v>
      </c>
      <c r="J19" s="579">
        <f t="shared" si="31"/>
        <v>2017</v>
      </c>
      <c r="K19" s="579">
        <f t="shared" si="31"/>
        <v>2018</v>
      </c>
      <c r="L19" s="579">
        <f t="shared" si="31"/>
        <v>2019</v>
      </c>
      <c r="M19" s="579">
        <f t="shared" si="31"/>
        <v>2020</v>
      </c>
      <c r="N19" s="579">
        <f t="shared" si="31"/>
        <v>2021</v>
      </c>
      <c r="O19" s="579">
        <f t="shared" si="31"/>
        <v>2022</v>
      </c>
      <c r="P19" s="579">
        <f t="shared" si="31"/>
        <v>2023</v>
      </c>
      <c r="Q19" s="579">
        <f t="shared" si="31"/>
        <v>2024</v>
      </c>
      <c r="R19" s="579">
        <f t="shared" si="31"/>
        <v>2025</v>
      </c>
      <c r="S19" s="579">
        <f t="shared" si="31"/>
        <v>2026</v>
      </c>
      <c r="T19" s="579">
        <f t="shared" si="31"/>
        <v>2027</v>
      </c>
      <c r="U19" s="579">
        <f t="shared" si="31"/>
        <v>2028</v>
      </c>
      <c r="V19" s="579">
        <f t="shared" si="31"/>
        <v>2029</v>
      </c>
      <c r="W19" s="579">
        <f t="shared" si="31"/>
        <v>2030</v>
      </c>
      <c r="X19" s="579">
        <f t="shared" si="31"/>
        <v>2031</v>
      </c>
      <c r="Y19" s="579">
        <f t="shared" si="31"/>
        <v>2032</v>
      </c>
      <c r="Z19" s="579">
        <f t="shared" si="31"/>
        <v>2033</v>
      </c>
      <c r="AA19" s="579">
        <f t="shared" si="31"/>
        <v>2034</v>
      </c>
      <c r="AB19" s="579">
        <f t="shared" si="31"/>
        <v>2035</v>
      </c>
      <c r="AC19" s="579">
        <f t="shared" si="31"/>
        <v>2036</v>
      </c>
      <c r="AD19" s="579">
        <f t="shared" si="31"/>
        <v>2037</v>
      </c>
      <c r="AE19" s="579">
        <f t="shared" si="31"/>
        <v>2038</v>
      </c>
      <c r="AF19" s="579">
        <f t="shared" si="31"/>
        <v>2039</v>
      </c>
      <c r="AG19" s="579">
        <f t="shared" si="31"/>
        <v>2040</v>
      </c>
      <c r="AH19" s="579">
        <f t="shared" si="31"/>
        <v>2041</v>
      </c>
      <c r="AI19" s="579">
        <f t="shared" ref="AI19:BN19" si="32">AI4</f>
        <v>2042</v>
      </c>
      <c r="AJ19" s="579">
        <f t="shared" si="32"/>
        <v>2043</v>
      </c>
      <c r="AK19" s="579">
        <f t="shared" si="32"/>
        <v>2044</v>
      </c>
      <c r="AL19" s="579">
        <f t="shared" si="32"/>
        <v>2045</v>
      </c>
      <c r="AM19" s="579">
        <f t="shared" si="32"/>
        <v>2046</v>
      </c>
      <c r="AN19" s="579">
        <f t="shared" si="32"/>
        <v>2047</v>
      </c>
      <c r="AO19" s="579">
        <f t="shared" si="32"/>
        <v>2048</v>
      </c>
      <c r="AP19" s="579">
        <f t="shared" si="32"/>
        <v>2049</v>
      </c>
      <c r="AQ19" s="579">
        <f t="shared" si="32"/>
        <v>2050</v>
      </c>
      <c r="AR19" s="579">
        <f t="shared" si="32"/>
        <v>2051</v>
      </c>
      <c r="AS19" s="579">
        <f t="shared" si="32"/>
        <v>2052</v>
      </c>
      <c r="AT19" s="579">
        <f t="shared" si="32"/>
        <v>2053</v>
      </c>
      <c r="AU19" s="579">
        <f t="shared" si="32"/>
        <v>2054</v>
      </c>
      <c r="AV19" s="579">
        <f t="shared" si="32"/>
        <v>2055</v>
      </c>
      <c r="AW19" s="579">
        <f t="shared" si="32"/>
        <v>2056</v>
      </c>
      <c r="AX19" s="579">
        <f t="shared" si="32"/>
        <v>2057</v>
      </c>
      <c r="AY19" s="579">
        <f t="shared" si="32"/>
        <v>2058</v>
      </c>
      <c r="AZ19" s="579">
        <f t="shared" si="32"/>
        <v>2059</v>
      </c>
      <c r="BA19" s="579">
        <f t="shared" si="32"/>
        <v>2060</v>
      </c>
      <c r="BB19" s="579">
        <f t="shared" si="32"/>
        <v>2061</v>
      </c>
      <c r="BC19" s="579">
        <f t="shared" si="32"/>
        <v>2062</v>
      </c>
      <c r="BD19" s="579">
        <f t="shared" si="32"/>
        <v>2063</v>
      </c>
      <c r="BE19" s="579">
        <f t="shared" si="32"/>
        <v>2064</v>
      </c>
      <c r="BF19" s="579">
        <f t="shared" si="32"/>
        <v>2065</v>
      </c>
      <c r="BG19" s="579">
        <f t="shared" si="32"/>
        <v>2066</v>
      </c>
      <c r="BH19" s="579">
        <f t="shared" si="32"/>
        <v>2067</v>
      </c>
      <c r="BI19" s="579">
        <f t="shared" si="32"/>
        <v>2068</v>
      </c>
      <c r="BJ19" s="579">
        <f t="shared" si="32"/>
        <v>2069</v>
      </c>
      <c r="BK19" s="579">
        <f t="shared" si="32"/>
        <v>2070</v>
      </c>
      <c r="BL19" s="579">
        <f t="shared" si="32"/>
        <v>2071</v>
      </c>
      <c r="BM19" s="579">
        <f t="shared" si="32"/>
        <v>2072</v>
      </c>
      <c r="BN19" s="579">
        <f t="shared" si="32"/>
        <v>2073</v>
      </c>
      <c r="BO19" s="579">
        <f t="shared" ref="BO19:CD19" si="33">BO4</f>
        <v>2074</v>
      </c>
      <c r="BP19" s="579">
        <f t="shared" si="33"/>
        <v>2075</v>
      </c>
      <c r="BQ19" s="579">
        <f t="shared" si="33"/>
        <v>2076</v>
      </c>
      <c r="BR19" s="579">
        <f t="shared" si="33"/>
        <v>2077</v>
      </c>
      <c r="BS19" s="579">
        <f t="shared" si="33"/>
        <v>2078</v>
      </c>
      <c r="BT19" s="579">
        <f t="shared" si="33"/>
        <v>2079</v>
      </c>
      <c r="BU19" s="579">
        <f t="shared" si="33"/>
        <v>2080</v>
      </c>
      <c r="BV19" s="579">
        <f t="shared" si="33"/>
        <v>2081</v>
      </c>
      <c r="BW19" s="579">
        <f t="shared" si="33"/>
        <v>2082</v>
      </c>
      <c r="BX19" s="579">
        <f t="shared" si="33"/>
        <v>2083</v>
      </c>
      <c r="BY19" s="579">
        <f t="shared" si="33"/>
        <v>2084</v>
      </c>
      <c r="BZ19" s="579">
        <f t="shared" si="33"/>
        <v>2085</v>
      </c>
      <c r="CA19" s="579">
        <f t="shared" si="33"/>
        <v>2086</v>
      </c>
      <c r="CB19" s="579">
        <f t="shared" si="33"/>
        <v>2087</v>
      </c>
      <c r="CC19" s="579">
        <f t="shared" si="33"/>
        <v>2088</v>
      </c>
      <c r="CD19" s="609">
        <f t="shared" si="33"/>
        <v>2089</v>
      </c>
    </row>
    <row r="20" spans="1:105">
      <c r="A20" s="173" t="s">
        <v>16738</v>
      </c>
      <c r="B20" s="178"/>
      <c r="C20" s="88">
        <f>IF(C4&lt;opening,0,'General Calculations'!$E$28/1000)</f>
        <v>0</v>
      </c>
      <c r="D20" s="88">
        <f>IF(D4&lt;opening,0,'General Calculations'!$E$28/1000)</f>
        <v>0</v>
      </c>
      <c r="E20" s="88">
        <f>IF(E4&lt;opening,0,'General Calculations'!$E$28/1000)</f>
        <v>0</v>
      </c>
      <c r="F20" s="88">
        <f>IF(F4&lt;opening,0,'General Calculations'!$E$28/1000)</f>
        <v>0</v>
      </c>
      <c r="G20" s="88">
        <f>IF(G4&lt;opening,0,'General Calculations'!$E$28/1000)</f>
        <v>0</v>
      </c>
      <c r="H20" s="88">
        <f>IF(H4&lt;opening,0,'General Calculations'!$E$28/1000)</f>
        <v>0</v>
      </c>
      <c r="I20" s="88">
        <f>IF(I4&lt;opening,0,'General Calculations'!$E$28/1000)</f>
        <v>0</v>
      </c>
      <c r="J20" s="88">
        <f>IF(J4&lt;opening,0,'General Calculations'!$E$28/1000)</f>
        <v>0</v>
      </c>
      <c r="K20" s="88">
        <f>IF(K4&lt;opening,0,'General Calculations'!$E$28/1000)</f>
        <v>0</v>
      </c>
      <c r="L20" s="88">
        <f>IF(L4&lt;opening,0,'General Calculations'!$E$28/1000)</f>
        <v>0</v>
      </c>
      <c r="M20" s="88">
        <f>IF(M4&lt;opening,0,'General Calculations'!$E$28/1000)</f>
        <v>0</v>
      </c>
      <c r="N20" s="88">
        <f>IF(N4&lt;opening,0,'General Calculations'!$E$28/1000)</f>
        <v>0</v>
      </c>
      <c r="O20" s="88">
        <f>IF(O4&lt;opening,0,'General Calculations'!$E$28/1000)</f>
        <v>0</v>
      </c>
      <c r="P20" s="88">
        <f>IF(P4&lt;opening,0,'General Calculations'!$E$28/1000)</f>
        <v>0</v>
      </c>
      <c r="Q20" s="88">
        <f>IF(Q4&lt;opening,0,'General Calculations'!$E$28/1000)</f>
        <v>0</v>
      </c>
      <c r="R20" s="88">
        <f>IF(R4&lt;opening,0,'General Calculations'!$E$28/1000)</f>
        <v>0</v>
      </c>
      <c r="S20" s="88">
        <f>IF(S4&lt;opening,0,'General Calculations'!$E$28/1000)</f>
        <v>0</v>
      </c>
      <c r="T20" s="88">
        <f>IF(T4&lt;opening,0,'General Calculations'!$E$28/1000)</f>
        <v>0</v>
      </c>
      <c r="U20" s="88">
        <f>IF(U4&lt;opening,0,'General Calculations'!$E$28/1000)</f>
        <v>0</v>
      </c>
      <c r="V20" s="88">
        <f>IF(V4&lt;opening,0,'General Calculations'!$E$28/1000)</f>
        <v>0</v>
      </c>
      <c r="W20" s="88">
        <f>IF(W4&lt;opening,0,'General Calculations'!$E$28/1000)</f>
        <v>0</v>
      </c>
      <c r="X20" s="88">
        <f>IF(X4&lt;opening,0,'General Calculations'!$E$28/1000)</f>
        <v>0</v>
      </c>
      <c r="Y20" s="88">
        <f>IF(Y4&lt;opening,0,'General Calculations'!$E$28/1000)</f>
        <v>0</v>
      </c>
      <c r="Z20" s="88">
        <f>IF(Z4&lt;opening,0,'General Calculations'!$E$28/1000)</f>
        <v>0</v>
      </c>
      <c r="AA20" s="88">
        <f>IF(AA4&lt;opening,0,'General Calculations'!$E$28/1000)</f>
        <v>0</v>
      </c>
      <c r="AB20" s="88">
        <f>IF(AB4&lt;opening,0,'General Calculations'!$E$28/1000)</f>
        <v>0</v>
      </c>
      <c r="AC20" s="88">
        <f>IF(AC4&lt;opening,0,'General Calculations'!$E$28/1000)</f>
        <v>0</v>
      </c>
      <c r="AD20" s="88">
        <f>IF(AD4&lt;opening,0,'General Calculations'!$E$28/1000)</f>
        <v>0</v>
      </c>
      <c r="AE20" s="88">
        <f>IF(AE4&lt;opening,0,'General Calculations'!$E$28/1000)</f>
        <v>0</v>
      </c>
      <c r="AF20" s="88">
        <f>IF(AF4&lt;opening,0,'General Calculations'!$E$28/1000)</f>
        <v>0</v>
      </c>
      <c r="AG20" s="88">
        <f>IF(AG4&lt;opening,0,'General Calculations'!$E$28/1000)</f>
        <v>0</v>
      </c>
      <c r="AH20" s="88">
        <f>IF(AH4&lt;opening,0,'General Calculations'!$E$28/1000)</f>
        <v>0</v>
      </c>
      <c r="AI20" s="88">
        <f>IF(AI4&lt;opening,0,'General Calculations'!$E$28/1000)</f>
        <v>0</v>
      </c>
      <c r="AJ20" s="88">
        <f>IF(AJ4&lt;opening,0,'General Calculations'!$E$28/1000)</f>
        <v>0</v>
      </c>
      <c r="AK20" s="88">
        <f>IF(AK4&lt;opening,0,'General Calculations'!$E$28/1000)</f>
        <v>0</v>
      </c>
      <c r="AL20" s="88">
        <f>IF(AL4&lt;opening,0,'General Calculations'!$E$28/1000)</f>
        <v>0</v>
      </c>
      <c r="AM20" s="88">
        <f>IF(AM4&lt;opening,0,'General Calculations'!$E$28/1000)</f>
        <v>0</v>
      </c>
      <c r="AN20" s="88">
        <f>IF(AN4&lt;opening,0,'General Calculations'!$E$28/1000)</f>
        <v>0</v>
      </c>
      <c r="AO20" s="88">
        <f>IF(AO4&lt;opening,0,'General Calculations'!$E$28/1000)</f>
        <v>0</v>
      </c>
      <c r="AP20" s="88">
        <f>IF(AP4&lt;opening,0,'General Calculations'!$E$28/1000)</f>
        <v>0</v>
      </c>
      <c r="AQ20" s="88">
        <f>IF(AQ4&lt;opening,0,'General Calculations'!$E$28/1000)</f>
        <v>0</v>
      </c>
      <c r="AR20" s="88">
        <f>IF(AR4&lt;opening,0,'General Calculations'!$E$28/1000)</f>
        <v>0</v>
      </c>
      <c r="AS20" s="88">
        <f>IF(AS4&lt;opening,0,'General Calculations'!$E$28/1000)</f>
        <v>0</v>
      </c>
      <c r="AT20" s="88">
        <f>IF(AT4&lt;opening,0,'General Calculations'!$E$28/1000)</f>
        <v>0</v>
      </c>
      <c r="AU20" s="88">
        <f>IF(AU4&lt;opening,0,'General Calculations'!$E$28/1000)</f>
        <v>0</v>
      </c>
      <c r="AV20" s="88">
        <f>IF(AV4&lt;opening,0,'General Calculations'!$E$28/1000)</f>
        <v>0</v>
      </c>
      <c r="AW20" s="88">
        <f>IF(AW4&lt;opening,0,'General Calculations'!$E$28/1000)</f>
        <v>0</v>
      </c>
      <c r="AX20" s="88">
        <f>IF(AX4&lt;opening,0,'General Calculations'!$E$28/1000)</f>
        <v>0</v>
      </c>
      <c r="AY20" s="88">
        <f>IF(AY4&lt;opening,0,'General Calculations'!$E$28/1000)</f>
        <v>0</v>
      </c>
      <c r="AZ20" s="88">
        <f>IF(AZ4&lt;opening,0,'General Calculations'!$E$28/1000)</f>
        <v>0</v>
      </c>
      <c r="BA20" s="88">
        <f>IF(BA4&lt;opening,0,'General Calculations'!$E$28/1000)</f>
        <v>0</v>
      </c>
      <c r="BB20" s="88">
        <f>IF(BB4&lt;opening,0,'General Calculations'!$E$28/1000)</f>
        <v>0</v>
      </c>
      <c r="BC20" s="88">
        <f>IF(BC4&lt;opening,0,'General Calculations'!$E$28/1000)</f>
        <v>0</v>
      </c>
      <c r="BD20" s="88">
        <f>IF(BD4&lt;opening,0,'General Calculations'!$E$28/1000)</f>
        <v>0</v>
      </c>
      <c r="BE20" s="88">
        <f>IF(BE4&lt;opening,0,'General Calculations'!$E$28/1000)</f>
        <v>0</v>
      </c>
      <c r="BF20" s="88">
        <f>IF(BF4&lt;opening,0,'General Calculations'!$E$28/1000)</f>
        <v>0</v>
      </c>
      <c r="BG20" s="88">
        <f>IF(BG4&lt;opening,0,'General Calculations'!$E$28/1000)</f>
        <v>0</v>
      </c>
      <c r="BH20" s="88">
        <f>IF(BH4&lt;opening,0,'General Calculations'!$E$28/1000)</f>
        <v>0</v>
      </c>
      <c r="BI20" s="88">
        <f>IF(BI4&lt;opening,0,'General Calculations'!$E$28/1000)</f>
        <v>0</v>
      </c>
      <c r="BJ20" s="88">
        <f>IF(BJ4&lt;opening,0,'General Calculations'!$E$28/1000)</f>
        <v>0</v>
      </c>
      <c r="BK20" s="88">
        <f>IF(BK4&lt;opening,0,'General Calculations'!$E$28/1000)</f>
        <v>0</v>
      </c>
      <c r="BL20" s="88">
        <f>IF(BL4&lt;opening,0,'General Calculations'!$E$28/1000)</f>
        <v>0</v>
      </c>
      <c r="BM20" s="88">
        <f>IF(BM4&lt;opening,0,'General Calculations'!$E$28/1000)</f>
        <v>0</v>
      </c>
      <c r="BN20" s="88">
        <f>IF(BN4&lt;opening,0,'General Calculations'!$E$28/1000)</f>
        <v>0</v>
      </c>
      <c r="BO20" s="88">
        <f>IF(BO4&lt;opening,0,'General Calculations'!$E$28/1000)</f>
        <v>0</v>
      </c>
      <c r="BP20" s="88">
        <f>IF(BP4&lt;opening,0,'General Calculations'!$E$28/1000)</f>
        <v>0</v>
      </c>
      <c r="BQ20" s="88">
        <f>IF(BQ4&lt;opening,0,'General Calculations'!$E$28/1000)</f>
        <v>0</v>
      </c>
      <c r="BR20" s="88">
        <f>IF(BR4&lt;opening,0,'General Calculations'!$E$28/1000)</f>
        <v>0</v>
      </c>
      <c r="BS20" s="88">
        <f>IF(BS4&lt;opening,0,'General Calculations'!$E$28/1000)</f>
        <v>0</v>
      </c>
      <c r="BT20" s="88">
        <f>IF(BT4&lt;opening,0,'General Calculations'!$E$28/1000)</f>
        <v>0</v>
      </c>
      <c r="BU20" s="88">
        <f>IF(BU4&lt;opening,0,'General Calculations'!$E$28/1000)</f>
        <v>0</v>
      </c>
      <c r="BV20" s="88">
        <f>IF(BV4&lt;opening,0,'General Calculations'!$E$28/1000)</f>
        <v>0</v>
      </c>
      <c r="BW20" s="88">
        <f>IF(BW4&lt;opening,0,'General Calculations'!$E$28/1000)</f>
        <v>0</v>
      </c>
      <c r="BX20" s="88">
        <f>IF(BX4&lt;opening,0,'General Calculations'!$E$28/1000)</f>
        <v>0</v>
      </c>
      <c r="BY20" s="88">
        <f>IF(BY4&lt;opening,0,'General Calculations'!$E$28/1000)</f>
        <v>0</v>
      </c>
      <c r="BZ20" s="88">
        <f>IF(BZ4&lt;opening,0,'General Calculations'!$E$28/1000)</f>
        <v>0</v>
      </c>
      <c r="CA20" s="88">
        <f>IF(CA4&lt;opening,0,'General Calculations'!$E$28/1000)</f>
        <v>0</v>
      </c>
      <c r="CB20" s="88">
        <f>IF(CB4&lt;opening,0,'General Calculations'!$E$28/1000)</f>
        <v>0</v>
      </c>
      <c r="CC20" s="88">
        <f>IF(CC4&lt;opening,0,'General Calculations'!$E$28/1000)</f>
        <v>0</v>
      </c>
      <c r="CD20" s="363">
        <f>IF(CD4&lt;opening,0,'General Calculations'!$E$28/1000)</f>
        <v>0</v>
      </c>
      <c r="CE20" s="88"/>
      <c r="CF20" s="88"/>
      <c r="CG20" s="88"/>
      <c r="CH20" s="88"/>
      <c r="CI20" s="88"/>
      <c r="CJ20" s="88"/>
      <c r="CK20" s="88"/>
      <c r="CL20" s="88"/>
      <c r="CM20" s="88"/>
      <c r="CN20" s="88"/>
      <c r="CO20" s="88"/>
      <c r="CP20" s="88"/>
      <c r="CQ20" s="88"/>
      <c r="CR20" s="88"/>
      <c r="CS20" s="88"/>
      <c r="CT20" s="88"/>
      <c r="CU20" s="88"/>
      <c r="CV20" s="88"/>
      <c r="CW20" s="88"/>
      <c r="CX20" s="88"/>
      <c r="CY20" s="88"/>
      <c r="CZ20" s="88"/>
      <c r="DA20" s="88"/>
    </row>
    <row r="21" spans="1:105">
      <c r="A21" s="172" t="s">
        <v>16739</v>
      </c>
      <c r="B21" s="179">
        <f>SUM(C21:CD21)</f>
        <v>0</v>
      </c>
      <c r="C21" s="42">
        <f t="shared" ref="C21:AH21" si="34">IFERROR(C$20*HLOOKUP(C$4,mecc2,2)/100*C$9*C$11*C$13*C$14,0)</f>
        <v>0</v>
      </c>
      <c r="D21" s="42">
        <f t="shared" si="34"/>
        <v>0</v>
      </c>
      <c r="E21" s="42">
        <f t="shared" si="34"/>
        <v>0</v>
      </c>
      <c r="F21" s="42">
        <f t="shared" si="34"/>
        <v>0</v>
      </c>
      <c r="G21" s="42">
        <f t="shared" si="34"/>
        <v>0</v>
      </c>
      <c r="H21" s="42">
        <f t="shared" si="34"/>
        <v>0</v>
      </c>
      <c r="I21" s="42">
        <f t="shared" si="34"/>
        <v>0</v>
      </c>
      <c r="J21" s="42">
        <f t="shared" si="34"/>
        <v>0</v>
      </c>
      <c r="K21" s="42">
        <f t="shared" si="34"/>
        <v>0</v>
      </c>
      <c r="L21" s="42">
        <f t="shared" si="34"/>
        <v>0</v>
      </c>
      <c r="M21" s="42">
        <f t="shared" si="34"/>
        <v>0</v>
      </c>
      <c r="N21" s="42">
        <f t="shared" si="34"/>
        <v>0</v>
      </c>
      <c r="O21" s="42">
        <f t="shared" si="34"/>
        <v>0</v>
      </c>
      <c r="P21" s="42">
        <f t="shared" si="34"/>
        <v>0</v>
      </c>
      <c r="Q21" s="42">
        <f t="shared" si="34"/>
        <v>0</v>
      </c>
      <c r="R21" s="42">
        <f t="shared" si="34"/>
        <v>0</v>
      </c>
      <c r="S21" s="42">
        <f t="shared" si="34"/>
        <v>0</v>
      </c>
      <c r="T21" s="42">
        <f t="shared" si="34"/>
        <v>0</v>
      </c>
      <c r="U21" s="42">
        <f t="shared" si="34"/>
        <v>0</v>
      </c>
      <c r="V21" s="42">
        <f t="shared" si="34"/>
        <v>0</v>
      </c>
      <c r="W21" s="42">
        <f t="shared" si="34"/>
        <v>0</v>
      </c>
      <c r="X21" s="42">
        <f t="shared" si="34"/>
        <v>0</v>
      </c>
      <c r="Y21" s="42">
        <f t="shared" si="34"/>
        <v>0</v>
      </c>
      <c r="Z21" s="42">
        <f t="shared" si="34"/>
        <v>0</v>
      </c>
      <c r="AA21" s="42">
        <f t="shared" si="34"/>
        <v>0</v>
      </c>
      <c r="AB21" s="42">
        <f t="shared" si="34"/>
        <v>0</v>
      </c>
      <c r="AC21" s="42">
        <f t="shared" si="34"/>
        <v>0</v>
      </c>
      <c r="AD21" s="42">
        <f t="shared" si="34"/>
        <v>0</v>
      </c>
      <c r="AE21" s="42">
        <f t="shared" si="34"/>
        <v>0</v>
      </c>
      <c r="AF21" s="42">
        <f t="shared" si="34"/>
        <v>0</v>
      </c>
      <c r="AG21" s="42">
        <f t="shared" si="34"/>
        <v>0</v>
      </c>
      <c r="AH21" s="42">
        <f t="shared" si="34"/>
        <v>0</v>
      </c>
      <c r="AI21" s="42">
        <f t="shared" ref="AI21:BN21" si="35">IFERROR(AI$20*HLOOKUP(AI$4,mecc2,2)/100*AI$9*AI$11*AI$13*AI$14,0)</f>
        <v>0</v>
      </c>
      <c r="AJ21" s="42">
        <f t="shared" si="35"/>
        <v>0</v>
      </c>
      <c r="AK21" s="42">
        <f t="shared" si="35"/>
        <v>0</v>
      </c>
      <c r="AL21" s="42">
        <f t="shared" si="35"/>
        <v>0</v>
      </c>
      <c r="AM21" s="42">
        <f t="shared" si="35"/>
        <v>0</v>
      </c>
      <c r="AN21" s="42">
        <f t="shared" si="35"/>
        <v>0</v>
      </c>
      <c r="AO21" s="42">
        <f t="shared" si="35"/>
        <v>0</v>
      </c>
      <c r="AP21" s="42">
        <f t="shared" si="35"/>
        <v>0</v>
      </c>
      <c r="AQ21" s="42">
        <f t="shared" si="35"/>
        <v>0</v>
      </c>
      <c r="AR21" s="42">
        <f t="shared" si="35"/>
        <v>0</v>
      </c>
      <c r="AS21" s="42">
        <f t="shared" si="35"/>
        <v>0</v>
      </c>
      <c r="AT21" s="42">
        <f t="shared" si="35"/>
        <v>0</v>
      </c>
      <c r="AU21" s="42">
        <f t="shared" si="35"/>
        <v>0</v>
      </c>
      <c r="AV21" s="42">
        <f t="shared" si="35"/>
        <v>0</v>
      </c>
      <c r="AW21" s="42">
        <f t="shared" si="35"/>
        <v>0</v>
      </c>
      <c r="AX21" s="42">
        <f t="shared" si="35"/>
        <v>0</v>
      </c>
      <c r="AY21" s="42">
        <f t="shared" si="35"/>
        <v>0</v>
      </c>
      <c r="AZ21" s="42">
        <f t="shared" si="35"/>
        <v>0</v>
      </c>
      <c r="BA21" s="42">
        <f t="shared" si="35"/>
        <v>0</v>
      </c>
      <c r="BB21" s="42">
        <f t="shared" si="35"/>
        <v>0</v>
      </c>
      <c r="BC21" s="42">
        <f t="shared" si="35"/>
        <v>0</v>
      </c>
      <c r="BD21" s="42">
        <f t="shared" si="35"/>
        <v>0</v>
      </c>
      <c r="BE21" s="42">
        <f t="shared" si="35"/>
        <v>0</v>
      </c>
      <c r="BF21" s="42">
        <f t="shared" si="35"/>
        <v>0</v>
      </c>
      <c r="BG21" s="42">
        <f t="shared" si="35"/>
        <v>0</v>
      </c>
      <c r="BH21" s="42">
        <f t="shared" si="35"/>
        <v>0</v>
      </c>
      <c r="BI21" s="42">
        <f t="shared" si="35"/>
        <v>0</v>
      </c>
      <c r="BJ21" s="42">
        <f t="shared" si="35"/>
        <v>0</v>
      </c>
      <c r="BK21" s="42">
        <f t="shared" si="35"/>
        <v>0</v>
      </c>
      <c r="BL21" s="42">
        <f t="shared" si="35"/>
        <v>0</v>
      </c>
      <c r="BM21" s="42">
        <f t="shared" si="35"/>
        <v>0</v>
      </c>
      <c r="BN21" s="42">
        <f t="shared" si="35"/>
        <v>0</v>
      </c>
      <c r="BO21" s="42">
        <f t="shared" ref="BO21:CD21" si="36">IFERROR(BO$20*HLOOKUP(BO$4,mecc2,2)/100*BO$9*BO$11*BO$13*BO$14,0)</f>
        <v>0</v>
      </c>
      <c r="BP21" s="42">
        <f t="shared" si="36"/>
        <v>0</v>
      </c>
      <c r="BQ21" s="42">
        <f t="shared" si="36"/>
        <v>0</v>
      </c>
      <c r="BR21" s="42">
        <f t="shared" si="36"/>
        <v>0</v>
      </c>
      <c r="BS21" s="42">
        <f t="shared" si="36"/>
        <v>0</v>
      </c>
      <c r="BT21" s="42">
        <f t="shared" si="36"/>
        <v>0</v>
      </c>
      <c r="BU21" s="42">
        <f t="shared" si="36"/>
        <v>0</v>
      </c>
      <c r="BV21" s="42">
        <f t="shared" si="36"/>
        <v>0</v>
      </c>
      <c r="BW21" s="42">
        <f t="shared" si="36"/>
        <v>0</v>
      </c>
      <c r="BX21" s="42">
        <f t="shared" si="36"/>
        <v>0</v>
      </c>
      <c r="BY21" s="42">
        <f t="shared" si="36"/>
        <v>0</v>
      </c>
      <c r="BZ21" s="42">
        <f t="shared" si="36"/>
        <v>0</v>
      </c>
      <c r="CA21" s="42">
        <f t="shared" si="36"/>
        <v>0</v>
      </c>
      <c r="CB21" s="42">
        <f t="shared" si="36"/>
        <v>0</v>
      </c>
      <c r="CC21" s="42">
        <f t="shared" si="36"/>
        <v>0</v>
      </c>
      <c r="CD21" s="183">
        <f t="shared" si="36"/>
        <v>0</v>
      </c>
    </row>
    <row r="22" spans="1:105">
      <c r="A22" s="172" t="s">
        <v>16467</v>
      </c>
      <c r="B22" s="179">
        <f t="shared" ref="B22:B27" si="37">SUM(C22:CD22)</f>
        <v>0</v>
      </c>
      <c r="C22" s="42">
        <f t="shared" ref="C22:AH22" si="38">IFERROR(C$20*HLOOKUP(C$4,mecc2,3)/100*C$9*C$11*C$13*C$14,0)</f>
        <v>0</v>
      </c>
      <c r="D22" s="42">
        <f t="shared" si="38"/>
        <v>0</v>
      </c>
      <c r="E22" s="42">
        <f t="shared" si="38"/>
        <v>0</v>
      </c>
      <c r="F22" s="42">
        <f t="shared" si="38"/>
        <v>0</v>
      </c>
      <c r="G22" s="42">
        <f t="shared" si="38"/>
        <v>0</v>
      </c>
      <c r="H22" s="42">
        <f t="shared" si="38"/>
        <v>0</v>
      </c>
      <c r="I22" s="42">
        <f t="shared" si="38"/>
        <v>0</v>
      </c>
      <c r="J22" s="42">
        <f t="shared" si="38"/>
        <v>0</v>
      </c>
      <c r="K22" s="42">
        <f t="shared" si="38"/>
        <v>0</v>
      </c>
      <c r="L22" s="42">
        <f t="shared" si="38"/>
        <v>0</v>
      </c>
      <c r="M22" s="42">
        <f t="shared" si="38"/>
        <v>0</v>
      </c>
      <c r="N22" s="42">
        <f t="shared" si="38"/>
        <v>0</v>
      </c>
      <c r="O22" s="42">
        <f t="shared" si="38"/>
        <v>0</v>
      </c>
      <c r="P22" s="42">
        <f t="shared" si="38"/>
        <v>0</v>
      </c>
      <c r="Q22" s="42">
        <f t="shared" si="38"/>
        <v>0</v>
      </c>
      <c r="R22" s="42">
        <f t="shared" si="38"/>
        <v>0</v>
      </c>
      <c r="S22" s="42">
        <f t="shared" si="38"/>
        <v>0</v>
      </c>
      <c r="T22" s="42">
        <f t="shared" si="38"/>
        <v>0</v>
      </c>
      <c r="U22" s="42">
        <f t="shared" si="38"/>
        <v>0</v>
      </c>
      <c r="V22" s="42">
        <f t="shared" si="38"/>
        <v>0</v>
      </c>
      <c r="W22" s="42">
        <f t="shared" si="38"/>
        <v>0</v>
      </c>
      <c r="X22" s="42">
        <f t="shared" si="38"/>
        <v>0</v>
      </c>
      <c r="Y22" s="42">
        <f t="shared" si="38"/>
        <v>0</v>
      </c>
      <c r="Z22" s="42">
        <f t="shared" si="38"/>
        <v>0</v>
      </c>
      <c r="AA22" s="42">
        <f t="shared" si="38"/>
        <v>0</v>
      </c>
      <c r="AB22" s="42">
        <f t="shared" si="38"/>
        <v>0</v>
      </c>
      <c r="AC22" s="42">
        <f t="shared" si="38"/>
        <v>0</v>
      </c>
      <c r="AD22" s="42">
        <f t="shared" si="38"/>
        <v>0</v>
      </c>
      <c r="AE22" s="42">
        <f t="shared" si="38"/>
        <v>0</v>
      </c>
      <c r="AF22" s="42">
        <f t="shared" si="38"/>
        <v>0</v>
      </c>
      <c r="AG22" s="42">
        <f t="shared" si="38"/>
        <v>0</v>
      </c>
      <c r="AH22" s="42">
        <f t="shared" si="38"/>
        <v>0</v>
      </c>
      <c r="AI22" s="42">
        <f t="shared" ref="AI22:BN22" si="39">IFERROR(AI$20*HLOOKUP(AI$4,mecc2,3)/100*AI$9*AI$11*AI$13*AI$14,0)</f>
        <v>0</v>
      </c>
      <c r="AJ22" s="42">
        <f t="shared" si="39"/>
        <v>0</v>
      </c>
      <c r="AK22" s="42">
        <f t="shared" si="39"/>
        <v>0</v>
      </c>
      <c r="AL22" s="42">
        <f t="shared" si="39"/>
        <v>0</v>
      </c>
      <c r="AM22" s="42">
        <f t="shared" si="39"/>
        <v>0</v>
      </c>
      <c r="AN22" s="42">
        <f t="shared" si="39"/>
        <v>0</v>
      </c>
      <c r="AO22" s="42">
        <f t="shared" si="39"/>
        <v>0</v>
      </c>
      <c r="AP22" s="42">
        <f t="shared" si="39"/>
        <v>0</v>
      </c>
      <c r="AQ22" s="42">
        <f t="shared" si="39"/>
        <v>0</v>
      </c>
      <c r="AR22" s="42">
        <f t="shared" si="39"/>
        <v>0</v>
      </c>
      <c r="AS22" s="42">
        <f t="shared" si="39"/>
        <v>0</v>
      </c>
      <c r="AT22" s="42">
        <f t="shared" si="39"/>
        <v>0</v>
      </c>
      <c r="AU22" s="42">
        <f t="shared" si="39"/>
        <v>0</v>
      </c>
      <c r="AV22" s="42">
        <f t="shared" si="39"/>
        <v>0</v>
      </c>
      <c r="AW22" s="42">
        <f t="shared" si="39"/>
        <v>0</v>
      </c>
      <c r="AX22" s="42">
        <f t="shared" si="39"/>
        <v>0</v>
      </c>
      <c r="AY22" s="42">
        <f t="shared" si="39"/>
        <v>0</v>
      </c>
      <c r="AZ22" s="42">
        <f t="shared" si="39"/>
        <v>0</v>
      </c>
      <c r="BA22" s="42">
        <f t="shared" si="39"/>
        <v>0</v>
      </c>
      <c r="BB22" s="42">
        <f t="shared" si="39"/>
        <v>0</v>
      </c>
      <c r="BC22" s="42">
        <f t="shared" si="39"/>
        <v>0</v>
      </c>
      <c r="BD22" s="42">
        <f t="shared" si="39"/>
        <v>0</v>
      </c>
      <c r="BE22" s="42">
        <f t="shared" si="39"/>
        <v>0</v>
      </c>
      <c r="BF22" s="42">
        <f t="shared" si="39"/>
        <v>0</v>
      </c>
      <c r="BG22" s="42">
        <f t="shared" si="39"/>
        <v>0</v>
      </c>
      <c r="BH22" s="42">
        <f t="shared" si="39"/>
        <v>0</v>
      </c>
      <c r="BI22" s="42">
        <f t="shared" si="39"/>
        <v>0</v>
      </c>
      <c r="BJ22" s="42">
        <f t="shared" si="39"/>
        <v>0</v>
      </c>
      <c r="BK22" s="42">
        <f t="shared" si="39"/>
        <v>0</v>
      </c>
      <c r="BL22" s="42">
        <f t="shared" si="39"/>
        <v>0</v>
      </c>
      <c r="BM22" s="42">
        <f t="shared" si="39"/>
        <v>0</v>
      </c>
      <c r="BN22" s="42">
        <f t="shared" si="39"/>
        <v>0</v>
      </c>
      <c r="BO22" s="42">
        <f t="shared" ref="BO22:CD22" si="40">IFERROR(BO$20*HLOOKUP(BO$4,mecc2,3)/100*BO$9*BO$11*BO$13*BO$14,0)</f>
        <v>0</v>
      </c>
      <c r="BP22" s="42">
        <f t="shared" si="40"/>
        <v>0</v>
      </c>
      <c r="BQ22" s="42">
        <f t="shared" si="40"/>
        <v>0</v>
      </c>
      <c r="BR22" s="42">
        <f t="shared" si="40"/>
        <v>0</v>
      </c>
      <c r="BS22" s="42">
        <f t="shared" si="40"/>
        <v>0</v>
      </c>
      <c r="BT22" s="42">
        <f t="shared" si="40"/>
        <v>0</v>
      </c>
      <c r="BU22" s="42">
        <f t="shared" si="40"/>
        <v>0</v>
      </c>
      <c r="BV22" s="42">
        <f t="shared" si="40"/>
        <v>0</v>
      </c>
      <c r="BW22" s="42">
        <f t="shared" si="40"/>
        <v>0</v>
      </c>
      <c r="BX22" s="42">
        <f t="shared" si="40"/>
        <v>0</v>
      </c>
      <c r="BY22" s="42">
        <f t="shared" si="40"/>
        <v>0</v>
      </c>
      <c r="BZ22" s="42">
        <f t="shared" si="40"/>
        <v>0</v>
      </c>
      <c r="CA22" s="42">
        <f t="shared" si="40"/>
        <v>0</v>
      </c>
      <c r="CB22" s="42">
        <f t="shared" si="40"/>
        <v>0</v>
      </c>
      <c r="CC22" s="42">
        <f t="shared" si="40"/>
        <v>0</v>
      </c>
      <c r="CD22" s="183">
        <f t="shared" si="40"/>
        <v>0</v>
      </c>
    </row>
    <row r="23" spans="1:105">
      <c r="A23" s="172" t="s">
        <v>16468</v>
      </c>
      <c r="B23" s="179">
        <f t="shared" si="37"/>
        <v>0</v>
      </c>
      <c r="C23" s="42">
        <f t="shared" ref="C23:AH23" si="41">IFERROR(C$20*HLOOKUP(C$4,mecc2,4)/100*C$9*C$11*C$13*C$14,0)</f>
        <v>0</v>
      </c>
      <c r="D23" s="42">
        <f t="shared" si="41"/>
        <v>0</v>
      </c>
      <c r="E23" s="42">
        <f t="shared" si="41"/>
        <v>0</v>
      </c>
      <c r="F23" s="42">
        <f t="shared" si="41"/>
        <v>0</v>
      </c>
      <c r="G23" s="42">
        <f t="shared" si="41"/>
        <v>0</v>
      </c>
      <c r="H23" s="42">
        <f t="shared" si="41"/>
        <v>0</v>
      </c>
      <c r="I23" s="42">
        <f t="shared" si="41"/>
        <v>0</v>
      </c>
      <c r="J23" s="42">
        <f t="shared" si="41"/>
        <v>0</v>
      </c>
      <c r="K23" s="42">
        <f t="shared" si="41"/>
        <v>0</v>
      </c>
      <c r="L23" s="42">
        <f t="shared" si="41"/>
        <v>0</v>
      </c>
      <c r="M23" s="42">
        <f t="shared" si="41"/>
        <v>0</v>
      </c>
      <c r="N23" s="42">
        <f t="shared" si="41"/>
        <v>0</v>
      </c>
      <c r="O23" s="42">
        <f t="shared" si="41"/>
        <v>0</v>
      </c>
      <c r="P23" s="42">
        <f t="shared" si="41"/>
        <v>0</v>
      </c>
      <c r="Q23" s="42">
        <f t="shared" si="41"/>
        <v>0</v>
      </c>
      <c r="R23" s="42">
        <f t="shared" si="41"/>
        <v>0</v>
      </c>
      <c r="S23" s="42">
        <f t="shared" si="41"/>
        <v>0</v>
      </c>
      <c r="T23" s="42">
        <f t="shared" si="41"/>
        <v>0</v>
      </c>
      <c r="U23" s="42">
        <f t="shared" si="41"/>
        <v>0</v>
      </c>
      <c r="V23" s="42">
        <f t="shared" si="41"/>
        <v>0</v>
      </c>
      <c r="W23" s="42">
        <f t="shared" si="41"/>
        <v>0</v>
      </c>
      <c r="X23" s="42">
        <f t="shared" si="41"/>
        <v>0</v>
      </c>
      <c r="Y23" s="42">
        <f t="shared" si="41"/>
        <v>0</v>
      </c>
      <c r="Z23" s="42">
        <f t="shared" si="41"/>
        <v>0</v>
      </c>
      <c r="AA23" s="42">
        <f t="shared" si="41"/>
        <v>0</v>
      </c>
      <c r="AB23" s="42">
        <f t="shared" si="41"/>
        <v>0</v>
      </c>
      <c r="AC23" s="42">
        <f t="shared" si="41"/>
        <v>0</v>
      </c>
      <c r="AD23" s="42">
        <f t="shared" si="41"/>
        <v>0</v>
      </c>
      <c r="AE23" s="42">
        <f t="shared" si="41"/>
        <v>0</v>
      </c>
      <c r="AF23" s="42">
        <f t="shared" si="41"/>
        <v>0</v>
      </c>
      <c r="AG23" s="42">
        <f t="shared" si="41"/>
        <v>0</v>
      </c>
      <c r="AH23" s="42">
        <f t="shared" si="41"/>
        <v>0</v>
      </c>
      <c r="AI23" s="42">
        <f t="shared" ref="AI23:BN23" si="42">IFERROR(AI$20*HLOOKUP(AI$4,mecc2,4)/100*AI$9*AI$11*AI$13*AI$14,0)</f>
        <v>0</v>
      </c>
      <c r="AJ23" s="42">
        <f t="shared" si="42"/>
        <v>0</v>
      </c>
      <c r="AK23" s="42">
        <f t="shared" si="42"/>
        <v>0</v>
      </c>
      <c r="AL23" s="42">
        <f t="shared" si="42"/>
        <v>0</v>
      </c>
      <c r="AM23" s="42">
        <f t="shared" si="42"/>
        <v>0</v>
      </c>
      <c r="AN23" s="42">
        <f t="shared" si="42"/>
        <v>0</v>
      </c>
      <c r="AO23" s="42">
        <f t="shared" si="42"/>
        <v>0</v>
      </c>
      <c r="AP23" s="42">
        <f t="shared" si="42"/>
        <v>0</v>
      </c>
      <c r="AQ23" s="42">
        <f t="shared" si="42"/>
        <v>0</v>
      </c>
      <c r="AR23" s="42">
        <f t="shared" si="42"/>
        <v>0</v>
      </c>
      <c r="AS23" s="42">
        <f t="shared" si="42"/>
        <v>0</v>
      </c>
      <c r="AT23" s="42">
        <f t="shared" si="42"/>
        <v>0</v>
      </c>
      <c r="AU23" s="42">
        <f t="shared" si="42"/>
        <v>0</v>
      </c>
      <c r="AV23" s="42">
        <f t="shared" si="42"/>
        <v>0</v>
      </c>
      <c r="AW23" s="42">
        <f t="shared" si="42"/>
        <v>0</v>
      </c>
      <c r="AX23" s="42">
        <f t="shared" si="42"/>
        <v>0</v>
      </c>
      <c r="AY23" s="42">
        <f t="shared" si="42"/>
        <v>0</v>
      </c>
      <c r="AZ23" s="42">
        <f t="shared" si="42"/>
        <v>0</v>
      </c>
      <c r="BA23" s="42">
        <f t="shared" si="42"/>
        <v>0</v>
      </c>
      <c r="BB23" s="42">
        <f t="shared" si="42"/>
        <v>0</v>
      </c>
      <c r="BC23" s="42">
        <f t="shared" si="42"/>
        <v>0</v>
      </c>
      <c r="BD23" s="42">
        <f t="shared" si="42"/>
        <v>0</v>
      </c>
      <c r="BE23" s="42">
        <f t="shared" si="42"/>
        <v>0</v>
      </c>
      <c r="BF23" s="42">
        <f t="shared" si="42"/>
        <v>0</v>
      </c>
      <c r="BG23" s="42">
        <f t="shared" si="42"/>
        <v>0</v>
      </c>
      <c r="BH23" s="42">
        <f t="shared" si="42"/>
        <v>0</v>
      </c>
      <c r="BI23" s="42">
        <f t="shared" si="42"/>
        <v>0</v>
      </c>
      <c r="BJ23" s="42">
        <f t="shared" si="42"/>
        <v>0</v>
      </c>
      <c r="BK23" s="42">
        <f t="shared" si="42"/>
        <v>0</v>
      </c>
      <c r="BL23" s="42">
        <f t="shared" si="42"/>
        <v>0</v>
      </c>
      <c r="BM23" s="42">
        <f t="shared" si="42"/>
        <v>0</v>
      </c>
      <c r="BN23" s="42">
        <f t="shared" si="42"/>
        <v>0</v>
      </c>
      <c r="BO23" s="42">
        <f t="shared" ref="BO23:CD23" si="43">IFERROR(BO$20*HLOOKUP(BO$4,mecc2,4)/100*BO$9*BO$11*BO$13*BO$14,0)</f>
        <v>0</v>
      </c>
      <c r="BP23" s="42">
        <f t="shared" si="43"/>
        <v>0</v>
      </c>
      <c r="BQ23" s="42">
        <f t="shared" si="43"/>
        <v>0</v>
      </c>
      <c r="BR23" s="42">
        <f t="shared" si="43"/>
        <v>0</v>
      </c>
      <c r="BS23" s="42">
        <f t="shared" si="43"/>
        <v>0</v>
      </c>
      <c r="BT23" s="42">
        <f t="shared" si="43"/>
        <v>0</v>
      </c>
      <c r="BU23" s="42">
        <f t="shared" si="43"/>
        <v>0</v>
      </c>
      <c r="BV23" s="42">
        <f t="shared" si="43"/>
        <v>0</v>
      </c>
      <c r="BW23" s="42">
        <f t="shared" si="43"/>
        <v>0</v>
      </c>
      <c r="BX23" s="42">
        <f t="shared" si="43"/>
        <v>0</v>
      </c>
      <c r="BY23" s="42">
        <f t="shared" si="43"/>
        <v>0</v>
      </c>
      <c r="BZ23" s="42">
        <f t="shared" si="43"/>
        <v>0</v>
      </c>
      <c r="CA23" s="42">
        <f t="shared" si="43"/>
        <v>0</v>
      </c>
      <c r="CB23" s="42">
        <f t="shared" si="43"/>
        <v>0</v>
      </c>
      <c r="CC23" s="42">
        <f t="shared" si="43"/>
        <v>0</v>
      </c>
      <c r="CD23" s="183">
        <f t="shared" si="43"/>
        <v>0</v>
      </c>
    </row>
    <row r="24" spans="1:105">
      <c r="A24" s="172" t="s">
        <v>16469</v>
      </c>
      <c r="B24" s="179">
        <f t="shared" si="37"/>
        <v>0</v>
      </c>
      <c r="C24" s="42">
        <f t="shared" ref="C24:AH24" si="44">IFERROR(C$20*HLOOKUP(C$4,mecc2,5)/100*C$9*C$11*C$13*C$14,0)</f>
        <v>0</v>
      </c>
      <c r="D24" s="42">
        <f t="shared" si="44"/>
        <v>0</v>
      </c>
      <c r="E24" s="42">
        <f t="shared" si="44"/>
        <v>0</v>
      </c>
      <c r="F24" s="42">
        <f t="shared" si="44"/>
        <v>0</v>
      </c>
      <c r="G24" s="42">
        <f t="shared" si="44"/>
        <v>0</v>
      </c>
      <c r="H24" s="42">
        <f t="shared" si="44"/>
        <v>0</v>
      </c>
      <c r="I24" s="42">
        <f t="shared" si="44"/>
        <v>0</v>
      </c>
      <c r="J24" s="42">
        <f t="shared" si="44"/>
        <v>0</v>
      </c>
      <c r="K24" s="42">
        <f t="shared" si="44"/>
        <v>0</v>
      </c>
      <c r="L24" s="42">
        <f t="shared" si="44"/>
        <v>0</v>
      </c>
      <c r="M24" s="42">
        <f t="shared" si="44"/>
        <v>0</v>
      </c>
      <c r="N24" s="42">
        <f t="shared" si="44"/>
        <v>0</v>
      </c>
      <c r="O24" s="42">
        <f t="shared" si="44"/>
        <v>0</v>
      </c>
      <c r="P24" s="42">
        <f t="shared" si="44"/>
        <v>0</v>
      </c>
      <c r="Q24" s="42">
        <f t="shared" si="44"/>
        <v>0</v>
      </c>
      <c r="R24" s="42">
        <f t="shared" si="44"/>
        <v>0</v>
      </c>
      <c r="S24" s="42">
        <f t="shared" si="44"/>
        <v>0</v>
      </c>
      <c r="T24" s="42">
        <f t="shared" si="44"/>
        <v>0</v>
      </c>
      <c r="U24" s="42">
        <f t="shared" si="44"/>
        <v>0</v>
      </c>
      <c r="V24" s="42">
        <f t="shared" si="44"/>
        <v>0</v>
      </c>
      <c r="W24" s="42">
        <f t="shared" si="44"/>
        <v>0</v>
      </c>
      <c r="X24" s="42">
        <f t="shared" si="44"/>
        <v>0</v>
      </c>
      <c r="Y24" s="42">
        <f t="shared" si="44"/>
        <v>0</v>
      </c>
      <c r="Z24" s="42">
        <f t="shared" si="44"/>
        <v>0</v>
      </c>
      <c r="AA24" s="42">
        <f t="shared" si="44"/>
        <v>0</v>
      </c>
      <c r="AB24" s="42">
        <f t="shared" si="44"/>
        <v>0</v>
      </c>
      <c r="AC24" s="42">
        <f t="shared" si="44"/>
        <v>0</v>
      </c>
      <c r="AD24" s="42">
        <f t="shared" si="44"/>
        <v>0</v>
      </c>
      <c r="AE24" s="42">
        <f t="shared" si="44"/>
        <v>0</v>
      </c>
      <c r="AF24" s="42">
        <f t="shared" si="44"/>
        <v>0</v>
      </c>
      <c r="AG24" s="42">
        <f t="shared" si="44"/>
        <v>0</v>
      </c>
      <c r="AH24" s="42">
        <f t="shared" si="44"/>
        <v>0</v>
      </c>
      <c r="AI24" s="42">
        <f t="shared" ref="AI24:BN24" si="45">IFERROR(AI$20*HLOOKUP(AI$4,mecc2,5)/100*AI$9*AI$11*AI$13*AI$14,0)</f>
        <v>0</v>
      </c>
      <c r="AJ24" s="42">
        <f t="shared" si="45"/>
        <v>0</v>
      </c>
      <c r="AK24" s="42">
        <f t="shared" si="45"/>
        <v>0</v>
      </c>
      <c r="AL24" s="42">
        <f t="shared" si="45"/>
        <v>0</v>
      </c>
      <c r="AM24" s="42">
        <f t="shared" si="45"/>
        <v>0</v>
      </c>
      <c r="AN24" s="42">
        <f t="shared" si="45"/>
        <v>0</v>
      </c>
      <c r="AO24" s="42">
        <f t="shared" si="45"/>
        <v>0</v>
      </c>
      <c r="AP24" s="42">
        <f t="shared" si="45"/>
        <v>0</v>
      </c>
      <c r="AQ24" s="42">
        <f t="shared" si="45"/>
        <v>0</v>
      </c>
      <c r="AR24" s="42">
        <f t="shared" si="45"/>
        <v>0</v>
      </c>
      <c r="AS24" s="42">
        <f t="shared" si="45"/>
        <v>0</v>
      </c>
      <c r="AT24" s="42">
        <f t="shared" si="45"/>
        <v>0</v>
      </c>
      <c r="AU24" s="42">
        <f t="shared" si="45"/>
        <v>0</v>
      </c>
      <c r="AV24" s="42">
        <f t="shared" si="45"/>
        <v>0</v>
      </c>
      <c r="AW24" s="42">
        <f t="shared" si="45"/>
        <v>0</v>
      </c>
      <c r="AX24" s="42">
        <f t="shared" si="45"/>
        <v>0</v>
      </c>
      <c r="AY24" s="42">
        <f t="shared" si="45"/>
        <v>0</v>
      </c>
      <c r="AZ24" s="42">
        <f t="shared" si="45"/>
        <v>0</v>
      </c>
      <c r="BA24" s="42">
        <f t="shared" si="45"/>
        <v>0</v>
      </c>
      <c r="BB24" s="42">
        <f t="shared" si="45"/>
        <v>0</v>
      </c>
      <c r="BC24" s="42">
        <f t="shared" si="45"/>
        <v>0</v>
      </c>
      <c r="BD24" s="42">
        <f t="shared" si="45"/>
        <v>0</v>
      </c>
      <c r="BE24" s="42">
        <f t="shared" si="45"/>
        <v>0</v>
      </c>
      <c r="BF24" s="42">
        <f t="shared" si="45"/>
        <v>0</v>
      </c>
      <c r="BG24" s="42">
        <f t="shared" si="45"/>
        <v>0</v>
      </c>
      <c r="BH24" s="42">
        <f t="shared" si="45"/>
        <v>0</v>
      </c>
      <c r="BI24" s="42">
        <f t="shared" si="45"/>
        <v>0</v>
      </c>
      <c r="BJ24" s="42">
        <f t="shared" si="45"/>
        <v>0</v>
      </c>
      <c r="BK24" s="42">
        <f t="shared" si="45"/>
        <v>0</v>
      </c>
      <c r="BL24" s="42">
        <f t="shared" si="45"/>
        <v>0</v>
      </c>
      <c r="BM24" s="42">
        <f t="shared" si="45"/>
        <v>0</v>
      </c>
      <c r="BN24" s="42">
        <f t="shared" si="45"/>
        <v>0</v>
      </c>
      <c r="BO24" s="42">
        <f t="shared" ref="BO24:CD24" si="46">IFERROR(BO$20*HLOOKUP(BO$4,mecc2,5)/100*BO$9*BO$11*BO$13*BO$14,0)</f>
        <v>0</v>
      </c>
      <c r="BP24" s="42">
        <f t="shared" si="46"/>
        <v>0</v>
      </c>
      <c r="BQ24" s="42">
        <f t="shared" si="46"/>
        <v>0</v>
      </c>
      <c r="BR24" s="42">
        <f t="shared" si="46"/>
        <v>0</v>
      </c>
      <c r="BS24" s="42">
        <f t="shared" si="46"/>
        <v>0</v>
      </c>
      <c r="BT24" s="42">
        <f t="shared" si="46"/>
        <v>0</v>
      </c>
      <c r="BU24" s="42">
        <f t="shared" si="46"/>
        <v>0</v>
      </c>
      <c r="BV24" s="42">
        <f t="shared" si="46"/>
        <v>0</v>
      </c>
      <c r="BW24" s="42">
        <f t="shared" si="46"/>
        <v>0</v>
      </c>
      <c r="BX24" s="42">
        <f t="shared" si="46"/>
        <v>0</v>
      </c>
      <c r="BY24" s="42">
        <f t="shared" si="46"/>
        <v>0</v>
      </c>
      <c r="BZ24" s="42">
        <f t="shared" si="46"/>
        <v>0</v>
      </c>
      <c r="CA24" s="42">
        <f t="shared" si="46"/>
        <v>0</v>
      </c>
      <c r="CB24" s="42">
        <f t="shared" si="46"/>
        <v>0</v>
      </c>
      <c r="CC24" s="42">
        <f t="shared" si="46"/>
        <v>0</v>
      </c>
      <c r="CD24" s="183">
        <f t="shared" si="46"/>
        <v>0</v>
      </c>
    </row>
    <row r="25" spans="1:105">
      <c r="A25" s="172" t="s">
        <v>16470</v>
      </c>
      <c r="B25" s="179">
        <f t="shared" si="37"/>
        <v>0</v>
      </c>
      <c r="C25" s="42">
        <f t="shared" ref="C25:AH25" si="47">IFERROR(C$20*HLOOKUP(C$4,mecc2,6)/100*C$9*C$11*C$13*C$14,0)</f>
        <v>0</v>
      </c>
      <c r="D25" s="42">
        <f t="shared" si="47"/>
        <v>0</v>
      </c>
      <c r="E25" s="42">
        <f t="shared" si="47"/>
        <v>0</v>
      </c>
      <c r="F25" s="42">
        <f t="shared" si="47"/>
        <v>0</v>
      </c>
      <c r="G25" s="42">
        <f t="shared" si="47"/>
        <v>0</v>
      </c>
      <c r="H25" s="42">
        <f t="shared" si="47"/>
        <v>0</v>
      </c>
      <c r="I25" s="42">
        <f t="shared" si="47"/>
        <v>0</v>
      </c>
      <c r="J25" s="42">
        <f t="shared" si="47"/>
        <v>0</v>
      </c>
      <c r="K25" s="42">
        <f t="shared" si="47"/>
        <v>0</v>
      </c>
      <c r="L25" s="42">
        <f t="shared" si="47"/>
        <v>0</v>
      </c>
      <c r="M25" s="42">
        <f t="shared" si="47"/>
        <v>0</v>
      </c>
      <c r="N25" s="42">
        <f t="shared" si="47"/>
        <v>0</v>
      </c>
      <c r="O25" s="42">
        <f t="shared" si="47"/>
        <v>0</v>
      </c>
      <c r="P25" s="42">
        <f t="shared" si="47"/>
        <v>0</v>
      </c>
      <c r="Q25" s="42">
        <f t="shared" si="47"/>
        <v>0</v>
      </c>
      <c r="R25" s="42">
        <f t="shared" si="47"/>
        <v>0</v>
      </c>
      <c r="S25" s="42">
        <f t="shared" si="47"/>
        <v>0</v>
      </c>
      <c r="T25" s="42">
        <f t="shared" si="47"/>
        <v>0</v>
      </c>
      <c r="U25" s="42">
        <f t="shared" si="47"/>
        <v>0</v>
      </c>
      <c r="V25" s="42">
        <f t="shared" si="47"/>
        <v>0</v>
      </c>
      <c r="W25" s="42">
        <f t="shared" si="47"/>
        <v>0</v>
      </c>
      <c r="X25" s="42">
        <f t="shared" si="47"/>
        <v>0</v>
      </c>
      <c r="Y25" s="42">
        <f t="shared" si="47"/>
        <v>0</v>
      </c>
      <c r="Z25" s="42">
        <f t="shared" si="47"/>
        <v>0</v>
      </c>
      <c r="AA25" s="42">
        <f t="shared" si="47"/>
        <v>0</v>
      </c>
      <c r="AB25" s="42">
        <f t="shared" si="47"/>
        <v>0</v>
      </c>
      <c r="AC25" s="42">
        <f t="shared" si="47"/>
        <v>0</v>
      </c>
      <c r="AD25" s="42">
        <f t="shared" si="47"/>
        <v>0</v>
      </c>
      <c r="AE25" s="42">
        <f t="shared" si="47"/>
        <v>0</v>
      </c>
      <c r="AF25" s="42">
        <f t="shared" si="47"/>
        <v>0</v>
      </c>
      <c r="AG25" s="42">
        <f t="shared" si="47"/>
        <v>0</v>
      </c>
      <c r="AH25" s="42">
        <f t="shared" si="47"/>
        <v>0</v>
      </c>
      <c r="AI25" s="42">
        <f t="shared" ref="AI25:BN25" si="48">IFERROR(AI$20*HLOOKUP(AI$4,mecc2,6)/100*AI$9*AI$11*AI$13*AI$14,0)</f>
        <v>0</v>
      </c>
      <c r="AJ25" s="42">
        <f t="shared" si="48"/>
        <v>0</v>
      </c>
      <c r="AK25" s="42">
        <f t="shared" si="48"/>
        <v>0</v>
      </c>
      <c r="AL25" s="42">
        <f t="shared" si="48"/>
        <v>0</v>
      </c>
      <c r="AM25" s="42">
        <f t="shared" si="48"/>
        <v>0</v>
      </c>
      <c r="AN25" s="42">
        <f t="shared" si="48"/>
        <v>0</v>
      </c>
      <c r="AO25" s="42">
        <f t="shared" si="48"/>
        <v>0</v>
      </c>
      <c r="AP25" s="42">
        <f t="shared" si="48"/>
        <v>0</v>
      </c>
      <c r="AQ25" s="42">
        <f t="shared" si="48"/>
        <v>0</v>
      </c>
      <c r="AR25" s="42">
        <f t="shared" si="48"/>
        <v>0</v>
      </c>
      <c r="AS25" s="42">
        <f t="shared" si="48"/>
        <v>0</v>
      </c>
      <c r="AT25" s="42">
        <f t="shared" si="48"/>
        <v>0</v>
      </c>
      <c r="AU25" s="42">
        <f t="shared" si="48"/>
        <v>0</v>
      </c>
      <c r="AV25" s="42">
        <f t="shared" si="48"/>
        <v>0</v>
      </c>
      <c r="AW25" s="42">
        <f t="shared" si="48"/>
        <v>0</v>
      </c>
      <c r="AX25" s="42">
        <f t="shared" si="48"/>
        <v>0</v>
      </c>
      <c r="AY25" s="42">
        <f t="shared" si="48"/>
        <v>0</v>
      </c>
      <c r="AZ25" s="42">
        <f t="shared" si="48"/>
        <v>0</v>
      </c>
      <c r="BA25" s="42">
        <f t="shared" si="48"/>
        <v>0</v>
      </c>
      <c r="BB25" s="42">
        <f t="shared" si="48"/>
        <v>0</v>
      </c>
      <c r="BC25" s="42">
        <f t="shared" si="48"/>
        <v>0</v>
      </c>
      <c r="BD25" s="42">
        <f t="shared" si="48"/>
        <v>0</v>
      </c>
      <c r="BE25" s="42">
        <f t="shared" si="48"/>
        <v>0</v>
      </c>
      <c r="BF25" s="42">
        <f t="shared" si="48"/>
        <v>0</v>
      </c>
      <c r="BG25" s="42">
        <f t="shared" si="48"/>
        <v>0</v>
      </c>
      <c r="BH25" s="42">
        <f t="shared" si="48"/>
        <v>0</v>
      </c>
      <c r="BI25" s="42">
        <f t="shared" si="48"/>
        <v>0</v>
      </c>
      <c r="BJ25" s="42">
        <f t="shared" si="48"/>
        <v>0</v>
      </c>
      <c r="BK25" s="42">
        <f t="shared" si="48"/>
        <v>0</v>
      </c>
      <c r="BL25" s="42">
        <f t="shared" si="48"/>
        <v>0</v>
      </c>
      <c r="BM25" s="42">
        <f t="shared" si="48"/>
        <v>0</v>
      </c>
      <c r="BN25" s="42">
        <f t="shared" si="48"/>
        <v>0</v>
      </c>
      <c r="BO25" s="42">
        <f t="shared" ref="BO25:CD25" si="49">IFERROR(BO$20*HLOOKUP(BO$4,mecc2,6)/100*BO$9*BO$11*BO$13*BO$14,0)</f>
        <v>0</v>
      </c>
      <c r="BP25" s="42">
        <f t="shared" si="49"/>
        <v>0</v>
      </c>
      <c r="BQ25" s="42">
        <f t="shared" si="49"/>
        <v>0</v>
      </c>
      <c r="BR25" s="42">
        <f t="shared" si="49"/>
        <v>0</v>
      </c>
      <c r="BS25" s="42">
        <f t="shared" si="49"/>
        <v>0</v>
      </c>
      <c r="BT25" s="42">
        <f t="shared" si="49"/>
        <v>0</v>
      </c>
      <c r="BU25" s="42">
        <f t="shared" si="49"/>
        <v>0</v>
      </c>
      <c r="BV25" s="42">
        <f t="shared" si="49"/>
        <v>0</v>
      </c>
      <c r="BW25" s="42">
        <f t="shared" si="49"/>
        <v>0</v>
      </c>
      <c r="BX25" s="42">
        <f t="shared" si="49"/>
        <v>0</v>
      </c>
      <c r="BY25" s="42">
        <f t="shared" si="49"/>
        <v>0</v>
      </c>
      <c r="BZ25" s="42">
        <f t="shared" si="49"/>
        <v>0</v>
      </c>
      <c r="CA25" s="42">
        <f t="shared" si="49"/>
        <v>0</v>
      </c>
      <c r="CB25" s="42">
        <f t="shared" si="49"/>
        <v>0</v>
      </c>
      <c r="CC25" s="42">
        <f t="shared" si="49"/>
        <v>0</v>
      </c>
      <c r="CD25" s="183">
        <f t="shared" si="49"/>
        <v>0</v>
      </c>
    </row>
    <row r="26" spans="1:105">
      <c r="A26" s="172" t="s">
        <v>16471</v>
      </c>
      <c r="B26" s="179">
        <f t="shared" si="37"/>
        <v>0</v>
      </c>
      <c r="C26" s="42">
        <f t="shared" ref="C26:AH26" si="50">IFERROR(C$20*HLOOKUP(C$4,mecc2,7)/100*C$9*C$11*C$13*C$14,0)</f>
        <v>0</v>
      </c>
      <c r="D26" s="42">
        <f t="shared" si="50"/>
        <v>0</v>
      </c>
      <c r="E26" s="42">
        <f t="shared" si="50"/>
        <v>0</v>
      </c>
      <c r="F26" s="42">
        <f t="shared" si="50"/>
        <v>0</v>
      </c>
      <c r="G26" s="42">
        <f t="shared" si="50"/>
        <v>0</v>
      </c>
      <c r="H26" s="42">
        <f t="shared" si="50"/>
        <v>0</v>
      </c>
      <c r="I26" s="42">
        <f t="shared" si="50"/>
        <v>0</v>
      </c>
      <c r="J26" s="42">
        <f t="shared" si="50"/>
        <v>0</v>
      </c>
      <c r="K26" s="42">
        <f t="shared" si="50"/>
        <v>0</v>
      </c>
      <c r="L26" s="42">
        <f t="shared" si="50"/>
        <v>0</v>
      </c>
      <c r="M26" s="42">
        <f t="shared" si="50"/>
        <v>0</v>
      </c>
      <c r="N26" s="42">
        <f t="shared" si="50"/>
        <v>0</v>
      </c>
      <c r="O26" s="42">
        <f t="shared" si="50"/>
        <v>0</v>
      </c>
      <c r="P26" s="42">
        <f t="shared" si="50"/>
        <v>0</v>
      </c>
      <c r="Q26" s="42">
        <f t="shared" si="50"/>
        <v>0</v>
      </c>
      <c r="R26" s="42">
        <f t="shared" si="50"/>
        <v>0</v>
      </c>
      <c r="S26" s="42">
        <f t="shared" si="50"/>
        <v>0</v>
      </c>
      <c r="T26" s="42">
        <f t="shared" si="50"/>
        <v>0</v>
      </c>
      <c r="U26" s="42">
        <f t="shared" si="50"/>
        <v>0</v>
      </c>
      <c r="V26" s="42">
        <f t="shared" si="50"/>
        <v>0</v>
      </c>
      <c r="W26" s="42">
        <f t="shared" si="50"/>
        <v>0</v>
      </c>
      <c r="X26" s="42">
        <f t="shared" si="50"/>
        <v>0</v>
      </c>
      <c r="Y26" s="42">
        <f t="shared" si="50"/>
        <v>0</v>
      </c>
      <c r="Z26" s="42">
        <f t="shared" si="50"/>
        <v>0</v>
      </c>
      <c r="AA26" s="42">
        <f t="shared" si="50"/>
        <v>0</v>
      </c>
      <c r="AB26" s="42">
        <f t="shared" si="50"/>
        <v>0</v>
      </c>
      <c r="AC26" s="42">
        <f t="shared" si="50"/>
        <v>0</v>
      </c>
      <c r="AD26" s="42">
        <f t="shared" si="50"/>
        <v>0</v>
      </c>
      <c r="AE26" s="42">
        <f t="shared" si="50"/>
        <v>0</v>
      </c>
      <c r="AF26" s="42">
        <f t="shared" si="50"/>
        <v>0</v>
      </c>
      <c r="AG26" s="42">
        <f t="shared" si="50"/>
        <v>0</v>
      </c>
      <c r="AH26" s="42">
        <f t="shared" si="50"/>
        <v>0</v>
      </c>
      <c r="AI26" s="42">
        <f t="shared" ref="AI26:BN26" si="51">IFERROR(AI$20*HLOOKUP(AI$4,mecc2,7)/100*AI$9*AI$11*AI$13*AI$14,0)</f>
        <v>0</v>
      </c>
      <c r="AJ26" s="42">
        <f t="shared" si="51"/>
        <v>0</v>
      </c>
      <c r="AK26" s="42">
        <f t="shared" si="51"/>
        <v>0</v>
      </c>
      <c r="AL26" s="42">
        <f t="shared" si="51"/>
        <v>0</v>
      </c>
      <c r="AM26" s="42">
        <f t="shared" si="51"/>
        <v>0</v>
      </c>
      <c r="AN26" s="42">
        <f t="shared" si="51"/>
        <v>0</v>
      </c>
      <c r="AO26" s="42">
        <f t="shared" si="51"/>
        <v>0</v>
      </c>
      <c r="AP26" s="42">
        <f t="shared" si="51"/>
        <v>0</v>
      </c>
      <c r="AQ26" s="42">
        <f t="shared" si="51"/>
        <v>0</v>
      </c>
      <c r="AR26" s="42">
        <f t="shared" si="51"/>
        <v>0</v>
      </c>
      <c r="AS26" s="42">
        <f t="shared" si="51"/>
        <v>0</v>
      </c>
      <c r="AT26" s="42">
        <f t="shared" si="51"/>
        <v>0</v>
      </c>
      <c r="AU26" s="42">
        <f t="shared" si="51"/>
        <v>0</v>
      </c>
      <c r="AV26" s="42">
        <f t="shared" si="51"/>
        <v>0</v>
      </c>
      <c r="AW26" s="42">
        <f t="shared" si="51"/>
        <v>0</v>
      </c>
      <c r="AX26" s="42">
        <f t="shared" si="51"/>
        <v>0</v>
      </c>
      <c r="AY26" s="42">
        <f t="shared" si="51"/>
        <v>0</v>
      </c>
      <c r="AZ26" s="42">
        <f t="shared" si="51"/>
        <v>0</v>
      </c>
      <c r="BA26" s="42">
        <f t="shared" si="51"/>
        <v>0</v>
      </c>
      <c r="BB26" s="42">
        <f t="shared" si="51"/>
        <v>0</v>
      </c>
      <c r="BC26" s="42">
        <f t="shared" si="51"/>
        <v>0</v>
      </c>
      <c r="BD26" s="42">
        <f t="shared" si="51"/>
        <v>0</v>
      </c>
      <c r="BE26" s="42">
        <f t="shared" si="51"/>
        <v>0</v>
      </c>
      <c r="BF26" s="42">
        <f t="shared" si="51"/>
        <v>0</v>
      </c>
      <c r="BG26" s="42">
        <f t="shared" si="51"/>
        <v>0</v>
      </c>
      <c r="BH26" s="42">
        <f t="shared" si="51"/>
        <v>0</v>
      </c>
      <c r="BI26" s="42">
        <f t="shared" si="51"/>
        <v>0</v>
      </c>
      <c r="BJ26" s="42">
        <f t="shared" si="51"/>
        <v>0</v>
      </c>
      <c r="BK26" s="42">
        <f t="shared" si="51"/>
        <v>0</v>
      </c>
      <c r="BL26" s="42">
        <f t="shared" si="51"/>
        <v>0</v>
      </c>
      <c r="BM26" s="42">
        <f t="shared" si="51"/>
        <v>0</v>
      </c>
      <c r="BN26" s="42">
        <f t="shared" si="51"/>
        <v>0</v>
      </c>
      <c r="BO26" s="42">
        <f t="shared" ref="BO26:CD26" si="52">IFERROR(BO$20*HLOOKUP(BO$4,mecc2,7)/100*BO$9*BO$11*BO$13*BO$14,0)</f>
        <v>0</v>
      </c>
      <c r="BP26" s="42">
        <f t="shared" si="52"/>
        <v>0</v>
      </c>
      <c r="BQ26" s="42">
        <f t="shared" si="52"/>
        <v>0</v>
      </c>
      <c r="BR26" s="42">
        <f t="shared" si="52"/>
        <v>0</v>
      </c>
      <c r="BS26" s="42">
        <f t="shared" si="52"/>
        <v>0</v>
      </c>
      <c r="BT26" s="42">
        <f t="shared" si="52"/>
        <v>0</v>
      </c>
      <c r="BU26" s="42">
        <f t="shared" si="52"/>
        <v>0</v>
      </c>
      <c r="BV26" s="42">
        <f t="shared" si="52"/>
        <v>0</v>
      </c>
      <c r="BW26" s="42">
        <f t="shared" si="52"/>
        <v>0</v>
      </c>
      <c r="BX26" s="42">
        <f t="shared" si="52"/>
        <v>0</v>
      </c>
      <c r="BY26" s="42">
        <f t="shared" si="52"/>
        <v>0</v>
      </c>
      <c r="BZ26" s="42">
        <f t="shared" si="52"/>
        <v>0</v>
      </c>
      <c r="CA26" s="42">
        <f t="shared" si="52"/>
        <v>0</v>
      </c>
      <c r="CB26" s="42">
        <f t="shared" si="52"/>
        <v>0</v>
      </c>
      <c r="CC26" s="42">
        <f t="shared" si="52"/>
        <v>0</v>
      </c>
      <c r="CD26" s="183">
        <f t="shared" si="52"/>
        <v>0</v>
      </c>
    </row>
    <row r="27" spans="1:105">
      <c r="A27" s="151" t="s">
        <v>16472</v>
      </c>
      <c r="B27" s="180">
        <f t="shared" si="37"/>
        <v>0</v>
      </c>
      <c r="C27" s="511">
        <f t="shared" ref="C27:AH27" si="53">IFERROR(C$20*HLOOKUP(C$4,mecc2,8)/100*C$9*C$11*C$13*C$14,0)</f>
        <v>0</v>
      </c>
      <c r="D27" s="511">
        <f t="shared" si="53"/>
        <v>0</v>
      </c>
      <c r="E27" s="511">
        <f t="shared" si="53"/>
        <v>0</v>
      </c>
      <c r="F27" s="511">
        <f t="shared" si="53"/>
        <v>0</v>
      </c>
      <c r="G27" s="511">
        <f t="shared" si="53"/>
        <v>0</v>
      </c>
      <c r="H27" s="511">
        <f t="shared" si="53"/>
        <v>0</v>
      </c>
      <c r="I27" s="511">
        <f t="shared" si="53"/>
        <v>0</v>
      </c>
      <c r="J27" s="511">
        <f t="shared" si="53"/>
        <v>0</v>
      </c>
      <c r="K27" s="511">
        <f t="shared" si="53"/>
        <v>0</v>
      </c>
      <c r="L27" s="511">
        <f t="shared" si="53"/>
        <v>0</v>
      </c>
      <c r="M27" s="511">
        <f t="shared" si="53"/>
        <v>0</v>
      </c>
      <c r="N27" s="511">
        <f t="shared" si="53"/>
        <v>0</v>
      </c>
      <c r="O27" s="511">
        <f t="shared" si="53"/>
        <v>0</v>
      </c>
      <c r="P27" s="511">
        <f t="shared" si="53"/>
        <v>0</v>
      </c>
      <c r="Q27" s="511">
        <f t="shared" si="53"/>
        <v>0</v>
      </c>
      <c r="R27" s="511">
        <f t="shared" si="53"/>
        <v>0</v>
      </c>
      <c r="S27" s="511">
        <f t="shared" si="53"/>
        <v>0</v>
      </c>
      <c r="T27" s="511">
        <f t="shared" si="53"/>
        <v>0</v>
      </c>
      <c r="U27" s="511">
        <f t="shared" si="53"/>
        <v>0</v>
      </c>
      <c r="V27" s="511">
        <f t="shared" si="53"/>
        <v>0</v>
      </c>
      <c r="W27" s="511">
        <f t="shared" si="53"/>
        <v>0</v>
      </c>
      <c r="X27" s="511">
        <f t="shared" si="53"/>
        <v>0</v>
      </c>
      <c r="Y27" s="511">
        <f t="shared" si="53"/>
        <v>0</v>
      </c>
      <c r="Z27" s="511">
        <f t="shared" si="53"/>
        <v>0</v>
      </c>
      <c r="AA27" s="511">
        <f t="shared" si="53"/>
        <v>0</v>
      </c>
      <c r="AB27" s="511">
        <f t="shared" si="53"/>
        <v>0</v>
      </c>
      <c r="AC27" s="511">
        <f t="shared" si="53"/>
        <v>0</v>
      </c>
      <c r="AD27" s="511">
        <f t="shared" si="53"/>
        <v>0</v>
      </c>
      <c r="AE27" s="511">
        <f t="shared" si="53"/>
        <v>0</v>
      </c>
      <c r="AF27" s="511">
        <f t="shared" si="53"/>
        <v>0</v>
      </c>
      <c r="AG27" s="511">
        <f t="shared" si="53"/>
        <v>0</v>
      </c>
      <c r="AH27" s="511">
        <f t="shared" si="53"/>
        <v>0</v>
      </c>
      <c r="AI27" s="511">
        <f t="shared" ref="AI27:BN27" si="54">IFERROR(AI$20*HLOOKUP(AI$4,mecc2,8)/100*AI$9*AI$11*AI$13*AI$14,0)</f>
        <v>0</v>
      </c>
      <c r="AJ27" s="511">
        <f t="shared" si="54"/>
        <v>0</v>
      </c>
      <c r="AK27" s="511">
        <f t="shared" si="54"/>
        <v>0</v>
      </c>
      <c r="AL27" s="511">
        <f t="shared" si="54"/>
        <v>0</v>
      </c>
      <c r="AM27" s="511">
        <f t="shared" si="54"/>
        <v>0</v>
      </c>
      <c r="AN27" s="511">
        <f t="shared" si="54"/>
        <v>0</v>
      </c>
      <c r="AO27" s="511">
        <f t="shared" si="54"/>
        <v>0</v>
      </c>
      <c r="AP27" s="511">
        <f t="shared" si="54"/>
        <v>0</v>
      </c>
      <c r="AQ27" s="511">
        <f t="shared" si="54"/>
        <v>0</v>
      </c>
      <c r="AR27" s="511">
        <f t="shared" si="54"/>
        <v>0</v>
      </c>
      <c r="AS27" s="511">
        <f t="shared" si="54"/>
        <v>0</v>
      </c>
      <c r="AT27" s="511">
        <f t="shared" si="54"/>
        <v>0</v>
      </c>
      <c r="AU27" s="511">
        <f t="shared" si="54"/>
        <v>0</v>
      </c>
      <c r="AV27" s="511">
        <f t="shared" si="54"/>
        <v>0</v>
      </c>
      <c r="AW27" s="511">
        <f t="shared" si="54"/>
        <v>0</v>
      </c>
      <c r="AX27" s="511">
        <f t="shared" si="54"/>
        <v>0</v>
      </c>
      <c r="AY27" s="511">
        <f t="shared" si="54"/>
        <v>0</v>
      </c>
      <c r="AZ27" s="511">
        <f t="shared" si="54"/>
        <v>0</v>
      </c>
      <c r="BA27" s="511">
        <f t="shared" si="54"/>
        <v>0</v>
      </c>
      <c r="BB27" s="511">
        <f t="shared" si="54"/>
        <v>0</v>
      </c>
      <c r="BC27" s="511">
        <f t="shared" si="54"/>
        <v>0</v>
      </c>
      <c r="BD27" s="511">
        <f t="shared" si="54"/>
        <v>0</v>
      </c>
      <c r="BE27" s="511">
        <f t="shared" si="54"/>
        <v>0</v>
      </c>
      <c r="BF27" s="511">
        <f t="shared" si="54"/>
        <v>0</v>
      </c>
      <c r="BG27" s="511">
        <f t="shared" si="54"/>
        <v>0</v>
      </c>
      <c r="BH27" s="511">
        <f t="shared" si="54"/>
        <v>0</v>
      </c>
      <c r="BI27" s="511">
        <f t="shared" si="54"/>
        <v>0</v>
      </c>
      <c r="BJ27" s="511">
        <f t="shared" si="54"/>
        <v>0</v>
      </c>
      <c r="BK27" s="511">
        <f t="shared" si="54"/>
        <v>0</v>
      </c>
      <c r="BL27" s="511">
        <f t="shared" si="54"/>
        <v>0</v>
      </c>
      <c r="BM27" s="511">
        <f t="shared" si="54"/>
        <v>0</v>
      </c>
      <c r="BN27" s="511">
        <f t="shared" si="54"/>
        <v>0</v>
      </c>
      <c r="BO27" s="511">
        <f t="shared" ref="BO27:CD27" si="55">IFERROR(BO$20*HLOOKUP(BO$4,mecc2,8)/100*BO$9*BO$11*BO$13*BO$14,0)</f>
        <v>0</v>
      </c>
      <c r="BP27" s="511">
        <f t="shared" si="55"/>
        <v>0</v>
      </c>
      <c r="BQ27" s="511">
        <f t="shared" si="55"/>
        <v>0</v>
      </c>
      <c r="BR27" s="511">
        <f t="shared" si="55"/>
        <v>0</v>
      </c>
      <c r="BS27" s="511">
        <f t="shared" si="55"/>
        <v>0</v>
      </c>
      <c r="BT27" s="511">
        <f t="shared" si="55"/>
        <v>0</v>
      </c>
      <c r="BU27" s="511">
        <f t="shared" si="55"/>
        <v>0</v>
      </c>
      <c r="BV27" s="511">
        <f t="shared" si="55"/>
        <v>0</v>
      </c>
      <c r="BW27" s="511">
        <f t="shared" si="55"/>
        <v>0</v>
      </c>
      <c r="BX27" s="511">
        <f t="shared" si="55"/>
        <v>0</v>
      </c>
      <c r="BY27" s="511">
        <f t="shared" si="55"/>
        <v>0</v>
      </c>
      <c r="BZ27" s="511">
        <f t="shared" si="55"/>
        <v>0</v>
      </c>
      <c r="CA27" s="511">
        <f t="shared" si="55"/>
        <v>0</v>
      </c>
      <c r="CB27" s="511">
        <f t="shared" si="55"/>
        <v>0</v>
      </c>
      <c r="CC27" s="511">
        <f t="shared" si="55"/>
        <v>0</v>
      </c>
      <c r="CD27" s="512">
        <f t="shared" si="55"/>
        <v>0</v>
      </c>
      <c r="CE27" s="42"/>
    </row>
    <row r="28" spans="1:105">
      <c r="B28" s="42"/>
      <c r="C28" s="42"/>
      <c r="D28" s="42"/>
      <c r="E28" s="42"/>
      <c r="F28" s="42"/>
      <c r="G28" s="42"/>
      <c r="H28" s="42"/>
      <c r="I28" s="42"/>
      <c r="J28" s="42"/>
      <c r="K28" s="42"/>
      <c r="L28" s="42"/>
      <c r="M28" s="42"/>
      <c r="N28" s="42"/>
      <c r="O28" s="42"/>
      <c r="P28" s="42"/>
      <c r="Q28" s="42"/>
      <c r="R28" s="42"/>
      <c r="CD28" s="472"/>
    </row>
    <row r="29" spans="1:105">
      <c r="CD29" s="498"/>
    </row>
    <row r="30" spans="1:105">
      <c r="A30" s="177" t="s">
        <v>16740</v>
      </c>
      <c r="B30" s="581" t="s">
        <v>16554</v>
      </c>
      <c r="C30" s="579">
        <f t="shared" ref="C30:AH30" si="56">C4</f>
        <v>2010</v>
      </c>
      <c r="D30" s="579">
        <f t="shared" si="56"/>
        <v>2011</v>
      </c>
      <c r="E30" s="579">
        <f t="shared" si="56"/>
        <v>2012</v>
      </c>
      <c r="F30" s="579">
        <f t="shared" si="56"/>
        <v>2013</v>
      </c>
      <c r="G30" s="579">
        <f t="shared" si="56"/>
        <v>2014</v>
      </c>
      <c r="H30" s="579">
        <f t="shared" si="56"/>
        <v>2015</v>
      </c>
      <c r="I30" s="579">
        <f t="shared" si="56"/>
        <v>2016</v>
      </c>
      <c r="J30" s="579">
        <f t="shared" si="56"/>
        <v>2017</v>
      </c>
      <c r="K30" s="579">
        <f t="shared" si="56"/>
        <v>2018</v>
      </c>
      <c r="L30" s="579">
        <f t="shared" si="56"/>
        <v>2019</v>
      </c>
      <c r="M30" s="579">
        <f t="shared" si="56"/>
        <v>2020</v>
      </c>
      <c r="N30" s="579">
        <f t="shared" si="56"/>
        <v>2021</v>
      </c>
      <c r="O30" s="579">
        <f t="shared" si="56"/>
        <v>2022</v>
      </c>
      <c r="P30" s="579">
        <f t="shared" si="56"/>
        <v>2023</v>
      </c>
      <c r="Q30" s="579">
        <f t="shared" si="56"/>
        <v>2024</v>
      </c>
      <c r="R30" s="579">
        <f t="shared" si="56"/>
        <v>2025</v>
      </c>
      <c r="S30" s="579">
        <f t="shared" si="56"/>
        <v>2026</v>
      </c>
      <c r="T30" s="579">
        <f t="shared" si="56"/>
        <v>2027</v>
      </c>
      <c r="U30" s="579">
        <f t="shared" si="56"/>
        <v>2028</v>
      </c>
      <c r="V30" s="579">
        <f t="shared" si="56"/>
        <v>2029</v>
      </c>
      <c r="W30" s="579">
        <f t="shared" si="56"/>
        <v>2030</v>
      </c>
      <c r="X30" s="579">
        <f t="shared" si="56"/>
        <v>2031</v>
      </c>
      <c r="Y30" s="579">
        <f t="shared" si="56"/>
        <v>2032</v>
      </c>
      <c r="Z30" s="579">
        <f t="shared" si="56"/>
        <v>2033</v>
      </c>
      <c r="AA30" s="579">
        <f t="shared" si="56"/>
        <v>2034</v>
      </c>
      <c r="AB30" s="579">
        <f t="shared" si="56"/>
        <v>2035</v>
      </c>
      <c r="AC30" s="579">
        <f t="shared" si="56"/>
        <v>2036</v>
      </c>
      <c r="AD30" s="579">
        <f t="shared" si="56"/>
        <v>2037</v>
      </c>
      <c r="AE30" s="579">
        <f t="shared" si="56"/>
        <v>2038</v>
      </c>
      <c r="AF30" s="579">
        <f t="shared" si="56"/>
        <v>2039</v>
      </c>
      <c r="AG30" s="579">
        <f t="shared" si="56"/>
        <v>2040</v>
      </c>
      <c r="AH30" s="579">
        <f t="shared" si="56"/>
        <v>2041</v>
      </c>
      <c r="AI30" s="579">
        <f t="shared" ref="AI30:BN30" si="57">AI4</f>
        <v>2042</v>
      </c>
      <c r="AJ30" s="579">
        <f t="shared" si="57"/>
        <v>2043</v>
      </c>
      <c r="AK30" s="579">
        <f t="shared" si="57"/>
        <v>2044</v>
      </c>
      <c r="AL30" s="579">
        <f t="shared" si="57"/>
        <v>2045</v>
      </c>
      <c r="AM30" s="579">
        <f t="shared" si="57"/>
        <v>2046</v>
      </c>
      <c r="AN30" s="579">
        <f t="shared" si="57"/>
        <v>2047</v>
      </c>
      <c r="AO30" s="579">
        <f t="shared" si="57"/>
        <v>2048</v>
      </c>
      <c r="AP30" s="579">
        <f t="shared" si="57"/>
        <v>2049</v>
      </c>
      <c r="AQ30" s="579">
        <f t="shared" si="57"/>
        <v>2050</v>
      </c>
      <c r="AR30" s="579">
        <f t="shared" si="57"/>
        <v>2051</v>
      </c>
      <c r="AS30" s="579">
        <f t="shared" si="57"/>
        <v>2052</v>
      </c>
      <c r="AT30" s="579">
        <f t="shared" si="57"/>
        <v>2053</v>
      </c>
      <c r="AU30" s="579">
        <f t="shared" si="57"/>
        <v>2054</v>
      </c>
      <c r="AV30" s="579">
        <f t="shared" si="57"/>
        <v>2055</v>
      </c>
      <c r="AW30" s="579">
        <f t="shared" si="57"/>
        <v>2056</v>
      </c>
      <c r="AX30" s="579">
        <f t="shared" si="57"/>
        <v>2057</v>
      </c>
      <c r="AY30" s="579">
        <f t="shared" si="57"/>
        <v>2058</v>
      </c>
      <c r="AZ30" s="579">
        <f t="shared" si="57"/>
        <v>2059</v>
      </c>
      <c r="BA30" s="579">
        <f t="shared" si="57"/>
        <v>2060</v>
      </c>
      <c r="BB30" s="579">
        <f t="shared" si="57"/>
        <v>2061</v>
      </c>
      <c r="BC30" s="579">
        <f t="shared" si="57"/>
        <v>2062</v>
      </c>
      <c r="BD30" s="579">
        <f t="shared" si="57"/>
        <v>2063</v>
      </c>
      <c r="BE30" s="579">
        <f t="shared" si="57"/>
        <v>2064</v>
      </c>
      <c r="BF30" s="579">
        <f t="shared" si="57"/>
        <v>2065</v>
      </c>
      <c r="BG30" s="579">
        <f t="shared" si="57"/>
        <v>2066</v>
      </c>
      <c r="BH30" s="579">
        <f t="shared" si="57"/>
        <v>2067</v>
      </c>
      <c r="BI30" s="579">
        <f t="shared" si="57"/>
        <v>2068</v>
      </c>
      <c r="BJ30" s="579">
        <f t="shared" si="57"/>
        <v>2069</v>
      </c>
      <c r="BK30" s="579">
        <f t="shared" si="57"/>
        <v>2070</v>
      </c>
      <c r="BL30" s="579">
        <f t="shared" si="57"/>
        <v>2071</v>
      </c>
      <c r="BM30" s="579">
        <f t="shared" si="57"/>
        <v>2072</v>
      </c>
      <c r="BN30" s="579">
        <f t="shared" si="57"/>
        <v>2073</v>
      </c>
      <c r="BO30" s="579">
        <f t="shared" ref="BO30:CD30" si="58">BO4</f>
        <v>2074</v>
      </c>
      <c r="BP30" s="579">
        <f t="shared" si="58"/>
        <v>2075</v>
      </c>
      <c r="BQ30" s="579">
        <f t="shared" si="58"/>
        <v>2076</v>
      </c>
      <c r="BR30" s="579">
        <f t="shared" si="58"/>
        <v>2077</v>
      </c>
      <c r="BS30" s="579">
        <f t="shared" si="58"/>
        <v>2078</v>
      </c>
      <c r="BT30" s="579">
        <f t="shared" si="58"/>
        <v>2079</v>
      </c>
      <c r="BU30" s="579">
        <f t="shared" si="58"/>
        <v>2080</v>
      </c>
      <c r="BV30" s="579">
        <f t="shared" si="58"/>
        <v>2081</v>
      </c>
      <c r="BW30" s="579">
        <f t="shared" si="58"/>
        <v>2082</v>
      </c>
      <c r="BX30" s="579">
        <f t="shared" si="58"/>
        <v>2083</v>
      </c>
      <c r="BY30" s="579">
        <f t="shared" si="58"/>
        <v>2084</v>
      </c>
      <c r="BZ30" s="579">
        <f t="shared" si="58"/>
        <v>2085</v>
      </c>
      <c r="CA30" s="579">
        <f t="shared" si="58"/>
        <v>2086</v>
      </c>
      <c r="CB30" s="579">
        <f t="shared" si="58"/>
        <v>2087</v>
      </c>
      <c r="CC30" s="579">
        <f t="shared" si="58"/>
        <v>2088</v>
      </c>
      <c r="CD30" s="609">
        <f t="shared" si="58"/>
        <v>2089</v>
      </c>
    </row>
    <row r="31" spans="1:105">
      <c r="A31" s="174" t="s">
        <v>97</v>
      </c>
      <c r="B31" s="181">
        <f>SUM(C31:CD31)</f>
        <v>0</v>
      </c>
      <c r="C31" s="42">
        <f>IF(C4&lt;opening,0,1)*Absenteeism!$D$23*C9*C11*C13*C14*C12/1000</f>
        <v>0</v>
      </c>
      <c r="D31" s="42">
        <f>IF(D4&lt;opening,0,1)*Absenteeism!$D$23*D9*D11*D13*D14*D12/1000</f>
        <v>0</v>
      </c>
      <c r="E31" s="42">
        <f>IF(E4&lt;opening,0,1)*Absenteeism!$D$23*E9*E11*E13*E14*E12/1000</f>
        <v>0</v>
      </c>
      <c r="F31" s="42">
        <f>IF(F4&lt;opening,0,1)*Absenteeism!$D$23*F9*F11*F13*F14*F12/1000</f>
        <v>0</v>
      </c>
      <c r="G31" s="42">
        <f>IF(G4&lt;opening,0,1)*Absenteeism!$D$23*G9*G11*G13*G14*G12/1000</f>
        <v>0</v>
      </c>
      <c r="H31" s="42">
        <f>IF(H4&lt;opening,0,1)*Absenteeism!$D$23*H9*H11*H13*H14*H12/1000</f>
        <v>0</v>
      </c>
      <c r="I31" s="42">
        <f>IF(I4&lt;opening,0,1)*Absenteeism!$D$23*I9*I11*I13*I14*I12/1000</f>
        <v>0</v>
      </c>
      <c r="J31" s="42">
        <f>IF(J4&lt;opening,0,1)*Absenteeism!$D$23*J9*J11*J13*J14*J12/1000</f>
        <v>0</v>
      </c>
      <c r="K31" s="42">
        <f>IF(K4&lt;opening,0,1)*Absenteeism!$D$23*K9*K11*K13*K14*K12/1000</f>
        <v>0</v>
      </c>
      <c r="L31" s="42">
        <f>IF(L4&lt;opening,0,1)*Absenteeism!$D$23*L9*L11*L13*L14*L12/1000</f>
        <v>0</v>
      </c>
      <c r="M31" s="42">
        <f>IF(M4&lt;opening,0,1)*Absenteeism!$D$23*M9*M11*M13*M14*M12/1000</f>
        <v>0</v>
      </c>
      <c r="N31" s="42">
        <f>IF(N4&lt;opening,0,1)*Absenteeism!$D$23*N9*N11*N13*N14*N12/1000</f>
        <v>0</v>
      </c>
      <c r="O31" s="42">
        <f>IF(O4&lt;opening,0,1)*Absenteeism!$D$23*O9*O11*O13*O14*O12/1000</f>
        <v>0</v>
      </c>
      <c r="P31" s="42">
        <f>IF(P4&lt;opening,0,1)*Absenteeism!$D$23*P9*P11*P13*P14*P12/1000</f>
        <v>0</v>
      </c>
      <c r="Q31" s="42">
        <f>IF(Q4&lt;opening,0,1)*Absenteeism!$D$23*Q9*Q11*Q13*Q14*Q12/1000</f>
        <v>0</v>
      </c>
      <c r="R31" s="42">
        <f>IF(R4&lt;opening,0,1)*Absenteeism!$D$23*R9*R11*R13*R14*R12/1000</f>
        <v>0</v>
      </c>
      <c r="S31" s="42">
        <f>IF(S4&lt;opening,0,1)*Absenteeism!$D$23*S9*S11*S13*S14*S12/1000</f>
        <v>0</v>
      </c>
      <c r="T31" s="42">
        <f>IF(T4&lt;opening,0,1)*Absenteeism!$D$23*T9*T11*T13*T14*T12/1000</f>
        <v>0</v>
      </c>
      <c r="U31" s="42">
        <f>IF(U4&lt;opening,0,1)*Absenteeism!$D$23*U9*U11*U13*U14*U12/1000</f>
        <v>0</v>
      </c>
      <c r="V31" s="42">
        <f>IF(V4&lt;opening,0,1)*Absenteeism!$D$23*V9*V11*V13*V14*V12/1000</f>
        <v>0</v>
      </c>
      <c r="W31" s="42">
        <f>IF(W4&lt;opening,0,1)*Absenteeism!$D$23*W9*W11*W13*W14*W12/1000</f>
        <v>0</v>
      </c>
      <c r="X31" s="42">
        <f>IF(X4&lt;opening,0,1)*Absenteeism!$D$23*X9*X11*X13*X14*X12/1000</f>
        <v>0</v>
      </c>
      <c r="Y31" s="42">
        <f>IF(Y4&lt;opening,0,1)*Absenteeism!$D$23*Y9*Y11*Y13*Y14*Y12/1000</f>
        <v>0</v>
      </c>
      <c r="Z31" s="42">
        <f>IF(Z4&lt;opening,0,1)*Absenteeism!$D$23*Z9*Z11*Z13*Z14*Z12/1000</f>
        <v>0</v>
      </c>
      <c r="AA31" s="42">
        <f>IF(AA4&lt;opening,0,1)*Absenteeism!$D$23*AA9*AA11*AA13*AA14*AA12/1000</f>
        <v>0</v>
      </c>
      <c r="AB31" s="42">
        <f>IF(AB4&lt;opening,0,1)*Absenteeism!$D$23*AB9*AB11*AB13*AB14*AB12/1000</f>
        <v>0</v>
      </c>
      <c r="AC31" s="42">
        <f>IF(AC4&lt;opening,0,1)*Absenteeism!$D$23*AC9*AC11*AC13*AC14*AC12/1000</f>
        <v>0</v>
      </c>
      <c r="AD31" s="42">
        <f>IF(AD4&lt;opening,0,1)*Absenteeism!$D$23*AD9*AD11*AD13*AD14*AD12/1000</f>
        <v>0</v>
      </c>
      <c r="AE31" s="42">
        <f>IF(AE4&lt;opening,0,1)*Absenteeism!$D$23*AE9*AE11*AE13*AE14*AE12/1000</f>
        <v>0</v>
      </c>
      <c r="AF31" s="42">
        <f>IF(AF4&lt;opening,0,1)*Absenteeism!$D$23*AF9*AF11*AF13*AF14*AF12/1000</f>
        <v>0</v>
      </c>
      <c r="AG31" s="42">
        <f>IF(AG4&lt;opening,0,1)*Absenteeism!$D$23*AG9*AG11*AG13*AG14*AG12/1000</f>
        <v>0</v>
      </c>
      <c r="AH31" s="42">
        <f>IF(AH4&lt;opening,0,1)*Absenteeism!$D$23*AH9*AH11*AH13*AH14*AH12/1000</f>
        <v>0</v>
      </c>
      <c r="AI31" s="42">
        <f>IF(AI4&lt;opening,0,1)*Absenteeism!$D$23*AI9*AI11*AI13*AI14*AI12/1000</f>
        <v>0</v>
      </c>
      <c r="AJ31" s="42">
        <f>IF(AJ4&lt;opening,0,1)*Absenteeism!$D$23*AJ9*AJ11*AJ13*AJ14*AJ12/1000</f>
        <v>0</v>
      </c>
      <c r="AK31" s="42">
        <f>IF(AK4&lt;opening,0,1)*Absenteeism!$D$23*AK9*AK11*AK13*AK14*AK12/1000</f>
        <v>0</v>
      </c>
      <c r="AL31" s="42">
        <f>IF(AL4&lt;opening,0,1)*Absenteeism!$D$23*AL9*AL11*AL13*AL14*AL12/1000</f>
        <v>0</v>
      </c>
      <c r="AM31" s="42">
        <f>IF(AM4&lt;opening,0,1)*Absenteeism!$D$23*AM9*AM11*AM13*AM14*AM12/1000</f>
        <v>0</v>
      </c>
      <c r="AN31" s="42">
        <f>IF(AN4&lt;opening,0,1)*Absenteeism!$D$23*AN9*AN11*AN13*AN14*AN12/1000</f>
        <v>0</v>
      </c>
      <c r="AO31" s="42">
        <f>IF(AO4&lt;opening,0,1)*Absenteeism!$D$23*AO9*AO11*AO13*AO14*AO12/1000</f>
        <v>0</v>
      </c>
      <c r="AP31" s="42">
        <f>IF(AP4&lt;opening,0,1)*Absenteeism!$D$23*AP9*AP11*AP13*AP14*AP12/1000</f>
        <v>0</v>
      </c>
      <c r="AQ31" s="42">
        <f>IF(AQ4&lt;opening,0,1)*Absenteeism!$D$23*AQ9*AQ11*AQ13*AQ14*AQ12/1000</f>
        <v>0</v>
      </c>
      <c r="AR31" s="42">
        <f>IF(AR4&lt;opening,0,1)*Absenteeism!$D$23*AR9*AR11*AR13*AR14*AR12/1000</f>
        <v>0</v>
      </c>
      <c r="AS31" s="42">
        <f>IF(AS4&lt;opening,0,1)*Absenteeism!$D$23*AS9*AS11*AS13*AS14*AS12/1000</f>
        <v>0</v>
      </c>
      <c r="AT31" s="42">
        <f>IF(AT4&lt;opening,0,1)*Absenteeism!$D$23*AT9*AT11*AT13*AT14*AT12/1000</f>
        <v>0</v>
      </c>
      <c r="AU31" s="42">
        <f>IF(AU4&lt;opening,0,1)*Absenteeism!$D$23*AU9*AU11*AU13*AU14*AU12/1000</f>
        <v>0</v>
      </c>
      <c r="AV31" s="42">
        <f>IF(AV4&lt;opening,0,1)*Absenteeism!$D$23*AV9*AV11*AV13*AV14*AV12/1000</f>
        <v>0</v>
      </c>
      <c r="AW31" s="42">
        <f>IF(AW4&lt;opening,0,1)*Absenteeism!$D$23*AW9*AW11*AW13*AW14*AW12/1000</f>
        <v>0</v>
      </c>
      <c r="AX31" s="42">
        <f>IF(AX4&lt;opening,0,1)*Absenteeism!$D$23*AX9*AX11*AX13*AX14*AX12/1000</f>
        <v>0</v>
      </c>
      <c r="AY31" s="42">
        <f>IF(AY4&lt;opening,0,1)*Absenteeism!$D$23*AY9*AY11*AY13*AY14*AY12/1000</f>
        <v>0</v>
      </c>
      <c r="AZ31" s="42">
        <f>IF(AZ4&lt;opening,0,1)*Absenteeism!$D$23*AZ9*AZ11*AZ13*AZ14*AZ12/1000</f>
        <v>0</v>
      </c>
      <c r="BA31" s="42">
        <f>IF(BA4&lt;opening,0,1)*Absenteeism!$D$23*BA9*BA11*BA13*BA14*BA12/1000</f>
        <v>0</v>
      </c>
      <c r="BB31" s="42">
        <f>IF(BB4&lt;opening,0,1)*Absenteeism!$D$23*BB9*BB11*BB13*BB14*BB12/1000</f>
        <v>0</v>
      </c>
      <c r="BC31" s="42">
        <f>IF(BC4&lt;opening,0,1)*Absenteeism!$D$23*BC9*BC11*BC13*BC14*BC12/1000</f>
        <v>0</v>
      </c>
      <c r="BD31" s="42">
        <f>IF(BD4&lt;opening,0,1)*Absenteeism!$D$23*BD9*BD11*BD13*BD14*BD12/1000</f>
        <v>0</v>
      </c>
      <c r="BE31" s="42">
        <f>IF(BE4&lt;opening,0,1)*Absenteeism!$D$23*BE9*BE11*BE13*BE14*BE12/1000</f>
        <v>0</v>
      </c>
      <c r="BF31" s="42">
        <f>IF(BF4&lt;opening,0,1)*Absenteeism!$D$23*BF9*BF11*BF13*BF14*BF12/1000</f>
        <v>0</v>
      </c>
      <c r="BG31" s="42">
        <f>IF(BG4&lt;opening,0,1)*Absenteeism!$D$23*BG9*BG11*BG13*BG14*BG12/1000</f>
        <v>0</v>
      </c>
      <c r="BH31" s="42">
        <f>IF(BH4&lt;opening,0,1)*Absenteeism!$D$23*BH9*BH11*BH13*BH14*BH12/1000</f>
        <v>0</v>
      </c>
      <c r="BI31" s="42">
        <f>IF(BI4&lt;opening,0,1)*Absenteeism!$D$23*BI9*BI11*BI13*BI14*BI12/1000</f>
        <v>0</v>
      </c>
      <c r="BJ31" s="42">
        <f>IF(BJ4&lt;opening,0,1)*Absenteeism!$D$23*BJ9*BJ11*BJ13*BJ14*BJ12/1000</f>
        <v>0</v>
      </c>
      <c r="BK31" s="42">
        <f>IF(BK4&lt;opening,0,1)*Absenteeism!$D$23*BK9*BK11*BK13*BK14*BK12/1000</f>
        <v>0</v>
      </c>
      <c r="BL31" s="42">
        <f>IF(BL4&lt;opening,0,1)*Absenteeism!$D$23*BL9*BL11*BL13*BL14*BL12/1000</f>
        <v>0</v>
      </c>
      <c r="BM31" s="42">
        <f>IF(BM4&lt;opening,0,1)*Absenteeism!$D$23*BM9*BM11*BM13*BM14*BM12/1000</f>
        <v>0</v>
      </c>
      <c r="BN31" s="42">
        <f>IF(BN4&lt;opening,0,1)*Absenteeism!$D$23*BN9*BN11*BN13*BN14*BN12/1000</f>
        <v>0</v>
      </c>
      <c r="BO31" s="42">
        <f>IF(BO4&lt;opening,0,1)*Absenteeism!$D$23*BO9*BO11*BO13*BO14*BO12/1000</f>
        <v>0</v>
      </c>
      <c r="BP31" s="42">
        <f>IF(BP4&lt;opening,0,1)*Absenteeism!$D$23*BP9*BP11*BP13*BP14*BP12/1000</f>
        <v>0</v>
      </c>
      <c r="BQ31" s="42">
        <f>IF(BQ4&lt;opening,0,1)*Absenteeism!$D$23*BQ9*BQ11*BQ13*BQ14*BQ12/1000</f>
        <v>0</v>
      </c>
      <c r="BR31" s="42">
        <f>IF(BR4&lt;opening,0,1)*Absenteeism!$D$23*BR9*BR11*BR13*BR14*BR12/1000</f>
        <v>0</v>
      </c>
      <c r="BS31" s="42">
        <f>IF(BS4&lt;opening,0,1)*Absenteeism!$D$23*BS9*BS11*BS13*BS14*BS12/1000</f>
        <v>0</v>
      </c>
      <c r="BT31" s="42">
        <f>IF(BT4&lt;opening,0,1)*Absenteeism!$D$23*BT9*BT11*BT13*BT14*BT12/1000</f>
        <v>0</v>
      </c>
      <c r="BU31" s="42">
        <f>IF(BU4&lt;opening,0,1)*Absenteeism!$D$23*BU9*BU11*BU13*BU14*BU12/1000</f>
        <v>0</v>
      </c>
      <c r="BV31" s="42">
        <f>IF(BV4&lt;opening,0,1)*Absenteeism!$D$23*BV9*BV11*BV13*BV14*BV12/1000</f>
        <v>0</v>
      </c>
      <c r="BW31" s="42">
        <f>IF(BW4&lt;opening,0,1)*Absenteeism!$D$23*BW9*BW11*BW13*BW14*BW12/1000</f>
        <v>0</v>
      </c>
      <c r="BX31" s="42">
        <f>IF(BX4&lt;opening,0,1)*Absenteeism!$D$23*BX9*BX11*BX13*BX14*BX12/1000</f>
        <v>0</v>
      </c>
      <c r="BY31" s="42">
        <f>IF(BY4&lt;opening,0,1)*Absenteeism!$D$23*BY9*BY11*BY13*BY14*BY12/1000</f>
        <v>0</v>
      </c>
      <c r="BZ31" s="42">
        <f>IF(BZ4&lt;opening,0,1)*Absenteeism!$D$23*BZ9*BZ11*BZ13*BZ14*BZ12/1000</f>
        <v>0</v>
      </c>
      <c r="CA31" s="42">
        <f>IF(CA4&lt;opening,0,1)*Absenteeism!$D$23*CA9*CA11*CA13*CA14*CA12/1000</f>
        <v>0</v>
      </c>
      <c r="CB31" s="42">
        <f>IF(CB4&lt;opening,0,1)*Absenteeism!$D$23*CB9*CB11*CB13*CB14*CB12/1000</f>
        <v>0</v>
      </c>
      <c r="CC31" s="42">
        <f>IF(CC4&lt;opening,0,1)*Absenteeism!$D$23*CC9*CC11*CC13*CC14*CC12/1000</f>
        <v>0</v>
      </c>
      <c r="CD31" s="42">
        <f>IF(CD4&lt;opening,0,1)*Absenteeism!$D$23*CD9*CD11*CD13*CD14*CD12/1000</f>
        <v>0</v>
      </c>
      <c r="CE31" s="42"/>
      <c r="CF31" s="42"/>
      <c r="CG31" s="42"/>
      <c r="CH31" s="42"/>
      <c r="CI31" s="42"/>
      <c r="CJ31" s="42"/>
      <c r="CK31" s="42"/>
      <c r="CL31" s="42"/>
      <c r="CM31" s="42"/>
      <c r="CN31" s="42"/>
      <c r="CO31" s="42"/>
      <c r="CP31" s="42"/>
      <c r="CQ31" s="42"/>
      <c r="CR31" s="42"/>
      <c r="CS31" s="42"/>
      <c r="CT31" s="42"/>
      <c r="CU31" s="42"/>
      <c r="CV31" s="42"/>
      <c r="CW31" s="42"/>
      <c r="CX31" s="42"/>
      <c r="CY31" s="42"/>
      <c r="CZ31" s="42"/>
      <c r="DA31" s="42"/>
    </row>
    <row r="32" spans="1:105">
      <c r="A32" s="175" t="s">
        <v>16741</v>
      </c>
      <c r="B32" s="180">
        <f>SUM(C32:CD32)</f>
        <v>0</v>
      </c>
      <c r="C32" s="511">
        <f t="shared" ref="C32:AH32" si="59">IF(C4&lt;opening,0,1)*C10*C11*C13*C14*C15*(VoL*YLLsC + VoL*YLLsP)/1000</f>
        <v>0</v>
      </c>
      <c r="D32" s="511">
        <f t="shared" si="59"/>
        <v>0</v>
      </c>
      <c r="E32" s="511">
        <f t="shared" si="59"/>
        <v>0</v>
      </c>
      <c r="F32" s="511">
        <f t="shared" si="59"/>
        <v>0</v>
      </c>
      <c r="G32" s="511">
        <f t="shared" si="59"/>
        <v>0</v>
      </c>
      <c r="H32" s="511">
        <f t="shared" si="59"/>
        <v>0</v>
      </c>
      <c r="I32" s="511">
        <f t="shared" si="59"/>
        <v>0</v>
      </c>
      <c r="J32" s="511">
        <f t="shared" si="59"/>
        <v>0</v>
      </c>
      <c r="K32" s="511">
        <f t="shared" si="59"/>
        <v>0</v>
      </c>
      <c r="L32" s="511">
        <f t="shared" si="59"/>
        <v>0</v>
      </c>
      <c r="M32" s="511">
        <f t="shared" si="59"/>
        <v>0</v>
      </c>
      <c r="N32" s="511">
        <f t="shared" si="59"/>
        <v>0</v>
      </c>
      <c r="O32" s="511">
        <f t="shared" si="59"/>
        <v>0</v>
      </c>
      <c r="P32" s="511">
        <f t="shared" si="59"/>
        <v>0</v>
      </c>
      <c r="Q32" s="511">
        <f t="shared" si="59"/>
        <v>0</v>
      </c>
      <c r="R32" s="511">
        <f t="shared" si="59"/>
        <v>0</v>
      </c>
      <c r="S32" s="511">
        <f t="shared" si="59"/>
        <v>0</v>
      </c>
      <c r="T32" s="511">
        <f t="shared" si="59"/>
        <v>0</v>
      </c>
      <c r="U32" s="511">
        <f t="shared" si="59"/>
        <v>0</v>
      </c>
      <c r="V32" s="511">
        <f t="shared" si="59"/>
        <v>0</v>
      </c>
      <c r="W32" s="511">
        <f t="shared" si="59"/>
        <v>0</v>
      </c>
      <c r="X32" s="511">
        <f t="shared" si="59"/>
        <v>0</v>
      </c>
      <c r="Y32" s="511">
        <f t="shared" si="59"/>
        <v>0</v>
      </c>
      <c r="Z32" s="511">
        <f t="shared" si="59"/>
        <v>0</v>
      </c>
      <c r="AA32" s="511">
        <f t="shared" si="59"/>
        <v>0</v>
      </c>
      <c r="AB32" s="511">
        <f t="shared" si="59"/>
        <v>0</v>
      </c>
      <c r="AC32" s="511">
        <f t="shared" si="59"/>
        <v>0</v>
      </c>
      <c r="AD32" s="511">
        <f t="shared" si="59"/>
        <v>0</v>
      </c>
      <c r="AE32" s="511">
        <f t="shared" si="59"/>
        <v>0</v>
      </c>
      <c r="AF32" s="511">
        <f t="shared" si="59"/>
        <v>0</v>
      </c>
      <c r="AG32" s="511">
        <f t="shared" si="59"/>
        <v>0</v>
      </c>
      <c r="AH32" s="511">
        <f t="shared" si="59"/>
        <v>0</v>
      </c>
      <c r="AI32" s="511">
        <f t="shared" ref="AI32:BN32" si="60">IF(AI4&lt;opening,0,1)*AI10*AI11*AI13*AI14*AI15*(VoL*YLLsC + VoL*YLLsP)/1000</f>
        <v>0</v>
      </c>
      <c r="AJ32" s="511">
        <f t="shared" si="60"/>
        <v>0</v>
      </c>
      <c r="AK32" s="511">
        <f t="shared" si="60"/>
        <v>0</v>
      </c>
      <c r="AL32" s="511">
        <f t="shared" si="60"/>
        <v>0</v>
      </c>
      <c r="AM32" s="511">
        <f t="shared" si="60"/>
        <v>0</v>
      </c>
      <c r="AN32" s="511">
        <f t="shared" si="60"/>
        <v>0</v>
      </c>
      <c r="AO32" s="511">
        <f t="shared" si="60"/>
        <v>0</v>
      </c>
      <c r="AP32" s="511">
        <f t="shared" si="60"/>
        <v>0</v>
      </c>
      <c r="AQ32" s="511">
        <f t="shared" si="60"/>
        <v>0</v>
      </c>
      <c r="AR32" s="511">
        <f t="shared" si="60"/>
        <v>0</v>
      </c>
      <c r="AS32" s="511">
        <f t="shared" si="60"/>
        <v>0</v>
      </c>
      <c r="AT32" s="511">
        <f t="shared" si="60"/>
        <v>0</v>
      </c>
      <c r="AU32" s="511">
        <f t="shared" si="60"/>
        <v>0</v>
      </c>
      <c r="AV32" s="511">
        <f t="shared" si="60"/>
        <v>0</v>
      </c>
      <c r="AW32" s="511">
        <f t="shared" si="60"/>
        <v>0</v>
      </c>
      <c r="AX32" s="511">
        <f t="shared" si="60"/>
        <v>0</v>
      </c>
      <c r="AY32" s="511">
        <f t="shared" si="60"/>
        <v>0</v>
      </c>
      <c r="AZ32" s="511">
        <f t="shared" si="60"/>
        <v>0</v>
      </c>
      <c r="BA32" s="511">
        <f t="shared" si="60"/>
        <v>0</v>
      </c>
      <c r="BB32" s="511">
        <f t="shared" si="60"/>
        <v>0</v>
      </c>
      <c r="BC32" s="511">
        <f t="shared" si="60"/>
        <v>0</v>
      </c>
      <c r="BD32" s="511">
        <f t="shared" si="60"/>
        <v>0</v>
      </c>
      <c r="BE32" s="511">
        <f t="shared" si="60"/>
        <v>0</v>
      </c>
      <c r="BF32" s="511">
        <f t="shared" si="60"/>
        <v>0</v>
      </c>
      <c r="BG32" s="511">
        <f t="shared" si="60"/>
        <v>0</v>
      </c>
      <c r="BH32" s="511">
        <f t="shared" si="60"/>
        <v>0</v>
      </c>
      <c r="BI32" s="511">
        <f t="shared" si="60"/>
        <v>0</v>
      </c>
      <c r="BJ32" s="511">
        <f t="shared" si="60"/>
        <v>0</v>
      </c>
      <c r="BK32" s="511">
        <f t="shared" si="60"/>
        <v>0</v>
      </c>
      <c r="BL32" s="511">
        <f t="shared" si="60"/>
        <v>0</v>
      </c>
      <c r="BM32" s="511">
        <f t="shared" si="60"/>
        <v>0</v>
      </c>
      <c r="BN32" s="511">
        <f t="shared" si="60"/>
        <v>0</v>
      </c>
      <c r="BO32" s="511">
        <f t="shared" ref="BO32:CD32" si="61">IF(BO4&lt;opening,0,1)*BO10*BO11*BO13*BO14*BO15*(VoL*YLLsC + VoL*YLLsP)/1000</f>
        <v>0</v>
      </c>
      <c r="BP32" s="511">
        <f t="shared" si="61"/>
        <v>0</v>
      </c>
      <c r="BQ32" s="511">
        <f t="shared" si="61"/>
        <v>0</v>
      </c>
      <c r="BR32" s="511">
        <f t="shared" si="61"/>
        <v>0</v>
      </c>
      <c r="BS32" s="511">
        <f t="shared" si="61"/>
        <v>0</v>
      </c>
      <c r="BT32" s="511">
        <f t="shared" si="61"/>
        <v>0</v>
      </c>
      <c r="BU32" s="511">
        <f t="shared" si="61"/>
        <v>0</v>
      </c>
      <c r="BV32" s="511">
        <f t="shared" si="61"/>
        <v>0</v>
      </c>
      <c r="BW32" s="511">
        <f t="shared" si="61"/>
        <v>0</v>
      </c>
      <c r="BX32" s="511">
        <f t="shared" si="61"/>
        <v>0</v>
      </c>
      <c r="BY32" s="511">
        <f t="shared" si="61"/>
        <v>0</v>
      </c>
      <c r="BZ32" s="511">
        <f t="shared" si="61"/>
        <v>0</v>
      </c>
      <c r="CA32" s="511">
        <f t="shared" si="61"/>
        <v>0</v>
      </c>
      <c r="CB32" s="511">
        <f t="shared" si="61"/>
        <v>0</v>
      </c>
      <c r="CC32" s="511">
        <f t="shared" si="61"/>
        <v>0</v>
      </c>
      <c r="CD32" s="512">
        <f t="shared" si="61"/>
        <v>0</v>
      </c>
      <c r="CE32" s="42"/>
      <c r="CF32" s="42"/>
      <c r="CG32" s="42"/>
      <c r="CH32" s="42"/>
      <c r="CI32" s="42"/>
      <c r="CJ32" s="42"/>
      <c r="CK32" s="42"/>
      <c r="CL32" s="42"/>
      <c r="CM32" s="42"/>
      <c r="CN32" s="42"/>
      <c r="CO32" s="42"/>
      <c r="CP32" s="42"/>
      <c r="CQ32" s="42"/>
      <c r="CR32" s="42"/>
      <c r="CS32" s="42"/>
      <c r="CT32" s="42"/>
      <c r="CU32" s="42"/>
      <c r="CV32" s="42"/>
      <c r="CW32" s="42"/>
      <c r="CX32" s="42"/>
      <c r="CY32" s="42"/>
      <c r="CZ32" s="42"/>
      <c r="DA32" s="42"/>
    </row>
    <row r="34" spans="1:105">
      <c r="A34" s="177" t="s">
        <v>99</v>
      </c>
      <c r="B34" s="581" t="s">
        <v>16554</v>
      </c>
      <c r="C34" s="579">
        <f t="shared" ref="C34:AH34" si="62">C4</f>
        <v>2010</v>
      </c>
      <c r="D34" s="579">
        <f t="shared" si="62"/>
        <v>2011</v>
      </c>
      <c r="E34" s="579">
        <f t="shared" si="62"/>
        <v>2012</v>
      </c>
      <c r="F34" s="579">
        <f t="shared" si="62"/>
        <v>2013</v>
      </c>
      <c r="G34" s="579">
        <f t="shared" si="62"/>
        <v>2014</v>
      </c>
      <c r="H34" s="579">
        <f t="shared" si="62"/>
        <v>2015</v>
      </c>
      <c r="I34" s="579">
        <f t="shared" si="62"/>
        <v>2016</v>
      </c>
      <c r="J34" s="579">
        <f t="shared" si="62"/>
        <v>2017</v>
      </c>
      <c r="K34" s="579">
        <f t="shared" si="62"/>
        <v>2018</v>
      </c>
      <c r="L34" s="579">
        <f t="shared" si="62"/>
        <v>2019</v>
      </c>
      <c r="M34" s="579">
        <f t="shared" si="62"/>
        <v>2020</v>
      </c>
      <c r="N34" s="579">
        <f t="shared" si="62"/>
        <v>2021</v>
      </c>
      <c r="O34" s="579">
        <f t="shared" si="62"/>
        <v>2022</v>
      </c>
      <c r="P34" s="579">
        <f t="shared" si="62"/>
        <v>2023</v>
      </c>
      <c r="Q34" s="579">
        <f t="shared" si="62"/>
        <v>2024</v>
      </c>
      <c r="R34" s="579">
        <f t="shared" si="62"/>
        <v>2025</v>
      </c>
      <c r="S34" s="579">
        <f t="shared" si="62"/>
        <v>2026</v>
      </c>
      <c r="T34" s="579">
        <f t="shared" si="62"/>
        <v>2027</v>
      </c>
      <c r="U34" s="579">
        <f t="shared" si="62"/>
        <v>2028</v>
      </c>
      <c r="V34" s="579">
        <f t="shared" si="62"/>
        <v>2029</v>
      </c>
      <c r="W34" s="579">
        <f t="shared" si="62"/>
        <v>2030</v>
      </c>
      <c r="X34" s="579">
        <f t="shared" si="62"/>
        <v>2031</v>
      </c>
      <c r="Y34" s="579">
        <f t="shared" si="62"/>
        <v>2032</v>
      </c>
      <c r="Z34" s="579">
        <f t="shared" si="62"/>
        <v>2033</v>
      </c>
      <c r="AA34" s="579">
        <f t="shared" si="62"/>
        <v>2034</v>
      </c>
      <c r="AB34" s="579">
        <f t="shared" si="62"/>
        <v>2035</v>
      </c>
      <c r="AC34" s="579">
        <f t="shared" si="62"/>
        <v>2036</v>
      </c>
      <c r="AD34" s="579">
        <f t="shared" si="62"/>
        <v>2037</v>
      </c>
      <c r="AE34" s="579">
        <f t="shared" si="62"/>
        <v>2038</v>
      </c>
      <c r="AF34" s="579">
        <f t="shared" si="62"/>
        <v>2039</v>
      </c>
      <c r="AG34" s="579">
        <f t="shared" si="62"/>
        <v>2040</v>
      </c>
      <c r="AH34" s="579">
        <f t="shared" si="62"/>
        <v>2041</v>
      </c>
      <c r="AI34" s="579">
        <f t="shared" ref="AI34:BN34" si="63">AI4</f>
        <v>2042</v>
      </c>
      <c r="AJ34" s="579">
        <f t="shared" si="63"/>
        <v>2043</v>
      </c>
      <c r="AK34" s="579">
        <f t="shared" si="63"/>
        <v>2044</v>
      </c>
      <c r="AL34" s="579">
        <f t="shared" si="63"/>
        <v>2045</v>
      </c>
      <c r="AM34" s="579">
        <f t="shared" si="63"/>
        <v>2046</v>
      </c>
      <c r="AN34" s="579">
        <f t="shared" si="63"/>
        <v>2047</v>
      </c>
      <c r="AO34" s="579">
        <f t="shared" si="63"/>
        <v>2048</v>
      </c>
      <c r="AP34" s="579">
        <f t="shared" si="63"/>
        <v>2049</v>
      </c>
      <c r="AQ34" s="579">
        <f t="shared" si="63"/>
        <v>2050</v>
      </c>
      <c r="AR34" s="579">
        <f t="shared" si="63"/>
        <v>2051</v>
      </c>
      <c r="AS34" s="579">
        <f t="shared" si="63"/>
        <v>2052</v>
      </c>
      <c r="AT34" s="579">
        <f t="shared" si="63"/>
        <v>2053</v>
      </c>
      <c r="AU34" s="579">
        <f t="shared" si="63"/>
        <v>2054</v>
      </c>
      <c r="AV34" s="579">
        <f t="shared" si="63"/>
        <v>2055</v>
      </c>
      <c r="AW34" s="579">
        <f t="shared" si="63"/>
        <v>2056</v>
      </c>
      <c r="AX34" s="579">
        <f t="shared" si="63"/>
        <v>2057</v>
      </c>
      <c r="AY34" s="579">
        <f t="shared" si="63"/>
        <v>2058</v>
      </c>
      <c r="AZ34" s="579">
        <f t="shared" si="63"/>
        <v>2059</v>
      </c>
      <c r="BA34" s="579">
        <f t="shared" si="63"/>
        <v>2060</v>
      </c>
      <c r="BB34" s="579">
        <f t="shared" si="63"/>
        <v>2061</v>
      </c>
      <c r="BC34" s="579">
        <f t="shared" si="63"/>
        <v>2062</v>
      </c>
      <c r="BD34" s="579">
        <f t="shared" si="63"/>
        <v>2063</v>
      </c>
      <c r="BE34" s="579">
        <f t="shared" si="63"/>
        <v>2064</v>
      </c>
      <c r="BF34" s="579">
        <f t="shared" si="63"/>
        <v>2065</v>
      </c>
      <c r="BG34" s="579">
        <f t="shared" si="63"/>
        <v>2066</v>
      </c>
      <c r="BH34" s="579">
        <f t="shared" si="63"/>
        <v>2067</v>
      </c>
      <c r="BI34" s="579">
        <f t="shared" si="63"/>
        <v>2068</v>
      </c>
      <c r="BJ34" s="579">
        <f t="shared" si="63"/>
        <v>2069</v>
      </c>
      <c r="BK34" s="579">
        <f t="shared" si="63"/>
        <v>2070</v>
      </c>
      <c r="BL34" s="579">
        <f t="shared" si="63"/>
        <v>2071</v>
      </c>
      <c r="BM34" s="579">
        <f t="shared" si="63"/>
        <v>2072</v>
      </c>
      <c r="BN34" s="579">
        <f t="shared" si="63"/>
        <v>2073</v>
      </c>
      <c r="BO34" s="579">
        <f t="shared" ref="BO34:CD34" si="64">BO4</f>
        <v>2074</v>
      </c>
      <c r="BP34" s="579">
        <f t="shared" si="64"/>
        <v>2075</v>
      </c>
      <c r="BQ34" s="579">
        <f t="shared" si="64"/>
        <v>2076</v>
      </c>
      <c r="BR34" s="579">
        <f t="shared" si="64"/>
        <v>2077</v>
      </c>
      <c r="BS34" s="579">
        <f t="shared" si="64"/>
        <v>2078</v>
      </c>
      <c r="BT34" s="579">
        <f t="shared" si="64"/>
        <v>2079</v>
      </c>
      <c r="BU34" s="579">
        <f t="shared" si="64"/>
        <v>2080</v>
      </c>
      <c r="BV34" s="579">
        <f t="shared" si="64"/>
        <v>2081</v>
      </c>
      <c r="BW34" s="579">
        <f t="shared" si="64"/>
        <v>2082</v>
      </c>
      <c r="BX34" s="579">
        <f t="shared" si="64"/>
        <v>2083</v>
      </c>
      <c r="BY34" s="579">
        <f t="shared" si="64"/>
        <v>2084</v>
      </c>
      <c r="BZ34" s="579">
        <f t="shared" si="64"/>
        <v>2085</v>
      </c>
      <c r="CA34" s="579">
        <f t="shared" si="64"/>
        <v>2086</v>
      </c>
      <c r="CB34" s="579">
        <f t="shared" si="64"/>
        <v>2087</v>
      </c>
      <c r="CC34" s="579">
        <f t="shared" si="64"/>
        <v>2088</v>
      </c>
      <c r="CD34" s="609">
        <f t="shared" si="64"/>
        <v>2089</v>
      </c>
    </row>
    <row r="35" spans="1:105">
      <c r="A35" s="174" t="s">
        <v>16697</v>
      </c>
      <c r="B35" s="181">
        <f t="shared" ref="B35:B36" si="65">SUM(C35:CD35)</f>
        <v>0</v>
      </c>
      <c r="C35" s="42">
        <f>IF(C4&lt;opening,0,'Journey Ambience'!$E$46)*C9*C11*C12*C13/1000</f>
        <v>0</v>
      </c>
      <c r="D35" s="42">
        <f>IF(D4&lt;opening,0,'Journey Ambience'!$E$46)*D9*D11*D12*D13/1000</f>
        <v>0</v>
      </c>
      <c r="E35" s="42">
        <f>IF(E4&lt;opening,0,'Journey Ambience'!$E$46)*E9*E11*E12*E13/1000</f>
        <v>0</v>
      </c>
      <c r="F35" s="42">
        <f>IF(F4&lt;opening,0,'Journey Ambience'!$E$46)*F9*F11*F12*F13/1000</f>
        <v>0</v>
      </c>
      <c r="G35" s="42">
        <f>IF(G4&lt;opening,0,'Journey Ambience'!$E$46)*G9*G11*G12*G13/1000</f>
        <v>0</v>
      </c>
      <c r="H35" s="42">
        <f>IF(H4&lt;opening,0,'Journey Ambience'!$E$46)*H9*H11*H12*H13/1000</f>
        <v>0</v>
      </c>
      <c r="I35" s="42">
        <f>IF(I4&lt;opening,0,'Journey Ambience'!$E$46)*I9*I11*I12*I13/1000</f>
        <v>0</v>
      </c>
      <c r="J35" s="42">
        <f>IF(J4&lt;opening,0,'Journey Ambience'!$E$46)*J9*J11*J12*J13/1000</f>
        <v>0</v>
      </c>
      <c r="K35" s="42">
        <f>IF(K4&lt;opening,0,'Journey Ambience'!$E$46)*K9*K11*K12*K13/1000</f>
        <v>0</v>
      </c>
      <c r="L35" s="42">
        <f>IF(L4&lt;opening,0,'Journey Ambience'!$E$46)*L9*L11*L12*L13/1000</f>
        <v>0</v>
      </c>
      <c r="M35" s="42">
        <f>IF(M4&lt;opening,0,'Journey Ambience'!$E$46)*M9*M11*M12*M13/1000</f>
        <v>0</v>
      </c>
      <c r="N35" s="42">
        <f>IF(N4&lt;opening,0,'Journey Ambience'!$E$46)*N9*N11*N12*N13/1000</f>
        <v>0</v>
      </c>
      <c r="O35" s="42">
        <f>IF(O4&lt;opening,0,'Journey Ambience'!$E$46)*O9*O11*O12*O13/1000</f>
        <v>0</v>
      </c>
      <c r="P35" s="42">
        <f>IF(P4&lt;opening,0,'Journey Ambience'!$E$46)*P9*P11*P12*P13/1000</f>
        <v>0</v>
      </c>
      <c r="Q35" s="42">
        <f>IF(Q4&lt;opening,0,'Journey Ambience'!$E$46)*Q9*Q11*Q12*Q13/1000</f>
        <v>0</v>
      </c>
      <c r="R35" s="42">
        <f>IF(R4&lt;opening,0,'Journey Ambience'!$E$46)*R9*R11*R12*R13/1000</f>
        <v>0</v>
      </c>
      <c r="S35" s="42">
        <f>IF(S4&lt;opening,0,'Journey Ambience'!$E$46)*S9*S11*S12*S13/1000</f>
        <v>0</v>
      </c>
      <c r="T35" s="42">
        <f>IF(T4&lt;opening,0,'Journey Ambience'!$E$46)*T9*T11*T12*T13/1000</f>
        <v>0</v>
      </c>
      <c r="U35" s="42">
        <f>IF(U4&lt;opening,0,'Journey Ambience'!$E$46)*U9*U11*U12*U13/1000</f>
        <v>0</v>
      </c>
      <c r="V35" s="42">
        <f>IF(V4&lt;opening,0,'Journey Ambience'!$E$46)*V9*V11*V12*V13/1000</f>
        <v>0</v>
      </c>
      <c r="W35" s="42">
        <f>IF(W4&lt;opening,0,'Journey Ambience'!$E$46)*W9*W11*W12*W13/1000</f>
        <v>0</v>
      </c>
      <c r="X35" s="42">
        <f>IF(X4&lt;opening,0,'Journey Ambience'!$E$46)*X9*X11*X12*X13/1000</f>
        <v>0</v>
      </c>
      <c r="Y35" s="42">
        <f>IF(Y4&lt;opening,0,'Journey Ambience'!$E$46)*Y9*Y11*Y12*Y13/1000</f>
        <v>0</v>
      </c>
      <c r="Z35" s="42">
        <f>IF(Z4&lt;opening,0,'Journey Ambience'!$E$46)*Z9*Z11*Z12*Z13/1000</f>
        <v>0</v>
      </c>
      <c r="AA35" s="42">
        <f>IF(AA4&lt;opening,0,'Journey Ambience'!$E$46)*AA9*AA11*AA12*AA13/1000</f>
        <v>0</v>
      </c>
      <c r="AB35" s="42">
        <f>IF(AB4&lt;opening,0,'Journey Ambience'!$E$46)*AB9*AB11*AB12*AB13/1000</f>
        <v>0</v>
      </c>
      <c r="AC35" s="42">
        <f>IF(AC4&lt;opening,0,'Journey Ambience'!$E$46)*AC9*AC11*AC12*AC13/1000</f>
        <v>0</v>
      </c>
      <c r="AD35" s="42">
        <f>IF(AD4&lt;opening,0,'Journey Ambience'!$E$46)*AD9*AD11*AD12*AD13/1000</f>
        <v>0</v>
      </c>
      <c r="AE35" s="42">
        <f>IF(AE4&lt;opening,0,'Journey Ambience'!$E$46)*AE9*AE11*AE12*AE13/1000</f>
        <v>0</v>
      </c>
      <c r="AF35" s="42">
        <f>IF(AF4&lt;opening,0,'Journey Ambience'!$E$46)*AF9*AF11*AF12*AF13/1000</f>
        <v>0</v>
      </c>
      <c r="AG35" s="42">
        <f>IF(AG4&lt;opening,0,'Journey Ambience'!$E$46)*AG9*AG11*AG12*AG13/1000</f>
        <v>0</v>
      </c>
      <c r="AH35" s="42">
        <f>IF(AH4&lt;opening,0,'Journey Ambience'!$E$46)*AH9*AH11*AH12*AH13/1000</f>
        <v>0</v>
      </c>
      <c r="AI35" s="42">
        <f>IF(AI4&lt;opening,0,'Journey Ambience'!$E$46)*AI9*AI11*AI12*AI13/1000</f>
        <v>0</v>
      </c>
      <c r="AJ35" s="42">
        <f>IF(AJ4&lt;opening,0,'Journey Ambience'!$E$46)*AJ9*AJ11*AJ12*AJ13/1000</f>
        <v>0</v>
      </c>
      <c r="AK35" s="42">
        <f>IF(AK4&lt;opening,0,'Journey Ambience'!$E$46)*AK9*AK11*AK12*AK13/1000</f>
        <v>0</v>
      </c>
      <c r="AL35" s="42">
        <f>IF(AL4&lt;opening,0,'Journey Ambience'!$E$46)*AL9*AL11*AL12*AL13/1000</f>
        <v>0</v>
      </c>
      <c r="AM35" s="42">
        <f>IF(AM4&lt;opening,0,'Journey Ambience'!$E$46)*AM9*AM11*AM12*AM13/1000</f>
        <v>0</v>
      </c>
      <c r="AN35" s="42">
        <f>IF(AN4&lt;opening,0,'Journey Ambience'!$E$46)*AN9*AN11*AN12*AN13/1000</f>
        <v>0</v>
      </c>
      <c r="AO35" s="42">
        <f>IF(AO4&lt;opening,0,'Journey Ambience'!$E$46)*AO9*AO11*AO12*AO13/1000</f>
        <v>0</v>
      </c>
      <c r="AP35" s="42">
        <f>IF(AP4&lt;opening,0,'Journey Ambience'!$E$46)*AP9*AP11*AP12*AP13/1000</f>
        <v>0</v>
      </c>
      <c r="AQ35" s="42">
        <f>IF(AQ4&lt;opening,0,'Journey Ambience'!$E$46)*AQ9*AQ11*AQ12*AQ13/1000</f>
        <v>0</v>
      </c>
      <c r="AR35" s="42">
        <f>IF(AR4&lt;opening,0,'Journey Ambience'!$E$46)*AR9*AR11*AR12*AR13/1000</f>
        <v>0</v>
      </c>
      <c r="AS35" s="42">
        <f>IF(AS4&lt;opening,0,'Journey Ambience'!$E$46)*AS9*AS11*AS12*AS13/1000</f>
        <v>0</v>
      </c>
      <c r="AT35" s="42">
        <f>IF(AT4&lt;opening,0,'Journey Ambience'!$E$46)*AT9*AT11*AT12*AT13/1000</f>
        <v>0</v>
      </c>
      <c r="AU35" s="42">
        <f>IF(AU4&lt;opening,0,'Journey Ambience'!$E$46)*AU9*AU11*AU12*AU13/1000</f>
        <v>0</v>
      </c>
      <c r="AV35" s="42">
        <f>IF(AV4&lt;opening,0,'Journey Ambience'!$E$46)*AV9*AV11*AV12*AV13/1000</f>
        <v>0</v>
      </c>
      <c r="AW35" s="42">
        <f>IF(AW4&lt;opening,0,'Journey Ambience'!$E$46)*AW9*AW11*AW12*AW13/1000</f>
        <v>0</v>
      </c>
      <c r="AX35" s="42">
        <f>IF(AX4&lt;opening,0,'Journey Ambience'!$E$46)*AX9*AX11*AX12*AX13/1000</f>
        <v>0</v>
      </c>
      <c r="AY35" s="42">
        <f>IF(AY4&lt;opening,0,'Journey Ambience'!$E$46)*AY9*AY11*AY12*AY13/1000</f>
        <v>0</v>
      </c>
      <c r="AZ35" s="42">
        <f>IF(AZ4&lt;opening,0,'Journey Ambience'!$E$46)*AZ9*AZ11*AZ12*AZ13/1000</f>
        <v>0</v>
      </c>
      <c r="BA35" s="42">
        <f>IF(BA4&lt;opening,0,'Journey Ambience'!$E$46)*BA9*BA11*BA12*BA13/1000</f>
        <v>0</v>
      </c>
      <c r="BB35" s="42">
        <f>IF(BB4&lt;opening,0,'Journey Ambience'!$E$46)*BB9*BB11*BB12*BB13/1000</f>
        <v>0</v>
      </c>
      <c r="BC35" s="42">
        <f>IF(BC4&lt;opening,0,'Journey Ambience'!$E$46)*BC9*BC11*BC12*BC13/1000</f>
        <v>0</v>
      </c>
      <c r="BD35" s="42">
        <f>IF(BD4&lt;opening,0,'Journey Ambience'!$E$46)*BD9*BD11*BD12*BD13/1000</f>
        <v>0</v>
      </c>
      <c r="BE35" s="42">
        <f>IF(BE4&lt;opening,0,'Journey Ambience'!$E$46)*BE9*BE11*BE12*BE13/1000</f>
        <v>0</v>
      </c>
      <c r="BF35" s="42">
        <f>IF(BF4&lt;opening,0,'Journey Ambience'!$E$46)*BF9*BF11*BF12*BF13/1000</f>
        <v>0</v>
      </c>
      <c r="BG35" s="42">
        <f>IF(BG4&lt;opening,0,'Journey Ambience'!$E$46)*BG9*BG11*BG12*BG13/1000</f>
        <v>0</v>
      </c>
      <c r="BH35" s="42">
        <f>IF(BH4&lt;opening,0,'Journey Ambience'!$E$46)*BH9*BH11*BH12*BH13/1000</f>
        <v>0</v>
      </c>
      <c r="BI35" s="42">
        <f>IF(BI4&lt;opening,0,'Journey Ambience'!$E$46)*BI9*BI11*BI12*BI13/1000</f>
        <v>0</v>
      </c>
      <c r="BJ35" s="42">
        <f>IF(BJ4&lt;opening,0,'Journey Ambience'!$E$46)*BJ9*BJ11*BJ12*BJ13/1000</f>
        <v>0</v>
      </c>
      <c r="BK35" s="42">
        <f>IF(BK4&lt;opening,0,'Journey Ambience'!$E$46)*BK9*BK11*BK12*BK13/1000</f>
        <v>0</v>
      </c>
      <c r="BL35" s="42">
        <f>IF(BL4&lt;opening,0,'Journey Ambience'!$E$46)*BL9*BL11*BL12*BL13/1000</f>
        <v>0</v>
      </c>
      <c r="BM35" s="42">
        <f>IF(BM4&lt;opening,0,'Journey Ambience'!$E$46)*BM9*BM11*BM12*BM13/1000</f>
        <v>0</v>
      </c>
      <c r="BN35" s="42">
        <f>IF(BN4&lt;opening,0,'Journey Ambience'!$E$46)*BN9*BN11*BN12*BN13/1000</f>
        <v>0</v>
      </c>
      <c r="BO35" s="42">
        <f>IF(BO4&lt;opening,0,'Journey Ambience'!$E$46)*BO9*BO11*BO12*BO13/1000</f>
        <v>0</v>
      </c>
      <c r="BP35" s="42">
        <f>IF(BP4&lt;opening,0,'Journey Ambience'!$E$46)*BP9*BP11*BP12*BP13/1000</f>
        <v>0</v>
      </c>
      <c r="BQ35" s="42">
        <f>IF(BQ4&lt;opening,0,'Journey Ambience'!$E$46)*BQ9*BQ11*BQ12*BQ13/1000</f>
        <v>0</v>
      </c>
      <c r="BR35" s="42">
        <f>IF(BR4&lt;opening,0,'Journey Ambience'!$E$46)*BR9*BR11*BR12*BR13/1000</f>
        <v>0</v>
      </c>
      <c r="BS35" s="42">
        <f>IF(BS4&lt;opening,0,'Journey Ambience'!$E$46)*BS9*BS11*BS12*BS13/1000</f>
        <v>0</v>
      </c>
      <c r="BT35" s="42">
        <f>IF(BT4&lt;opening,0,'Journey Ambience'!$E$46)*BT9*BT11*BT12*BT13/1000</f>
        <v>0</v>
      </c>
      <c r="BU35" s="42">
        <f>IF(BU4&lt;opening,0,'Journey Ambience'!$E$46)*BU9*BU11*BU12*BU13/1000</f>
        <v>0</v>
      </c>
      <c r="BV35" s="42">
        <f>IF(BV4&lt;opening,0,'Journey Ambience'!$E$46)*BV9*BV11*BV12*BV13/1000</f>
        <v>0</v>
      </c>
      <c r="BW35" s="42">
        <f>IF(BW4&lt;opening,0,'Journey Ambience'!$E$46)*BW9*BW11*BW12*BW13/1000</f>
        <v>0</v>
      </c>
      <c r="BX35" s="42">
        <f>IF(BX4&lt;opening,0,'Journey Ambience'!$E$46)*BX9*BX11*BX12*BX13/1000</f>
        <v>0</v>
      </c>
      <c r="BY35" s="42">
        <f>IF(BY4&lt;opening,0,'Journey Ambience'!$E$46)*BY9*BY11*BY12*BY13/1000</f>
        <v>0</v>
      </c>
      <c r="BZ35" s="42">
        <f>IF(BZ4&lt;opening,0,'Journey Ambience'!$E$46)*BZ9*BZ11*BZ12*BZ13/1000</f>
        <v>0</v>
      </c>
      <c r="CA35" s="42">
        <f>IF(CA4&lt;opening,0,'Journey Ambience'!$E$46)*CA9*CA11*CA12*CA13/1000</f>
        <v>0</v>
      </c>
      <c r="CB35" s="42">
        <f>IF(CB4&lt;opening,0,'Journey Ambience'!$E$46)*CB9*CB11*CB12*CB13/1000</f>
        <v>0</v>
      </c>
      <c r="CC35" s="42">
        <f>IF(CC4&lt;opening,0,'Journey Ambience'!$E$46)*CC9*CC11*CC12*CC13/1000</f>
        <v>0</v>
      </c>
      <c r="CD35" s="183">
        <f>IF(CD4&lt;opening,0,'Journey Ambience'!$E$46)*CD9*CD11*CD12*CD13/1000</f>
        <v>0</v>
      </c>
      <c r="CE35" s="42"/>
      <c r="CF35" s="42"/>
      <c r="CG35" s="42"/>
      <c r="CH35" s="42"/>
      <c r="CI35" s="42"/>
      <c r="CJ35" s="42"/>
      <c r="CK35" s="42"/>
      <c r="CL35" s="42"/>
      <c r="CM35" s="42"/>
      <c r="CN35" s="42"/>
      <c r="CO35" s="42"/>
      <c r="CP35" s="42"/>
      <c r="CQ35" s="42"/>
      <c r="CR35" s="42"/>
      <c r="CS35" s="42"/>
      <c r="CT35" s="42"/>
      <c r="CU35" s="42"/>
      <c r="CV35" s="42"/>
      <c r="CW35" s="42"/>
      <c r="CX35" s="42"/>
      <c r="CY35" s="42"/>
      <c r="CZ35" s="42"/>
      <c r="DA35" s="42"/>
    </row>
    <row r="36" spans="1:105">
      <c r="A36" s="175" t="s">
        <v>16693</v>
      </c>
      <c r="B36" s="180">
        <f t="shared" si="65"/>
        <v>0</v>
      </c>
      <c r="C36" s="511">
        <f>IF(C4&lt;opening,0,'Journey Ambience'!$E$45)*C9*C11*C12*C13*C14/1000</f>
        <v>0</v>
      </c>
      <c r="D36" s="511">
        <f>IF(D4&lt;opening,0,'Journey Ambience'!$E$45)*D9*D11*D12*D13*D14/1000</f>
        <v>0</v>
      </c>
      <c r="E36" s="511">
        <f>IF(E4&lt;opening,0,'Journey Ambience'!$E$45)*E9*E11*E12*E13*E14/1000</f>
        <v>0</v>
      </c>
      <c r="F36" s="511">
        <f>IF(F4&lt;opening,0,'Journey Ambience'!$E$45)*F9*F11*F12*F13*F14/1000</f>
        <v>0</v>
      </c>
      <c r="G36" s="511">
        <f>IF(G4&lt;opening,0,'Journey Ambience'!$E$45)*G9*G11*G12*G13*G14/1000</f>
        <v>0</v>
      </c>
      <c r="H36" s="511">
        <f>IF(H4&lt;opening,0,'Journey Ambience'!$E$45)*H9*H11*H12*H13*H14/1000</f>
        <v>0</v>
      </c>
      <c r="I36" s="511">
        <f>IF(I4&lt;opening,0,'Journey Ambience'!$E$45)*I9*I11*I12*I13*I14/1000</f>
        <v>0</v>
      </c>
      <c r="J36" s="511">
        <f>IF(J4&lt;opening,0,'Journey Ambience'!$E$45)*J9*J11*J12*J13*J14/1000</f>
        <v>0</v>
      </c>
      <c r="K36" s="511">
        <f>IF(K4&lt;opening,0,'Journey Ambience'!$E$45)*K9*K11*K12*K13*K14/1000</f>
        <v>0</v>
      </c>
      <c r="L36" s="511">
        <f>IF(L4&lt;opening,0,'Journey Ambience'!$E$45)*L9*L11*L12*L13*L14/1000</f>
        <v>0</v>
      </c>
      <c r="M36" s="511">
        <f>IF(M4&lt;opening,0,'Journey Ambience'!$E$45)*M9*M11*M12*M13*M14/1000</f>
        <v>0</v>
      </c>
      <c r="N36" s="511">
        <f>IF(N4&lt;opening,0,'Journey Ambience'!$E$45)*N9*N11*N12*N13*N14/1000</f>
        <v>0</v>
      </c>
      <c r="O36" s="511">
        <f>IF(O4&lt;opening,0,'Journey Ambience'!$E$45)*O9*O11*O12*O13*O14/1000</f>
        <v>0</v>
      </c>
      <c r="P36" s="511">
        <f>IF(P4&lt;opening,0,'Journey Ambience'!$E$45)*P9*P11*P12*P13*P14/1000</f>
        <v>0</v>
      </c>
      <c r="Q36" s="511">
        <f>IF(Q4&lt;opening,0,'Journey Ambience'!$E$45)*Q9*Q11*Q12*Q13*Q14/1000</f>
        <v>0</v>
      </c>
      <c r="R36" s="511">
        <f>IF(R4&lt;opening,0,'Journey Ambience'!$E$45)*R9*R11*R12*R13*R14/1000</f>
        <v>0</v>
      </c>
      <c r="S36" s="511">
        <f>IF(S4&lt;opening,0,'Journey Ambience'!$E$45)*S9*S11*S12*S13*S14/1000</f>
        <v>0</v>
      </c>
      <c r="T36" s="511">
        <f>IF(T4&lt;opening,0,'Journey Ambience'!$E$45)*T9*T11*T12*T13*T14/1000</f>
        <v>0</v>
      </c>
      <c r="U36" s="511">
        <f>IF(U4&lt;opening,0,'Journey Ambience'!$E$45)*U9*U11*U12*U13*U14/1000</f>
        <v>0</v>
      </c>
      <c r="V36" s="511">
        <f>IF(V4&lt;opening,0,'Journey Ambience'!$E$45)*V9*V11*V12*V13*V14/1000</f>
        <v>0</v>
      </c>
      <c r="W36" s="511">
        <f>IF(W4&lt;opening,0,'Journey Ambience'!$E$45)*W9*W11*W12*W13*W14/1000</f>
        <v>0</v>
      </c>
      <c r="X36" s="511">
        <f>IF(X4&lt;opening,0,'Journey Ambience'!$E$45)*X9*X11*X12*X13*X14/1000</f>
        <v>0</v>
      </c>
      <c r="Y36" s="511">
        <f>IF(Y4&lt;opening,0,'Journey Ambience'!$E$45)*Y9*Y11*Y12*Y13*Y14/1000</f>
        <v>0</v>
      </c>
      <c r="Z36" s="511">
        <f>IF(Z4&lt;opening,0,'Journey Ambience'!$E$45)*Z9*Z11*Z12*Z13*Z14/1000</f>
        <v>0</v>
      </c>
      <c r="AA36" s="511">
        <f>IF(AA4&lt;opening,0,'Journey Ambience'!$E$45)*AA9*AA11*AA12*AA13*AA14/1000</f>
        <v>0</v>
      </c>
      <c r="AB36" s="511">
        <f>IF(AB4&lt;opening,0,'Journey Ambience'!$E$45)*AB9*AB11*AB12*AB13*AB14/1000</f>
        <v>0</v>
      </c>
      <c r="AC36" s="511">
        <f>IF(AC4&lt;opening,0,'Journey Ambience'!$E$45)*AC9*AC11*AC12*AC13*AC14/1000</f>
        <v>0</v>
      </c>
      <c r="AD36" s="511">
        <f>IF(AD4&lt;opening,0,'Journey Ambience'!$E$45)*AD9*AD11*AD12*AD13*AD14/1000</f>
        <v>0</v>
      </c>
      <c r="AE36" s="511">
        <f>IF(AE4&lt;opening,0,'Journey Ambience'!$E$45)*AE9*AE11*AE12*AE13*AE14/1000</f>
        <v>0</v>
      </c>
      <c r="AF36" s="511">
        <f>IF(AF4&lt;opening,0,'Journey Ambience'!$E$45)*AF9*AF11*AF12*AF13*AF14/1000</f>
        <v>0</v>
      </c>
      <c r="AG36" s="511">
        <f>IF(AG4&lt;opening,0,'Journey Ambience'!$E$45)*AG9*AG11*AG12*AG13*AG14/1000</f>
        <v>0</v>
      </c>
      <c r="AH36" s="511">
        <f>IF(AH4&lt;opening,0,'Journey Ambience'!$E$45)*AH9*AH11*AH12*AH13*AH14/1000</f>
        <v>0</v>
      </c>
      <c r="AI36" s="511">
        <f>IF(AI4&lt;opening,0,'Journey Ambience'!$E$45)*AI9*AI11*AI12*AI13*AI14/1000</f>
        <v>0</v>
      </c>
      <c r="AJ36" s="511">
        <f>IF(AJ4&lt;opening,0,'Journey Ambience'!$E$45)*AJ9*AJ11*AJ12*AJ13*AJ14/1000</f>
        <v>0</v>
      </c>
      <c r="AK36" s="511">
        <f>IF(AK4&lt;opening,0,'Journey Ambience'!$E$45)*AK9*AK11*AK12*AK13*AK14/1000</f>
        <v>0</v>
      </c>
      <c r="AL36" s="511">
        <f>IF(AL4&lt;opening,0,'Journey Ambience'!$E$45)*AL9*AL11*AL12*AL13*AL14/1000</f>
        <v>0</v>
      </c>
      <c r="AM36" s="511">
        <f>IF(AM4&lt;opening,0,'Journey Ambience'!$E$45)*AM9*AM11*AM12*AM13*AM14/1000</f>
        <v>0</v>
      </c>
      <c r="AN36" s="511">
        <f>IF(AN4&lt;opening,0,'Journey Ambience'!$E$45)*AN9*AN11*AN12*AN13*AN14/1000</f>
        <v>0</v>
      </c>
      <c r="AO36" s="511">
        <f>IF(AO4&lt;opening,0,'Journey Ambience'!$E$45)*AO9*AO11*AO12*AO13*AO14/1000</f>
        <v>0</v>
      </c>
      <c r="AP36" s="511">
        <f>IF(AP4&lt;opening,0,'Journey Ambience'!$E$45)*AP9*AP11*AP12*AP13*AP14/1000</f>
        <v>0</v>
      </c>
      <c r="AQ36" s="511">
        <f>IF(AQ4&lt;opening,0,'Journey Ambience'!$E$45)*AQ9*AQ11*AQ12*AQ13*AQ14/1000</f>
        <v>0</v>
      </c>
      <c r="AR36" s="511">
        <f>IF(AR4&lt;opening,0,'Journey Ambience'!$E$45)*AR9*AR11*AR12*AR13*AR14/1000</f>
        <v>0</v>
      </c>
      <c r="AS36" s="511">
        <f>IF(AS4&lt;opening,0,'Journey Ambience'!$E$45)*AS9*AS11*AS12*AS13*AS14/1000</f>
        <v>0</v>
      </c>
      <c r="AT36" s="511">
        <f>IF(AT4&lt;opening,0,'Journey Ambience'!$E$45)*AT9*AT11*AT12*AT13*AT14/1000</f>
        <v>0</v>
      </c>
      <c r="AU36" s="511">
        <f>IF(AU4&lt;opening,0,'Journey Ambience'!$E$45)*AU9*AU11*AU12*AU13*AU14/1000</f>
        <v>0</v>
      </c>
      <c r="AV36" s="511">
        <f>IF(AV4&lt;opening,0,'Journey Ambience'!$E$45)*AV9*AV11*AV12*AV13*AV14/1000</f>
        <v>0</v>
      </c>
      <c r="AW36" s="511">
        <f>IF(AW4&lt;opening,0,'Journey Ambience'!$E$45)*AW9*AW11*AW12*AW13*AW14/1000</f>
        <v>0</v>
      </c>
      <c r="AX36" s="511">
        <f>IF(AX4&lt;opening,0,'Journey Ambience'!$E$45)*AX9*AX11*AX12*AX13*AX14/1000</f>
        <v>0</v>
      </c>
      <c r="AY36" s="511">
        <f>IF(AY4&lt;opening,0,'Journey Ambience'!$E$45)*AY9*AY11*AY12*AY13*AY14/1000</f>
        <v>0</v>
      </c>
      <c r="AZ36" s="511">
        <f>IF(AZ4&lt;opening,0,'Journey Ambience'!$E$45)*AZ9*AZ11*AZ12*AZ13*AZ14/1000</f>
        <v>0</v>
      </c>
      <c r="BA36" s="511">
        <f>IF(BA4&lt;opening,0,'Journey Ambience'!$E$45)*BA9*BA11*BA12*BA13*BA14/1000</f>
        <v>0</v>
      </c>
      <c r="BB36" s="511">
        <f>IF(BB4&lt;opening,0,'Journey Ambience'!$E$45)*BB9*BB11*BB12*BB13*BB14/1000</f>
        <v>0</v>
      </c>
      <c r="BC36" s="511">
        <f>IF(BC4&lt;opening,0,'Journey Ambience'!$E$45)*BC9*BC11*BC12*BC13*BC14/1000</f>
        <v>0</v>
      </c>
      <c r="BD36" s="511">
        <f>IF(BD4&lt;opening,0,'Journey Ambience'!$E$45)*BD9*BD11*BD12*BD13*BD14/1000</f>
        <v>0</v>
      </c>
      <c r="BE36" s="511">
        <f>IF(BE4&lt;opening,0,'Journey Ambience'!$E$45)*BE9*BE11*BE12*BE13*BE14/1000</f>
        <v>0</v>
      </c>
      <c r="BF36" s="511">
        <f>IF(BF4&lt;opening,0,'Journey Ambience'!$E$45)*BF9*BF11*BF12*BF13*BF14/1000</f>
        <v>0</v>
      </c>
      <c r="BG36" s="511">
        <f>IF(BG4&lt;opening,0,'Journey Ambience'!$E$45)*BG9*BG11*BG12*BG13*BG14/1000</f>
        <v>0</v>
      </c>
      <c r="BH36" s="511">
        <f>IF(BH4&lt;opening,0,'Journey Ambience'!$E$45)*BH9*BH11*BH12*BH13*BH14/1000</f>
        <v>0</v>
      </c>
      <c r="BI36" s="511">
        <f>IF(BI4&lt;opening,0,'Journey Ambience'!$E$45)*BI9*BI11*BI12*BI13*BI14/1000</f>
        <v>0</v>
      </c>
      <c r="BJ36" s="511">
        <f>IF(BJ4&lt;opening,0,'Journey Ambience'!$E$45)*BJ9*BJ11*BJ12*BJ13*BJ14/1000</f>
        <v>0</v>
      </c>
      <c r="BK36" s="511">
        <f>IF(BK4&lt;opening,0,'Journey Ambience'!$E$45)*BK9*BK11*BK12*BK13*BK14/1000</f>
        <v>0</v>
      </c>
      <c r="BL36" s="511">
        <f>IF(BL4&lt;opening,0,'Journey Ambience'!$E$45)*BL9*BL11*BL12*BL13*BL14/1000</f>
        <v>0</v>
      </c>
      <c r="BM36" s="511">
        <f>IF(BM4&lt;opening,0,'Journey Ambience'!$E$45)*BM9*BM11*BM12*BM13*BM14/1000</f>
        <v>0</v>
      </c>
      <c r="BN36" s="511">
        <f>IF(BN4&lt;opening,0,'Journey Ambience'!$E$45)*BN9*BN11*BN12*BN13*BN14/1000</f>
        <v>0</v>
      </c>
      <c r="BO36" s="511">
        <f>IF(BO4&lt;opening,0,'Journey Ambience'!$E$45)*BO9*BO11*BO12*BO13*BO14/1000</f>
        <v>0</v>
      </c>
      <c r="BP36" s="511">
        <f>IF(BP4&lt;opening,0,'Journey Ambience'!$E$45)*BP9*BP11*BP12*BP13*BP14/1000</f>
        <v>0</v>
      </c>
      <c r="BQ36" s="511">
        <f>IF(BQ4&lt;opening,0,'Journey Ambience'!$E$45)*BQ9*BQ11*BQ12*BQ13*BQ14/1000</f>
        <v>0</v>
      </c>
      <c r="BR36" s="511">
        <f>IF(BR4&lt;opening,0,'Journey Ambience'!$E$45)*BR9*BR11*BR12*BR13*BR14/1000</f>
        <v>0</v>
      </c>
      <c r="BS36" s="511">
        <f>IF(BS4&lt;opening,0,'Journey Ambience'!$E$45)*BS9*BS11*BS12*BS13*BS14/1000</f>
        <v>0</v>
      </c>
      <c r="BT36" s="511">
        <f>IF(BT4&lt;opening,0,'Journey Ambience'!$E$45)*BT9*BT11*BT12*BT13*BT14/1000</f>
        <v>0</v>
      </c>
      <c r="BU36" s="511">
        <f>IF(BU4&lt;opening,0,'Journey Ambience'!$E$45)*BU9*BU11*BU12*BU13*BU14/1000</f>
        <v>0</v>
      </c>
      <c r="BV36" s="511">
        <f>IF(BV4&lt;opening,0,'Journey Ambience'!$E$45)*BV9*BV11*BV12*BV13*BV14/1000</f>
        <v>0</v>
      </c>
      <c r="BW36" s="511">
        <f>IF(BW4&lt;opening,0,'Journey Ambience'!$E$45)*BW9*BW11*BW12*BW13*BW14/1000</f>
        <v>0</v>
      </c>
      <c r="BX36" s="511">
        <f>IF(BX4&lt;opening,0,'Journey Ambience'!$E$45)*BX9*BX11*BX12*BX13*BX14/1000</f>
        <v>0</v>
      </c>
      <c r="BY36" s="511">
        <f>IF(BY4&lt;opening,0,'Journey Ambience'!$E$45)*BY9*BY11*BY12*BY13*BY14/1000</f>
        <v>0</v>
      </c>
      <c r="BZ36" s="511">
        <f>IF(BZ4&lt;opening,0,'Journey Ambience'!$E$45)*BZ9*BZ11*BZ12*BZ13*BZ14/1000</f>
        <v>0</v>
      </c>
      <c r="CA36" s="511">
        <f>IF(CA4&lt;opening,0,'Journey Ambience'!$E$45)*CA9*CA11*CA12*CA13*CA14/1000</f>
        <v>0</v>
      </c>
      <c r="CB36" s="511">
        <f>IF(CB4&lt;opening,0,'Journey Ambience'!$E$45)*CB9*CB11*CB12*CB13*CB14/1000</f>
        <v>0</v>
      </c>
      <c r="CC36" s="511">
        <f>IF(CC4&lt;opening,0,'Journey Ambience'!$E$45)*CC9*CC11*CC12*CC13*CC14/1000</f>
        <v>0</v>
      </c>
      <c r="CD36" s="512">
        <f>IF(CD4&lt;opening,0,'Journey Ambience'!$E$45)*CD9*CD11*CD12*CD13*CD14/1000</f>
        <v>0</v>
      </c>
      <c r="CE36" s="42"/>
      <c r="CF36" s="42"/>
      <c r="CG36" s="42"/>
      <c r="CH36" s="42"/>
      <c r="CI36" s="42"/>
      <c r="CJ36" s="42"/>
      <c r="CK36" s="42"/>
      <c r="CL36" s="42"/>
      <c r="CM36" s="42"/>
      <c r="CN36" s="42"/>
      <c r="CO36" s="42"/>
      <c r="CP36" s="42"/>
      <c r="CQ36" s="42"/>
      <c r="CR36" s="42"/>
      <c r="CS36" s="42"/>
      <c r="CT36" s="42"/>
      <c r="CU36" s="42"/>
      <c r="CV36" s="42"/>
      <c r="CW36" s="42"/>
      <c r="CX36" s="42"/>
      <c r="CY36" s="42"/>
      <c r="CZ36" s="42"/>
      <c r="DA36" s="42"/>
    </row>
    <row r="38" spans="1:105">
      <c r="A38" s="177" t="s">
        <v>16742</v>
      </c>
      <c r="B38" s="581" t="s">
        <v>16554</v>
      </c>
      <c r="C38" s="579">
        <f t="shared" ref="C38:AH38" si="66">C4</f>
        <v>2010</v>
      </c>
      <c r="D38" s="579">
        <f t="shared" si="66"/>
        <v>2011</v>
      </c>
      <c r="E38" s="579">
        <f t="shared" si="66"/>
        <v>2012</v>
      </c>
      <c r="F38" s="579">
        <f t="shared" si="66"/>
        <v>2013</v>
      </c>
      <c r="G38" s="579">
        <f t="shared" si="66"/>
        <v>2014</v>
      </c>
      <c r="H38" s="579">
        <f t="shared" si="66"/>
        <v>2015</v>
      </c>
      <c r="I38" s="579">
        <f t="shared" si="66"/>
        <v>2016</v>
      </c>
      <c r="J38" s="579">
        <f t="shared" si="66"/>
        <v>2017</v>
      </c>
      <c r="K38" s="579">
        <f t="shared" si="66"/>
        <v>2018</v>
      </c>
      <c r="L38" s="579">
        <f t="shared" si="66"/>
        <v>2019</v>
      </c>
      <c r="M38" s="579">
        <f t="shared" si="66"/>
        <v>2020</v>
      </c>
      <c r="N38" s="579">
        <f t="shared" si="66"/>
        <v>2021</v>
      </c>
      <c r="O38" s="579">
        <f t="shared" si="66"/>
        <v>2022</v>
      </c>
      <c r="P38" s="579">
        <f t="shared" si="66"/>
        <v>2023</v>
      </c>
      <c r="Q38" s="579">
        <f t="shared" si="66"/>
        <v>2024</v>
      </c>
      <c r="R38" s="579">
        <f t="shared" si="66"/>
        <v>2025</v>
      </c>
      <c r="S38" s="579">
        <f t="shared" si="66"/>
        <v>2026</v>
      </c>
      <c r="T38" s="579">
        <f t="shared" si="66"/>
        <v>2027</v>
      </c>
      <c r="U38" s="579">
        <f t="shared" si="66"/>
        <v>2028</v>
      </c>
      <c r="V38" s="579">
        <f t="shared" si="66"/>
        <v>2029</v>
      </c>
      <c r="W38" s="579">
        <f t="shared" si="66"/>
        <v>2030</v>
      </c>
      <c r="X38" s="579">
        <f t="shared" si="66"/>
        <v>2031</v>
      </c>
      <c r="Y38" s="579">
        <f t="shared" si="66"/>
        <v>2032</v>
      </c>
      <c r="Z38" s="579">
        <f t="shared" si="66"/>
        <v>2033</v>
      </c>
      <c r="AA38" s="579">
        <f t="shared" si="66"/>
        <v>2034</v>
      </c>
      <c r="AB38" s="579">
        <f t="shared" si="66"/>
        <v>2035</v>
      </c>
      <c r="AC38" s="579">
        <f t="shared" si="66"/>
        <v>2036</v>
      </c>
      <c r="AD38" s="579">
        <f t="shared" si="66"/>
        <v>2037</v>
      </c>
      <c r="AE38" s="579">
        <f t="shared" si="66"/>
        <v>2038</v>
      </c>
      <c r="AF38" s="579">
        <f t="shared" si="66"/>
        <v>2039</v>
      </c>
      <c r="AG38" s="579">
        <f t="shared" si="66"/>
        <v>2040</v>
      </c>
      <c r="AH38" s="579">
        <f t="shared" si="66"/>
        <v>2041</v>
      </c>
      <c r="AI38" s="579">
        <f t="shared" ref="AI38:BN38" si="67">AI4</f>
        <v>2042</v>
      </c>
      <c r="AJ38" s="579">
        <f t="shared" si="67"/>
        <v>2043</v>
      </c>
      <c r="AK38" s="579">
        <f t="shared" si="67"/>
        <v>2044</v>
      </c>
      <c r="AL38" s="579">
        <f t="shared" si="67"/>
        <v>2045</v>
      </c>
      <c r="AM38" s="579">
        <f t="shared" si="67"/>
        <v>2046</v>
      </c>
      <c r="AN38" s="579">
        <f t="shared" si="67"/>
        <v>2047</v>
      </c>
      <c r="AO38" s="579">
        <f t="shared" si="67"/>
        <v>2048</v>
      </c>
      <c r="AP38" s="579">
        <f t="shared" si="67"/>
        <v>2049</v>
      </c>
      <c r="AQ38" s="579">
        <f t="shared" si="67"/>
        <v>2050</v>
      </c>
      <c r="AR38" s="579">
        <f t="shared" si="67"/>
        <v>2051</v>
      </c>
      <c r="AS38" s="579">
        <f t="shared" si="67"/>
        <v>2052</v>
      </c>
      <c r="AT38" s="579">
        <f t="shared" si="67"/>
        <v>2053</v>
      </c>
      <c r="AU38" s="579">
        <f t="shared" si="67"/>
        <v>2054</v>
      </c>
      <c r="AV38" s="579">
        <f t="shared" si="67"/>
        <v>2055</v>
      </c>
      <c r="AW38" s="579">
        <f t="shared" si="67"/>
        <v>2056</v>
      </c>
      <c r="AX38" s="579">
        <f t="shared" si="67"/>
        <v>2057</v>
      </c>
      <c r="AY38" s="579">
        <f t="shared" si="67"/>
        <v>2058</v>
      </c>
      <c r="AZ38" s="579">
        <f t="shared" si="67"/>
        <v>2059</v>
      </c>
      <c r="BA38" s="579">
        <f t="shared" si="67"/>
        <v>2060</v>
      </c>
      <c r="BB38" s="579">
        <f t="shared" si="67"/>
        <v>2061</v>
      </c>
      <c r="BC38" s="579">
        <f t="shared" si="67"/>
        <v>2062</v>
      </c>
      <c r="BD38" s="579">
        <f t="shared" si="67"/>
        <v>2063</v>
      </c>
      <c r="BE38" s="579">
        <f t="shared" si="67"/>
        <v>2064</v>
      </c>
      <c r="BF38" s="579">
        <f t="shared" si="67"/>
        <v>2065</v>
      </c>
      <c r="BG38" s="579">
        <f t="shared" si="67"/>
        <v>2066</v>
      </c>
      <c r="BH38" s="579">
        <f t="shared" si="67"/>
        <v>2067</v>
      </c>
      <c r="BI38" s="579">
        <f t="shared" si="67"/>
        <v>2068</v>
      </c>
      <c r="BJ38" s="579">
        <f t="shared" si="67"/>
        <v>2069</v>
      </c>
      <c r="BK38" s="579">
        <f t="shared" si="67"/>
        <v>2070</v>
      </c>
      <c r="BL38" s="579">
        <f t="shared" si="67"/>
        <v>2071</v>
      </c>
      <c r="BM38" s="579">
        <f t="shared" si="67"/>
        <v>2072</v>
      </c>
      <c r="BN38" s="579">
        <f t="shared" si="67"/>
        <v>2073</v>
      </c>
      <c r="BO38" s="579">
        <f t="shared" ref="BO38:CD38" si="68">BO4</f>
        <v>2074</v>
      </c>
      <c r="BP38" s="579">
        <f t="shared" si="68"/>
        <v>2075</v>
      </c>
      <c r="BQ38" s="579">
        <f t="shared" si="68"/>
        <v>2076</v>
      </c>
      <c r="BR38" s="579">
        <f t="shared" si="68"/>
        <v>2077</v>
      </c>
      <c r="BS38" s="579">
        <f t="shared" si="68"/>
        <v>2078</v>
      </c>
      <c r="BT38" s="579">
        <f t="shared" si="68"/>
        <v>2079</v>
      </c>
      <c r="BU38" s="579">
        <f t="shared" si="68"/>
        <v>2080</v>
      </c>
      <c r="BV38" s="579">
        <f t="shared" si="68"/>
        <v>2081</v>
      </c>
      <c r="BW38" s="579">
        <f t="shared" si="68"/>
        <v>2082</v>
      </c>
      <c r="BX38" s="579">
        <f t="shared" si="68"/>
        <v>2083</v>
      </c>
      <c r="BY38" s="579">
        <f t="shared" si="68"/>
        <v>2084</v>
      </c>
      <c r="BZ38" s="579">
        <f t="shared" si="68"/>
        <v>2085</v>
      </c>
      <c r="CA38" s="579">
        <f t="shared" si="68"/>
        <v>2086</v>
      </c>
      <c r="CB38" s="579">
        <f t="shared" si="68"/>
        <v>2087</v>
      </c>
      <c r="CC38" s="579">
        <f t="shared" si="68"/>
        <v>2088</v>
      </c>
      <c r="CD38" s="609">
        <f t="shared" si="68"/>
        <v>2089</v>
      </c>
    </row>
    <row r="39" spans="1:105">
      <c r="A39" s="176" t="s">
        <v>16743</v>
      </c>
      <c r="B39" s="182">
        <f t="shared" ref="B39:B41" si="69">SUM(C39:CD39)</f>
        <v>0</v>
      </c>
      <c r="C39" s="171">
        <f t="shared" ref="C39:AH39" si="70">(VLOOKUP(C4,costs,2)*(1+OB)-VLOOKUP(C4,costs,4))*(Market_price_conversion/C16)*C9</f>
        <v>0</v>
      </c>
      <c r="D39" s="171">
        <f t="shared" si="70"/>
        <v>0</v>
      </c>
      <c r="E39" s="171">
        <f t="shared" si="70"/>
        <v>0</v>
      </c>
      <c r="F39" s="171">
        <f t="shared" si="70"/>
        <v>0</v>
      </c>
      <c r="G39" s="171">
        <f t="shared" si="70"/>
        <v>0</v>
      </c>
      <c r="H39" s="171">
        <f t="shared" si="70"/>
        <v>0</v>
      </c>
      <c r="I39" s="171">
        <f t="shared" si="70"/>
        <v>0</v>
      </c>
      <c r="J39" s="171">
        <f t="shared" si="70"/>
        <v>0</v>
      </c>
      <c r="K39" s="171">
        <f t="shared" si="70"/>
        <v>0</v>
      </c>
      <c r="L39" s="171">
        <f t="shared" si="70"/>
        <v>0</v>
      </c>
      <c r="M39" s="171">
        <f t="shared" si="70"/>
        <v>0</v>
      </c>
      <c r="N39" s="171">
        <f t="shared" si="70"/>
        <v>0</v>
      </c>
      <c r="O39" s="171">
        <f t="shared" si="70"/>
        <v>0</v>
      </c>
      <c r="P39" s="171">
        <f t="shared" si="70"/>
        <v>0</v>
      </c>
      <c r="Q39" s="171">
        <f t="shared" si="70"/>
        <v>0</v>
      </c>
      <c r="R39" s="171">
        <f t="shared" si="70"/>
        <v>0</v>
      </c>
      <c r="S39" s="171">
        <f t="shared" si="70"/>
        <v>0</v>
      </c>
      <c r="T39" s="171">
        <f t="shared" si="70"/>
        <v>0</v>
      </c>
      <c r="U39" s="171">
        <f t="shared" si="70"/>
        <v>0</v>
      </c>
      <c r="V39" s="171">
        <f t="shared" si="70"/>
        <v>0</v>
      </c>
      <c r="W39" s="171">
        <f t="shared" si="70"/>
        <v>0</v>
      </c>
      <c r="X39" s="171">
        <f t="shared" si="70"/>
        <v>0</v>
      </c>
      <c r="Y39" s="171">
        <f t="shared" si="70"/>
        <v>0</v>
      </c>
      <c r="Z39" s="171">
        <f t="shared" si="70"/>
        <v>0</v>
      </c>
      <c r="AA39" s="171">
        <f t="shared" si="70"/>
        <v>0</v>
      </c>
      <c r="AB39" s="171">
        <f t="shared" si="70"/>
        <v>0</v>
      </c>
      <c r="AC39" s="171">
        <f t="shared" si="70"/>
        <v>0</v>
      </c>
      <c r="AD39" s="171">
        <f t="shared" si="70"/>
        <v>0</v>
      </c>
      <c r="AE39" s="171">
        <f t="shared" si="70"/>
        <v>0</v>
      </c>
      <c r="AF39" s="171">
        <f t="shared" si="70"/>
        <v>0</v>
      </c>
      <c r="AG39" s="171">
        <f t="shared" si="70"/>
        <v>0</v>
      </c>
      <c r="AH39" s="171">
        <f t="shared" si="70"/>
        <v>0</v>
      </c>
      <c r="AI39" s="171">
        <f t="shared" ref="AI39:BN39" si="71">(VLOOKUP(AI4,costs,2)*(1+OB)-VLOOKUP(AI4,costs,4))*(Market_price_conversion/AI16)*AI9</f>
        <v>0</v>
      </c>
      <c r="AJ39" s="171">
        <f t="shared" si="71"/>
        <v>0</v>
      </c>
      <c r="AK39" s="171">
        <f t="shared" si="71"/>
        <v>0</v>
      </c>
      <c r="AL39" s="171">
        <f t="shared" si="71"/>
        <v>0</v>
      </c>
      <c r="AM39" s="171">
        <f t="shared" si="71"/>
        <v>0</v>
      </c>
      <c r="AN39" s="171">
        <f t="shared" si="71"/>
        <v>0</v>
      </c>
      <c r="AO39" s="171">
        <f t="shared" si="71"/>
        <v>0</v>
      </c>
      <c r="AP39" s="171">
        <f t="shared" si="71"/>
        <v>0</v>
      </c>
      <c r="AQ39" s="171">
        <f t="shared" si="71"/>
        <v>0</v>
      </c>
      <c r="AR39" s="171">
        <f t="shared" si="71"/>
        <v>0</v>
      </c>
      <c r="AS39" s="171">
        <f t="shared" si="71"/>
        <v>0</v>
      </c>
      <c r="AT39" s="171">
        <f t="shared" si="71"/>
        <v>0</v>
      </c>
      <c r="AU39" s="171">
        <f t="shared" si="71"/>
        <v>0</v>
      </c>
      <c r="AV39" s="171">
        <f t="shared" si="71"/>
        <v>0</v>
      </c>
      <c r="AW39" s="171">
        <f t="shared" si="71"/>
        <v>0</v>
      </c>
      <c r="AX39" s="171">
        <f t="shared" si="71"/>
        <v>0</v>
      </c>
      <c r="AY39" s="171">
        <f t="shared" si="71"/>
        <v>0</v>
      </c>
      <c r="AZ39" s="171">
        <f t="shared" si="71"/>
        <v>0</v>
      </c>
      <c r="BA39" s="171">
        <f t="shared" si="71"/>
        <v>0</v>
      </c>
      <c r="BB39" s="171">
        <f t="shared" si="71"/>
        <v>0</v>
      </c>
      <c r="BC39" s="171">
        <f t="shared" si="71"/>
        <v>0</v>
      </c>
      <c r="BD39" s="171">
        <f t="shared" si="71"/>
        <v>0</v>
      </c>
      <c r="BE39" s="171">
        <f t="shared" si="71"/>
        <v>0</v>
      </c>
      <c r="BF39" s="171">
        <f t="shared" si="71"/>
        <v>0</v>
      </c>
      <c r="BG39" s="171">
        <f t="shared" si="71"/>
        <v>0</v>
      </c>
      <c r="BH39" s="171">
        <f t="shared" si="71"/>
        <v>0</v>
      </c>
      <c r="BI39" s="171">
        <f t="shared" si="71"/>
        <v>0</v>
      </c>
      <c r="BJ39" s="171">
        <f t="shared" si="71"/>
        <v>0</v>
      </c>
      <c r="BK39" s="171">
        <f t="shared" si="71"/>
        <v>0</v>
      </c>
      <c r="BL39" s="171">
        <f t="shared" si="71"/>
        <v>0</v>
      </c>
      <c r="BM39" s="171">
        <f t="shared" si="71"/>
        <v>0</v>
      </c>
      <c r="BN39" s="171">
        <f t="shared" si="71"/>
        <v>0</v>
      </c>
      <c r="BO39" s="171">
        <f t="shared" ref="BO39:CD39" si="72">(VLOOKUP(BO4,costs,2)*(1+OB)-VLOOKUP(BO4,costs,4))*(Market_price_conversion/BO16)*BO9</f>
        <v>0</v>
      </c>
      <c r="BP39" s="171">
        <f t="shared" si="72"/>
        <v>0</v>
      </c>
      <c r="BQ39" s="171">
        <f t="shared" si="72"/>
        <v>0</v>
      </c>
      <c r="BR39" s="171">
        <f t="shared" si="72"/>
        <v>0</v>
      </c>
      <c r="BS39" s="171">
        <f t="shared" si="72"/>
        <v>0</v>
      </c>
      <c r="BT39" s="171">
        <f t="shared" si="72"/>
        <v>0</v>
      </c>
      <c r="BU39" s="171">
        <f t="shared" si="72"/>
        <v>0</v>
      </c>
      <c r="BV39" s="171">
        <f t="shared" si="72"/>
        <v>0</v>
      </c>
      <c r="BW39" s="171">
        <f t="shared" si="72"/>
        <v>0</v>
      </c>
      <c r="BX39" s="171">
        <f t="shared" si="72"/>
        <v>0</v>
      </c>
      <c r="BY39" s="171">
        <f t="shared" si="72"/>
        <v>0</v>
      </c>
      <c r="BZ39" s="171">
        <f t="shared" si="72"/>
        <v>0</v>
      </c>
      <c r="CA39" s="171">
        <f t="shared" si="72"/>
        <v>0</v>
      </c>
      <c r="CB39" s="171">
        <f t="shared" si="72"/>
        <v>0</v>
      </c>
      <c r="CC39" s="171">
        <f t="shared" si="72"/>
        <v>0</v>
      </c>
      <c r="CD39" s="184">
        <f t="shared" si="72"/>
        <v>0</v>
      </c>
      <c r="CE39" s="171"/>
      <c r="CF39" s="171"/>
      <c r="CG39" s="171"/>
      <c r="CH39" s="171"/>
      <c r="CI39" s="171"/>
      <c r="CJ39" s="171"/>
      <c r="CK39" s="171"/>
      <c r="CL39" s="171"/>
      <c r="CM39" s="171"/>
      <c r="CN39" s="171"/>
      <c r="CO39" s="171"/>
      <c r="CP39" s="171"/>
      <c r="CQ39" s="171"/>
      <c r="CR39" s="171"/>
      <c r="CS39" s="171"/>
      <c r="CT39" s="171"/>
      <c r="CU39" s="171"/>
      <c r="CV39" s="171"/>
      <c r="CW39" s="171"/>
      <c r="CX39" s="171"/>
      <c r="CY39" s="171"/>
      <c r="CZ39" s="171"/>
      <c r="DA39" s="171"/>
    </row>
    <row r="40" spans="1:105">
      <c r="A40" s="176" t="s">
        <v>16744</v>
      </c>
      <c r="B40" s="553">
        <f t="shared" si="69"/>
        <v>0</v>
      </c>
      <c r="C40" s="171">
        <f t="shared" ref="C40:AH40" si="73">(VLOOKUP(C4,costs,3))*(Market_price_conversion/C16)*C9</f>
        <v>0</v>
      </c>
      <c r="D40" s="171">
        <f t="shared" si="73"/>
        <v>0</v>
      </c>
      <c r="E40" s="171">
        <f t="shared" si="73"/>
        <v>0</v>
      </c>
      <c r="F40" s="171">
        <f t="shared" si="73"/>
        <v>0</v>
      </c>
      <c r="G40" s="171">
        <f t="shared" si="73"/>
        <v>0</v>
      </c>
      <c r="H40" s="171">
        <f t="shared" si="73"/>
        <v>0</v>
      </c>
      <c r="I40" s="171">
        <f t="shared" si="73"/>
        <v>0</v>
      </c>
      <c r="J40" s="171">
        <f t="shared" si="73"/>
        <v>0</v>
      </c>
      <c r="K40" s="171">
        <f t="shared" si="73"/>
        <v>0</v>
      </c>
      <c r="L40" s="171">
        <f t="shared" si="73"/>
        <v>0</v>
      </c>
      <c r="M40" s="171">
        <f t="shared" si="73"/>
        <v>0</v>
      </c>
      <c r="N40" s="171">
        <f t="shared" si="73"/>
        <v>0</v>
      </c>
      <c r="O40" s="171">
        <f t="shared" si="73"/>
        <v>0</v>
      </c>
      <c r="P40" s="171">
        <f t="shared" si="73"/>
        <v>0</v>
      </c>
      <c r="Q40" s="171">
        <f t="shared" si="73"/>
        <v>0</v>
      </c>
      <c r="R40" s="171">
        <f t="shared" si="73"/>
        <v>0</v>
      </c>
      <c r="S40" s="171">
        <f t="shared" si="73"/>
        <v>0</v>
      </c>
      <c r="T40" s="171">
        <f t="shared" si="73"/>
        <v>0</v>
      </c>
      <c r="U40" s="171">
        <f t="shared" si="73"/>
        <v>0</v>
      </c>
      <c r="V40" s="171">
        <f t="shared" si="73"/>
        <v>0</v>
      </c>
      <c r="W40" s="171">
        <f t="shared" si="73"/>
        <v>0</v>
      </c>
      <c r="X40" s="171">
        <f t="shared" si="73"/>
        <v>0</v>
      </c>
      <c r="Y40" s="171">
        <f t="shared" si="73"/>
        <v>0</v>
      </c>
      <c r="Z40" s="171">
        <f t="shared" si="73"/>
        <v>0</v>
      </c>
      <c r="AA40" s="171">
        <f t="shared" si="73"/>
        <v>0</v>
      </c>
      <c r="AB40" s="171">
        <f t="shared" si="73"/>
        <v>0</v>
      </c>
      <c r="AC40" s="171">
        <f t="shared" si="73"/>
        <v>0</v>
      </c>
      <c r="AD40" s="171">
        <f t="shared" si="73"/>
        <v>0</v>
      </c>
      <c r="AE40" s="171">
        <f t="shared" si="73"/>
        <v>0</v>
      </c>
      <c r="AF40" s="171">
        <f t="shared" si="73"/>
        <v>0</v>
      </c>
      <c r="AG40" s="171">
        <f t="shared" si="73"/>
        <v>0</v>
      </c>
      <c r="AH40" s="171">
        <f t="shared" si="73"/>
        <v>0</v>
      </c>
      <c r="AI40" s="171">
        <f t="shared" ref="AI40:BN40" si="74">(VLOOKUP(AI4,costs,3))*(Market_price_conversion/AI16)*AI9</f>
        <v>0</v>
      </c>
      <c r="AJ40" s="171">
        <f t="shared" si="74"/>
        <v>0</v>
      </c>
      <c r="AK40" s="171">
        <f t="shared" si="74"/>
        <v>0</v>
      </c>
      <c r="AL40" s="171">
        <f t="shared" si="74"/>
        <v>0</v>
      </c>
      <c r="AM40" s="171">
        <f t="shared" si="74"/>
        <v>0</v>
      </c>
      <c r="AN40" s="171">
        <f t="shared" si="74"/>
        <v>0</v>
      </c>
      <c r="AO40" s="171">
        <f t="shared" si="74"/>
        <v>0</v>
      </c>
      <c r="AP40" s="171">
        <f t="shared" si="74"/>
        <v>0</v>
      </c>
      <c r="AQ40" s="171">
        <f t="shared" si="74"/>
        <v>0</v>
      </c>
      <c r="AR40" s="171">
        <f t="shared" si="74"/>
        <v>0</v>
      </c>
      <c r="AS40" s="171">
        <f t="shared" si="74"/>
        <v>0</v>
      </c>
      <c r="AT40" s="171">
        <f t="shared" si="74"/>
        <v>0</v>
      </c>
      <c r="AU40" s="171">
        <f t="shared" si="74"/>
        <v>0</v>
      </c>
      <c r="AV40" s="171">
        <f t="shared" si="74"/>
        <v>0</v>
      </c>
      <c r="AW40" s="171">
        <f t="shared" si="74"/>
        <v>0</v>
      </c>
      <c r="AX40" s="171">
        <f t="shared" si="74"/>
        <v>0</v>
      </c>
      <c r="AY40" s="171">
        <f t="shared" si="74"/>
        <v>0</v>
      </c>
      <c r="AZ40" s="171">
        <f t="shared" si="74"/>
        <v>0</v>
      </c>
      <c r="BA40" s="171">
        <f t="shared" si="74"/>
        <v>0</v>
      </c>
      <c r="BB40" s="171">
        <f t="shared" si="74"/>
        <v>0</v>
      </c>
      <c r="BC40" s="171">
        <f t="shared" si="74"/>
        <v>0</v>
      </c>
      <c r="BD40" s="171">
        <f t="shared" si="74"/>
        <v>0</v>
      </c>
      <c r="BE40" s="171">
        <f t="shared" si="74"/>
        <v>0</v>
      </c>
      <c r="BF40" s="171">
        <f t="shared" si="74"/>
        <v>0</v>
      </c>
      <c r="BG40" s="171">
        <f t="shared" si="74"/>
        <v>0</v>
      </c>
      <c r="BH40" s="171">
        <f t="shared" si="74"/>
        <v>0</v>
      </c>
      <c r="BI40" s="171">
        <f t="shared" si="74"/>
        <v>0</v>
      </c>
      <c r="BJ40" s="171">
        <f t="shared" si="74"/>
        <v>0</v>
      </c>
      <c r="BK40" s="171">
        <f t="shared" si="74"/>
        <v>0</v>
      </c>
      <c r="BL40" s="171">
        <f t="shared" si="74"/>
        <v>0</v>
      </c>
      <c r="BM40" s="171">
        <f t="shared" si="74"/>
        <v>0</v>
      </c>
      <c r="BN40" s="171">
        <f t="shared" si="74"/>
        <v>0</v>
      </c>
      <c r="BO40" s="171">
        <f t="shared" ref="BO40:CD40" si="75">(VLOOKUP(BO4,costs,3))*(Market_price_conversion/BO16)*BO9</f>
        <v>0</v>
      </c>
      <c r="BP40" s="171">
        <f t="shared" si="75"/>
        <v>0</v>
      </c>
      <c r="BQ40" s="171">
        <f t="shared" si="75"/>
        <v>0</v>
      </c>
      <c r="BR40" s="171">
        <f t="shared" si="75"/>
        <v>0</v>
      </c>
      <c r="BS40" s="171">
        <f t="shared" si="75"/>
        <v>0</v>
      </c>
      <c r="BT40" s="171">
        <f t="shared" si="75"/>
        <v>0</v>
      </c>
      <c r="BU40" s="171">
        <f t="shared" si="75"/>
        <v>0</v>
      </c>
      <c r="BV40" s="171">
        <f t="shared" si="75"/>
        <v>0</v>
      </c>
      <c r="BW40" s="171">
        <f t="shared" si="75"/>
        <v>0</v>
      </c>
      <c r="BX40" s="171">
        <f t="shared" si="75"/>
        <v>0</v>
      </c>
      <c r="BY40" s="171">
        <f t="shared" si="75"/>
        <v>0</v>
      </c>
      <c r="BZ40" s="171">
        <f t="shared" si="75"/>
        <v>0</v>
      </c>
      <c r="CA40" s="171">
        <f t="shared" si="75"/>
        <v>0</v>
      </c>
      <c r="CB40" s="171">
        <f t="shared" si="75"/>
        <v>0</v>
      </c>
      <c r="CC40" s="171">
        <f t="shared" si="75"/>
        <v>0</v>
      </c>
      <c r="CD40" s="184">
        <f t="shared" si="75"/>
        <v>0</v>
      </c>
      <c r="CE40" s="171"/>
      <c r="CF40" s="171"/>
      <c r="CG40" s="171"/>
      <c r="CH40" s="171"/>
      <c r="CI40" s="171"/>
      <c r="CJ40" s="171"/>
      <c r="CK40" s="171"/>
      <c r="CL40" s="171"/>
      <c r="CM40" s="171"/>
      <c r="CN40" s="171"/>
      <c r="CO40" s="171"/>
      <c r="CP40" s="171"/>
      <c r="CQ40" s="171"/>
      <c r="CR40" s="171"/>
      <c r="CS40" s="171"/>
      <c r="CT40" s="171"/>
      <c r="CU40" s="171"/>
      <c r="CV40" s="171"/>
      <c r="CW40" s="171"/>
      <c r="CX40" s="171"/>
      <c r="CY40" s="171"/>
      <c r="CZ40" s="171"/>
      <c r="DA40" s="171"/>
    </row>
    <row r="41" spans="1:105">
      <c r="A41" s="151" t="s">
        <v>16745</v>
      </c>
      <c r="B41" s="180">
        <f t="shared" si="69"/>
        <v>0</v>
      </c>
      <c r="C41" s="511">
        <f t="shared" ref="C41:AH41" si="76">(VLOOKUP(C4,costs,4))*(Market_price_conversion/C16)*C9</f>
        <v>0</v>
      </c>
      <c r="D41" s="511">
        <f t="shared" si="76"/>
        <v>0</v>
      </c>
      <c r="E41" s="511">
        <f t="shared" si="76"/>
        <v>0</v>
      </c>
      <c r="F41" s="511">
        <f t="shared" si="76"/>
        <v>0</v>
      </c>
      <c r="G41" s="511">
        <f t="shared" si="76"/>
        <v>0</v>
      </c>
      <c r="H41" s="511">
        <f t="shared" si="76"/>
        <v>0</v>
      </c>
      <c r="I41" s="511">
        <f t="shared" si="76"/>
        <v>0</v>
      </c>
      <c r="J41" s="511">
        <f t="shared" si="76"/>
        <v>0</v>
      </c>
      <c r="K41" s="511">
        <f t="shared" si="76"/>
        <v>0</v>
      </c>
      <c r="L41" s="511">
        <f t="shared" si="76"/>
        <v>0</v>
      </c>
      <c r="M41" s="511">
        <f t="shared" si="76"/>
        <v>0</v>
      </c>
      <c r="N41" s="511">
        <f t="shared" si="76"/>
        <v>0</v>
      </c>
      <c r="O41" s="511">
        <f t="shared" si="76"/>
        <v>0</v>
      </c>
      <c r="P41" s="511">
        <f t="shared" si="76"/>
        <v>0</v>
      </c>
      <c r="Q41" s="511">
        <f t="shared" si="76"/>
        <v>0</v>
      </c>
      <c r="R41" s="511">
        <f t="shared" si="76"/>
        <v>0</v>
      </c>
      <c r="S41" s="511">
        <f t="shared" si="76"/>
        <v>0</v>
      </c>
      <c r="T41" s="511">
        <f t="shared" si="76"/>
        <v>0</v>
      </c>
      <c r="U41" s="511">
        <f t="shared" si="76"/>
        <v>0</v>
      </c>
      <c r="V41" s="511">
        <f t="shared" si="76"/>
        <v>0</v>
      </c>
      <c r="W41" s="511">
        <f t="shared" si="76"/>
        <v>0</v>
      </c>
      <c r="X41" s="511">
        <f t="shared" si="76"/>
        <v>0</v>
      </c>
      <c r="Y41" s="511">
        <f t="shared" si="76"/>
        <v>0</v>
      </c>
      <c r="Z41" s="511">
        <f t="shared" si="76"/>
        <v>0</v>
      </c>
      <c r="AA41" s="511">
        <f t="shared" si="76"/>
        <v>0</v>
      </c>
      <c r="AB41" s="511">
        <f t="shared" si="76"/>
        <v>0</v>
      </c>
      <c r="AC41" s="511">
        <f t="shared" si="76"/>
        <v>0</v>
      </c>
      <c r="AD41" s="511">
        <f t="shared" si="76"/>
        <v>0</v>
      </c>
      <c r="AE41" s="511">
        <f t="shared" si="76"/>
        <v>0</v>
      </c>
      <c r="AF41" s="511">
        <f t="shared" si="76"/>
        <v>0</v>
      </c>
      <c r="AG41" s="511">
        <f t="shared" si="76"/>
        <v>0</v>
      </c>
      <c r="AH41" s="511">
        <f t="shared" si="76"/>
        <v>0</v>
      </c>
      <c r="AI41" s="511">
        <f t="shared" ref="AI41:BN41" si="77">(VLOOKUP(AI4,costs,4))*(Market_price_conversion/AI16)*AI9</f>
        <v>0</v>
      </c>
      <c r="AJ41" s="511">
        <f t="shared" si="77"/>
        <v>0</v>
      </c>
      <c r="AK41" s="511">
        <f t="shared" si="77"/>
        <v>0</v>
      </c>
      <c r="AL41" s="511">
        <f t="shared" si="77"/>
        <v>0</v>
      </c>
      <c r="AM41" s="511">
        <f t="shared" si="77"/>
        <v>0</v>
      </c>
      <c r="AN41" s="511">
        <f t="shared" si="77"/>
        <v>0</v>
      </c>
      <c r="AO41" s="511">
        <f t="shared" si="77"/>
        <v>0</v>
      </c>
      <c r="AP41" s="511">
        <f t="shared" si="77"/>
        <v>0</v>
      </c>
      <c r="AQ41" s="511">
        <f t="shared" si="77"/>
        <v>0</v>
      </c>
      <c r="AR41" s="511">
        <f t="shared" si="77"/>
        <v>0</v>
      </c>
      <c r="AS41" s="511">
        <f t="shared" si="77"/>
        <v>0</v>
      </c>
      <c r="AT41" s="511">
        <f t="shared" si="77"/>
        <v>0</v>
      </c>
      <c r="AU41" s="511">
        <f t="shared" si="77"/>
        <v>0</v>
      </c>
      <c r="AV41" s="511">
        <f t="shared" si="77"/>
        <v>0</v>
      </c>
      <c r="AW41" s="511">
        <f t="shared" si="77"/>
        <v>0</v>
      </c>
      <c r="AX41" s="511">
        <f t="shared" si="77"/>
        <v>0</v>
      </c>
      <c r="AY41" s="511">
        <f t="shared" si="77"/>
        <v>0</v>
      </c>
      <c r="AZ41" s="511">
        <f t="shared" si="77"/>
        <v>0</v>
      </c>
      <c r="BA41" s="511">
        <f t="shared" si="77"/>
        <v>0</v>
      </c>
      <c r="BB41" s="511">
        <f t="shared" si="77"/>
        <v>0</v>
      </c>
      <c r="BC41" s="511">
        <f t="shared" si="77"/>
        <v>0</v>
      </c>
      <c r="BD41" s="511">
        <f t="shared" si="77"/>
        <v>0</v>
      </c>
      <c r="BE41" s="511">
        <f t="shared" si="77"/>
        <v>0</v>
      </c>
      <c r="BF41" s="511">
        <f t="shared" si="77"/>
        <v>0</v>
      </c>
      <c r="BG41" s="511">
        <f t="shared" si="77"/>
        <v>0</v>
      </c>
      <c r="BH41" s="511">
        <f t="shared" si="77"/>
        <v>0</v>
      </c>
      <c r="BI41" s="511">
        <f t="shared" si="77"/>
        <v>0</v>
      </c>
      <c r="BJ41" s="511">
        <f t="shared" si="77"/>
        <v>0</v>
      </c>
      <c r="BK41" s="511">
        <f t="shared" si="77"/>
        <v>0</v>
      </c>
      <c r="BL41" s="511">
        <f t="shared" si="77"/>
        <v>0</v>
      </c>
      <c r="BM41" s="511">
        <f t="shared" si="77"/>
        <v>0</v>
      </c>
      <c r="BN41" s="511">
        <f t="shared" si="77"/>
        <v>0</v>
      </c>
      <c r="BO41" s="511">
        <f t="shared" ref="BO41:CD41" si="78">(VLOOKUP(BO4,costs,4))*(Market_price_conversion/BO16)*BO9</f>
        <v>0</v>
      </c>
      <c r="BP41" s="511">
        <f t="shared" si="78"/>
        <v>0</v>
      </c>
      <c r="BQ41" s="511">
        <f t="shared" si="78"/>
        <v>0</v>
      </c>
      <c r="BR41" s="511">
        <f t="shared" si="78"/>
        <v>0</v>
      </c>
      <c r="BS41" s="511">
        <f t="shared" si="78"/>
        <v>0</v>
      </c>
      <c r="BT41" s="511">
        <f t="shared" si="78"/>
        <v>0</v>
      </c>
      <c r="BU41" s="511">
        <f t="shared" si="78"/>
        <v>0</v>
      </c>
      <c r="BV41" s="511">
        <f t="shared" si="78"/>
        <v>0</v>
      </c>
      <c r="BW41" s="511">
        <f t="shared" si="78"/>
        <v>0</v>
      </c>
      <c r="BX41" s="511">
        <f t="shared" si="78"/>
        <v>0</v>
      </c>
      <c r="BY41" s="511">
        <f t="shared" si="78"/>
        <v>0</v>
      </c>
      <c r="BZ41" s="511">
        <f t="shared" si="78"/>
        <v>0</v>
      </c>
      <c r="CA41" s="511">
        <f t="shared" si="78"/>
        <v>0</v>
      </c>
      <c r="CB41" s="511">
        <f t="shared" si="78"/>
        <v>0</v>
      </c>
      <c r="CC41" s="511">
        <f t="shared" si="78"/>
        <v>0</v>
      </c>
      <c r="CD41" s="512">
        <f t="shared" si="78"/>
        <v>0</v>
      </c>
    </row>
    <row r="43" spans="1:105">
      <c r="A43" s="566" t="s">
        <v>16760</v>
      </c>
      <c r="B43" s="42"/>
      <c r="C43" s="42"/>
      <c r="D43" s="42"/>
      <c r="E43" s="42"/>
      <c r="F43" s="42"/>
      <c r="G43" s="42"/>
      <c r="H43" s="42"/>
      <c r="I43" s="42"/>
      <c r="J43" s="42"/>
      <c r="K43" s="42"/>
      <c r="L43" s="42"/>
      <c r="M43" s="42"/>
      <c r="N43" s="42"/>
      <c r="O43" s="42"/>
      <c r="P43" s="42"/>
      <c r="Q43" s="42"/>
      <c r="R43" s="42"/>
      <c r="S43" s="554"/>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9" tint="-0.249977111117893"/>
  </sheetPr>
  <dimension ref="A1:W69"/>
  <sheetViews>
    <sheetView showGridLines="0" showRowColHeaders="0" topLeftCell="E43" zoomScale="85" zoomScaleNormal="85" workbookViewId="0">
      <selection activeCell="F17" sqref="F17"/>
    </sheetView>
  </sheetViews>
  <sheetFormatPr defaultColWidth="0" defaultRowHeight="15.5" zeroHeight="1"/>
  <cols>
    <col min="1" max="1" width="3.07421875" customWidth="1"/>
    <col min="2" max="23" width="9.07421875" customWidth="1"/>
    <col min="24" max="26" width="9.07421875" hidden="1" customWidth="1"/>
    <col min="27" max="16384" width="9.07421875" hidden="1"/>
  </cols>
  <sheetData>
    <row r="1" spans="2:23" ht="10.4" customHeight="1"/>
    <row r="2" spans="2:23" ht="15.65" customHeight="1">
      <c r="B2" s="290"/>
      <c r="C2" s="290"/>
      <c r="D2" s="290"/>
      <c r="E2" s="290"/>
    </row>
    <row r="3" spans="2:23" ht="20">
      <c r="B3" s="291"/>
      <c r="C3" s="290"/>
      <c r="D3" s="290"/>
      <c r="E3" s="290"/>
    </row>
    <row r="4" spans="2:23" ht="20">
      <c r="B4" s="290"/>
      <c r="C4" s="290"/>
      <c r="D4" s="290"/>
      <c r="E4" s="290"/>
    </row>
    <row r="5" spans="2:23" ht="20">
      <c r="B5" s="290"/>
      <c r="C5" s="290"/>
      <c r="D5" s="290"/>
      <c r="E5" s="290"/>
    </row>
    <row r="6" spans="2:23" ht="20">
      <c r="B6" s="290"/>
      <c r="C6" s="290"/>
      <c r="D6" s="290"/>
      <c r="E6" s="290"/>
    </row>
    <row r="7" spans="2:23">
      <c r="B7" t="s">
        <v>46</v>
      </c>
    </row>
    <row r="8" spans="2:23">
      <c r="B8" t="s">
        <v>47</v>
      </c>
    </row>
    <row r="9" spans="2:23">
      <c r="B9" t="s">
        <v>48</v>
      </c>
    </row>
    <row r="10" spans="2:23"/>
    <row r="11" spans="2:23" ht="17.899999999999999" customHeight="1">
      <c r="B11" t="s">
        <v>49</v>
      </c>
      <c r="C11" s="461"/>
      <c r="D11" s="461"/>
      <c r="E11" s="461"/>
      <c r="F11" s="461"/>
      <c r="G11" s="461"/>
      <c r="H11" s="461"/>
      <c r="I11" s="461"/>
      <c r="J11" s="461"/>
      <c r="K11" s="461"/>
      <c r="L11" s="461"/>
      <c r="M11" s="461"/>
      <c r="N11" s="461"/>
      <c r="O11" s="461"/>
      <c r="P11" s="461"/>
      <c r="Q11" s="461"/>
      <c r="R11" s="461"/>
      <c r="S11" s="461"/>
      <c r="T11" s="461"/>
      <c r="U11" s="461"/>
      <c r="V11" s="461"/>
      <c r="W11" s="461"/>
    </row>
    <row r="12" spans="2:23" ht="17.899999999999999" customHeight="1">
      <c r="B12" t="s">
        <v>50</v>
      </c>
      <c r="C12" s="461"/>
      <c r="D12" s="461"/>
      <c r="E12" s="461"/>
      <c r="F12" s="461"/>
      <c r="G12" s="461"/>
      <c r="H12" s="461"/>
      <c r="I12" s="461"/>
      <c r="J12" s="461"/>
      <c r="K12" s="461"/>
      <c r="L12" s="461"/>
      <c r="M12" s="461"/>
      <c r="N12" s="461"/>
      <c r="O12" s="461"/>
      <c r="P12" s="461"/>
      <c r="Q12" s="461"/>
      <c r="R12" s="461"/>
      <c r="S12" s="461"/>
      <c r="T12" s="461"/>
      <c r="U12" s="461"/>
      <c r="V12" s="461"/>
      <c r="W12" s="461"/>
    </row>
    <row r="13" spans="2:23">
      <c r="B13" t="s">
        <v>51</v>
      </c>
    </row>
    <row r="14" spans="2:23"/>
    <row r="15" spans="2:23">
      <c r="B15" t="s">
        <v>52</v>
      </c>
    </row>
    <row r="16" spans="2:23"/>
    <row r="17" spans="2:20">
      <c r="B17" t="s">
        <v>53</v>
      </c>
    </row>
    <row r="18" spans="2:20">
      <c r="B18" t="s">
        <v>54</v>
      </c>
    </row>
    <row r="19" spans="2:20">
      <c r="B19" t="s">
        <v>55</v>
      </c>
    </row>
    <row r="20" spans="2:20"/>
    <row r="21" spans="2:20">
      <c r="B21" t="s">
        <v>56</v>
      </c>
    </row>
    <row r="22" spans="2:20"/>
    <row r="23" spans="2:20" ht="18">
      <c r="B23" s="521" t="s">
        <v>57</v>
      </c>
      <c r="C23" s="464"/>
      <c r="D23" s="464"/>
      <c r="E23" s="464"/>
      <c r="F23" s="464"/>
      <c r="G23" s="464"/>
      <c r="H23" s="464"/>
      <c r="I23" s="464"/>
      <c r="J23" s="464"/>
      <c r="K23" s="464"/>
      <c r="L23" s="464"/>
      <c r="M23" s="464"/>
      <c r="N23" s="464"/>
      <c r="O23" s="464"/>
      <c r="P23" s="464"/>
      <c r="Q23" s="464"/>
      <c r="R23" s="464"/>
      <c r="S23" s="464"/>
      <c r="T23" s="596"/>
    </row>
    <row r="24" spans="2:20" ht="18">
      <c r="B24" s="520" t="s">
        <v>58</v>
      </c>
      <c r="C24" s="310"/>
      <c r="D24" s="310"/>
      <c r="E24" s="310"/>
      <c r="F24" s="310"/>
      <c r="G24" s="346"/>
      <c r="H24" s="310"/>
      <c r="I24" s="310"/>
      <c r="J24" s="310"/>
      <c r="K24" s="310"/>
      <c r="L24" s="310"/>
      <c r="M24" s="310"/>
      <c r="N24" s="310"/>
      <c r="O24" s="310"/>
      <c r="P24" s="310"/>
      <c r="Q24" s="310"/>
      <c r="R24" s="346" t="s">
        <v>59</v>
      </c>
      <c r="S24" s="310"/>
      <c r="T24" s="311"/>
    </row>
    <row r="25" spans="2:20">
      <c r="B25" s="312" t="s">
        <v>60</v>
      </c>
      <c r="C25" s="310"/>
      <c r="D25" s="310"/>
      <c r="E25" s="310"/>
      <c r="F25" s="310"/>
      <c r="G25" s="310" t="s">
        <v>61</v>
      </c>
      <c r="H25" s="310"/>
      <c r="I25" s="310"/>
      <c r="J25" s="310"/>
      <c r="K25" s="310"/>
      <c r="L25" s="310"/>
      <c r="M25" s="310"/>
      <c r="N25" s="310"/>
      <c r="O25" s="310"/>
      <c r="P25" s="310"/>
      <c r="Q25" s="310"/>
      <c r="R25" s="310"/>
      <c r="S25" s="310"/>
      <c r="T25" s="311"/>
    </row>
    <row r="26" spans="2:20">
      <c r="B26" s="312" t="s">
        <v>62</v>
      </c>
      <c r="C26" s="310"/>
      <c r="D26" s="310"/>
      <c r="E26" s="310"/>
      <c r="F26" s="310"/>
      <c r="G26" s="310" t="s">
        <v>63</v>
      </c>
      <c r="H26" s="310"/>
      <c r="I26" s="310"/>
      <c r="J26" s="310"/>
      <c r="K26" s="310"/>
      <c r="L26" s="310"/>
      <c r="M26" s="310"/>
      <c r="N26" s="310"/>
      <c r="O26" s="310"/>
      <c r="P26" s="310"/>
      <c r="Q26" s="310"/>
      <c r="R26" s="310"/>
      <c r="S26" s="310"/>
      <c r="T26" s="311"/>
    </row>
    <row r="27" spans="2:20">
      <c r="B27" s="312" t="s">
        <v>64</v>
      </c>
      <c r="C27" s="310"/>
      <c r="D27" s="310"/>
      <c r="E27" s="310"/>
      <c r="F27" s="310"/>
      <c r="G27" s="310" t="s">
        <v>65</v>
      </c>
      <c r="H27" s="310"/>
      <c r="I27" s="310"/>
      <c r="J27" s="310"/>
      <c r="K27" s="310"/>
      <c r="L27" s="310"/>
      <c r="M27" s="310"/>
      <c r="N27" s="310"/>
      <c r="O27" s="310"/>
      <c r="P27" s="310"/>
      <c r="Q27" s="310"/>
      <c r="R27" s="310" t="s">
        <v>66</v>
      </c>
      <c r="S27" s="310"/>
      <c r="T27" s="311"/>
    </row>
    <row r="28" spans="2:20">
      <c r="B28" s="312"/>
      <c r="C28" s="310"/>
      <c r="D28" s="310"/>
      <c r="E28" s="310"/>
      <c r="F28" s="310"/>
      <c r="G28" s="310"/>
      <c r="H28" s="310"/>
      <c r="I28" s="310"/>
      <c r="J28" s="310"/>
      <c r="K28" s="310"/>
      <c r="L28" s="310"/>
      <c r="M28" s="310"/>
      <c r="N28" s="310"/>
      <c r="O28" s="310"/>
      <c r="P28" s="310"/>
      <c r="Q28" s="310"/>
      <c r="R28" s="310"/>
      <c r="S28" s="310"/>
      <c r="T28" s="311"/>
    </row>
    <row r="29" spans="2:20" ht="18">
      <c r="B29" s="520" t="s">
        <v>67</v>
      </c>
      <c r="C29" s="310"/>
      <c r="D29" s="310"/>
      <c r="E29" s="310"/>
      <c r="F29" s="310"/>
      <c r="G29" s="310"/>
      <c r="H29" s="310"/>
      <c r="I29" s="310"/>
      <c r="J29" s="310"/>
      <c r="K29" s="310"/>
      <c r="L29" s="310"/>
      <c r="M29" s="310"/>
      <c r="N29" s="310"/>
      <c r="O29" s="310"/>
      <c r="P29" s="310"/>
      <c r="Q29" s="310"/>
      <c r="R29" s="310"/>
      <c r="S29" s="310"/>
      <c r="T29" s="311"/>
    </row>
    <row r="30" spans="2:20">
      <c r="B30" s="366" t="s">
        <v>68</v>
      </c>
      <c r="C30" s="346"/>
      <c r="D30" s="346"/>
      <c r="E30" s="346"/>
      <c r="F30" s="346"/>
      <c r="G30" s="346" t="s">
        <v>69</v>
      </c>
      <c r="H30" s="346"/>
      <c r="I30" s="346"/>
      <c r="J30" s="346"/>
      <c r="K30" s="346"/>
      <c r="L30" s="346"/>
      <c r="M30" s="346"/>
      <c r="N30" s="346"/>
      <c r="O30" s="346"/>
      <c r="P30" s="346"/>
      <c r="Q30" s="346"/>
      <c r="R30" s="346" t="s">
        <v>70</v>
      </c>
      <c r="S30" s="310"/>
      <c r="T30" s="311"/>
    </row>
    <row r="31" spans="2:20">
      <c r="B31" s="366" t="s">
        <v>71</v>
      </c>
      <c r="C31" s="346"/>
      <c r="D31" s="346"/>
      <c r="E31" s="346"/>
      <c r="F31" s="346"/>
      <c r="G31" s="346" t="s">
        <v>72</v>
      </c>
      <c r="H31" s="346"/>
      <c r="I31" s="346"/>
      <c r="J31" s="346"/>
      <c r="K31" s="346"/>
      <c r="L31" s="346"/>
      <c r="M31" s="346"/>
      <c r="N31" s="346"/>
      <c r="O31" s="346"/>
      <c r="P31" s="346"/>
      <c r="Q31" s="346"/>
      <c r="R31" s="346" t="s">
        <v>70</v>
      </c>
      <c r="S31" s="310"/>
      <c r="T31" s="311"/>
    </row>
    <row r="32" spans="2:20">
      <c r="B32" s="312"/>
      <c r="C32" s="310"/>
      <c r="D32" s="310"/>
      <c r="E32" s="310"/>
      <c r="F32" s="310"/>
      <c r="G32" s="310"/>
      <c r="H32" s="310"/>
      <c r="I32" s="310"/>
      <c r="J32" s="310"/>
      <c r="K32" s="310"/>
      <c r="L32" s="310"/>
      <c r="M32" s="310"/>
      <c r="N32" s="310"/>
      <c r="O32" s="310"/>
      <c r="P32" s="310"/>
      <c r="Q32" s="310"/>
      <c r="R32" s="310"/>
      <c r="S32" s="310"/>
      <c r="T32" s="311"/>
    </row>
    <row r="33" spans="2:20" ht="18">
      <c r="B33" s="520" t="s">
        <v>73</v>
      </c>
      <c r="C33" s="310"/>
      <c r="D33" s="310"/>
      <c r="E33" s="310"/>
      <c r="F33" s="310"/>
      <c r="G33" s="310"/>
      <c r="H33" s="310"/>
      <c r="I33" s="310"/>
      <c r="J33" s="310"/>
      <c r="K33" s="310"/>
      <c r="L33" s="310"/>
      <c r="M33" s="310"/>
      <c r="N33" s="310"/>
      <c r="O33" s="310"/>
      <c r="P33" s="310"/>
      <c r="Q33" s="310"/>
      <c r="R33" s="310"/>
      <c r="S33" s="310"/>
      <c r="T33" s="311"/>
    </row>
    <row r="34" spans="2:20">
      <c r="B34" s="312" t="s">
        <v>74</v>
      </c>
      <c r="C34" s="310"/>
      <c r="D34" s="310"/>
      <c r="E34" s="310"/>
      <c r="F34" s="310"/>
      <c r="G34" s="310" t="s">
        <v>75</v>
      </c>
      <c r="H34" s="310"/>
      <c r="I34" s="310"/>
      <c r="J34" s="310"/>
      <c r="K34" s="310"/>
      <c r="L34" s="310"/>
      <c r="M34" s="310"/>
      <c r="N34" s="310"/>
      <c r="O34" s="310"/>
      <c r="P34" s="310"/>
      <c r="Q34" s="310"/>
      <c r="R34" s="310" t="s">
        <v>76</v>
      </c>
      <c r="S34" s="310"/>
      <c r="T34" s="311"/>
    </row>
    <row r="35" spans="2:20">
      <c r="B35" s="312"/>
      <c r="C35" s="310"/>
      <c r="D35" s="310"/>
      <c r="E35" s="310"/>
      <c r="F35" s="310"/>
      <c r="G35" s="310"/>
      <c r="H35" s="310"/>
      <c r="I35" s="310"/>
      <c r="J35" s="310"/>
      <c r="K35" s="310"/>
      <c r="L35" s="310"/>
      <c r="M35" s="310"/>
      <c r="N35" s="310"/>
      <c r="O35" s="310"/>
      <c r="P35" s="310"/>
      <c r="Q35" s="310"/>
      <c r="R35" s="310"/>
      <c r="S35" s="310"/>
      <c r="T35" s="311"/>
    </row>
    <row r="36" spans="2:20" ht="18">
      <c r="B36" s="520" t="s">
        <v>77</v>
      </c>
      <c r="C36" s="310"/>
      <c r="D36" s="310"/>
      <c r="E36" s="310"/>
      <c r="F36" s="310"/>
      <c r="G36" s="310"/>
      <c r="H36" s="310"/>
      <c r="I36" s="310"/>
      <c r="J36" s="310"/>
      <c r="K36" s="310"/>
      <c r="L36" s="310"/>
      <c r="M36" s="310"/>
      <c r="N36" s="310"/>
      <c r="O36" s="310"/>
      <c r="P36" s="310"/>
      <c r="Q36" s="310"/>
      <c r="R36" s="310"/>
      <c r="S36" s="310"/>
      <c r="T36" s="311"/>
    </row>
    <row r="37" spans="2:20" ht="18">
      <c r="B37" s="520" t="s">
        <v>78</v>
      </c>
      <c r="C37" s="310"/>
      <c r="D37" s="310"/>
      <c r="E37" s="310"/>
      <c r="F37" s="310"/>
      <c r="G37" s="310"/>
      <c r="H37" s="310"/>
      <c r="I37" s="310"/>
      <c r="J37" s="310"/>
      <c r="K37" s="310"/>
      <c r="L37" s="310"/>
      <c r="M37" s="310"/>
      <c r="N37" s="310"/>
      <c r="O37" s="310"/>
      <c r="P37" s="310"/>
      <c r="Q37" s="310"/>
      <c r="R37" s="310"/>
      <c r="S37" s="310"/>
      <c r="T37" s="311"/>
    </row>
    <row r="38" spans="2:20">
      <c r="B38" s="312" t="s">
        <v>79</v>
      </c>
      <c r="C38" s="310"/>
      <c r="D38" s="310"/>
      <c r="E38" s="310"/>
      <c r="F38" s="310"/>
      <c r="G38" s="310" t="s">
        <v>80</v>
      </c>
      <c r="H38" s="310"/>
      <c r="I38" s="310"/>
      <c r="J38" s="310"/>
      <c r="K38" s="310"/>
      <c r="L38" s="310"/>
      <c r="M38" s="310"/>
      <c r="N38" s="310"/>
      <c r="O38" s="310"/>
      <c r="P38" s="310"/>
      <c r="Q38" s="310"/>
      <c r="R38" s="310" t="s">
        <v>76</v>
      </c>
      <c r="S38" s="310"/>
      <c r="T38" s="311"/>
    </row>
    <row r="39" spans="2:20">
      <c r="B39" s="312" t="s">
        <v>81</v>
      </c>
      <c r="C39" s="310"/>
      <c r="D39" s="310"/>
      <c r="E39" s="310"/>
      <c r="F39" s="310"/>
      <c r="G39" s="310" t="s">
        <v>82</v>
      </c>
      <c r="H39" s="310"/>
      <c r="I39" s="310"/>
      <c r="J39" s="310"/>
      <c r="K39" s="310"/>
      <c r="L39" s="310"/>
      <c r="M39" s="310"/>
      <c r="N39" s="310"/>
      <c r="O39" s="310"/>
      <c r="P39" s="310"/>
      <c r="Q39" s="310"/>
      <c r="R39" s="310" t="s">
        <v>76</v>
      </c>
      <c r="S39" s="310"/>
      <c r="T39" s="311"/>
    </row>
    <row r="40" spans="2:20">
      <c r="B40" s="312"/>
      <c r="C40" s="310"/>
      <c r="D40" s="310"/>
      <c r="E40" s="310"/>
      <c r="F40" s="310"/>
      <c r="G40" s="310"/>
      <c r="H40" s="310"/>
      <c r="I40" s="310"/>
      <c r="J40" s="310"/>
      <c r="K40" s="310"/>
      <c r="L40" s="310"/>
      <c r="M40" s="310"/>
      <c r="N40" s="310"/>
      <c r="O40" s="310"/>
      <c r="P40" s="310"/>
      <c r="Q40" s="310"/>
      <c r="R40" s="310"/>
      <c r="S40" s="310"/>
      <c r="T40" s="311"/>
    </row>
    <row r="41" spans="2:20" ht="18">
      <c r="B41" s="520" t="s">
        <v>83</v>
      </c>
      <c r="C41" s="310"/>
      <c r="D41" s="310"/>
      <c r="E41" s="310"/>
      <c r="F41" s="310"/>
      <c r="G41" s="310"/>
      <c r="H41" s="310"/>
      <c r="I41" s="310"/>
      <c r="J41" s="310"/>
      <c r="K41" s="310"/>
      <c r="L41" s="310"/>
      <c r="M41" s="310"/>
      <c r="N41" s="310"/>
      <c r="O41" s="310"/>
      <c r="P41" s="310"/>
      <c r="Q41" s="310"/>
      <c r="R41" s="310"/>
      <c r="S41" s="310"/>
      <c r="T41" s="311"/>
    </row>
    <row r="42" spans="2:20">
      <c r="B42" s="312" t="s">
        <v>84</v>
      </c>
      <c r="C42" s="310"/>
      <c r="D42" s="310"/>
      <c r="E42" s="310"/>
      <c r="F42" s="310"/>
      <c r="G42" s="310" t="s">
        <v>85</v>
      </c>
      <c r="H42" s="310"/>
      <c r="I42" s="310"/>
      <c r="J42" s="310"/>
      <c r="K42" s="310"/>
      <c r="L42" s="310"/>
      <c r="M42" s="310"/>
      <c r="N42" s="310"/>
      <c r="O42" s="310"/>
      <c r="P42" s="310"/>
      <c r="Q42" s="310"/>
      <c r="R42" s="310" t="s">
        <v>76</v>
      </c>
      <c r="S42" s="310"/>
      <c r="T42" s="311"/>
    </row>
    <row r="43" spans="2:20">
      <c r="B43" s="312" t="s">
        <v>86</v>
      </c>
      <c r="C43" s="310"/>
      <c r="D43" s="310"/>
      <c r="E43" s="310"/>
      <c r="F43" s="310"/>
      <c r="G43" s="310" t="s">
        <v>87</v>
      </c>
      <c r="H43" s="310"/>
      <c r="I43" s="310"/>
      <c r="J43" s="310"/>
      <c r="K43" s="310"/>
      <c r="L43" s="310"/>
      <c r="M43" s="310"/>
      <c r="N43" s="310"/>
      <c r="O43" s="310"/>
      <c r="P43" s="310"/>
      <c r="Q43" s="310"/>
      <c r="R43" s="310" t="s">
        <v>76</v>
      </c>
      <c r="S43" s="310"/>
      <c r="T43" s="311"/>
    </row>
    <row r="44" spans="2:20">
      <c r="B44" s="312" t="s">
        <v>88</v>
      </c>
      <c r="C44" s="310"/>
      <c r="D44" s="310"/>
      <c r="E44" s="310"/>
      <c r="F44" s="310"/>
      <c r="G44" s="310" t="s">
        <v>89</v>
      </c>
      <c r="H44" s="310"/>
      <c r="I44" s="310"/>
      <c r="J44" s="310"/>
      <c r="K44" s="310"/>
      <c r="L44" s="310"/>
      <c r="M44" s="310"/>
      <c r="N44" s="310"/>
      <c r="O44" s="310"/>
      <c r="P44" s="310"/>
      <c r="Q44" s="310"/>
      <c r="R44" s="310" t="s">
        <v>76</v>
      </c>
      <c r="S44" s="310"/>
      <c r="T44" s="311"/>
    </row>
    <row r="45" spans="2:20">
      <c r="B45" s="312" t="s">
        <v>90</v>
      </c>
      <c r="C45" s="310"/>
      <c r="D45" s="310"/>
      <c r="E45" s="310"/>
      <c r="F45" s="310"/>
      <c r="G45" s="310" t="s">
        <v>91</v>
      </c>
      <c r="H45" s="310"/>
      <c r="I45" s="310"/>
      <c r="J45" s="310"/>
      <c r="K45" s="310"/>
      <c r="L45" s="310"/>
      <c r="M45" s="310"/>
      <c r="N45" s="310"/>
      <c r="O45" s="310"/>
      <c r="P45" s="310"/>
      <c r="Q45" s="310"/>
      <c r="R45" s="310" t="s">
        <v>76</v>
      </c>
      <c r="S45" s="310"/>
      <c r="T45" s="311"/>
    </row>
    <row r="46" spans="2:20">
      <c r="B46" s="312" t="s">
        <v>92</v>
      </c>
      <c r="C46" s="310"/>
      <c r="D46" s="310"/>
      <c r="E46" s="310"/>
      <c r="F46" s="310"/>
      <c r="G46" s="310" t="s">
        <v>93</v>
      </c>
      <c r="H46" s="310"/>
      <c r="I46" s="310"/>
      <c r="J46" s="310"/>
      <c r="K46" s="310"/>
      <c r="L46" s="310"/>
      <c r="M46" s="310"/>
      <c r="N46" s="310"/>
      <c r="O46" s="310"/>
      <c r="P46" s="310"/>
      <c r="Q46" s="310"/>
      <c r="R46" s="310" t="s">
        <v>76</v>
      </c>
      <c r="S46" s="310"/>
      <c r="T46" s="311"/>
    </row>
    <row r="47" spans="2:20">
      <c r="B47" s="312"/>
      <c r="C47" s="310"/>
      <c r="D47" s="310"/>
      <c r="E47" s="310"/>
      <c r="F47" s="310"/>
      <c r="G47" s="310"/>
      <c r="H47" s="310"/>
      <c r="I47" s="310"/>
      <c r="J47" s="310"/>
      <c r="K47" s="310"/>
      <c r="L47" s="310"/>
      <c r="M47" s="310"/>
      <c r="N47" s="310"/>
      <c r="O47" s="310"/>
      <c r="P47" s="310"/>
      <c r="Q47" s="310"/>
      <c r="R47" s="310"/>
      <c r="S47" s="310"/>
      <c r="T47" s="311"/>
    </row>
    <row r="48" spans="2:20" ht="18">
      <c r="B48" s="520" t="s">
        <v>94</v>
      </c>
      <c r="C48" s="310"/>
      <c r="D48" s="310"/>
      <c r="E48" s="310"/>
      <c r="F48" s="310"/>
      <c r="G48" s="310"/>
      <c r="H48" s="310"/>
      <c r="I48" s="310"/>
      <c r="J48" s="310"/>
      <c r="K48" s="310"/>
      <c r="L48" s="310"/>
      <c r="M48" s="310"/>
      <c r="N48" s="310"/>
      <c r="O48" s="310"/>
      <c r="P48" s="310"/>
      <c r="Q48" s="310"/>
      <c r="R48" s="310"/>
      <c r="S48" s="310"/>
      <c r="T48" s="311"/>
    </row>
    <row r="49" spans="2:20">
      <c r="B49" s="312" t="s">
        <v>95</v>
      </c>
      <c r="C49" s="310"/>
      <c r="D49" s="310"/>
      <c r="E49" s="310"/>
      <c r="F49" s="310"/>
      <c r="G49" s="310" t="s">
        <v>96</v>
      </c>
      <c r="H49" s="310"/>
      <c r="I49" s="310"/>
      <c r="J49" s="310"/>
      <c r="K49" s="310"/>
      <c r="L49" s="310"/>
      <c r="M49" s="310"/>
      <c r="N49" s="310"/>
      <c r="O49" s="310"/>
      <c r="P49" s="310"/>
      <c r="Q49" s="310"/>
      <c r="R49" s="310" t="s">
        <v>76</v>
      </c>
      <c r="S49" s="310"/>
      <c r="T49" s="311"/>
    </row>
    <row r="50" spans="2:20">
      <c r="B50" s="312" t="s">
        <v>97</v>
      </c>
      <c r="C50" s="310"/>
      <c r="D50" s="310"/>
      <c r="E50" s="310"/>
      <c r="F50" s="310"/>
      <c r="G50" s="310" t="s">
        <v>98</v>
      </c>
      <c r="H50" s="310"/>
      <c r="I50" s="310"/>
      <c r="J50" s="310"/>
      <c r="K50" s="310"/>
      <c r="L50" s="310"/>
      <c r="M50" s="310"/>
      <c r="N50" s="310"/>
      <c r="O50" s="310"/>
      <c r="P50" s="310"/>
      <c r="Q50" s="310"/>
      <c r="R50" s="310" t="s">
        <v>76</v>
      </c>
      <c r="S50" s="310"/>
      <c r="T50" s="311"/>
    </row>
    <row r="51" spans="2:20">
      <c r="B51" s="312" t="s">
        <v>99</v>
      </c>
      <c r="C51" s="310"/>
      <c r="D51" s="310"/>
      <c r="E51" s="310"/>
      <c r="F51" s="310"/>
      <c r="G51" s="310" t="s">
        <v>100</v>
      </c>
      <c r="H51" s="310"/>
      <c r="I51" s="310"/>
      <c r="J51" s="310"/>
      <c r="K51" s="310"/>
      <c r="L51" s="310"/>
      <c r="M51" s="310"/>
      <c r="N51" s="310"/>
      <c r="O51" s="310"/>
      <c r="P51" s="310"/>
      <c r="Q51" s="310"/>
      <c r="R51" s="310" t="s">
        <v>76</v>
      </c>
      <c r="S51" s="310"/>
      <c r="T51" s="311"/>
    </row>
    <row r="52" spans="2:20">
      <c r="B52" s="312" t="s">
        <v>101</v>
      </c>
      <c r="C52" s="310"/>
      <c r="D52" s="310"/>
      <c r="E52" s="310"/>
      <c r="F52" s="310"/>
      <c r="G52" s="310" t="s">
        <v>102</v>
      </c>
      <c r="H52" s="310"/>
      <c r="I52" s="310"/>
      <c r="J52" s="310"/>
      <c r="K52" s="310"/>
      <c r="L52" s="310"/>
      <c r="M52" s="310"/>
      <c r="N52" s="310"/>
      <c r="O52" s="310"/>
      <c r="P52" s="310"/>
      <c r="Q52" s="310"/>
      <c r="R52" s="310" t="s">
        <v>76</v>
      </c>
      <c r="S52" s="310"/>
      <c r="T52" s="311"/>
    </row>
    <row r="53" spans="2:20">
      <c r="B53" s="312" t="s">
        <v>103</v>
      </c>
      <c r="C53" s="310"/>
      <c r="D53" s="310"/>
      <c r="E53" s="310"/>
      <c r="F53" s="310"/>
      <c r="G53" s="310" t="s">
        <v>104</v>
      </c>
      <c r="H53" s="310"/>
      <c r="I53" s="310"/>
      <c r="J53" s="310"/>
      <c r="K53" s="310"/>
      <c r="L53" s="310"/>
      <c r="M53" s="310"/>
      <c r="N53" s="310"/>
      <c r="O53" s="310"/>
      <c r="P53" s="310"/>
      <c r="Q53" s="310"/>
      <c r="R53" s="310" t="s">
        <v>76</v>
      </c>
      <c r="S53" s="310"/>
      <c r="T53" s="311"/>
    </row>
    <row r="54" spans="2:20">
      <c r="B54" s="312" t="s">
        <v>105</v>
      </c>
      <c r="C54" s="310"/>
      <c r="D54" s="310"/>
      <c r="E54" s="310"/>
      <c r="F54" s="310"/>
      <c r="G54" s="310" t="s">
        <v>106</v>
      </c>
      <c r="H54" s="310"/>
      <c r="I54" s="310"/>
      <c r="J54" s="310"/>
      <c r="K54" s="310"/>
      <c r="L54" s="310"/>
      <c r="M54" s="310"/>
      <c r="N54" s="310"/>
      <c r="O54" s="310"/>
      <c r="P54" s="310"/>
      <c r="Q54" s="310"/>
      <c r="R54" s="310" t="s">
        <v>76</v>
      </c>
      <c r="S54" s="310"/>
      <c r="T54" s="311"/>
    </row>
    <row r="55" spans="2:20">
      <c r="B55" s="364"/>
      <c r="C55" s="465"/>
      <c r="D55" s="465"/>
      <c r="E55" s="465"/>
      <c r="F55" s="465"/>
      <c r="G55" s="465"/>
      <c r="H55" s="465"/>
      <c r="I55" s="465"/>
      <c r="J55" s="465"/>
      <c r="K55" s="465"/>
      <c r="L55" s="465"/>
      <c r="M55" s="465"/>
      <c r="N55" s="465"/>
      <c r="O55" s="465"/>
      <c r="P55" s="465"/>
      <c r="Q55" s="465"/>
      <c r="R55" s="465"/>
      <c r="S55" s="465"/>
      <c r="T55" s="466"/>
    </row>
    <row r="56" spans="2:20"/>
    <row r="62" spans="2:20"/>
    <row r="63" spans="2:20"/>
    <row r="64" spans="2:20"/>
    <row r="69"/>
  </sheetData>
  <sheetProtection password="CDA2" sheet="1" objects="1" scenarios="1"/>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tOutputCover">
    <tabColor rgb="FF54565B"/>
    <pageSetUpPr fitToPage="1"/>
  </sheetPr>
  <dimension ref="A1:P32"/>
  <sheetViews>
    <sheetView showGridLines="0" showRowColHeaders="0" workbookViewId="0">
      <selection activeCell="F17" sqref="F17"/>
    </sheetView>
  </sheetViews>
  <sheetFormatPr defaultColWidth="7" defaultRowHeight="12.5"/>
  <cols>
    <col min="1" max="1" width="2.07421875" style="435" customWidth="1"/>
    <col min="2" max="2" width="5.69140625" style="435" customWidth="1"/>
    <col min="3" max="3" width="6" style="435" customWidth="1"/>
    <col min="4" max="4" width="38.69140625" style="435" customWidth="1"/>
    <col min="5" max="256" width="7" style="435"/>
    <col min="257" max="257" width="2.07421875" style="435" customWidth="1"/>
    <col min="258" max="258" width="5.69140625" style="435" customWidth="1"/>
    <col min="259" max="259" width="6" style="435" customWidth="1"/>
    <col min="260" max="260" width="38.69140625" style="435" customWidth="1"/>
    <col min="261" max="512" width="7" style="435"/>
    <col min="513" max="513" width="2.07421875" style="435" customWidth="1"/>
    <col min="514" max="514" width="5.69140625" style="435" customWidth="1"/>
    <col min="515" max="515" width="6" style="435" customWidth="1"/>
    <col min="516" max="516" width="38.69140625" style="435" customWidth="1"/>
    <col min="517" max="768" width="7" style="435"/>
    <col min="769" max="769" width="2.07421875" style="435" customWidth="1"/>
    <col min="770" max="770" width="5.69140625" style="435" customWidth="1"/>
    <col min="771" max="771" width="6" style="435" customWidth="1"/>
    <col min="772" max="772" width="38.69140625" style="435" customWidth="1"/>
    <col min="773" max="1024" width="7" style="435"/>
    <col min="1025" max="1025" width="2.07421875" style="435" customWidth="1"/>
    <col min="1026" max="1026" width="5.69140625" style="435" customWidth="1"/>
    <col min="1027" max="1027" width="6" style="435" customWidth="1"/>
    <col min="1028" max="1028" width="38.69140625" style="435" customWidth="1"/>
    <col min="1029" max="1280" width="7" style="435"/>
    <col min="1281" max="1281" width="2.07421875" style="435" customWidth="1"/>
    <col min="1282" max="1282" width="5.69140625" style="435" customWidth="1"/>
    <col min="1283" max="1283" width="6" style="435" customWidth="1"/>
    <col min="1284" max="1284" width="38.69140625" style="435" customWidth="1"/>
    <col min="1285" max="1536" width="7" style="435"/>
    <col min="1537" max="1537" width="2.07421875" style="435" customWidth="1"/>
    <col min="1538" max="1538" width="5.69140625" style="435" customWidth="1"/>
    <col min="1539" max="1539" width="6" style="435" customWidth="1"/>
    <col min="1540" max="1540" width="38.69140625" style="435" customWidth="1"/>
    <col min="1541" max="1792" width="7" style="435"/>
    <col min="1793" max="1793" width="2.07421875" style="435" customWidth="1"/>
    <col min="1794" max="1794" width="5.69140625" style="435" customWidth="1"/>
    <col min="1795" max="1795" width="6" style="435" customWidth="1"/>
    <col min="1796" max="1796" width="38.69140625" style="435" customWidth="1"/>
    <col min="1797" max="2048" width="7" style="435"/>
    <col min="2049" max="2049" width="2.07421875" style="435" customWidth="1"/>
    <col min="2050" max="2050" width="5.69140625" style="435" customWidth="1"/>
    <col min="2051" max="2051" width="6" style="435" customWidth="1"/>
    <col min="2052" max="2052" width="38.69140625" style="435" customWidth="1"/>
    <col min="2053" max="2304" width="7" style="435"/>
    <col min="2305" max="2305" width="2.07421875" style="435" customWidth="1"/>
    <col min="2306" max="2306" width="5.69140625" style="435" customWidth="1"/>
    <col min="2307" max="2307" width="6" style="435" customWidth="1"/>
    <col min="2308" max="2308" width="38.69140625" style="435" customWidth="1"/>
    <col min="2309" max="2560" width="7" style="435"/>
    <col min="2561" max="2561" width="2.07421875" style="435" customWidth="1"/>
    <col min="2562" max="2562" width="5.69140625" style="435" customWidth="1"/>
    <col min="2563" max="2563" width="6" style="435" customWidth="1"/>
    <col min="2564" max="2564" width="38.69140625" style="435" customWidth="1"/>
    <col min="2565" max="2816" width="7" style="435"/>
    <col min="2817" max="2817" width="2.07421875" style="435" customWidth="1"/>
    <col min="2818" max="2818" width="5.69140625" style="435" customWidth="1"/>
    <col min="2819" max="2819" width="6" style="435" customWidth="1"/>
    <col min="2820" max="2820" width="38.69140625" style="435" customWidth="1"/>
    <col min="2821" max="3072" width="7" style="435"/>
    <col min="3073" max="3073" width="2.07421875" style="435" customWidth="1"/>
    <col min="3074" max="3074" width="5.69140625" style="435" customWidth="1"/>
    <col min="3075" max="3075" width="6" style="435" customWidth="1"/>
    <col min="3076" max="3076" width="38.69140625" style="435" customWidth="1"/>
    <col min="3077" max="3328" width="7" style="435"/>
    <col min="3329" max="3329" width="2.07421875" style="435" customWidth="1"/>
    <col min="3330" max="3330" width="5.69140625" style="435" customWidth="1"/>
    <col min="3331" max="3331" width="6" style="435" customWidth="1"/>
    <col min="3332" max="3332" width="38.69140625" style="435" customWidth="1"/>
    <col min="3333" max="3584" width="7" style="435"/>
    <col min="3585" max="3585" width="2.07421875" style="435" customWidth="1"/>
    <col min="3586" max="3586" width="5.69140625" style="435" customWidth="1"/>
    <col min="3587" max="3587" width="6" style="435" customWidth="1"/>
    <col min="3588" max="3588" width="38.69140625" style="435" customWidth="1"/>
    <col min="3589" max="3840" width="7" style="435"/>
    <col min="3841" max="3841" width="2.07421875" style="435" customWidth="1"/>
    <col min="3842" max="3842" width="5.69140625" style="435" customWidth="1"/>
    <col min="3843" max="3843" width="6" style="435" customWidth="1"/>
    <col min="3844" max="3844" width="38.69140625" style="435" customWidth="1"/>
    <col min="3845" max="4096" width="7" style="435"/>
    <col min="4097" max="4097" width="2.07421875" style="435" customWidth="1"/>
    <col min="4098" max="4098" width="5.69140625" style="435" customWidth="1"/>
    <col min="4099" max="4099" width="6" style="435" customWidth="1"/>
    <col min="4100" max="4100" width="38.69140625" style="435" customWidth="1"/>
    <col min="4101" max="4352" width="7" style="435"/>
    <col min="4353" max="4353" width="2.07421875" style="435" customWidth="1"/>
    <col min="4354" max="4354" width="5.69140625" style="435" customWidth="1"/>
    <col min="4355" max="4355" width="6" style="435" customWidth="1"/>
    <col min="4356" max="4356" width="38.69140625" style="435" customWidth="1"/>
    <col min="4357" max="4608" width="7" style="435"/>
    <col min="4609" max="4609" width="2.07421875" style="435" customWidth="1"/>
    <col min="4610" max="4610" width="5.69140625" style="435" customWidth="1"/>
    <col min="4611" max="4611" width="6" style="435" customWidth="1"/>
    <col min="4612" max="4612" width="38.69140625" style="435" customWidth="1"/>
    <col min="4613" max="4864" width="7" style="435"/>
    <col min="4865" max="4865" width="2.07421875" style="435" customWidth="1"/>
    <col min="4866" max="4866" width="5.69140625" style="435" customWidth="1"/>
    <col min="4867" max="4867" width="6" style="435" customWidth="1"/>
    <col min="4868" max="4868" width="38.69140625" style="435" customWidth="1"/>
    <col min="4869" max="5120" width="7" style="435"/>
    <col min="5121" max="5121" width="2.07421875" style="435" customWidth="1"/>
    <col min="5122" max="5122" width="5.69140625" style="435" customWidth="1"/>
    <col min="5123" max="5123" width="6" style="435" customWidth="1"/>
    <col min="5124" max="5124" width="38.69140625" style="435" customWidth="1"/>
    <col min="5125" max="5376" width="7" style="435"/>
    <col min="5377" max="5377" width="2.07421875" style="435" customWidth="1"/>
    <col min="5378" max="5378" width="5.69140625" style="435" customWidth="1"/>
    <col min="5379" max="5379" width="6" style="435" customWidth="1"/>
    <col min="5380" max="5380" width="38.69140625" style="435" customWidth="1"/>
    <col min="5381" max="5632" width="7" style="435"/>
    <col min="5633" max="5633" width="2.07421875" style="435" customWidth="1"/>
    <col min="5634" max="5634" width="5.69140625" style="435" customWidth="1"/>
    <col min="5635" max="5635" width="6" style="435" customWidth="1"/>
    <col min="5636" max="5636" width="38.69140625" style="435" customWidth="1"/>
    <col min="5637" max="5888" width="7" style="435"/>
    <col min="5889" max="5889" width="2.07421875" style="435" customWidth="1"/>
    <col min="5890" max="5890" width="5.69140625" style="435" customWidth="1"/>
    <col min="5891" max="5891" width="6" style="435" customWidth="1"/>
    <col min="5892" max="5892" width="38.69140625" style="435" customWidth="1"/>
    <col min="5893" max="6144" width="7" style="435"/>
    <col min="6145" max="6145" width="2.07421875" style="435" customWidth="1"/>
    <col min="6146" max="6146" width="5.69140625" style="435" customWidth="1"/>
    <col min="6147" max="6147" width="6" style="435" customWidth="1"/>
    <col min="6148" max="6148" width="38.69140625" style="435" customWidth="1"/>
    <col min="6149" max="6400" width="7" style="435"/>
    <col min="6401" max="6401" width="2.07421875" style="435" customWidth="1"/>
    <col min="6402" max="6402" width="5.69140625" style="435" customWidth="1"/>
    <col min="6403" max="6403" width="6" style="435" customWidth="1"/>
    <col min="6404" max="6404" width="38.69140625" style="435" customWidth="1"/>
    <col min="6405" max="6656" width="7" style="435"/>
    <col min="6657" max="6657" width="2.07421875" style="435" customWidth="1"/>
    <col min="6658" max="6658" width="5.69140625" style="435" customWidth="1"/>
    <col min="6659" max="6659" width="6" style="435" customWidth="1"/>
    <col min="6660" max="6660" width="38.69140625" style="435" customWidth="1"/>
    <col min="6661" max="6912" width="7" style="435"/>
    <col min="6913" max="6913" width="2.07421875" style="435" customWidth="1"/>
    <col min="6914" max="6914" width="5.69140625" style="435" customWidth="1"/>
    <col min="6915" max="6915" width="6" style="435" customWidth="1"/>
    <col min="6916" max="6916" width="38.69140625" style="435" customWidth="1"/>
    <col min="6917" max="7168" width="7" style="435"/>
    <col min="7169" max="7169" width="2.07421875" style="435" customWidth="1"/>
    <col min="7170" max="7170" width="5.69140625" style="435" customWidth="1"/>
    <col min="7171" max="7171" width="6" style="435" customWidth="1"/>
    <col min="7172" max="7172" width="38.69140625" style="435" customWidth="1"/>
    <col min="7173" max="7424" width="7" style="435"/>
    <col min="7425" max="7425" width="2.07421875" style="435" customWidth="1"/>
    <col min="7426" max="7426" width="5.69140625" style="435" customWidth="1"/>
    <col min="7427" max="7427" width="6" style="435" customWidth="1"/>
    <col min="7428" max="7428" width="38.69140625" style="435" customWidth="1"/>
    <col min="7429" max="7680" width="7" style="435"/>
    <col min="7681" max="7681" width="2.07421875" style="435" customWidth="1"/>
    <col min="7682" max="7682" width="5.69140625" style="435" customWidth="1"/>
    <col min="7683" max="7683" width="6" style="435" customWidth="1"/>
    <col min="7684" max="7684" width="38.69140625" style="435" customWidth="1"/>
    <col min="7685" max="7936" width="7" style="435"/>
    <col min="7937" max="7937" width="2.07421875" style="435" customWidth="1"/>
    <col min="7938" max="7938" width="5.69140625" style="435" customWidth="1"/>
    <col min="7939" max="7939" width="6" style="435" customWidth="1"/>
    <col min="7940" max="7940" width="38.69140625" style="435" customWidth="1"/>
    <col min="7941" max="8192" width="7" style="435"/>
    <col min="8193" max="8193" width="2.07421875" style="435" customWidth="1"/>
    <col min="8194" max="8194" width="5.69140625" style="435" customWidth="1"/>
    <col min="8195" max="8195" width="6" style="435" customWidth="1"/>
    <col min="8196" max="8196" width="38.69140625" style="435" customWidth="1"/>
    <col min="8197" max="8448" width="7" style="435"/>
    <col min="8449" max="8449" width="2.07421875" style="435" customWidth="1"/>
    <col min="8450" max="8450" width="5.69140625" style="435" customWidth="1"/>
    <col min="8451" max="8451" width="6" style="435" customWidth="1"/>
    <col min="8452" max="8452" width="38.69140625" style="435" customWidth="1"/>
    <col min="8453" max="8704" width="7" style="435"/>
    <col min="8705" max="8705" width="2.07421875" style="435" customWidth="1"/>
    <col min="8706" max="8706" width="5.69140625" style="435" customWidth="1"/>
    <col min="8707" max="8707" width="6" style="435" customWidth="1"/>
    <col min="8708" max="8708" width="38.69140625" style="435" customWidth="1"/>
    <col min="8709" max="8960" width="7" style="435"/>
    <col min="8961" max="8961" width="2.07421875" style="435" customWidth="1"/>
    <col min="8962" max="8962" width="5.69140625" style="435" customWidth="1"/>
    <col min="8963" max="8963" width="6" style="435" customWidth="1"/>
    <col min="8964" max="8964" width="38.69140625" style="435" customWidth="1"/>
    <col min="8965" max="9216" width="7" style="435"/>
    <col min="9217" max="9217" width="2.07421875" style="435" customWidth="1"/>
    <col min="9218" max="9218" width="5.69140625" style="435" customWidth="1"/>
    <col min="9219" max="9219" width="6" style="435" customWidth="1"/>
    <col min="9220" max="9220" width="38.69140625" style="435" customWidth="1"/>
    <col min="9221" max="9472" width="7" style="435"/>
    <col min="9473" max="9473" width="2.07421875" style="435" customWidth="1"/>
    <col min="9474" max="9474" width="5.69140625" style="435" customWidth="1"/>
    <col min="9475" max="9475" width="6" style="435" customWidth="1"/>
    <col min="9476" max="9476" width="38.69140625" style="435" customWidth="1"/>
    <col min="9477" max="9728" width="7" style="435"/>
    <col min="9729" max="9729" width="2.07421875" style="435" customWidth="1"/>
    <col min="9730" max="9730" width="5.69140625" style="435" customWidth="1"/>
    <col min="9731" max="9731" width="6" style="435" customWidth="1"/>
    <col min="9732" max="9732" width="38.69140625" style="435" customWidth="1"/>
    <col min="9733" max="9984" width="7" style="435"/>
    <col min="9985" max="9985" width="2.07421875" style="435" customWidth="1"/>
    <col min="9986" max="9986" width="5.69140625" style="435" customWidth="1"/>
    <col min="9987" max="9987" width="6" style="435" customWidth="1"/>
    <col min="9988" max="9988" width="38.69140625" style="435" customWidth="1"/>
    <col min="9989" max="10240" width="7" style="435"/>
    <col min="10241" max="10241" width="2.07421875" style="435" customWidth="1"/>
    <col min="10242" max="10242" width="5.69140625" style="435" customWidth="1"/>
    <col min="10243" max="10243" width="6" style="435" customWidth="1"/>
    <col min="10244" max="10244" width="38.69140625" style="435" customWidth="1"/>
    <col min="10245" max="10496" width="7" style="435"/>
    <col min="10497" max="10497" width="2.07421875" style="435" customWidth="1"/>
    <col min="10498" max="10498" width="5.69140625" style="435" customWidth="1"/>
    <col min="10499" max="10499" width="6" style="435" customWidth="1"/>
    <col min="10500" max="10500" width="38.69140625" style="435" customWidth="1"/>
    <col min="10501" max="10752" width="7" style="435"/>
    <col min="10753" max="10753" width="2.07421875" style="435" customWidth="1"/>
    <col min="10754" max="10754" width="5.69140625" style="435" customWidth="1"/>
    <col min="10755" max="10755" width="6" style="435" customWidth="1"/>
    <col min="10756" max="10756" width="38.69140625" style="435" customWidth="1"/>
    <col min="10757" max="11008" width="7" style="435"/>
    <col min="11009" max="11009" width="2.07421875" style="435" customWidth="1"/>
    <col min="11010" max="11010" width="5.69140625" style="435" customWidth="1"/>
    <col min="11011" max="11011" width="6" style="435" customWidth="1"/>
    <col min="11012" max="11012" width="38.69140625" style="435" customWidth="1"/>
    <col min="11013" max="11264" width="7" style="435"/>
    <col min="11265" max="11265" width="2.07421875" style="435" customWidth="1"/>
    <col min="11266" max="11266" width="5.69140625" style="435" customWidth="1"/>
    <col min="11267" max="11267" width="6" style="435" customWidth="1"/>
    <col min="11268" max="11268" width="38.69140625" style="435" customWidth="1"/>
    <col min="11269" max="11520" width="7" style="435"/>
    <col min="11521" max="11521" width="2.07421875" style="435" customWidth="1"/>
    <col min="11522" max="11522" width="5.69140625" style="435" customWidth="1"/>
    <col min="11523" max="11523" width="6" style="435" customWidth="1"/>
    <col min="11524" max="11524" width="38.69140625" style="435" customWidth="1"/>
    <col min="11525" max="11776" width="7" style="435"/>
    <col min="11777" max="11777" width="2.07421875" style="435" customWidth="1"/>
    <col min="11778" max="11778" width="5.69140625" style="435" customWidth="1"/>
    <col min="11779" max="11779" width="6" style="435" customWidth="1"/>
    <col min="11780" max="11780" width="38.69140625" style="435" customWidth="1"/>
    <col min="11781" max="12032" width="7" style="435"/>
    <col min="12033" max="12033" width="2.07421875" style="435" customWidth="1"/>
    <col min="12034" max="12034" width="5.69140625" style="435" customWidth="1"/>
    <col min="12035" max="12035" width="6" style="435" customWidth="1"/>
    <col min="12036" max="12036" width="38.69140625" style="435" customWidth="1"/>
    <col min="12037" max="12288" width="7" style="435"/>
    <col min="12289" max="12289" width="2.07421875" style="435" customWidth="1"/>
    <col min="12290" max="12290" width="5.69140625" style="435" customWidth="1"/>
    <col min="12291" max="12291" width="6" style="435" customWidth="1"/>
    <col min="12292" max="12292" width="38.69140625" style="435" customWidth="1"/>
    <col min="12293" max="12544" width="7" style="435"/>
    <col min="12545" max="12545" width="2.07421875" style="435" customWidth="1"/>
    <col min="12546" max="12546" width="5.69140625" style="435" customWidth="1"/>
    <col min="12547" max="12547" width="6" style="435" customWidth="1"/>
    <col min="12548" max="12548" width="38.69140625" style="435" customWidth="1"/>
    <col min="12549" max="12800" width="7" style="435"/>
    <col min="12801" max="12801" width="2.07421875" style="435" customWidth="1"/>
    <col min="12802" max="12802" width="5.69140625" style="435" customWidth="1"/>
    <col min="12803" max="12803" width="6" style="435" customWidth="1"/>
    <col min="12804" max="12804" width="38.69140625" style="435" customWidth="1"/>
    <col min="12805" max="13056" width="7" style="435"/>
    <col min="13057" max="13057" width="2.07421875" style="435" customWidth="1"/>
    <col min="13058" max="13058" width="5.69140625" style="435" customWidth="1"/>
    <col min="13059" max="13059" width="6" style="435" customWidth="1"/>
    <col min="13060" max="13060" width="38.69140625" style="435" customWidth="1"/>
    <col min="13061" max="13312" width="7" style="435"/>
    <col min="13313" max="13313" width="2.07421875" style="435" customWidth="1"/>
    <col min="13314" max="13314" width="5.69140625" style="435" customWidth="1"/>
    <col min="13315" max="13315" width="6" style="435" customWidth="1"/>
    <col min="13316" max="13316" width="38.69140625" style="435" customWidth="1"/>
    <col min="13317" max="13568" width="7" style="435"/>
    <col min="13569" max="13569" width="2.07421875" style="435" customWidth="1"/>
    <col min="13570" max="13570" width="5.69140625" style="435" customWidth="1"/>
    <col min="13571" max="13571" width="6" style="435" customWidth="1"/>
    <col min="13572" max="13572" width="38.69140625" style="435" customWidth="1"/>
    <col min="13573" max="13824" width="7" style="435"/>
    <col min="13825" max="13825" width="2.07421875" style="435" customWidth="1"/>
    <col min="13826" max="13826" width="5.69140625" style="435" customWidth="1"/>
    <col min="13827" max="13827" width="6" style="435" customWidth="1"/>
    <col min="13828" max="13828" width="38.69140625" style="435" customWidth="1"/>
    <col min="13829" max="14080" width="7" style="435"/>
    <col min="14081" max="14081" width="2.07421875" style="435" customWidth="1"/>
    <col min="14082" max="14082" width="5.69140625" style="435" customWidth="1"/>
    <col min="14083" max="14083" width="6" style="435" customWidth="1"/>
    <col min="14084" max="14084" width="38.69140625" style="435" customWidth="1"/>
    <col min="14085" max="14336" width="7" style="435"/>
    <col min="14337" max="14337" width="2.07421875" style="435" customWidth="1"/>
    <col min="14338" max="14338" width="5.69140625" style="435" customWidth="1"/>
    <col min="14339" max="14339" width="6" style="435" customWidth="1"/>
    <col min="14340" max="14340" width="38.69140625" style="435" customWidth="1"/>
    <col min="14341" max="14592" width="7" style="435"/>
    <col min="14593" max="14593" width="2.07421875" style="435" customWidth="1"/>
    <col min="14594" max="14594" width="5.69140625" style="435" customWidth="1"/>
    <col min="14595" max="14595" width="6" style="435" customWidth="1"/>
    <col min="14596" max="14596" width="38.69140625" style="435" customWidth="1"/>
    <col min="14597" max="14848" width="7" style="435"/>
    <col min="14849" max="14849" width="2.07421875" style="435" customWidth="1"/>
    <col min="14850" max="14850" width="5.69140625" style="435" customWidth="1"/>
    <col min="14851" max="14851" width="6" style="435" customWidth="1"/>
    <col min="14852" max="14852" width="38.69140625" style="435" customWidth="1"/>
    <col min="14853" max="15104" width="7" style="435"/>
    <col min="15105" max="15105" width="2.07421875" style="435" customWidth="1"/>
    <col min="15106" max="15106" width="5.69140625" style="435" customWidth="1"/>
    <col min="15107" max="15107" width="6" style="435" customWidth="1"/>
    <col min="15108" max="15108" width="38.69140625" style="435" customWidth="1"/>
    <col min="15109" max="15360" width="7" style="435"/>
    <col min="15361" max="15361" width="2.07421875" style="435" customWidth="1"/>
    <col min="15362" max="15362" width="5.69140625" style="435" customWidth="1"/>
    <col min="15363" max="15363" width="6" style="435" customWidth="1"/>
    <col min="15364" max="15364" width="38.69140625" style="435" customWidth="1"/>
    <col min="15365" max="15616" width="7" style="435"/>
    <col min="15617" max="15617" width="2.07421875" style="435" customWidth="1"/>
    <col min="15618" max="15618" width="5.69140625" style="435" customWidth="1"/>
    <col min="15619" max="15619" width="6" style="435" customWidth="1"/>
    <col min="15620" max="15620" width="38.69140625" style="435" customWidth="1"/>
    <col min="15621" max="15872" width="7" style="435"/>
    <col min="15873" max="15873" width="2.07421875" style="435" customWidth="1"/>
    <col min="15874" max="15874" width="5.69140625" style="435" customWidth="1"/>
    <col min="15875" max="15875" width="6" style="435" customWidth="1"/>
    <col min="15876" max="15876" width="38.69140625" style="435" customWidth="1"/>
    <col min="15877" max="16128" width="7" style="435"/>
    <col min="16129" max="16129" width="2.07421875" style="435" customWidth="1"/>
    <col min="16130" max="16130" width="5.69140625" style="435" customWidth="1"/>
    <col min="16131" max="16131" width="6" style="435" customWidth="1"/>
    <col min="16132" max="16132" width="38.69140625" style="435" customWidth="1"/>
    <col min="16133" max="16384" width="7" style="435"/>
  </cols>
  <sheetData>
    <row r="1" spans="1:16">
      <c r="A1" s="434"/>
    </row>
    <row r="2" spans="1:16">
      <c r="B2" s="436"/>
      <c r="C2" s="436"/>
      <c r="D2" s="436"/>
      <c r="E2" s="436"/>
      <c r="F2" s="436"/>
      <c r="G2" s="436"/>
      <c r="H2" s="436"/>
      <c r="I2" s="436"/>
      <c r="J2" s="436"/>
      <c r="K2" s="436"/>
      <c r="L2" s="436"/>
      <c r="M2" s="436"/>
      <c r="N2" s="436"/>
      <c r="O2" s="436"/>
      <c r="P2" s="436"/>
    </row>
    <row r="3" spans="1:16">
      <c r="B3" s="436"/>
      <c r="C3" s="436"/>
      <c r="D3" s="436"/>
      <c r="E3" s="436"/>
      <c r="F3" s="436"/>
      <c r="G3" s="436"/>
      <c r="H3" s="436"/>
      <c r="I3" s="436"/>
      <c r="J3" s="436"/>
      <c r="K3" s="436"/>
      <c r="L3" s="436"/>
      <c r="M3" s="436"/>
      <c r="N3" s="436"/>
      <c r="O3" s="436"/>
      <c r="P3" s="436"/>
    </row>
    <row r="4" spans="1:16">
      <c r="B4" s="436"/>
      <c r="C4" s="436"/>
      <c r="D4" s="436"/>
      <c r="E4" s="436"/>
      <c r="F4" s="436"/>
      <c r="G4" s="436"/>
      <c r="H4" s="436"/>
      <c r="I4" s="436"/>
      <c r="J4" s="436"/>
      <c r="K4" s="436"/>
      <c r="L4" s="436"/>
      <c r="M4" s="436"/>
      <c r="N4" s="436"/>
      <c r="O4" s="436"/>
      <c r="P4" s="436"/>
    </row>
    <row r="5" spans="1:16">
      <c r="B5" s="436"/>
      <c r="C5" s="436"/>
      <c r="D5" s="436"/>
      <c r="E5" s="436"/>
      <c r="F5" s="436"/>
      <c r="G5" s="436"/>
      <c r="H5" s="436"/>
      <c r="I5" s="436"/>
      <c r="J5" s="436"/>
      <c r="K5" s="436"/>
      <c r="L5" s="436"/>
      <c r="M5" s="436"/>
      <c r="N5" s="436"/>
      <c r="O5" s="436"/>
      <c r="P5" s="436"/>
    </row>
    <row r="6" spans="1:16">
      <c r="B6" s="436"/>
      <c r="C6" s="436"/>
      <c r="D6" s="436"/>
      <c r="E6" s="436"/>
      <c r="F6" s="436"/>
      <c r="G6" s="436"/>
      <c r="H6" s="436"/>
      <c r="I6" s="436"/>
      <c r="J6" s="436"/>
      <c r="K6" s="436"/>
      <c r="L6" s="436"/>
      <c r="M6" s="436"/>
      <c r="N6" s="436"/>
      <c r="O6" s="436"/>
      <c r="P6" s="436"/>
    </row>
    <row r="7" spans="1:16">
      <c r="B7" s="436"/>
      <c r="C7" s="436"/>
      <c r="D7" s="436"/>
      <c r="E7" s="436"/>
      <c r="F7" s="436"/>
      <c r="G7" s="436"/>
      <c r="H7" s="436"/>
      <c r="I7" s="436"/>
      <c r="J7" s="436"/>
      <c r="K7" s="436"/>
      <c r="L7" s="436"/>
      <c r="M7" s="436"/>
      <c r="N7" s="436"/>
      <c r="O7" s="436"/>
      <c r="P7" s="436"/>
    </row>
    <row r="8" spans="1:16">
      <c r="B8" s="436"/>
      <c r="C8" s="436"/>
      <c r="D8" s="436"/>
      <c r="E8" s="436"/>
      <c r="F8" s="436"/>
      <c r="G8" s="436"/>
      <c r="H8" s="436"/>
      <c r="I8" s="436"/>
      <c r="J8" s="436"/>
      <c r="K8" s="436"/>
      <c r="L8" s="436"/>
      <c r="M8" s="436"/>
      <c r="N8" s="436"/>
      <c r="O8" s="436"/>
      <c r="P8" s="436"/>
    </row>
    <row r="9" spans="1:16">
      <c r="B9" s="436"/>
      <c r="C9" s="436"/>
      <c r="D9" s="436"/>
      <c r="E9" s="436"/>
      <c r="F9" s="436"/>
      <c r="G9" s="436"/>
      <c r="H9" s="436"/>
      <c r="I9" s="436"/>
      <c r="J9" s="436"/>
      <c r="K9" s="436"/>
      <c r="L9" s="436"/>
      <c r="M9" s="436"/>
      <c r="N9" s="436"/>
      <c r="O9" s="436"/>
      <c r="P9" s="436"/>
    </row>
    <row r="10" spans="1:16">
      <c r="B10" s="436"/>
      <c r="C10" s="436"/>
      <c r="D10" s="436"/>
      <c r="E10" s="436"/>
      <c r="F10" s="436"/>
      <c r="G10" s="436"/>
      <c r="H10" s="436"/>
      <c r="I10" s="436"/>
      <c r="J10" s="436"/>
      <c r="K10" s="436"/>
      <c r="L10" s="436"/>
      <c r="M10" s="436"/>
      <c r="N10" s="436"/>
      <c r="O10" s="436"/>
      <c r="P10" s="436"/>
    </row>
    <row r="11" spans="1:16" ht="60.5">
      <c r="B11" s="437"/>
      <c r="C11" s="437" t="s">
        <v>73</v>
      </c>
      <c r="D11" s="437"/>
      <c r="E11" s="437"/>
      <c r="F11" s="437"/>
      <c r="G11" s="437"/>
      <c r="H11" s="437"/>
      <c r="I11" s="437"/>
      <c r="J11" s="437"/>
      <c r="K11" s="437"/>
      <c r="L11" s="437"/>
      <c r="M11" s="437"/>
      <c r="N11" s="437"/>
      <c r="O11" s="437"/>
      <c r="P11" s="437"/>
    </row>
    <row r="12" spans="1:16">
      <c r="B12" s="436"/>
      <c r="C12" s="436"/>
      <c r="D12" s="436"/>
      <c r="E12" s="436"/>
      <c r="F12" s="436"/>
      <c r="G12" s="436"/>
      <c r="H12" s="436"/>
      <c r="I12" s="436"/>
      <c r="J12" s="436"/>
      <c r="K12" s="436"/>
      <c r="L12" s="436"/>
      <c r="M12" s="436"/>
      <c r="N12" s="436"/>
      <c r="O12" s="436"/>
      <c r="P12" s="436"/>
    </row>
    <row r="13" spans="1:16">
      <c r="B13" s="436"/>
      <c r="C13" s="436"/>
      <c r="D13" s="436"/>
      <c r="E13" s="436"/>
      <c r="F13" s="436"/>
      <c r="G13" s="436"/>
      <c r="H13" s="436"/>
      <c r="I13" s="436"/>
      <c r="J13" s="436"/>
      <c r="K13" s="436"/>
      <c r="L13" s="436"/>
      <c r="M13" s="436"/>
      <c r="N13" s="436"/>
      <c r="O13" s="436"/>
      <c r="P13" s="436"/>
    </row>
    <row r="14" spans="1:16">
      <c r="B14" s="436"/>
      <c r="C14" s="436"/>
      <c r="D14" s="436"/>
      <c r="E14" s="436"/>
      <c r="F14" s="436"/>
      <c r="G14" s="436"/>
      <c r="H14" s="436"/>
      <c r="I14" s="436"/>
      <c r="J14" s="436"/>
      <c r="K14" s="436"/>
      <c r="L14" s="436"/>
      <c r="M14" s="436"/>
      <c r="N14" s="436"/>
      <c r="O14" s="436"/>
      <c r="P14" s="436"/>
    </row>
    <row r="15" spans="1:16">
      <c r="B15" s="436"/>
      <c r="C15" s="436"/>
      <c r="D15" s="436"/>
      <c r="E15" s="436"/>
      <c r="F15" s="436"/>
      <c r="G15" s="436"/>
      <c r="H15" s="436"/>
      <c r="I15" s="436"/>
      <c r="J15" s="436"/>
      <c r="K15" s="436"/>
      <c r="L15" s="436"/>
      <c r="M15" s="436"/>
      <c r="N15" s="436"/>
      <c r="O15" s="436"/>
      <c r="P15" s="436"/>
    </row>
    <row r="16" spans="1:16">
      <c r="B16" s="436"/>
      <c r="C16" s="436"/>
      <c r="D16" s="436"/>
      <c r="E16" s="436"/>
      <c r="F16" s="436"/>
      <c r="G16" s="436"/>
      <c r="H16" s="436"/>
      <c r="I16" s="436"/>
      <c r="J16" s="436"/>
      <c r="K16" s="436"/>
      <c r="L16" s="436"/>
      <c r="M16" s="436"/>
      <c r="N16" s="436"/>
      <c r="O16" s="436"/>
      <c r="P16" s="436"/>
    </row>
    <row r="17" spans="2:16">
      <c r="B17" s="436"/>
      <c r="C17" s="436"/>
      <c r="D17" s="436"/>
      <c r="E17" s="436"/>
      <c r="F17" s="436"/>
      <c r="G17" s="436"/>
      <c r="H17" s="436"/>
      <c r="I17" s="436"/>
      <c r="J17" s="436"/>
      <c r="K17" s="436"/>
      <c r="L17" s="436"/>
      <c r="M17" s="436"/>
      <c r="N17" s="436"/>
      <c r="O17" s="436"/>
      <c r="P17" s="436"/>
    </row>
    <row r="18" spans="2:16">
      <c r="B18" s="436"/>
      <c r="C18" s="436"/>
      <c r="D18" s="436"/>
      <c r="E18" s="436"/>
      <c r="F18" s="436"/>
      <c r="G18" s="436"/>
      <c r="H18" s="436"/>
      <c r="I18" s="436"/>
      <c r="J18" s="436"/>
      <c r="K18" s="436"/>
      <c r="L18" s="436"/>
      <c r="M18" s="436"/>
      <c r="N18" s="436"/>
      <c r="O18" s="436"/>
      <c r="P18" s="436"/>
    </row>
    <row r="19" spans="2:16">
      <c r="B19" s="436"/>
      <c r="C19" s="436"/>
      <c r="D19" s="436"/>
      <c r="E19" s="436"/>
      <c r="F19" s="436"/>
      <c r="G19" s="436"/>
      <c r="H19" s="436"/>
      <c r="I19" s="436"/>
      <c r="J19" s="436"/>
      <c r="K19" s="436"/>
      <c r="L19" s="436"/>
      <c r="M19" s="436"/>
      <c r="N19" s="436"/>
      <c r="O19" s="436"/>
      <c r="P19" s="436"/>
    </row>
    <row r="20" spans="2:16">
      <c r="B20" s="436"/>
      <c r="C20" s="436"/>
      <c r="D20" s="436"/>
      <c r="E20" s="436"/>
      <c r="F20" s="436"/>
      <c r="G20" s="436"/>
      <c r="H20" s="436"/>
      <c r="I20" s="436"/>
      <c r="J20" s="436"/>
      <c r="K20" s="436"/>
      <c r="L20" s="436"/>
      <c r="M20" s="436"/>
      <c r="N20" s="436"/>
      <c r="O20" s="436"/>
      <c r="P20" s="436"/>
    </row>
    <row r="21" spans="2:16">
      <c r="B21" s="436"/>
      <c r="C21" s="436"/>
      <c r="D21" s="436"/>
      <c r="E21" s="436"/>
      <c r="F21" s="436"/>
      <c r="G21" s="436"/>
      <c r="H21" s="436"/>
      <c r="I21" s="436"/>
      <c r="J21" s="436"/>
      <c r="K21" s="436"/>
      <c r="L21" s="436"/>
      <c r="M21" s="436"/>
      <c r="N21" s="436"/>
      <c r="O21" s="436"/>
      <c r="P21" s="436"/>
    </row>
    <row r="22" spans="2:16">
      <c r="B22" s="436"/>
      <c r="C22" s="436"/>
      <c r="D22" s="436"/>
      <c r="E22" s="436"/>
      <c r="F22" s="436"/>
      <c r="G22" s="436"/>
      <c r="H22" s="436"/>
      <c r="I22" s="436"/>
      <c r="J22" s="436"/>
      <c r="K22" s="436"/>
      <c r="L22" s="436"/>
      <c r="M22" s="436"/>
      <c r="N22" s="436"/>
      <c r="O22" s="436"/>
      <c r="P22" s="436"/>
    </row>
    <row r="23" spans="2:16">
      <c r="B23" s="436"/>
      <c r="C23" s="436"/>
      <c r="D23" s="436"/>
      <c r="E23" s="436"/>
      <c r="F23" s="436"/>
      <c r="G23" s="436"/>
      <c r="H23" s="436"/>
      <c r="I23" s="436"/>
      <c r="J23" s="436"/>
      <c r="K23" s="436"/>
      <c r="L23" s="436"/>
      <c r="M23" s="436"/>
      <c r="N23" s="436"/>
      <c r="O23" s="436"/>
      <c r="P23" s="436"/>
    </row>
    <row r="24" spans="2:16">
      <c r="B24" s="436"/>
      <c r="C24" s="436"/>
      <c r="D24" s="436"/>
      <c r="E24" s="436"/>
      <c r="F24" s="436"/>
      <c r="G24" s="436"/>
      <c r="H24" s="436"/>
      <c r="I24" s="436"/>
      <c r="J24" s="436"/>
      <c r="K24" s="436"/>
      <c r="L24" s="436"/>
      <c r="M24" s="436"/>
      <c r="N24" s="436"/>
      <c r="O24" s="436"/>
      <c r="P24" s="436"/>
    </row>
    <row r="25" spans="2:16">
      <c r="B25" s="436"/>
      <c r="C25" s="436"/>
      <c r="D25" s="436"/>
      <c r="E25" s="436"/>
      <c r="F25" s="436"/>
      <c r="G25" s="436"/>
      <c r="H25" s="436"/>
      <c r="I25" s="436"/>
      <c r="J25" s="436"/>
      <c r="K25" s="436"/>
      <c r="L25" s="436"/>
      <c r="M25" s="436"/>
      <c r="N25" s="436"/>
      <c r="O25" s="436"/>
      <c r="P25" s="436"/>
    </row>
    <row r="26" spans="2:16">
      <c r="B26" s="436"/>
      <c r="C26" s="436"/>
      <c r="D26" s="436"/>
      <c r="E26" s="436"/>
      <c r="F26" s="436"/>
      <c r="G26" s="436"/>
      <c r="H26" s="436"/>
      <c r="I26" s="436"/>
      <c r="J26" s="436"/>
      <c r="K26" s="436"/>
      <c r="L26" s="436"/>
      <c r="M26" s="436"/>
      <c r="N26" s="436"/>
      <c r="O26" s="436"/>
      <c r="P26" s="436"/>
    </row>
    <row r="27" spans="2:16">
      <c r="B27" s="436"/>
      <c r="C27" s="436"/>
      <c r="D27" s="436"/>
      <c r="E27" s="436"/>
      <c r="F27" s="436"/>
      <c r="G27" s="436"/>
      <c r="H27" s="436"/>
      <c r="I27" s="436"/>
      <c r="J27" s="436"/>
      <c r="K27" s="436"/>
      <c r="L27" s="436"/>
      <c r="M27" s="436"/>
      <c r="N27" s="436"/>
      <c r="O27" s="436"/>
      <c r="P27" s="436"/>
    </row>
    <row r="28" spans="2:16">
      <c r="B28" s="436"/>
      <c r="C28" s="436"/>
      <c r="D28" s="436"/>
      <c r="E28" s="436"/>
      <c r="F28" s="436"/>
      <c r="G28" s="436"/>
      <c r="H28" s="436"/>
      <c r="I28" s="436"/>
      <c r="J28" s="436"/>
      <c r="K28" s="436"/>
      <c r="L28" s="436"/>
      <c r="M28" s="436"/>
      <c r="N28" s="436"/>
      <c r="O28" s="436"/>
      <c r="P28" s="436"/>
    </row>
    <row r="29" spans="2:16">
      <c r="B29" s="436"/>
      <c r="C29" s="436"/>
      <c r="D29" s="436"/>
      <c r="E29" s="436"/>
      <c r="F29" s="436"/>
      <c r="G29" s="436"/>
      <c r="H29" s="436"/>
      <c r="I29" s="436"/>
      <c r="J29" s="436"/>
      <c r="K29" s="436"/>
      <c r="L29" s="436"/>
      <c r="M29" s="436"/>
      <c r="N29" s="436"/>
      <c r="O29" s="436"/>
      <c r="P29" s="436"/>
    </row>
    <row r="30" spans="2:16">
      <c r="B30" s="436"/>
      <c r="C30" s="436"/>
      <c r="D30" s="436"/>
      <c r="E30" s="436"/>
      <c r="F30" s="436"/>
      <c r="G30" s="436"/>
      <c r="H30" s="436"/>
      <c r="I30" s="436"/>
      <c r="J30" s="436"/>
      <c r="K30" s="436"/>
      <c r="L30" s="436"/>
      <c r="M30" s="436"/>
      <c r="N30" s="436"/>
      <c r="O30" s="436"/>
      <c r="P30" s="436"/>
    </row>
    <row r="31" spans="2:16">
      <c r="B31" s="436"/>
      <c r="C31" s="436"/>
      <c r="D31" s="436"/>
      <c r="E31" s="436"/>
      <c r="F31" s="436"/>
      <c r="G31" s="436"/>
      <c r="H31" s="436"/>
      <c r="I31" s="436"/>
      <c r="J31" s="436"/>
      <c r="K31" s="436"/>
      <c r="L31" s="436"/>
      <c r="M31" s="436"/>
      <c r="N31" s="436"/>
      <c r="O31" s="436"/>
      <c r="P31" s="436"/>
    </row>
    <row r="32" spans="2:16">
      <c r="B32" s="436"/>
      <c r="C32" s="436"/>
      <c r="D32" s="436"/>
      <c r="E32" s="436"/>
      <c r="F32" s="436"/>
      <c r="G32" s="436"/>
      <c r="H32" s="436"/>
      <c r="I32" s="436"/>
      <c r="J32" s="436"/>
      <c r="K32" s="436"/>
      <c r="L32" s="436"/>
      <c r="M32" s="436"/>
      <c r="N32" s="436"/>
      <c r="O32" s="436"/>
      <c r="P32" s="436"/>
    </row>
  </sheetData>
  <pageMargins left="0.70866141732283472" right="0.70866141732283472" top="0.74803149606299213" bottom="0.74803149606299213" header="0.31496062992125984" footer="0.31496062992125984"/>
  <pageSetup paperSize="9" scale="49" orientation="portrait" r:id="rId1"/>
  <headerFooter>
    <oddHeader>&amp;C&amp;F</oddHeader>
    <oddFooter>&amp;LThe Department for Transport&amp;R&amp;D</oddFoot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5">
    <tabColor rgb="FF0070C0"/>
  </sheetPr>
  <dimension ref="A1:AF67"/>
  <sheetViews>
    <sheetView showGridLines="0" showRowColHeaders="0" zoomScaleNormal="100" workbookViewId="0">
      <selection activeCell="E9" sqref="E9"/>
    </sheetView>
  </sheetViews>
  <sheetFormatPr defaultColWidth="0" defaultRowHeight="15.5" zeroHeight="1"/>
  <cols>
    <col min="1" max="3" width="9.07421875" customWidth="1"/>
    <col min="4" max="4" width="11.23046875" customWidth="1"/>
    <col min="5" max="6" width="9.07421875" customWidth="1"/>
    <col min="7" max="7" width="8.69140625" style="1" customWidth="1"/>
    <col min="8" max="8" width="14.69140625" customWidth="1"/>
    <col min="9" max="11" width="9.07421875" customWidth="1"/>
    <col min="12" max="15" width="9.07421875" hidden="1" customWidth="1"/>
    <col min="16" max="32" width="8.69140625" style="41" hidden="1" customWidth="1"/>
    <col min="33" max="16384" width="9.07421875" hidden="1"/>
  </cols>
  <sheetData>
    <row r="1" spans="1:15" s="41" customFormat="1">
      <c r="G1" s="97"/>
    </row>
    <row r="2" spans="1:15" ht="16" thickBot="1">
      <c r="A2" s="41"/>
      <c r="B2" s="41"/>
      <c r="C2" s="41"/>
      <c r="D2" s="41"/>
      <c r="E2" s="41"/>
      <c r="F2" s="41"/>
      <c r="G2" s="97"/>
      <c r="H2" s="41"/>
      <c r="I2" s="41"/>
      <c r="J2" s="41"/>
      <c r="K2" s="41"/>
      <c r="L2" s="41"/>
      <c r="M2" s="41"/>
      <c r="N2" s="41"/>
      <c r="O2" s="41"/>
    </row>
    <row r="3" spans="1:15" ht="16" thickBot="1">
      <c r="A3" s="41"/>
      <c r="B3" s="424" t="s">
        <v>16746</v>
      </c>
      <c r="C3" s="410"/>
      <c r="D3" s="410"/>
      <c r="E3" s="410"/>
      <c r="F3" s="410"/>
      <c r="G3" s="425"/>
      <c r="H3" s="426" t="s">
        <v>16747</v>
      </c>
      <c r="I3" s="410"/>
      <c r="J3" s="411"/>
      <c r="K3" s="41"/>
      <c r="L3" s="41"/>
      <c r="M3" s="41"/>
      <c r="N3" s="41"/>
      <c r="O3" s="41"/>
    </row>
    <row r="4" spans="1:15">
      <c r="A4" s="41"/>
      <c r="B4" s="684" t="s">
        <v>16739</v>
      </c>
      <c r="C4" s="685"/>
      <c r="D4" s="685"/>
      <c r="E4" s="180">
        <f>Discounting!B21</f>
        <v>0</v>
      </c>
      <c r="F4" s="41"/>
      <c r="G4" s="97"/>
      <c r="H4" s="422" t="s">
        <v>16748</v>
      </c>
      <c r="I4" s="180">
        <f>SUM(E4:E9,E14)</f>
        <v>0</v>
      </c>
      <c r="J4" s="423">
        <f>IFERROR(I4/SUM($I$4:$I$6),0)</f>
        <v>0</v>
      </c>
      <c r="K4" s="41"/>
      <c r="L4" s="41"/>
      <c r="M4" s="41"/>
      <c r="N4" s="41"/>
      <c r="O4" s="41"/>
    </row>
    <row r="5" spans="1:15">
      <c r="A5" s="41"/>
      <c r="B5" s="682" t="s">
        <v>16749</v>
      </c>
      <c r="C5" s="683"/>
      <c r="D5" s="683"/>
      <c r="E5" s="117">
        <f>Discounting!B22</f>
        <v>0</v>
      </c>
      <c r="F5" s="41"/>
      <c r="G5" s="97"/>
      <c r="H5" s="100" t="s">
        <v>16750</v>
      </c>
      <c r="I5" s="117">
        <f>E10+E11</f>
        <v>0</v>
      </c>
      <c r="J5" s="417">
        <f>IFERROR(I5/SUM($I$4:$I$6),0)</f>
        <v>0</v>
      </c>
      <c r="K5" s="41"/>
      <c r="L5" s="41"/>
      <c r="M5" s="41"/>
      <c r="N5" s="41"/>
      <c r="O5" s="41"/>
    </row>
    <row r="6" spans="1:15">
      <c r="A6" s="41"/>
      <c r="B6" s="682" t="s">
        <v>16468</v>
      </c>
      <c r="C6" s="683"/>
      <c r="D6" s="683"/>
      <c r="E6" s="117">
        <f>Discounting!B23</f>
        <v>0</v>
      </c>
      <c r="F6" s="41"/>
      <c r="G6" s="97"/>
      <c r="H6" s="100" t="s">
        <v>16751</v>
      </c>
      <c r="I6" s="117">
        <f>E12</f>
        <v>0</v>
      </c>
      <c r="J6" s="417">
        <f>IFERROR(I6/SUM($I$4:$I$6),0)</f>
        <v>0</v>
      </c>
      <c r="K6" s="41"/>
      <c r="L6" s="41"/>
      <c r="M6" s="41"/>
      <c r="N6" s="41"/>
      <c r="O6" s="41"/>
    </row>
    <row r="7" spans="1:15">
      <c r="A7" s="41"/>
      <c r="B7" s="682" t="s">
        <v>16752</v>
      </c>
      <c r="C7" s="683"/>
      <c r="D7" s="683"/>
      <c r="E7" s="117">
        <f>Discounting!B24</f>
        <v>0</v>
      </c>
      <c r="F7" s="41"/>
      <c r="G7" s="97"/>
      <c r="H7" s="41"/>
      <c r="I7" s="41"/>
      <c r="J7" s="400"/>
      <c r="K7" s="41"/>
      <c r="L7" s="41"/>
      <c r="M7" s="41"/>
      <c r="N7" s="41"/>
      <c r="O7" s="41"/>
    </row>
    <row r="8" spans="1:15">
      <c r="A8" s="41"/>
      <c r="B8" s="682" t="s">
        <v>16470</v>
      </c>
      <c r="C8" s="683"/>
      <c r="D8" s="683"/>
      <c r="E8" s="117">
        <f>Discounting!B25</f>
        <v>0</v>
      </c>
      <c r="F8" s="41"/>
      <c r="G8" s="97"/>
      <c r="H8" s="41"/>
      <c r="I8" s="41"/>
      <c r="J8" s="400"/>
      <c r="K8" s="41"/>
      <c r="L8" s="41"/>
      <c r="M8" s="41"/>
      <c r="N8" s="41"/>
      <c r="O8" s="41"/>
    </row>
    <row r="9" spans="1:15">
      <c r="A9" s="41"/>
      <c r="B9" s="682" t="s">
        <v>16753</v>
      </c>
      <c r="C9" s="683"/>
      <c r="D9" s="683"/>
      <c r="E9" s="117">
        <f>Discounting!B26</f>
        <v>0</v>
      </c>
      <c r="F9" s="41"/>
      <c r="G9" s="97"/>
      <c r="H9" s="41"/>
      <c r="I9" s="41"/>
      <c r="J9" s="400"/>
      <c r="K9" s="41"/>
      <c r="L9" s="41"/>
      <c r="M9" s="41"/>
      <c r="N9" s="41"/>
      <c r="O9" s="41"/>
    </row>
    <row r="10" spans="1:15">
      <c r="A10" s="41"/>
      <c r="B10" s="688" t="s">
        <v>16741</v>
      </c>
      <c r="C10" s="689"/>
      <c r="D10" s="689"/>
      <c r="E10" s="117">
        <f>Discounting!B32</f>
        <v>0</v>
      </c>
      <c r="F10" s="41"/>
      <c r="G10" s="97"/>
      <c r="H10" s="41"/>
      <c r="I10" s="41"/>
      <c r="J10" s="400"/>
      <c r="K10" s="41"/>
      <c r="L10" s="41"/>
      <c r="M10" s="41"/>
      <c r="N10" s="41"/>
      <c r="O10" s="41"/>
    </row>
    <row r="11" spans="1:15">
      <c r="A11" s="41"/>
      <c r="B11" s="688" t="s">
        <v>97</v>
      </c>
      <c r="C11" s="689"/>
      <c r="D11" s="689"/>
      <c r="E11" s="117">
        <f>_xlfn.IFNA(Discounting!B31, 0)</f>
        <v>0</v>
      </c>
      <c r="F11" s="41"/>
      <c r="G11" s="97"/>
      <c r="H11" s="41"/>
      <c r="I11" s="41"/>
      <c r="J11" s="400"/>
      <c r="K11" s="41"/>
      <c r="L11" s="41"/>
      <c r="M11" s="41"/>
      <c r="N11" s="41"/>
      <c r="O11" s="41"/>
    </row>
    <row r="12" spans="1:15">
      <c r="A12" s="41"/>
      <c r="B12" s="688" t="s">
        <v>16450</v>
      </c>
      <c r="C12" s="689"/>
      <c r="D12" s="689"/>
      <c r="E12" s="117">
        <f>IFERROR(Discounting!B35+Discounting!B36,0)</f>
        <v>0</v>
      </c>
      <c r="F12" s="41"/>
      <c r="G12" s="97"/>
      <c r="H12" s="41"/>
      <c r="I12" s="41"/>
      <c r="J12" s="400"/>
      <c r="K12" s="41"/>
      <c r="L12" s="41"/>
      <c r="M12" s="41"/>
      <c r="N12" s="41"/>
      <c r="O12" s="41"/>
    </row>
    <row r="13" spans="1:15">
      <c r="A13" s="41"/>
      <c r="B13" s="418"/>
      <c r="C13" s="41"/>
      <c r="D13" s="41"/>
      <c r="E13" s="42"/>
      <c r="F13" s="41"/>
      <c r="G13" s="97"/>
      <c r="H13" s="41"/>
      <c r="I13" s="41"/>
      <c r="J13" s="400"/>
      <c r="K13" s="41"/>
      <c r="L13" s="41"/>
      <c r="M13" s="41"/>
      <c r="N13" s="41"/>
      <c r="O13" s="41"/>
    </row>
    <row r="14" spans="1:15">
      <c r="A14" s="41"/>
      <c r="B14" s="682" t="s">
        <v>16754</v>
      </c>
      <c r="C14" s="683"/>
      <c r="D14" s="683"/>
      <c r="E14" s="117">
        <f>Discounting!B27</f>
        <v>0</v>
      </c>
      <c r="F14" s="41"/>
      <c r="G14" s="97"/>
      <c r="H14" s="41"/>
      <c r="I14" s="41"/>
      <c r="J14" s="400"/>
      <c r="K14" s="41"/>
      <c r="L14" s="41"/>
      <c r="M14" s="41"/>
      <c r="N14" s="41"/>
      <c r="O14" s="41"/>
    </row>
    <row r="15" spans="1:15">
      <c r="A15" s="41"/>
      <c r="B15" s="682" t="s">
        <v>16743</v>
      </c>
      <c r="C15" s="683"/>
      <c r="D15" s="683"/>
      <c r="E15" s="117">
        <f>IFERROR(Discounting!B39,0)</f>
        <v>0</v>
      </c>
      <c r="F15" s="41"/>
      <c r="G15" s="97"/>
      <c r="H15" s="41"/>
      <c r="I15" s="41"/>
      <c r="J15" s="400"/>
      <c r="K15" s="41"/>
      <c r="L15" s="41"/>
      <c r="M15" s="41"/>
      <c r="N15" s="41"/>
      <c r="O15" s="41"/>
    </row>
    <row r="16" spans="1:15">
      <c r="A16" s="41"/>
      <c r="B16" s="682" t="s">
        <v>16744</v>
      </c>
      <c r="C16" s="683"/>
      <c r="D16" s="683"/>
      <c r="E16" s="117">
        <f>IFERROR(Discounting!B40,0)</f>
        <v>0</v>
      </c>
      <c r="F16" s="41"/>
      <c r="G16" s="97"/>
      <c r="H16" s="41"/>
      <c r="I16" s="41"/>
      <c r="J16" s="400"/>
      <c r="K16" s="41"/>
      <c r="L16" s="41"/>
      <c r="M16" s="41"/>
      <c r="N16" s="41"/>
      <c r="O16" s="41"/>
    </row>
    <row r="17" spans="1:15">
      <c r="A17" s="41"/>
      <c r="B17" s="682" t="s">
        <v>16745</v>
      </c>
      <c r="C17" s="683"/>
      <c r="D17" s="683"/>
      <c r="E17" s="117">
        <f>IFERROR(Discounting!B41, 0)</f>
        <v>0</v>
      </c>
      <c r="F17" s="41"/>
      <c r="G17" s="97"/>
      <c r="H17" s="41"/>
      <c r="I17" s="41"/>
      <c r="J17" s="400"/>
      <c r="K17" s="41"/>
      <c r="L17" s="41"/>
      <c r="M17" s="41"/>
      <c r="N17" s="41"/>
      <c r="O17" s="41"/>
    </row>
    <row r="18" spans="1:15">
      <c r="A18" s="41"/>
      <c r="B18" s="419"/>
      <c r="C18" s="41"/>
      <c r="D18" s="41"/>
      <c r="E18" s="41"/>
      <c r="F18" s="41"/>
      <c r="G18" s="97"/>
      <c r="H18" s="41"/>
      <c r="I18" s="41"/>
      <c r="J18" s="400"/>
      <c r="K18" s="41"/>
      <c r="L18" s="41"/>
      <c r="M18" s="41"/>
      <c r="N18" s="41"/>
      <c r="O18" s="41"/>
    </row>
    <row r="19" spans="1:15">
      <c r="A19" s="41"/>
      <c r="B19" s="682" t="s">
        <v>16755</v>
      </c>
      <c r="C19" s="683"/>
      <c r="D19" s="683"/>
      <c r="E19" s="117">
        <f>IFERROR(SUM(E4:E14)-E17-E5, 0)</f>
        <v>0</v>
      </c>
      <c r="F19" s="41"/>
      <c r="G19" s="97"/>
      <c r="H19" s="41"/>
      <c r="I19" s="41"/>
      <c r="J19" s="400"/>
      <c r="K19" s="41"/>
      <c r="L19" s="41"/>
      <c r="M19" s="41"/>
      <c r="N19" s="41"/>
      <c r="O19" s="41"/>
    </row>
    <row r="20" spans="1:15">
      <c r="A20" s="41"/>
      <c r="B20" s="682" t="s">
        <v>16756</v>
      </c>
      <c r="C20" s="683"/>
      <c r="D20" s="683"/>
      <c r="E20" s="117">
        <f>IFERROR((E15+E16)-E5,0)</f>
        <v>0</v>
      </c>
      <c r="F20" s="41"/>
      <c r="G20" s="97"/>
      <c r="H20" s="41"/>
      <c r="I20" s="41"/>
      <c r="J20" s="400"/>
      <c r="K20" s="41"/>
      <c r="L20" s="41"/>
      <c r="M20" s="41"/>
      <c r="N20" s="41"/>
      <c r="O20" s="41"/>
    </row>
    <row r="21" spans="1:15" ht="16" thickBot="1">
      <c r="A21" s="41"/>
      <c r="B21" s="419"/>
      <c r="C21" s="41"/>
      <c r="D21" s="41"/>
      <c r="E21" s="41"/>
      <c r="F21" s="389"/>
      <c r="G21" s="421"/>
      <c r="H21" s="389"/>
      <c r="I21" s="389"/>
      <c r="J21" s="408"/>
      <c r="K21" s="41"/>
      <c r="L21" s="41"/>
      <c r="M21" s="41"/>
      <c r="N21" s="41"/>
      <c r="O21" s="41"/>
    </row>
    <row r="22" spans="1:15" ht="16" thickBot="1">
      <c r="A22" s="41"/>
      <c r="B22" s="686" t="s">
        <v>16757</v>
      </c>
      <c r="C22" s="687"/>
      <c r="D22" s="687"/>
      <c r="E22" s="420">
        <f>IFERROR(E19/E20, 0)</f>
        <v>0</v>
      </c>
      <c r="F22" s="41"/>
      <c r="G22" s="97"/>
      <c r="H22" s="41"/>
      <c r="I22" s="41"/>
      <c r="J22" s="41"/>
      <c r="K22" s="41"/>
      <c r="L22" s="41"/>
      <c r="M22" s="41"/>
      <c r="N22" s="41"/>
      <c r="O22" s="41"/>
    </row>
    <row r="23" spans="1:15">
      <c r="A23" s="41"/>
      <c r="B23" s="41"/>
      <c r="C23" s="41"/>
      <c r="D23" s="41"/>
      <c r="E23" s="41"/>
      <c r="F23" s="41"/>
      <c r="G23" s="97"/>
      <c r="H23" s="41"/>
      <c r="I23" s="41"/>
      <c r="J23" s="41"/>
      <c r="K23" s="41"/>
      <c r="L23" s="41"/>
      <c r="M23" s="41"/>
      <c r="N23" s="41"/>
      <c r="O23" s="41"/>
    </row>
    <row r="24" spans="1:15">
      <c r="A24" s="41"/>
      <c r="B24" s="41"/>
      <c r="C24" s="41"/>
      <c r="D24" s="41"/>
      <c r="E24" s="41"/>
      <c r="F24" s="222"/>
      <c r="G24" s="222"/>
      <c r="H24" s="222"/>
      <c r="I24" s="222"/>
      <c r="J24" s="222"/>
      <c r="K24" s="41"/>
      <c r="L24" s="41"/>
      <c r="M24" s="41"/>
      <c r="N24" s="41"/>
      <c r="O24" s="41"/>
    </row>
    <row r="25" spans="1:15">
      <c r="A25" s="41"/>
      <c r="B25" s="222"/>
      <c r="C25" s="222"/>
      <c r="D25" s="222"/>
      <c r="E25" s="222"/>
      <c r="F25" s="222"/>
      <c r="G25" s="222"/>
      <c r="H25" s="222"/>
      <c r="I25" s="222"/>
      <c r="J25" s="222"/>
      <c r="K25" s="41"/>
      <c r="L25" s="41"/>
      <c r="M25" s="41"/>
      <c r="N25" s="41"/>
      <c r="O25" s="41"/>
    </row>
    <row r="26" spans="1:15" ht="15" hidden="1" customHeight="1">
      <c r="A26" s="41"/>
      <c r="B26" s="222"/>
      <c r="C26" s="222"/>
      <c r="D26" s="222"/>
      <c r="E26" s="222"/>
      <c r="F26" s="222"/>
      <c r="G26" s="222"/>
      <c r="H26" s="222"/>
      <c r="I26" s="222"/>
      <c r="J26" s="222"/>
      <c r="K26" s="41"/>
      <c r="L26" s="41"/>
      <c r="M26" s="41"/>
      <c r="N26" s="41"/>
      <c r="O26" s="41"/>
    </row>
    <row r="27" spans="1:15" ht="15" hidden="1" customHeight="1">
      <c r="A27" s="41"/>
      <c r="B27" s="222"/>
      <c r="C27" s="222"/>
      <c r="D27" s="222"/>
      <c r="E27" s="222"/>
      <c r="F27" s="222"/>
      <c r="G27" s="222"/>
      <c r="H27" s="222"/>
      <c r="I27" s="222"/>
      <c r="J27" s="222"/>
      <c r="K27" s="41"/>
      <c r="L27" s="41"/>
      <c r="M27" s="41"/>
      <c r="N27" s="41"/>
      <c r="O27" s="41"/>
    </row>
    <row r="28" spans="1:15" hidden="1">
      <c r="A28" s="41"/>
      <c r="B28" s="222"/>
      <c r="C28" s="222"/>
      <c r="D28" s="222"/>
      <c r="E28" s="222"/>
      <c r="F28" s="41"/>
      <c r="G28" s="97"/>
      <c r="H28" s="41"/>
      <c r="I28" s="41"/>
      <c r="J28" s="41"/>
      <c r="K28" s="41"/>
      <c r="L28" s="41"/>
      <c r="M28" s="41"/>
      <c r="N28" s="41"/>
      <c r="O28" s="41"/>
    </row>
    <row r="29" spans="1:15" hidden="1">
      <c r="A29" s="41"/>
      <c r="B29" s="41"/>
      <c r="C29" s="41"/>
      <c r="D29" s="41"/>
      <c r="E29" s="41"/>
      <c r="F29" s="41"/>
      <c r="G29" s="97"/>
      <c r="H29" s="41"/>
      <c r="I29" s="41"/>
      <c r="J29" s="41"/>
      <c r="K29" s="41"/>
      <c r="L29" s="41"/>
      <c r="M29" s="41"/>
      <c r="N29" s="41"/>
      <c r="O29" s="41"/>
    </row>
    <row r="30" spans="1:15" hidden="1">
      <c r="A30" s="41"/>
      <c r="B30" s="41"/>
      <c r="C30" s="41"/>
      <c r="D30" s="41"/>
      <c r="E30" s="41"/>
      <c r="F30" s="41"/>
      <c r="G30" s="97"/>
      <c r="H30" s="41"/>
      <c r="I30" s="41"/>
      <c r="J30" s="41"/>
      <c r="K30" s="41"/>
      <c r="L30" s="41"/>
      <c r="M30" s="41"/>
      <c r="N30" s="41"/>
      <c r="O30" s="41"/>
    </row>
    <row r="31" spans="1:15" hidden="1">
      <c r="A31" s="41"/>
      <c r="B31" s="41"/>
      <c r="C31" s="41"/>
      <c r="D31" s="41"/>
      <c r="E31" s="41"/>
      <c r="F31" s="41"/>
      <c r="G31" s="97"/>
      <c r="H31" s="41"/>
      <c r="I31" s="41"/>
      <c r="J31" s="41"/>
      <c r="K31" s="41"/>
      <c r="L31" s="41"/>
      <c r="M31" s="41"/>
      <c r="N31" s="41"/>
      <c r="O31" s="41"/>
    </row>
    <row r="32" spans="1:15" hidden="1">
      <c r="A32" s="41"/>
      <c r="B32" s="41"/>
      <c r="C32" s="41"/>
      <c r="D32" s="41"/>
      <c r="E32" s="41"/>
      <c r="F32" s="41"/>
      <c r="G32" s="97"/>
      <c r="H32" s="41"/>
      <c r="I32" s="41"/>
      <c r="J32" s="41"/>
      <c r="K32" s="41"/>
      <c r="L32" s="41"/>
      <c r="M32" s="41"/>
      <c r="N32" s="41"/>
      <c r="O32" s="41"/>
    </row>
    <row r="33" spans="1:15" hidden="1">
      <c r="A33" s="41"/>
      <c r="B33" s="41"/>
      <c r="C33" s="41"/>
      <c r="D33" s="41"/>
      <c r="E33" s="41"/>
      <c r="F33" s="41"/>
      <c r="G33" s="97"/>
      <c r="H33" s="41"/>
      <c r="I33" s="41"/>
      <c r="J33" s="41"/>
      <c r="K33" s="41"/>
      <c r="L33" s="41"/>
      <c r="M33" s="41"/>
      <c r="N33" s="41"/>
      <c r="O33" s="41"/>
    </row>
    <row r="34" spans="1:15" hidden="1">
      <c r="A34" s="41"/>
      <c r="B34" s="41"/>
      <c r="C34" s="41"/>
      <c r="D34" s="41"/>
      <c r="E34" s="41"/>
      <c r="F34" s="41"/>
      <c r="G34" s="97"/>
      <c r="H34" s="41"/>
      <c r="I34" s="41"/>
      <c r="J34" s="41"/>
      <c r="K34" s="41"/>
      <c r="L34" s="41"/>
      <c r="M34" s="41"/>
      <c r="N34" s="41"/>
      <c r="O34" s="41"/>
    </row>
    <row r="35" spans="1:15" hidden="1">
      <c r="A35" s="41"/>
      <c r="B35" s="41"/>
      <c r="C35" s="41"/>
      <c r="D35" s="41"/>
      <c r="E35" s="41"/>
      <c r="F35" s="41"/>
      <c r="G35" s="97"/>
      <c r="H35" s="41"/>
      <c r="I35" s="41"/>
      <c r="J35" s="41"/>
      <c r="K35" s="41"/>
      <c r="L35" s="41"/>
      <c r="M35" s="41"/>
      <c r="N35" s="41"/>
      <c r="O35" s="41"/>
    </row>
    <row r="36" spans="1:15" hidden="1">
      <c r="A36" s="41"/>
      <c r="B36" s="41"/>
      <c r="C36" s="41"/>
      <c r="D36" s="41"/>
      <c r="E36" s="41"/>
      <c r="F36" s="41"/>
      <c r="G36" s="97"/>
      <c r="H36" s="41"/>
      <c r="I36" s="41"/>
      <c r="J36" s="41"/>
      <c r="K36" s="41"/>
      <c r="L36" s="41"/>
      <c r="M36" s="41"/>
      <c r="N36" s="41"/>
      <c r="O36" s="41"/>
    </row>
    <row r="37" spans="1:15" hidden="1">
      <c r="A37" s="41"/>
      <c r="B37" s="41"/>
      <c r="C37" s="41"/>
      <c r="D37" s="41"/>
      <c r="E37" s="41"/>
      <c r="F37" s="41"/>
      <c r="G37" s="97"/>
      <c r="H37" s="41"/>
      <c r="I37" s="41"/>
      <c r="J37" s="41"/>
      <c r="K37" s="41"/>
      <c r="L37" s="41"/>
      <c r="M37" s="41"/>
      <c r="N37" s="41"/>
      <c r="O37" s="41"/>
    </row>
    <row r="38" spans="1:15" hidden="1">
      <c r="A38" s="41"/>
      <c r="B38" s="41"/>
      <c r="C38" s="41"/>
      <c r="D38" s="41"/>
      <c r="E38" s="41"/>
      <c r="F38" s="41"/>
      <c r="G38" s="97"/>
      <c r="H38" s="41"/>
      <c r="I38" s="41"/>
      <c r="J38" s="41"/>
      <c r="K38" s="41"/>
      <c r="L38" s="41"/>
      <c r="M38" s="41"/>
      <c r="N38" s="41"/>
      <c r="O38" s="41"/>
    </row>
    <row r="39" spans="1:15" hidden="1">
      <c r="A39" s="41"/>
      <c r="B39" s="41"/>
      <c r="C39" s="41"/>
      <c r="D39" s="41"/>
      <c r="E39" s="41"/>
      <c r="F39" s="41"/>
      <c r="G39" s="97"/>
      <c r="H39" s="41"/>
      <c r="I39" s="41"/>
      <c r="J39" s="41"/>
      <c r="K39" s="41"/>
      <c r="L39" s="41"/>
      <c r="M39" s="41"/>
      <c r="N39" s="41"/>
      <c r="O39" s="41"/>
    </row>
    <row r="40" spans="1:15" hidden="1">
      <c r="A40" s="41"/>
      <c r="B40" s="41"/>
      <c r="C40" s="41"/>
      <c r="D40" s="41"/>
      <c r="E40" s="41"/>
      <c r="F40" s="41"/>
      <c r="G40" s="97"/>
      <c r="H40" s="41"/>
      <c r="I40" s="41"/>
      <c r="J40" s="41"/>
      <c r="K40" s="41"/>
      <c r="L40" s="41"/>
      <c r="M40" s="41"/>
      <c r="N40" s="41"/>
      <c r="O40" s="41"/>
    </row>
    <row r="41" spans="1:15" hidden="1">
      <c r="A41" s="41"/>
      <c r="B41" s="41"/>
      <c r="C41" s="41"/>
      <c r="D41" s="41"/>
      <c r="E41" s="41"/>
      <c r="F41" s="41"/>
      <c r="G41" s="97"/>
      <c r="H41" s="41"/>
      <c r="I41" s="41"/>
      <c r="J41" s="41"/>
      <c r="K41" s="41"/>
      <c r="L41" s="41"/>
      <c r="M41" s="41"/>
      <c r="N41" s="41"/>
      <c r="O41" s="41"/>
    </row>
    <row r="42" spans="1:15" hidden="1">
      <c r="A42" s="41"/>
      <c r="B42" s="41"/>
      <c r="C42" s="41"/>
      <c r="D42" s="41"/>
      <c r="E42" s="41"/>
      <c r="F42" s="41"/>
      <c r="G42" s="97"/>
      <c r="H42" s="41"/>
      <c r="I42" s="41"/>
      <c r="J42" s="41"/>
      <c r="K42" s="41"/>
      <c r="L42" s="41"/>
      <c r="M42" s="41"/>
      <c r="N42" s="41"/>
      <c r="O42" s="41"/>
    </row>
    <row r="43" spans="1:15" hidden="1">
      <c r="A43" s="41"/>
      <c r="B43" s="41"/>
      <c r="C43" s="41"/>
      <c r="D43" s="41"/>
      <c r="E43" s="41"/>
      <c r="F43" s="41"/>
      <c r="G43" s="97"/>
      <c r="H43" s="41"/>
      <c r="I43" s="41"/>
      <c r="J43" s="41"/>
      <c r="K43" s="41"/>
      <c r="L43" s="41"/>
      <c r="M43" s="41"/>
      <c r="N43" s="41"/>
      <c r="O43" s="41"/>
    </row>
    <row r="44" spans="1:15" hidden="1">
      <c r="A44" s="41"/>
      <c r="B44" s="41"/>
      <c r="C44" s="41"/>
      <c r="D44" s="41"/>
      <c r="E44" s="41"/>
      <c r="F44" s="41"/>
      <c r="G44" s="97"/>
      <c r="H44" s="41"/>
      <c r="I44" s="41"/>
      <c r="J44" s="41"/>
      <c r="K44" s="41"/>
      <c r="L44" s="41"/>
      <c r="M44" s="41"/>
      <c r="N44" s="41"/>
      <c r="O44" s="41"/>
    </row>
    <row r="45" spans="1:15" hidden="1">
      <c r="A45" s="41"/>
      <c r="B45" s="41"/>
      <c r="C45" s="41"/>
      <c r="D45" s="41"/>
      <c r="E45" s="41"/>
      <c r="F45" s="41"/>
      <c r="G45" s="97"/>
      <c r="H45" s="41"/>
      <c r="I45" s="41"/>
      <c r="J45" s="41"/>
      <c r="K45" s="41"/>
      <c r="L45" s="41"/>
      <c r="M45" s="41"/>
      <c r="N45" s="41"/>
      <c r="O45" s="41"/>
    </row>
    <row r="46" spans="1:15" hidden="1">
      <c r="A46" s="41"/>
      <c r="B46" s="41"/>
      <c r="C46" s="41"/>
      <c r="D46" s="41"/>
      <c r="E46" s="41"/>
      <c r="F46" s="41"/>
      <c r="G46" s="97"/>
      <c r="H46" s="41"/>
      <c r="I46" s="41"/>
      <c r="J46" s="41"/>
      <c r="K46" s="41"/>
      <c r="L46" s="41"/>
      <c r="M46" s="41"/>
      <c r="N46" s="41"/>
      <c r="O46" s="41"/>
    </row>
    <row r="47" spans="1:15" hidden="1">
      <c r="A47" s="41"/>
      <c r="B47" s="41"/>
      <c r="C47" s="41"/>
      <c r="D47" s="41"/>
      <c r="E47" s="41"/>
      <c r="F47" s="41"/>
      <c r="G47" s="97"/>
      <c r="H47" s="41"/>
      <c r="I47" s="41"/>
      <c r="J47" s="41"/>
      <c r="K47" s="41"/>
      <c r="L47" s="41"/>
      <c r="M47" s="41"/>
      <c r="N47" s="41"/>
      <c r="O47" s="41"/>
    </row>
    <row r="48" spans="1:15" hidden="1">
      <c r="A48" s="41"/>
      <c r="B48" s="41"/>
      <c r="C48" s="41"/>
      <c r="D48" s="41"/>
      <c r="E48" s="41"/>
      <c r="F48" s="41"/>
      <c r="G48" s="97"/>
      <c r="H48" s="41"/>
      <c r="I48" s="41"/>
      <c r="J48" s="41"/>
      <c r="K48" s="41"/>
      <c r="L48" s="41"/>
      <c r="M48" s="41"/>
      <c r="N48" s="41"/>
      <c r="O48" s="41"/>
    </row>
    <row r="49" spans="1:15" hidden="1">
      <c r="A49" s="41"/>
      <c r="B49" s="41"/>
      <c r="C49" s="41"/>
      <c r="D49" s="41"/>
      <c r="E49" s="41"/>
      <c r="F49" s="41"/>
      <c r="G49" s="97"/>
      <c r="H49" s="41"/>
      <c r="I49" s="41"/>
      <c r="J49" s="41"/>
      <c r="K49" s="41"/>
      <c r="L49" s="41"/>
      <c r="M49" s="41"/>
      <c r="N49" s="41"/>
      <c r="O49" s="41"/>
    </row>
    <row r="50" spans="1:15" hidden="1">
      <c r="A50" s="41"/>
      <c r="B50" s="41"/>
      <c r="C50" s="41"/>
      <c r="D50" s="41"/>
      <c r="E50" s="41"/>
      <c r="F50" s="41"/>
      <c r="G50" s="97"/>
      <c r="H50" s="41"/>
      <c r="I50" s="41"/>
      <c r="J50" s="41"/>
      <c r="K50" s="41"/>
      <c r="L50" s="41"/>
      <c r="M50" s="41"/>
      <c r="N50" s="41"/>
      <c r="O50" s="41"/>
    </row>
    <row r="51" spans="1:15" hidden="1">
      <c r="A51" s="41"/>
      <c r="B51" s="41"/>
      <c r="C51" s="41"/>
      <c r="D51" s="41"/>
      <c r="E51" s="41"/>
      <c r="F51" s="41"/>
      <c r="G51" s="97"/>
      <c r="H51" s="41"/>
      <c r="I51" s="41"/>
      <c r="J51" s="41"/>
      <c r="K51" s="41"/>
      <c r="L51" s="41"/>
      <c r="M51" s="41"/>
      <c r="N51" s="41"/>
      <c r="O51" s="41"/>
    </row>
    <row r="52" spans="1:15" hidden="1">
      <c r="A52" s="41"/>
      <c r="B52" s="41"/>
      <c r="C52" s="41"/>
      <c r="D52" s="41"/>
      <c r="E52" s="41"/>
      <c r="F52" s="41"/>
      <c r="G52" s="97"/>
      <c r="H52" s="41"/>
      <c r="I52" s="41"/>
      <c r="J52" s="41"/>
      <c r="K52" s="41"/>
      <c r="L52" s="41"/>
      <c r="M52" s="41"/>
      <c r="N52" s="41"/>
      <c r="O52" s="41"/>
    </row>
    <row r="53" spans="1:15" hidden="1">
      <c r="A53" s="41"/>
      <c r="B53" s="41"/>
      <c r="C53" s="41"/>
      <c r="D53" s="41"/>
      <c r="E53" s="41"/>
      <c r="F53" s="41"/>
      <c r="G53" s="97"/>
      <c r="H53" s="41"/>
      <c r="I53" s="41"/>
      <c r="J53" s="41"/>
      <c r="K53" s="41"/>
      <c r="L53" s="41"/>
      <c r="M53" s="41"/>
      <c r="N53" s="41"/>
      <c r="O53" s="41"/>
    </row>
    <row r="54" spans="1:15" hidden="1">
      <c r="A54" s="41"/>
      <c r="B54" s="41"/>
      <c r="C54" s="41"/>
      <c r="D54" s="41"/>
      <c r="E54" s="41"/>
      <c r="F54" s="41"/>
      <c r="G54" s="97"/>
      <c r="H54" s="41"/>
      <c r="I54" s="41"/>
      <c r="J54" s="41"/>
      <c r="K54" s="41"/>
      <c r="L54" s="41"/>
      <c r="M54" s="41"/>
      <c r="N54" s="41"/>
      <c r="O54" s="41"/>
    </row>
    <row r="55" spans="1:15" hidden="1">
      <c r="A55" s="41"/>
      <c r="B55" s="41"/>
      <c r="C55" s="41"/>
      <c r="D55" s="41"/>
      <c r="E55" s="41"/>
      <c r="F55" s="41"/>
      <c r="G55" s="97"/>
      <c r="H55" s="41"/>
      <c r="I55" s="41"/>
      <c r="J55" s="41"/>
      <c r="K55" s="41"/>
      <c r="L55" s="41"/>
      <c r="M55" s="41"/>
      <c r="N55" s="41"/>
      <c r="O55" s="41"/>
    </row>
    <row r="56" spans="1:15" hidden="1">
      <c r="A56" s="41"/>
      <c r="B56" s="41"/>
      <c r="C56" s="41"/>
      <c r="D56" s="41"/>
      <c r="E56" s="41"/>
      <c r="F56" s="41"/>
      <c r="G56" s="97"/>
      <c r="H56" s="41"/>
      <c r="I56" s="41"/>
      <c r="J56" s="41"/>
      <c r="K56" s="41"/>
      <c r="L56" s="41"/>
      <c r="M56" s="41"/>
      <c r="N56" s="41"/>
      <c r="O56" s="41"/>
    </row>
    <row r="57" spans="1:15" hidden="1">
      <c r="A57" s="41"/>
      <c r="B57" s="41"/>
      <c r="C57" s="41"/>
      <c r="D57" s="41"/>
      <c r="E57" s="41"/>
      <c r="F57" s="41"/>
      <c r="G57" s="97"/>
      <c r="H57" s="41"/>
      <c r="I57" s="41"/>
      <c r="J57" s="41"/>
      <c r="K57" s="41"/>
      <c r="L57" s="41"/>
      <c r="M57" s="41"/>
      <c r="N57" s="41"/>
      <c r="O57" s="41"/>
    </row>
    <row r="58" spans="1:15" hidden="1">
      <c r="A58" s="41"/>
      <c r="B58" s="41"/>
      <c r="C58" s="41"/>
      <c r="D58" s="41"/>
      <c r="E58" s="41"/>
      <c r="F58" s="41"/>
      <c r="G58" s="97"/>
      <c r="H58" s="41"/>
      <c r="I58" s="41"/>
      <c r="J58" s="41"/>
      <c r="K58" s="41"/>
      <c r="L58" s="41"/>
      <c r="M58" s="41"/>
      <c r="N58" s="41"/>
      <c r="O58" s="41"/>
    </row>
    <row r="59" spans="1:15" hidden="1">
      <c r="A59" s="41"/>
      <c r="B59" s="41"/>
      <c r="C59" s="41"/>
      <c r="D59" s="41"/>
      <c r="E59" s="41"/>
      <c r="F59" s="41"/>
      <c r="G59" s="97"/>
      <c r="H59" s="41"/>
      <c r="I59" s="41"/>
      <c r="J59" s="41"/>
      <c r="K59" s="41"/>
      <c r="L59" s="41"/>
      <c r="M59" s="41"/>
      <c r="N59" s="41"/>
      <c r="O59" s="41"/>
    </row>
    <row r="60" spans="1:15" hidden="1">
      <c r="A60" s="41"/>
      <c r="B60" s="41"/>
      <c r="C60" s="41"/>
      <c r="D60" s="41"/>
      <c r="E60" s="41"/>
      <c r="F60" s="41"/>
      <c r="G60" s="97"/>
      <c r="H60" s="41"/>
      <c r="I60" s="41"/>
      <c r="J60" s="41"/>
      <c r="K60" s="41"/>
      <c r="L60" s="41"/>
      <c r="M60" s="41"/>
      <c r="N60" s="41"/>
      <c r="O60" s="41"/>
    </row>
    <row r="61" spans="1:15" hidden="1">
      <c r="A61" s="41"/>
      <c r="B61" s="41"/>
      <c r="C61" s="41"/>
      <c r="D61" s="41"/>
      <c r="E61" s="41"/>
      <c r="F61" s="41"/>
      <c r="G61" s="97"/>
      <c r="H61" s="41"/>
      <c r="I61" s="41"/>
      <c r="J61" s="41"/>
      <c r="K61" s="41"/>
      <c r="L61" s="41"/>
      <c r="M61" s="41"/>
      <c r="N61" s="41"/>
      <c r="O61" s="41"/>
    </row>
    <row r="62" spans="1:15" hidden="1">
      <c r="A62" s="41"/>
      <c r="B62" s="41"/>
      <c r="C62" s="41"/>
      <c r="D62" s="41"/>
      <c r="E62" s="41"/>
      <c r="F62" s="41"/>
      <c r="G62" s="97"/>
      <c r="H62" s="41"/>
      <c r="I62" s="41"/>
      <c r="J62" s="41"/>
      <c r="K62" s="41"/>
      <c r="L62" s="41"/>
      <c r="M62" s="41"/>
      <c r="N62" s="41"/>
      <c r="O62" s="41"/>
    </row>
    <row r="63" spans="1:15" hidden="1">
      <c r="A63" s="41"/>
      <c r="B63" s="41"/>
      <c r="C63" s="41"/>
      <c r="D63" s="41"/>
      <c r="E63" s="41"/>
      <c r="F63" s="41"/>
      <c r="G63" s="97"/>
      <c r="H63" s="41"/>
      <c r="I63" s="41"/>
      <c r="J63" s="41"/>
      <c r="K63" s="41"/>
      <c r="L63" s="41"/>
      <c r="M63" s="41"/>
      <c r="N63" s="41"/>
      <c r="O63" s="41"/>
    </row>
    <row r="64" spans="1:15" hidden="1">
      <c r="A64" s="41"/>
      <c r="B64" s="41"/>
      <c r="C64" s="41"/>
      <c r="D64" s="41"/>
      <c r="E64" s="41"/>
      <c r="F64" s="41"/>
      <c r="G64" s="97"/>
      <c r="H64" s="41"/>
      <c r="I64" s="41"/>
      <c r="J64" s="41"/>
      <c r="K64" s="41"/>
      <c r="L64" s="41"/>
      <c r="M64" s="41"/>
      <c r="N64" s="41"/>
      <c r="O64" s="41"/>
    </row>
    <row r="65" spans="1:15" hidden="1">
      <c r="A65" s="41"/>
      <c r="B65" s="41"/>
      <c r="C65" s="41"/>
      <c r="D65" s="41"/>
      <c r="E65" s="41"/>
      <c r="F65" s="41"/>
      <c r="G65" s="97"/>
      <c r="H65" s="41"/>
      <c r="I65" s="41"/>
      <c r="J65" s="41"/>
      <c r="K65" s="41"/>
      <c r="L65" s="41"/>
      <c r="M65" s="41"/>
      <c r="N65" s="41"/>
      <c r="O65" s="41"/>
    </row>
    <row r="66" spans="1:15" hidden="1">
      <c r="A66" s="41"/>
      <c r="B66" s="41"/>
      <c r="C66" s="41"/>
      <c r="D66" s="41"/>
      <c r="E66" s="41"/>
      <c r="F66" s="41"/>
      <c r="G66" s="97"/>
      <c r="H66" s="41"/>
      <c r="I66" s="41"/>
      <c r="J66" s="41"/>
      <c r="K66" s="41"/>
      <c r="L66" s="41"/>
      <c r="M66" s="41"/>
      <c r="N66" s="41"/>
      <c r="O66" s="41"/>
    </row>
    <row r="67" spans="1:15" hidden="1">
      <c r="B67" s="41"/>
      <c r="C67" s="41"/>
      <c r="D67" s="41"/>
      <c r="E67" s="41"/>
    </row>
  </sheetData>
  <mergeCells count="16">
    <mergeCell ref="B19:D19"/>
    <mergeCell ref="B20:D20"/>
    <mergeCell ref="B22:D22"/>
    <mergeCell ref="B10:D10"/>
    <mergeCell ref="B11:D11"/>
    <mergeCell ref="B12:D12"/>
    <mergeCell ref="B14:D14"/>
    <mergeCell ref="B15:D15"/>
    <mergeCell ref="B17:D17"/>
    <mergeCell ref="B16:D16"/>
    <mergeCell ref="B9:D9"/>
    <mergeCell ref="B4:D4"/>
    <mergeCell ref="B5:D5"/>
    <mergeCell ref="B6:D6"/>
    <mergeCell ref="B7:D7"/>
    <mergeCell ref="B8:D8"/>
  </mergeCells>
  <pageMargins left="0.7" right="0.7" top="0.75" bottom="0.75" header="0.3" footer="0.3"/>
  <pageSetup paperSize="9" orientation="portrait" r:id="rId1"/>
  <cellWatches>
    <cellWatch r="B4"/>
    <cellWatch r="E4"/>
    <cellWatch r="B5"/>
    <cellWatch r="E5"/>
    <cellWatch r="B6"/>
    <cellWatch r="E6"/>
    <cellWatch r="B7"/>
    <cellWatch r="E7"/>
    <cellWatch r="B8"/>
    <cellWatch r="E8"/>
    <cellWatch r="B9"/>
    <cellWatch r="E9"/>
    <cellWatch r="B10"/>
    <cellWatch r="E10"/>
    <cellWatch r="B11"/>
    <cellWatch r="E11"/>
    <cellWatch r="B12"/>
    <cellWatch r="E12"/>
    <cellWatch r="B22"/>
    <cellWatch r="E22"/>
  </cellWatches>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9">
    <tabColor theme="9" tint="-0.249977111117893"/>
  </sheetPr>
  <dimension ref="A1:I7708"/>
  <sheetViews>
    <sheetView showGridLines="0" showRowColHeaders="0" topLeftCell="A109" zoomScaleNormal="100" workbookViewId="0">
      <selection activeCell="E7699" sqref="E7699"/>
    </sheetView>
  </sheetViews>
  <sheetFormatPr defaultColWidth="0" defaultRowHeight="15.5" zeroHeight="1"/>
  <cols>
    <col min="1" max="1" width="4.69140625" customWidth="1"/>
    <col min="2" max="2" width="16.69140625" customWidth="1"/>
    <col min="3" max="3" width="23.07421875" customWidth="1"/>
    <col min="4" max="4" width="11.07421875" customWidth="1"/>
    <col min="5" max="5" width="18.69140625" customWidth="1"/>
    <col min="6" max="6" width="10.69140625" hidden="1" customWidth="1"/>
    <col min="7" max="7" width="16.07421875" hidden="1" customWidth="1"/>
    <col min="8" max="8" width="26.69140625" customWidth="1"/>
    <col min="9" max="9" width="4.69140625" customWidth="1"/>
    <col min="10" max="16384" width="9.07421875" hidden="1"/>
  </cols>
  <sheetData>
    <row r="1" spans="2:8" s="41" customFormat="1" ht="16" thickBot="1"/>
    <row r="2" spans="2:8" s="41" customFormat="1" ht="18.5" thickBot="1">
      <c r="B2" s="409" t="s">
        <v>107</v>
      </c>
      <c r="C2" s="410"/>
      <c r="D2" s="410"/>
      <c r="E2" s="410"/>
      <c r="F2" s="410"/>
      <c r="G2" s="410"/>
      <c r="H2" s="411"/>
    </row>
    <row r="3" spans="2:8" s="41" customFormat="1" ht="18.5" thickBot="1">
      <c r="B3" s="617" t="s">
        <v>108</v>
      </c>
      <c r="C3" s="618"/>
      <c r="D3" s="618"/>
      <c r="E3" s="618"/>
      <c r="F3" s="618"/>
      <c r="G3" s="618"/>
      <c r="H3" s="619"/>
    </row>
    <row r="4" spans="2:8" s="41" customFormat="1" ht="18.5" thickBot="1">
      <c r="B4" s="415" t="s">
        <v>109</v>
      </c>
      <c r="C4" s="413"/>
      <c r="D4" s="413"/>
      <c r="E4" s="413"/>
      <c r="F4" s="413"/>
      <c r="G4" s="413"/>
      <c r="H4" s="429" t="s">
        <v>110</v>
      </c>
    </row>
    <row r="5" spans="2:8" s="41" customFormat="1" ht="16" thickBot="1">
      <c r="B5" s="412"/>
      <c r="C5" s="413"/>
      <c r="D5" s="413"/>
      <c r="E5" s="413"/>
      <c r="F5" s="413"/>
      <c r="G5" s="413"/>
      <c r="H5" s="414" t="str">
        <f>IF(B5="","",IFERROR(INDEX(Table2[MECs Area Type],MATCH(B5,Table2[MSOA Zone Code],0),1),"Not Found"))</f>
        <v/>
      </c>
    </row>
    <row r="6" spans="2:8" s="368" customFormat="1" ht="55.4" customHeight="1" thickBot="1">
      <c r="B6" s="614" t="s">
        <v>111</v>
      </c>
      <c r="C6" s="615"/>
      <c r="D6" s="615"/>
      <c r="E6" s="615"/>
      <c r="F6" s="615"/>
      <c r="G6" s="615"/>
      <c r="H6" s="616"/>
    </row>
    <row r="7" spans="2:8" s="41" customFormat="1">
      <c r="B7" s="467" t="s">
        <v>112</v>
      </c>
      <c r="C7" s="468" t="s">
        <v>113</v>
      </c>
      <c r="D7" s="468" t="s">
        <v>114</v>
      </c>
      <c r="E7" s="468" t="s">
        <v>115</v>
      </c>
      <c r="F7" s="401" t="s">
        <v>116</v>
      </c>
      <c r="G7" s="468" t="s">
        <v>117</v>
      </c>
      <c r="H7" s="402" t="s">
        <v>118</v>
      </c>
    </row>
    <row r="8" spans="2:8" s="41" customFormat="1">
      <c r="B8" s="403" t="s">
        <v>119</v>
      </c>
      <c r="C8" s="404" t="s">
        <v>120</v>
      </c>
      <c r="D8" s="404" t="s">
        <v>121</v>
      </c>
      <c r="E8" s="404" t="s">
        <v>122</v>
      </c>
      <c r="F8" s="404" t="s">
        <v>123</v>
      </c>
      <c r="G8" s="367" t="s">
        <v>124</v>
      </c>
      <c r="H8" s="400" t="s">
        <v>125</v>
      </c>
    </row>
    <row r="9" spans="2:8" s="41" customFormat="1">
      <c r="B9" s="403" t="s">
        <v>126</v>
      </c>
      <c r="C9" s="404" t="s">
        <v>127</v>
      </c>
      <c r="D9" s="404" t="s">
        <v>128</v>
      </c>
      <c r="E9" s="404" t="s">
        <v>129</v>
      </c>
      <c r="F9" s="404" t="s">
        <v>123</v>
      </c>
      <c r="G9" s="367" t="s">
        <v>130</v>
      </c>
      <c r="H9" s="400" t="s">
        <v>125</v>
      </c>
    </row>
    <row r="10" spans="2:8" s="41" customFormat="1">
      <c r="B10" s="403" t="s">
        <v>131</v>
      </c>
      <c r="C10" s="404" t="s">
        <v>132</v>
      </c>
      <c r="D10" s="404" t="s">
        <v>128</v>
      </c>
      <c r="E10" s="404" t="s">
        <v>129</v>
      </c>
      <c r="F10" s="404" t="s">
        <v>123</v>
      </c>
      <c r="G10" s="367" t="s">
        <v>130</v>
      </c>
      <c r="H10" s="400" t="s">
        <v>125</v>
      </c>
    </row>
    <row r="11" spans="2:8" s="41" customFormat="1">
      <c r="B11" s="403" t="s">
        <v>133</v>
      </c>
      <c r="C11" s="404" t="s">
        <v>134</v>
      </c>
      <c r="D11" s="404" t="s">
        <v>128</v>
      </c>
      <c r="E11" s="404" t="s">
        <v>129</v>
      </c>
      <c r="F11" s="404" t="s">
        <v>123</v>
      </c>
      <c r="G11" s="367" t="s">
        <v>130</v>
      </c>
      <c r="H11" s="400" t="s">
        <v>125</v>
      </c>
    </row>
    <row r="12" spans="2:8" s="41" customFormat="1">
      <c r="B12" s="403" t="s">
        <v>135</v>
      </c>
      <c r="C12" s="404" t="s">
        <v>136</v>
      </c>
      <c r="D12" s="404" t="s">
        <v>128</v>
      </c>
      <c r="E12" s="404" t="s">
        <v>129</v>
      </c>
      <c r="F12" s="404" t="s">
        <v>123</v>
      </c>
      <c r="G12" s="367" t="s">
        <v>130</v>
      </c>
      <c r="H12" s="400" t="s">
        <v>125</v>
      </c>
    </row>
    <row r="13" spans="2:8" s="41" customFormat="1">
      <c r="B13" s="403" t="s">
        <v>137</v>
      </c>
      <c r="C13" s="404" t="s">
        <v>138</v>
      </c>
      <c r="D13" s="404" t="s">
        <v>128</v>
      </c>
      <c r="E13" s="404" t="s">
        <v>129</v>
      </c>
      <c r="F13" s="404" t="s">
        <v>123</v>
      </c>
      <c r="G13" s="367" t="s">
        <v>130</v>
      </c>
      <c r="H13" s="400" t="s">
        <v>125</v>
      </c>
    </row>
    <row r="14" spans="2:8" s="41" customFormat="1">
      <c r="B14" s="403" t="s">
        <v>139</v>
      </c>
      <c r="C14" s="404" t="s">
        <v>140</v>
      </c>
      <c r="D14" s="404" t="s">
        <v>128</v>
      </c>
      <c r="E14" s="404" t="s">
        <v>129</v>
      </c>
      <c r="F14" s="404" t="s">
        <v>123</v>
      </c>
      <c r="G14" s="367" t="s">
        <v>130</v>
      </c>
      <c r="H14" s="400" t="s">
        <v>125</v>
      </c>
    </row>
    <row r="15" spans="2:8" s="41" customFormat="1">
      <c r="B15" s="403" t="s">
        <v>141</v>
      </c>
      <c r="C15" s="404" t="s">
        <v>142</v>
      </c>
      <c r="D15" s="404" t="s">
        <v>128</v>
      </c>
      <c r="E15" s="404" t="s">
        <v>129</v>
      </c>
      <c r="F15" s="404" t="s">
        <v>123</v>
      </c>
      <c r="G15" s="367" t="s">
        <v>130</v>
      </c>
      <c r="H15" s="400" t="s">
        <v>125</v>
      </c>
    </row>
    <row r="16" spans="2:8" s="41" customFormat="1">
      <c r="B16" s="403" t="s">
        <v>143</v>
      </c>
      <c r="C16" s="404" t="s">
        <v>144</v>
      </c>
      <c r="D16" s="404" t="s">
        <v>128</v>
      </c>
      <c r="E16" s="404" t="s">
        <v>129</v>
      </c>
      <c r="F16" s="404" t="s">
        <v>123</v>
      </c>
      <c r="G16" s="367" t="s">
        <v>130</v>
      </c>
      <c r="H16" s="400" t="s">
        <v>125</v>
      </c>
    </row>
    <row r="17" spans="2:8" s="41" customFormat="1">
      <c r="B17" s="403" t="s">
        <v>145</v>
      </c>
      <c r="C17" s="404" t="s">
        <v>146</v>
      </c>
      <c r="D17" s="404" t="s">
        <v>128</v>
      </c>
      <c r="E17" s="404" t="s">
        <v>129</v>
      </c>
      <c r="F17" s="404" t="s">
        <v>123</v>
      </c>
      <c r="G17" s="367" t="s">
        <v>130</v>
      </c>
      <c r="H17" s="400" t="s">
        <v>125</v>
      </c>
    </row>
    <row r="18" spans="2:8" s="41" customFormat="1">
      <c r="B18" s="403" t="s">
        <v>147</v>
      </c>
      <c r="C18" s="404" t="s">
        <v>148</v>
      </c>
      <c r="D18" s="404" t="s">
        <v>128</v>
      </c>
      <c r="E18" s="404" t="s">
        <v>129</v>
      </c>
      <c r="F18" s="404" t="s">
        <v>123</v>
      </c>
      <c r="G18" s="367" t="s">
        <v>130</v>
      </c>
      <c r="H18" s="400" t="s">
        <v>125</v>
      </c>
    </row>
    <row r="19" spans="2:8" s="41" customFormat="1">
      <c r="B19" s="403" t="s">
        <v>149</v>
      </c>
      <c r="C19" s="404" t="s">
        <v>150</v>
      </c>
      <c r="D19" s="404" t="s">
        <v>128</v>
      </c>
      <c r="E19" s="404" t="s">
        <v>129</v>
      </c>
      <c r="F19" s="404" t="s">
        <v>123</v>
      </c>
      <c r="G19" s="367" t="s">
        <v>130</v>
      </c>
      <c r="H19" s="400" t="s">
        <v>125</v>
      </c>
    </row>
    <row r="20" spans="2:8" s="41" customFormat="1">
      <c r="B20" s="403" t="s">
        <v>151</v>
      </c>
      <c r="C20" s="404" t="s">
        <v>152</v>
      </c>
      <c r="D20" s="404" t="s">
        <v>128</v>
      </c>
      <c r="E20" s="404" t="s">
        <v>129</v>
      </c>
      <c r="F20" s="404" t="s">
        <v>123</v>
      </c>
      <c r="G20" s="367" t="s">
        <v>130</v>
      </c>
      <c r="H20" s="400" t="s">
        <v>125</v>
      </c>
    </row>
    <row r="21" spans="2:8" s="41" customFormat="1">
      <c r="B21" s="403" t="s">
        <v>153</v>
      </c>
      <c r="C21" s="404" t="s">
        <v>154</v>
      </c>
      <c r="D21" s="404" t="s">
        <v>128</v>
      </c>
      <c r="E21" s="404" t="s">
        <v>129</v>
      </c>
      <c r="F21" s="404" t="s">
        <v>123</v>
      </c>
      <c r="G21" s="367" t="s">
        <v>130</v>
      </c>
      <c r="H21" s="400" t="s">
        <v>125</v>
      </c>
    </row>
    <row r="22" spans="2:8" s="41" customFormat="1">
      <c r="B22" s="403" t="s">
        <v>155</v>
      </c>
      <c r="C22" s="404" t="s">
        <v>156</v>
      </c>
      <c r="D22" s="404" t="s">
        <v>128</v>
      </c>
      <c r="E22" s="404" t="s">
        <v>129</v>
      </c>
      <c r="F22" s="404" t="s">
        <v>123</v>
      </c>
      <c r="G22" s="367" t="s">
        <v>130</v>
      </c>
      <c r="H22" s="400" t="s">
        <v>125</v>
      </c>
    </row>
    <row r="23" spans="2:8" s="41" customFormat="1">
      <c r="B23" s="403" t="s">
        <v>157</v>
      </c>
      <c r="C23" s="404" t="s">
        <v>158</v>
      </c>
      <c r="D23" s="404" t="s">
        <v>128</v>
      </c>
      <c r="E23" s="404" t="s">
        <v>129</v>
      </c>
      <c r="F23" s="404" t="s">
        <v>123</v>
      </c>
      <c r="G23" s="367" t="s">
        <v>130</v>
      </c>
      <c r="H23" s="400" t="s">
        <v>125</v>
      </c>
    </row>
    <row r="24" spans="2:8" s="41" customFormat="1">
      <c r="B24" s="403" t="s">
        <v>159</v>
      </c>
      <c r="C24" s="404" t="s">
        <v>160</v>
      </c>
      <c r="D24" s="404" t="s">
        <v>128</v>
      </c>
      <c r="E24" s="404" t="s">
        <v>129</v>
      </c>
      <c r="F24" s="404" t="s">
        <v>123</v>
      </c>
      <c r="G24" s="367" t="s">
        <v>130</v>
      </c>
      <c r="H24" s="400" t="s">
        <v>125</v>
      </c>
    </row>
    <row r="25" spans="2:8" s="41" customFormat="1">
      <c r="B25" s="403" t="s">
        <v>161</v>
      </c>
      <c r="C25" s="404" t="s">
        <v>162</v>
      </c>
      <c r="D25" s="404" t="s">
        <v>128</v>
      </c>
      <c r="E25" s="404" t="s">
        <v>129</v>
      </c>
      <c r="F25" s="404" t="s">
        <v>123</v>
      </c>
      <c r="G25" s="367" t="s">
        <v>130</v>
      </c>
      <c r="H25" s="400" t="s">
        <v>125</v>
      </c>
    </row>
    <row r="26" spans="2:8" s="41" customFormat="1">
      <c r="B26" s="403" t="s">
        <v>163</v>
      </c>
      <c r="C26" s="404" t="s">
        <v>164</v>
      </c>
      <c r="D26" s="404" t="s">
        <v>128</v>
      </c>
      <c r="E26" s="404" t="s">
        <v>129</v>
      </c>
      <c r="F26" s="404" t="s">
        <v>123</v>
      </c>
      <c r="G26" s="367" t="s">
        <v>130</v>
      </c>
      <c r="H26" s="400" t="s">
        <v>125</v>
      </c>
    </row>
    <row r="27" spans="2:8" s="41" customFormat="1">
      <c r="B27" s="403" t="s">
        <v>165</v>
      </c>
      <c r="C27" s="404" t="s">
        <v>166</v>
      </c>
      <c r="D27" s="404" t="s">
        <v>128</v>
      </c>
      <c r="E27" s="404" t="s">
        <v>129</v>
      </c>
      <c r="F27" s="404" t="s">
        <v>123</v>
      </c>
      <c r="G27" s="367" t="s">
        <v>130</v>
      </c>
      <c r="H27" s="400" t="s">
        <v>125</v>
      </c>
    </row>
    <row r="28" spans="2:8" s="41" customFormat="1">
      <c r="B28" s="403" t="s">
        <v>167</v>
      </c>
      <c r="C28" s="404" t="s">
        <v>168</v>
      </c>
      <c r="D28" s="404" t="s">
        <v>128</v>
      </c>
      <c r="E28" s="404" t="s">
        <v>129</v>
      </c>
      <c r="F28" s="404" t="s">
        <v>123</v>
      </c>
      <c r="G28" s="367" t="s">
        <v>130</v>
      </c>
      <c r="H28" s="400" t="s">
        <v>125</v>
      </c>
    </row>
    <row r="29" spans="2:8" s="41" customFormat="1">
      <c r="B29" s="403" t="s">
        <v>169</v>
      </c>
      <c r="C29" s="404" t="s">
        <v>170</v>
      </c>
      <c r="D29" s="404" t="s">
        <v>128</v>
      </c>
      <c r="E29" s="404" t="s">
        <v>129</v>
      </c>
      <c r="F29" s="404" t="s">
        <v>123</v>
      </c>
      <c r="G29" s="367" t="s">
        <v>130</v>
      </c>
      <c r="H29" s="400" t="s">
        <v>125</v>
      </c>
    </row>
    <row r="30" spans="2:8" s="41" customFormat="1">
      <c r="B30" s="403" t="s">
        <v>171</v>
      </c>
      <c r="C30" s="404" t="s">
        <v>172</v>
      </c>
      <c r="D30" s="404" t="s">
        <v>173</v>
      </c>
      <c r="E30" s="404" t="s">
        <v>174</v>
      </c>
      <c r="F30" s="404" t="s">
        <v>123</v>
      </c>
      <c r="G30" s="367" t="s">
        <v>130</v>
      </c>
      <c r="H30" s="400" t="s">
        <v>125</v>
      </c>
    </row>
    <row r="31" spans="2:8" s="41" customFormat="1">
      <c r="B31" s="403" t="s">
        <v>175</v>
      </c>
      <c r="C31" s="404" t="s">
        <v>176</v>
      </c>
      <c r="D31" s="404" t="s">
        <v>173</v>
      </c>
      <c r="E31" s="404" t="s">
        <v>174</v>
      </c>
      <c r="F31" s="404" t="s">
        <v>123</v>
      </c>
      <c r="G31" s="367" t="s">
        <v>130</v>
      </c>
      <c r="H31" s="400" t="s">
        <v>125</v>
      </c>
    </row>
    <row r="32" spans="2:8" s="41" customFormat="1">
      <c r="B32" s="403" t="s">
        <v>177</v>
      </c>
      <c r="C32" s="404" t="s">
        <v>178</v>
      </c>
      <c r="D32" s="404" t="s">
        <v>173</v>
      </c>
      <c r="E32" s="404" t="s">
        <v>174</v>
      </c>
      <c r="F32" s="404" t="s">
        <v>123</v>
      </c>
      <c r="G32" s="367" t="s">
        <v>130</v>
      </c>
      <c r="H32" s="400" t="s">
        <v>125</v>
      </c>
    </row>
    <row r="33" spans="2:8" s="41" customFormat="1">
      <c r="B33" s="403" t="s">
        <v>179</v>
      </c>
      <c r="C33" s="404" t="s">
        <v>180</v>
      </c>
      <c r="D33" s="404" t="s">
        <v>173</v>
      </c>
      <c r="E33" s="404" t="s">
        <v>174</v>
      </c>
      <c r="F33" s="404" t="s">
        <v>123</v>
      </c>
      <c r="G33" s="367" t="s">
        <v>130</v>
      </c>
      <c r="H33" s="400" t="s">
        <v>125</v>
      </c>
    </row>
    <row r="34" spans="2:8" s="41" customFormat="1">
      <c r="B34" s="403" t="s">
        <v>181</v>
      </c>
      <c r="C34" s="404" t="s">
        <v>182</v>
      </c>
      <c r="D34" s="404" t="s">
        <v>173</v>
      </c>
      <c r="E34" s="404" t="s">
        <v>174</v>
      </c>
      <c r="F34" s="404" t="s">
        <v>123</v>
      </c>
      <c r="G34" s="367" t="s">
        <v>130</v>
      </c>
      <c r="H34" s="400" t="s">
        <v>125</v>
      </c>
    </row>
    <row r="35" spans="2:8" s="41" customFormat="1">
      <c r="B35" s="403" t="s">
        <v>183</v>
      </c>
      <c r="C35" s="404" t="s">
        <v>184</v>
      </c>
      <c r="D35" s="404" t="s">
        <v>173</v>
      </c>
      <c r="E35" s="404" t="s">
        <v>174</v>
      </c>
      <c r="F35" s="404" t="s">
        <v>123</v>
      </c>
      <c r="G35" s="367" t="s">
        <v>130</v>
      </c>
      <c r="H35" s="400" t="s">
        <v>125</v>
      </c>
    </row>
    <row r="36" spans="2:8" s="41" customFormat="1">
      <c r="B36" s="403" t="s">
        <v>185</v>
      </c>
      <c r="C36" s="404" t="s">
        <v>186</v>
      </c>
      <c r="D36" s="404" t="s">
        <v>173</v>
      </c>
      <c r="E36" s="404" t="s">
        <v>174</v>
      </c>
      <c r="F36" s="404" t="s">
        <v>123</v>
      </c>
      <c r="G36" s="367" t="s">
        <v>130</v>
      </c>
      <c r="H36" s="400" t="s">
        <v>125</v>
      </c>
    </row>
    <row r="37" spans="2:8" s="41" customFormat="1">
      <c r="B37" s="403" t="s">
        <v>187</v>
      </c>
      <c r="C37" s="404" t="s">
        <v>188</v>
      </c>
      <c r="D37" s="404" t="s">
        <v>173</v>
      </c>
      <c r="E37" s="404" t="s">
        <v>174</v>
      </c>
      <c r="F37" s="404" t="s">
        <v>123</v>
      </c>
      <c r="G37" s="367" t="s">
        <v>130</v>
      </c>
      <c r="H37" s="400" t="s">
        <v>125</v>
      </c>
    </row>
    <row r="38" spans="2:8" s="41" customFormat="1">
      <c r="B38" s="403" t="s">
        <v>189</v>
      </c>
      <c r="C38" s="404" t="s">
        <v>190</v>
      </c>
      <c r="D38" s="404" t="s">
        <v>173</v>
      </c>
      <c r="E38" s="404" t="s">
        <v>174</v>
      </c>
      <c r="F38" s="404" t="s">
        <v>123</v>
      </c>
      <c r="G38" s="367" t="s">
        <v>130</v>
      </c>
      <c r="H38" s="400" t="s">
        <v>125</v>
      </c>
    </row>
    <row r="39" spans="2:8" s="41" customFormat="1">
      <c r="B39" s="403" t="s">
        <v>191</v>
      </c>
      <c r="C39" s="404" t="s">
        <v>192</v>
      </c>
      <c r="D39" s="404" t="s">
        <v>173</v>
      </c>
      <c r="E39" s="404" t="s">
        <v>174</v>
      </c>
      <c r="F39" s="404" t="s">
        <v>123</v>
      </c>
      <c r="G39" s="367" t="s">
        <v>130</v>
      </c>
      <c r="H39" s="400" t="s">
        <v>125</v>
      </c>
    </row>
    <row r="40" spans="2:8" s="41" customFormat="1">
      <c r="B40" s="403" t="s">
        <v>193</v>
      </c>
      <c r="C40" s="404" t="s">
        <v>194</v>
      </c>
      <c r="D40" s="404" t="s">
        <v>173</v>
      </c>
      <c r="E40" s="404" t="s">
        <v>174</v>
      </c>
      <c r="F40" s="404" t="s">
        <v>123</v>
      </c>
      <c r="G40" s="367" t="s">
        <v>130</v>
      </c>
      <c r="H40" s="400" t="s">
        <v>125</v>
      </c>
    </row>
    <row r="41" spans="2:8" s="41" customFormat="1">
      <c r="B41" s="403" t="s">
        <v>195</v>
      </c>
      <c r="C41" s="404" t="s">
        <v>196</v>
      </c>
      <c r="D41" s="404" t="s">
        <v>173</v>
      </c>
      <c r="E41" s="404" t="s">
        <v>174</v>
      </c>
      <c r="F41" s="404" t="s">
        <v>123</v>
      </c>
      <c r="G41" s="367" t="s">
        <v>130</v>
      </c>
      <c r="H41" s="400" t="s">
        <v>125</v>
      </c>
    </row>
    <row r="42" spans="2:8" s="41" customFormat="1">
      <c r="B42" s="403" t="s">
        <v>197</v>
      </c>
      <c r="C42" s="404" t="s">
        <v>198</v>
      </c>
      <c r="D42" s="404" t="s">
        <v>173</v>
      </c>
      <c r="E42" s="404" t="s">
        <v>174</v>
      </c>
      <c r="F42" s="404" t="s">
        <v>123</v>
      </c>
      <c r="G42" s="367" t="s">
        <v>130</v>
      </c>
      <c r="H42" s="400" t="s">
        <v>125</v>
      </c>
    </row>
    <row r="43" spans="2:8" s="41" customFormat="1">
      <c r="B43" s="403" t="s">
        <v>199</v>
      </c>
      <c r="C43" s="404" t="s">
        <v>200</v>
      </c>
      <c r="D43" s="404" t="s">
        <v>173</v>
      </c>
      <c r="E43" s="404" t="s">
        <v>174</v>
      </c>
      <c r="F43" s="404" t="s">
        <v>123</v>
      </c>
      <c r="G43" s="367" t="s">
        <v>130</v>
      </c>
      <c r="H43" s="400" t="s">
        <v>125</v>
      </c>
    </row>
    <row r="44" spans="2:8" s="41" customFormat="1">
      <c r="B44" s="403" t="s">
        <v>201</v>
      </c>
      <c r="C44" s="404" t="s">
        <v>202</v>
      </c>
      <c r="D44" s="404" t="s">
        <v>173</v>
      </c>
      <c r="E44" s="404" t="s">
        <v>174</v>
      </c>
      <c r="F44" s="404" t="s">
        <v>123</v>
      </c>
      <c r="G44" s="367" t="s">
        <v>130</v>
      </c>
      <c r="H44" s="400" t="s">
        <v>125</v>
      </c>
    </row>
    <row r="45" spans="2:8" s="41" customFormat="1">
      <c r="B45" s="403" t="s">
        <v>203</v>
      </c>
      <c r="C45" s="404" t="s">
        <v>204</v>
      </c>
      <c r="D45" s="404" t="s">
        <v>173</v>
      </c>
      <c r="E45" s="404" t="s">
        <v>174</v>
      </c>
      <c r="F45" s="404" t="s">
        <v>123</v>
      </c>
      <c r="G45" s="367" t="s">
        <v>130</v>
      </c>
      <c r="H45" s="400" t="s">
        <v>125</v>
      </c>
    </row>
    <row r="46" spans="2:8" s="41" customFormat="1">
      <c r="B46" s="403" t="s">
        <v>205</v>
      </c>
      <c r="C46" s="404" t="s">
        <v>206</v>
      </c>
      <c r="D46" s="404" t="s">
        <v>173</v>
      </c>
      <c r="E46" s="404" t="s">
        <v>174</v>
      </c>
      <c r="F46" s="404" t="s">
        <v>123</v>
      </c>
      <c r="G46" s="367" t="s">
        <v>130</v>
      </c>
      <c r="H46" s="400" t="s">
        <v>125</v>
      </c>
    </row>
    <row r="47" spans="2:8" s="41" customFormat="1">
      <c r="B47" s="403" t="s">
        <v>207</v>
      </c>
      <c r="C47" s="404" t="s">
        <v>208</v>
      </c>
      <c r="D47" s="404" t="s">
        <v>173</v>
      </c>
      <c r="E47" s="404" t="s">
        <v>174</v>
      </c>
      <c r="F47" s="404" t="s">
        <v>123</v>
      </c>
      <c r="G47" s="367" t="s">
        <v>130</v>
      </c>
      <c r="H47" s="400" t="s">
        <v>125</v>
      </c>
    </row>
    <row r="48" spans="2:8" s="41" customFormat="1">
      <c r="B48" s="403" t="s">
        <v>209</v>
      </c>
      <c r="C48" s="404" t="s">
        <v>210</v>
      </c>
      <c r="D48" s="404" t="s">
        <v>173</v>
      </c>
      <c r="E48" s="404" t="s">
        <v>174</v>
      </c>
      <c r="F48" s="404" t="s">
        <v>123</v>
      </c>
      <c r="G48" s="367" t="s">
        <v>130</v>
      </c>
      <c r="H48" s="400" t="s">
        <v>125</v>
      </c>
    </row>
    <row r="49" spans="2:8" s="41" customFormat="1">
      <c r="B49" s="403" t="s">
        <v>211</v>
      </c>
      <c r="C49" s="404" t="s">
        <v>212</v>
      </c>
      <c r="D49" s="404" t="s">
        <v>173</v>
      </c>
      <c r="E49" s="404" t="s">
        <v>174</v>
      </c>
      <c r="F49" s="404" t="s">
        <v>123</v>
      </c>
      <c r="G49" s="367" t="s">
        <v>130</v>
      </c>
      <c r="H49" s="400" t="s">
        <v>125</v>
      </c>
    </row>
    <row r="50" spans="2:8" s="41" customFormat="1">
      <c r="B50" s="403" t="s">
        <v>213</v>
      </c>
      <c r="C50" s="404" t="s">
        <v>214</v>
      </c>
      <c r="D50" s="404" t="s">
        <v>173</v>
      </c>
      <c r="E50" s="404" t="s">
        <v>174</v>
      </c>
      <c r="F50" s="404" t="s">
        <v>123</v>
      </c>
      <c r="G50" s="367" t="s">
        <v>130</v>
      </c>
      <c r="H50" s="400" t="s">
        <v>125</v>
      </c>
    </row>
    <row r="51" spans="2:8" s="41" customFormat="1">
      <c r="B51" s="403" t="s">
        <v>215</v>
      </c>
      <c r="C51" s="404" t="s">
        <v>216</v>
      </c>
      <c r="D51" s="404" t="s">
        <v>173</v>
      </c>
      <c r="E51" s="404" t="s">
        <v>174</v>
      </c>
      <c r="F51" s="404" t="s">
        <v>123</v>
      </c>
      <c r="G51" s="367" t="s">
        <v>130</v>
      </c>
      <c r="H51" s="400" t="s">
        <v>125</v>
      </c>
    </row>
    <row r="52" spans="2:8" s="41" customFormat="1">
      <c r="B52" s="403" t="s">
        <v>217</v>
      </c>
      <c r="C52" s="404" t="s">
        <v>218</v>
      </c>
      <c r="D52" s="404" t="s">
        <v>173</v>
      </c>
      <c r="E52" s="404" t="s">
        <v>174</v>
      </c>
      <c r="F52" s="404" t="s">
        <v>123</v>
      </c>
      <c r="G52" s="367" t="s">
        <v>130</v>
      </c>
      <c r="H52" s="400" t="s">
        <v>125</v>
      </c>
    </row>
    <row r="53" spans="2:8" s="41" customFormat="1">
      <c r="B53" s="403" t="s">
        <v>219</v>
      </c>
      <c r="C53" s="404" t="s">
        <v>220</v>
      </c>
      <c r="D53" s="404" t="s">
        <v>173</v>
      </c>
      <c r="E53" s="404" t="s">
        <v>174</v>
      </c>
      <c r="F53" s="404" t="s">
        <v>123</v>
      </c>
      <c r="G53" s="367" t="s">
        <v>130</v>
      </c>
      <c r="H53" s="400" t="s">
        <v>125</v>
      </c>
    </row>
    <row r="54" spans="2:8" s="41" customFormat="1">
      <c r="B54" s="403" t="s">
        <v>221</v>
      </c>
      <c r="C54" s="404" t="s">
        <v>222</v>
      </c>
      <c r="D54" s="404" t="s">
        <v>173</v>
      </c>
      <c r="E54" s="404" t="s">
        <v>174</v>
      </c>
      <c r="F54" s="404" t="s">
        <v>123</v>
      </c>
      <c r="G54" s="367" t="s">
        <v>130</v>
      </c>
      <c r="H54" s="400" t="s">
        <v>125</v>
      </c>
    </row>
    <row r="55" spans="2:8" s="41" customFormat="1">
      <c r="B55" s="403" t="s">
        <v>223</v>
      </c>
      <c r="C55" s="404" t="s">
        <v>224</v>
      </c>
      <c r="D55" s="404" t="s">
        <v>173</v>
      </c>
      <c r="E55" s="404" t="s">
        <v>174</v>
      </c>
      <c r="F55" s="404" t="s">
        <v>123</v>
      </c>
      <c r="G55" s="367" t="s">
        <v>130</v>
      </c>
      <c r="H55" s="400" t="s">
        <v>125</v>
      </c>
    </row>
    <row r="56" spans="2:8" s="41" customFormat="1">
      <c r="B56" s="403" t="s">
        <v>225</v>
      </c>
      <c r="C56" s="404" t="s">
        <v>226</v>
      </c>
      <c r="D56" s="404" t="s">
        <v>173</v>
      </c>
      <c r="E56" s="404" t="s">
        <v>174</v>
      </c>
      <c r="F56" s="404" t="s">
        <v>123</v>
      </c>
      <c r="G56" s="367" t="s">
        <v>130</v>
      </c>
      <c r="H56" s="400" t="s">
        <v>125</v>
      </c>
    </row>
    <row r="57" spans="2:8" s="41" customFormat="1">
      <c r="B57" s="403" t="s">
        <v>227</v>
      </c>
      <c r="C57" s="404" t="s">
        <v>228</v>
      </c>
      <c r="D57" s="404" t="s">
        <v>173</v>
      </c>
      <c r="E57" s="404" t="s">
        <v>174</v>
      </c>
      <c r="F57" s="404" t="s">
        <v>123</v>
      </c>
      <c r="G57" s="367" t="s">
        <v>130</v>
      </c>
      <c r="H57" s="400" t="s">
        <v>125</v>
      </c>
    </row>
    <row r="58" spans="2:8" s="41" customFormat="1">
      <c r="B58" s="403" t="s">
        <v>229</v>
      </c>
      <c r="C58" s="404" t="s">
        <v>230</v>
      </c>
      <c r="D58" s="404" t="s">
        <v>173</v>
      </c>
      <c r="E58" s="404" t="s">
        <v>174</v>
      </c>
      <c r="F58" s="404" t="s">
        <v>123</v>
      </c>
      <c r="G58" s="367" t="s">
        <v>130</v>
      </c>
      <c r="H58" s="400" t="s">
        <v>125</v>
      </c>
    </row>
    <row r="59" spans="2:8" s="41" customFormat="1">
      <c r="B59" s="403" t="s">
        <v>231</v>
      </c>
      <c r="C59" s="404" t="s">
        <v>232</v>
      </c>
      <c r="D59" s="404" t="s">
        <v>173</v>
      </c>
      <c r="E59" s="404" t="s">
        <v>174</v>
      </c>
      <c r="F59" s="404" t="s">
        <v>123</v>
      </c>
      <c r="G59" s="367" t="s">
        <v>130</v>
      </c>
      <c r="H59" s="400" t="s">
        <v>125</v>
      </c>
    </row>
    <row r="60" spans="2:8" s="41" customFormat="1">
      <c r="B60" s="403" t="s">
        <v>233</v>
      </c>
      <c r="C60" s="404" t="s">
        <v>234</v>
      </c>
      <c r="D60" s="404" t="s">
        <v>173</v>
      </c>
      <c r="E60" s="404" t="s">
        <v>174</v>
      </c>
      <c r="F60" s="404" t="s">
        <v>123</v>
      </c>
      <c r="G60" s="367" t="s">
        <v>130</v>
      </c>
      <c r="H60" s="400" t="s">
        <v>125</v>
      </c>
    </row>
    <row r="61" spans="2:8" s="41" customFormat="1">
      <c r="B61" s="403" t="s">
        <v>235</v>
      </c>
      <c r="C61" s="404" t="s">
        <v>236</v>
      </c>
      <c r="D61" s="404" t="s">
        <v>173</v>
      </c>
      <c r="E61" s="404" t="s">
        <v>174</v>
      </c>
      <c r="F61" s="404" t="s">
        <v>123</v>
      </c>
      <c r="G61" s="367" t="s">
        <v>130</v>
      </c>
      <c r="H61" s="400" t="s">
        <v>125</v>
      </c>
    </row>
    <row r="62" spans="2:8" s="41" customFormat="1">
      <c r="B62" s="403" t="s">
        <v>237</v>
      </c>
      <c r="C62" s="404" t="s">
        <v>238</v>
      </c>
      <c r="D62" s="404" t="s">
        <v>173</v>
      </c>
      <c r="E62" s="404" t="s">
        <v>174</v>
      </c>
      <c r="F62" s="404" t="s">
        <v>123</v>
      </c>
      <c r="G62" s="367" t="s">
        <v>130</v>
      </c>
      <c r="H62" s="400" t="s">
        <v>125</v>
      </c>
    </row>
    <row r="63" spans="2:8" s="41" customFormat="1">
      <c r="B63" s="403" t="s">
        <v>239</v>
      </c>
      <c r="C63" s="404" t="s">
        <v>240</v>
      </c>
      <c r="D63" s="404" t="s">
        <v>173</v>
      </c>
      <c r="E63" s="404" t="s">
        <v>174</v>
      </c>
      <c r="F63" s="404" t="s">
        <v>123</v>
      </c>
      <c r="G63" s="367" t="s">
        <v>130</v>
      </c>
      <c r="H63" s="400" t="s">
        <v>125</v>
      </c>
    </row>
    <row r="64" spans="2:8" s="41" customFormat="1">
      <c r="B64" s="403" t="s">
        <v>241</v>
      </c>
      <c r="C64" s="404" t="s">
        <v>242</v>
      </c>
      <c r="D64" s="404" t="s">
        <v>173</v>
      </c>
      <c r="E64" s="404" t="s">
        <v>174</v>
      </c>
      <c r="F64" s="404" t="s">
        <v>123</v>
      </c>
      <c r="G64" s="367" t="s">
        <v>130</v>
      </c>
      <c r="H64" s="400" t="s">
        <v>125</v>
      </c>
    </row>
    <row r="65" spans="2:8" s="41" customFormat="1">
      <c r="B65" s="403" t="s">
        <v>243</v>
      </c>
      <c r="C65" s="404" t="s">
        <v>244</v>
      </c>
      <c r="D65" s="404" t="s">
        <v>173</v>
      </c>
      <c r="E65" s="404" t="s">
        <v>174</v>
      </c>
      <c r="F65" s="404" t="s">
        <v>123</v>
      </c>
      <c r="G65" s="367" t="s">
        <v>130</v>
      </c>
      <c r="H65" s="400" t="s">
        <v>125</v>
      </c>
    </row>
    <row r="66" spans="2:8" s="41" customFormat="1">
      <c r="B66" s="403" t="s">
        <v>245</v>
      </c>
      <c r="C66" s="404" t="s">
        <v>246</v>
      </c>
      <c r="D66" s="404" t="s">
        <v>173</v>
      </c>
      <c r="E66" s="404" t="s">
        <v>174</v>
      </c>
      <c r="F66" s="404" t="s">
        <v>123</v>
      </c>
      <c r="G66" s="367" t="s">
        <v>130</v>
      </c>
      <c r="H66" s="400" t="s">
        <v>125</v>
      </c>
    </row>
    <row r="67" spans="2:8" s="41" customFormat="1">
      <c r="B67" s="403" t="s">
        <v>247</v>
      </c>
      <c r="C67" s="404" t="s">
        <v>248</v>
      </c>
      <c r="D67" s="404" t="s">
        <v>173</v>
      </c>
      <c r="E67" s="404" t="s">
        <v>174</v>
      </c>
      <c r="F67" s="404" t="s">
        <v>123</v>
      </c>
      <c r="G67" s="367" t="s">
        <v>130</v>
      </c>
      <c r="H67" s="400" t="s">
        <v>125</v>
      </c>
    </row>
    <row r="68" spans="2:8" s="41" customFormat="1">
      <c r="B68" s="403" t="s">
        <v>249</v>
      </c>
      <c r="C68" s="404" t="s">
        <v>250</v>
      </c>
      <c r="D68" s="404" t="s">
        <v>173</v>
      </c>
      <c r="E68" s="404" t="s">
        <v>174</v>
      </c>
      <c r="F68" s="404" t="s">
        <v>123</v>
      </c>
      <c r="G68" s="367" t="s">
        <v>130</v>
      </c>
      <c r="H68" s="400" t="s">
        <v>125</v>
      </c>
    </row>
    <row r="69" spans="2:8" s="41" customFormat="1">
      <c r="B69" s="403" t="s">
        <v>251</v>
      </c>
      <c r="C69" s="404" t="s">
        <v>252</v>
      </c>
      <c r="D69" s="404" t="s">
        <v>173</v>
      </c>
      <c r="E69" s="404" t="s">
        <v>174</v>
      </c>
      <c r="F69" s="404" t="s">
        <v>123</v>
      </c>
      <c r="G69" s="367" t="s">
        <v>130</v>
      </c>
      <c r="H69" s="400" t="s">
        <v>125</v>
      </c>
    </row>
    <row r="70" spans="2:8" s="41" customFormat="1">
      <c r="B70" s="403" t="s">
        <v>253</v>
      </c>
      <c r="C70" s="404" t="s">
        <v>254</v>
      </c>
      <c r="D70" s="404" t="s">
        <v>173</v>
      </c>
      <c r="E70" s="404" t="s">
        <v>174</v>
      </c>
      <c r="F70" s="404" t="s">
        <v>123</v>
      </c>
      <c r="G70" s="367" t="s">
        <v>130</v>
      </c>
      <c r="H70" s="400" t="s">
        <v>125</v>
      </c>
    </row>
    <row r="71" spans="2:8" s="41" customFormat="1">
      <c r="B71" s="403" t="s">
        <v>255</v>
      </c>
      <c r="C71" s="404" t="s">
        <v>256</v>
      </c>
      <c r="D71" s="404" t="s">
        <v>257</v>
      </c>
      <c r="E71" s="404" t="s">
        <v>258</v>
      </c>
      <c r="F71" s="404" t="s">
        <v>123</v>
      </c>
      <c r="G71" s="367" t="s">
        <v>130</v>
      </c>
      <c r="H71" s="400" t="s">
        <v>125</v>
      </c>
    </row>
    <row r="72" spans="2:8" s="41" customFormat="1">
      <c r="B72" s="403" t="s">
        <v>259</v>
      </c>
      <c r="C72" s="404" t="s">
        <v>260</v>
      </c>
      <c r="D72" s="404" t="s">
        <v>257</v>
      </c>
      <c r="E72" s="404" t="s">
        <v>258</v>
      </c>
      <c r="F72" s="404" t="s">
        <v>123</v>
      </c>
      <c r="G72" s="367" t="s">
        <v>130</v>
      </c>
      <c r="H72" s="400" t="s">
        <v>125</v>
      </c>
    </row>
    <row r="73" spans="2:8" s="41" customFormat="1">
      <c r="B73" s="403" t="s">
        <v>261</v>
      </c>
      <c r="C73" s="404" t="s">
        <v>262</v>
      </c>
      <c r="D73" s="404" t="s">
        <v>257</v>
      </c>
      <c r="E73" s="404" t="s">
        <v>258</v>
      </c>
      <c r="F73" s="404" t="s">
        <v>123</v>
      </c>
      <c r="G73" s="367" t="s">
        <v>130</v>
      </c>
      <c r="H73" s="400" t="s">
        <v>125</v>
      </c>
    </row>
    <row r="74" spans="2:8" s="41" customFormat="1">
      <c r="B74" s="403" t="s">
        <v>263</v>
      </c>
      <c r="C74" s="404" t="s">
        <v>264</v>
      </c>
      <c r="D74" s="404" t="s">
        <v>257</v>
      </c>
      <c r="E74" s="404" t="s">
        <v>258</v>
      </c>
      <c r="F74" s="404" t="s">
        <v>123</v>
      </c>
      <c r="G74" s="367" t="s">
        <v>130</v>
      </c>
      <c r="H74" s="400" t="s">
        <v>125</v>
      </c>
    </row>
    <row r="75" spans="2:8" s="41" customFormat="1">
      <c r="B75" s="403" t="s">
        <v>265</v>
      </c>
      <c r="C75" s="404" t="s">
        <v>266</v>
      </c>
      <c r="D75" s="404" t="s">
        <v>257</v>
      </c>
      <c r="E75" s="404" t="s">
        <v>258</v>
      </c>
      <c r="F75" s="404" t="s">
        <v>123</v>
      </c>
      <c r="G75" s="367" t="s">
        <v>130</v>
      </c>
      <c r="H75" s="400" t="s">
        <v>125</v>
      </c>
    </row>
    <row r="76" spans="2:8" s="41" customFormat="1">
      <c r="B76" s="403" t="s">
        <v>267</v>
      </c>
      <c r="C76" s="404" t="s">
        <v>268</v>
      </c>
      <c r="D76" s="404" t="s">
        <v>257</v>
      </c>
      <c r="E76" s="404" t="s">
        <v>258</v>
      </c>
      <c r="F76" s="404" t="s">
        <v>123</v>
      </c>
      <c r="G76" s="367" t="s">
        <v>130</v>
      </c>
      <c r="H76" s="400" t="s">
        <v>125</v>
      </c>
    </row>
    <row r="77" spans="2:8" s="41" customFormat="1">
      <c r="B77" s="403" t="s">
        <v>269</v>
      </c>
      <c r="C77" s="404" t="s">
        <v>270</v>
      </c>
      <c r="D77" s="404" t="s">
        <v>257</v>
      </c>
      <c r="E77" s="404" t="s">
        <v>258</v>
      </c>
      <c r="F77" s="404" t="s">
        <v>123</v>
      </c>
      <c r="G77" s="367" t="s">
        <v>130</v>
      </c>
      <c r="H77" s="400" t="s">
        <v>125</v>
      </c>
    </row>
    <row r="78" spans="2:8" s="41" customFormat="1">
      <c r="B78" s="403" t="s">
        <v>271</v>
      </c>
      <c r="C78" s="404" t="s">
        <v>272</v>
      </c>
      <c r="D78" s="404" t="s">
        <v>257</v>
      </c>
      <c r="E78" s="404" t="s">
        <v>258</v>
      </c>
      <c r="F78" s="404" t="s">
        <v>123</v>
      </c>
      <c r="G78" s="367" t="s">
        <v>130</v>
      </c>
      <c r="H78" s="400" t="s">
        <v>125</v>
      </c>
    </row>
    <row r="79" spans="2:8" s="41" customFormat="1">
      <c r="B79" s="403" t="s">
        <v>273</v>
      </c>
      <c r="C79" s="404" t="s">
        <v>274</v>
      </c>
      <c r="D79" s="404" t="s">
        <v>257</v>
      </c>
      <c r="E79" s="404" t="s">
        <v>258</v>
      </c>
      <c r="F79" s="404" t="s">
        <v>123</v>
      </c>
      <c r="G79" s="367" t="s">
        <v>130</v>
      </c>
      <c r="H79" s="400" t="s">
        <v>125</v>
      </c>
    </row>
    <row r="80" spans="2:8" s="41" customFormat="1">
      <c r="B80" s="403" t="s">
        <v>275</v>
      </c>
      <c r="C80" s="404" t="s">
        <v>276</v>
      </c>
      <c r="D80" s="404" t="s">
        <v>257</v>
      </c>
      <c r="E80" s="404" t="s">
        <v>258</v>
      </c>
      <c r="F80" s="404" t="s">
        <v>123</v>
      </c>
      <c r="G80" s="367" t="s">
        <v>130</v>
      </c>
      <c r="H80" s="400" t="s">
        <v>125</v>
      </c>
    </row>
    <row r="81" spans="2:8" s="41" customFormat="1">
      <c r="B81" s="403" t="s">
        <v>277</v>
      </c>
      <c r="C81" s="404" t="s">
        <v>278</v>
      </c>
      <c r="D81" s="404" t="s">
        <v>257</v>
      </c>
      <c r="E81" s="404" t="s">
        <v>258</v>
      </c>
      <c r="F81" s="404" t="s">
        <v>123</v>
      </c>
      <c r="G81" s="367" t="s">
        <v>130</v>
      </c>
      <c r="H81" s="400" t="s">
        <v>125</v>
      </c>
    </row>
    <row r="82" spans="2:8" s="41" customFormat="1">
      <c r="B82" s="403" t="s">
        <v>279</v>
      </c>
      <c r="C82" s="404" t="s">
        <v>280</v>
      </c>
      <c r="D82" s="404" t="s">
        <v>257</v>
      </c>
      <c r="E82" s="404" t="s">
        <v>258</v>
      </c>
      <c r="F82" s="404" t="s">
        <v>123</v>
      </c>
      <c r="G82" s="367" t="s">
        <v>130</v>
      </c>
      <c r="H82" s="400" t="s">
        <v>125</v>
      </c>
    </row>
    <row r="83" spans="2:8" s="41" customFormat="1">
      <c r="B83" s="403" t="s">
        <v>281</v>
      </c>
      <c r="C83" s="404" t="s">
        <v>282</v>
      </c>
      <c r="D83" s="404" t="s">
        <v>257</v>
      </c>
      <c r="E83" s="404" t="s">
        <v>258</v>
      </c>
      <c r="F83" s="404" t="s">
        <v>123</v>
      </c>
      <c r="G83" s="367" t="s">
        <v>130</v>
      </c>
      <c r="H83" s="400" t="s">
        <v>125</v>
      </c>
    </row>
    <row r="84" spans="2:8" s="41" customFormat="1">
      <c r="B84" s="403" t="s">
        <v>283</v>
      </c>
      <c r="C84" s="404" t="s">
        <v>284</v>
      </c>
      <c r="D84" s="404" t="s">
        <v>257</v>
      </c>
      <c r="E84" s="404" t="s">
        <v>258</v>
      </c>
      <c r="F84" s="404" t="s">
        <v>123</v>
      </c>
      <c r="G84" s="367" t="s">
        <v>130</v>
      </c>
      <c r="H84" s="400" t="s">
        <v>125</v>
      </c>
    </row>
    <row r="85" spans="2:8" s="41" customFormat="1">
      <c r="B85" s="403" t="s">
        <v>285</v>
      </c>
      <c r="C85" s="404" t="s">
        <v>286</v>
      </c>
      <c r="D85" s="404" t="s">
        <v>257</v>
      </c>
      <c r="E85" s="404" t="s">
        <v>258</v>
      </c>
      <c r="F85" s="404" t="s">
        <v>123</v>
      </c>
      <c r="G85" s="367" t="s">
        <v>130</v>
      </c>
      <c r="H85" s="400" t="s">
        <v>125</v>
      </c>
    </row>
    <row r="86" spans="2:8" s="41" customFormat="1">
      <c r="B86" s="403" t="s">
        <v>287</v>
      </c>
      <c r="C86" s="404" t="s">
        <v>288</v>
      </c>
      <c r="D86" s="404" t="s">
        <v>257</v>
      </c>
      <c r="E86" s="404" t="s">
        <v>258</v>
      </c>
      <c r="F86" s="404" t="s">
        <v>123</v>
      </c>
      <c r="G86" s="367" t="s">
        <v>130</v>
      </c>
      <c r="H86" s="400" t="s">
        <v>125</v>
      </c>
    </row>
    <row r="87" spans="2:8" s="41" customFormat="1">
      <c r="B87" s="403" t="s">
        <v>289</v>
      </c>
      <c r="C87" s="404" t="s">
        <v>290</v>
      </c>
      <c r="D87" s="404" t="s">
        <v>257</v>
      </c>
      <c r="E87" s="404" t="s">
        <v>258</v>
      </c>
      <c r="F87" s="404" t="s">
        <v>123</v>
      </c>
      <c r="G87" s="367" t="s">
        <v>130</v>
      </c>
      <c r="H87" s="400" t="s">
        <v>125</v>
      </c>
    </row>
    <row r="88" spans="2:8" s="41" customFormat="1">
      <c r="B88" s="403" t="s">
        <v>291</v>
      </c>
      <c r="C88" s="404" t="s">
        <v>292</v>
      </c>
      <c r="D88" s="404" t="s">
        <v>257</v>
      </c>
      <c r="E88" s="404" t="s">
        <v>258</v>
      </c>
      <c r="F88" s="404" t="s">
        <v>123</v>
      </c>
      <c r="G88" s="367" t="s">
        <v>130</v>
      </c>
      <c r="H88" s="400" t="s">
        <v>125</v>
      </c>
    </row>
    <row r="89" spans="2:8" s="41" customFormat="1">
      <c r="B89" s="403" t="s">
        <v>293</v>
      </c>
      <c r="C89" s="404" t="s">
        <v>294</v>
      </c>
      <c r="D89" s="404" t="s">
        <v>257</v>
      </c>
      <c r="E89" s="404" t="s">
        <v>258</v>
      </c>
      <c r="F89" s="404" t="s">
        <v>123</v>
      </c>
      <c r="G89" s="367" t="s">
        <v>130</v>
      </c>
      <c r="H89" s="400" t="s">
        <v>125</v>
      </c>
    </row>
    <row r="90" spans="2:8" s="41" customFormat="1">
      <c r="B90" s="403" t="s">
        <v>295</v>
      </c>
      <c r="C90" s="404" t="s">
        <v>296</v>
      </c>
      <c r="D90" s="404" t="s">
        <v>257</v>
      </c>
      <c r="E90" s="404" t="s">
        <v>258</v>
      </c>
      <c r="F90" s="404" t="s">
        <v>123</v>
      </c>
      <c r="G90" s="367" t="s">
        <v>130</v>
      </c>
      <c r="H90" s="400" t="s">
        <v>125</v>
      </c>
    </row>
    <row r="91" spans="2:8" s="41" customFormat="1">
      <c r="B91" s="403" t="s">
        <v>297</v>
      </c>
      <c r="C91" s="404" t="s">
        <v>298</v>
      </c>
      <c r="D91" s="404" t="s">
        <v>257</v>
      </c>
      <c r="E91" s="404" t="s">
        <v>258</v>
      </c>
      <c r="F91" s="404" t="s">
        <v>123</v>
      </c>
      <c r="G91" s="367" t="s">
        <v>130</v>
      </c>
      <c r="H91" s="400" t="s">
        <v>125</v>
      </c>
    </row>
    <row r="92" spans="2:8" s="41" customFormat="1">
      <c r="B92" s="403" t="s">
        <v>299</v>
      </c>
      <c r="C92" s="404" t="s">
        <v>300</v>
      </c>
      <c r="D92" s="404" t="s">
        <v>257</v>
      </c>
      <c r="E92" s="404" t="s">
        <v>258</v>
      </c>
      <c r="F92" s="404" t="s">
        <v>123</v>
      </c>
      <c r="G92" s="367" t="s">
        <v>130</v>
      </c>
      <c r="H92" s="400" t="s">
        <v>125</v>
      </c>
    </row>
    <row r="93" spans="2:8" s="41" customFormat="1">
      <c r="B93" s="403" t="s">
        <v>301</v>
      </c>
      <c r="C93" s="404" t="s">
        <v>302</v>
      </c>
      <c r="D93" s="404" t="s">
        <v>257</v>
      </c>
      <c r="E93" s="404" t="s">
        <v>258</v>
      </c>
      <c r="F93" s="404" t="s">
        <v>123</v>
      </c>
      <c r="G93" s="367" t="s">
        <v>130</v>
      </c>
      <c r="H93" s="400" t="s">
        <v>125</v>
      </c>
    </row>
    <row r="94" spans="2:8" s="41" customFormat="1">
      <c r="B94" s="403" t="s">
        <v>303</v>
      </c>
      <c r="C94" s="404" t="s">
        <v>304</v>
      </c>
      <c r="D94" s="404" t="s">
        <v>257</v>
      </c>
      <c r="E94" s="404" t="s">
        <v>258</v>
      </c>
      <c r="F94" s="404" t="s">
        <v>123</v>
      </c>
      <c r="G94" s="367" t="s">
        <v>130</v>
      </c>
      <c r="H94" s="400" t="s">
        <v>125</v>
      </c>
    </row>
    <row r="95" spans="2:8" s="41" customFormat="1">
      <c r="B95" s="403" t="s">
        <v>305</v>
      </c>
      <c r="C95" s="404" t="s">
        <v>306</v>
      </c>
      <c r="D95" s="404" t="s">
        <v>257</v>
      </c>
      <c r="E95" s="404" t="s">
        <v>258</v>
      </c>
      <c r="F95" s="404" t="s">
        <v>123</v>
      </c>
      <c r="G95" s="367" t="s">
        <v>130</v>
      </c>
      <c r="H95" s="400" t="s">
        <v>125</v>
      </c>
    </row>
    <row r="96" spans="2:8" s="41" customFormat="1">
      <c r="B96" s="403" t="s">
        <v>307</v>
      </c>
      <c r="C96" s="404" t="s">
        <v>308</v>
      </c>
      <c r="D96" s="404" t="s">
        <v>257</v>
      </c>
      <c r="E96" s="404" t="s">
        <v>258</v>
      </c>
      <c r="F96" s="404" t="s">
        <v>123</v>
      </c>
      <c r="G96" s="367" t="s">
        <v>130</v>
      </c>
      <c r="H96" s="400" t="s">
        <v>125</v>
      </c>
    </row>
    <row r="97" spans="2:8" s="41" customFormat="1">
      <c r="B97" s="403" t="s">
        <v>309</v>
      </c>
      <c r="C97" s="404" t="s">
        <v>310</v>
      </c>
      <c r="D97" s="404" t="s">
        <v>257</v>
      </c>
      <c r="E97" s="404" t="s">
        <v>258</v>
      </c>
      <c r="F97" s="404" t="s">
        <v>123</v>
      </c>
      <c r="G97" s="367" t="s">
        <v>130</v>
      </c>
      <c r="H97" s="400" t="s">
        <v>125</v>
      </c>
    </row>
    <row r="98" spans="2:8" s="41" customFormat="1">
      <c r="B98" s="403" t="s">
        <v>311</v>
      </c>
      <c r="C98" s="404" t="s">
        <v>312</v>
      </c>
      <c r="D98" s="404" t="s">
        <v>313</v>
      </c>
      <c r="E98" s="404" t="s">
        <v>314</v>
      </c>
      <c r="F98" s="404" t="s">
        <v>123</v>
      </c>
      <c r="G98" s="367" t="s">
        <v>130</v>
      </c>
      <c r="H98" s="400" t="s">
        <v>125</v>
      </c>
    </row>
    <row r="99" spans="2:8" s="41" customFormat="1">
      <c r="B99" s="403" t="s">
        <v>315</v>
      </c>
      <c r="C99" s="404" t="s">
        <v>316</v>
      </c>
      <c r="D99" s="404" t="s">
        <v>313</v>
      </c>
      <c r="E99" s="404" t="s">
        <v>314</v>
      </c>
      <c r="F99" s="404" t="s">
        <v>123</v>
      </c>
      <c r="G99" s="367" t="s">
        <v>130</v>
      </c>
      <c r="H99" s="400" t="s">
        <v>125</v>
      </c>
    </row>
    <row r="100" spans="2:8" s="41" customFormat="1">
      <c r="B100" s="403" t="s">
        <v>317</v>
      </c>
      <c r="C100" s="404" t="s">
        <v>318</v>
      </c>
      <c r="D100" s="404" t="s">
        <v>313</v>
      </c>
      <c r="E100" s="404" t="s">
        <v>314</v>
      </c>
      <c r="F100" s="404" t="s">
        <v>123</v>
      </c>
      <c r="G100" s="367" t="s">
        <v>130</v>
      </c>
      <c r="H100" s="400" t="s">
        <v>125</v>
      </c>
    </row>
    <row r="101" spans="2:8" s="41" customFormat="1">
      <c r="B101" s="403" t="s">
        <v>319</v>
      </c>
      <c r="C101" s="404" t="s">
        <v>320</v>
      </c>
      <c r="D101" s="404" t="s">
        <v>313</v>
      </c>
      <c r="E101" s="404" t="s">
        <v>314</v>
      </c>
      <c r="F101" s="404" t="s">
        <v>123</v>
      </c>
      <c r="G101" s="367" t="s">
        <v>130</v>
      </c>
      <c r="H101" s="400" t="s">
        <v>125</v>
      </c>
    </row>
    <row r="102" spans="2:8" s="41" customFormat="1">
      <c r="B102" s="403" t="s">
        <v>321</v>
      </c>
      <c r="C102" s="404" t="s">
        <v>322</v>
      </c>
      <c r="D102" s="404" t="s">
        <v>313</v>
      </c>
      <c r="E102" s="404" t="s">
        <v>314</v>
      </c>
      <c r="F102" s="404" t="s">
        <v>123</v>
      </c>
      <c r="G102" s="367" t="s">
        <v>130</v>
      </c>
      <c r="H102" s="400" t="s">
        <v>125</v>
      </c>
    </row>
    <row r="103" spans="2:8" s="41" customFormat="1">
      <c r="B103" s="403" t="s">
        <v>323</v>
      </c>
      <c r="C103" s="404" t="s">
        <v>324</v>
      </c>
      <c r="D103" s="404" t="s">
        <v>313</v>
      </c>
      <c r="E103" s="404" t="s">
        <v>314</v>
      </c>
      <c r="F103" s="404" t="s">
        <v>123</v>
      </c>
      <c r="G103" s="367" t="s">
        <v>130</v>
      </c>
      <c r="H103" s="400" t="s">
        <v>125</v>
      </c>
    </row>
    <row r="104" spans="2:8" s="41" customFormat="1">
      <c r="B104" s="403" t="s">
        <v>325</v>
      </c>
      <c r="C104" s="404" t="s">
        <v>326</v>
      </c>
      <c r="D104" s="404" t="s">
        <v>313</v>
      </c>
      <c r="E104" s="404" t="s">
        <v>314</v>
      </c>
      <c r="F104" s="404" t="s">
        <v>123</v>
      </c>
      <c r="G104" s="367" t="s">
        <v>130</v>
      </c>
      <c r="H104" s="400" t="s">
        <v>125</v>
      </c>
    </row>
    <row r="105" spans="2:8" s="41" customFormat="1">
      <c r="B105" s="403" t="s">
        <v>327</v>
      </c>
      <c r="C105" s="404" t="s">
        <v>328</v>
      </c>
      <c r="D105" s="404" t="s">
        <v>313</v>
      </c>
      <c r="E105" s="404" t="s">
        <v>314</v>
      </c>
      <c r="F105" s="404" t="s">
        <v>123</v>
      </c>
      <c r="G105" s="367" t="s">
        <v>130</v>
      </c>
      <c r="H105" s="400" t="s">
        <v>125</v>
      </c>
    </row>
    <row r="106" spans="2:8" s="41" customFormat="1">
      <c r="B106" s="403" t="s">
        <v>329</v>
      </c>
      <c r="C106" s="404" t="s">
        <v>330</v>
      </c>
      <c r="D106" s="404" t="s">
        <v>313</v>
      </c>
      <c r="E106" s="404" t="s">
        <v>314</v>
      </c>
      <c r="F106" s="404" t="s">
        <v>123</v>
      </c>
      <c r="G106" s="367" t="s">
        <v>130</v>
      </c>
      <c r="H106" s="400" t="s">
        <v>125</v>
      </c>
    </row>
    <row r="107" spans="2:8" s="41" customFormat="1">
      <c r="B107" s="403" t="s">
        <v>331</v>
      </c>
      <c r="C107" s="404" t="s">
        <v>332</v>
      </c>
      <c r="D107" s="404" t="s">
        <v>313</v>
      </c>
      <c r="E107" s="404" t="s">
        <v>314</v>
      </c>
      <c r="F107" s="404" t="s">
        <v>123</v>
      </c>
      <c r="G107" s="367" t="s">
        <v>130</v>
      </c>
      <c r="H107" s="400" t="s">
        <v>125</v>
      </c>
    </row>
    <row r="108" spans="2:8" s="41" customFormat="1">
      <c r="B108" s="403" t="s">
        <v>333</v>
      </c>
      <c r="C108" s="404" t="s">
        <v>334</v>
      </c>
      <c r="D108" s="404" t="s">
        <v>313</v>
      </c>
      <c r="E108" s="404" t="s">
        <v>314</v>
      </c>
      <c r="F108" s="404" t="s">
        <v>123</v>
      </c>
      <c r="G108" s="367" t="s">
        <v>130</v>
      </c>
      <c r="H108" s="400" t="s">
        <v>125</v>
      </c>
    </row>
    <row r="109" spans="2:8" s="41" customFormat="1">
      <c r="B109" s="403" t="s">
        <v>335</v>
      </c>
      <c r="C109" s="404" t="s">
        <v>336</v>
      </c>
      <c r="D109" s="404" t="s">
        <v>313</v>
      </c>
      <c r="E109" s="404" t="s">
        <v>314</v>
      </c>
      <c r="F109" s="404" t="s">
        <v>123</v>
      </c>
      <c r="G109" s="367" t="s">
        <v>130</v>
      </c>
      <c r="H109" s="400" t="s">
        <v>125</v>
      </c>
    </row>
    <row r="110" spans="2:8" s="41" customFormat="1">
      <c r="B110" s="403" t="s">
        <v>337</v>
      </c>
      <c r="C110" s="404" t="s">
        <v>338</v>
      </c>
      <c r="D110" s="404" t="s">
        <v>313</v>
      </c>
      <c r="E110" s="404" t="s">
        <v>314</v>
      </c>
      <c r="F110" s="404" t="s">
        <v>123</v>
      </c>
      <c r="G110" s="367" t="s">
        <v>130</v>
      </c>
      <c r="H110" s="400" t="s">
        <v>125</v>
      </c>
    </row>
    <row r="111" spans="2:8" s="41" customFormat="1">
      <c r="B111" s="403" t="s">
        <v>339</v>
      </c>
      <c r="C111" s="404" t="s">
        <v>340</v>
      </c>
      <c r="D111" s="404" t="s">
        <v>313</v>
      </c>
      <c r="E111" s="404" t="s">
        <v>314</v>
      </c>
      <c r="F111" s="404" t="s">
        <v>123</v>
      </c>
      <c r="G111" s="367" t="s">
        <v>130</v>
      </c>
      <c r="H111" s="400" t="s">
        <v>125</v>
      </c>
    </row>
    <row r="112" spans="2:8" s="41" customFormat="1">
      <c r="B112" s="403" t="s">
        <v>341</v>
      </c>
      <c r="C112" s="404" t="s">
        <v>342</v>
      </c>
      <c r="D112" s="404" t="s">
        <v>313</v>
      </c>
      <c r="E112" s="404" t="s">
        <v>314</v>
      </c>
      <c r="F112" s="404" t="s">
        <v>123</v>
      </c>
      <c r="G112" s="367" t="s">
        <v>130</v>
      </c>
      <c r="H112" s="400" t="s">
        <v>125</v>
      </c>
    </row>
    <row r="113" spans="2:8" s="41" customFormat="1">
      <c r="B113" s="403" t="s">
        <v>343</v>
      </c>
      <c r="C113" s="404" t="s">
        <v>344</v>
      </c>
      <c r="D113" s="404" t="s">
        <v>313</v>
      </c>
      <c r="E113" s="404" t="s">
        <v>314</v>
      </c>
      <c r="F113" s="404" t="s">
        <v>123</v>
      </c>
      <c r="G113" s="367" t="s">
        <v>130</v>
      </c>
      <c r="H113" s="400" t="s">
        <v>125</v>
      </c>
    </row>
    <row r="114" spans="2:8" s="41" customFormat="1">
      <c r="B114" s="403" t="s">
        <v>345</v>
      </c>
      <c r="C114" s="404" t="s">
        <v>346</v>
      </c>
      <c r="D114" s="404" t="s">
        <v>313</v>
      </c>
      <c r="E114" s="404" t="s">
        <v>314</v>
      </c>
      <c r="F114" s="404" t="s">
        <v>123</v>
      </c>
      <c r="G114" s="367" t="s">
        <v>130</v>
      </c>
      <c r="H114" s="400" t="s">
        <v>125</v>
      </c>
    </row>
    <row r="115" spans="2:8" s="41" customFormat="1">
      <c r="B115" s="403" t="s">
        <v>347</v>
      </c>
      <c r="C115" s="404" t="s">
        <v>348</v>
      </c>
      <c r="D115" s="404" t="s">
        <v>313</v>
      </c>
      <c r="E115" s="404" t="s">
        <v>314</v>
      </c>
      <c r="F115" s="404" t="s">
        <v>123</v>
      </c>
      <c r="G115" s="367" t="s">
        <v>130</v>
      </c>
      <c r="H115" s="400" t="s">
        <v>125</v>
      </c>
    </row>
    <row r="116" spans="2:8" s="41" customFormat="1">
      <c r="B116" s="403" t="s">
        <v>349</v>
      </c>
      <c r="C116" s="404" t="s">
        <v>350</v>
      </c>
      <c r="D116" s="404" t="s">
        <v>313</v>
      </c>
      <c r="E116" s="404" t="s">
        <v>314</v>
      </c>
      <c r="F116" s="404" t="s">
        <v>123</v>
      </c>
      <c r="G116" s="367" t="s">
        <v>130</v>
      </c>
      <c r="H116" s="400" t="s">
        <v>125</v>
      </c>
    </row>
    <row r="117" spans="2:8" s="41" customFormat="1">
      <c r="B117" s="403" t="s">
        <v>351</v>
      </c>
      <c r="C117" s="404" t="s">
        <v>352</v>
      </c>
      <c r="D117" s="404" t="s">
        <v>313</v>
      </c>
      <c r="E117" s="404" t="s">
        <v>314</v>
      </c>
      <c r="F117" s="404" t="s">
        <v>123</v>
      </c>
      <c r="G117" s="367" t="s">
        <v>130</v>
      </c>
      <c r="H117" s="400" t="s">
        <v>125</v>
      </c>
    </row>
    <row r="118" spans="2:8" s="41" customFormat="1">
      <c r="B118" s="403" t="s">
        <v>353</v>
      </c>
      <c r="C118" s="404" t="s">
        <v>354</v>
      </c>
      <c r="D118" s="404" t="s">
        <v>313</v>
      </c>
      <c r="E118" s="404" t="s">
        <v>314</v>
      </c>
      <c r="F118" s="404" t="s">
        <v>123</v>
      </c>
      <c r="G118" s="367" t="s">
        <v>130</v>
      </c>
      <c r="H118" s="400" t="s">
        <v>125</v>
      </c>
    </row>
    <row r="119" spans="2:8" s="41" customFormat="1">
      <c r="B119" s="403" t="s">
        <v>355</v>
      </c>
      <c r="C119" s="404" t="s">
        <v>356</v>
      </c>
      <c r="D119" s="404" t="s">
        <v>313</v>
      </c>
      <c r="E119" s="404" t="s">
        <v>314</v>
      </c>
      <c r="F119" s="404" t="s">
        <v>123</v>
      </c>
      <c r="G119" s="367" t="s">
        <v>130</v>
      </c>
      <c r="H119" s="400" t="s">
        <v>125</v>
      </c>
    </row>
    <row r="120" spans="2:8" s="41" customFormat="1">
      <c r="B120" s="403" t="s">
        <v>357</v>
      </c>
      <c r="C120" s="404" t="s">
        <v>358</v>
      </c>
      <c r="D120" s="404" t="s">
        <v>313</v>
      </c>
      <c r="E120" s="404" t="s">
        <v>314</v>
      </c>
      <c r="F120" s="404" t="s">
        <v>123</v>
      </c>
      <c r="G120" s="367" t="s">
        <v>130</v>
      </c>
      <c r="H120" s="400" t="s">
        <v>125</v>
      </c>
    </row>
    <row r="121" spans="2:8" s="41" customFormat="1">
      <c r="B121" s="403" t="s">
        <v>359</v>
      </c>
      <c r="C121" s="404" t="s">
        <v>360</v>
      </c>
      <c r="D121" s="404" t="s">
        <v>313</v>
      </c>
      <c r="E121" s="404" t="s">
        <v>314</v>
      </c>
      <c r="F121" s="404" t="s">
        <v>123</v>
      </c>
      <c r="G121" s="367" t="s">
        <v>130</v>
      </c>
      <c r="H121" s="400" t="s">
        <v>125</v>
      </c>
    </row>
    <row r="122" spans="2:8" s="41" customFormat="1">
      <c r="B122" s="403" t="s">
        <v>361</v>
      </c>
      <c r="C122" s="404" t="s">
        <v>362</v>
      </c>
      <c r="D122" s="404" t="s">
        <v>313</v>
      </c>
      <c r="E122" s="404" t="s">
        <v>314</v>
      </c>
      <c r="F122" s="404" t="s">
        <v>123</v>
      </c>
      <c r="G122" s="367" t="s">
        <v>130</v>
      </c>
      <c r="H122" s="400" t="s">
        <v>125</v>
      </c>
    </row>
    <row r="123" spans="2:8" s="41" customFormat="1">
      <c r="B123" s="403" t="s">
        <v>363</v>
      </c>
      <c r="C123" s="404" t="s">
        <v>364</v>
      </c>
      <c r="D123" s="404" t="s">
        <v>313</v>
      </c>
      <c r="E123" s="404" t="s">
        <v>314</v>
      </c>
      <c r="F123" s="404" t="s">
        <v>123</v>
      </c>
      <c r="G123" s="367" t="s">
        <v>130</v>
      </c>
      <c r="H123" s="400" t="s">
        <v>125</v>
      </c>
    </row>
    <row r="124" spans="2:8" s="41" customFormat="1">
      <c r="B124" s="403" t="s">
        <v>365</v>
      </c>
      <c r="C124" s="404" t="s">
        <v>366</v>
      </c>
      <c r="D124" s="404" t="s">
        <v>313</v>
      </c>
      <c r="E124" s="404" t="s">
        <v>314</v>
      </c>
      <c r="F124" s="404" t="s">
        <v>123</v>
      </c>
      <c r="G124" s="367" t="s">
        <v>130</v>
      </c>
      <c r="H124" s="400" t="s">
        <v>125</v>
      </c>
    </row>
    <row r="125" spans="2:8" s="41" customFormat="1">
      <c r="B125" s="403" t="s">
        <v>367</v>
      </c>
      <c r="C125" s="404" t="s">
        <v>368</v>
      </c>
      <c r="D125" s="404" t="s">
        <v>313</v>
      </c>
      <c r="E125" s="404" t="s">
        <v>314</v>
      </c>
      <c r="F125" s="404" t="s">
        <v>123</v>
      </c>
      <c r="G125" s="367" t="s">
        <v>130</v>
      </c>
      <c r="H125" s="400" t="s">
        <v>125</v>
      </c>
    </row>
    <row r="126" spans="2:8" s="41" customFormat="1">
      <c r="B126" s="403" t="s">
        <v>369</v>
      </c>
      <c r="C126" s="404" t="s">
        <v>370</v>
      </c>
      <c r="D126" s="404" t="s">
        <v>313</v>
      </c>
      <c r="E126" s="404" t="s">
        <v>314</v>
      </c>
      <c r="F126" s="404" t="s">
        <v>123</v>
      </c>
      <c r="G126" s="367" t="s">
        <v>130</v>
      </c>
      <c r="H126" s="400" t="s">
        <v>125</v>
      </c>
    </row>
    <row r="127" spans="2:8" s="41" customFormat="1">
      <c r="B127" s="403" t="s">
        <v>371</v>
      </c>
      <c r="C127" s="404" t="s">
        <v>372</v>
      </c>
      <c r="D127" s="404" t="s">
        <v>313</v>
      </c>
      <c r="E127" s="404" t="s">
        <v>314</v>
      </c>
      <c r="F127" s="404" t="s">
        <v>123</v>
      </c>
      <c r="G127" s="367" t="s">
        <v>130</v>
      </c>
      <c r="H127" s="400" t="s">
        <v>125</v>
      </c>
    </row>
    <row r="128" spans="2:8" s="41" customFormat="1">
      <c r="B128" s="403" t="s">
        <v>373</v>
      </c>
      <c r="C128" s="404" t="s">
        <v>374</v>
      </c>
      <c r="D128" s="404" t="s">
        <v>313</v>
      </c>
      <c r="E128" s="404" t="s">
        <v>314</v>
      </c>
      <c r="F128" s="404" t="s">
        <v>123</v>
      </c>
      <c r="G128" s="367" t="s">
        <v>130</v>
      </c>
      <c r="H128" s="400" t="s">
        <v>125</v>
      </c>
    </row>
    <row r="129" spans="2:8" s="41" customFormat="1">
      <c r="B129" s="403" t="s">
        <v>375</v>
      </c>
      <c r="C129" s="404" t="s">
        <v>376</v>
      </c>
      <c r="D129" s="404" t="s">
        <v>313</v>
      </c>
      <c r="E129" s="404" t="s">
        <v>314</v>
      </c>
      <c r="F129" s="404" t="s">
        <v>123</v>
      </c>
      <c r="G129" s="367" t="s">
        <v>130</v>
      </c>
      <c r="H129" s="400" t="s">
        <v>125</v>
      </c>
    </row>
    <row r="130" spans="2:8" s="41" customFormat="1">
      <c r="B130" s="403" t="s">
        <v>377</v>
      </c>
      <c r="C130" s="404" t="s">
        <v>378</v>
      </c>
      <c r="D130" s="404" t="s">
        <v>313</v>
      </c>
      <c r="E130" s="404" t="s">
        <v>314</v>
      </c>
      <c r="F130" s="404" t="s">
        <v>123</v>
      </c>
      <c r="G130" s="367" t="s">
        <v>130</v>
      </c>
      <c r="H130" s="400" t="s">
        <v>125</v>
      </c>
    </row>
    <row r="131" spans="2:8" s="41" customFormat="1">
      <c r="B131" s="403" t="s">
        <v>379</v>
      </c>
      <c r="C131" s="404" t="s">
        <v>380</v>
      </c>
      <c r="D131" s="404" t="s">
        <v>313</v>
      </c>
      <c r="E131" s="404" t="s">
        <v>314</v>
      </c>
      <c r="F131" s="404" t="s">
        <v>123</v>
      </c>
      <c r="G131" s="367" t="s">
        <v>130</v>
      </c>
      <c r="H131" s="400" t="s">
        <v>125</v>
      </c>
    </row>
    <row r="132" spans="2:8" s="41" customFormat="1">
      <c r="B132" s="403" t="s">
        <v>381</v>
      </c>
      <c r="C132" s="404" t="s">
        <v>382</v>
      </c>
      <c r="D132" s="404" t="s">
        <v>383</v>
      </c>
      <c r="E132" s="404" t="s">
        <v>384</v>
      </c>
      <c r="F132" s="404" t="s">
        <v>123</v>
      </c>
      <c r="G132" s="367" t="s">
        <v>130</v>
      </c>
      <c r="H132" s="400" t="s">
        <v>125</v>
      </c>
    </row>
    <row r="133" spans="2:8" s="41" customFormat="1">
      <c r="B133" s="403" t="s">
        <v>385</v>
      </c>
      <c r="C133" s="404" t="s">
        <v>386</v>
      </c>
      <c r="D133" s="404" t="s">
        <v>383</v>
      </c>
      <c r="E133" s="404" t="s">
        <v>384</v>
      </c>
      <c r="F133" s="404" t="s">
        <v>123</v>
      </c>
      <c r="G133" s="367" t="s">
        <v>130</v>
      </c>
      <c r="H133" s="400" t="s">
        <v>125</v>
      </c>
    </row>
    <row r="134" spans="2:8" s="41" customFormat="1">
      <c r="B134" s="403" t="s">
        <v>387</v>
      </c>
      <c r="C134" s="404" t="s">
        <v>388</v>
      </c>
      <c r="D134" s="404" t="s">
        <v>383</v>
      </c>
      <c r="E134" s="404" t="s">
        <v>384</v>
      </c>
      <c r="F134" s="404" t="s">
        <v>123</v>
      </c>
      <c r="G134" s="367" t="s">
        <v>130</v>
      </c>
      <c r="H134" s="400" t="s">
        <v>125</v>
      </c>
    </row>
    <row r="135" spans="2:8" s="41" customFormat="1">
      <c r="B135" s="403" t="s">
        <v>389</v>
      </c>
      <c r="C135" s="404" t="s">
        <v>390</v>
      </c>
      <c r="D135" s="404" t="s">
        <v>383</v>
      </c>
      <c r="E135" s="404" t="s">
        <v>384</v>
      </c>
      <c r="F135" s="404" t="s">
        <v>123</v>
      </c>
      <c r="G135" s="367" t="s">
        <v>130</v>
      </c>
      <c r="H135" s="400" t="s">
        <v>125</v>
      </c>
    </row>
    <row r="136" spans="2:8" s="41" customFormat="1">
      <c r="B136" s="403" t="s">
        <v>391</v>
      </c>
      <c r="C136" s="404" t="s">
        <v>392</v>
      </c>
      <c r="D136" s="404" t="s">
        <v>383</v>
      </c>
      <c r="E136" s="404" t="s">
        <v>384</v>
      </c>
      <c r="F136" s="404" t="s">
        <v>123</v>
      </c>
      <c r="G136" s="367" t="s">
        <v>130</v>
      </c>
      <c r="H136" s="400" t="s">
        <v>125</v>
      </c>
    </row>
    <row r="137" spans="2:8" s="41" customFormat="1">
      <c r="B137" s="403" t="s">
        <v>393</v>
      </c>
      <c r="C137" s="404" t="s">
        <v>394</v>
      </c>
      <c r="D137" s="404" t="s">
        <v>383</v>
      </c>
      <c r="E137" s="404" t="s">
        <v>384</v>
      </c>
      <c r="F137" s="404" t="s">
        <v>123</v>
      </c>
      <c r="G137" s="367" t="s">
        <v>130</v>
      </c>
      <c r="H137" s="400" t="s">
        <v>125</v>
      </c>
    </row>
    <row r="138" spans="2:8" s="41" customFormat="1">
      <c r="B138" s="403" t="s">
        <v>395</v>
      </c>
      <c r="C138" s="404" t="s">
        <v>396</v>
      </c>
      <c r="D138" s="404" t="s">
        <v>383</v>
      </c>
      <c r="E138" s="404" t="s">
        <v>384</v>
      </c>
      <c r="F138" s="404" t="s">
        <v>123</v>
      </c>
      <c r="G138" s="367" t="s">
        <v>130</v>
      </c>
      <c r="H138" s="400" t="s">
        <v>125</v>
      </c>
    </row>
    <row r="139" spans="2:8" s="41" customFormat="1">
      <c r="B139" s="403" t="s">
        <v>397</v>
      </c>
      <c r="C139" s="404" t="s">
        <v>398</v>
      </c>
      <c r="D139" s="404" t="s">
        <v>383</v>
      </c>
      <c r="E139" s="404" t="s">
        <v>384</v>
      </c>
      <c r="F139" s="404" t="s">
        <v>123</v>
      </c>
      <c r="G139" s="367" t="s">
        <v>130</v>
      </c>
      <c r="H139" s="400" t="s">
        <v>125</v>
      </c>
    </row>
    <row r="140" spans="2:8" s="41" customFormat="1">
      <c r="B140" s="403" t="s">
        <v>399</v>
      </c>
      <c r="C140" s="404" t="s">
        <v>400</v>
      </c>
      <c r="D140" s="404" t="s">
        <v>383</v>
      </c>
      <c r="E140" s="404" t="s">
        <v>384</v>
      </c>
      <c r="F140" s="404" t="s">
        <v>123</v>
      </c>
      <c r="G140" s="367" t="s">
        <v>130</v>
      </c>
      <c r="H140" s="400" t="s">
        <v>125</v>
      </c>
    </row>
    <row r="141" spans="2:8" s="41" customFormat="1">
      <c r="B141" s="403" t="s">
        <v>401</v>
      </c>
      <c r="C141" s="404" t="s">
        <v>402</v>
      </c>
      <c r="D141" s="404" t="s">
        <v>383</v>
      </c>
      <c r="E141" s="404" t="s">
        <v>384</v>
      </c>
      <c r="F141" s="404" t="s">
        <v>123</v>
      </c>
      <c r="G141" s="367" t="s">
        <v>130</v>
      </c>
      <c r="H141" s="400" t="s">
        <v>125</v>
      </c>
    </row>
    <row r="142" spans="2:8" s="41" customFormat="1">
      <c r="B142" s="403" t="s">
        <v>403</v>
      </c>
      <c r="C142" s="404" t="s">
        <v>404</v>
      </c>
      <c r="D142" s="404" t="s">
        <v>383</v>
      </c>
      <c r="E142" s="404" t="s">
        <v>384</v>
      </c>
      <c r="F142" s="404" t="s">
        <v>123</v>
      </c>
      <c r="G142" s="367" t="s">
        <v>130</v>
      </c>
      <c r="H142" s="400" t="s">
        <v>125</v>
      </c>
    </row>
    <row r="143" spans="2:8" s="41" customFormat="1">
      <c r="B143" s="403" t="s">
        <v>405</v>
      </c>
      <c r="C143" s="404" t="s">
        <v>406</v>
      </c>
      <c r="D143" s="404" t="s">
        <v>383</v>
      </c>
      <c r="E143" s="404" t="s">
        <v>384</v>
      </c>
      <c r="F143" s="404" t="s">
        <v>123</v>
      </c>
      <c r="G143" s="367" t="s">
        <v>130</v>
      </c>
      <c r="H143" s="400" t="s">
        <v>125</v>
      </c>
    </row>
    <row r="144" spans="2:8" s="41" customFormat="1">
      <c r="B144" s="403" t="s">
        <v>407</v>
      </c>
      <c r="C144" s="404" t="s">
        <v>408</v>
      </c>
      <c r="D144" s="404" t="s">
        <v>383</v>
      </c>
      <c r="E144" s="404" t="s">
        <v>384</v>
      </c>
      <c r="F144" s="404" t="s">
        <v>123</v>
      </c>
      <c r="G144" s="367" t="s">
        <v>130</v>
      </c>
      <c r="H144" s="400" t="s">
        <v>125</v>
      </c>
    </row>
    <row r="145" spans="2:8" s="41" customFormat="1">
      <c r="B145" s="403" t="s">
        <v>409</v>
      </c>
      <c r="C145" s="404" t="s">
        <v>410</v>
      </c>
      <c r="D145" s="404" t="s">
        <v>383</v>
      </c>
      <c r="E145" s="404" t="s">
        <v>384</v>
      </c>
      <c r="F145" s="404" t="s">
        <v>123</v>
      </c>
      <c r="G145" s="367" t="s">
        <v>130</v>
      </c>
      <c r="H145" s="400" t="s">
        <v>125</v>
      </c>
    </row>
    <row r="146" spans="2:8" s="41" customFormat="1">
      <c r="B146" s="403" t="s">
        <v>411</v>
      </c>
      <c r="C146" s="404" t="s">
        <v>412</v>
      </c>
      <c r="D146" s="404" t="s">
        <v>383</v>
      </c>
      <c r="E146" s="404" t="s">
        <v>384</v>
      </c>
      <c r="F146" s="404" t="s">
        <v>123</v>
      </c>
      <c r="G146" s="367" t="s">
        <v>130</v>
      </c>
      <c r="H146" s="400" t="s">
        <v>125</v>
      </c>
    </row>
    <row r="147" spans="2:8" s="41" customFormat="1">
      <c r="B147" s="403" t="s">
        <v>413</v>
      </c>
      <c r="C147" s="404" t="s">
        <v>414</v>
      </c>
      <c r="D147" s="404" t="s">
        <v>383</v>
      </c>
      <c r="E147" s="404" t="s">
        <v>384</v>
      </c>
      <c r="F147" s="404" t="s">
        <v>123</v>
      </c>
      <c r="G147" s="367" t="s">
        <v>130</v>
      </c>
      <c r="H147" s="400" t="s">
        <v>125</v>
      </c>
    </row>
    <row r="148" spans="2:8" s="41" customFormat="1">
      <c r="B148" s="403" t="s">
        <v>415</v>
      </c>
      <c r="C148" s="404" t="s">
        <v>416</v>
      </c>
      <c r="D148" s="404" t="s">
        <v>383</v>
      </c>
      <c r="E148" s="404" t="s">
        <v>384</v>
      </c>
      <c r="F148" s="404" t="s">
        <v>123</v>
      </c>
      <c r="G148" s="367" t="s">
        <v>130</v>
      </c>
      <c r="H148" s="400" t="s">
        <v>125</v>
      </c>
    </row>
    <row r="149" spans="2:8" s="41" customFormat="1">
      <c r="B149" s="403" t="s">
        <v>417</v>
      </c>
      <c r="C149" s="404" t="s">
        <v>418</v>
      </c>
      <c r="D149" s="404" t="s">
        <v>383</v>
      </c>
      <c r="E149" s="404" t="s">
        <v>384</v>
      </c>
      <c r="F149" s="404" t="s">
        <v>123</v>
      </c>
      <c r="G149" s="367" t="s">
        <v>130</v>
      </c>
      <c r="H149" s="400" t="s">
        <v>125</v>
      </c>
    </row>
    <row r="150" spans="2:8" s="41" customFormat="1">
      <c r="B150" s="403" t="s">
        <v>419</v>
      </c>
      <c r="C150" s="404" t="s">
        <v>420</v>
      </c>
      <c r="D150" s="404" t="s">
        <v>383</v>
      </c>
      <c r="E150" s="404" t="s">
        <v>384</v>
      </c>
      <c r="F150" s="404" t="s">
        <v>123</v>
      </c>
      <c r="G150" s="367" t="s">
        <v>130</v>
      </c>
      <c r="H150" s="400" t="s">
        <v>125</v>
      </c>
    </row>
    <row r="151" spans="2:8" s="41" customFormat="1">
      <c r="B151" s="403" t="s">
        <v>421</v>
      </c>
      <c r="C151" s="404" t="s">
        <v>422</v>
      </c>
      <c r="D151" s="404" t="s">
        <v>383</v>
      </c>
      <c r="E151" s="404" t="s">
        <v>384</v>
      </c>
      <c r="F151" s="404" t="s">
        <v>123</v>
      </c>
      <c r="G151" s="367" t="s">
        <v>130</v>
      </c>
      <c r="H151" s="400" t="s">
        <v>125</v>
      </c>
    </row>
    <row r="152" spans="2:8" s="41" customFormat="1">
      <c r="B152" s="403" t="s">
        <v>423</v>
      </c>
      <c r="C152" s="404" t="s">
        <v>424</v>
      </c>
      <c r="D152" s="404" t="s">
        <v>383</v>
      </c>
      <c r="E152" s="404" t="s">
        <v>384</v>
      </c>
      <c r="F152" s="404" t="s">
        <v>123</v>
      </c>
      <c r="G152" s="367" t="s">
        <v>130</v>
      </c>
      <c r="H152" s="400" t="s">
        <v>125</v>
      </c>
    </row>
    <row r="153" spans="2:8" s="41" customFormat="1">
      <c r="B153" s="403" t="s">
        <v>425</v>
      </c>
      <c r="C153" s="404" t="s">
        <v>426</v>
      </c>
      <c r="D153" s="404" t="s">
        <v>383</v>
      </c>
      <c r="E153" s="404" t="s">
        <v>384</v>
      </c>
      <c r="F153" s="404" t="s">
        <v>123</v>
      </c>
      <c r="G153" s="367" t="s">
        <v>130</v>
      </c>
      <c r="H153" s="400" t="s">
        <v>125</v>
      </c>
    </row>
    <row r="154" spans="2:8" s="41" customFormat="1">
      <c r="B154" s="403" t="s">
        <v>427</v>
      </c>
      <c r="C154" s="404" t="s">
        <v>428</v>
      </c>
      <c r="D154" s="404" t="s">
        <v>383</v>
      </c>
      <c r="E154" s="404" t="s">
        <v>384</v>
      </c>
      <c r="F154" s="404" t="s">
        <v>123</v>
      </c>
      <c r="G154" s="367" t="s">
        <v>130</v>
      </c>
      <c r="H154" s="400" t="s">
        <v>125</v>
      </c>
    </row>
    <row r="155" spans="2:8" s="41" customFormat="1">
      <c r="B155" s="403" t="s">
        <v>429</v>
      </c>
      <c r="C155" s="404" t="s">
        <v>430</v>
      </c>
      <c r="D155" s="404" t="s">
        <v>383</v>
      </c>
      <c r="E155" s="404" t="s">
        <v>384</v>
      </c>
      <c r="F155" s="404" t="s">
        <v>123</v>
      </c>
      <c r="G155" s="367" t="s">
        <v>130</v>
      </c>
      <c r="H155" s="400" t="s">
        <v>125</v>
      </c>
    </row>
    <row r="156" spans="2:8" s="41" customFormat="1">
      <c r="B156" s="403" t="s">
        <v>431</v>
      </c>
      <c r="C156" s="404" t="s">
        <v>432</v>
      </c>
      <c r="D156" s="404" t="s">
        <v>383</v>
      </c>
      <c r="E156" s="404" t="s">
        <v>384</v>
      </c>
      <c r="F156" s="404" t="s">
        <v>123</v>
      </c>
      <c r="G156" s="367" t="s">
        <v>130</v>
      </c>
      <c r="H156" s="400" t="s">
        <v>125</v>
      </c>
    </row>
    <row r="157" spans="2:8" s="41" customFormat="1">
      <c r="B157" s="403" t="s">
        <v>433</v>
      </c>
      <c r="C157" s="404" t="s">
        <v>434</v>
      </c>
      <c r="D157" s="404" t="s">
        <v>383</v>
      </c>
      <c r="E157" s="404" t="s">
        <v>384</v>
      </c>
      <c r="F157" s="404" t="s">
        <v>123</v>
      </c>
      <c r="G157" s="367" t="s">
        <v>130</v>
      </c>
      <c r="H157" s="400" t="s">
        <v>125</v>
      </c>
    </row>
    <row r="158" spans="2:8" s="41" customFormat="1">
      <c r="B158" s="403" t="s">
        <v>435</v>
      </c>
      <c r="C158" s="404" t="s">
        <v>436</v>
      </c>
      <c r="D158" s="404" t="s">
        <v>383</v>
      </c>
      <c r="E158" s="404" t="s">
        <v>384</v>
      </c>
      <c r="F158" s="404" t="s">
        <v>123</v>
      </c>
      <c r="G158" s="367" t="s">
        <v>130</v>
      </c>
      <c r="H158" s="400" t="s">
        <v>125</v>
      </c>
    </row>
    <row r="159" spans="2:8" s="41" customFormat="1">
      <c r="B159" s="403" t="s">
        <v>437</v>
      </c>
      <c r="C159" s="404" t="s">
        <v>438</v>
      </c>
      <c r="D159" s="404" t="s">
        <v>383</v>
      </c>
      <c r="E159" s="404" t="s">
        <v>384</v>
      </c>
      <c r="F159" s="404" t="s">
        <v>123</v>
      </c>
      <c r="G159" s="367" t="s">
        <v>130</v>
      </c>
      <c r="H159" s="400" t="s">
        <v>125</v>
      </c>
    </row>
    <row r="160" spans="2:8" s="41" customFormat="1">
      <c r="B160" s="403" t="s">
        <v>439</v>
      </c>
      <c r="C160" s="404" t="s">
        <v>440</v>
      </c>
      <c r="D160" s="404" t="s">
        <v>383</v>
      </c>
      <c r="E160" s="404" t="s">
        <v>384</v>
      </c>
      <c r="F160" s="404" t="s">
        <v>123</v>
      </c>
      <c r="G160" s="367" t="s">
        <v>130</v>
      </c>
      <c r="H160" s="400" t="s">
        <v>125</v>
      </c>
    </row>
    <row r="161" spans="2:8" s="41" customFormat="1">
      <c r="B161" s="403" t="s">
        <v>441</v>
      </c>
      <c r="C161" s="404" t="s">
        <v>442</v>
      </c>
      <c r="D161" s="404" t="s">
        <v>383</v>
      </c>
      <c r="E161" s="404" t="s">
        <v>384</v>
      </c>
      <c r="F161" s="404" t="s">
        <v>123</v>
      </c>
      <c r="G161" s="367" t="s">
        <v>130</v>
      </c>
      <c r="H161" s="400" t="s">
        <v>125</v>
      </c>
    </row>
    <row r="162" spans="2:8" s="41" customFormat="1">
      <c r="B162" s="403" t="s">
        <v>443</v>
      </c>
      <c r="C162" s="404" t="s">
        <v>444</v>
      </c>
      <c r="D162" s="404" t="s">
        <v>383</v>
      </c>
      <c r="E162" s="404" t="s">
        <v>384</v>
      </c>
      <c r="F162" s="404" t="s">
        <v>123</v>
      </c>
      <c r="G162" s="367" t="s">
        <v>130</v>
      </c>
      <c r="H162" s="400" t="s">
        <v>125</v>
      </c>
    </row>
    <row r="163" spans="2:8" s="41" customFormat="1">
      <c r="B163" s="403" t="s">
        <v>445</v>
      </c>
      <c r="C163" s="404" t="s">
        <v>446</v>
      </c>
      <c r="D163" s="404" t="s">
        <v>383</v>
      </c>
      <c r="E163" s="404" t="s">
        <v>384</v>
      </c>
      <c r="F163" s="404" t="s">
        <v>123</v>
      </c>
      <c r="G163" s="367" t="s">
        <v>130</v>
      </c>
      <c r="H163" s="400" t="s">
        <v>125</v>
      </c>
    </row>
    <row r="164" spans="2:8" s="41" customFormat="1">
      <c r="B164" s="403" t="s">
        <v>447</v>
      </c>
      <c r="C164" s="404" t="s">
        <v>448</v>
      </c>
      <c r="D164" s="404" t="s">
        <v>383</v>
      </c>
      <c r="E164" s="404" t="s">
        <v>384</v>
      </c>
      <c r="F164" s="404" t="s">
        <v>123</v>
      </c>
      <c r="G164" s="367" t="s">
        <v>130</v>
      </c>
      <c r="H164" s="400" t="s">
        <v>125</v>
      </c>
    </row>
    <row r="165" spans="2:8" s="41" customFormat="1">
      <c r="B165" s="403" t="s">
        <v>449</v>
      </c>
      <c r="C165" s="404" t="s">
        <v>450</v>
      </c>
      <c r="D165" s="404" t="s">
        <v>383</v>
      </c>
      <c r="E165" s="404" t="s">
        <v>384</v>
      </c>
      <c r="F165" s="404" t="s">
        <v>123</v>
      </c>
      <c r="G165" s="367" t="s">
        <v>130</v>
      </c>
      <c r="H165" s="400" t="s">
        <v>125</v>
      </c>
    </row>
    <row r="166" spans="2:8" s="41" customFormat="1">
      <c r="B166" s="403" t="s">
        <v>451</v>
      </c>
      <c r="C166" s="404" t="s">
        <v>452</v>
      </c>
      <c r="D166" s="404" t="s">
        <v>383</v>
      </c>
      <c r="E166" s="404" t="s">
        <v>384</v>
      </c>
      <c r="F166" s="404" t="s">
        <v>123</v>
      </c>
      <c r="G166" s="367" t="s">
        <v>130</v>
      </c>
      <c r="H166" s="400" t="s">
        <v>125</v>
      </c>
    </row>
    <row r="167" spans="2:8" s="41" customFormat="1">
      <c r="B167" s="403" t="s">
        <v>453</v>
      </c>
      <c r="C167" s="404" t="s">
        <v>454</v>
      </c>
      <c r="D167" s="404" t="s">
        <v>383</v>
      </c>
      <c r="E167" s="404" t="s">
        <v>384</v>
      </c>
      <c r="F167" s="404" t="s">
        <v>123</v>
      </c>
      <c r="G167" s="367" t="s">
        <v>130</v>
      </c>
      <c r="H167" s="400" t="s">
        <v>125</v>
      </c>
    </row>
    <row r="168" spans="2:8" s="41" customFormat="1">
      <c r="B168" s="403" t="s">
        <v>455</v>
      </c>
      <c r="C168" s="404" t="s">
        <v>456</v>
      </c>
      <c r="D168" s="404" t="s">
        <v>457</v>
      </c>
      <c r="E168" s="404" t="s">
        <v>458</v>
      </c>
      <c r="F168" s="404" t="s">
        <v>123</v>
      </c>
      <c r="G168" s="367" t="s">
        <v>459</v>
      </c>
      <c r="H168" s="400" t="s">
        <v>125</v>
      </c>
    </row>
    <row r="169" spans="2:8" s="41" customFormat="1">
      <c r="B169" s="403" t="s">
        <v>460</v>
      </c>
      <c r="C169" s="404" t="s">
        <v>461</v>
      </c>
      <c r="D169" s="404" t="s">
        <v>457</v>
      </c>
      <c r="E169" s="404" t="s">
        <v>458</v>
      </c>
      <c r="F169" s="404" t="s">
        <v>123</v>
      </c>
      <c r="G169" s="367" t="s">
        <v>459</v>
      </c>
      <c r="H169" s="400" t="s">
        <v>125</v>
      </c>
    </row>
    <row r="170" spans="2:8" s="41" customFormat="1">
      <c r="B170" s="403" t="s">
        <v>462</v>
      </c>
      <c r="C170" s="404" t="s">
        <v>463</v>
      </c>
      <c r="D170" s="404" t="s">
        <v>457</v>
      </c>
      <c r="E170" s="404" t="s">
        <v>458</v>
      </c>
      <c r="F170" s="404" t="s">
        <v>123</v>
      </c>
      <c r="G170" s="367" t="s">
        <v>459</v>
      </c>
      <c r="H170" s="400" t="s">
        <v>125</v>
      </c>
    </row>
    <row r="171" spans="2:8" s="41" customFormat="1">
      <c r="B171" s="403" t="s">
        <v>464</v>
      </c>
      <c r="C171" s="404" t="s">
        <v>465</v>
      </c>
      <c r="D171" s="404" t="s">
        <v>457</v>
      </c>
      <c r="E171" s="404" t="s">
        <v>458</v>
      </c>
      <c r="F171" s="404" t="s">
        <v>123</v>
      </c>
      <c r="G171" s="367" t="s">
        <v>459</v>
      </c>
      <c r="H171" s="400" t="s">
        <v>125</v>
      </c>
    </row>
    <row r="172" spans="2:8" s="41" customFormat="1">
      <c r="B172" s="403" t="s">
        <v>466</v>
      </c>
      <c r="C172" s="404" t="s">
        <v>467</v>
      </c>
      <c r="D172" s="404" t="s">
        <v>457</v>
      </c>
      <c r="E172" s="404" t="s">
        <v>458</v>
      </c>
      <c r="F172" s="404" t="s">
        <v>123</v>
      </c>
      <c r="G172" s="367" t="s">
        <v>459</v>
      </c>
      <c r="H172" s="400" t="s">
        <v>125</v>
      </c>
    </row>
    <row r="173" spans="2:8" s="41" customFormat="1">
      <c r="B173" s="403" t="s">
        <v>468</v>
      </c>
      <c r="C173" s="404" t="s">
        <v>469</v>
      </c>
      <c r="D173" s="404" t="s">
        <v>457</v>
      </c>
      <c r="E173" s="404" t="s">
        <v>458</v>
      </c>
      <c r="F173" s="404" t="s">
        <v>123</v>
      </c>
      <c r="G173" s="367" t="s">
        <v>459</v>
      </c>
      <c r="H173" s="400" t="s">
        <v>125</v>
      </c>
    </row>
    <row r="174" spans="2:8" s="41" customFormat="1">
      <c r="B174" s="403" t="s">
        <v>470</v>
      </c>
      <c r="C174" s="404" t="s">
        <v>471</v>
      </c>
      <c r="D174" s="404" t="s">
        <v>457</v>
      </c>
      <c r="E174" s="404" t="s">
        <v>458</v>
      </c>
      <c r="F174" s="404" t="s">
        <v>123</v>
      </c>
      <c r="G174" s="367" t="s">
        <v>459</v>
      </c>
      <c r="H174" s="400" t="s">
        <v>125</v>
      </c>
    </row>
    <row r="175" spans="2:8" s="41" customFormat="1">
      <c r="B175" s="403" t="s">
        <v>472</v>
      </c>
      <c r="C175" s="404" t="s">
        <v>473</v>
      </c>
      <c r="D175" s="404" t="s">
        <v>457</v>
      </c>
      <c r="E175" s="404" t="s">
        <v>458</v>
      </c>
      <c r="F175" s="404" t="s">
        <v>123</v>
      </c>
      <c r="G175" s="367" t="s">
        <v>459</v>
      </c>
      <c r="H175" s="400" t="s">
        <v>125</v>
      </c>
    </row>
    <row r="176" spans="2:8" s="41" customFormat="1">
      <c r="B176" s="403" t="s">
        <v>474</v>
      </c>
      <c r="C176" s="404" t="s">
        <v>475</v>
      </c>
      <c r="D176" s="404" t="s">
        <v>457</v>
      </c>
      <c r="E176" s="404" t="s">
        <v>458</v>
      </c>
      <c r="F176" s="404" t="s">
        <v>123</v>
      </c>
      <c r="G176" s="367" t="s">
        <v>459</v>
      </c>
      <c r="H176" s="400" t="s">
        <v>125</v>
      </c>
    </row>
    <row r="177" spans="2:8" s="41" customFormat="1">
      <c r="B177" s="403" t="s">
        <v>476</v>
      </c>
      <c r="C177" s="404" t="s">
        <v>477</v>
      </c>
      <c r="D177" s="404" t="s">
        <v>457</v>
      </c>
      <c r="E177" s="404" t="s">
        <v>458</v>
      </c>
      <c r="F177" s="404" t="s">
        <v>123</v>
      </c>
      <c r="G177" s="367" t="s">
        <v>459</v>
      </c>
      <c r="H177" s="400" t="s">
        <v>125</v>
      </c>
    </row>
    <row r="178" spans="2:8" s="41" customFormat="1">
      <c r="B178" s="403" t="s">
        <v>478</v>
      </c>
      <c r="C178" s="404" t="s">
        <v>479</v>
      </c>
      <c r="D178" s="404" t="s">
        <v>457</v>
      </c>
      <c r="E178" s="404" t="s">
        <v>458</v>
      </c>
      <c r="F178" s="404" t="s">
        <v>123</v>
      </c>
      <c r="G178" s="367" t="s">
        <v>459</v>
      </c>
      <c r="H178" s="400" t="s">
        <v>125</v>
      </c>
    </row>
    <row r="179" spans="2:8" s="41" customFormat="1">
      <c r="B179" s="403" t="s">
        <v>480</v>
      </c>
      <c r="C179" s="404" t="s">
        <v>481</v>
      </c>
      <c r="D179" s="404" t="s">
        <v>457</v>
      </c>
      <c r="E179" s="404" t="s">
        <v>458</v>
      </c>
      <c r="F179" s="404" t="s">
        <v>123</v>
      </c>
      <c r="G179" s="367" t="s">
        <v>459</v>
      </c>
      <c r="H179" s="400" t="s">
        <v>125</v>
      </c>
    </row>
    <row r="180" spans="2:8" s="41" customFormat="1">
      <c r="B180" s="403" t="s">
        <v>482</v>
      </c>
      <c r="C180" s="404" t="s">
        <v>483</v>
      </c>
      <c r="D180" s="404" t="s">
        <v>457</v>
      </c>
      <c r="E180" s="404" t="s">
        <v>458</v>
      </c>
      <c r="F180" s="404" t="s">
        <v>123</v>
      </c>
      <c r="G180" s="367" t="s">
        <v>459</v>
      </c>
      <c r="H180" s="400" t="s">
        <v>125</v>
      </c>
    </row>
    <row r="181" spans="2:8" s="41" customFormat="1">
      <c r="B181" s="403" t="s">
        <v>484</v>
      </c>
      <c r="C181" s="404" t="s">
        <v>485</v>
      </c>
      <c r="D181" s="404" t="s">
        <v>457</v>
      </c>
      <c r="E181" s="404" t="s">
        <v>458</v>
      </c>
      <c r="F181" s="404" t="s">
        <v>123</v>
      </c>
      <c r="G181" s="367" t="s">
        <v>459</v>
      </c>
      <c r="H181" s="400" t="s">
        <v>125</v>
      </c>
    </row>
    <row r="182" spans="2:8" s="41" customFormat="1">
      <c r="B182" s="403" t="s">
        <v>486</v>
      </c>
      <c r="C182" s="404" t="s">
        <v>487</v>
      </c>
      <c r="D182" s="404" t="s">
        <v>457</v>
      </c>
      <c r="E182" s="404" t="s">
        <v>458</v>
      </c>
      <c r="F182" s="404" t="s">
        <v>123</v>
      </c>
      <c r="G182" s="367" t="s">
        <v>459</v>
      </c>
      <c r="H182" s="400" t="s">
        <v>125</v>
      </c>
    </row>
    <row r="183" spans="2:8" s="41" customFormat="1">
      <c r="B183" s="403" t="s">
        <v>488</v>
      </c>
      <c r="C183" s="404" t="s">
        <v>489</v>
      </c>
      <c r="D183" s="404" t="s">
        <v>457</v>
      </c>
      <c r="E183" s="404" t="s">
        <v>458</v>
      </c>
      <c r="F183" s="404" t="s">
        <v>123</v>
      </c>
      <c r="G183" s="367" t="s">
        <v>459</v>
      </c>
      <c r="H183" s="400" t="s">
        <v>125</v>
      </c>
    </row>
    <row r="184" spans="2:8" s="41" customFormat="1">
      <c r="B184" s="403" t="s">
        <v>490</v>
      </c>
      <c r="C184" s="404" t="s">
        <v>491</v>
      </c>
      <c r="D184" s="404" t="s">
        <v>457</v>
      </c>
      <c r="E184" s="404" t="s">
        <v>458</v>
      </c>
      <c r="F184" s="404" t="s">
        <v>123</v>
      </c>
      <c r="G184" s="367" t="s">
        <v>459</v>
      </c>
      <c r="H184" s="400" t="s">
        <v>125</v>
      </c>
    </row>
    <row r="185" spans="2:8" s="41" customFormat="1">
      <c r="B185" s="403" t="s">
        <v>492</v>
      </c>
      <c r="C185" s="404" t="s">
        <v>493</v>
      </c>
      <c r="D185" s="404" t="s">
        <v>457</v>
      </c>
      <c r="E185" s="404" t="s">
        <v>458</v>
      </c>
      <c r="F185" s="404" t="s">
        <v>123</v>
      </c>
      <c r="G185" s="367" t="s">
        <v>459</v>
      </c>
      <c r="H185" s="400" t="s">
        <v>125</v>
      </c>
    </row>
    <row r="186" spans="2:8" s="41" customFormat="1">
      <c r="B186" s="403" t="s">
        <v>494</v>
      </c>
      <c r="C186" s="404" t="s">
        <v>495</v>
      </c>
      <c r="D186" s="404" t="s">
        <v>457</v>
      </c>
      <c r="E186" s="404" t="s">
        <v>458</v>
      </c>
      <c r="F186" s="404" t="s">
        <v>123</v>
      </c>
      <c r="G186" s="367" t="s">
        <v>459</v>
      </c>
      <c r="H186" s="400" t="s">
        <v>125</v>
      </c>
    </row>
    <row r="187" spans="2:8" s="41" customFormat="1">
      <c r="B187" s="403" t="s">
        <v>496</v>
      </c>
      <c r="C187" s="404" t="s">
        <v>497</v>
      </c>
      <c r="D187" s="404" t="s">
        <v>457</v>
      </c>
      <c r="E187" s="404" t="s">
        <v>458</v>
      </c>
      <c r="F187" s="404" t="s">
        <v>123</v>
      </c>
      <c r="G187" s="367" t="s">
        <v>459</v>
      </c>
      <c r="H187" s="400" t="s">
        <v>125</v>
      </c>
    </row>
    <row r="188" spans="2:8" s="41" customFormat="1">
      <c r="B188" s="403" t="s">
        <v>498</v>
      </c>
      <c r="C188" s="404" t="s">
        <v>499</v>
      </c>
      <c r="D188" s="404" t="s">
        <v>457</v>
      </c>
      <c r="E188" s="404" t="s">
        <v>458</v>
      </c>
      <c r="F188" s="404" t="s">
        <v>123</v>
      </c>
      <c r="G188" s="367" t="s">
        <v>459</v>
      </c>
      <c r="H188" s="400" t="s">
        <v>125</v>
      </c>
    </row>
    <row r="189" spans="2:8" s="41" customFormat="1">
      <c r="B189" s="403" t="s">
        <v>500</v>
      </c>
      <c r="C189" s="404" t="s">
        <v>501</v>
      </c>
      <c r="D189" s="404" t="s">
        <v>457</v>
      </c>
      <c r="E189" s="404" t="s">
        <v>458</v>
      </c>
      <c r="F189" s="404" t="s">
        <v>123</v>
      </c>
      <c r="G189" s="367" t="s">
        <v>459</v>
      </c>
      <c r="H189" s="400" t="s">
        <v>125</v>
      </c>
    </row>
    <row r="190" spans="2:8" s="41" customFormat="1">
      <c r="B190" s="403" t="s">
        <v>502</v>
      </c>
      <c r="C190" s="404" t="s">
        <v>503</v>
      </c>
      <c r="D190" s="404" t="s">
        <v>457</v>
      </c>
      <c r="E190" s="404" t="s">
        <v>458</v>
      </c>
      <c r="F190" s="404" t="s">
        <v>123</v>
      </c>
      <c r="G190" s="367" t="s">
        <v>459</v>
      </c>
      <c r="H190" s="400" t="s">
        <v>125</v>
      </c>
    </row>
    <row r="191" spans="2:8" s="41" customFormat="1">
      <c r="B191" s="403" t="s">
        <v>504</v>
      </c>
      <c r="C191" s="404" t="s">
        <v>505</v>
      </c>
      <c r="D191" s="404" t="s">
        <v>457</v>
      </c>
      <c r="E191" s="404" t="s">
        <v>458</v>
      </c>
      <c r="F191" s="404" t="s">
        <v>123</v>
      </c>
      <c r="G191" s="367" t="s">
        <v>459</v>
      </c>
      <c r="H191" s="400" t="s">
        <v>125</v>
      </c>
    </row>
    <row r="192" spans="2:8" s="41" customFormat="1">
      <c r="B192" s="403" t="s">
        <v>506</v>
      </c>
      <c r="C192" s="404" t="s">
        <v>507</v>
      </c>
      <c r="D192" s="404" t="s">
        <v>457</v>
      </c>
      <c r="E192" s="404" t="s">
        <v>458</v>
      </c>
      <c r="F192" s="404" t="s">
        <v>123</v>
      </c>
      <c r="G192" s="367" t="s">
        <v>459</v>
      </c>
      <c r="H192" s="400" t="s">
        <v>125</v>
      </c>
    </row>
    <row r="193" spans="2:8" s="41" customFormat="1">
      <c r="B193" s="403" t="s">
        <v>508</v>
      </c>
      <c r="C193" s="404" t="s">
        <v>509</v>
      </c>
      <c r="D193" s="404" t="s">
        <v>457</v>
      </c>
      <c r="E193" s="404" t="s">
        <v>458</v>
      </c>
      <c r="F193" s="404" t="s">
        <v>123</v>
      </c>
      <c r="G193" s="367" t="s">
        <v>459</v>
      </c>
      <c r="H193" s="400" t="s">
        <v>125</v>
      </c>
    </row>
    <row r="194" spans="2:8" s="41" customFormat="1">
      <c r="B194" s="403" t="s">
        <v>510</v>
      </c>
      <c r="C194" s="404" t="s">
        <v>511</v>
      </c>
      <c r="D194" s="404" t="s">
        <v>457</v>
      </c>
      <c r="E194" s="404" t="s">
        <v>458</v>
      </c>
      <c r="F194" s="404" t="s">
        <v>123</v>
      </c>
      <c r="G194" s="367" t="s">
        <v>459</v>
      </c>
      <c r="H194" s="400" t="s">
        <v>125</v>
      </c>
    </row>
    <row r="195" spans="2:8" s="41" customFormat="1">
      <c r="B195" s="403" t="s">
        <v>512</v>
      </c>
      <c r="C195" s="404" t="s">
        <v>513</v>
      </c>
      <c r="D195" s="404" t="s">
        <v>457</v>
      </c>
      <c r="E195" s="404" t="s">
        <v>458</v>
      </c>
      <c r="F195" s="404" t="s">
        <v>123</v>
      </c>
      <c r="G195" s="367" t="s">
        <v>459</v>
      </c>
      <c r="H195" s="400" t="s">
        <v>125</v>
      </c>
    </row>
    <row r="196" spans="2:8" s="41" customFormat="1">
      <c r="B196" s="403" t="s">
        <v>514</v>
      </c>
      <c r="C196" s="404" t="s">
        <v>515</v>
      </c>
      <c r="D196" s="404" t="s">
        <v>516</v>
      </c>
      <c r="E196" s="404" t="s">
        <v>517</v>
      </c>
      <c r="F196" s="404" t="s">
        <v>123</v>
      </c>
      <c r="G196" s="367" t="s">
        <v>130</v>
      </c>
      <c r="H196" s="400" t="s">
        <v>125</v>
      </c>
    </row>
    <row r="197" spans="2:8" s="41" customFormat="1">
      <c r="B197" s="403" t="s">
        <v>518</v>
      </c>
      <c r="C197" s="404" t="s">
        <v>519</v>
      </c>
      <c r="D197" s="404" t="s">
        <v>516</v>
      </c>
      <c r="E197" s="404" t="s">
        <v>517</v>
      </c>
      <c r="F197" s="404" t="s">
        <v>123</v>
      </c>
      <c r="G197" s="367" t="s">
        <v>130</v>
      </c>
      <c r="H197" s="400" t="s">
        <v>125</v>
      </c>
    </row>
    <row r="198" spans="2:8" s="41" customFormat="1">
      <c r="B198" s="403" t="s">
        <v>520</v>
      </c>
      <c r="C198" s="404" t="s">
        <v>521</v>
      </c>
      <c r="D198" s="404" t="s">
        <v>516</v>
      </c>
      <c r="E198" s="404" t="s">
        <v>517</v>
      </c>
      <c r="F198" s="404" t="s">
        <v>123</v>
      </c>
      <c r="G198" s="367" t="s">
        <v>130</v>
      </c>
      <c r="H198" s="400" t="s">
        <v>125</v>
      </c>
    </row>
    <row r="199" spans="2:8" s="41" customFormat="1">
      <c r="B199" s="403" t="s">
        <v>522</v>
      </c>
      <c r="C199" s="404" t="s">
        <v>523</v>
      </c>
      <c r="D199" s="404" t="s">
        <v>516</v>
      </c>
      <c r="E199" s="404" t="s">
        <v>517</v>
      </c>
      <c r="F199" s="404" t="s">
        <v>123</v>
      </c>
      <c r="G199" s="367" t="s">
        <v>130</v>
      </c>
      <c r="H199" s="400" t="s">
        <v>125</v>
      </c>
    </row>
    <row r="200" spans="2:8" s="41" customFormat="1">
      <c r="B200" s="403" t="s">
        <v>524</v>
      </c>
      <c r="C200" s="404" t="s">
        <v>525</v>
      </c>
      <c r="D200" s="404" t="s">
        <v>516</v>
      </c>
      <c r="E200" s="404" t="s">
        <v>517</v>
      </c>
      <c r="F200" s="404" t="s">
        <v>123</v>
      </c>
      <c r="G200" s="367" t="s">
        <v>130</v>
      </c>
      <c r="H200" s="400" t="s">
        <v>125</v>
      </c>
    </row>
    <row r="201" spans="2:8" s="41" customFormat="1">
      <c r="B201" s="403" t="s">
        <v>526</v>
      </c>
      <c r="C201" s="404" t="s">
        <v>527</v>
      </c>
      <c r="D201" s="404" t="s">
        <v>516</v>
      </c>
      <c r="E201" s="404" t="s">
        <v>517</v>
      </c>
      <c r="F201" s="404" t="s">
        <v>123</v>
      </c>
      <c r="G201" s="367" t="s">
        <v>130</v>
      </c>
      <c r="H201" s="400" t="s">
        <v>125</v>
      </c>
    </row>
    <row r="202" spans="2:8" s="41" customFormat="1">
      <c r="B202" s="403" t="s">
        <v>528</v>
      </c>
      <c r="C202" s="404" t="s">
        <v>529</v>
      </c>
      <c r="D202" s="404" t="s">
        <v>516</v>
      </c>
      <c r="E202" s="404" t="s">
        <v>517</v>
      </c>
      <c r="F202" s="404" t="s">
        <v>123</v>
      </c>
      <c r="G202" s="367" t="s">
        <v>130</v>
      </c>
      <c r="H202" s="400" t="s">
        <v>125</v>
      </c>
    </row>
    <row r="203" spans="2:8" s="41" customFormat="1">
      <c r="B203" s="403" t="s">
        <v>530</v>
      </c>
      <c r="C203" s="404" t="s">
        <v>531</v>
      </c>
      <c r="D203" s="404" t="s">
        <v>516</v>
      </c>
      <c r="E203" s="404" t="s">
        <v>517</v>
      </c>
      <c r="F203" s="404" t="s">
        <v>123</v>
      </c>
      <c r="G203" s="367" t="s">
        <v>130</v>
      </c>
      <c r="H203" s="400" t="s">
        <v>125</v>
      </c>
    </row>
    <row r="204" spans="2:8" s="41" customFormat="1">
      <c r="B204" s="403" t="s">
        <v>532</v>
      </c>
      <c r="C204" s="404" t="s">
        <v>533</v>
      </c>
      <c r="D204" s="404" t="s">
        <v>516</v>
      </c>
      <c r="E204" s="404" t="s">
        <v>517</v>
      </c>
      <c r="F204" s="404" t="s">
        <v>123</v>
      </c>
      <c r="G204" s="367" t="s">
        <v>130</v>
      </c>
      <c r="H204" s="400" t="s">
        <v>125</v>
      </c>
    </row>
    <row r="205" spans="2:8" s="41" customFormat="1">
      <c r="B205" s="403" t="s">
        <v>534</v>
      </c>
      <c r="C205" s="404" t="s">
        <v>535</v>
      </c>
      <c r="D205" s="404" t="s">
        <v>516</v>
      </c>
      <c r="E205" s="404" t="s">
        <v>517</v>
      </c>
      <c r="F205" s="404" t="s">
        <v>123</v>
      </c>
      <c r="G205" s="367" t="s">
        <v>130</v>
      </c>
      <c r="H205" s="400" t="s">
        <v>125</v>
      </c>
    </row>
    <row r="206" spans="2:8" s="41" customFormat="1">
      <c r="B206" s="403" t="s">
        <v>536</v>
      </c>
      <c r="C206" s="404" t="s">
        <v>537</v>
      </c>
      <c r="D206" s="404" t="s">
        <v>516</v>
      </c>
      <c r="E206" s="404" t="s">
        <v>517</v>
      </c>
      <c r="F206" s="404" t="s">
        <v>123</v>
      </c>
      <c r="G206" s="367" t="s">
        <v>130</v>
      </c>
      <c r="H206" s="400" t="s">
        <v>125</v>
      </c>
    </row>
    <row r="207" spans="2:8" s="41" customFormat="1">
      <c r="B207" s="403" t="s">
        <v>538</v>
      </c>
      <c r="C207" s="404" t="s">
        <v>539</v>
      </c>
      <c r="D207" s="404" t="s">
        <v>516</v>
      </c>
      <c r="E207" s="404" t="s">
        <v>517</v>
      </c>
      <c r="F207" s="404" t="s">
        <v>123</v>
      </c>
      <c r="G207" s="367" t="s">
        <v>130</v>
      </c>
      <c r="H207" s="400" t="s">
        <v>125</v>
      </c>
    </row>
    <row r="208" spans="2:8" s="41" customFormat="1">
      <c r="B208" s="403" t="s">
        <v>540</v>
      </c>
      <c r="C208" s="404" t="s">
        <v>541</v>
      </c>
      <c r="D208" s="404" t="s">
        <v>516</v>
      </c>
      <c r="E208" s="404" t="s">
        <v>517</v>
      </c>
      <c r="F208" s="404" t="s">
        <v>123</v>
      </c>
      <c r="G208" s="367" t="s">
        <v>130</v>
      </c>
      <c r="H208" s="400" t="s">
        <v>125</v>
      </c>
    </row>
    <row r="209" spans="2:8" s="41" customFormat="1">
      <c r="B209" s="403" t="s">
        <v>542</v>
      </c>
      <c r="C209" s="404" t="s">
        <v>543</v>
      </c>
      <c r="D209" s="404" t="s">
        <v>516</v>
      </c>
      <c r="E209" s="404" t="s">
        <v>517</v>
      </c>
      <c r="F209" s="404" t="s">
        <v>123</v>
      </c>
      <c r="G209" s="367" t="s">
        <v>130</v>
      </c>
      <c r="H209" s="400" t="s">
        <v>125</v>
      </c>
    </row>
    <row r="210" spans="2:8" s="41" customFormat="1">
      <c r="B210" s="403" t="s">
        <v>544</v>
      </c>
      <c r="C210" s="404" t="s">
        <v>545</v>
      </c>
      <c r="D210" s="404" t="s">
        <v>516</v>
      </c>
      <c r="E210" s="404" t="s">
        <v>517</v>
      </c>
      <c r="F210" s="404" t="s">
        <v>123</v>
      </c>
      <c r="G210" s="367" t="s">
        <v>130</v>
      </c>
      <c r="H210" s="400" t="s">
        <v>125</v>
      </c>
    </row>
    <row r="211" spans="2:8" s="41" customFormat="1">
      <c r="B211" s="403" t="s">
        <v>546</v>
      </c>
      <c r="C211" s="404" t="s">
        <v>547</v>
      </c>
      <c r="D211" s="404" t="s">
        <v>516</v>
      </c>
      <c r="E211" s="404" t="s">
        <v>517</v>
      </c>
      <c r="F211" s="404" t="s">
        <v>123</v>
      </c>
      <c r="G211" s="367" t="s">
        <v>130</v>
      </c>
      <c r="H211" s="400" t="s">
        <v>125</v>
      </c>
    </row>
    <row r="212" spans="2:8" s="41" customFormat="1">
      <c r="B212" s="403" t="s">
        <v>548</v>
      </c>
      <c r="C212" s="404" t="s">
        <v>549</v>
      </c>
      <c r="D212" s="404" t="s">
        <v>516</v>
      </c>
      <c r="E212" s="404" t="s">
        <v>517</v>
      </c>
      <c r="F212" s="404" t="s">
        <v>123</v>
      </c>
      <c r="G212" s="367" t="s">
        <v>130</v>
      </c>
      <c r="H212" s="400" t="s">
        <v>125</v>
      </c>
    </row>
    <row r="213" spans="2:8" s="41" customFormat="1">
      <c r="B213" s="403" t="s">
        <v>550</v>
      </c>
      <c r="C213" s="404" t="s">
        <v>551</v>
      </c>
      <c r="D213" s="404" t="s">
        <v>516</v>
      </c>
      <c r="E213" s="404" t="s">
        <v>517</v>
      </c>
      <c r="F213" s="404" t="s">
        <v>123</v>
      </c>
      <c r="G213" s="367" t="s">
        <v>130</v>
      </c>
      <c r="H213" s="400" t="s">
        <v>125</v>
      </c>
    </row>
    <row r="214" spans="2:8" s="41" customFormat="1">
      <c r="B214" s="403" t="s">
        <v>552</v>
      </c>
      <c r="C214" s="404" t="s">
        <v>553</v>
      </c>
      <c r="D214" s="404" t="s">
        <v>516</v>
      </c>
      <c r="E214" s="404" t="s">
        <v>517</v>
      </c>
      <c r="F214" s="404" t="s">
        <v>123</v>
      </c>
      <c r="G214" s="367" t="s">
        <v>130</v>
      </c>
      <c r="H214" s="400" t="s">
        <v>125</v>
      </c>
    </row>
    <row r="215" spans="2:8" s="41" customFormat="1">
      <c r="B215" s="403" t="s">
        <v>554</v>
      </c>
      <c r="C215" s="404" t="s">
        <v>555</v>
      </c>
      <c r="D215" s="404" t="s">
        <v>516</v>
      </c>
      <c r="E215" s="404" t="s">
        <v>517</v>
      </c>
      <c r="F215" s="404" t="s">
        <v>123</v>
      </c>
      <c r="G215" s="367" t="s">
        <v>130</v>
      </c>
      <c r="H215" s="400" t="s">
        <v>125</v>
      </c>
    </row>
    <row r="216" spans="2:8" s="41" customFormat="1">
      <c r="B216" s="403" t="s">
        <v>556</v>
      </c>
      <c r="C216" s="404" t="s">
        <v>557</v>
      </c>
      <c r="D216" s="404" t="s">
        <v>516</v>
      </c>
      <c r="E216" s="404" t="s">
        <v>517</v>
      </c>
      <c r="F216" s="404" t="s">
        <v>123</v>
      </c>
      <c r="G216" s="367" t="s">
        <v>130</v>
      </c>
      <c r="H216" s="400" t="s">
        <v>125</v>
      </c>
    </row>
    <row r="217" spans="2:8" s="41" customFormat="1">
      <c r="B217" s="403" t="s">
        <v>558</v>
      </c>
      <c r="C217" s="404" t="s">
        <v>559</v>
      </c>
      <c r="D217" s="404" t="s">
        <v>516</v>
      </c>
      <c r="E217" s="404" t="s">
        <v>517</v>
      </c>
      <c r="F217" s="404" t="s">
        <v>123</v>
      </c>
      <c r="G217" s="367" t="s">
        <v>130</v>
      </c>
      <c r="H217" s="400" t="s">
        <v>125</v>
      </c>
    </row>
    <row r="218" spans="2:8" s="41" customFormat="1">
      <c r="B218" s="403" t="s">
        <v>560</v>
      </c>
      <c r="C218" s="404" t="s">
        <v>561</v>
      </c>
      <c r="D218" s="404" t="s">
        <v>516</v>
      </c>
      <c r="E218" s="404" t="s">
        <v>517</v>
      </c>
      <c r="F218" s="404" t="s">
        <v>123</v>
      </c>
      <c r="G218" s="367" t="s">
        <v>130</v>
      </c>
      <c r="H218" s="400" t="s">
        <v>125</v>
      </c>
    </row>
    <row r="219" spans="2:8" s="41" customFormat="1">
      <c r="B219" s="403" t="s">
        <v>562</v>
      </c>
      <c r="C219" s="404" t="s">
        <v>563</v>
      </c>
      <c r="D219" s="404" t="s">
        <v>516</v>
      </c>
      <c r="E219" s="404" t="s">
        <v>517</v>
      </c>
      <c r="F219" s="404" t="s">
        <v>123</v>
      </c>
      <c r="G219" s="367" t="s">
        <v>130</v>
      </c>
      <c r="H219" s="400" t="s">
        <v>125</v>
      </c>
    </row>
    <row r="220" spans="2:8" s="41" customFormat="1">
      <c r="B220" s="403" t="s">
        <v>564</v>
      </c>
      <c r="C220" s="404" t="s">
        <v>565</v>
      </c>
      <c r="D220" s="404" t="s">
        <v>516</v>
      </c>
      <c r="E220" s="404" t="s">
        <v>517</v>
      </c>
      <c r="F220" s="404" t="s">
        <v>123</v>
      </c>
      <c r="G220" s="367" t="s">
        <v>130</v>
      </c>
      <c r="H220" s="400" t="s">
        <v>125</v>
      </c>
    </row>
    <row r="221" spans="2:8" s="41" customFormat="1">
      <c r="B221" s="403" t="s">
        <v>566</v>
      </c>
      <c r="C221" s="404" t="s">
        <v>567</v>
      </c>
      <c r="D221" s="404" t="s">
        <v>516</v>
      </c>
      <c r="E221" s="404" t="s">
        <v>517</v>
      </c>
      <c r="F221" s="404" t="s">
        <v>123</v>
      </c>
      <c r="G221" s="367" t="s">
        <v>130</v>
      </c>
      <c r="H221" s="400" t="s">
        <v>125</v>
      </c>
    </row>
    <row r="222" spans="2:8" s="41" customFormat="1">
      <c r="B222" s="403" t="s">
        <v>568</v>
      </c>
      <c r="C222" s="404" t="s">
        <v>569</v>
      </c>
      <c r="D222" s="404" t="s">
        <v>516</v>
      </c>
      <c r="E222" s="404" t="s">
        <v>517</v>
      </c>
      <c r="F222" s="404" t="s">
        <v>123</v>
      </c>
      <c r="G222" s="367" t="s">
        <v>130</v>
      </c>
      <c r="H222" s="400" t="s">
        <v>125</v>
      </c>
    </row>
    <row r="223" spans="2:8" s="41" customFormat="1">
      <c r="B223" s="403" t="s">
        <v>570</v>
      </c>
      <c r="C223" s="404" t="s">
        <v>571</v>
      </c>
      <c r="D223" s="404" t="s">
        <v>516</v>
      </c>
      <c r="E223" s="404" t="s">
        <v>517</v>
      </c>
      <c r="F223" s="404" t="s">
        <v>123</v>
      </c>
      <c r="G223" s="367" t="s">
        <v>130</v>
      </c>
      <c r="H223" s="400" t="s">
        <v>125</v>
      </c>
    </row>
    <row r="224" spans="2:8" s="41" customFormat="1">
      <c r="B224" s="403" t="s">
        <v>572</v>
      </c>
      <c r="C224" s="404" t="s">
        <v>573</v>
      </c>
      <c r="D224" s="404" t="s">
        <v>516</v>
      </c>
      <c r="E224" s="404" t="s">
        <v>517</v>
      </c>
      <c r="F224" s="404" t="s">
        <v>123</v>
      </c>
      <c r="G224" s="367" t="s">
        <v>130</v>
      </c>
      <c r="H224" s="400" t="s">
        <v>125</v>
      </c>
    </row>
    <row r="225" spans="2:8" s="41" customFormat="1">
      <c r="B225" s="403" t="s">
        <v>574</v>
      </c>
      <c r="C225" s="404" t="s">
        <v>575</v>
      </c>
      <c r="D225" s="404" t="s">
        <v>516</v>
      </c>
      <c r="E225" s="404" t="s">
        <v>517</v>
      </c>
      <c r="F225" s="404" t="s">
        <v>123</v>
      </c>
      <c r="G225" s="367" t="s">
        <v>130</v>
      </c>
      <c r="H225" s="400" t="s">
        <v>125</v>
      </c>
    </row>
    <row r="226" spans="2:8" s="41" customFormat="1">
      <c r="B226" s="403" t="s">
        <v>576</v>
      </c>
      <c r="C226" s="404" t="s">
        <v>577</v>
      </c>
      <c r="D226" s="404" t="s">
        <v>516</v>
      </c>
      <c r="E226" s="404" t="s">
        <v>517</v>
      </c>
      <c r="F226" s="404" t="s">
        <v>123</v>
      </c>
      <c r="G226" s="367" t="s">
        <v>130</v>
      </c>
      <c r="H226" s="400" t="s">
        <v>125</v>
      </c>
    </row>
    <row r="227" spans="2:8" s="41" customFormat="1">
      <c r="B227" s="403" t="s">
        <v>578</v>
      </c>
      <c r="C227" s="404" t="s">
        <v>579</v>
      </c>
      <c r="D227" s="404" t="s">
        <v>516</v>
      </c>
      <c r="E227" s="404" t="s">
        <v>517</v>
      </c>
      <c r="F227" s="404" t="s">
        <v>123</v>
      </c>
      <c r="G227" s="367" t="s">
        <v>130</v>
      </c>
      <c r="H227" s="400" t="s">
        <v>125</v>
      </c>
    </row>
    <row r="228" spans="2:8" s="41" customFormat="1">
      <c r="B228" s="403" t="s">
        <v>580</v>
      </c>
      <c r="C228" s="404" t="s">
        <v>581</v>
      </c>
      <c r="D228" s="404" t="s">
        <v>516</v>
      </c>
      <c r="E228" s="404" t="s">
        <v>517</v>
      </c>
      <c r="F228" s="404" t="s">
        <v>123</v>
      </c>
      <c r="G228" s="367" t="s">
        <v>130</v>
      </c>
      <c r="H228" s="400" t="s">
        <v>125</v>
      </c>
    </row>
    <row r="229" spans="2:8" s="41" customFormat="1">
      <c r="B229" s="403" t="s">
        <v>582</v>
      </c>
      <c r="C229" s="404" t="s">
        <v>583</v>
      </c>
      <c r="D229" s="404" t="s">
        <v>516</v>
      </c>
      <c r="E229" s="404" t="s">
        <v>517</v>
      </c>
      <c r="F229" s="404" t="s">
        <v>123</v>
      </c>
      <c r="G229" s="367" t="s">
        <v>130</v>
      </c>
      <c r="H229" s="400" t="s">
        <v>125</v>
      </c>
    </row>
    <row r="230" spans="2:8" s="41" customFormat="1">
      <c r="B230" s="403" t="s">
        <v>584</v>
      </c>
      <c r="C230" s="404" t="s">
        <v>585</v>
      </c>
      <c r="D230" s="404" t="s">
        <v>516</v>
      </c>
      <c r="E230" s="404" t="s">
        <v>517</v>
      </c>
      <c r="F230" s="404" t="s">
        <v>123</v>
      </c>
      <c r="G230" s="367" t="s">
        <v>130</v>
      </c>
      <c r="H230" s="400" t="s">
        <v>125</v>
      </c>
    </row>
    <row r="231" spans="2:8" s="41" customFormat="1">
      <c r="B231" s="403" t="s">
        <v>586</v>
      </c>
      <c r="C231" s="404" t="s">
        <v>587</v>
      </c>
      <c r="D231" s="404" t="s">
        <v>516</v>
      </c>
      <c r="E231" s="404" t="s">
        <v>517</v>
      </c>
      <c r="F231" s="404" t="s">
        <v>123</v>
      </c>
      <c r="G231" s="367" t="s">
        <v>130</v>
      </c>
      <c r="H231" s="400" t="s">
        <v>125</v>
      </c>
    </row>
    <row r="232" spans="2:8" s="41" customFormat="1">
      <c r="B232" s="403" t="s">
        <v>588</v>
      </c>
      <c r="C232" s="404" t="s">
        <v>589</v>
      </c>
      <c r="D232" s="404" t="s">
        <v>516</v>
      </c>
      <c r="E232" s="404" t="s">
        <v>517</v>
      </c>
      <c r="F232" s="404" t="s">
        <v>123</v>
      </c>
      <c r="G232" s="367" t="s">
        <v>130</v>
      </c>
      <c r="H232" s="400" t="s">
        <v>125</v>
      </c>
    </row>
    <row r="233" spans="2:8" s="41" customFormat="1">
      <c r="B233" s="403" t="s">
        <v>590</v>
      </c>
      <c r="C233" s="404" t="s">
        <v>591</v>
      </c>
      <c r="D233" s="404" t="s">
        <v>516</v>
      </c>
      <c r="E233" s="404" t="s">
        <v>517</v>
      </c>
      <c r="F233" s="404" t="s">
        <v>123</v>
      </c>
      <c r="G233" s="367" t="s">
        <v>130</v>
      </c>
      <c r="H233" s="400" t="s">
        <v>125</v>
      </c>
    </row>
    <row r="234" spans="2:8" s="41" customFormat="1">
      <c r="B234" s="403" t="s">
        <v>592</v>
      </c>
      <c r="C234" s="404" t="s">
        <v>593</v>
      </c>
      <c r="D234" s="404" t="s">
        <v>516</v>
      </c>
      <c r="E234" s="404" t="s">
        <v>517</v>
      </c>
      <c r="F234" s="404" t="s">
        <v>123</v>
      </c>
      <c r="G234" s="367" t="s">
        <v>130</v>
      </c>
      <c r="H234" s="400" t="s">
        <v>125</v>
      </c>
    </row>
    <row r="235" spans="2:8" s="41" customFormat="1">
      <c r="B235" s="403" t="s">
        <v>594</v>
      </c>
      <c r="C235" s="404" t="s">
        <v>595</v>
      </c>
      <c r="D235" s="404" t="s">
        <v>516</v>
      </c>
      <c r="E235" s="404" t="s">
        <v>517</v>
      </c>
      <c r="F235" s="404" t="s">
        <v>123</v>
      </c>
      <c r="G235" s="367" t="s">
        <v>130</v>
      </c>
      <c r="H235" s="400" t="s">
        <v>125</v>
      </c>
    </row>
    <row r="236" spans="2:8" s="41" customFormat="1">
      <c r="B236" s="403" t="s">
        <v>596</v>
      </c>
      <c r="C236" s="404" t="s">
        <v>597</v>
      </c>
      <c r="D236" s="404" t="s">
        <v>516</v>
      </c>
      <c r="E236" s="404" t="s">
        <v>517</v>
      </c>
      <c r="F236" s="404" t="s">
        <v>123</v>
      </c>
      <c r="G236" s="367" t="s">
        <v>130</v>
      </c>
      <c r="H236" s="400" t="s">
        <v>125</v>
      </c>
    </row>
    <row r="237" spans="2:8" s="41" customFormat="1">
      <c r="B237" s="403" t="s">
        <v>598</v>
      </c>
      <c r="C237" s="404" t="s">
        <v>599</v>
      </c>
      <c r="D237" s="404" t="s">
        <v>516</v>
      </c>
      <c r="E237" s="404" t="s">
        <v>517</v>
      </c>
      <c r="F237" s="404" t="s">
        <v>123</v>
      </c>
      <c r="G237" s="367" t="s">
        <v>130</v>
      </c>
      <c r="H237" s="400" t="s">
        <v>125</v>
      </c>
    </row>
    <row r="238" spans="2:8" s="41" customFormat="1">
      <c r="B238" s="403" t="s">
        <v>600</v>
      </c>
      <c r="C238" s="404" t="s">
        <v>601</v>
      </c>
      <c r="D238" s="404" t="s">
        <v>516</v>
      </c>
      <c r="E238" s="404" t="s">
        <v>517</v>
      </c>
      <c r="F238" s="404" t="s">
        <v>123</v>
      </c>
      <c r="G238" s="367" t="s">
        <v>130</v>
      </c>
      <c r="H238" s="400" t="s">
        <v>125</v>
      </c>
    </row>
    <row r="239" spans="2:8" s="41" customFormat="1">
      <c r="B239" s="403" t="s">
        <v>602</v>
      </c>
      <c r="C239" s="404" t="s">
        <v>603</v>
      </c>
      <c r="D239" s="404" t="s">
        <v>604</v>
      </c>
      <c r="E239" s="404" t="s">
        <v>605</v>
      </c>
      <c r="F239" s="404" t="s">
        <v>123</v>
      </c>
      <c r="G239" s="367" t="s">
        <v>130</v>
      </c>
      <c r="H239" s="400" t="s">
        <v>125</v>
      </c>
    </row>
    <row r="240" spans="2:8" s="41" customFormat="1">
      <c r="B240" s="403" t="s">
        <v>606</v>
      </c>
      <c r="C240" s="404" t="s">
        <v>607</v>
      </c>
      <c r="D240" s="404" t="s">
        <v>604</v>
      </c>
      <c r="E240" s="404" t="s">
        <v>605</v>
      </c>
      <c r="F240" s="404" t="s">
        <v>123</v>
      </c>
      <c r="G240" s="367" t="s">
        <v>130</v>
      </c>
      <c r="H240" s="400" t="s">
        <v>125</v>
      </c>
    </row>
    <row r="241" spans="2:8" s="41" customFormat="1">
      <c r="B241" s="403" t="s">
        <v>608</v>
      </c>
      <c r="C241" s="404" t="s">
        <v>609</v>
      </c>
      <c r="D241" s="404" t="s">
        <v>604</v>
      </c>
      <c r="E241" s="404" t="s">
        <v>605</v>
      </c>
      <c r="F241" s="404" t="s">
        <v>123</v>
      </c>
      <c r="G241" s="367" t="s">
        <v>130</v>
      </c>
      <c r="H241" s="400" t="s">
        <v>125</v>
      </c>
    </row>
    <row r="242" spans="2:8" s="41" customFormat="1">
      <c r="B242" s="403" t="s">
        <v>610</v>
      </c>
      <c r="C242" s="404" t="s">
        <v>611</v>
      </c>
      <c r="D242" s="404" t="s">
        <v>604</v>
      </c>
      <c r="E242" s="404" t="s">
        <v>605</v>
      </c>
      <c r="F242" s="404" t="s">
        <v>123</v>
      </c>
      <c r="G242" s="367" t="s">
        <v>130</v>
      </c>
      <c r="H242" s="400" t="s">
        <v>125</v>
      </c>
    </row>
    <row r="243" spans="2:8" s="41" customFormat="1">
      <c r="B243" s="403" t="s">
        <v>612</v>
      </c>
      <c r="C243" s="404" t="s">
        <v>613</v>
      </c>
      <c r="D243" s="404" t="s">
        <v>604</v>
      </c>
      <c r="E243" s="404" t="s">
        <v>605</v>
      </c>
      <c r="F243" s="404" t="s">
        <v>123</v>
      </c>
      <c r="G243" s="367" t="s">
        <v>130</v>
      </c>
      <c r="H243" s="400" t="s">
        <v>125</v>
      </c>
    </row>
    <row r="244" spans="2:8" s="41" customFormat="1">
      <c r="B244" s="403" t="s">
        <v>614</v>
      </c>
      <c r="C244" s="404" t="s">
        <v>615</v>
      </c>
      <c r="D244" s="404" t="s">
        <v>604</v>
      </c>
      <c r="E244" s="404" t="s">
        <v>605</v>
      </c>
      <c r="F244" s="404" t="s">
        <v>123</v>
      </c>
      <c r="G244" s="367" t="s">
        <v>130</v>
      </c>
      <c r="H244" s="400" t="s">
        <v>125</v>
      </c>
    </row>
    <row r="245" spans="2:8" s="41" customFormat="1">
      <c r="B245" s="403" t="s">
        <v>616</v>
      </c>
      <c r="C245" s="404" t="s">
        <v>617</v>
      </c>
      <c r="D245" s="404" t="s">
        <v>604</v>
      </c>
      <c r="E245" s="404" t="s">
        <v>605</v>
      </c>
      <c r="F245" s="404" t="s">
        <v>123</v>
      </c>
      <c r="G245" s="367" t="s">
        <v>130</v>
      </c>
      <c r="H245" s="400" t="s">
        <v>125</v>
      </c>
    </row>
    <row r="246" spans="2:8" s="41" customFormat="1">
      <c r="B246" s="403" t="s">
        <v>618</v>
      </c>
      <c r="C246" s="404" t="s">
        <v>619</v>
      </c>
      <c r="D246" s="404" t="s">
        <v>604</v>
      </c>
      <c r="E246" s="404" t="s">
        <v>605</v>
      </c>
      <c r="F246" s="404" t="s">
        <v>123</v>
      </c>
      <c r="G246" s="367" t="s">
        <v>130</v>
      </c>
      <c r="H246" s="400" t="s">
        <v>125</v>
      </c>
    </row>
    <row r="247" spans="2:8" s="41" customFormat="1">
      <c r="B247" s="403" t="s">
        <v>620</v>
      </c>
      <c r="C247" s="404" t="s">
        <v>621</v>
      </c>
      <c r="D247" s="404" t="s">
        <v>604</v>
      </c>
      <c r="E247" s="404" t="s">
        <v>605</v>
      </c>
      <c r="F247" s="404" t="s">
        <v>123</v>
      </c>
      <c r="G247" s="367" t="s">
        <v>130</v>
      </c>
      <c r="H247" s="400" t="s">
        <v>125</v>
      </c>
    </row>
    <row r="248" spans="2:8" s="41" customFormat="1">
      <c r="B248" s="403" t="s">
        <v>622</v>
      </c>
      <c r="C248" s="404" t="s">
        <v>623</v>
      </c>
      <c r="D248" s="404" t="s">
        <v>604</v>
      </c>
      <c r="E248" s="404" t="s">
        <v>605</v>
      </c>
      <c r="F248" s="404" t="s">
        <v>123</v>
      </c>
      <c r="G248" s="367" t="s">
        <v>130</v>
      </c>
      <c r="H248" s="400" t="s">
        <v>125</v>
      </c>
    </row>
    <row r="249" spans="2:8" s="41" customFormat="1">
      <c r="B249" s="403" t="s">
        <v>624</v>
      </c>
      <c r="C249" s="404" t="s">
        <v>625</v>
      </c>
      <c r="D249" s="404" t="s">
        <v>604</v>
      </c>
      <c r="E249" s="404" t="s">
        <v>605</v>
      </c>
      <c r="F249" s="404" t="s">
        <v>123</v>
      </c>
      <c r="G249" s="367" t="s">
        <v>130</v>
      </c>
      <c r="H249" s="400" t="s">
        <v>125</v>
      </c>
    </row>
    <row r="250" spans="2:8" s="41" customFormat="1">
      <c r="B250" s="403" t="s">
        <v>626</v>
      </c>
      <c r="C250" s="404" t="s">
        <v>627</v>
      </c>
      <c r="D250" s="404" t="s">
        <v>604</v>
      </c>
      <c r="E250" s="404" t="s">
        <v>605</v>
      </c>
      <c r="F250" s="404" t="s">
        <v>123</v>
      </c>
      <c r="G250" s="367" t="s">
        <v>130</v>
      </c>
      <c r="H250" s="400" t="s">
        <v>125</v>
      </c>
    </row>
    <row r="251" spans="2:8" s="41" customFormat="1">
      <c r="B251" s="403" t="s">
        <v>628</v>
      </c>
      <c r="C251" s="404" t="s">
        <v>629</v>
      </c>
      <c r="D251" s="404" t="s">
        <v>604</v>
      </c>
      <c r="E251" s="404" t="s">
        <v>605</v>
      </c>
      <c r="F251" s="404" t="s">
        <v>123</v>
      </c>
      <c r="G251" s="367" t="s">
        <v>130</v>
      </c>
      <c r="H251" s="400" t="s">
        <v>125</v>
      </c>
    </row>
    <row r="252" spans="2:8" s="41" customFormat="1">
      <c r="B252" s="403" t="s">
        <v>630</v>
      </c>
      <c r="C252" s="404" t="s">
        <v>631</v>
      </c>
      <c r="D252" s="404" t="s">
        <v>604</v>
      </c>
      <c r="E252" s="404" t="s">
        <v>605</v>
      </c>
      <c r="F252" s="404" t="s">
        <v>123</v>
      </c>
      <c r="G252" s="367" t="s">
        <v>130</v>
      </c>
      <c r="H252" s="400" t="s">
        <v>125</v>
      </c>
    </row>
    <row r="253" spans="2:8" s="41" customFormat="1">
      <c r="B253" s="403" t="s">
        <v>632</v>
      </c>
      <c r="C253" s="404" t="s">
        <v>633</v>
      </c>
      <c r="D253" s="404" t="s">
        <v>604</v>
      </c>
      <c r="E253" s="404" t="s">
        <v>605</v>
      </c>
      <c r="F253" s="404" t="s">
        <v>123</v>
      </c>
      <c r="G253" s="367" t="s">
        <v>130</v>
      </c>
      <c r="H253" s="400" t="s">
        <v>125</v>
      </c>
    </row>
    <row r="254" spans="2:8" s="41" customFormat="1">
      <c r="B254" s="403" t="s">
        <v>634</v>
      </c>
      <c r="C254" s="404" t="s">
        <v>635</v>
      </c>
      <c r="D254" s="404" t="s">
        <v>604</v>
      </c>
      <c r="E254" s="404" t="s">
        <v>605</v>
      </c>
      <c r="F254" s="404" t="s">
        <v>123</v>
      </c>
      <c r="G254" s="367" t="s">
        <v>130</v>
      </c>
      <c r="H254" s="400" t="s">
        <v>125</v>
      </c>
    </row>
    <row r="255" spans="2:8" s="41" customFormat="1">
      <c r="B255" s="403" t="s">
        <v>636</v>
      </c>
      <c r="C255" s="404" t="s">
        <v>637</v>
      </c>
      <c r="D255" s="404" t="s">
        <v>604</v>
      </c>
      <c r="E255" s="404" t="s">
        <v>605</v>
      </c>
      <c r="F255" s="404" t="s">
        <v>123</v>
      </c>
      <c r="G255" s="367" t="s">
        <v>130</v>
      </c>
      <c r="H255" s="400" t="s">
        <v>125</v>
      </c>
    </row>
    <row r="256" spans="2:8" s="41" customFormat="1">
      <c r="B256" s="403" t="s">
        <v>638</v>
      </c>
      <c r="C256" s="404" t="s">
        <v>639</v>
      </c>
      <c r="D256" s="404" t="s">
        <v>604</v>
      </c>
      <c r="E256" s="404" t="s">
        <v>605</v>
      </c>
      <c r="F256" s="404" t="s">
        <v>123</v>
      </c>
      <c r="G256" s="367" t="s">
        <v>130</v>
      </c>
      <c r="H256" s="400" t="s">
        <v>125</v>
      </c>
    </row>
    <row r="257" spans="2:8" s="41" customFormat="1">
      <c r="B257" s="403" t="s">
        <v>640</v>
      </c>
      <c r="C257" s="404" t="s">
        <v>641</v>
      </c>
      <c r="D257" s="404" t="s">
        <v>604</v>
      </c>
      <c r="E257" s="404" t="s">
        <v>605</v>
      </c>
      <c r="F257" s="404" t="s">
        <v>123</v>
      </c>
      <c r="G257" s="367" t="s">
        <v>130</v>
      </c>
      <c r="H257" s="400" t="s">
        <v>125</v>
      </c>
    </row>
    <row r="258" spans="2:8" s="41" customFormat="1">
      <c r="B258" s="403" t="s">
        <v>642</v>
      </c>
      <c r="C258" s="404" t="s">
        <v>643</v>
      </c>
      <c r="D258" s="404" t="s">
        <v>604</v>
      </c>
      <c r="E258" s="404" t="s">
        <v>605</v>
      </c>
      <c r="F258" s="404" t="s">
        <v>123</v>
      </c>
      <c r="G258" s="367" t="s">
        <v>130</v>
      </c>
      <c r="H258" s="400" t="s">
        <v>125</v>
      </c>
    </row>
    <row r="259" spans="2:8" s="41" customFormat="1">
      <c r="B259" s="403" t="s">
        <v>644</v>
      </c>
      <c r="C259" s="404" t="s">
        <v>645</v>
      </c>
      <c r="D259" s="404" t="s">
        <v>604</v>
      </c>
      <c r="E259" s="404" t="s">
        <v>605</v>
      </c>
      <c r="F259" s="404" t="s">
        <v>123</v>
      </c>
      <c r="G259" s="367" t="s">
        <v>130</v>
      </c>
      <c r="H259" s="400" t="s">
        <v>125</v>
      </c>
    </row>
    <row r="260" spans="2:8" s="41" customFormat="1">
      <c r="B260" s="403" t="s">
        <v>646</v>
      </c>
      <c r="C260" s="404" t="s">
        <v>647</v>
      </c>
      <c r="D260" s="404" t="s">
        <v>604</v>
      </c>
      <c r="E260" s="404" t="s">
        <v>605</v>
      </c>
      <c r="F260" s="404" t="s">
        <v>123</v>
      </c>
      <c r="G260" s="367" t="s">
        <v>130</v>
      </c>
      <c r="H260" s="400" t="s">
        <v>125</v>
      </c>
    </row>
    <row r="261" spans="2:8" s="41" customFormat="1">
      <c r="B261" s="403" t="s">
        <v>648</v>
      </c>
      <c r="C261" s="404" t="s">
        <v>649</v>
      </c>
      <c r="D261" s="404" t="s">
        <v>604</v>
      </c>
      <c r="E261" s="404" t="s">
        <v>605</v>
      </c>
      <c r="F261" s="404" t="s">
        <v>123</v>
      </c>
      <c r="G261" s="367" t="s">
        <v>130</v>
      </c>
      <c r="H261" s="400" t="s">
        <v>125</v>
      </c>
    </row>
    <row r="262" spans="2:8" s="41" customFormat="1">
      <c r="B262" s="403" t="s">
        <v>650</v>
      </c>
      <c r="C262" s="404" t="s">
        <v>651</v>
      </c>
      <c r="D262" s="404" t="s">
        <v>604</v>
      </c>
      <c r="E262" s="404" t="s">
        <v>605</v>
      </c>
      <c r="F262" s="404" t="s">
        <v>123</v>
      </c>
      <c r="G262" s="367" t="s">
        <v>130</v>
      </c>
      <c r="H262" s="400" t="s">
        <v>125</v>
      </c>
    </row>
    <row r="263" spans="2:8" s="41" customFormat="1">
      <c r="B263" s="403" t="s">
        <v>652</v>
      </c>
      <c r="C263" s="404" t="s">
        <v>653</v>
      </c>
      <c r="D263" s="404" t="s">
        <v>604</v>
      </c>
      <c r="E263" s="404" t="s">
        <v>605</v>
      </c>
      <c r="F263" s="404" t="s">
        <v>123</v>
      </c>
      <c r="G263" s="367" t="s">
        <v>130</v>
      </c>
      <c r="H263" s="400" t="s">
        <v>125</v>
      </c>
    </row>
    <row r="264" spans="2:8" s="41" customFormat="1">
      <c r="B264" s="403" t="s">
        <v>654</v>
      </c>
      <c r="C264" s="404" t="s">
        <v>655</v>
      </c>
      <c r="D264" s="404" t="s">
        <v>604</v>
      </c>
      <c r="E264" s="404" t="s">
        <v>605</v>
      </c>
      <c r="F264" s="404" t="s">
        <v>123</v>
      </c>
      <c r="G264" s="367" t="s">
        <v>130</v>
      </c>
      <c r="H264" s="400" t="s">
        <v>125</v>
      </c>
    </row>
    <row r="265" spans="2:8" s="41" customFormat="1">
      <c r="B265" s="403" t="s">
        <v>656</v>
      </c>
      <c r="C265" s="404" t="s">
        <v>657</v>
      </c>
      <c r="D265" s="404" t="s">
        <v>604</v>
      </c>
      <c r="E265" s="404" t="s">
        <v>605</v>
      </c>
      <c r="F265" s="404" t="s">
        <v>123</v>
      </c>
      <c r="G265" s="367" t="s">
        <v>130</v>
      </c>
      <c r="H265" s="400" t="s">
        <v>125</v>
      </c>
    </row>
    <row r="266" spans="2:8" s="41" customFormat="1">
      <c r="B266" s="403" t="s">
        <v>658</v>
      </c>
      <c r="C266" s="404" t="s">
        <v>659</v>
      </c>
      <c r="D266" s="404" t="s">
        <v>604</v>
      </c>
      <c r="E266" s="404" t="s">
        <v>605</v>
      </c>
      <c r="F266" s="404" t="s">
        <v>123</v>
      </c>
      <c r="G266" s="367" t="s">
        <v>130</v>
      </c>
      <c r="H266" s="400" t="s">
        <v>125</v>
      </c>
    </row>
    <row r="267" spans="2:8" s="41" customFormat="1">
      <c r="B267" s="403" t="s">
        <v>660</v>
      </c>
      <c r="C267" s="404" t="s">
        <v>661</v>
      </c>
      <c r="D267" s="404" t="s">
        <v>604</v>
      </c>
      <c r="E267" s="404" t="s">
        <v>605</v>
      </c>
      <c r="F267" s="404" t="s">
        <v>123</v>
      </c>
      <c r="G267" s="367" t="s">
        <v>130</v>
      </c>
      <c r="H267" s="400" t="s">
        <v>125</v>
      </c>
    </row>
    <row r="268" spans="2:8" s="41" customFormat="1">
      <c r="B268" s="403" t="s">
        <v>662</v>
      </c>
      <c r="C268" s="404" t="s">
        <v>663</v>
      </c>
      <c r="D268" s="404" t="s">
        <v>604</v>
      </c>
      <c r="E268" s="404" t="s">
        <v>605</v>
      </c>
      <c r="F268" s="404" t="s">
        <v>123</v>
      </c>
      <c r="G268" s="367" t="s">
        <v>130</v>
      </c>
      <c r="H268" s="400" t="s">
        <v>125</v>
      </c>
    </row>
    <row r="269" spans="2:8" s="41" customFormat="1">
      <c r="B269" s="403" t="s">
        <v>664</v>
      </c>
      <c r="C269" s="404" t="s">
        <v>665</v>
      </c>
      <c r="D269" s="404" t="s">
        <v>604</v>
      </c>
      <c r="E269" s="404" t="s">
        <v>605</v>
      </c>
      <c r="F269" s="404" t="s">
        <v>123</v>
      </c>
      <c r="G269" s="367" t="s">
        <v>130</v>
      </c>
      <c r="H269" s="400" t="s">
        <v>125</v>
      </c>
    </row>
    <row r="270" spans="2:8" s="41" customFormat="1">
      <c r="B270" s="403" t="s">
        <v>666</v>
      </c>
      <c r="C270" s="404" t="s">
        <v>667</v>
      </c>
      <c r="D270" s="404" t="s">
        <v>604</v>
      </c>
      <c r="E270" s="404" t="s">
        <v>605</v>
      </c>
      <c r="F270" s="404" t="s">
        <v>123</v>
      </c>
      <c r="G270" s="367" t="s">
        <v>130</v>
      </c>
      <c r="H270" s="400" t="s">
        <v>125</v>
      </c>
    </row>
    <row r="271" spans="2:8" s="41" customFormat="1">
      <c r="B271" s="403" t="s">
        <v>668</v>
      </c>
      <c r="C271" s="404" t="s">
        <v>669</v>
      </c>
      <c r="D271" s="404" t="s">
        <v>604</v>
      </c>
      <c r="E271" s="404" t="s">
        <v>605</v>
      </c>
      <c r="F271" s="404" t="s">
        <v>123</v>
      </c>
      <c r="G271" s="367" t="s">
        <v>130</v>
      </c>
      <c r="H271" s="400" t="s">
        <v>125</v>
      </c>
    </row>
    <row r="272" spans="2:8" s="41" customFormat="1">
      <c r="B272" s="403" t="s">
        <v>670</v>
      </c>
      <c r="C272" s="404" t="s">
        <v>671</v>
      </c>
      <c r="D272" s="404" t="s">
        <v>604</v>
      </c>
      <c r="E272" s="404" t="s">
        <v>605</v>
      </c>
      <c r="F272" s="404" t="s">
        <v>123</v>
      </c>
      <c r="G272" s="367" t="s">
        <v>130</v>
      </c>
      <c r="H272" s="400" t="s">
        <v>125</v>
      </c>
    </row>
    <row r="273" spans="2:8" s="41" customFormat="1">
      <c r="B273" s="403" t="s">
        <v>672</v>
      </c>
      <c r="C273" s="404" t="s">
        <v>673</v>
      </c>
      <c r="D273" s="404" t="s">
        <v>604</v>
      </c>
      <c r="E273" s="404" t="s">
        <v>605</v>
      </c>
      <c r="F273" s="404" t="s">
        <v>123</v>
      </c>
      <c r="G273" s="367" t="s">
        <v>130</v>
      </c>
      <c r="H273" s="400" t="s">
        <v>125</v>
      </c>
    </row>
    <row r="274" spans="2:8" s="41" customFormat="1">
      <c r="B274" s="403" t="s">
        <v>674</v>
      </c>
      <c r="C274" s="404" t="s">
        <v>675</v>
      </c>
      <c r="D274" s="404" t="s">
        <v>604</v>
      </c>
      <c r="E274" s="404" t="s">
        <v>605</v>
      </c>
      <c r="F274" s="404" t="s">
        <v>123</v>
      </c>
      <c r="G274" s="367" t="s">
        <v>130</v>
      </c>
      <c r="H274" s="400" t="s">
        <v>125</v>
      </c>
    </row>
    <row r="275" spans="2:8" s="41" customFormat="1">
      <c r="B275" s="403" t="s">
        <v>676</v>
      </c>
      <c r="C275" s="404" t="s">
        <v>677</v>
      </c>
      <c r="D275" s="404" t="s">
        <v>604</v>
      </c>
      <c r="E275" s="404" t="s">
        <v>605</v>
      </c>
      <c r="F275" s="404" t="s">
        <v>123</v>
      </c>
      <c r="G275" s="367" t="s">
        <v>130</v>
      </c>
      <c r="H275" s="400" t="s">
        <v>125</v>
      </c>
    </row>
    <row r="276" spans="2:8" s="41" customFormat="1">
      <c r="B276" s="403" t="s">
        <v>678</v>
      </c>
      <c r="C276" s="404" t="s">
        <v>679</v>
      </c>
      <c r="D276" s="404" t="s">
        <v>604</v>
      </c>
      <c r="E276" s="404" t="s">
        <v>605</v>
      </c>
      <c r="F276" s="404" t="s">
        <v>123</v>
      </c>
      <c r="G276" s="367" t="s">
        <v>130</v>
      </c>
      <c r="H276" s="400" t="s">
        <v>125</v>
      </c>
    </row>
    <row r="277" spans="2:8" s="41" customFormat="1">
      <c r="B277" s="403" t="s">
        <v>680</v>
      </c>
      <c r="C277" s="404" t="s">
        <v>681</v>
      </c>
      <c r="D277" s="404" t="s">
        <v>682</v>
      </c>
      <c r="E277" s="404" t="s">
        <v>683</v>
      </c>
      <c r="F277" s="404" t="s">
        <v>123</v>
      </c>
      <c r="G277" s="367" t="s">
        <v>130</v>
      </c>
      <c r="H277" s="400" t="s">
        <v>125</v>
      </c>
    </row>
    <row r="278" spans="2:8" s="41" customFormat="1">
      <c r="B278" s="403" t="s">
        <v>684</v>
      </c>
      <c r="C278" s="404" t="s">
        <v>685</v>
      </c>
      <c r="D278" s="404" t="s">
        <v>682</v>
      </c>
      <c r="E278" s="404" t="s">
        <v>683</v>
      </c>
      <c r="F278" s="404" t="s">
        <v>123</v>
      </c>
      <c r="G278" s="367" t="s">
        <v>130</v>
      </c>
      <c r="H278" s="400" t="s">
        <v>125</v>
      </c>
    </row>
    <row r="279" spans="2:8" s="41" customFormat="1">
      <c r="B279" s="403" t="s">
        <v>686</v>
      </c>
      <c r="C279" s="404" t="s">
        <v>687</v>
      </c>
      <c r="D279" s="404" t="s">
        <v>682</v>
      </c>
      <c r="E279" s="404" t="s">
        <v>683</v>
      </c>
      <c r="F279" s="404" t="s">
        <v>123</v>
      </c>
      <c r="G279" s="367" t="s">
        <v>130</v>
      </c>
      <c r="H279" s="400" t="s">
        <v>125</v>
      </c>
    </row>
    <row r="280" spans="2:8" s="41" customFormat="1">
      <c r="B280" s="403" t="s">
        <v>688</v>
      </c>
      <c r="C280" s="404" t="s">
        <v>689</v>
      </c>
      <c r="D280" s="404" t="s">
        <v>682</v>
      </c>
      <c r="E280" s="404" t="s">
        <v>683</v>
      </c>
      <c r="F280" s="404" t="s">
        <v>123</v>
      </c>
      <c r="G280" s="367" t="s">
        <v>130</v>
      </c>
      <c r="H280" s="400" t="s">
        <v>125</v>
      </c>
    </row>
    <row r="281" spans="2:8" s="41" customFormat="1">
      <c r="B281" s="403" t="s">
        <v>690</v>
      </c>
      <c r="C281" s="404" t="s">
        <v>691</v>
      </c>
      <c r="D281" s="404" t="s">
        <v>682</v>
      </c>
      <c r="E281" s="404" t="s">
        <v>683</v>
      </c>
      <c r="F281" s="404" t="s">
        <v>123</v>
      </c>
      <c r="G281" s="367" t="s">
        <v>130</v>
      </c>
      <c r="H281" s="400" t="s">
        <v>125</v>
      </c>
    </row>
    <row r="282" spans="2:8" s="41" customFormat="1">
      <c r="B282" s="403" t="s">
        <v>692</v>
      </c>
      <c r="C282" s="404" t="s">
        <v>693</v>
      </c>
      <c r="D282" s="404" t="s">
        <v>682</v>
      </c>
      <c r="E282" s="404" t="s">
        <v>683</v>
      </c>
      <c r="F282" s="404" t="s">
        <v>123</v>
      </c>
      <c r="G282" s="367" t="s">
        <v>130</v>
      </c>
      <c r="H282" s="400" t="s">
        <v>125</v>
      </c>
    </row>
    <row r="283" spans="2:8" s="41" customFormat="1">
      <c r="B283" s="403" t="s">
        <v>694</v>
      </c>
      <c r="C283" s="404" t="s">
        <v>695</v>
      </c>
      <c r="D283" s="404" t="s">
        <v>682</v>
      </c>
      <c r="E283" s="404" t="s">
        <v>683</v>
      </c>
      <c r="F283" s="404" t="s">
        <v>123</v>
      </c>
      <c r="G283" s="367" t="s">
        <v>130</v>
      </c>
      <c r="H283" s="400" t="s">
        <v>125</v>
      </c>
    </row>
    <row r="284" spans="2:8" s="41" customFormat="1">
      <c r="B284" s="403" t="s">
        <v>696</v>
      </c>
      <c r="C284" s="404" t="s">
        <v>697</v>
      </c>
      <c r="D284" s="404" t="s">
        <v>682</v>
      </c>
      <c r="E284" s="404" t="s">
        <v>683</v>
      </c>
      <c r="F284" s="404" t="s">
        <v>123</v>
      </c>
      <c r="G284" s="367" t="s">
        <v>130</v>
      </c>
      <c r="H284" s="400" t="s">
        <v>125</v>
      </c>
    </row>
    <row r="285" spans="2:8" s="41" customFormat="1">
      <c r="B285" s="403" t="s">
        <v>698</v>
      </c>
      <c r="C285" s="404" t="s">
        <v>699</v>
      </c>
      <c r="D285" s="404" t="s">
        <v>682</v>
      </c>
      <c r="E285" s="404" t="s">
        <v>683</v>
      </c>
      <c r="F285" s="404" t="s">
        <v>123</v>
      </c>
      <c r="G285" s="367" t="s">
        <v>130</v>
      </c>
      <c r="H285" s="400" t="s">
        <v>125</v>
      </c>
    </row>
    <row r="286" spans="2:8" s="41" customFormat="1">
      <c r="B286" s="403" t="s">
        <v>700</v>
      </c>
      <c r="C286" s="404" t="s">
        <v>701</v>
      </c>
      <c r="D286" s="404" t="s">
        <v>682</v>
      </c>
      <c r="E286" s="404" t="s">
        <v>683</v>
      </c>
      <c r="F286" s="404" t="s">
        <v>123</v>
      </c>
      <c r="G286" s="367" t="s">
        <v>130</v>
      </c>
      <c r="H286" s="400" t="s">
        <v>125</v>
      </c>
    </row>
    <row r="287" spans="2:8" s="41" customFormat="1">
      <c r="B287" s="403" t="s">
        <v>702</v>
      </c>
      <c r="C287" s="404" t="s">
        <v>703</v>
      </c>
      <c r="D287" s="404" t="s">
        <v>682</v>
      </c>
      <c r="E287" s="404" t="s">
        <v>683</v>
      </c>
      <c r="F287" s="404" t="s">
        <v>123</v>
      </c>
      <c r="G287" s="367" t="s">
        <v>130</v>
      </c>
      <c r="H287" s="400" t="s">
        <v>125</v>
      </c>
    </row>
    <row r="288" spans="2:8" s="41" customFormat="1">
      <c r="B288" s="403" t="s">
        <v>704</v>
      </c>
      <c r="C288" s="404" t="s">
        <v>705</v>
      </c>
      <c r="D288" s="404" t="s">
        <v>682</v>
      </c>
      <c r="E288" s="404" t="s">
        <v>683</v>
      </c>
      <c r="F288" s="404" t="s">
        <v>123</v>
      </c>
      <c r="G288" s="367" t="s">
        <v>130</v>
      </c>
      <c r="H288" s="400" t="s">
        <v>125</v>
      </c>
    </row>
    <row r="289" spans="2:8" s="41" customFormat="1">
      <c r="B289" s="403" t="s">
        <v>706</v>
      </c>
      <c r="C289" s="404" t="s">
        <v>707</v>
      </c>
      <c r="D289" s="404" t="s">
        <v>682</v>
      </c>
      <c r="E289" s="404" t="s">
        <v>683</v>
      </c>
      <c r="F289" s="404" t="s">
        <v>123</v>
      </c>
      <c r="G289" s="367" t="s">
        <v>130</v>
      </c>
      <c r="H289" s="400" t="s">
        <v>125</v>
      </c>
    </row>
    <row r="290" spans="2:8" s="41" customFormat="1">
      <c r="B290" s="403" t="s">
        <v>708</v>
      </c>
      <c r="C290" s="404" t="s">
        <v>709</v>
      </c>
      <c r="D290" s="404" t="s">
        <v>682</v>
      </c>
      <c r="E290" s="404" t="s">
        <v>683</v>
      </c>
      <c r="F290" s="404" t="s">
        <v>123</v>
      </c>
      <c r="G290" s="367" t="s">
        <v>130</v>
      </c>
      <c r="H290" s="400" t="s">
        <v>125</v>
      </c>
    </row>
    <row r="291" spans="2:8" s="41" customFormat="1">
      <c r="B291" s="403" t="s">
        <v>710</v>
      </c>
      <c r="C291" s="404" t="s">
        <v>711</v>
      </c>
      <c r="D291" s="404" t="s">
        <v>682</v>
      </c>
      <c r="E291" s="404" t="s">
        <v>683</v>
      </c>
      <c r="F291" s="404" t="s">
        <v>123</v>
      </c>
      <c r="G291" s="367" t="s">
        <v>130</v>
      </c>
      <c r="H291" s="400" t="s">
        <v>125</v>
      </c>
    </row>
    <row r="292" spans="2:8" s="41" customFormat="1">
      <c r="B292" s="403" t="s">
        <v>712</v>
      </c>
      <c r="C292" s="404" t="s">
        <v>713</v>
      </c>
      <c r="D292" s="404" t="s">
        <v>682</v>
      </c>
      <c r="E292" s="404" t="s">
        <v>683</v>
      </c>
      <c r="F292" s="404" t="s">
        <v>123</v>
      </c>
      <c r="G292" s="367" t="s">
        <v>130</v>
      </c>
      <c r="H292" s="400" t="s">
        <v>125</v>
      </c>
    </row>
    <row r="293" spans="2:8" s="41" customFormat="1">
      <c r="B293" s="403" t="s">
        <v>714</v>
      </c>
      <c r="C293" s="404" t="s">
        <v>715</v>
      </c>
      <c r="D293" s="404" t="s">
        <v>682</v>
      </c>
      <c r="E293" s="404" t="s">
        <v>683</v>
      </c>
      <c r="F293" s="404" t="s">
        <v>123</v>
      </c>
      <c r="G293" s="367" t="s">
        <v>130</v>
      </c>
      <c r="H293" s="400" t="s">
        <v>125</v>
      </c>
    </row>
    <row r="294" spans="2:8" s="41" customFormat="1">
      <c r="B294" s="403" t="s">
        <v>716</v>
      </c>
      <c r="C294" s="404" t="s">
        <v>717</v>
      </c>
      <c r="D294" s="404" t="s">
        <v>682</v>
      </c>
      <c r="E294" s="404" t="s">
        <v>683</v>
      </c>
      <c r="F294" s="404" t="s">
        <v>123</v>
      </c>
      <c r="G294" s="367" t="s">
        <v>130</v>
      </c>
      <c r="H294" s="400" t="s">
        <v>125</v>
      </c>
    </row>
    <row r="295" spans="2:8" s="41" customFormat="1">
      <c r="B295" s="403" t="s">
        <v>718</v>
      </c>
      <c r="C295" s="404" t="s">
        <v>719</v>
      </c>
      <c r="D295" s="404" t="s">
        <v>682</v>
      </c>
      <c r="E295" s="404" t="s">
        <v>683</v>
      </c>
      <c r="F295" s="404" t="s">
        <v>123</v>
      </c>
      <c r="G295" s="367" t="s">
        <v>130</v>
      </c>
      <c r="H295" s="400" t="s">
        <v>125</v>
      </c>
    </row>
    <row r="296" spans="2:8" s="41" customFormat="1">
      <c r="B296" s="403" t="s">
        <v>720</v>
      </c>
      <c r="C296" s="404" t="s">
        <v>721</v>
      </c>
      <c r="D296" s="404" t="s">
        <v>682</v>
      </c>
      <c r="E296" s="404" t="s">
        <v>683</v>
      </c>
      <c r="F296" s="404" t="s">
        <v>123</v>
      </c>
      <c r="G296" s="367" t="s">
        <v>130</v>
      </c>
      <c r="H296" s="400" t="s">
        <v>125</v>
      </c>
    </row>
    <row r="297" spans="2:8" s="41" customFormat="1">
      <c r="B297" s="403" t="s">
        <v>722</v>
      </c>
      <c r="C297" s="404" t="s">
        <v>723</v>
      </c>
      <c r="D297" s="404" t="s">
        <v>682</v>
      </c>
      <c r="E297" s="404" t="s">
        <v>683</v>
      </c>
      <c r="F297" s="404" t="s">
        <v>123</v>
      </c>
      <c r="G297" s="367" t="s">
        <v>130</v>
      </c>
      <c r="H297" s="400" t="s">
        <v>125</v>
      </c>
    </row>
    <row r="298" spans="2:8" s="41" customFormat="1">
      <c r="B298" s="403" t="s">
        <v>724</v>
      </c>
      <c r="C298" s="404" t="s">
        <v>725</v>
      </c>
      <c r="D298" s="404" t="s">
        <v>682</v>
      </c>
      <c r="E298" s="404" t="s">
        <v>683</v>
      </c>
      <c r="F298" s="404" t="s">
        <v>123</v>
      </c>
      <c r="G298" s="367" t="s">
        <v>130</v>
      </c>
      <c r="H298" s="400" t="s">
        <v>125</v>
      </c>
    </row>
    <row r="299" spans="2:8" s="41" customFormat="1">
      <c r="B299" s="403" t="s">
        <v>726</v>
      </c>
      <c r="C299" s="404" t="s">
        <v>727</v>
      </c>
      <c r="D299" s="404" t="s">
        <v>682</v>
      </c>
      <c r="E299" s="404" t="s">
        <v>683</v>
      </c>
      <c r="F299" s="404" t="s">
        <v>123</v>
      </c>
      <c r="G299" s="367" t="s">
        <v>130</v>
      </c>
      <c r="H299" s="400" t="s">
        <v>125</v>
      </c>
    </row>
    <row r="300" spans="2:8" s="41" customFormat="1">
      <c r="B300" s="403" t="s">
        <v>728</v>
      </c>
      <c r="C300" s="404" t="s">
        <v>729</v>
      </c>
      <c r="D300" s="404" t="s">
        <v>682</v>
      </c>
      <c r="E300" s="404" t="s">
        <v>683</v>
      </c>
      <c r="F300" s="404" t="s">
        <v>123</v>
      </c>
      <c r="G300" s="367" t="s">
        <v>130</v>
      </c>
      <c r="H300" s="400" t="s">
        <v>125</v>
      </c>
    </row>
    <row r="301" spans="2:8" s="41" customFormat="1">
      <c r="B301" s="403" t="s">
        <v>730</v>
      </c>
      <c r="C301" s="404" t="s">
        <v>731</v>
      </c>
      <c r="D301" s="404" t="s">
        <v>682</v>
      </c>
      <c r="E301" s="404" t="s">
        <v>683</v>
      </c>
      <c r="F301" s="404" t="s">
        <v>123</v>
      </c>
      <c r="G301" s="367" t="s">
        <v>130</v>
      </c>
      <c r="H301" s="400" t="s">
        <v>125</v>
      </c>
    </row>
    <row r="302" spans="2:8" s="41" customFormat="1">
      <c r="B302" s="403" t="s">
        <v>732</v>
      </c>
      <c r="C302" s="404" t="s">
        <v>733</v>
      </c>
      <c r="D302" s="404" t="s">
        <v>682</v>
      </c>
      <c r="E302" s="404" t="s">
        <v>683</v>
      </c>
      <c r="F302" s="404" t="s">
        <v>123</v>
      </c>
      <c r="G302" s="367" t="s">
        <v>130</v>
      </c>
      <c r="H302" s="400" t="s">
        <v>125</v>
      </c>
    </row>
    <row r="303" spans="2:8" s="41" customFormat="1">
      <c r="B303" s="403" t="s">
        <v>734</v>
      </c>
      <c r="C303" s="404" t="s">
        <v>735</v>
      </c>
      <c r="D303" s="404" t="s">
        <v>682</v>
      </c>
      <c r="E303" s="404" t="s">
        <v>683</v>
      </c>
      <c r="F303" s="404" t="s">
        <v>123</v>
      </c>
      <c r="G303" s="367" t="s">
        <v>130</v>
      </c>
      <c r="H303" s="400" t="s">
        <v>125</v>
      </c>
    </row>
    <row r="304" spans="2:8" s="41" customFormat="1">
      <c r="B304" s="403" t="s">
        <v>736</v>
      </c>
      <c r="C304" s="404" t="s">
        <v>737</v>
      </c>
      <c r="D304" s="404" t="s">
        <v>682</v>
      </c>
      <c r="E304" s="404" t="s">
        <v>683</v>
      </c>
      <c r="F304" s="404" t="s">
        <v>123</v>
      </c>
      <c r="G304" s="367" t="s">
        <v>130</v>
      </c>
      <c r="H304" s="400" t="s">
        <v>125</v>
      </c>
    </row>
    <row r="305" spans="2:8" s="41" customFormat="1">
      <c r="B305" s="403" t="s">
        <v>738</v>
      </c>
      <c r="C305" s="404" t="s">
        <v>739</v>
      </c>
      <c r="D305" s="404" t="s">
        <v>682</v>
      </c>
      <c r="E305" s="404" t="s">
        <v>683</v>
      </c>
      <c r="F305" s="404" t="s">
        <v>123</v>
      </c>
      <c r="G305" s="367" t="s">
        <v>130</v>
      </c>
      <c r="H305" s="400" t="s">
        <v>125</v>
      </c>
    </row>
    <row r="306" spans="2:8" s="41" customFormat="1">
      <c r="B306" s="403" t="s">
        <v>740</v>
      </c>
      <c r="C306" s="404" t="s">
        <v>741</v>
      </c>
      <c r="D306" s="404" t="s">
        <v>682</v>
      </c>
      <c r="E306" s="404" t="s">
        <v>683</v>
      </c>
      <c r="F306" s="404" t="s">
        <v>123</v>
      </c>
      <c r="G306" s="367" t="s">
        <v>130</v>
      </c>
      <c r="H306" s="400" t="s">
        <v>125</v>
      </c>
    </row>
    <row r="307" spans="2:8" s="41" customFormat="1">
      <c r="B307" s="403" t="s">
        <v>742</v>
      </c>
      <c r="C307" s="404" t="s">
        <v>743</v>
      </c>
      <c r="D307" s="404" t="s">
        <v>682</v>
      </c>
      <c r="E307" s="404" t="s">
        <v>683</v>
      </c>
      <c r="F307" s="404" t="s">
        <v>123</v>
      </c>
      <c r="G307" s="367" t="s">
        <v>130</v>
      </c>
      <c r="H307" s="400" t="s">
        <v>125</v>
      </c>
    </row>
    <row r="308" spans="2:8" s="41" customFormat="1">
      <c r="B308" s="403" t="s">
        <v>744</v>
      </c>
      <c r="C308" s="404" t="s">
        <v>745</v>
      </c>
      <c r="D308" s="404" t="s">
        <v>682</v>
      </c>
      <c r="E308" s="404" t="s">
        <v>683</v>
      </c>
      <c r="F308" s="404" t="s">
        <v>123</v>
      </c>
      <c r="G308" s="367" t="s">
        <v>130</v>
      </c>
      <c r="H308" s="400" t="s">
        <v>125</v>
      </c>
    </row>
    <row r="309" spans="2:8" s="41" customFormat="1">
      <c r="B309" s="403" t="s">
        <v>746</v>
      </c>
      <c r="C309" s="404" t="s">
        <v>747</v>
      </c>
      <c r="D309" s="404" t="s">
        <v>682</v>
      </c>
      <c r="E309" s="404" t="s">
        <v>683</v>
      </c>
      <c r="F309" s="404" t="s">
        <v>123</v>
      </c>
      <c r="G309" s="367" t="s">
        <v>130</v>
      </c>
      <c r="H309" s="400" t="s">
        <v>125</v>
      </c>
    </row>
    <row r="310" spans="2:8" s="41" customFormat="1">
      <c r="B310" s="403" t="s">
        <v>748</v>
      </c>
      <c r="C310" s="404" t="s">
        <v>749</v>
      </c>
      <c r="D310" s="404" t="s">
        <v>682</v>
      </c>
      <c r="E310" s="404" t="s">
        <v>683</v>
      </c>
      <c r="F310" s="404" t="s">
        <v>123</v>
      </c>
      <c r="G310" s="367" t="s">
        <v>130</v>
      </c>
      <c r="H310" s="400" t="s">
        <v>125</v>
      </c>
    </row>
    <row r="311" spans="2:8" s="41" customFormat="1">
      <c r="B311" s="403" t="s">
        <v>750</v>
      </c>
      <c r="C311" s="404" t="s">
        <v>751</v>
      </c>
      <c r="D311" s="404" t="s">
        <v>682</v>
      </c>
      <c r="E311" s="404" t="s">
        <v>683</v>
      </c>
      <c r="F311" s="404" t="s">
        <v>123</v>
      </c>
      <c r="G311" s="367" t="s">
        <v>130</v>
      </c>
      <c r="H311" s="400" t="s">
        <v>125</v>
      </c>
    </row>
    <row r="312" spans="2:8" s="41" customFormat="1">
      <c r="B312" s="403" t="s">
        <v>752</v>
      </c>
      <c r="C312" s="404" t="s">
        <v>753</v>
      </c>
      <c r="D312" s="404" t="s">
        <v>754</v>
      </c>
      <c r="E312" s="404" t="s">
        <v>755</v>
      </c>
      <c r="F312" s="404" t="s">
        <v>123</v>
      </c>
      <c r="G312" s="367" t="s">
        <v>130</v>
      </c>
      <c r="H312" s="400" t="s">
        <v>125</v>
      </c>
    </row>
    <row r="313" spans="2:8" s="41" customFormat="1">
      <c r="B313" s="403" t="s">
        <v>756</v>
      </c>
      <c r="C313" s="404" t="s">
        <v>757</v>
      </c>
      <c r="D313" s="404" t="s">
        <v>754</v>
      </c>
      <c r="E313" s="404" t="s">
        <v>755</v>
      </c>
      <c r="F313" s="404" t="s">
        <v>123</v>
      </c>
      <c r="G313" s="367" t="s">
        <v>130</v>
      </c>
      <c r="H313" s="400" t="s">
        <v>125</v>
      </c>
    </row>
    <row r="314" spans="2:8" s="41" customFormat="1">
      <c r="B314" s="403" t="s">
        <v>758</v>
      </c>
      <c r="C314" s="404" t="s">
        <v>759</v>
      </c>
      <c r="D314" s="404" t="s">
        <v>754</v>
      </c>
      <c r="E314" s="404" t="s">
        <v>755</v>
      </c>
      <c r="F314" s="404" t="s">
        <v>123</v>
      </c>
      <c r="G314" s="367" t="s">
        <v>130</v>
      </c>
      <c r="H314" s="400" t="s">
        <v>125</v>
      </c>
    </row>
    <row r="315" spans="2:8" s="41" customFormat="1">
      <c r="B315" s="403" t="s">
        <v>760</v>
      </c>
      <c r="C315" s="404" t="s">
        <v>761</v>
      </c>
      <c r="D315" s="404" t="s">
        <v>754</v>
      </c>
      <c r="E315" s="404" t="s">
        <v>755</v>
      </c>
      <c r="F315" s="404" t="s">
        <v>123</v>
      </c>
      <c r="G315" s="367" t="s">
        <v>130</v>
      </c>
      <c r="H315" s="400" t="s">
        <v>125</v>
      </c>
    </row>
    <row r="316" spans="2:8" s="41" customFormat="1">
      <c r="B316" s="403" t="s">
        <v>762</v>
      </c>
      <c r="C316" s="404" t="s">
        <v>763</v>
      </c>
      <c r="D316" s="404" t="s">
        <v>754</v>
      </c>
      <c r="E316" s="404" t="s">
        <v>755</v>
      </c>
      <c r="F316" s="404" t="s">
        <v>123</v>
      </c>
      <c r="G316" s="367" t="s">
        <v>130</v>
      </c>
      <c r="H316" s="400" t="s">
        <v>125</v>
      </c>
    </row>
    <row r="317" spans="2:8" s="41" customFormat="1">
      <c r="B317" s="403" t="s">
        <v>764</v>
      </c>
      <c r="C317" s="404" t="s">
        <v>765</v>
      </c>
      <c r="D317" s="404" t="s">
        <v>754</v>
      </c>
      <c r="E317" s="404" t="s">
        <v>755</v>
      </c>
      <c r="F317" s="404" t="s">
        <v>123</v>
      </c>
      <c r="G317" s="367" t="s">
        <v>130</v>
      </c>
      <c r="H317" s="400" t="s">
        <v>125</v>
      </c>
    </row>
    <row r="318" spans="2:8" s="41" customFormat="1">
      <c r="B318" s="403" t="s">
        <v>766</v>
      </c>
      <c r="C318" s="404" t="s">
        <v>767</v>
      </c>
      <c r="D318" s="404" t="s">
        <v>754</v>
      </c>
      <c r="E318" s="404" t="s">
        <v>755</v>
      </c>
      <c r="F318" s="404" t="s">
        <v>123</v>
      </c>
      <c r="G318" s="367" t="s">
        <v>130</v>
      </c>
      <c r="H318" s="400" t="s">
        <v>125</v>
      </c>
    </row>
    <row r="319" spans="2:8" s="41" customFormat="1">
      <c r="B319" s="403" t="s">
        <v>768</v>
      </c>
      <c r="C319" s="404" t="s">
        <v>769</v>
      </c>
      <c r="D319" s="404" t="s">
        <v>754</v>
      </c>
      <c r="E319" s="404" t="s">
        <v>755</v>
      </c>
      <c r="F319" s="404" t="s">
        <v>123</v>
      </c>
      <c r="G319" s="367" t="s">
        <v>130</v>
      </c>
      <c r="H319" s="400" t="s">
        <v>125</v>
      </c>
    </row>
    <row r="320" spans="2:8" s="41" customFormat="1">
      <c r="B320" s="403" t="s">
        <v>770</v>
      </c>
      <c r="C320" s="404" t="s">
        <v>771</v>
      </c>
      <c r="D320" s="404" t="s">
        <v>754</v>
      </c>
      <c r="E320" s="404" t="s">
        <v>755</v>
      </c>
      <c r="F320" s="404" t="s">
        <v>123</v>
      </c>
      <c r="G320" s="367" t="s">
        <v>130</v>
      </c>
      <c r="H320" s="400" t="s">
        <v>125</v>
      </c>
    </row>
    <row r="321" spans="2:8" s="41" customFormat="1">
      <c r="B321" s="403" t="s">
        <v>772</v>
      </c>
      <c r="C321" s="404" t="s">
        <v>773</v>
      </c>
      <c r="D321" s="404" t="s">
        <v>754</v>
      </c>
      <c r="E321" s="404" t="s">
        <v>755</v>
      </c>
      <c r="F321" s="404" t="s">
        <v>123</v>
      </c>
      <c r="G321" s="367" t="s">
        <v>130</v>
      </c>
      <c r="H321" s="400" t="s">
        <v>125</v>
      </c>
    </row>
    <row r="322" spans="2:8" s="41" customFormat="1">
      <c r="B322" s="403" t="s">
        <v>774</v>
      </c>
      <c r="C322" s="404" t="s">
        <v>775</v>
      </c>
      <c r="D322" s="404" t="s">
        <v>754</v>
      </c>
      <c r="E322" s="404" t="s">
        <v>755</v>
      </c>
      <c r="F322" s="404" t="s">
        <v>123</v>
      </c>
      <c r="G322" s="367" t="s">
        <v>130</v>
      </c>
      <c r="H322" s="400" t="s">
        <v>125</v>
      </c>
    </row>
    <row r="323" spans="2:8" s="41" customFormat="1">
      <c r="B323" s="403" t="s">
        <v>776</v>
      </c>
      <c r="C323" s="404" t="s">
        <v>777</v>
      </c>
      <c r="D323" s="404" t="s">
        <v>754</v>
      </c>
      <c r="E323" s="404" t="s">
        <v>755</v>
      </c>
      <c r="F323" s="404" t="s">
        <v>123</v>
      </c>
      <c r="G323" s="367" t="s">
        <v>130</v>
      </c>
      <c r="H323" s="400" t="s">
        <v>125</v>
      </c>
    </row>
    <row r="324" spans="2:8" s="41" customFormat="1">
      <c r="B324" s="403" t="s">
        <v>778</v>
      </c>
      <c r="C324" s="404" t="s">
        <v>779</v>
      </c>
      <c r="D324" s="404" t="s">
        <v>754</v>
      </c>
      <c r="E324" s="404" t="s">
        <v>755</v>
      </c>
      <c r="F324" s="404" t="s">
        <v>123</v>
      </c>
      <c r="G324" s="367" t="s">
        <v>130</v>
      </c>
      <c r="H324" s="400" t="s">
        <v>125</v>
      </c>
    </row>
    <row r="325" spans="2:8" s="41" customFormat="1">
      <c r="B325" s="403" t="s">
        <v>780</v>
      </c>
      <c r="C325" s="404" t="s">
        <v>781</v>
      </c>
      <c r="D325" s="404" t="s">
        <v>754</v>
      </c>
      <c r="E325" s="404" t="s">
        <v>755</v>
      </c>
      <c r="F325" s="404" t="s">
        <v>123</v>
      </c>
      <c r="G325" s="367" t="s">
        <v>130</v>
      </c>
      <c r="H325" s="400" t="s">
        <v>125</v>
      </c>
    </row>
    <row r="326" spans="2:8" s="41" customFormat="1">
      <c r="B326" s="403" t="s">
        <v>782</v>
      </c>
      <c r="C326" s="404" t="s">
        <v>783</v>
      </c>
      <c r="D326" s="404" t="s">
        <v>754</v>
      </c>
      <c r="E326" s="404" t="s">
        <v>755</v>
      </c>
      <c r="F326" s="404" t="s">
        <v>123</v>
      </c>
      <c r="G326" s="367" t="s">
        <v>130</v>
      </c>
      <c r="H326" s="400" t="s">
        <v>125</v>
      </c>
    </row>
    <row r="327" spans="2:8" s="41" customFormat="1">
      <c r="B327" s="403" t="s">
        <v>784</v>
      </c>
      <c r="C327" s="404" t="s">
        <v>785</v>
      </c>
      <c r="D327" s="404" t="s">
        <v>754</v>
      </c>
      <c r="E327" s="404" t="s">
        <v>755</v>
      </c>
      <c r="F327" s="404" t="s">
        <v>123</v>
      </c>
      <c r="G327" s="367" t="s">
        <v>130</v>
      </c>
      <c r="H327" s="400" t="s">
        <v>125</v>
      </c>
    </row>
    <row r="328" spans="2:8" s="41" customFormat="1">
      <c r="B328" s="403" t="s">
        <v>786</v>
      </c>
      <c r="C328" s="404" t="s">
        <v>787</v>
      </c>
      <c r="D328" s="404" t="s">
        <v>754</v>
      </c>
      <c r="E328" s="404" t="s">
        <v>755</v>
      </c>
      <c r="F328" s="404" t="s">
        <v>123</v>
      </c>
      <c r="G328" s="367" t="s">
        <v>130</v>
      </c>
      <c r="H328" s="400" t="s">
        <v>125</v>
      </c>
    </row>
    <row r="329" spans="2:8" s="41" customFormat="1">
      <c r="B329" s="403" t="s">
        <v>788</v>
      </c>
      <c r="C329" s="404" t="s">
        <v>789</v>
      </c>
      <c r="D329" s="404" t="s">
        <v>754</v>
      </c>
      <c r="E329" s="404" t="s">
        <v>755</v>
      </c>
      <c r="F329" s="404" t="s">
        <v>123</v>
      </c>
      <c r="G329" s="367" t="s">
        <v>130</v>
      </c>
      <c r="H329" s="400" t="s">
        <v>125</v>
      </c>
    </row>
    <row r="330" spans="2:8" s="41" customFormat="1">
      <c r="B330" s="403" t="s">
        <v>790</v>
      </c>
      <c r="C330" s="404" t="s">
        <v>791</v>
      </c>
      <c r="D330" s="404" t="s">
        <v>754</v>
      </c>
      <c r="E330" s="404" t="s">
        <v>755</v>
      </c>
      <c r="F330" s="404" t="s">
        <v>123</v>
      </c>
      <c r="G330" s="367" t="s">
        <v>130</v>
      </c>
      <c r="H330" s="400" t="s">
        <v>125</v>
      </c>
    </row>
    <row r="331" spans="2:8" s="41" customFormat="1">
      <c r="B331" s="403" t="s">
        <v>792</v>
      </c>
      <c r="C331" s="404" t="s">
        <v>793</v>
      </c>
      <c r="D331" s="404" t="s">
        <v>754</v>
      </c>
      <c r="E331" s="404" t="s">
        <v>755</v>
      </c>
      <c r="F331" s="404" t="s">
        <v>123</v>
      </c>
      <c r="G331" s="367" t="s">
        <v>130</v>
      </c>
      <c r="H331" s="400" t="s">
        <v>125</v>
      </c>
    </row>
    <row r="332" spans="2:8" s="41" customFormat="1">
      <c r="B332" s="403" t="s">
        <v>794</v>
      </c>
      <c r="C332" s="404" t="s">
        <v>795</v>
      </c>
      <c r="D332" s="404" t="s">
        <v>754</v>
      </c>
      <c r="E332" s="404" t="s">
        <v>755</v>
      </c>
      <c r="F332" s="404" t="s">
        <v>123</v>
      </c>
      <c r="G332" s="367" t="s">
        <v>130</v>
      </c>
      <c r="H332" s="400" t="s">
        <v>125</v>
      </c>
    </row>
    <row r="333" spans="2:8" s="41" customFormat="1">
      <c r="B333" s="403" t="s">
        <v>796</v>
      </c>
      <c r="C333" s="404" t="s">
        <v>797</v>
      </c>
      <c r="D333" s="404" t="s">
        <v>754</v>
      </c>
      <c r="E333" s="404" t="s">
        <v>755</v>
      </c>
      <c r="F333" s="404" t="s">
        <v>123</v>
      </c>
      <c r="G333" s="367" t="s">
        <v>130</v>
      </c>
      <c r="H333" s="400" t="s">
        <v>125</v>
      </c>
    </row>
    <row r="334" spans="2:8" s="41" customFormat="1">
      <c r="B334" s="403" t="s">
        <v>798</v>
      </c>
      <c r="C334" s="404" t="s">
        <v>799</v>
      </c>
      <c r="D334" s="404" t="s">
        <v>754</v>
      </c>
      <c r="E334" s="404" t="s">
        <v>755</v>
      </c>
      <c r="F334" s="404" t="s">
        <v>123</v>
      </c>
      <c r="G334" s="367" t="s">
        <v>130</v>
      </c>
      <c r="H334" s="400" t="s">
        <v>125</v>
      </c>
    </row>
    <row r="335" spans="2:8" s="41" customFormat="1">
      <c r="B335" s="403" t="s">
        <v>800</v>
      </c>
      <c r="C335" s="404" t="s">
        <v>801</v>
      </c>
      <c r="D335" s="404" t="s">
        <v>754</v>
      </c>
      <c r="E335" s="404" t="s">
        <v>755</v>
      </c>
      <c r="F335" s="404" t="s">
        <v>123</v>
      </c>
      <c r="G335" s="367" t="s">
        <v>130</v>
      </c>
      <c r="H335" s="400" t="s">
        <v>125</v>
      </c>
    </row>
    <row r="336" spans="2:8" s="41" customFormat="1">
      <c r="B336" s="403" t="s">
        <v>802</v>
      </c>
      <c r="C336" s="404" t="s">
        <v>803</v>
      </c>
      <c r="D336" s="404" t="s">
        <v>754</v>
      </c>
      <c r="E336" s="404" t="s">
        <v>755</v>
      </c>
      <c r="F336" s="404" t="s">
        <v>123</v>
      </c>
      <c r="G336" s="367" t="s">
        <v>130</v>
      </c>
      <c r="H336" s="400" t="s">
        <v>125</v>
      </c>
    </row>
    <row r="337" spans="2:8" s="41" customFormat="1">
      <c r="B337" s="403" t="s">
        <v>804</v>
      </c>
      <c r="C337" s="404" t="s">
        <v>805</v>
      </c>
      <c r="D337" s="404" t="s">
        <v>754</v>
      </c>
      <c r="E337" s="404" t="s">
        <v>755</v>
      </c>
      <c r="F337" s="404" t="s">
        <v>123</v>
      </c>
      <c r="G337" s="367" t="s">
        <v>130</v>
      </c>
      <c r="H337" s="400" t="s">
        <v>125</v>
      </c>
    </row>
    <row r="338" spans="2:8" s="41" customFormat="1">
      <c r="B338" s="403" t="s">
        <v>806</v>
      </c>
      <c r="C338" s="404" t="s">
        <v>807</v>
      </c>
      <c r="D338" s="404" t="s">
        <v>754</v>
      </c>
      <c r="E338" s="404" t="s">
        <v>755</v>
      </c>
      <c r="F338" s="404" t="s">
        <v>123</v>
      </c>
      <c r="G338" s="367" t="s">
        <v>130</v>
      </c>
      <c r="H338" s="400" t="s">
        <v>125</v>
      </c>
    </row>
    <row r="339" spans="2:8" s="41" customFormat="1">
      <c r="B339" s="403" t="s">
        <v>808</v>
      </c>
      <c r="C339" s="404" t="s">
        <v>809</v>
      </c>
      <c r="D339" s="404" t="s">
        <v>810</v>
      </c>
      <c r="E339" s="404" t="s">
        <v>811</v>
      </c>
      <c r="F339" s="404" t="s">
        <v>123</v>
      </c>
      <c r="G339" s="367" t="s">
        <v>459</v>
      </c>
      <c r="H339" s="400" t="s">
        <v>125</v>
      </c>
    </row>
    <row r="340" spans="2:8" s="41" customFormat="1">
      <c r="B340" s="403" t="s">
        <v>812</v>
      </c>
      <c r="C340" s="404" t="s">
        <v>813</v>
      </c>
      <c r="D340" s="404" t="s">
        <v>810</v>
      </c>
      <c r="E340" s="404" t="s">
        <v>811</v>
      </c>
      <c r="F340" s="404" t="s">
        <v>123</v>
      </c>
      <c r="G340" s="367" t="s">
        <v>459</v>
      </c>
      <c r="H340" s="400" t="s">
        <v>125</v>
      </c>
    </row>
    <row r="341" spans="2:8" s="41" customFormat="1">
      <c r="B341" s="403" t="s">
        <v>814</v>
      </c>
      <c r="C341" s="404" t="s">
        <v>815</v>
      </c>
      <c r="D341" s="404" t="s">
        <v>810</v>
      </c>
      <c r="E341" s="404" t="s">
        <v>811</v>
      </c>
      <c r="F341" s="404" t="s">
        <v>123</v>
      </c>
      <c r="G341" s="367" t="s">
        <v>459</v>
      </c>
      <c r="H341" s="400" t="s">
        <v>125</v>
      </c>
    </row>
    <row r="342" spans="2:8" s="41" customFormat="1">
      <c r="B342" s="403" t="s">
        <v>816</v>
      </c>
      <c r="C342" s="404" t="s">
        <v>817</v>
      </c>
      <c r="D342" s="404" t="s">
        <v>810</v>
      </c>
      <c r="E342" s="404" t="s">
        <v>811</v>
      </c>
      <c r="F342" s="404" t="s">
        <v>123</v>
      </c>
      <c r="G342" s="367" t="s">
        <v>459</v>
      </c>
      <c r="H342" s="400" t="s">
        <v>125</v>
      </c>
    </row>
    <row r="343" spans="2:8" s="41" customFormat="1">
      <c r="B343" s="403" t="s">
        <v>818</v>
      </c>
      <c r="C343" s="404" t="s">
        <v>819</v>
      </c>
      <c r="D343" s="404" t="s">
        <v>810</v>
      </c>
      <c r="E343" s="404" t="s">
        <v>811</v>
      </c>
      <c r="F343" s="404" t="s">
        <v>123</v>
      </c>
      <c r="G343" s="367" t="s">
        <v>459</v>
      </c>
      <c r="H343" s="400" t="s">
        <v>125</v>
      </c>
    </row>
    <row r="344" spans="2:8" s="41" customFormat="1">
      <c r="B344" s="403" t="s">
        <v>820</v>
      </c>
      <c r="C344" s="404" t="s">
        <v>821</v>
      </c>
      <c r="D344" s="404" t="s">
        <v>810</v>
      </c>
      <c r="E344" s="404" t="s">
        <v>811</v>
      </c>
      <c r="F344" s="404" t="s">
        <v>123</v>
      </c>
      <c r="G344" s="367" t="s">
        <v>459</v>
      </c>
      <c r="H344" s="400" t="s">
        <v>125</v>
      </c>
    </row>
    <row r="345" spans="2:8" s="41" customFormat="1">
      <c r="B345" s="403" t="s">
        <v>822</v>
      </c>
      <c r="C345" s="404" t="s">
        <v>823</v>
      </c>
      <c r="D345" s="404" t="s">
        <v>810</v>
      </c>
      <c r="E345" s="404" t="s">
        <v>811</v>
      </c>
      <c r="F345" s="404" t="s">
        <v>123</v>
      </c>
      <c r="G345" s="367" t="s">
        <v>459</v>
      </c>
      <c r="H345" s="400" t="s">
        <v>125</v>
      </c>
    </row>
    <row r="346" spans="2:8" s="41" customFormat="1">
      <c r="B346" s="403" t="s">
        <v>824</v>
      </c>
      <c r="C346" s="404" t="s">
        <v>825</v>
      </c>
      <c r="D346" s="404" t="s">
        <v>810</v>
      </c>
      <c r="E346" s="404" t="s">
        <v>811</v>
      </c>
      <c r="F346" s="404" t="s">
        <v>123</v>
      </c>
      <c r="G346" s="367" t="s">
        <v>459</v>
      </c>
      <c r="H346" s="400" t="s">
        <v>125</v>
      </c>
    </row>
    <row r="347" spans="2:8" s="41" customFormat="1">
      <c r="B347" s="403" t="s">
        <v>826</v>
      </c>
      <c r="C347" s="404" t="s">
        <v>827</v>
      </c>
      <c r="D347" s="404" t="s">
        <v>810</v>
      </c>
      <c r="E347" s="404" t="s">
        <v>811</v>
      </c>
      <c r="F347" s="404" t="s">
        <v>123</v>
      </c>
      <c r="G347" s="367" t="s">
        <v>459</v>
      </c>
      <c r="H347" s="400" t="s">
        <v>125</v>
      </c>
    </row>
    <row r="348" spans="2:8" s="41" customFormat="1">
      <c r="B348" s="403" t="s">
        <v>828</v>
      </c>
      <c r="C348" s="404" t="s">
        <v>829</v>
      </c>
      <c r="D348" s="404" t="s">
        <v>810</v>
      </c>
      <c r="E348" s="404" t="s">
        <v>811</v>
      </c>
      <c r="F348" s="404" t="s">
        <v>123</v>
      </c>
      <c r="G348" s="367" t="s">
        <v>459</v>
      </c>
      <c r="H348" s="400" t="s">
        <v>125</v>
      </c>
    </row>
    <row r="349" spans="2:8" s="41" customFormat="1">
      <c r="B349" s="403" t="s">
        <v>830</v>
      </c>
      <c r="C349" s="404" t="s">
        <v>831</v>
      </c>
      <c r="D349" s="404" t="s">
        <v>810</v>
      </c>
      <c r="E349" s="404" t="s">
        <v>811</v>
      </c>
      <c r="F349" s="404" t="s">
        <v>123</v>
      </c>
      <c r="G349" s="367" t="s">
        <v>459</v>
      </c>
      <c r="H349" s="400" t="s">
        <v>125</v>
      </c>
    </row>
    <row r="350" spans="2:8" s="41" customFormat="1">
      <c r="B350" s="403" t="s">
        <v>832</v>
      </c>
      <c r="C350" s="404" t="s">
        <v>833</v>
      </c>
      <c r="D350" s="404" t="s">
        <v>810</v>
      </c>
      <c r="E350" s="404" t="s">
        <v>811</v>
      </c>
      <c r="F350" s="404" t="s">
        <v>123</v>
      </c>
      <c r="G350" s="367" t="s">
        <v>459</v>
      </c>
      <c r="H350" s="400" t="s">
        <v>125</v>
      </c>
    </row>
    <row r="351" spans="2:8" s="41" customFormat="1">
      <c r="B351" s="403" t="s">
        <v>834</v>
      </c>
      <c r="C351" s="404" t="s">
        <v>835</v>
      </c>
      <c r="D351" s="404" t="s">
        <v>810</v>
      </c>
      <c r="E351" s="404" t="s">
        <v>811</v>
      </c>
      <c r="F351" s="404" t="s">
        <v>123</v>
      </c>
      <c r="G351" s="367" t="s">
        <v>459</v>
      </c>
      <c r="H351" s="400" t="s">
        <v>125</v>
      </c>
    </row>
    <row r="352" spans="2:8" s="41" customFormat="1">
      <c r="B352" s="403" t="s">
        <v>836</v>
      </c>
      <c r="C352" s="404" t="s">
        <v>837</v>
      </c>
      <c r="D352" s="404" t="s">
        <v>810</v>
      </c>
      <c r="E352" s="404" t="s">
        <v>811</v>
      </c>
      <c r="F352" s="404" t="s">
        <v>123</v>
      </c>
      <c r="G352" s="367" t="s">
        <v>459</v>
      </c>
      <c r="H352" s="400" t="s">
        <v>125</v>
      </c>
    </row>
    <row r="353" spans="2:8" s="41" customFormat="1">
      <c r="B353" s="403" t="s">
        <v>838</v>
      </c>
      <c r="C353" s="404" t="s">
        <v>839</v>
      </c>
      <c r="D353" s="404" t="s">
        <v>810</v>
      </c>
      <c r="E353" s="404" t="s">
        <v>811</v>
      </c>
      <c r="F353" s="404" t="s">
        <v>123</v>
      </c>
      <c r="G353" s="367" t="s">
        <v>459</v>
      </c>
      <c r="H353" s="400" t="s">
        <v>125</v>
      </c>
    </row>
    <row r="354" spans="2:8" s="41" customFormat="1">
      <c r="B354" s="403" t="s">
        <v>840</v>
      </c>
      <c r="C354" s="404" t="s">
        <v>841</v>
      </c>
      <c r="D354" s="404" t="s">
        <v>810</v>
      </c>
      <c r="E354" s="404" t="s">
        <v>811</v>
      </c>
      <c r="F354" s="404" t="s">
        <v>123</v>
      </c>
      <c r="G354" s="367" t="s">
        <v>459</v>
      </c>
      <c r="H354" s="400" t="s">
        <v>125</v>
      </c>
    </row>
    <row r="355" spans="2:8" s="41" customFormat="1">
      <c r="B355" s="403" t="s">
        <v>842</v>
      </c>
      <c r="C355" s="404" t="s">
        <v>843</v>
      </c>
      <c r="D355" s="404" t="s">
        <v>810</v>
      </c>
      <c r="E355" s="404" t="s">
        <v>811</v>
      </c>
      <c r="F355" s="404" t="s">
        <v>123</v>
      </c>
      <c r="G355" s="367" t="s">
        <v>459</v>
      </c>
      <c r="H355" s="400" t="s">
        <v>125</v>
      </c>
    </row>
    <row r="356" spans="2:8" s="41" customFormat="1">
      <c r="B356" s="403" t="s">
        <v>844</v>
      </c>
      <c r="C356" s="404" t="s">
        <v>845</v>
      </c>
      <c r="D356" s="404" t="s">
        <v>810</v>
      </c>
      <c r="E356" s="404" t="s">
        <v>811</v>
      </c>
      <c r="F356" s="404" t="s">
        <v>123</v>
      </c>
      <c r="G356" s="367" t="s">
        <v>459</v>
      </c>
      <c r="H356" s="400" t="s">
        <v>125</v>
      </c>
    </row>
    <row r="357" spans="2:8" s="41" customFormat="1">
      <c r="B357" s="403" t="s">
        <v>846</v>
      </c>
      <c r="C357" s="404" t="s">
        <v>847</v>
      </c>
      <c r="D357" s="404" t="s">
        <v>810</v>
      </c>
      <c r="E357" s="404" t="s">
        <v>811</v>
      </c>
      <c r="F357" s="404" t="s">
        <v>123</v>
      </c>
      <c r="G357" s="367" t="s">
        <v>459</v>
      </c>
      <c r="H357" s="400" t="s">
        <v>125</v>
      </c>
    </row>
    <row r="358" spans="2:8" s="41" customFormat="1">
      <c r="B358" s="403" t="s">
        <v>848</v>
      </c>
      <c r="C358" s="404" t="s">
        <v>849</v>
      </c>
      <c r="D358" s="404" t="s">
        <v>810</v>
      </c>
      <c r="E358" s="404" t="s">
        <v>811</v>
      </c>
      <c r="F358" s="404" t="s">
        <v>123</v>
      </c>
      <c r="G358" s="367" t="s">
        <v>459</v>
      </c>
      <c r="H358" s="400" t="s">
        <v>125</v>
      </c>
    </row>
    <row r="359" spans="2:8" s="41" customFormat="1">
      <c r="B359" s="403" t="s">
        <v>850</v>
      </c>
      <c r="C359" s="404" t="s">
        <v>851</v>
      </c>
      <c r="D359" s="404" t="s">
        <v>810</v>
      </c>
      <c r="E359" s="404" t="s">
        <v>811</v>
      </c>
      <c r="F359" s="404" t="s">
        <v>123</v>
      </c>
      <c r="G359" s="367" t="s">
        <v>459</v>
      </c>
      <c r="H359" s="400" t="s">
        <v>125</v>
      </c>
    </row>
    <row r="360" spans="2:8" s="41" customFormat="1">
      <c r="B360" s="403" t="s">
        <v>852</v>
      </c>
      <c r="C360" s="404" t="s">
        <v>853</v>
      </c>
      <c r="D360" s="404" t="s">
        <v>810</v>
      </c>
      <c r="E360" s="404" t="s">
        <v>811</v>
      </c>
      <c r="F360" s="404" t="s">
        <v>123</v>
      </c>
      <c r="G360" s="367" t="s">
        <v>459</v>
      </c>
      <c r="H360" s="400" t="s">
        <v>125</v>
      </c>
    </row>
    <row r="361" spans="2:8" s="41" customFormat="1">
      <c r="B361" s="403" t="s">
        <v>854</v>
      </c>
      <c r="C361" s="404" t="s">
        <v>855</v>
      </c>
      <c r="D361" s="404" t="s">
        <v>810</v>
      </c>
      <c r="E361" s="404" t="s">
        <v>811</v>
      </c>
      <c r="F361" s="404" t="s">
        <v>123</v>
      </c>
      <c r="G361" s="367" t="s">
        <v>459</v>
      </c>
      <c r="H361" s="400" t="s">
        <v>125</v>
      </c>
    </row>
    <row r="362" spans="2:8" s="41" customFormat="1">
      <c r="B362" s="403" t="s">
        <v>856</v>
      </c>
      <c r="C362" s="404" t="s">
        <v>857</v>
      </c>
      <c r="D362" s="404" t="s">
        <v>810</v>
      </c>
      <c r="E362" s="404" t="s">
        <v>811</v>
      </c>
      <c r="F362" s="404" t="s">
        <v>123</v>
      </c>
      <c r="G362" s="367" t="s">
        <v>459</v>
      </c>
      <c r="H362" s="400" t="s">
        <v>125</v>
      </c>
    </row>
    <row r="363" spans="2:8" s="41" customFormat="1">
      <c r="B363" s="403" t="s">
        <v>858</v>
      </c>
      <c r="C363" s="404" t="s">
        <v>859</v>
      </c>
      <c r="D363" s="404" t="s">
        <v>810</v>
      </c>
      <c r="E363" s="404" t="s">
        <v>811</v>
      </c>
      <c r="F363" s="404" t="s">
        <v>123</v>
      </c>
      <c r="G363" s="367" t="s">
        <v>459</v>
      </c>
      <c r="H363" s="400" t="s">
        <v>125</v>
      </c>
    </row>
    <row r="364" spans="2:8" s="41" customFormat="1">
      <c r="B364" s="403" t="s">
        <v>860</v>
      </c>
      <c r="C364" s="404" t="s">
        <v>861</v>
      </c>
      <c r="D364" s="404" t="s">
        <v>810</v>
      </c>
      <c r="E364" s="404" t="s">
        <v>811</v>
      </c>
      <c r="F364" s="404" t="s">
        <v>123</v>
      </c>
      <c r="G364" s="367" t="s">
        <v>459</v>
      </c>
      <c r="H364" s="400" t="s">
        <v>125</v>
      </c>
    </row>
    <row r="365" spans="2:8" s="41" customFormat="1">
      <c r="B365" s="403" t="s">
        <v>862</v>
      </c>
      <c r="C365" s="404" t="s">
        <v>863</v>
      </c>
      <c r="D365" s="404" t="s">
        <v>864</v>
      </c>
      <c r="E365" s="404" t="s">
        <v>865</v>
      </c>
      <c r="F365" s="404" t="s">
        <v>123</v>
      </c>
      <c r="G365" s="367" t="s">
        <v>459</v>
      </c>
      <c r="H365" s="400" t="s">
        <v>125</v>
      </c>
    </row>
    <row r="366" spans="2:8" s="41" customFormat="1">
      <c r="B366" s="403" t="s">
        <v>866</v>
      </c>
      <c r="C366" s="404" t="s">
        <v>867</v>
      </c>
      <c r="D366" s="404" t="s">
        <v>864</v>
      </c>
      <c r="E366" s="404" t="s">
        <v>865</v>
      </c>
      <c r="F366" s="404" t="s">
        <v>123</v>
      </c>
      <c r="G366" s="367" t="s">
        <v>459</v>
      </c>
      <c r="H366" s="400" t="s">
        <v>125</v>
      </c>
    </row>
    <row r="367" spans="2:8" s="41" customFormat="1">
      <c r="B367" s="403" t="s">
        <v>868</v>
      </c>
      <c r="C367" s="404" t="s">
        <v>869</v>
      </c>
      <c r="D367" s="404" t="s">
        <v>864</v>
      </c>
      <c r="E367" s="404" t="s">
        <v>865</v>
      </c>
      <c r="F367" s="404" t="s">
        <v>123</v>
      </c>
      <c r="G367" s="367" t="s">
        <v>459</v>
      </c>
      <c r="H367" s="400" t="s">
        <v>125</v>
      </c>
    </row>
    <row r="368" spans="2:8" s="41" customFormat="1">
      <c r="B368" s="403" t="s">
        <v>870</v>
      </c>
      <c r="C368" s="404" t="s">
        <v>871</v>
      </c>
      <c r="D368" s="404" t="s">
        <v>864</v>
      </c>
      <c r="E368" s="404" t="s">
        <v>865</v>
      </c>
      <c r="F368" s="404" t="s">
        <v>123</v>
      </c>
      <c r="G368" s="367" t="s">
        <v>459</v>
      </c>
      <c r="H368" s="400" t="s">
        <v>125</v>
      </c>
    </row>
    <row r="369" spans="2:8" s="41" customFormat="1">
      <c r="B369" s="403" t="s">
        <v>872</v>
      </c>
      <c r="C369" s="404" t="s">
        <v>873</v>
      </c>
      <c r="D369" s="404" t="s">
        <v>864</v>
      </c>
      <c r="E369" s="404" t="s">
        <v>865</v>
      </c>
      <c r="F369" s="404" t="s">
        <v>123</v>
      </c>
      <c r="G369" s="367" t="s">
        <v>459</v>
      </c>
      <c r="H369" s="400" t="s">
        <v>125</v>
      </c>
    </row>
    <row r="370" spans="2:8" s="41" customFormat="1">
      <c r="B370" s="403" t="s">
        <v>874</v>
      </c>
      <c r="C370" s="404" t="s">
        <v>875</v>
      </c>
      <c r="D370" s="404" t="s">
        <v>864</v>
      </c>
      <c r="E370" s="404" t="s">
        <v>865</v>
      </c>
      <c r="F370" s="404" t="s">
        <v>123</v>
      </c>
      <c r="G370" s="367" t="s">
        <v>459</v>
      </c>
      <c r="H370" s="400" t="s">
        <v>125</v>
      </c>
    </row>
    <row r="371" spans="2:8" s="41" customFormat="1">
      <c r="B371" s="403" t="s">
        <v>876</v>
      </c>
      <c r="C371" s="404" t="s">
        <v>877</v>
      </c>
      <c r="D371" s="404" t="s">
        <v>864</v>
      </c>
      <c r="E371" s="404" t="s">
        <v>865</v>
      </c>
      <c r="F371" s="404" t="s">
        <v>123</v>
      </c>
      <c r="G371" s="367" t="s">
        <v>459</v>
      </c>
      <c r="H371" s="400" t="s">
        <v>125</v>
      </c>
    </row>
    <row r="372" spans="2:8" s="41" customFormat="1">
      <c r="B372" s="403" t="s">
        <v>878</v>
      </c>
      <c r="C372" s="404" t="s">
        <v>879</v>
      </c>
      <c r="D372" s="404" t="s">
        <v>864</v>
      </c>
      <c r="E372" s="404" t="s">
        <v>865</v>
      </c>
      <c r="F372" s="404" t="s">
        <v>123</v>
      </c>
      <c r="G372" s="367" t="s">
        <v>459</v>
      </c>
      <c r="H372" s="400" t="s">
        <v>125</v>
      </c>
    </row>
    <row r="373" spans="2:8" s="41" customFormat="1">
      <c r="B373" s="403" t="s">
        <v>880</v>
      </c>
      <c r="C373" s="404" t="s">
        <v>881</v>
      </c>
      <c r="D373" s="404" t="s">
        <v>864</v>
      </c>
      <c r="E373" s="404" t="s">
        <v>865</v>
      </c>
      <c r="F373" s="404" t="s">
        <v>123</v>
      </c>
      <c r="G373" s="367" t="s">
        <v>459</v>
      </c>
      <c r="H373" s="400" t="s">
        <v>125</v>
      </c>
    </row>
    <row r="374" spans="2:8" s="41" customFormat="1">
      <c r="B374" s="403" t="s">
        <v>882</v>
      </c>
      <c r="C374" s="404" t="s">
        <v>883</v>
      </c>
      <c r="D374" s="404" t="s">
        <v>864</v>
      </c>
      <c r="E374" s="404" t="s">
        <v>865</v>
      </c>
      <c r="F374" s="404" t="s">
        <v>123</v>
      </c>
      <c r="G374" s="367" t="s">
        <v>459</v>
      </c>
      <c r="H374" s="400" t="s">
        <v>125</v>
      </c>
    </row>
    <row r="375" spans="2:8" s="41" customFormat="1">
      <c r="B375" s="403" t="s">
        <v>884</v>
      </c>
      <c r="C375" s="404" t="s">
        <v>885</v>
      </c>
      <c r="D375" s="404" t="s">
        <v>864</v>
      </c>
      <c r="E375" s="404" t="s">
        <v>865</v>
      </c>
      <c r="F375" s="404" t="s">
        <v>123</v>
      </c>
      <c r="G375" s="367" t="s">
        <v>459</v>
      </c>
      <c r="H375" s="400" t="s">
        <v>125</v>
      </c>
    </row>
    <row r="376" spans="2:8" s="41" customFormat="1">
      <c r="B376" s="403" t="s">
        <v>886</v>
      </c>
      <c r="C376" s="404" t="s">
        <v>887</v>
      </c>
      <c r="D376" s="404" t="s">
        <v>864</v>
      </c>
      <c r="E376" s="404" t="s">
        <v>865</v>
      </c>
      <c r="F376" s="404" t="s">
        <v>123</v>
      </c>
      <c r="G376" s="367" t="s">
        <v>459</v>
      </c>
      <c r="H376" s="400" t="s">
        <v>125</v>
      </c>
    </row>
    <row r="377" spans="2:8" s="41" customFormat="1">
      <c r="B377" s="403" t="s">
        <v>888</v>
      </c>
      <c r="C377" s="404" t="s">
        <v>889</v>
      </c>
      <c r="D377" s="404" t="s">
        <v>864</v>
      </c>
      <c r="E377" s="404" t="s">
        <v>865</v>
      </c>
      <c r="F377" s="404" t="s">
        <v>123</v>
      </c>
      <c r="G377" s="367" t="s">
        <v>459</v>
      </c>
      <c r="H377" s="400" t="s">
        <v>125</v>
      </c>
    </row>
    <row r="378" spans="2:8" s="41" customFormat="1">
      <c r="B378" s="403" t="s">
        <v>890</v>
      </c>
      <c r="C378" s="404" t="s">
        <v>891</v>
      </c>
      <c r="D378" s="404" t="s">
        <v>864</v>
      </c>
      <c r="E378" s="404" t="s">
        <v>865</v>
      </c>
      <c r="F378" s="404" t="s">
        <v>123</v>
      </c>
      <c r="G378" s="367" t="s">
        <v>459</v>
      </c>
      <c r="H378" s="400" t="s">
        <v>125</v>
      </c>
    </row>
    <row r="379" spans="2:8" s="41" customFormat="1">
      <c r="B379" s="403" t="s">
        <v>892</v>
      </c>
      <c r="C379" s="404" t="s">
        <v>893</v>
      </c>
      <c r="D379" s="404" t="s">
        <v>864</v>
      </c>
      <c r="E379" s="404" t="s">
        <v>865</v>
      </c>
      <c r="F379" s="404" t="s">
        <v>123</v>
      </c>
      <c r="G379" s="367" t="s">
        <v>459</v>
      </c>
      <c r="H379" s="400" t="s">
        <v>125</v>
      </c>
    </row>
    <row r="380" spans="2:8" s="41" customFormat="1">
      <c r="B380" s="403" t="s">
        <v>894</v>
      </c>
      <c r="C380" s="404" t="s">
        <v>895</v>
      </c>
      <c r="D380" s="404" t="s">
        <v>864</v>
      </c>
      <c r="E380" s="404" t="s">
        <v>865</v>
      </c>
      <c r="F380" s="404" t="s">
        <v>123</v>
      </c>
      <c r="G380" s="367" t="s">
        <v>459</v>
      </c>
      <c r="H380" s="400" t="s">
        <v>125</v>
      </c>
    </row>
    <row r="381" spans="2:8" s="41" customFormat="1">
      <c r="B381" s="403" t="s">
        <v>896</v>
      </c>
      <c r="C381" s="404" t="s">
        <v>897</v>
      </c>
      <c r="D381" s="404" t="s">
        <v>864</v>
      </c>
      <c r="E381" s="404" t="s">
        <v>865</v>
      </c>
      <c r="F381" s="404" t="s">
        <v>123</v>
      </c>
      <c r="G381" s="367" t="s">
        <v>459</v>
      </c>
      <c r="H381" s="400" t="s">
        <v>125</v>
      </c>
    </row>
    <row r="382" spans="2:8" s="41" customFormat="1">
      <c r="B382" s="403" t="s">
        <v>898</v>
      </c>
      <c r="C382" s="404" t="s">
        <v>899</v>
      </c>
      <c r="D382" s="404" t="s">
        <v>864</v>
      </c>
      <c r="E382" s="404" t="s">
        <v>865</v>
      </c>
      <c r="F382" s="404" t="s">
        <v>123</v>
      </c>
      <c r="G382" s="367" t="s">
        <v>459</v>
      </c>
      <c r="H382" s="400" t="s">
        <v>125</v>
      </c>
    </row>
    <row r="383" spans="2:8" s="41" customFormat="1">
      <c r="B383" s="403" t="s">
        <v>900</v>
      </c>
      <c r="C383" s="404" t="s">
        <v>901</v>
      </c>
      <c r="D383" s="404" t="s">
        <v>864</v>
      </c>
      <c r="E383" s="404" t="s">
        <v>865</v>
      </c>
      <c r="F383" s="404" t="s">
        <v>123</v>
      </c>
      <c r="G383" s="367" t="s">
        <v>459</v>
      </c>
      <c r="H383" s="400" t="s">
        <v>125</v>
      </c>
    </row>
    <row r="384" spans="2:8" s="41" customFormat="1">
      <c r="B384" s="403" t="s">
        <v>902</v>
      </c>
      <c r="C384" s="404" t="s">
        <v>903</v>
      </c>
      <c r="D384" s="404" t="s">
        <v>864</v>
      </c>
      <c r="E384" s="404" t="s">
        <v>865</v>
      </c>
      <c r="F384" s="404" t="s">
        <v>123</v>
      </c>
      <c r="G384" s="367" t="s">
        <v>459</v>
      </c>
      <c r="H384" s="400" t="s">
        <v>125</v>
      </c>
    </row>
    <row r="385" spans="2:8" s="41" customFormat="1">
      <c r="B385" s="403" t="s">
        <v>904</v>
      </c>
      <c r="C385" s="404" t="s">
        <v>905</v>
      </c>
      <c r="D385" s="404" t="s">
        <v>864</v>
      </c>
      <c r="E385" s="404" t="s">
        <v>865</v>
      </c>
      <c r="F385" s="404" t="s">
        <v>123</v>
      </c>
      <c r="G385" s="367" t="s">
        <v>459</v>
      </c>
      <c r="H385" s="400" t="s">
        <v>125</v>
      </c>
    </row>
    <row r="386" spans="2:8" s="41" customFormat="1">
      <c r="B386" s="403" t="s">
        <v>906</v>
      </c>
      <c r="C386" s="404" t="s">
        <v>907</v>
      </c>
      <c r="D386" s="404" t="s">
        <v>864</v>
      </c>
      <c r="E386" s="404" t="s">
        <v>865</v>
      </c>
      <c r="F386" s="404" t="s">
        <v>123</v>
      </c>
      <c r="G386" s="367" t="s">
        <v>459</v>
      </c>
      <c r="H386" s="400" t="s">
        <v>125</v>
      </c>
    </row>
    <row r="387" spans="2:8" s="41" customFormat="1">
      <c r="B387" s="403" t="s">
        <v>908</v>
      </c>
      <c r="C387" s="404" t="s">
        <v>909</v>
      </c>
      <c r="D387" s="404" t="s">
        <v>864</v>
      </c>
      <c r="E387" s="404" t="s">
        <v>865</v>
      </c>
      <c r="F387" s="404" t="s">
        <v>123</v>
      </c>
      <c r="G387" s="367" t="s">
        <v>459</v>
      </c>
      <c r="H387" s="400" t="s">
        <v>125</v>
      </c>
    </row>
    <row r="388" spans="2:8" s="41" customFormat="1">
      <c r="B388" s="403" t="s">
        <v>910</v>
      </c>
      <c r="C388" s="404" t="s">
        <v>911</v>
      </c>
      <c r="D388" s="404" t="s">
        <v>864</v>
      </c>
      <c r="E388" s="404" t="s">
        <v>865</v>
      </c>
      <c r="F388" s="404" t="s">
        <v>123</v>
      </c>
      <c r="G388" s="367" t="s">
        <v>459</v>
      </c>
      <c r="H388" s="400" t="s">
        <v>125</v>
      </c>
    </row>
    <row r="389" spans="2:8" s="41" customFormat="1">
      <c r="B389" s="403" t="s">
        <v>912</v>
      </c>
      <c r="C389" s="404" t="s">
        <v>913</v>
      </c>
      <c r="D389" s="404" t="s">
        <v>864</v>
      </c>
      <c r="E389" s="404" t="s">
        <v>865</v>
      </c>
      <c r="F389" s="404" t="s">
        <v>123</v>
      </c>
      <c r="G389" s="367" t="s">
        <v>459</v>
      </c>
      <c r="H389" s="400" t="s">
        <v>125</v>
      </c>
    </row>
    <row r="390" spans="2:8" s="41" customFormat="1">
      <c r="B390" s="403" t="s">
        <v>914</v>
      </c>
      <c r="C390" s="404" t="s">
        <v>915</v>
      </c>
      <c r="D390" s="404" t="s">
        <v>916</v>
      </c>
      <c r="E390" s="404" t="s">
        <v>917</v>
      </c>
      <c r="F390" s="404" t="s">
        <v>123</v>
      </c>
      <c r="G390" s="367" t="s">
        <v>459</v>
      </c>
      <c r="H390" s="400" t="s">
        <v>125</v>
      </c>
    </row>
    <row r="391" spans="2:8" s="41" customFormat="1">
      <c r="B391" s="403" t="s">
        <v>918</v>
      </c>
      <c r="C391" s="404" t="s">
        <v>919</v>
      </c>
      <c r="D391" s="404" t="s">
        <v>916</v>
      </c>
      <c r="E391" s="404" t="s">
        <v>917</v>
      </c>
      <c r="F391" s="404" t="s">
        <v>123</v>
      </c>
      <c r="G391" s="367" t="s">
        <v>459</v>
      </c>
      <c r="H391" s="400" t="s">
        <v>125</v>
      </c>
    </row>
    <row r="392" spans="2:8" s="41" customFormat="1">
      <c r="B392" s="403" t="s">
        <v>920</v>
      </c>
      <c r="C392" s="404" t="s">
        <v>921</v>
      </c>
      <c r="D392" s="404" t="s">
        <v>916</v>
      </c>
      <c r="E392" s="404" t="s">
        <v>917</v>
      </c>
      <c r="F392" s="404" t="s">
        <v>123</v>
      </c>
      <c r="G392" s="367" t="s">
        <v>459</v>
      </c>
      <c r="H392" s="400" t="s">
        <v>125</v>
      </c>
    </row>
    <row r="393" spans="2:8" s="41" customFormat="1">
      <c r="B393" s="403" t="s">
        <v>922</v>
      </c>
      <c r="C393" s="404" t="s">
        <v>923</v>
      </c>
      <c r="D393" s="404" t="s">
        <v>916</v>
      </c>
      <c r="E393" s="404" t="s">
        <v>917</v>
      </c>
      <c r="F393" s="404" t="s">
        <v>123</v>
      </c>
      <c r="G393" s="367" t="s">
        <v>459</v>
      </c>
      <c r="H393" s="400" t="s">
        <v>125</v>
      </c>
    </row>
    <row r="394" spans="2:8" s="41" customFormat="1">
      <c r="B394" s="403" t="s">
        <v>924</v>
      </c>
      <c r="C394" s="404" t="s">
        <v>925</v>
      </c>
      <c r="D394" s="404" t="s">
        <v>916</v>
      </c>
      <c r="E394" s="404" t="s">
        <v>917</v>
      </c>
      <c r="F394" s="404" t="s">
        <v>123</v>
      </c>
      <c r="G394" s="367" t="s">
        <v>459</v>
      </c>
      <c r="H394" s="400" t="s">
        <v>125</v>
      </c>
    </row>
    <row r="395" spans="2:8" s="41" customFormat="1">
      <c r="B395" s="403" t="s">
        <v>926</v>
      </c>
      <c r="C395" s="404" t="s">
        <v>927</v>
      </c>
      <c r="D395" s="404" t="s">
        <v>916</v>
      </c>
      <c r="E395" s="404" t="s">
        <v>917</v>
      </c>
      <c r="F395" s="404" t="s">
        <v>123</v>
      </c>
      <c r="G395" s="367" t="s">
        <v>459</v>
      </c>
      <c r="H395" s="400" t="s">
        <v>125</v>
      </c>
    </row>
    <row r="396" spans="2:8" s="41" customFormat="1">
      <c r="B396" s="403" t="s">
        <v>928</v>
      </c>
      <c r="C396" s="404" t="s">
        <v>929</v>
      </c>
      <c r="D396" s="404" t="s">
        <v>916</v>
      </c>
      <c r="E396" s="404" t="s">
        <v>917</v>
      </c>
      <c r="F396" s="404" t="s">
        <v>123</v>
      </c>
      <c r="G396" s="367" t="s">
        <v>459</v>
      </c>
      <c r="H396" s="400" t="s">
        <v>125</v>
      </c>
    </row>
    <row r="397" spans="2:8" s="41" customFormat="1">
      <c r="B397" s="403" t="s">
        <v>930</v>
      </c>
      <c r="C397" s="404" t="s">
        <v>931</v>
      </c>
      <c r="D397" s="404" t="s">
        <v>916</v>
      </c>
      <c r="E397" s="404" t="s">
        <v>917</v>
      </c>
      <c r="F397" s="404" t="s">
        <v>123</v>
      </c>
      <c r="G397" s="367" t="s">
        <v>459</v>
      </c>
      <c r="H397" s="400" t="s">
        <v>125</v>
      </c>
    </row>
    <row r="398" spans="2:8" s="41" customFormat="1">
      <c r="B398" s="403" t="s">
        <v>932</v>
      </c>
      <c r="C398" s="404" t="s">
        <v>933</v>
      </c>
      <c r="D398" s="404" t="s">
        <v>916</v>
      </c>
      <c r="E398" s="404" t="s">
        <v>917</v>
      </c>
      <c r="F398" s="404" t="s">
        <v>123</v>
      </c>
      <c r="G398" s="367" t="s">
        <v>459</v>
      </c>
      <c r="H398" s="400" t="s">
        <v>125</v>
      </c>
    </row>
    <row r="399" spans="2:8" s="41" customFormat="1">
      <c r="B399" s="403" t="s">
        <v>934</v>
      </c>
      <c r="C399" s="404" t="s">
        <v>935</v>
      </c>
      <c r="D399" s="404" t="s">
        <v>916</v>
      </c>
      <c r="E399" s="404" t="s">
        <v>917</v>
      </c>
      <c r="F399" s="404" t="s">
        <v>123</v>
      </c>
      <c r="G399" s="367" t="s">
        <v>459</v>
      </c>
      <c r="H399" s="400" t="s">
        <v>125</v>
      </c>
    </row>
    <row r="400" spans="2:8" s="41" customFormat="1">
      <c r="B400" s="403" t="s">
        <v>936</v>
      </c>
      <c r="C400" s="404" t="s">
        <v>937</v>
      </c>
      <c r="D400" s="404" t="s">
        <v>916</v>
      </c>
      <c r="E400" s="404" t="s">
        <v>917</v>
      </c>
      <c r="F400" s="404" t="s">
        <v>123</v>
      </c>
      <c r="G400" s="367" t="s">
        <v>459</v>
      </c>
      <c r="H400" s="400" t="s">
        <v>125</v>
      </c>
    </row>
    <row r="401" spans="2:8" s="41" customFormat="1">
      <c r="B401" s="403" t="s">
        <v>938</v>
      </c>
      <c r="C401" s="404" t="s">
        <v>939</v>
      </c>
      <c r="D401" s="404" t="s">
        <v>916</v>
      </c>
      <c r="E401" s="404" t="s">
        <v>917</v>
      </c>
      <c r="F401" s="404" t="s">
        <v>123</v>
      </c>
      <c r="G401" s="367" t="s">
        <v>459</v>
      </c>
      <c r="H401" s="400" t="s">
        <v>125</v>
      </c>
    </row>
    <row r="402" spans="2:8" s="41" customFormat="1">
      <c r="B402" s="403" t="s">
        <v>940</v>
      </c>
      <c r="C402" s="404" t="s">
        <v>941</v>
      </c>
      <c r="D402" s="404" t="s">
        <v>916</v>
      </c>
      <c r="E402" s="404" t="s">
        <v>917</v>
      </c>
      <c r="F402" s="404" t="s">
        <v>123</v>
      </c>
      <c r="G402" s="367" t="s">
        <v>459</v>
      </c>
      <c r="H402" s="400" t="s">
        <v>125</v>
      </c>
    </row>
    <row r="403" spans="2:8" s="41" customFormat="1">
      <c r="B403" s="403" t="s">
        <v>942</v>
      </c>
      <c r="C403" s="404" t="s">
        <v>943</v>
      </c>
      <c r="D403" s="404" t="s">
        <v>916</v>
      </c>
      <c r="E403" s="404" t="s">
        <v>917</v>
      </c>
      <c r="F403" s="404" t="s">
        <v>123</v>
      </c>
      <c r="G403" s="367" t="s">
        <v>459</v>
      </c>
      <c r="H403" s="400" t="s">
        <v>125</v>
      </c>
    </row>
    <row r="404" spans="2:8" s="41" customFormat="1">
      <c r="B404" s="403" t="s">
        <v>944</v>
      </c>
      <c r="C404" s="404" t="s">
        <v>945</v>
      </c>
      <c r="D404" s="404" t="s">
        <v>916</v>
      </c>
      <c r="E404" s="404" t="s">
        <v>917</v>
      </c>
      <c r="F404" s="404" t="s">
        <v>123</v>
      </c>
      <c r="G404" s="367" t="s">
        <v>459</v>
      </c>
      <c r="H404" s="400" t="s">
        <v>125</v>
      </c>
    </row>
    <row r="405" spans="2:8" s="41" customFormat="1">
      <c r="B405" s="403" t="s">
        <v>946</v>
      </c>
      <c r="C405" s="404" t="s">
        <v>947</v>
      </c>
      <c r="D405" s="404" t="s">
        <v>916</v>
      </c>
      <c r="E405" s="404" t="s">
        <v>917</v>
      </c>
      <c r="F405" s="404" t="s">
        <v>123</v>
      </c>
      <c r="G405" s="367" t="s">
        <v>459</v>
      </c>
      <c r="H405" s="400" t="s">
        <v>125</v>
      </c>
    </row>
    <row r="406" spans="2:8" s="41" customFormat="1">
      <c r="B406" s="403" t="s">
        <v>948</v>
      </c>
      <c r="C406" s="404" t="s">
        <v>949</v>
      </c>
      <c r="D406" s="404" t="s">
        <v>916</v>
      </c>
      <c r="E406" s="404" t="s">
        <v>917</v>
      </c>
      <c r="F406" s="404" t="s">
        <v>123</v>
      </c>
      <c r="G406" s="367" t="s">
        <v>459</v>
      </c>
      <c r="H406" s="400" t="s">
        <v>125</v>
      </c>
    </row>
    <row r="407" spans="2:8" s="41" customFormat="1">
      <c r="B407" s="403" t="s">
        <v>950</v>
      </c>
      <c r="C407" s="404" t="s">
        <v>951</v>
      </c>
      <c r="D407" s="404" t="s">
        <v>916</v>
      </c>
      <c r="E407" s="404" t="s">
        <v>917</v>
      </c>
      <c r="F407" s="404" t="s">
        <v>123</v>
      </c>
      <c r="G407" s="367" t="s">
        <v>459</v>
      </c>
      <c r="H407" s="400" t="s">
        <v>125</v>
      </c>
    </row>
    <row r="408" spans="2:8" s="41" customFormat="1">
      <c r="B408" s="403" t="s">
        <v>952</v>
      </c>
      <c r="C408" s="404" t="s">
        <v>953</v>
      </c>
      <c r="D408" s="404" t="s">
        <v>916</v>
      </c>
      <c r="E408" s="404" t="s">
        <v>917</v>
      </c>
      <c r="F408" s="404" t="s">
        <v>123</v>
      </c>
      <c r="G408" s="367" t="s">
        <v>459</v>
      </c>
      <c r="H408" s="400" t="s">
        <v>125</v>
      </c>
    </row>
    <row r="409" spans="2:8" s="41" customFormat="1">
      <c r="B409" s="403" t="s">
        <v>954</v>
      </c>
      <c r="C409" s="404" t="s">
        <v>955</v>
      </c>
      <c r="D409" s="404" t="s">
        <v>916</v>
      </c>
      <c r="E409" s="404" t="s">
        <v>917</v>
      </c>
      <c r="F409" s="404" t="s">
        <v>123</v>
      </c>
      <c r="G409" s="367" t="s">
        <v>459</v>
      </c>
      <c r="H409" s="400" t="s">
        <v>125</v>
      </c>
    </row>
    <row r="410" spans="2:8" s="41" customFormat="1">
      <c r="B410" s="403" t="s">
        <v>956</v>
      </c>
      <c r="C410" s="404" t="s">
        <v>957</v>
      </c>
      <c r="D410" s="404" t="s">
        <v>916</v>
      </c>
      <c r="E410" s="404" t="s">
        <v>917</v>
      </c>
      <c r="F410" s="404" t="s">
        <v>123</v>
      </c>
      <c r="G410" s="367" t="s">
        <v>459</v>
      </c>
      <c r="H410" s="400" t="s">
        <v>125</v>
      </c>
    </row>
    <row r="411" spans="2:8" s="41" customFormat="1">
      <c r="B411" s="403" t="s">
        <v>958</v>
      </c>
      <c r="C411" s="404" t="s">
        <v>959</v>
      </c>
      <c r="D411" s="404" t="s">
        <v>916</v>
      </c>
      <c r="E411" s="404" t="s">
        <v>917</v>
      </c>
      <c r="F411" s="404" t="s">
        <v>123</v>
      </c>
      <c r="G411" s="367" t="s">
        <v>459</v>
      </c>
      <c r="H411" s="400" t="s">
        <v>125</v>
      </c>
    </row>
    <row r="412" spans="2:8" s="41" customFormat="1">
      <c r="B412" s="403" t="s">
        <v>960</v>
      </c>
      <c r="C412" s="404" t="s">
        <v>961</v>
      </c>
      <c r="D412" s="404" t="s">
        <v>916</v>
      </c>
      <c r="E412" s="404" t="s">
        <v>917</v>
      </c>
      <c r="F412" s="404" t="s">
        <v>123</v>
      </c>
      <c r="G412" s="367" t="s">
        <v>459</v>
      </c>
      <c r="H412" s="400" t="s">
        <v>125</v>
      </c>
    </row>
    <row r="413" spans="2:8" s="41" customFormat="1">
      <c r="B413" s="403" t="s">
        <v>962</v>
      </c>
      <c r="C413" s="404" t="s">
        <v>963</v>
      </c>
      <c r="D413" s="404" t="s">
        <v>916</v>
      </c>
      <c r="E413" s="404" t="s">
        <v>917</v>
      </c>
      <c r="F413" s="404" t="s">
        <v>123</v>
      </c>
      <c r="G413" s="367" t="s">
        <v>459</v>
      </c>
      <c r="H413" s="400" t="s">
        <v>125</v>
      </c>
    </row>
    <row r="414" spans="2:8" s="41" customFormat="1">
      <c r="B414" s="403" t="s">
        <v>964</v>
      </c>
      <c r="C414" s="404" t="s">
        <v>965</v>
      </c>
      <c r="D414" s="404" t="s">
        <v>916</v>
      </c>
      <c r="E414" s="404" t="s">
        <v>917</v>
      </c>
      <c r="F414" s="404" t="s">
        <v>123</v>
      </c>
      <c r="G414" s="367" t="s">
        <v>459</v>
      </c>
      <c r="H414" s="400" t="s">
        <v>125</v>
      </c>
    </row>
    <row r="415" spans="2:8" s="41" customFormat="1">
      <c r="B415" s="403" t="s">
        <v>966</v>
      </c>
      <c r="C415" s="404" t="s">
        <v>967</v>
      </c>
      <c r="D415" s="404" t="s">
        <v>916</v>
      </c>
      <c r="E415" s="404" t="s">
        <v>917</v>
      </c>
      <c r="F415" s="404" t="s">
        <v>123</v>
      </c>
      <c r="G415" s="367" t="s">
        <v>459</v>
      </c>
      <c r="H415" s="400" t="s">
        <v>125</v>
      </c>
    </row>
    <row r="416" spans="2:8" s="41" customFormat="1">
      <c r="B416" s="403" t="s">
        <v>968</v>
      </c>
      <c r="C416" s="404" t="s">
        <v>969</v>
      </c>
      <c r="D416" s="404" t="s">
        <v>916</v>
      </c>
      <c r="E416" s="404" t="s">
        <v>917</v>
      </c>
      <c r="F416" s="404" t="s">
        <v>123</v>
      </c>
      <c r="G416" s="367" t="s">
        <v>459</v>
      </c>
      <c r="H416" s="400" t="s">
        <v>125</v>
      </c>
    </row>
    <row r="417" spans="2:8" s="41" customFormat="1">
      <c r="B417" s="403" t="s">
        <v>970</v>
      </c>
      <c r="C417" s="404" t="s">
        <v>971</v>
      </c>
      <c r="D417" s="404" t="s">
        <v>916</v>
      </c>
      <c r="E417" s="404" t="s">
        <v>917</v>
      </c>
      <c r="F417" s="404" t="s">
        <v>123</v>
      </c>
      <c r="G417" s="367" t="s">
        <v>459</v>
      </c>
      <c r="H417" s="400" t="s">
        <v>125</v>
      </c>
    </row>
    <row r="418" spans="2:8" s="41" customFormat="1">
      <c r="B418" s="403" t="s">
        <v>972</v>
      </c>
      <c r="C418" s="404" t="s">
        <v>973</v>
      </c>
      <c r="D418" s="404" t="s">
        <v>916</v>
      </c>
      <c r="E418" s="404" t="s">
        <v>917</v>
      </c>
      <c r="F418" s="404" t="s">
        <v>123</v>
      </c>
      <c r="G418" s="367" t="s">
        <v>459</v>
      </c>
      <c r="H418" s="400" t="s">
        <v>125</v>
      </c>
    </row>
    <row r="419" spans="2:8" s="41" customFormat="1">
      <c r="B419" s="403" t="s">
        <v>974</v>
      </c>
      <c r="C419" s="404" t="s">
        <v>975</v>
      </c>
      <c r="D419" s="404" t="s">
        <v>916</v>
      </c>
      <c r="E419" s="404" t="s">
        <v>917</v>
      </c>
      <c r="F419" s="404" t="s">
        <v>123</v>
      </c>
      <c r="G419" s="367" t="s">
        <v>459</v>
      </c>
      <c r="H419" s="400" t="s">
        <v>125</v>
      </c>
    </row>
    <row r="420" spans="2:8" s="41" customFormat="1">
      <c r="B420" s="403" t="s">
        <v>976</v>
      </c>
      <c r="C420" s="404" t="s">
        <v>977</v>
      </c>
      <c r="D420" s="404" t="s">
        <v>916</v>
      </c>
      <c r="E420" s="404" t="s">
        <v>917</v>
      </c>
      <c r="F420" s="404" t="s">
        <v>123</v>
      </c>
      <c r="G420" s="367" t="s">
        <v>459</v>
      </c>
      <c r="H420" s="400" t="s">
        <v>125</v>
      </c>
    </row>
    <row r="421" spans="2:8" s="41" customFormat="1">
      <c r="B421" s="403" t="s">
        <v>978</v>
      </c>
      <c r="C421" s="404" t="s">
        <v>979</v>
      </c>
      <c r="D421" s="404" t="s">
        <v>916</v>
      </c>
      <c r="E421" s="404" t="s">
        <v>917</v>
      </c>
      <c r="F421" s="404" t="s">
        <v>123</v>
      </c>
      <c r="G421" s="367" t="s">
        <v>459</v>
      </c>
      <c r="H421" s="400" t="s">
        <v>125</v>
      </c>
    </row>
    <row r="422" spans="2:8" s="41" customFormat="1">
      <c r="B422" s="403" t="s">
        <v>980</v>
      </c>
      <c r="C422" s="404" t="s">
        <v>981</v>
      </c>
      <c r="D422" s="404" t="s">
        <v>916</v>
      </c>
      <c r="E422" s="404" t="s">
        <v>917</v>
      </c>
      <c r="F422" s="404" t="s">
        <v>123</v>
      </c>
      <c r="G422" s="367" t="s">
        <v>459</v>
      </c>
      <c r="H422" s="400" t="s">
        <v>125</v>
      </c>
    </row>
    <row r="423" spans="2:8" s="41" customFormat="1">
      <c r="B423" s="403" t="s">
        <v>982</v>
      </c>
      <c r="C423" s="404" t="s">
        <v>983</v>
      </c>
      <c r="D423" s="404" t="s">
        <v>916</v>
      </c>
      <c r="E423" s="404" t="s">
        <v>917</v>
      </c>
      <c r="F423" s="404" t="s">
        <v>123</v>
      </c>
      <c r="G423" s="367" t="s">
        <v>459</v>
      </c>
      <c r="H423" s="400" t="s">
        <v>125</v>
      </c>
    </row>
    <row r="424" spans="2:8" s="41" customFormat="1">
      <c r="B424" s="403" t="s">
        <v>984</v>
      </c>
      <c r="C424" s="404" t="s">
        <v>985</v>
      </c>
      <c r="D424" s="404" t="s">
        <v>916</v>
      </c>
      <c r="E424" s="404" t="s">
        <v>917</v>
      </c>
      <c r="F424" s="404" t="s">
        <v>123</v>
      </c>
      <c r="G424" s="367" t="s">
        <v>459</v>
      </c>
      <c r="H424" s="400" t="s">
        <v>125</v>
      </c>
    </row>
    <row r="425" spans="2:8" s="41" customFormat="1">
      <c r="B425" s="403" t="s">
        <v>986</v>
      </c>
      <c r="C425" s="404" t="s">
        <v>987</v>
      </c>
      <c r="D425" s="404" t="s">
        <v>988</v>
      </c>
      <c r="E425" s="404" t="s">
        <v>989</v>
      </c>
      <c r="F425" s="404" t="s">
        <v>123</v>
      </c>
      <c r="G425" s="367" t="s">
        <v>130</v>
      </c>
      <c r="H425" s="400" t="s">
        <v>125</v>
      </c>
    </row>
    <row r="426" spans="2:8" s="41" customFormat="1">
      <c r="B426" s="403" t="s">
        <v>990</v>
      </c>
      <c r="C426" s="404" t="s">
        <v>991</v>
      </c>
      <c r="D426" s="404" t="s">
        <v>988</v>
      </c>
      <c r="E426" s="404" t="s">
        <v>989</v>
      </c>
      <c r="F426" s="404" t="s">
        <v>123</v>
      </c>
      <c r="G426" s="367" t="s">
        <v>130</v>
      </c>
      <c r="H426" s="400" t="s">
        <v>125</v>
      </c>
    </row>
    <row r="427" spans="2:8" s="41" customFormat="1">
      <c r="B427" s="403" t="s">
        <v>992</v>
      </c>
      <c r="C427" s="404" t="s">
        <v>993</v>
      </c>
      <c r="D427" s="404" t="s">
        <v>988</v>
      </c>
      <c r="E427" s="404" t="s">
        <v>989</v>
      </c>
      <c r="F427" s="404" t="s">
        <v>123</v>
      </c>
      <c r="G427" s="367" t="s">
        <v>130</v>
      </c>
      <c r="H427" s="400" t="s">
        <v>125</v>
      </c>
    </row>
    <row r="428" spans="2:8" s="41" customFormat="1">
      <c r="B428" s="403" t="s">
        <v>994</v>
      </c>
      <c r="C428" s="404" t="s">
        <v>995</v>
      </c>
      <c r="D428" s="404" t="s">
        <v>988</v>
      </c>
      <c r="E428" s="404" t="s">
        <v>989</v>
      </c>
      <c r="F428" s="404" t="s">
        <v>123</v>
      </c>
      <c r="G428" s="367" t="s">
        <v>130</v>
      </c>
      <c r="H428" s="400" t="s">
        <v>125</v>
      </c>
    </row>
    <row r="429" spans="2:8" s="41" customFormat="1">
      <c r="B429" s="403" t="s">
        <v>996</v>
      </c>
      <c r="C429" s="404" t="s">
        <v>997</v>
      </c>
      <c r="D429" s="404" t="s">
        <v>988</v>
      </c>
      <c r="E429" s="404" t="s">
        <v>989</v>
      </c>
      <c r="F429" s="404" t="s">
        <v>123</v>
      </c>
      <c r="G429" s="367" t="s">
        <v>130</v>
      </c>
      <c r="H429" s="400" t="s">
        <v>125</v>
      </c>
    </row>
    <row r="430" spans="2:8" s="41" customFormat="1">
      <c r="B430" s="403" t="s">
        <v>998</v>
      </c>
      <c r="C430" s="404" t="s">
        <v>999</v>
      </c>
      <c r="D430" s="404" t="s">
        <v>988</v>
      </c>
      <c r="E430" s="404" t="s">
        <v>989</v>
      </c>
      <c r="F430" s="404" t="s">
        <v>123</v>
      </c>
      <c r="G430" s="367" t="s">
        <v>130</v>
      </c>
      <c r="H430" s="400" t="s">
        <v>125</v>
      </c>
    </row>
    <row r="431" spans="2:8" s="41" customFormat="1">
      <c r="B431" s="403" t="s">
        <v>1000</v>
      </c>
      <c r="C431" s="404" t="s">
        <v>1001</v>
      </c>
      <c r="D431" s="404" t="s">
        <v>988</v>
      </c>
      <c r="E431" s="404" t="s">
        <v>989</v>
      </c>
      <c r="F431" s="404" t="s">
        <v>123</v>
      </c>
      <c r="G431" s="367" t="s">
        <v>130</v>
      </c>
      <c r="H431" s="400" t="s">
        <v>125</v>
      </c>
    </row>
    <row r="432" spans="2:8" s="41" customFormat="1">
      <c r="B432" s="403" t="s">
        <v>1002</v>
      </c>
      <c r="C432" s="404" t="s">
        <v>1003</v>
      </c>
      <c r="D432" s="404" t="s">
        <v>988</v>
      </c>
      <c r="E432" s="404" t="s">
        <v>989</v>
      </c>
      <c r="F432" s="404" t="s">
        <v>123</v>
      </c>
      <c r="G432" s="367" t="s">
        <v>130</v>
      </c>
      <c r="H432" s="400" t="s">
        <v>125</v>
      </c>
    </row>
    <row r="433" spans="2:8" s="41" customFormat="1">
      <c r="B433" s="403" t="s">
        <v>1004</v>
      </c>
      <c r="C433" s="404" t="s">
        <v>1005</v>
      </c>
      <c r="D433" s="404" t="s">
        <v>988</v>
      </c>
      <c r="E433" s="404" t="s">
        <v>989</v>
      </c>
      <c r="F433" s="404" t="s">
        <v>123</v>
      </c>
      <c r="G433" s="367" t="s">
        <v>130</v>
      </c>
      <c r="H433" s="400" t="s">
        <v>125</v>
      </c>
    </row>
    <row r="434" spans="2:8" s="41" customFormat="1">
      <c r="B434" s="403" t="s">
        <v>1006</v>
      </c>
      <c r="C434" s="404" t="s">
        <v>1007</v>
      </c>
      <c r="D434" s="404" t="s">
        <v>988</v>
      </c>
      <c r="E434" s="404" t="s">
        <v>989</v>
      </c>
      <c r="F434" s="404" t="s">
        <v>123</v>
      </c>
      <c r="G434" s="367" t="s">
        <v>130</v>
      </c>
      <c r="H434" s="400" t="s">
        <v>125</v>
      </c>
    </row>
    <row r="435" spans="2:8" s="41" customFormat="1">
      <c r="B435" s="403" t="s">
        <v>1008</v>
      </c>
      <c r="C435" s="404" t="s">
        <v>1009</v>
      </c>
      <c r="D435" s="404" t="s">
        <v>988</v>
      </c>
      <c r="E435" s="404" t="s">
        <v>989</v>
      </c>
      <c r="F435" s="404" t="s">
        <v>123</v>
      </c>
      <c r="G435" s="367" t="s">
        <v>130</v>
      </c>
      <c r="H435" s="400" t="s">
        <v>125</v>
      </c>
    </row>
    <row r="436" spans="2:8" s="41" customFormat="1">
      <c r="B436" s="403" t="s">
        <v>1010</v>
      </c>
      <c r="C436" s="404" t="s">
        <v>1011</v>
      </c>
      <c r="D436" s="404" t="s">
        <v>988</v>
      </c>
      <c r="E436" s="404" t="s">
        <v>989</v>
      </c>
      <c r="F436" s="404" t="s">
        <v>123</v>
      </c>
      <c r="G436" s="367" t="s">
        <v>130</v>
      </c>
      <c r="H436" s="400" t="s">
        <v>125</v>
      </c>
    </row>
    <row r="437" spans="2:8" s="41" customFormat="1">
      <c r="B437" s="403" t="s">
        <v>1012</v>
      </c>
      <c r="C437" s="404" t="s">
        <v>1013</v>
      </c>
      <c r="D437" s="404" t="s">
        <v>988</v>
      </c>
      <c r="E437" s="404" t="s">
        <v>989</v>
      </c>
      <c r="F437" s="404" t="s">
        <v>123</v>
      </c>
      <c r="G437" s="367" t="s">
        <v>130</v>
      </c>
      <c r="H437" s="400" t="s">
        <v>125</v>
      </c>
    </row>
    <row r="438" spans="2:8" s="41" customFormat="1">
      <c r="B438" s="403" t="s">
        <v>1014</v>
      </c>
      <c r="C438" s="404" t="s">
        <v>1015</v>
      </c>
      <c r="D438" s="404" t="s">
        <v>988</v>
      </c>
      <c r="E438" s="404" t="s">
        <v>989</v>
      </c>
      <c r="F438" s="404" t="s">
        <v>123</v>
      </c>
      <c r="G438" s="367" t="s">
        <v>130</v>
      </c>
      <c r="H438" s="400" t="s">
        <v>125</v>
      </c>
    </row>
    <row r="439" spans="2:8" s="41" customFormat="1">
      <c r="B439" s="403" t="s">
        <v>1016</v>
      </c>
      <c r="C439" s="404" t="s">
        <v>1017</v>
      </c>
      <c r="D439" s="404" t="s">
        <v>988</v>
      </c>
      <c r="E439" s="404" t="s">
        <v>989</v>
      </c>
      <c r="F439" s="404" t="s">
        <v>123</v>
      </c>
      <c r="G439" s="367" t="s">
        <v>130</v>
      </c>
      <c r="H439" s="400" t="s">
        <v>125</v>
      </c>
    </row>
    <row r="440" spans="2:8" s="41" customFormat="1">
      <c r="B440" s="403" t="s">
        <v>1018</v>
      </c>
      <c r="C440" s="404" t="s">
        <v>1019</v>
      </c>
      <c r="D440" s="404" t="s">
        <v>988</v>
      </c>
      <c r="E440" s="404" t="s">
        <v>989</v>
      </c>
      <c r="F440" s="404" t="s">
        <v>123</v>
      </c>
      <c r="G440" s="367" t="s">
        <v>130</v>
      </c>
      <c r="H440" s="400" t="s">
        <v>125</v>
      </c>
    </row>
    <row r="441" spans="2:8" s="41" customFormat="1">
      <c r="B441" s="403" t="s">
        <v>1020</v>
      </c>
      <c r="C441" s="404" t="s">
        <v>1021</v>
      </c>
      <c r="D441" s="404" t="s">
        <v>988</v>
      </c>
      <c r="E441" s="404" t="s">
        <v>989</v>
      </c>
      <c r="F441" s="404" t="s">
        <v>123</v>
      </c>
      <c r="G441" s="367" t="s">
        <v>130</v>
      </c>
      <c r="H441" s="400" t="s">
        <v>125</v>
      </c>
    </row>
    <row r="442" spans="2:8" s="41" customFormat="1">
      <c r="B442" s="403" t="s">
        <v>1022</v>
      </c>
      <c r="C442" s="404" t="s">
        <v>1023</v>
      </c>
      <c r="D442" s="404" t="s">
        <v>988</v>
      </c>
      <c r="E442" s="404" t="s">
        <v>989</v>
      </c>
      <c r="F442" s="404" t="s">
        <v>123</v>
      </c>
      <c r="G442" s="367" t="s">
        <v>130</v>
      </c>
      <c r="H442" s="400" t="s">
        <v>125</v>
      </c>
    </row>
    <row r="443" spans="2:8" s="41" customFormat="1">
      <c r="B443" s="403" t="s">
        <v>1024</v>
      </c>
      <c r="C443" s="404" t="s">
        <v>1025</v>
      </c>
      <c r="D443" s="404" t="s">
        <v>988</v>
      </c>
      <c r="E443" s="404" t="s">
        <v>989</v>
      </c>
      <c r="F443" s="404" t="s">
        <v>123</v>
      </c>
      <c r="G443" s="367" t="s">
        <v>130</v>
      </c>
      <c r="H443" s="400" t="s">
        <v>125</v>
      </c>
    </row>
    <row r="444" spans="2:8" s="41" customFormat="1">
      <c r="B444" s="403" t="s">
        <v>1026</v>
      </c>
      <c r="C444" s="404" t="s">
        <v>1027</v>
      </c>
      <c r="D444" s="404" t="s">
        <v>988</v>
      </c>
      <c r="E444" s="404" t="s">
        <v>989</v>
      </c>
      <c r="F444" s="404" t="s">
        <v>123</v>
      </c>
      <c r="G444" s="367" t="s">
        <v>130</v>
      </c>
      <c r="H444" s="400" t="s">
        <v>125</v>
      </c>
    </row>
    <row r="445" spans="2:8" s="41" customFormat="1">
      <c r="B445" s="403" t="s">
        <v>1028</v>
      </c>
      <c r="C445" s="404" t="s">
        <v>1029</v>
      </c>
      <c r="D445" s="404" t="s">
        <v>988</v>
      </c>
      <c r="E445" s="404" t="s">
        <v>989</v>
      </c>
      <c r="F445" s="404" t="s">
        <v>123</v>
      </c>
      <c r="G445" s="367" t="s">
        <v>130</v>
      </c>
      <c r="H445" s="400" t="s">
        <v>125</v>
      </c>
    </row>
    <row r="446" spans="2:8" s="41" customFormat="1">
      <c r="B446" s="403" t="s">
        <v>1030</v>
      </c>
      <c r="C446" s="404" t="s">
        <v>1031</v>
      </c>
      <c r="D446" s="404" t="s">
        <v>988</v>
      </c>
      <c r="E446" s="404" t="s">
        <v>989</v>
      </c>
      <c r="F446" s="404" t="s">
        <v>123</v>
      </c>
      <c r="G446" s="367" t="s">
        <v>130</v>
      </c>
      <c r="H446" s="400" t="s">
        <v>125</v>
      </c>
    </row>
    <row r="447" spans="2:8" s="41" customFormat="1">
      <c r="B447" s="403" t="s">
        <v>1032</v>
      </c>
      <c r="C447" s="404" t="s">
        <v>1033</v>
      </c>
      <c r="D447" s="404" t="s">
        <v>988</v>
      </c>
      <c r="E447" s="404" t="s">
        <v>989</v>
      </c>
      <c r="F447" s="404" t="s">
        <v>123</v>
      </c>
      <c r="G447" s="367" t="s">
        <v>130</v>
      </c>
      <c r="H447" s="400" t="s">
        <v>125</v>
      </c>
    </row>
    <row r="448" spans="2:8" s="41" customFormat="1">
      <c r="B448" s="403" t="s">
        <v>1034</v>
      </c>
      <c r="C448" s="404" t="s">
        <v>1035</v>
      </c>
      <c r="D448" s="404" t="s">
        <v>988</v>
      </c>
      <c r="E448" s="404" t="s">
        <v>989</v>
      </c>
      <c r="F448" s="404" t="s">
        <v>123</v>
      </c>
      <c r="G448" s="367" t="s">
        <v>130</v>
      </c>
      <c r="H448" s="400" t="s">
        <v>125</v>
      </c>
    </row>
    <row r="449" spans="2:8" s="41" customFormat="1">
      <c r="B449" s="403" t="s">
        <v>1036</v>
      </c>
      <c r="C449" s="404" t="s">
        <v>1037</v>
      </c>
      <c r="D449" s="404" t="s">
        <v>988</v>
      </c>
      <c r="E449" s="404" t="s">
        <v>989</v>
      </c>
      <c r="F449" s="404" t="s">
        <v>123</v>
      </c>
      <c r="G449" s="367" t="s">
        <v>130</v>
      </c>
      <c r="H449" s="400" t="s">
        <v>125</v>
      </c>
    </row>
    <row r="450" spans="2:8" s="41" customFormat="1">
      <c r="B450" s="403" t="s">
        <v>1038</v>
      </c>
      <c r="C450" s="404" t="s">
        <v>1039</v>
      </c>
      <c r="D450" s="404" t="s">
        <v>988</v>
      </c>
      <c r="E450" s="404" t="s">
        <v>989</v>
      </c>
      <c r="F450" s="404" t="s">
        <v>123</v>
      </c>
      <c r="G450" s="367" t="s">
        <v>130</v>
      </c>
      <c r="H450" s="400" t="s">
        <v>125</v>
      </c>
    </row>
    <row r="451" spans="2:8" s="41" customFormat="1">
      <c r="B451" s="403" t="s">
        <v>1040</v>
      </c>
      <c r="C451" s="404" t="s">
        <v>1041</v>
      </c>
      <c r="D451" s="404" t="s">
        <v>988</v>
      </c>
      <c r="E451" s="404" t="s">
        <v>989</v>
      </c>
      <c r="F451" s="404" t="s">
        <v>123</v>
      </c>
      <c r="G451" s="367" t="s">
        <v>130</v>
      </c>
      <c r="H451" s="400" t="s">
        <v>125</v>
      </c>
    </row>
    <row r="452" spans="2:8" s="41" customFormat="1">
      <c r="B452" s="403" t="s">
        <v>1042</v>
      </c>
      <c r="C452" s="404" t="s">
        <v>1043</v>
      </c>
      <c r="D452" s="404" t="s">
        <v>988</v>
      </c>
      <c r="E452" s="404" t="s">
        <v>989</v>
      </c>
      <c r="F452" s="404" t="s">
        <v>123</v>
      </c>
      <c r="G452" s="367" t="s">
        <v>130</v>
      </c>
      <c r="H452" s="400" t="s">
        <v>125</v>
      </c>
    </row>
    <row r="453" spans="2:8" s="41" customFormat="1">
      <c r="B453" s="403" t="s">
        <v>1044</v>
      </c>
      <c r="C453" s="404" t="s">
        <v>1045</v>
      </c>
      <c r="D453" s="404" t="s">
        <v>1046</v>
      </c>
      <c r="E453" s="404" t="s">
        <v>1047</v>
      </c>
      <c r="F453" s="404" t="s">
        <v>123</v>
      </c>
      <c r="G453" s="367" t="s">
        <v>130</v>
      </c>
      <c r="H453" s="400" t="s">
        <v>125</v>
      </c>
    </row>
    <row r="454" spans="2:8" s="41" customFormat="1">
      <c r="B454" s="403" t="s">
        <v>1048</v>
      </c>
      <c r="C454" s="404" t="s">
        <v>1049</v>
      </c>
      <c r="D454" s="404" t="s">
        <v>1046</v>
      </c>
      <c r="E454" s="404" t="s">
        <v>1047</v>
      </c>
      <c r="F454" s="404" t="s">
        <v>123</v>
      </c>
      <c r="G454" s="367" t="s">
        <v>130</v>
      </c>
      <c r="H454" s="400" t="s">
        <v>125</v>
      </c>
    </row>
    <row r="455" spans="2:8" s="41" customFormat="1">
      <c r="B455" s="403" t="s">
        <v>1050</v>
      </c>
      <c r="C455" s="404" t="s">
        <v>1051</v>
      </c>
      <c r="D455" s="404" t="s">
        <v>1046</v>
      </c>
      <c r="E455" s="404" t="s">
        <v>1047</v>
      </c>
      <c r="F455" s="404" t="s">
        <v>123</v>
      </c>
      <c r="G455" s="367" t="s">
        <v>130</v>
      </c>
      <c r="H455" s="400" t="s">
        <v>125</v>
      </c>
    </row>
    <row r="456" spans="2:8" s="41" customFormat="1">
      <c r="B456" s="403" t="s">
        <v>1052</v>
      </c>
      <c r="C456" s="404" t="s">
        <v>1053</v>
      </c>
      <c r="D456" s="404" t="s">
        <v>1046</v>
      </c>
      <c r="E456" s="404" t="s">
        <v>1047</v>
      </c>
      <c r="F456" s="404" t="s">
        <v>123</v>
      </c>
      <c r="G456" s="367" t="s">
        <v>130</v>
      </c>
      <c r="H456" s="400" t="s">
        <v>125</v>
      </c>
    </row>
    <row r="457" spans="2:8" s="41" customFormat="1">
      <c r="B457" s="403" t="s">
        <v>1054</v>
      </c>
      <c r="C457" s="404" t="s">
        <v>1055</v>
      </c>
      <c r="D457" s="404" t="s">
        <v>1046</v>
      </c>
      <c r="E457" s="404" t="s">
        <v>1047</v>
      </c>
      <c r="F457" s="404" t="s">
        <v>123</v>
      </c>
      <c r="G457" s="367" t="s">
        <v>130</v>
      </c>
      <c r="H457" s="400" t="s">
        <v>125</v>
      </c>
    </row>
    <row r="458" spans="2:8" s="41" customFormat="1">
      <c r="B458" s="403" t="s">
        <v>1056</v>
      </c>
      <c r="C458" s="404" t="s">
        <v>1057</v>
      </c>
      <c r="D458" s="404" t="s">
        <v>1046</v>
      </c>
      <c r="E458" s="404" t="s">
        <v>1047</v>
      </c>
      <c r="F458" s="404" t="s">
        <v>123</v>
      </c>
      <c r="G458" s="367" t="s">
        <v>130</v>
      </c>
      <c r="H458" s="400" t="s">
        <v>125</v>
      </c>
    </row>
    <row r="459" spans="2:8" s="41" customFormat="1">
      <c r="B459" s="403" t="s">
        <v>1058</v>
      </c>
      <c r="C459" s="404" t="s">
        <v>1059</v>
      </c>
      <c r="D459" s="404" t="s">
        <v>1046</v>
      </c>
      <c r="E459" s="404" t="s">
        <v>1047</v>
      </c>
      <c r="F459" s="404" t="s">
        <v>123</v>
      </c>
      <c r="G459" s="367" t="s">
        <v>130</v>
      </c>
      <c r="H459" s="400" t="s">
        <v>125</v>
      </c>
    </row>
    <row r="460" spans="2:8" s="41" customFormat="1">
      <c r="B460" s="403" t="s">
        <v>1060</v>
      </c>
      <c r="C460" s="404" t="s">
        <v>1061</v>
      </c>
      <c r="D460" s="404" t="s">
        <v>1046</v>
      </c>
      <c r="E460" s="404" t="s">
        <v>1047</v>
      </c>
      <c r="F460" s="404" t="s">
        <v>123</v>
      </c>
      <c r="G460" s="367" t="s">
        <v>130</v>
      </c>
      <c r="H460" s="400" t="s">
        <v>125</v>
      </c>
    </row>
    <row r="461" spans="2:8" s="41" customFormat="1">
      <c r="B461" s="403" t="s">
        <v>1062</v>
      </c>
      <c r="C461" s="404" t="s">
        <v>1063</v>
      </c>
      <c r="D461" s="404" t="s">
        <v>1046</v>
      </c>
      <c r="E461" s="404" t="s">
        <v>1047</v>
      </c>
      <c r="F461" s="404" t="s">
        <v>123</v>
      </c>
      <c r="G461" s="367" t="s">
        <v>130</v>
      </c>
      <c r="H461" s="400" t="s">
        <v>125</v>
      </c>
    </row>
    <row r="462" spans="2:8" s="41" customFormat="1">
      <c r="B462" s="403" t="s">
        <v>1064</v>
      </c>
      <c r="C462" s="404" t="s">
        <v>1065</v>
      </c>
      <c r="D462" s="404" t="s">
        <v>1046</v>
      </c>
      <c r="E462" s="404" t="s">
        <v>1047</v>
      </c>
      <c r="F462" s="404" t="s">
        <v>123</v>
      </c>
      <c r="G462" s="367" t="s">
        <v>130</v>
      </c>
      <c r="H462" s="400" t="s">
        <v>125</v>
      </c>
    </row>
    <row r="463" spans="2:8" s="41" customFormat="1">
      <c r="B463" s="403" t="s">
        <v>1066</v>
      </c>
      <c r="C463" s="404" t="s">
        <v>1067</v>
      </c>
      <c r="D463" s="404" t="s">
        <v>1046</v>
      </c>
      <c r="E463" s="404" t="s">
        <v>1047</v>
      </c>
      <c r="F463" s="404" t="s">
        <v>123</v>
      </c>
      <c r="G463" s="367" t="s">
        <v>130</v>
      </c>
      <c r="H463" s="400" t="s">
        <v>125</v>
      </c>
    </row>
    <row r="464" spans="2:8" s="41" customFormat="1">
      <c r="B464" s="403" t="s">
        <v>1068</v>
      </c>
      <c r="C464" s="404" t="s">
        <v>1069</v>
      </c>
      <c r="D464" s="404" t="s">
        <v>1046</v>
      </c>
      <c r="E464" s="404" t="s">
        <v>1047</v>
      </c>
      <c r="F464" s="404" t="s">
        <v>123</v>
      </c>
      <c r="G464" s="367" t="s">
        <v>130</v>
      </c>
      <c r="H464" s="400" t="s">
        <v>125</v>
      </c>
    </row>
    <row r="465" spans="2:8" s="41" customFormat="1">
      <c r="B465" s="403" t="s">
        <v>1070</v>
      </c>
      <c r="C465" s="404" t="s">
        <v>1071</v>
      </c>
      <c r="D465" s="404" t="s">
        <v>1046</v>
      </c>
      <c r="E465" s="404" t="s">
        <v>1047</v>
      </c>
      <c r="F465" s="404" t="s">
        <v>123</v>
      </c>
      <c r="G465" s="367" t="s">
        <v>130</v>
      </c>
      <c r="H465" s="400" t="s">
        <v>125</v>
      </c>
    </row>
    <row r="466" spans="2:8" s="41" customFormat="1">
      <c r="B466" s="403" t="s">
        <v>1072</v>
      </c>
      <c r="C466" s="404" t="s">
        <v>1073</v>
      </c>
      <c r="D466" s="404" t="s">
        <v>1046</v>
      </c>
      <c r="E466" s="404" t="s">
        <v>1047</v>
      </c>
      <c r="F466" s="404" t="s">
        <v>123</v>
      </c>
      <c r="G466" s="367" t="s">
        <v>130</v>
      </c>
      <c r="H466" s="400" t="s">
        <v>125</v>
      </c>
    </row>
    <row r="467" spans="2:8" s="41" customFormat="1">
      <c r="B467" s="403" t="s">
        <v>1074</v>
      </c>
      <c r="C467" s="404" t="s">
        <v>1075</v>
      </c>
      <c r="D467" s="404" t="s">
        <v>1046</v>
      </c>
      <c r="E467" s="404" t="s">
        <v>1047</v>
      </c>
      <c r="F467" s="404" t="s">
        <v>123</v>
      </c>
      <c r="G467" s="367" t="s">
        <v>130</v>
      </c>
      <c r="H467" s="400" t="s">
        <v>125</v>
      </c>
    </row>
    <row r="468" spans="2:8" s="41" customFormat="1">
      <c r="B468" s="403" t="s">
        <v>1076</v>
      </c>
      <c r="C468" s="404" t="s">
        <v>1077</v>
      </c>
      <c r="D468" s="404" t="s">
        <v>1046</v>
      </c>
      <c r="E468" s="404" t="s">
        <v>1047</v>
      </c>
      <c r="F468" s="404" t="s">
        <v>123</v>
      </c>
      <c r="G468" s="367" t="s">
        <v>130</v>
      </c>
      <c r="H468" s="400" t="s">
        <v>125</v>
      </c>
    </row>
    <row r="469" spans="2:8" s="41" customFormat="1">
      <c r="B469" s="403" t="s">
        <v>1078</v>
      </c>
      <c r="C469" s="404" t="s">
        <v>1079</v>
      </c>
      <c r="D469" s="404" t="s">
        <v>1046</v>
      </c>
      <c r="E469" s="404" t="s">
        <v>1047</v>
      </c>
      <c r="F469" s="404" t="s">
        <v>123</v>
      </c>
      <c r="G469" s="367" t="s">
        <v>130</v>
      </c>
      <c r="H469" s="400" t="s">
        <v>125</v>
      </c>
    </row>
    <row r="470" spans="2:8" s="41" customFormat="1">
      <c r="B470" s="403" t="s">
        <v>1080</v>
      </c>
      <c r="C470" s="404" t="s">
        <v>1081</v>
      </c>
      <c r="D470" s="404" t="s">
        <v>1046</v>
      </c>
      <c r="E470" s="404" t="s">
        <v>1047</v>
      </c>
      <c r="F470" s="404" t="s">
        <v>123</v>
      </c>
      <c r="G470" s="367" t="s">
        <v>130</v>
      </c>
      <c r="H470" s="400" t="s">
        <v>125</v>
      </c>
    </row>
    <row r="471" spans="2:8" s="41" customFormat="1">
      <c r="B471" s="403" t="s">
        <v>1082</v>
      </c>
      <c r="C471" s="404" t="s">
        <v>1083</v>
      </c>
      <c r="D471" s="404" t="s">
        <v>1046</v>
      </c>
      <c r="E471" s="404" t="s">
        <v>1047</v>
      </c>
      <c r="F471" s="404" t="s">
        <v>123</v>
      </c>
      <c r="G471" s="367" t="s">
        <v>130</v>
      </c>
      <c r="H471" s="400" t="s">
        <v>125</v>
      </c>
    </row>
    <row r="472" spans="2:8" s="41" customFormat="1">
      <c r="B472" s="403" t="s">
        <v>1084</v>
      </c>
      <c r="C472" s="404" t="s">
        <v>1085</v>
      </c>
      <c r="D472" s="404" t="s">
        <v>1046</v>
      </c>
      <c r="E472" s="404" t="s">
        <v>1047</v>
      </c>
      <c r="F472" s="404" t="s">
        <v>123</v>
      </c>
      <c r="G472" s="367" t="s">
        <v>130</v>
      </c>
      <c r="H472" s="400" t="s">
        <v>125</v>
      </c>
    </row>
    <row r="473" spans="2:8" s="41" customFormat="1">
      <c r="B473" s="403" t="s">
        <v>1086</v>
      </c>
      <c r="C473" s="404" t="s">
        <v>1087</v>
      </c>
      <c r="D473" s="404" t="s">
        <v>1046</v>
      </c>
      <c r="E473" s="404" t="s">
        <v>1047</v>
      </c>
      <c r="F473" s="404" t="s">
        <v>123</v>
      </c>
      <c r="G473" s="367" t="s">
        <v>130</v>
      </c>
      <c r="H473" s="400" t="s">
        <v>125</v>
      </c>
    </row>
    <row r="474" spans="2:8" s="41" customFormat="1">
      <c r="B474" s="403" t="s">
        <v>1088</v>
      </c>
      <c r="C474" s="404" t="s">
        <v>1089</v>
      </c>
      <c r="D474" s="404" t="s">
        <v>1046</v>
      </c>
      <c r="E474" s="404" t="s">
        <v>1047</v>
      </c>
      <c r="F474" s="404" t="s">
        <v>123</v>
      </c>
      <c r="G474" s="367" t="s">
        <v>130</v>
      </c>
      <c r="H474" s="400" t="s">
        <v>125</v>
      </c>
    </row>
    <row r="475" spans="2:8" s="41" customFormat="1">
      <c r="B475" s="403" t="s">
        <v>1090</v>
      </c>
      <c r="C475" s="404" t="s">
        <v>1091</v>
      </c>
      <c r="D475" s="404" t="s">
        <v>1046</v>
      </c>
      <c r="E475" s="404" t="s">
        <v>1047</v>
      </c>
      <c r="F475" s="404" t="s">
        <v>123</v>
      </c>
      <c r="G475" s="367" t="s">
        <v>130</v>
      </c>
      <c r="H475" s="400" t="s">
        <v>125</v>
      </c>
    </row>
    <row r="476" spans="2:8" s="41" customFormat="1">
      <c r="B476" s="403" t="s">
        <v>1092</v>
      </c>
      <c r="C476" s="404" t="s">
        <v>1093</v>
      </c>
      <c r="D476" s="404" t="s">
        <v>1046</v>
      </c>
      <c r="E476" s="404" t="s">
        <v>1047</v>
      </c>
      <c r="F476" s="404" t="s">
        <v>123</v>
      </c>
      <c r="G476" s="367" t="s">
        <v>130</v>
      </c>
      <c r="H476" s="400" t="s">
        <v>125</v>
      </c>
    </row>
    <row r="477" spans="2:8" s="41" customFormat="1">
      <c r="B477" s="403" t="s">
        <v>1094</v>
      </c>
      <c r="C477" s="404" t="s">
        <v>1095</v>
      </c>
      <c r="D477" s="404" t="s">
        <v>1046</v>
      </c>
      <c r="E477" s="404" t="s">
        <v>1047</v>
      </c>
      <c r="F477" s="404" t="s">
        <v>123</v>
      </c>
      <c r="G477" s="367" t="s">
        <v>130</v>
      </c>
      <c r="H477" s="400" t="s">
        <v>125</v>
      </c>
    </row>
    <row r="478" spans="2:8" s="41" customFormat="1">
      <c r="B478" s="403" t="s">
        <v>1096</v>
      </c>
      <c r="C478" s="404" t="s">
        <v>1097</v>
      </c>
      <c r="D478" s="404" t="s">
        <v>1046</v>
      </c>
      <c r="E478" s="404" t="s">
        <v>1047</v>
      </c>
      <c r="F478" s="404" t="s">
        <v>123</v>
      </c>
      <c r="G478" s="367" t="s">
        <v>130</v>
      </c>
      <c r="H478" s="400" t="s">
        <v>125</v>
      </c>
    </row>
    <row r="479" spans="2:8" s="41" customFormat="1">
      <c r="B479" s="403" t="s">
        <v>1098</v>
      </c>
      <c r="C479" s="404" t="s">
        <v>1099</v>
      </c>
      <c r="D479" s="404" t="s">
        <v>1046</v>
      </c>
      <c r="E479" s="404" t="s">
        <v>1047</v>
      </c>
      <c r="F479" s="404" t="s">
        <v>123</v>
      </c>
      <c r="G479" s="367" t="s">
        <v>130</v>
      </c>
      <c r="H479" s="400" t="s">
        <v>125</v>
      </c>
    </row>
    <row r="480" spans="2:8" s="41" customFormat="1">
      <c r="B480" s="403" t="s">
        <v>1100</v>
      </c>
      <c r="C480" s="404" t="s">
        <v>1101</v>
      </c>
      <c r="D480" s="404" t="s">
        <v>1046</v>
      </c>
      <c r="E480" s="404" t="s">
        <v>1047</v>
      </c>
      <c r="F480" s="404" t="s">
        <v>123</v>
      </c>
      <c r="G480" s="367" t="s">
        <v>130</v>
      </c>
      <c r="H480" s="400" t="s">
        <v>125</v>
      </c>
    </row>
    <row r="481" spans="2:8" s="41" customFormat="1">
      <c r="B481" s="403" t="s">
        <v>1102</v>
      </c>
      <c r="C481" s="404" t="s">
        <v>1103</v>
      </c>
      <c r="D481" s="404" t="s">
        <v>1046</v>
      </c>
      <c r="E481" s="404" t="s">
        <v>1047</v>
      </c>
      <c r="F481" s="404" t="s">
        <v>123</v>
      </c>
      <c r="G481" s="367" t="s">
        <v>130</v>
      </c>
      <c r="H481" s="400" t="s">
        <v>125</v>
      </c>
    </row>
    <row r="482" spans="2:8" s="41" customFormat="1">
      <c r="B482" s="403" t="s">
        <v>1104</v>
      </c>
      <c r="C482" s="404" t="s">
        <v>1105</v>
      </c>
      <c r="D482" s="404" t="s">
        <v>1046</v>
      </c>
      <c r="E482" s="404" t="s">
        <v>1047</v>
      </c>
      <c r="F482" s="404" t="s">
        <v>123</v>
      </c>
      <c r="G482" s="367" t="s">
        <v>130</v>
      </c>
      <c r="H482" s="400" t="s">
        <v>125</v>
      </c>
    </row>
    <row r="483" spans="2:8" s="41" customFormat="1">
      <c r="B483" s="403" t="s">
        <v>1106</v>
      </c>
      <c r="C483" s="404" t="s">
        <v>1107</v>
      </c>
      <c r="D483" s="404" t="s">
        <v>1108</v>
      </c>
      <c r="E483" s="404" t="s">
        <v>1109</v>
      </c>
      <c r="F483" s="404" t="s">
        <v>123</v>
      </c>
      <c r="G483" s="367" t="s">
        <v>130</v>
      </c>
      <c r="H483" s="400" t="s">
        <v>125</v>
      </c>
    </row>
    <row r="484" spans="2:8" s="41" customFormat="1">
      <c r="B484" s="403" t="s">
        <v>1110</v>
      </c>
      <c r="C484" s="404" t="s">
        <v>1111</v>
      </c>
      <c r="D484" s="404" t="s">
        <v>1108</v>
      </c>
      <c r="E484" s="404" t="s">
        <v>1109</v>
      </c>
      <c r="F484" s="404" t="s">
        <v>123</v>
      </c>
      <c r="G484" s="367" t="s">
        <v>130</v>
      </c>
      <c r="H484" s="400" t="s">
        <v>125</v>
      </c>
    </row>
    <row r="485" spans="2:8" s="41" customFormat="1">
      <c r="B485" s="403" t="s">
        <v>1112</v>
      </c>
      <c r="C485" s="404" t="s">
        <v>1113</v>
      </c>
      <c r="D485" s="404" t="s">
        <v>1108</v>
      </c>
      <c r="E485" s="404" t="s">
        <v>1109</v>
      </c>
      <c r="F485" s="404" t="s">
        <v>123</v>
      </c>
      <c r="G485" s="367" t="s">
        <v>130</v>
      </c>
      <c r="H485" s="400" t="s">
        <v>125</v>
      </c>
    </row>
    <row r="486" spans="2:8" s="41" customFormat="1">
      <c r="B486" s="403" t="s">
        <v>1114</v>
      </c>
      <c r="C486" s="404" t="s">
        <v>1115</v>
      </c>
      <c r="D486" s="404" t="s">
        <v>1108</v>
      </c>
      <c r="E486" s="404" t="s">
        <v>1109</v>
      </c>
      <c r="F486" s="404" t="s">
        <v>123</v>
      </c>
      <c r="G486" s="367" t="s">
        <v>130</v>
      </c>
      <c r="H486" s="400" t="s">
        <v>125</v>
      </c>
    </row>
    <row r="487" spans="2:8" s="41" customFormat="1">
      <c r="B487" s="403" t="s">
        <v>1116</v>
      </c>
      <c r="C487" s="404" t="s">
        <v>1117</v>
      </c>
      <c r="D487" s="404" t="s">
        <v>1108</v>
      </c>
      <c r="E487" s="404" t="s">
        <v>1109</v>
      </c>
      <c r="F487" s="404" t="s">
        <v>123</v>
      </c>
      <c r="G487" s="367" t="s">
        <v>130</v>
      </c>
      <c r="H487" s="400" t="s">
        <v>125</v>
      </c>
    </row>
    <row r="488" spans="2:8" s="41" customFormat="1">
      <c r="B488" s="403" t="s">
        <v>1118</v>
      </c>
      <c r="C488" s="404" t="s">
        <v>1119</v>
      </c>
      <c r="D488" s="404" t="s">
        <v>1108</v>
      </c>
      <c r="E488" s="404" t="s">
        <v>1109</v>
      </c>
      <c r="F488" s="404" t="s">
        <v>123</v>
      </c>
      <c r="G488" s="367" t="s">
        <v>130</v>
      </c>
      <c r="H488" s="400" t="s">
        <v>125</v>
      </c>
    </row>
    <row r="489" spans="2:8" s="41" customFormat="1">
      <c r="B489" s="403" t="s">
        <v>1120</v>
      </c>
      <c r="C489" s="404" t="s">
        <v>1121</v>
      </c>
      <c r="D489" s="404" t="s">
        <v>1108</v>
      </c>
      <c r="E489" s="404" t="s">
        <v>1109</v>
      </c>
      <c r="F489" s="404" t="s">
        <v>123</v>
      </c>
      <c r="G489" s="367" t="s">
        <v>130</v>
      </c>
      <c r="H489" s="400" t="s">
        <v>125</v>
      </c>
    </row>
    <row r="490" spans="2:8" s="41" customFormat="1">
      <c r="B490" s="403" t="s">
        <v>1122</v>
      </c>
      <c r="C490" s="404" t="s">
        <v>1123</v>
      </c>
      <c r="D490" s="404" t="s">
        <v>1108</v>
      </c>
      <c r="E490" s="404" t="s">
        <v>1109</v>
      </c>
      <c r="F490" s="404" t="s">
        <v>123</v>
      </c>
      <c r="G490" s="367" t="s">
        <v>130</v>
      </c>
      <c r="H490" s="400" t="s">
        <v>125</v>
      </c>
    </row>
    <row r="491" spans="2:8" s="41" customFormat="1">
      <c r="B491" s="403" t="s">
        <v>1124</v>
      </c>
      <c r="C491" s="404" t="s">
        <v>1125</v>
      </c>
      <c r="D491" s="404" t="s">
        <v>1108</v>
      </c>
      <c r="E491" s="404" t="s">
        <v>1109</v>
      </c>
      <c r="F491" s="404" t="s">
        <v>123</v>
      </c>
      <c r="G491" s="367" t="s">
        <v>130</v>
      </c>
      <c r="H491" s="400" t="s">
        <v>125</v>
      </c>
    </row>
    <row r="492" spans="2:8" s="41" customFormat="1">
      <c r="B492" s="403" t="s">
        <v>1126</v>
      </c>
      <c r="C492" s="404" t="s">
        <v>1127</v>
      </c>
      <c r="D492" s="404" t="s">
        <v>1108</v>
      </c>
      <c r="E492" s="404" t="s">
        <v>1109</v>
      </c>
      <c r="F492" s="404" t="s">
        <v>123</v>
      </c>
      <c r="G492" s="367" t="s">
        <v>130</v>
      </c>
      <c r="H492" s="400" t="s">
        <v>125</v>
      </c>
    </row>
    <row r="493" spans="2:8" s="41" customFormat="1">
      <c r="B493" s="403" t="s">
        <v>1128</v>
      </c>
      <c r="C493" s="404" t="s">
        <v>1129</v>
      </c>
      <c r="D493" s="404" t="s">
        <v>1108</v>
      </c>
      <c r="E493" s="404" t="s">
        <v>1109</v>
      </c>
      <c r="F493" s="404" t="s">
        <v>123</v>
      </c>
      <c r="G493" s="367" t="s">
        <v>130</v>
      </c>
      <c r="H493" s="400" t="s">
        <v>125</v>
      </c>
    </row>
    <row r="494" spans="2:8" s="41" customFormat="1">
      <c r="B494" s="403" t="s">
        <v>1130</v>
      </c>
      <c r="C494" s="404" t="s">
        <v>1131</v>
      </c>
      <c r="D494" s="404" t="s">
        <v>1108</v>
      </c>
      <c r="E494" s="404" t="s">
        <v>1109</v>
      </c>
      <c r="F494" s="404" t="s">
        <v>123</v>
      </c>
      <c r="G494" s="367" t="s">
        <v>130</v>
      </c>
      <c r="H494" s="400" t="s">
        <v>125</v>
      </c>
    </row>
    <row r="495" spans="2:8" s="41" customFormat="1">
      <c r="B495" s="403" t="s">
        <v>1132</v>
      </c>
      <c r="C495" s="404" t="s">
        <v>1133</v>
      </c>
      <c r="D495" s="404" t="s">
        <v>1108</v>
      </c>
      <c r="E495" s="404" t="s">
        <v>1109</v>
      </c>
      <c r="F495" s="404" t="s">
        <v>123</v>
      </c>
      <c r="G495" s="367" t="s">
        <v>130</v>
      </c>
      <c r="H495" s="400" t="s">
        <v>125</v>
      </c>
    </row>
    <row r="496" spans="2:8" s="41" customFormat="1">
      <c r="B496" s="403" t="s">
        <v>1134</v>
      </c>
      <c r="C496" s="404" t="s">
        <v>1135</v>
      </c>
      <c r="D496" s="404" t="s">
        <v>1108</v>
      </c>
      <c r="E496" s="404" t="s">
        <v>1109</v>
      </c>
      <c r="F496" s="404" t="s">
        <v>123</v>
      </c>
      <c r="G496" s="367" t="s">
        <v>130</v>
      </c>
      <c r="H496" s="400" t="s">
        <v>125</v>
      </c>
    </row>
    <row r="497" spans="2:8" s="41" customFormat="1">
      <c r="B497" s="403" t="s">
        <v>1136</v>
      </c>
      <c r="C497" s="404" t="s">
        <v>1137</v>
      </c>
      <c r="D497" s="404" t="s">
        <v>1108</v>
      </c>
      <c r="E497" s="404" t="s">
        <v>1109</v>
      </c>
      <c r="F497" s="404" t="s">
        <v>123</v>
      </c>
      <c r="G497" s="367" t="s">
        <v>130</v>
      </c>
      <c r="H497" s="400" t="s">
        <v>125</v>
      </c>
    </row>
    <row r="498" spans="2:8" s="41" customFormat="1">
      <c r="B498" s="403" t="s">
        <v>1138</v>
      </c>
      <c r="C498" s="404" t="s">
        <v>1139</v>
      </c>
      <c r="D498" s="404" t="s">
        <v>1108</v>
      </c>
      <c r="E498" s="404" t="s">
        <v>1109</v>
      </c>
      <c r="F498" s="404" t="s">
        <v>123</v>
      </c>
      <c r="G498" s="367" t="s">
        <v>130</v>
      </c>
      <c r="H498" s="400" t="s">
        <v>125</v>
      </c>
    </row>
    <row r="499" spans="2:8" s="41" customFormat="1">
      <c r="B499" s="403" t="s">
        <v>1140</v>
      </c>
      <c r="C499" s="404" t="s">
        <v>1141</v>
      </c>
      <c r="D499" s="404" t="s">
        <v>1108</v>
      </c>
      <c r="E499" s="404" t="s">
        <v>1109</v>
      </c>
      <c r="F499" s="404" t="s">
        <v>123</v>
      </c>
      <c r="G499" s="367" t="s">
        <v>130</v>
      </c>
      <c r="H499" s="400" t="s">
        <v>125</v>
      </c>
    </row>
    <row r="500" spans="2:8" s="41" customFormat="1">
      <c r="B500" s="403" t="s">
        <v>1142</v>
      </c>
      <c r="C500" s="404" t="s">
        <v>1143</v>
      </c>
      <c r="D500" s="404" t="s">
        <v>1108</v>
      </c>
      <c r="E500" s="404" t="s">
        <v>1109</v>
      </c>
      <c r="F500" s="404" t="s">
        <v>123</v>
      </c>
      <c r="G500" s="367" t="s">
        <v>130</v>
      </c>
      <c r="H500" s="400" t="s">
        <v>125</v>
      </c>
    </row>
    <row r="501" spans="2:8" s="41" customFormat="1">
      <c r="B501" s="403" t="s">
        <v>1144</v>
      </c>
      <c r="C501" s="404" t="s">
        <v>1145</v>
      </c>
      <c r="D501" s="404" t="s">
        <v>1108</v>
      </c>
      <c r="E501" s="404" t="s">
        <v>1109</v>
      </c>
      <c r="F501" s="404" t="s">
        <v>123</v>
      </c>
      <c r="G501" s="367" t="s">
        <v>130</v>
      </c>
      <c r="H501" s="400" t="s">
        <v>125</v>
      </c>
    </row>
    <row r="502" spans="2:8" s="41" customFormat="1">
      <c r="B502" s="403" t="s">
        <v>1146</v>
      </c>
      <c r="C502" s="404" t="s">
        <v>1147</v>
      </c>
      <c r="D502" s="404" t="s">
        <v>1108</v>
      </c>
      <c r="E502" s="404" t="s">
        <v>1109</v>
      </c>
      <c r="F502" s="404" t="s">
        <v>123</v>
      </c>
      <c r="G502" s="367" t="s">
        <v>130</v>
      </c>
      <c r="H502" s="400" t="s">
        <v>125</v>
      </c>
    </row>
    <row r="503" spans="2:8" s="41" customFormat="1">
      <c r="B503" s="403" t="s">
        <v>1148</v>
      </c>
      <c r="C503" s="404" t="s">
        <v>1149</v>
      </c>
      <c r="D503" s="404" t="s">
        <v>1108</v>
      </c>
      <c r="E503" s="404" t="s">
        <v>1109</v>
      </c>
      <c r="F503" s="404" t="s">
        <v>123</v>
      </c>
      <c r="G503" s="367" t="s">
        <v>130</v>
      </c>
      <c r="H503" s="400" t="s">
        <v>125</v>
      </c>
    </row>
    <row r="504" spans="2:8" s="41" customFormat="1">
      <c r="B504" s="403" t="s">
        <v>1150</v>
      </c>
      <c r="C504" s="404" t="s">
        <v>1151</v>
      </c>
      <c r="D504" s="404" t="s">
        <v>1108</v>
      </c>
      <c r="E504" s="404" t="s">
        <v>1109</v>
      </c>
      <c r="F504" s="404" t="s">
        <v>123</v>
      </c>
      <c r="G504" s="367" t="s">
        <v>130</v>
      </c>
      <c r="H504" s="400" t="s">
        <v>125</v>
      </c>
    </row>
    <row r="505" spans="2:8" s="41" customFormat="1">
      <c r="B505" s="403" t="s">
        <v>1152</v>
      </c>
      <c r="C505" s="404" t="s">
        <v>1153</v>
      </c>
      <c r="D505" s="404" t="s">
        <v>1108</v>
      </c>
      <c r="E505" s="404" t="s">
        <v>1109</v>
      </c>
      <c r="F505" s="404" t="s">
        <v>123</v>
      </c>
      <c r="G505" s="367" t="s">
        <v>130</v>
      </c>
      <c r="H505" s="400" t="s">
        <v>125</v>
      </c>
    </row>
    <row r="506" spans="2:8" s="41" customFormat="1">
      <c r="B506" s="403" t="s">
        <v>1154</v>
      </c>
      <c r="C506" s="404" t="s">
        <v>1155</v>
      </c>
      <c r="D506" s="404" t="s">
        <v>1108</v>
      </c>
      <c r="E506" s="404" t="s">
        <v>1109</v>
      </c>
      <c r="F506" s="404" t="s">
        <v>123</v>
      </c>
      <c r="G506" s="367" t="s">
        <v>130</v>
      </c>
      <c r="H506" s="400" t="s">
        <v>125</v>
      </c>
    </row>
    <row r="507" spans="2:8" s="41" customFormat="1">
      <c r="B507" s="403" t="s">
        <v>1156</v>
      </c>
      <c r="C507" s="404" t="s">
        <v>1157</v>
      </c>
      <c r="D507" s="404" t="s">
        <v>1108</v>
      </c>
      <c r="E507" s="404" t="s">
        <v>1109</v>
      </c>
      <c r="F507" s="404" t="s">
        <v>123</v>
      </c>
      <c r="G507" s="367" t="s">
        <v>130</v>
      </c>
      <c r="H507" s="400" t="s">
        <v>125</v>
      </c>
    </row>
    <row r="508" spans="2:8" s="41" customFormat="1">
      <c r="B508" s="403" t="s">
        <v>1158</v>
      </c>
      <c r="C508" s="404" t="s">
        <v>1159</v>
      </c>
      <c r="D508" s="404" t="s">
        <v>1108</v>
      </c>
      <c r="E508" s="404" t="s">
        <v>1109</v>
      </c>
      <c r="F508" s="404" t="s">
        <v>123</v>
      </c>
      <c r="G508" s="367" t="s">
        <v>130</v>
      </c>
      <c r="H508" s="400" t="s">
        <v>125</v>
      </c>
    </row>
    <row r="509" spans="2:8" s="41" customFormat="1">
      <c r="B509" s="403" t="s">
        <v>1160</v>
      </c>
      <c r="C509" s="404" t="s">
        <v>1161</v>
      </c>
      <c r="D509" s="404" t="s">
        <v>1108</v>
      </c>
      <c r="E509" s="404" t="s">
        <v>1109</v>
      </c>
      <c r="F509" s="404" t="s">
        <v>123</v>
      </c>
      <c r="G509" s="367" t="s">
        <v>130</v>
      </c>
      <c r="H509" s="400" t="s">
        <v>125</v>
      </c>
    </row>
    <row r="510" spans="2:8" s="41" customFormat="1">
      <c r="B510" s="403" t="s">
        <v>1162</v>
      </c>
      <c r="C510" s="404" t="s">
        <v>1163</v>
      </c>
      <c r="D510" s="404" t="s">
        <v>1108</v>
      </c>
      <c r="E510" s="404" t="s">
        <v>1109</v>
      </c>
      <c r="F510" s="404" t="s">
        <v>123</v>
      </c>
      <c r="G510" s="367" t="s">
        <v>130</v>
      </c>
      <c r="H510" s="400" t="s">
        <v>125</v>
      </c>
    </row>
    <row r="511" spans="2:8" s="41" customFormat="1">
      <c r="B511" s="403" t="s">
        <v>1164</v>
      </c>
      <c r="C511" s="404" t="s">
        <v>1165</v>
      </c>
      <c r="D511" s="404" t="s">
        <v>1108</v>
      </c>
      <c r="E511" s="404" t="s">
        <v>1109</v>
      </c>
      <c r="F511" s="404" t="s">
        <v>123</v>
      </c>
      <c r="G511" s="367" t="s">
        <v>130</v>
      </c>
      <c r="H511" s="400" t="s">
        <v>125</v>
      </c>
    </row>
    <row r="512" spans="2:8" s="41" customFormat="1">
      <c r="B512" s="403" t="s">
        <v>1166</v>
      </c>
      <c r="C512" s="404" t="s">
        <v>1167</v>
      </c>
      <c r="D512" s="404" t="s">
        <v>1108</v>
      </c>
      <c r="E512" s="404" t="s">
        <v>1109</v>
      </c>
      <c r="F512" s="404" t="s">
        <v>123</v>
      </c>
      <c r="G512" s="367" t="s">
        <v>130</v>
      </c>
      <c r="H512" s="400" t="s">
        <v>125</v>
      </c>
    </row>
    <row r="513" spans="2:8" s="41" customFormat="1">
      <c r="B513" s="403" t="s">
        <v>1168</v>
      </c>
      <c r="C513" s="404" t="s">
        <v>1169</v>
      </c>
      <c r="D513" s="404" t="s">
        <v>1108</v>
      </c>
      <c r="E513" s="404" t="s">
        <v>1109</v>
      </c>
      <c r="F513" s="404" t="s">
        <v>123</v>
      </c>
      <c r="G513" s="367" t="s">
        <v>130</v>
      </c>
      <c r="H513" s="400" t="s">
        <v>125</v>
      </c>
    </row>
    <row r="514" spans="2:8" s="41" customFormat="1">
      <c r="B514" s="403" t="s">
        <v>1170</v>
      </c>
      <c r="C514" s="404" t="s">
        <v>1171</v>
      </c>
      <c r="D514" s="404" t="s">
        <v>1172</v>
      </c>
      <c r="E514" s="404" t="s">
        <v>1173</v>
      </c>
      <c r="F514" s="404" t="s">
        <v>123</v>
      </c>
      <c r="G514" s="367" t="s">
        <v>130</v>
      </c>
      <c r="H514" s="400" t="s">
        <v>125</v>
      </c>
    </row>
    <row r="515" spans="2:8" s="41" customFormat="1">
      <c r="B515" s="403" t="s">
        <v>1174</v>
      </c>
      <c r="C515" s="404" t="s">
        <v>1175</v>
      </c>
      <c r="D515" s="404" t="s">
        <v>1172</v>
      </c>
      <c r="E515" s="404" t="s">
        <v>1173</v>
      </c>
      <c r="F515" s="404" t="s">
        <v>123</v>
      </c>
      <c r="G515" s="367" t="s">
        <v>130</v>
      </c>
      <c r="H515" s="400" t="s">
        <v>125</v>
      </c>
    </row>
    <row r="516" spans="2:8" s="41" customFormat="1">
      <c r="B516" s="403" t="s">
        <v>1176</v>
      </c>
      <c r="C516" s="404" t="s">
        <v>1177</v>
      </c>
      <c r="D516" s="404" t="s">
        <v>1172</v>
      </c>
      <c r="E516" s="404" t="s">
        <v>1173</v>
      </c>
      <c r="F516" s="404" t="s">
        <v>123</v>
      </c>
      <c r="G516" s="367" t="s">
        <v>130</v>
      </c>
      <c r="H516" s="400" t="s">
        <v>125</v>
      </c>
    </row>
    <row r="517" spans="2:8" s="41" customFormat="1">
      <c r="B517" s="403" t="s">
        <v>1178</v>
      </c>
      <c r="C517" s="404" t="s">
        <v>1179</v>
      </c>
      <c r="D517" s="404" t="s">
        <v>1172</v>
      </c>
      <c r="E517" s="404" t="s">
        <v>1173</v>
      </c>
      <c r="F517" s="404" t="s">
        <v>123</v>
      </c>
      <c r="G517" s="367" t="s">
        <v>130</v>
      </c>
      <c r="H517" s="400" t="s">
        <v>125</v>
      </c>
    </row>
    <row r="518" spans="2:8" s="41" customFormat="1">
      <c r="B518" s="403" t="s">
        <v>1180</v>
      </c>
      <c r="C518" s="404" t="s">
        <v>1181</v>
      </c>
      <c r="D518" s="404" t="s">
        <v>1172</v>
      </c>
      <c r="E518" s="404" t="s">
        <v>1173</v>
      </c>
      <c r="F518" s="404" t="s">
        <v>123</v>
      </c>
      <c r="G518" s="367" t="s">
        <v>130</v>
      </c>
      <c r="H518" s="400" t="s">
        <v>125</v>
      </c>
    </row>
    <row r="519" spans="2:8" s="41" customFormat="1">
      <c r="B519" s="403" t="s">
        <v>1182</v>
      </c>
      <c r="C519" s="404" t="s">
        <v>1183</v>
      </c>
      <c r="D519" s="404" t="s">
        <v>1172</v>
      </c>
      <c r="E519" s="404" t="s">
        <v>1173</v>
      </c>
      <c r="F519" s="404" t="s">
        <v>123</v>
      </c>
      <c r="G519" s="367" t="s">
        <v>130</v>
      </c>
      <c r="H519" s="400" t="s">
        <v>125</v>
      </c>
    </row>
    <row r="520" spans="2:8" s="41" customFormat="1">
      <c r="B520" s="403" t="s">
        <v>1184</v>
      </c>
      <c r="C520" s="404" t="s">
        <v>1185</v>
      </c>
      <c r="D520" s="404" t="s">
        <v>1172</v>
      </c>
      <c r="E520" s="404" t="s">
        <v>1173</v>
      </c>
      <c r="F520" s="404" t="s">
        <v>123</v>
      </c>
      <c r="G520" s="367" t="s">
        <v>130</v>
      </c>
      <c r="H520" s="400" t="s">
        <v>125</v>
      </c>
    </row>
    <row r="521" spans="2:8" s="41" customFormat="1">
      <c r="B521" s="403" t="s">
        <v>1186</v>
      </c>
      <c r="C521" s="404" t="s">
        <v>1187</v>
      </c>
      <c r="D521" s="404" t="s">
        <v>1172</v>
      </c>
      <c r="E521" s="404" t="s">
        <v>1173</v>
      </c>
      <c r="F521" s="404" t="s">
        <v>123</v>
      </c>
      <c r="G521" s="367" t="s">
        <v>130</v>
      </c>
      <c r="H521" s="400" t="s">
        <v>125</v>
      </c>
    </row>
    <row r="522" spans="2:8" s="41" customFormat="1">
      <c r="B522" s="403" t="s">
        <v>1188</v>
      </c>
      <c r="C522" s="404" t="s">
        <v>1189</v>
      </c>
      <c r="D522" s="404" t="s">
        <v>1172</v>
      </c>
      <c r="E522" s="404" t="s">
        <v>1173</v>
      </c>
      <c r="F522" s="404" t="s">
        <v>123</v>
      </c>
      <c r="G522" s="367" t="s">
        <v>130</v>
      </c>
      <c r="H522" s="400" t="s">
        <v>125</v>
      </c>
    </row>
    <row r="523" spans="2:8" s="41" customFormat="1">
      <c r="B523" s="403" t="s">
        <v>1190</v>
      </c>
      <c r="C523" s="404" t="s">
        <v>1191</v>
      </c>
      <c r="D523" s="404" t="s">
        <v>1172</v>
      </c>
      <c r="E523" s="404" t="s">
        <v>1173</v>
      </c>
      <c r="F523" s="404" t="s">
        <v>123</v>
      </c>
      <c r="G523" s="367" t="s">
        <v>130</v>
      </c>
      <c r="H523" s="400" t="s">
        <v>125</v>
      </c>
    </row>
    <row r="524" spans="2:8" s="41" customFormat="1">
      <c r="B524" s="403" t="s">
        <v>1192</v>
      </c>
      <c r="C524" s="404" t="s">
        <v>1193</v>
      </c>
      <c r="D524" s="404" t="s">
        <v>1172</v>
      </c>
      <c r="E524" s="404" t="s">
        <v>1173</v>
      </c>
      <c r="F524" s="404" t="s">
        <v>123</v>
      </c>
      <c r="G524" s="367" t="s">
        <v>130</v>
      </c>
      <c r="H524" s="400" t="s">
        <v>125</v>
      </c>
    </row>
    <row r="525" spans="2:8" s="41" customFormat="1">
      <c r="B525" s="403" t="s">
        <v>1194</v>
      </c>
      <c r="C525" s="404" t="s">
        <v>1195</v>
      </c>
      <c r="D525" s="404" t="s">
        <v>1172</v>
      </c>
      <c r="E525" s="404" t="s">
        <v>1173</v>
      </c>
      <c r="F525" s="404" t="s">
        <v>123</v>
      </c>
      <c r="G525" s="367" t="s">
        <v>130</v>
      </c>
      <c r="H525" s="400" t="s">
        <v>125</v>
      </c>
    </row>
    <row r="526" spans="2:8" s="41" customFormat="1">
      <c r="B526" s="403" t="s">
        <v>1196</v>
      </c>
      <c r="C526" s="404" t="s">
        <v>1197</v>
      </c>
      <c r="D526" s="404" t="s">
        <v>1172</v>
      </c>
      <c r="E526" s="404" t="s">
        <v>1173</v>
      </c>
      <c r="F526" s="404" t="s">
        <v>123</v>
      </c>
      <c r="G526" s="367" t="s">
        <v>130</v>
      </c>
      <c r="H526" s="400" t="s">
        <v>125</v>
      </c>
    </row>
    <row r="527" spans="2:8" s="41" customFormat="1">
      <c r="B527" s="403" t="s">
        <v>1198</v>
      </c>
      <c r="C527" s="404" t="s">
        <v>1199</v>
      </c>
      <c r="D527" s="404" t="s">
        <v>1172</v>
      </c>
      <c r="E527" s="404" t="s">
        <v>1173</v>
      </c>
      <c r="F527" s="404" t="s">
        <v>123</v>
      </c>
      <c r="G527" s="367" t="s">
        <v>130</v>
      </c>
      <c r="H527" s="400" t="s">
        <v>125</v>
      </c>
    </row>
    <row r="528" spans="2:8" s="41" customFormat="1">
      <c r="B528" s="403" t="s">
        <v>1200</v>
      </c>
      <c r="C528" s="404" t="s">
        <v>1201</v>
      </c>
      <c r="D528" s="404" t="s">
        <v>1172</v>
      </c>
      <c r="E528" s="404" t="s">
        <v>1173</v>
      </c>
      <c r="F528" s="404" t="s">
        <v>123</v>
      </c>
      <c r="G528" s="367" t="s">
        <v>130</v>
      </c>
      <c r="H528" s="400" t="s">
        <v>125</v>
      </c>
    </row>
    <row r="529" spans="2:8" s="41" customFormat="1">
      <c r="B529" s="403" t="s">
        <v>1202</v>
      </c>
      <c r="C529" s="404" t="s">
        <v>1203</v>
      </c>
      <c r="D529" s="404" t="s">
        <v>1172</v>
      </c>
      <c r="E529" s="404" t="s">
        <v>1173</v>
      </c>
      <c r="F529" s="404" t="s">
        <v>123</v>
      </c>
      <c r="G529" s="367" t="s">
        <v>130</v>
      </c>
      <c r="H529" s="400" t="s">
        <v>125</v>
      </c>
    </row>
    <row r="530" spans="2:8" s="41" customFormat="1">
      <c r="B530" s="403" t="s">
        <v>1204</v>
      </c>
      <c r="C530" s="404" t="s">
        <v>1205</v>
      </c>
      <c r="D530" s="404" t="s">
        <v>1172</v>
      </c>
      <c r="E530" s="404" t="s">
        <v>1173</v>
      </c>
      <c r="F530" s="404" t="s">
        <v>123</v>
      </c>
      <c r="G530" s="367" t="s">
        <v>130</v>
      </c>
      <c r="H530" s="400" t="s">
        <v>125</v>
      </c>
    </row>
    <row r="531" spans="2:8" s="41" customFormat="1">
      <c r="B531" s="403" t="s">
        <v>1206</v>
      </c>
      <c r="C531" s="404" t="s">
        <v>1207</v>
      </c>
      <c r="D531" s="404" t="s">
        <v>1172</v>
      </c>
      <c r="E531" s="404" t="s">
        <v>1173</v>
      </c>
      <c r="F531" s="404" t="s">
        <v>123</v>
      </c>
      <c r="G531" s="367" t="s">
        <v>130</v>
      </c>
      <c r="H531" s="400" t="s">
        <v>125</v>
      </c>
    </row>
    <row r="532" spans="2:8" s="41" customFormat="1">
      <c r="B532" s="403" t="s">
        <v>1208</v>
      </c>
      <c r="C532" s="404" t="s">
        <v>1209</v>
      </c>
      <c r="D532" s="404" t="s">
        <v>1172</v>
      </c>
      <c r="E532" s="404" t="s">
        <v>1173</v>
      </c>
      <c r="F532" s="404" t="s">
        <v>123</v>
      </c>
      <c r="G532" s="367" t="s">
        <v>130</v>
      </c>
      <c r="H532" s="400" t="s">
        <v>125</v>
      </c>
    </row>
    <row r="533" spans="2:8" s="41" customFormat="1">
      <c r="B533" s="403" t="s">
        <v>1210</v>
      </c>
      <c r="C533" s="404" t="s">
        <v>1211</v>
      </c>
      <c r="D533" s="404" t="s">
        <v>1172</v>
      </c>
      <c r="E533" s="404" t="s">
        <v>1173</v>
      </c>
      <c r="F533" s="404" t="s">
        <v>123</v>
      </c>
      <c r="G533" s="367" t="s">
        <v>130</v>
      </c>
      <c r="H533" s="400" t="s">
        <v>125</v>
      </c>
    </row>
    <row r="534" spans="2:8" s="41" customFormat="1">
      <c r="B534" s="403" t="s">
        <v>1212</v>
      </c>
      <c r="C534" s="404" t="s">
        <v>1213</v>
      </c>
      <c r="D534" s="404" t="s">
        <v>1172</v>
      </c>
      <c r="E534" s="404" t="s">
        <v>1173</v>
      </c>
      <c r="F534" s="404" t="s">
        <v>123</v>
      </c>
      <c r="G534" s="367" t="s">
        <v>130</v>
      </c>
      <c r="H534" s="400" t="s">
        <v>125</v>
      </c>
    </row>
    <row r="535" spans="2:8" s="41" customFormat="1">
      <c r="B535" s="403" t="s">
        <v>1214</v>
      </c>
      <c r="C535" s="404" t="s">
        <v>1215</v>
      </c>
      <c r="D535" s="404" t="s">
        <v>1172</v>
      </c>
      <c r="E535" s="404" t="s">
        <v>1173</v>
      </c>
      <c r="F535" s="404" t="s">
        <v>123</v>
      </c>
      <c r="G535" s="367" t="s">
        <v>130</v>
      </c>
      <c r="H535" s="400" t="s">
        <v>125</v>
      </c>
    </row>
    <row r="536" spans="2:8" s="41" customFormat="1">
      <c r="B536" s="403" t="s">
        <v>1216</v>
      </c>
      <c r="C536" s="404" t="s">
        <v>1217</v>
      </c>
      <c r="D536" s="404" t="s">
        <v>1172</v>
      </c>
      <c r="E536" s="404" t="s">
        <v>1173</v>
      </c>
      <c r="F536" s="404" t="s">
        <v>123</v>
      </c>
      <c r="G536" s="367" t="s">
        <v>130</v>
      </c>
      <c r="H536" s="400" t="s">
        <v>125</v>
      </c>
    </row>
    <row r="537" spans="2:8" s="41" customFormat="1">
      <c r="B537" s="403" t="s">
        <v>1218</v>
      </c>
      <c r="C537" s="404" t="s">
        <v>1219</v>
      </c>
      <c r="D537" s="404" t="s">
        <v>1172</v>
      </c>
      <c r="E537" s="404" t="s">
        <v>1173</v>
      </c>
      <c r="F537" s="404" t="s">
        <v>123</v>
      </c>
      <c r="G537" s="367" t="s">
        <v>130</v>
      </c>
      <c r="H537" s="400" t="s">
        <v>125</v>
      </c>
    </row>
    <row r="538" spans="2:8" s="41" customFormat="1">
      <c r="B538" s="403" t="s">
        <v>1220</v>
      </c>
      <c r="C538" s="404" t="s">
        <v>1221</v>
      </c>
      <c r="D538" s="404" t="s">
        <v>1172</v>
      </c>
      <c r="E538" s="404" t="s">
        <v>1173</v>
      </c>
      <c r="F538" s="404" t="s">
        <v>123</v>
      </c>
      <c r="G538" s="367" t="s">
        <v>130</v>
      </c>
      <c r="H538" s="400" t="s">
        <v>125</v>
      </c>
    </row>
    <row r="539" spans="2:8" s="41" customFormat="1">
      <c r="B539" s="403" t="s">
        <v>1222</v>
      </c>
      <c r="C539" s="404" t="s">
        <v>1223</v>
      </c>
      <c r="D539" s="404" t="s">
        <v>1172</v>
      </c>
      <c r="E539" s="404" t="s">
        <v>1173</v>
      </c>
      <c r="F539" s="404" t="s">
        <v>123</v>
      </c>
      <c r="G539" s="367" t="s">
        <v>130</v>
      </c>
      <c r="H539" s="400" t="s">
        <v>125</v>
      </c>
    </row>
    <row r="540" spans="2:8" s="41" customFormat="1">
      <c r="B540" s="403" t="s">
        <v>1224</v>
      </c>
      <c r="C540" s="404" t="s">
        <v>1225</v>
      </c>
      <c r="D540" s="404" t="s">
        <v>1172</v>
      </c>
      <c r="E540" s="404" t="s">
        <v>1173</v>
      </c>
      <c r="F540" s="404" t="s">
        <v>123</v>
      </c>
      <c r="G540" s="367" t="s">
        <v>130</v>
      </c>
      <c r="H540" s="400" t="s">
        <v>125</v>
      </c>
    </row>
    <row r="541" spans="2:8" s="41" customFormat="1">
      <c r="B541" s="403" t="s">
        <v>1226</v>
      </c>
      <c r="C541" s="404" t="s">
        <v>1227</v>
      </c>
      <c r="D541" s="404" t="s">
        <v>1228</v>
      </c>
      <c r="E541" s="404" t="s">
        <v>1229</v>
      </c>
      <c r="F541" s="404" t="s">
        <v>123</v>
      </c>
      <c r="G541" s="367" t="s">
        <v>459</v>
      </c>
      <c r="H541" s="400" t="s">
        <v>125</v>
      </c>
    </row>
    <row r="542" spans="2:8" s="41" customFormat="1">
      <c r="B542" s="403" t="s">
        <v>1230</v>
      </c>
      <c r="C542" s="404" t="s">
        <v>1231</v>
      </c>
      <c r="D542" s="404" t="s">
        <v>1228</v>
      </c>
      <c r="E542" s="404" t="s">
        <v>1229</v>
      </c>
      <c r="F542" s="404" t="s">
        <v>123</v>
      </c>
      <c r="G542" s="367" t="s">
        <v>459</v>
      </c>
      <c r="H542" s="400" t="s">
        <v>125</v>
      </c>
    </row>
    <row r="543" spans="2:8" s="41" customFormat="1">
      <c r="B543" s="403" t="s">
        <v>1232</v>
      </c>
      <c r="C543" s="404" t="s">
        <v>1233</v>
      </c>
      <c r="D543" s="404" t="s">
        <v>1228</v>
      </c>
      <c r="E543" s="404" t="s">
        <v>1229</v>
      </c>
      <c r="F543" s="404" t="s">
        <v>123</v>
      </c>
      <c r="G543" s="367" t="s">
        <v>459</v>
      </c>
      <c r="H543" s="400" t="s">
        <v>125</v>
      </c>
    </row>
    <row r="544" spans="2:8" s="41" customFormat="1">
      <c r="B544" s="403" t="s">
        <v>1234</v>
      </c>
      <c r="C544" s="404" t="s">
        <v>1235</v>
      </c>
      <c r="D544" s="404" t="s">
        <v>1228</v>
      </c>
      <c r="E544" s="404" t="s">
        <v>1229</v>
      </c>
      <c r="F544" s="404" t="s">
        <v>123</v>
      </c>
      <c r="G544" s="367" t="s">
        <v>459</v>
      </c>
      <c r="H544" s="400" t="s">
        <v>125</v>
      </c>
    </row>
    <row r="545" spans="2:8" s="41" customFormat="1">
      <c r="B545" s="403" t="s">
        <v>1236</v>
      </c>
      <c r="C545" s="404" t="s">
        <v>1237</v>
      </c>
      <c r="D545" s="404" t="s">
        <v>1228</v>
      </c>
      <c r="E545" s="404" t="s">
        <v>1229</v>
      </c>
      <c r="F545" s="404" t="s">
        <v>123</v>
      </c>
      <c r="G545" s="367" t="s">
        <v>459</v>
      </c>
      <c r="H545" s="400" t="s">
        <v>125</v>
      </c>
    </row>
    <row r="546" spans="2:8" s="41" customFormat="1">
      <c r="B546" s="403" t="s">
        <v>1238</v>
      </c>
      <c r="C546" s="404" t="s">
        <v>1239</v>
      </c>
      <c r="D546" s="404" t="s">
        <v>1228</v>
      </c>
      <c r="E546" s="404" t="s">
        <v>1229</v>
      </c>
      <c r="F546" s="404" t="s">
        <v>123</v>
      </c>
      <c r="G546" s="367" t="s">
        <v>459</v>
      </c>
      <c r="H546" s="400" t="s">
        <v>125</v>
      </c>
    </row>
    <row r="547" spans="2:8" s="41" customFormat="1">
      <c r="B547" s="403" t="s">
        <v>1240</v>
      </c>
      <c r="C547" s="404" t="s">
        <v>1241</v>
      </c>
      <c r="D547" s="404" t="s">
        <v>1228</v>
      </c>
      <c r="E547" s="404" t="s">
        <v>1229</v>
      </c>
      <c r="F547" s="404" t="s">
        <v>123</v>
      </c>
      <c r="G547" s="367" t="s">
        <v>459</v>
      </c>
      <c r="H547" s="400" t="s">
        <v>125</v>
      </c>
    </row>
    <row r="548" spans="2:8" s="41" customFormat="1">
      <c r="B548" s="403" t="s">
        <v>1242</v>
      </c>
      <c r="C548" s="404" t="s">
        <v>1243</v>
      </c>
      <c r="D548" s="404" t="s">
        <v>1228</v>
      </c>
      <c r="E548" s="404" t="s">
        <v>1229</v>
      </c>
      <c r="F548" s="404" t="s">
        <v>123</v>
      </c>
      <c r="G548" s="367" t="s">
        <v>459</v>
      </c>
      <c r="H548" s="400" t="s">
        <v>125</v>
      </c>
    </row>
    <row r="549" spans="2:8" s="41" customFormat="1">
      <c r="B549" s="403" t="s">
        <v>1244</v>
      </c>
      <c r="C549" s="404" t="s">
        <v>1245</v>
      </c>
      <c r="D549" s="404" t="s">
        <v>1228</v>
      </c>
      <c r="E549" s="404" t="s">
        <v>1229</v>
      </c>
      <c r="F549" s="404" t="s">
        <v>123</v>
      </c>
      <c r="G549" s="367" t="s">
        <v>459</v>
      </c>
      <c r="H549" s="400" t="s">
        <v>125</v>
      </c>
    </row>
    <row r="550" spans="2:8" s="41" customFormat="1">
      <c r="B550" s="403" t="s">
        <v>1246</v>
      </c>
      <c r="C550" s="404" t="s">
        <v>1247</v>
      </c>
      <c r="D550" s="404" t="s">
        <v>1228</v>
      </c>
      <c r="E550" s="404" t="s">
        <v>1229</v>
      </c>
      <c r="F550" s="404" t="s">
        <v>123</v>
      </c>
      <c r="G550" s="367" t="s">
        <v>459</v>
      </c>
      <c r="H550" s="400" t="s">
        <v>125</v>
      </c>
    </row>
    <row r="551" spans="2:8" s="41" customFormat="1">
      <c r="B551" s="403" t="s">
        <v>1248</v>
      </c>
      <c r="C551" s="404" t="s">
        <v>1249</v>
      </c>
      <c r="D551" s="404" t="s">
        <v>1228</v>
      </c>
      <c r="E551" s="404" t="s">
        <v>1229</v>
      </c>
      <c r="F551" s="404" t="s">
        <v>123</v>
      </c>
      <c r="G551" s="367" t="s">
        <v>459</v>
      </c>
      <c r="H551" s="400" t="s">
        <v>125</v>
      </c>
    </row>
    <row r="552" spans="2:8" s="41" customFormat="1">
      <c r="B552" s="403" t="s">
        <v>1250</v>
      </c>
      <c r="C552" s="404" t="s">
        <v>1251</v>
      </c>
      <c r="D552" s="404" t="s">
        <v>1228</v>
      </c>
      <c r="E552" s="404" t="s">
        <v>1229</v>
      </c>
      <c r="F552" s="404" t="s">
        <v>123</v>
      </c>
      <c r="G552" s="367" t="s">
        <v>459</v>
      </c>
      <c r="H552" s="400" t="s">
        <v>125</v>
      </c>
    </row>
    <row r="553" spans="2:8" s="41" customFormat="1">
      <c r="B553" s="403" t="s">
        <v>1252</v>
      </c>
      <c r="C553" s="404" t="s">
        <v>1253</v>
      </c>
      <c r="D553" s="404" t="s">
        <v>1228</v>
      </c>
      <c r="E553" s="404" t="s">
        <v>1229</v>
      </c>
      <c r="F553" s="404" t="s">
        <v>123</v>
      </c>
      <c r="G553" s="367" t="s">
        <v>459</v>
      </c>
      <c r="H553" s="400" t="s">
        <v>125</v>
      </c>
    </row>
    <row r="554" spans="2:8" s="41" customFormat="1">
      <c r="B554" s="403" t="s">
        <v>1254</v>
      </c>
      <c r="C554" s="404" t="s">
        <v>1255</v>
      </c>
      <c r="D554" s="404" t="s">
        <v>1228</v>
      </c>
      <c r="E554" s="404" t="s">
        <v>1229</v>
      </c>
      <c r="F554" s="404" t="s">
        <v>123</v>
      </c>
      <c r="G554" s="367" t="s">
        <v>459</v>
      </c>
      <c r="H554" s="400" t="s">
        <v>125</v>
      </c>
    </row>
    <row r="555" spans="2:8" s="41" customFormat="1">
      <c r="B555" s="403" t="s">
        <v>1256</v>
      </c>
      <c r="C555" s="404" t="s">
        <v>1257</v>
      </c>
      <c r="D555" s="404" t="s">
        <v>1228</v>
      </c>
      <c r="E555" s="404" t="s">
        <v>1229</v>
      </c>
      <c r="F555" s="404" t="s">
        <v>123</v>
      </c>
      <c r="G555" s="367" t="s">
        <v>459</v>
      </c>
      <c r="H555" s="400" t="s">
        <v>125</v>
      </c>
    </row>
    <row r="556" spans="2:8" s="41" customFormat="1">
      <c r="B556" s="403" t="s">
        <v>1258</v>
      </c>
      <c r="C556" s="404" t="s">
        <v>1259</v>
      </c>
      <c r="D556" s="404" t="s">
        <v>1228</v>
      </c>
      <c r="E556" s="404" t="s">
        <v>1229</v>
      </c>
      <c r="F556" s="404" t="s">
        <v>123</v>
      </c>
      <c r="G556" s="367" t="s">
        <v>459</v>
      </c>
      <c r="H556" s="400" t="s">
        <v>125</v>
      </c>
    </row>
    <row r="557" spans="2:8" s="41" customFormat="1">
      <c r="B557" s="403" t="s">
        <v>1260</v>
      </c>
      <c r="C557" s="404" t="s">
        <v>1261</v>
      </c>
      <c r="D557" s="404" t="s">
        <v>1228</v>
      </c>
      <c r="E557" s="404" t="s">
        <v>1229</v>
      </c>
      <c r="F557" s="404" t="s">
        <v>123</v>
      </c>
      <c r="G557" s="367" t="s">
        <v>459</v>
      </c>
      <c r="H557" s="400" t="s">
        <v>125</v>
      </c>
    </row>
    <row r="558" spans="2:8" s="41" customFormat="1">
      <c r="B558" s="403" t="s">
        <v>1262</v>
      </c>
      <c r="C558" s="404" t="s">
        <v>1263</v>
      </c>
      <c r="D558" s="404" t="s">
        <v>1228</v>
      </c>
      <c r="E558" s="404" t="s">
        <v>1229</v>
      </c>
      <c r="F558" s="404" t="s">
        <v>123</v>
      </c>
      <c r="G558" s="367" t="s">
        <v>459</v>
      </c>
      <c r="H558" s="400" t="s">
        <v>125</v>
      </c>
    </row>
    <row r="559" spans="2:8" s="41" customFormat="1">
      <c r="B559" s="403" t="s">
        <v>1264</v>
      </c>
      <c r="C559" s="404" t="s">
        <v>1265</v>
      </c>
      <c r="D559" s="404" t="s">
        <v>1228</v>
      </c>
      <c r="E559" s="404" t="s">
        <v>1229</v>
      </c>
      <c r="F559" s="404" t="s">
        <v>123</v>
      </c>
      <c r="G559" s="367" t="s">
        <v>459</v>
      </c>
      <c r="H559" s="400" t="s">
        <v>125</v>
      </c>
    </row>
    <row r="560" spans="2:8" s="41" customFormat="1">
      <c r="B560" s="403" t="s">
        <v>1266</v>
      </c>
      <c r="C560" s="404" t="s">
        <v>1267</v>
      </c>
      <c r="D560" s="404" t="s">
        <v>1228</v>
      </c>
      <c r="E560" s="404" t="s">
        <v>1229</v>
      </c>
      <c r="F560" s="404" t="s">
        <v>123</v>
      </c>
      <c r="G560" s="367" t="s">
        <v>459</v>
      </c>
      <c r="H560" s="400" t="s">
        <v>125</v>
      </c>
    </row>
    <row r="561" spans="2:8" s="41" customFormat="1">
      <c r="B561" s="403" t="s">
        <v>1268</v>
      </c>
      <c r="C561" s="404" t="s">
        <v>1269</v>
      </c>
      <c r="D561" s="404" t="s">
        <v>1228</v>
      </c>
      <c r="E561" s="404" t="s">
        <v>1229</v>
      </c>
      <c r="F561" s="404" t="s">
        <v>123</v>
      </c>
      <c r="G561" s="367" t="s">
        <v>459</v>
      </c>
      <c r="H561" s="400" t="s">
        <v>125</v>
      </c>
    </row>
    <row r="562" spans="2:8" s="41" customFormat="1">
      <c r="B562" s="403" t="s">
        <v>1270</v>
      </c>
      <c r="C562" s="404" t="s">
        <v>1271</v>
      </c>
      <c r="D562" s="404" t="s">
        <v>1228</v>
      </c>
      <c r="E562" s="404" t="s">
        <v>1229</v>
      </c>
      <c r="F562" s="404" t="s">
        <v>123</v>
      </c>
      <c r="G562" s="367" t="s">
        <v>459</v>
      </c>
      <c r="H562" s="400" t="s">
        <v>125</v>
      </c>
    </row>
    <row r="563" spans="2:8" s="41" customFormat="1">
      <c r="B563" s="403" t="s">
        <v>1272</v>
      </c>
      <c r="C563" s="404" t="s">
        <v>1273</v>
      </c>
      <c r="D563" s="404" t="s">
        <v>1228</v>
      </c>
      <c r="E563" s="404" t="s">
        <v>1229</v>
      </c>
      <c r="F563" s="404" t="s">
        <v>123</v>
      </c>
      <c r="G563" s="367" t="s">
        <v>459</v>
      </c>
      <c r="H563" s="400" t="s">
        <v>125</v>
      </c>
    </row>
    <row r="564" spans="2:8" s="41" customFormat="1">
      <c r="B564" s="403" t="s">
        <v>1274</v>
      </c>
      <c r="C564" s="404" t="s">
        <v>1275</v>
      </c>
      <c r="D564" s="404" t="s">
        <v>1276</v>
      </c>
      <c r="E564" s="404" t="s">
        <v>1277</v>
      </c>
      <c r="F564" s="404" t="s">
        <v>123</v>
      </c>
      <c r="G564" s="367" t="s">
        <v>459</v>
      </c>
      <c r="H564" s="400" t="s">
        <v>125</v>
      </c>
    </row>
    <row r="565" spans="2:8" s="41" customFormat="1">
      <c r="B565" s="403" t="s">
        <v>1278</v>
      </c>
      <c r="C565" s="404" t="s">
        <v>1279</v>
      </c>
      <c r="D565" s="404" t="s">
        <v>1276</v>
      </c>
      <c r="E565" s="404" t="s">
        <v>1277</v>
      </c>
      <c r="F565" s="404" t="s">
        <v>123</v>
      </c>
      <c r="G565" s="367" t="s">
        <v>459</v>
      </c>
      <c r="H565" s="400" t="s">
        <v>125</v>
      </c>
    </row>
    <row r="566" spans="2:8" s="41" customFormat="1">
      <c r="B566" s="403" t="s">
        <v>1280</v>
      </c>
      <c r="C566" s="404" t="s">
        <v>1281</v>
      </c>
      <c r="D566" s="404" t="s">
        <v>1276</v>
      </c>
      <c r="E566" s="404" t="s">
        <v>1277</v>
      </c>
      <c r="F566" s="404" t="s">
        <v>123</v>
      </c>
      <c r="G566" s="367" t="s">
        <v>459</v>
      </c>
      <c r="H566" s="400" t="s">
        <v>125</v>
      </c>
    </row>
    <row r="567" spans="2:8" s="41" customFormat="1">
      <c r="B567" s="403" t="s">
        <v>1282</v>
      </c>
      <c r="C567" s="404" t="s">
        <v>1283</v>
      </c>
      <c r="D567" s="404" t="s">
        <v>1276</v>
      </c>
      <c r="E567" s="404" t="s">
        <v>1277</v>
      </c>
      <c r="F567" s="404" t="s">
        <v>123</v>
      </c>
      <c r="G567" s="367" t="s">
        <v>459</v>
      </c>
      <c r="H567" s="400" t="s">
        <v>125</v>
      </c>
    </row>
    <row r="568" spans="2:8" s="41" customFormat="1">
      <c r="B568" s="403" t="s">
        <v>1284</v>
      </c>
      <c r="C568" s="404" t="s">
        <v>1285</v>
      </c>
      <c r="D568" s="404" t="s">
        <v>1276</v>
      </c>
      <c r="E568" s="404" t="s">
        <v>1277</v>
      </c>
      <c r="F568" s="404" t="s">
        <v>123</v>
      </c>
      <c r="G568" s="367" t="s">
        <v>459</v>
      </c>
      <c r="H568" s="400" t="s">
        <v>125</v>
      </c>
    </row>
    <row r="569" spans="2:8" s="41" customFormat="1">
      <c r="B569" s="403" t="s">
        <v>1286</v>
      </c>
      <c r="C569" s="404" t="s">
        <v>1287</v>
      </c>
      <c r="D569" s="404" t="s">
        <v>1276</v>
      </c>
      <c r="E569" s="404" t="s">
        <v>1277</v>
      </c>
      <c r="F569" s="404" t="s">
        <v>123</v>
      </c>
      <c r="G569" s="367" t="s">
        <v>459</v>
      </c>
      <c r="H569" s="400" t="s">
        <v>125</v>
      </c>
    </row>
    <row r="570" spans="2:8" s="41" customFormat="1">
      <c r="B570" s="403" t="s">
        <v>1288</v>
      </c>
      <c r="C570" s="404" t="s">
        <v>1289</v>
      </c>
      <c r="D570" s="404" t="s">
        <v>1276</v>
      </c>
      <c r="E570" s="404" t="s">
        <v>1277</v>
      </c>
      <c r="F570" s="404" t="s">
        <v>123</v>
      </c>
      <c r="G570" s="367" t="s">
        <v>459</v>
      </c>
      <c r="H570" s="400" t="s">
        <v>125</v>
      </c>
    </row>
    <row r="571" spans="2:8" s="41" customFormat="1">
      <c r="B571" s="403" t="s">
        <v>1290</v>
      </c>
      <c r="C571" s="404" t="s">
        <v>1291</v>
      </c>
      <c r="D571" s="404" t="s">
        <v>1276</v>
      </c>
      <c r="E571" s="404" t="s">
        <v>1277</v>
      </c>
      <c r="F571" s="404" t="s">
        <v>123</v>
      </c>
      <c r="G571" s="367" t="s">
        <v>459</v>
      </c>
      <c r="H571" s="400" t="s">
        <v>125</v>
      </c>
    </row>
    <row r="572" spans="2:8" s="41" customFormat="1">
      <c r="B572" s="403" t="s">
        <v>1292</v>
      </c>
      <c r="C572" s="404" t="s">
        <v>1293</v>
      </c>
      <c r="D572" s="404" t="s">
        <v>1276</v>
      </c>
      <c r="E572" s="404" t="s">
        <v>1277</v>
      </c>
      <c r="F572" s="404" t="s">
        <v>123</v>
      </c>
      <c r="G572" s="367" t="s">
        <v>459</v>
      </c>
      <c r="H572" s="400" t="s">
        <v>125</v>
      </c>
    </row>
    <row r="573" spans="2:8" s="41" customFormat="1">
      <c r="B573" s="403" t="s">
        <v>1294</v>
      </c>
      <c r="C573" s="404" t="s">
        <v>1295</v>
      </c>
      <c r="D573" s="404" t="s">
        <v>1276</v>
      </c>
      <c r="E573" s="404" t="s">
        <v>1277</v>
      </c>
      <c r="F573" s="404" t="s">
        <v>123</v>
      </c>
      <c r="G573" s="367" t="s">
        <v>459</v>
      </c>
      <c r="H573" s="400" t="s">
        <v>125</v>
      </c>
    </row>
    <row r="574" spans="2:8" s="41" customFormat="1">
      <c r="B574" s="403" t="s">
        <v>1296</v>
      </c>
      <c r="C574" s="404" t="s">
        <v>1297</v>
      </c>
      <c r="D574" s="404" t="s">
        <v>1276</v>
      </c>
      <c r="E574" s="404" t="s">
        <v>1277</v>
      </c>
      <c r="F574" s="404" t="s">
        <v>123</v>
      </c>
      <c r="G574" s="367" t="s">
        <v>459</v>
      </c>
      <c r="H574" s="400" t="s">
        <v>125</v>
      </c>
    </row>
    <row r="575" spans="2:8" s="41" customFormat="1">
      <c r="B575" s="403" t="s">
        <v>1298</v>
      </c>
      <c r="C575" s="404" t="s">
        <v>1299</v>
      </c>
      <c r="D575" s="404" t="s">
        <v>1276</v>
      </c>
      <c r="E575" s="404" t="s">
        <v>1277</v>
      </c>
      <c r="F575" s="404" t="s">
        <v>123</v>
      </c>
      <c r="G575" s="367" t="s">
        <v>459</v>
      </c>
      <c r="H575" s="400" t="s">
        <v>125</v>
      </c>
    </row>
    <row r="576" spans="2:8" s="41" customFormat="1">
      <c r="B576" s="403" t="s">
        <v>1300</v>
      </c>
      <c r="C576" s="404" t="s">
        <v>1301</v>
      </c>
      <c r="D576" s="404" t="s">
        <v>1276</v>
      </c>
      <c r="E576" s="404" t="s">
        <v>1277</v>
      </c>
      <c r="F576" s="404" t="s">
        <v>123</v>
      </c>
      <c r="G576" s="367" t="s">
        <v>459</v>
      </c>
      <c r="H576" s="400" t="s">
        <v>125</v>
      </c>
    </row>
    <row r="577" spans="2:8" s="41" customFormat="1">
      <c r="B577" s="403" t="s">
        <v>1302</v>
      </c>
      <c r="C577" s="404" t="s">
        <v>1303</v>
      </c>
      <c r="D577" s="404" t="s">
        <v>1276</v>
      </c>
      <c r="E577" s="404" t="s">
        <v>1277</v>
      </c>
      <c r="F577" s="404" t="s">
        <v>123</v>
      </c>
      <c r="G577" s="367" t="s">
        <v>459</v>
      </c>
      <c r="H577" s="400" t="s">
        <v>125</v>
      </c>
    </row>
    <row r="578" spans="2:8" s="41" customFormat="1">
      <c r="B578" s="403" t="s">
        <v>1304</v>
      </c>
      <c r="C578" s="404" t="s">
        <v>1305</v>
      </c>
      <c r="D578" s="404" t="s">
        <v>1276</v>
      </c>
      <c r="E578" s="404" t="s">
        <v>1277</v>
      </c>
      <c r="F578" s="404" t="s">
        <v>123</v>
      </c>
      <c r="G578" s="367" t="s">
        <v>459</v>
      </c>
      <c r="H578" s="400" t="s">
        <v>125</v>
      </c>
    </row>
    <row r="579" spans="2:8" s="41" customFormat="1">
      <c r="B579" s="403" t="s">
        <v>1306</v>
      </c>
      <c r="C579" s="404" t="s">
        <v>1307</v>
      </c>
      <c r="D579" s="404" t="s">
        <v>1276</v>
      </c>
      <c r="E579" s="404" t="s">
        <v>1277</v>
      </c>
      <c r="F579" s="404" t="s">
        <v>123</v>
      </c>
      <c r="G579" s="367" t="s">
        <v>459</v>
      </c>
      <c r="H579" s="400" t="s">
        <v>125</v>
      </c>
    </row>
    <row r="580" spans="2:8" s="41" customFormat="1">
      <c r="B580" s="403" t="s">
        <v>1308</v>
      </c>
      <c r="C580" s="404" t="s">
        <v>1309</v>
      </c>
      <c r="D580" s="404" t="s">
        <v>1276</v>
      </c>
      <c r="E580" s="404" t="s">
        <v>1277</v>
      </c>
      <c r="F580" s="404" t="s">
        <v>123</v>
      </c>
      <c r="G580" s="367" t="s">
        <v>459</v>
      </c>
      <c r="H580" s="400" t="s">
        <v>125</v>
      </c>
    </row>
    <row r="581" spans="2:8" s="41" customFormat="1">
      <c r="B581" s="403" t="s">
        <v>1310</v>
      </c>
      <c r="C581" s="404" t="s">
        <v>1311</v>
      </c>
      <c r="D581" s="404" t="s">
        <v>1276</v>
      </c>
      <c r="E581" s="404" t="s">
        <v>1277</v>
      </c>
      <c r="F581" s="404" t="s">
        <v>123</v>
      </c>
      <c r="G581" s="367" t="s">
        <v>459</v>
      </c>
      <c r="H581" s="400" t="s">
        <v>125</v>
      </c>
    </row>
    <row r="582" spans="2:8" s="41" customFormat="1">
      <c r="B582" s="403" t="s">
        <v>1312</v>
      </c>
      <c r="C582" s="404" t="s">
        <v>1313</v>
      </c>
      <c r="D582" s="404" t="s">
        <v>1276</v>
      </c>
      <c r="E582" s="404" t="s">
        <v>1277</v>
      </c>
      <c r="F582" s="404" t="s">
        <v>123</v>
      </c>
      <c r="G582" s="367" t="s">
        <v>459</v>
      </c>
      <c r="H582" s="400" t="s">
        <v>125</v>
      </c>
    </row>
    <row r="583" spans="2:8" s="41" customFormat="1">
      <c r="B583" s="403" t="s">
        <v>1314</v>
      </c>
      <c r="C583" s="404" t="s">
        <v>1315</v>
      </c>
      <c r="D583" s="404" t="s">
        <v>1276</v>
      </c>
      <c r="E583" s="404" t="s">
        <v>1277</v>
      </c>
      <c r="F583" s="404" t="s">
        <v>123</v>
      </c>
      <c r="G583" s="367" t="s">
        <v>459</v>
      </c>
      <c r="H583" s="400" t="s">
        <v>125</v>
      </c>
    </row>
    <row r="584" spans="2:8" s="41" customFormat="1">
      <c r="B584" s="403" t="s">
        <v>1316</v>
      </c>
      <c r="C584" s="404" t="s">
        <v>1317</v>
      </c>
      <c r="D584" s="404" t="s">
        <v>1276</v>
      </c>
      <c r="E584" s="404" t="s">
        <v>1277</v>
      </c>
      <c r="F584" s="404" t="s">
        <v>123</v>
      </c>
      <c r="G584" s="367" t="s">
        <v>459</v>
      </c>
      <c r="H584" s="400" t="s">
        <v>125</v>
      </c>
    </row>
    <row r="585" spans="2:8" s="41" customFormat="1">
      <c r="B585" s="403" t="s">
        <v>1318</v>
      </c>
      <c r="C585" s="404" t="s">
        <v>1319</v>
      </c>
      <c r="D585" s="404" t="s">
        <v>1320</v>
      </c>
      <c r="E585" s="404" t="s">
        <v>1321</v>
      </c>
      <c r="F585" s="404" t="s">
        <v>123</v>
      </c>
      <c r="G585" s="367" t="s">
        <v>130</v>
      </c>
      <c r="H585" s="400" t="s">
        <v>125</v>
      </c>
    </row>
    <row r="586" spans="2:8" s="41" customFormat="1">
      <c r="B586" s="403" t="s">
        <v>1322</v>
      </c>
      <c r="C586" s="404" t="s">
        <v>1323</v>
      </c>
      <c r="D586" s="404" t="s">
        <v>1320</v>
      </c>
      <c r="E586" s="404" t="s">
        <v>1321</v>
      </c>
      <c r="F586" s="404" t="s">
        <v>123</v>
      </c>
      <c r="G586" s="367" t="s">
        <v>130</v>
      </c>
      <c r="H586" s="400" t="s">
        <v>125</v>
      </c>
    </row>
    <row r="587" spans="2:8" s="41" customFormat="1">
      <c r="B587" s="403" t="s">
        <v>1324</v>
      </c>
      <c r="C587" s="404" t="s">
        <v>1325</v>
      </c>
      <c r="D587" s="404" t="s">
        <v>1320</v>
      </c>
      <c r="E587" s="404" t="s">
        <v>1321</v>
      </c>
      <c r="F587" s="404" t="s">
        <v>123</v>
      </c>
      <c r="G587" s="367" t="s">
        <v>130</v>
      </c>
      <c r="H587" s="400" t="s">
        <v>125</v>
      </c>
    </row>
    <row r="588" spans="2:8" s="41" customFormat="1">
      <c r="B588" s="403" t="s">
        <v>1326</v>
      </c>
      <c r="C588" s="404" t="s">
        <v>1327</v>
      </c>
      <c r="D588" s="404" t="s">
        <v>1320</v>
      </c>
      <c r="E588" s="404" t="s">
        <v>1321</v>
      </c>
      <c r="F588" s="404" t="s">
        <v>123</v>
      </c>
      <c r="G588" s="367" t="s">
        <v>130</v>
      </c>
      <c r="H588" s="400" t="s">
        <v>125</v>
      </c>
    </row>
    <row r="589" spans="2:8" s="41" customFormat="1">
      <c r="B589" s="403" t="s">
        <v>1328</v>
      </c>
      <c r="C589" s="404" t="s">
        <v>1329</v>
      </c>
      <c r="D589" s="404" t="s">
        <v>1320</v>
      </c>
      <c r="E589" s="404" t="s">
        <v>1321</v>
      </c>
      <c r="F589" s="404" t="s">
        <v>123</v>
      </c>
      <c r="G589" s="367" t="s">
        <v>130</v>
      </c>
      <c r="H589" s="400" t="s">
        <v>125</v>
      </c>
    </row>
    <row r="590" spans="2:8" s="41" customFormat="1">
      <c r="B590" s="403" t="s">
        <v>1330</v>
      </c>
      <c r="C590" s="404" t="s">
        <v>1331</v>
      </c>
      <c r="D590" s="404" t="s">
        <v>1320</v>
      </c>
      <c r="E590" s="404" t="s">
        <v>1321</v>
      </c>
      <c r="F590" s="404" t="s">
        <v>123</v>
      </c>
      <c r="G590" s="367" t="s">
        <v>130</v>
      </c>
      <c r="H590" s="400" t="s">
        <v>125</v>
      </c>
    </row>
    <row r="591" spans="2:8" s="41" customFormat="1">
      <c r="B591" s="403" t="s">
        <v>1332</v>
      </c>
      <c r="C591" s="404" t="s">
        <v>1333</v>
      </c>
      <c r="D591" s="404" t="s">
        <v>1320</v>
      </c>
      <c r="E591" s="404" t="s">
        <v>1321</v>
      </c>
      <c r="F591" s="404" t="s">
        <v>123</v>
      </c>
      <c r="G591" s="367" t="s">
        <v>130</v>
      </c>
      <c r="H591" s="400" t="s">
        <v>125</v>
      </c>
    </row>
    <row r="592" spans="2:8" s="41" customFormat="1">
      <c r="B592" s="403" t="s">
        <v>1334</v>
      </c>
      <c r="C592" s="404" t="s">
        <v>1335</v>
      </c>
      <c r="D592" s="404" t="s">
        <v>1320</v>
      </c>
      <c r="E592" s="404" t="s">
        <v>1321</v>
      </c>
      <c r="F592" s="404" t="s">
        <v>123</v>
      </c>
      <c r="G592" s="367" t="s">
        <v>130</v>
      </c>
      <c r="H592" s="400" t="s">
        <v>125</v>
      </c>
    </row>
    <row r="593" spans="2:8" s="41" customFormat="1">
      <c r="B593" s="403" t="s">
        <v>1336</v>
      </c>
      <c r="C593" s="404" t="s">
        <v>1337</v>
      </c>
      <c r="D593" s="404" t="s">
        <v>1320</v>
      </c>
      <c r="E593" s="404" t="s">
        <v>1321</v>
      </c>
      <c r="F593" s="404" t="s">
        <v>123</v>
      </c>
      <c r="G593" s="367" t="s">
        <v>130</v>
      </c>
      <c r="H593" s="400" t="s">
        <v>125</v>
      </c>
    </row>
    <row r="594" spans="2:8" s="41" customFormat="1">
      <c r="B594" s="403" t="s">
        <v>1338</v>
      </c>
      <c r="C594" s="404" t="s">
        <v>1339</v>
      </c>
      <c r="D594" s="404" t="s">
        <v>1320</v>
      </c>
      <c r="E594" s="404" t="s">
        <v>1321</v>
      </c>
      <c r="F594" s="404" t="s">
        <v>123</v>
      </c>
      <c r="G594" s="367" t="s">
        <v>130</v>
      </c>
      <c r="H594" s="400" t="s">
        <v>125</v>
      </c>
    </row>
    <row r="595" spans="2:8" s="41" customFormat="1">
      <c r="B595" s="403" t="s">
        <v>1340</v>
      </c>
      <c r="C595" s="404" t="s">
        <v>1341</v>
      </c>
      <c r="D595" s="404" t="s">
        <v>1320</v>
      </c>
      <c r="E595" s="404" t="s">
        <v>1321</v>
      </c>
      <c r="F595" s="404" t="s">
        <v>123</v>
      </c>
      <c r="G595" s="367" t="s">
        <v>130</v>
      </c>
      <c r="H595" s="400" t="s">
        <v>125</v>
      </c>
    </row>
    <row r="596" spans="2:8" s="41" customFormat="1">
      <c r="B596" s="403" t="s">
        <v>1342</v>
      </c>
      <c r="C596" s="404" t="s">
        <v>1343</v>
      </c>
      <c r="D596" s="404" t="s">
        <v>1320</v>
      </c>
      <c r="E596" s="404" t="s">
        <v>1321</v>
      </c>
      <c r="F596" s="404" t="s">
        <v>123</v>
      </c>
      <c r="G596" s="367" t="s">
        <v>130</v>
      </c>
      <c r="H596" s="400" t="s">
        <v>125</v>
      </c>
    </row>
    <row r="597" spans="2:8" s="41" customFormat="1">
      <c r="B597" s="403" t="s">
        <v>1344</v>
      </c>
      <c r="C597" s="404" t="s">
        <v>1345</v>
      </c>
      <c r="D597" s="404" t="s">
        <v>1320</v>
      </c>
      <c r="E597" s="404" t="s">
        <v>1321</v>
      </c>
      <c r="F597" s="404" t="s">
        <v>123</v>
      </c>
      <c r="G597" s="367" t="s">
        <v>130</v>
      </c>
      <c r="H597" s="400" t="s">
        <v>125</v>
      </c>
    </row>
    <row r="598" spans="2:8" s="41" customFormat="1">
      <c r="B598" s="403" t="s">
        <v>1346</v>
      </c>
      <c r="C598" s="404" t="s">
        <v>1347</v>
      </c>
      <c r="D598" s="404" t="s">
        <v>1320</v>
      </c>
      <c r="E598" s="404" t="s">
        <v>1321</v>
      </c>
      <c r="F598" s="404" t="s">
        <v>123</v>
      </c>
      <c r="G598" s="367" t="s">
        <v>130</v>
      </c>
      <c r="H598" s="400" t="s">
        <v>125</v>
      </c>
    </row>
    <row r="599" spans="2:8" s="41" customFormat="1">
      <c r="B599" s="403" t="s">
        <v>1348</v>
      </c>
      <c r="C599" s="404" t="s">
        <v>1349</v>
      </c>
      <c r="D599" s="404" t="s">
        <v>1320</v>
      </c>
      <c r="E599" s="404" t="s">
        <v>1321</v>
      </c>
      <c r="F599" s="404" t="s">
        <v>123</v>
      </c>
      <c r="G599" s="367" t="s">
        <v>130</v>
      </c>
      <c r="H599" s="400" t="s">
        <v>125</v>
      </c>
    </row>
    <row r="600" spans="2:8" s="41" customFormat="1">
      <c r="B600" s="403" t="s">
        <v>1350</v>
      </c>
      <c r="C600" s="404" t="s">
        <v>1351</v>
      </c>
      <c r="D600" s="404" t="s">
        <v>1320</v>
      </c>
      <c r="E600" s="404" t="s">
        <v>1321</v>
      </c>
      <c r="F600" s="404" t="s">
        <v>123</v>
      </c>
      <c r="G600" s="367" t="s">
        <v>130</v>
      </c>
      <c r="H600" s="400" t="s">
        <v>125</v>
      </c>
    </row>
    <row r="601" spans="2:8" s="41" customFormat="1">
      <c r="B601" s="403" t="s">
        <v>1352</v>
      </c>
      <c r="C601" s="404" t="s">
        <v>1353</v>
      </c>
      <c r="D601" s="404" t="s">
        <v>1320</v>
      </c>
      <c r="E601" s="404" t="s">
        <v>1321</v>
      </c>
      <c r="F601" s="404" t="s">
        <v>123</v>
      </c>
      <c r="G601" s="367" t="s">
        <v>130</v>
      </c>
      <c r="H601" s="400" t="s">
        <v>125</v>
      </c>
    </row>
    <row r="602" spans="2:8" s="41" customFormat="1">
      <c r="B602" s="403" t="s">
        <v>1354</v>
      </c>
      <c r="C602" s="404" t="s">
        <v>1355</v>
      </c>
      <c r="D602" s="404" t="s">
        <v>1320</v>
      </c>
      <c r="E602" s="404" t="s">
        <v>1321</v>
      </c>
      <c r="F602" s="404" t="s">
        <v>123</v>
      </c>
      <c r="G602" s="367" t="s">
        <v>130</v>
      </c>
      <c r="H602" s="400" t="s">
        <v>125</v>
      </c>
    </row>
    <row r="603" spans="2:8" s="41" customFormat="1">
      <c r="B603" s="403" t="s">
        <v>1356</v>
      </c>
      <c r="C603" s="404" t="s">
        <v>1357</v>
      </c>
      <c r="D603" s="404" t="s">
        <v>1320</v>
      </c>
      <c r="E603" s="404" t="s">
        <v>1321</v>
      </c>
      <c r="F603" s="404" t="s">
        <v>123</v>
      </c>
      <c r="G603" s="367" t="s">
        <v>130</v>
      </c>
      <c r="H603" s="400" t="s">
        <v>125</v>
      </c>
    </row>
    <row r="604" spans="2:8" s="41" customFormat="1">
      <c r="B604" s="403" t="s">
        <v>1358</v>
      </c>
      <c r="C604" s="404" t="s">
        <v>1359</v>
      </c>
      <c r="D604" s="404" t="s">
        <v>1320</v>
      </c>
      <c r="E604" s="404" t="s">
        <v>1321</v>
      </c>
      <c r="F604" s="404" t="s">
        <v>123</v>
      </c>
      <c r="G604" s="367" t="s">
        <v>130</v>
      </c>
      <c r="H604" s="400" t="s">
        <v>125</v>
      </c>
    </row>
    <row r="605" spans="2:8" s="41" customFormat="1">
      <c r="B605" s="403" t="s">
        <v>1360</v>
      </c>
      <c r="C605" s="404" t="s">
        <v>1361</v>
      </c>
      <c r="D605" s="404" t="s">
        <v>1362</v>
      </c>
      <c r="E605" s="404" t="s">
        <v>1363</v>
      </c>
      <c r="F605" s="404" t="s">
        <v>123</v>
      </c>
      <c r="G605" s="367" t="s">
        <v>459</v>
      </c>
      <c r="H605" s="400" t="s">
        <v>125</v>
      </c>
    </row>
    <row r="606" spans="2:8" s="41" customFormat="1">
      <c r="B606" s="403" t="s">
        <v>1364</v>
      </c>
      <c r="C606" s="404" t="s">
        <v>1365</v>
      </c>
      <c r="D606" s="404" t="s">
        <v>1362</v>
      </c>
      <c r="E606" s="404" t="s">
        <v>1363</v>
      </c>
      <c r="F606" s="404" t="s">
        <v>123</v>
      </c>
      <c r="G606" s="367" t="s">
        <v>459</v>
      </c>
      <c r="H606" s="400" t="s">
        <v>125</v>
      </c>
    </row>
    <row r="607" spans="2:8" s="41" customFormat="1">
      <c r="B607" s="403" t="s">
        <v>1366</v>
      </c>
      <c r="C607" s="404" t="s">
        <v>1367</v>
      </c>
      <c r="D607" s="404" t="s">
        <v>1362</v>
      </c>
      <c r="E607" s="404" t="s">
        <v>1363</v>
      </c>
      <c r="F607" s="404" t="s">
        <v>123</v>
      </c>
      <c r="G607" s="367" t="s">
        <v>459</v>
      </c>
      <c r="H607" s="400" t="s">
        <v>125</v>
      </c>
    </row>
    <row r="608" spans="2:8" s="41" customFormat="1">
      <c r="B608" s="403" t="s">
        <v>1368</v>
      </c>
      <c r="C608" s="404" t="s">
        <v>1369</v>
      </c>
      <c r="D608" s="404" t="s">
        <v>1362</v>
      </c>
      <c r="E608" s="404" t="s">
        <v>1363</v>
      </c>
      <c r="F608" s="404" t="s">
        <v>123</v>
      </c>
      <c r="G608" s="367" t="s">
        <v>459</v>
      </c>
      <c r="H608" s="400" t="s">
        <v>125</v>
      </c>
    </row>
    <row r="609" spans="2:8" s="41" customFormat="1">
      <c r="B609" s="403" t="s">
        <v>1370</v>
      </c>
      <c r="C609" s="404" t="s">
        <v>1371</v>
      </c>
      <c r="D609" s="404" t="s">
        <v>1362</v>
      </c>
      <c r="E609" s="404" t="s">
        <v>1363</v>
      </c>
      <c r="F609" s="404" t="s">
        <v>123</v>
      </c>
      <c r="G609" s="367" t="s">
        <v>459</v>
      </c>
      <c r="H609" s="400" t="s">
        <v>125</v>
      </c>
    </row>
    <row r="610" spans="2:8" s="41" customFormat="1">
      <c r="B610" s="403" t="s">
        <v>1372</v>
      </c>
      <c r="C610" s="404" t="s">
        <v>1373</v>
      </c>
      <c r="D610" s="404" t="s">
        <v>1362</v>
      </c>
      <c r="E610" s="404" t="s">
        <v>1363</v>
      </c>
      <c r="F610" s="404" t="s">
        <v>123</v>
      </c>
      <c r="G610" s="367" t="s">
        <v>459</v>
      </c>
      <c r="H610" s="400" t="s">
        <v>125</v>
      </c>
    </row>
    <row r="611" spans="2:8" s="41" customFormat="1">
      <c r="B611" s="403" t="s">
        <v>1374</v>
      </c>
      <c r="C611" s="404" t="s">
        <v>1375</v>
      </c>
      <c r="D611" s="404" t="s">
        <v>1362</v>
      </c>
      <c r="E611" s="404" t="s">
        <v>1363</v>
      </c>
      <c r="F611" s="404" t="s">
        <v>123</v>
      </c>
      <c r="G611" s="367" t="s">
        <v>459</v>
      </c>
      <c r="H611" s="400" t="s">
        <v>125</v>
      </c>
    </row>
    <row r="612" spans="2:8" s="41" customFormat="1">
      <c r="B612" s="403" t="s">
        <v>1376</v>
      </c>
      <c r="C612" s="404" t="s">
        <v>1377</v>
      </c>
      <c r="D612" s="404" t="s">
        <v>1362</v>
      </c>
      <c r="E612" s="404" t="s">
        <v>1363</v>
      </c>
      <c r="F612" s="404" t="s">
        <v>123</v>
      </c>
      <c r="G612" s="367" t="s">
        <v>459</v>
      </c>
      <c r="H612" s="400" t="s">
        <v>125</v>
      </c>
    </row>
    <row r="613" spans="2:8" s="41" customFormat="1">
      <c r="B613" s="403" t="s">
        <v>1378</v>
      </c>
      <c r="C613" s="404" t="s">
        <v>1379</v>
      </c>
      <c r="D613" s="404" t="s">
        <v>1362</v>
      </c>
      <c r="E613" s="404" t="s">
        <v>1363</v>
      </c>
      <c r="F613" s="404" t="s">
        <v>123</v>
      </c>
      <c r="G613" s="367" t="s">
        <v>459</v>
      </c>
      <c r="H613" s="400" t="s">
        <v>125</v>
      </c>
    </row>
    <row r="614" spans="2:8" s="41" customFormat="1">
      <c r="B614" s="403" t="s">
        <v>1380</v>
      </c>
      <c r="C614" s="404" t="s">
        <v>1381</v>
      </c>
      <c r="D614" s="404" t="s">
        <v>1362</v>
      </c>
      <c r="E614" s="404" t="s">
        <v>1363</v>
      </c>
      <c r="F614" s="404" t="s">
        <v>123</v>
      </c>
      <c r="G614" s="367" t="s">
        <v>459</v>
      </c>
      <c r="H614" s="400" t="s">
        <v>125</v>
      </c>
    </row>
    <row r="615" spans="2:8" s="41" customFormat="1">
      <c r="B615" s="403" t="s">
        <v>1382</v>
      </c>
      <c r="C615" s="404" t="s">
        <v>1383</v>
      </c>
      <c r="D615" s="404" t="s">
        <v>1362</v>
      </c>
      <c r="E615" s="404" t="s">
        <v>1363</v>
      </c>
      <c r="F615" s="404" t="s">
        <v>123</v>
      </c>
      <c r="G615" s="367" t="s">
        <v>459</v>
      </c>
      <c r="H615" s="400" t="s">
        <v>125</v>
      </c>
    </row>
    <row r="616" spans="2:8" s="41" customFormat="1">
      <c r="B616" s="403" t="s">
        <v>1384</v>
      </c>
      <c r="C616" s="404" t="s">
        <v>1385</v>
      </c>
      <c r="D616" s="404" t="s">
        <v>1362</v>
      </c>
      <c r="E616" s="404" t="s">
        <v>1363</v>
      </c>
      <c r="F616" s="404" t="s">
        <v>123</v>
      </c>
      <c r="G616" s="367" t="s">
        <v>459</v>
      </c>
      <c r="H616" s="400" t="s">
        <v>125</v>
      </c>
    </row>
    <row r="617" spans="2:8" s="41" customFormat="1">
      <c r="B617" s="403" t="s">
        <v>1386</v>
      </c>
      <c r="C617" s="404" t="s">
        <v>1387</v>
      </c>
      <c r="D617" s="404" t="s">
        <v>1362</v>
      </c>
      <c r="E617" s="404" t="s">
        <v>1363</v>
      </c>
      <c r="F617" s="404" t="s">
        <v>123</v>
      </c>
      <c r="G617" s="367" t="s">
        <v>459</v>
      </c>
      <c r="H617" s="400" t="s">
        <v>125</v>
      </c>
    </row>
    <row r="618" spans="2:8" s="41" customFormat="1">
      <c r="B618" s="403" t="s">
        <v>1388</v>
      </c>
      <c r="C618" s="404" t="s">
        <v>1389</v>
      </c>
      <c r="D618" s="404" t="s">
        <v>1362</v>
      </c>
      <c r="E618" s="404" t="s">
        <v>1363</v>
      </c>
      <c r="F618" s="404" t="s">
        <v>123</v>
      </c>
      <c r="G618" s="367" t="s">
        <v>459</v>
      </c>
      <c r="H618" s="400" t="s">
        <v>125</v>
      </c>
    </row>
    <row r="619" spans="2:8" s="41" customFormat="1">
      <c r="B619" s="403" t="s">
        <v>1390</v>
      </c>
      <c r="C619" s="404" t="s">
        <v>1391</v>
      </c>
      <c r="D619" s="404" t="s">
        <v>1362</v>
      </c>
      <c r="E619" s="404" t="s">
        <v>1363</v>
      </c>
      <c r="F619" s="404" t="s">
        <v>123</v>
      </c>
      <c r="G619" s="367" t="s">
        <v>459</v>
      </c>
      <c r="H619" s="400" t="s">
        <v>125</v>
      </c>
    </row>
    <row r="620" spans="2:8" s="41" customFormat="1">
      <c r="B620" s="403" t="s">
        <v>1392</v>
      </c>
      <c r="C620" s="404" t="s">
        <v>1393</v>
      </c>
      <c r="D620" s="404" t="s">
        <v>1362</v>
      </c>
      <c r="E620" s="404" t="s">
        <v>1363</v>
      </c>
      <c r="F620" s="404" t="s">
        <v>123</v>
      </c>
      <c r="G620" s="367" t="s">
        <v>459</v>
      </c>
      <c r="H620" s="400" t="s">
        <v>125</v>
      </c>
    </row>
    <row r="621" spans="2:8" s="41" customFormat="1">
      <c r="B621" s="403" t="s">
        <v>1394</v>
      </c>
      <c r="C621" s="404" t="s">
        <v>1395</v>
      </c>
      <c r="D621" s="404" t="s">
        <v>1362</v>
      </c>
      <c r="E621" s="404" t="s">
        <v>1363</v>
      </c>
      <c r="F621" s="404" t="s">
        <v>123</v>
      </c>
      <c r="G621" s="367" t="s">
        <v>459</v>
      </c>
      <c r="H621" s="400" t="s">
        <v>125</v>
      </c>
    </row>
    <row r="622" spans="2:8" s="41" customFormat="1">
      <c r="B622" s="403" t="s">
        <v>1396</v>
      </c>
      <c r="C622" s="404" t="s">
        <v>1397</v>
      </c>
      <c r="D622" s="404" t="s">
        <v>1362</v>
      </c>
      <c r="E622" s="404" t="s">
        <v>1363</v>
      </c>
      <c r="F622" s="404" t="s">
        <v>123</v>
      </c>
      <c r="G622" s="367" t="s">
        <v>459</v>
      </c>
      <c r="H622" s="400" t="s">
        <v>125</v>
      </c>
    </row>
    <row r="623" spans="2:8" s="41" customFormat="1">
      <c r="B623" s="403" t="s">
        <v>1398</v>
      </c>
      <c r="C623" s="404" t="s">
        <v>1399</v>
      </c>
      <c r="D623" s="404" t="s">
        <v>1362</v>
      </c>
      <c r="E623" s="404" t="s">
        <v>1363</v>
      </c>
      <c r="F623" s="404" t="s">
        <v>123</v>
      </c>
      <c r="G623" s="367" t="s">
        <v>459</v>
      </c>
      <c r="H623" s="400" t="s">
        <v>125</v>
      </c>
    </row>
    <row r="624" spans="2:8" s="41" customFormat="1">
      <c r="B624" s="403" t="s">
        <v>1400</v>
      </c>
      <c r="C624" s="404" t="s">
        <v>1401</v>
      </c>
      <c r="D624" s="404" t="s">
        <v>1362</v>
      </c>
      <c r="E624" s="404" t="s">
        <v>1363</v>
      </c>
      <c r="F624" s="404" t="s">
        <v>123</v>
      </c>
      <c r="G624" s="367" t="s">
        <v>459</v>
      </c>
      <c r="H624" s="400" t="s">
        <v>125</v>
      </c>
    </row>
    <row r="625" spans="2:8" s="41" customFormat="1">
      <c r="B625" s="403" t="s">
        <v>1402</v>
      </c>
      <c r="C625" s="404" t="s">
        <v>1403</v>
      </c>
      <c r="D625" s="404" t="s">
        <v>1362</v>
      </c>
      <c r="E625" s="404" t="s">
        <v>1363</v>
      </c>
      <c r="F625" s="404" t="s">
        <v>123</v>
      </c>
      <c r="G625" s="367" t="s">
        <v>459</v>
      </c>
      <c r="H625" s="400" t="s">
        <v>125</v>
      </c>
    </row>
    <row r="626" spans="2:8" s="41" customFormat="1">
      <c r="B626" s="403" t="s">
        <v>1404</v>
      </c>
      <c r="C626" s="404" t="s">
        <v>1405</v>
      </c>
      <c r="D626" s="404" t="s">
        <v>1362</v>
      </c>
      <c r="E626" s="404" t="s">
        <v>1363</v>
      </c>
      <c r="F626" s="404" t="s">
        <v>123</v>
      </c>
      <c r="G626" s="367" t="s">
        <v>459</v>
      </c>
      <c r="H626" s="400" t="s">
        <v>125</v>
      </c>
    </row>
    <row r="627" spans="2:8" s="41" customFormat="1">
      <c r="B627" s="403" t="s">
        <v>1406</v>
      </c>
      <c r="C627" s="404" t="s">
        <v>1407</v>
      </c>
      <c r="D627" s="404" t="s">
        <v>1362</v>
      </c>
      <c r="E627" s="404" t="s">
        <v>1363</v>
      </c>
      <c r="F627" s="404" t="s">
        <v>123</v>
      </c>
      <c r="G627" s="367" t="s">
        <v>459</v>
      </c>
      <c r="H627" s="400" t="s">
        <v>125</v>
      </c>
    </row>
    <row r="628" spans="2:8" s="41" customFormat="1">
      <c r="B628" s="403" t="s">
        <v>1408</v>
      </c>
      <c r="C628" s="404" t="s">
        <v>1409</v>
      </c>
      <c r="D628" s="404" t="s">
        <v>1362</v>
      </c>
      <c r="E628" s="404" t="s">
        <v>1363</v>
      </c>
      <c r="F628" s="404" t="s">
        <v>123</v>
      </c>
      <c r="G628" s="367" t="s">
        <v>459</v>
      </c>
      <c r="H628" s="400" t="s">
        <v>125</v>
      </c>
    </row>
    <row r="629" spans="2:8" s="41" customFormat="1">
      <c r="B629" s="403" t="s">
        <v>1410</v>
      </c>
      <c r="C629" s="404" t="s">
        <v>1411</v>
      </c>
      <c r="D629" s="404" t="s">
        <v>1362</v>
      </c>
      <c r="E629" s="404" t="s">
        <v>1363</v>
      </c>
      <c r="F629" s="404" t="s">
        <v>123</v>
      </c>
      <c r="G629" s="367" t="s">
        <v>459</v>
      </c>
      <c r="H629" s="400" t="s">
        <v>125</v>
      </c>
    </row>
    <row r="630" spans="2:8" s="41" customFormat="1">
      <c r="B630" s="403" t="s">
        <v>1412</v>
      </c>
      <c r="C630" s="404" t="s">
        <v>1413</v>
      </c>
      <c r="D630" s="404" t="s">
        <v>1362</v>
      </c>
      <c r="E630" s="404" t="s">
        <v>1363</v>
      </c>
      <c r="F630" s="404" t="s">
        <v>123</v>
      </c>
      <c r="G630" s="367" t="s">
        <v>459</v>
      </c>
      <c r="H630" s="400" t="s">
        <v>125</v>
      </c>
    </row>
    <row r="631" spans="2:8" s="41" customFormat="1">
      <c r="B631" s="403" t="s">
        <v>1414</v>
      </c>
      <c r="C631" s="404" t="s">
        <v>1415</v>
      </c>
      <c r="D631" s="404" t="s">
        <v>1362</v>
      </c>
      <c r="E631" s="404" t="s">
        <v>1363</v>
      </c>
      <c r="F631" s="404" t="s">
        <v>123</v>
      </c>
      <c r="G631" s="367" t="s">
        <v>459</v>
      </c>
      <c r="H631" s="400" t="s">
        <v>125</v>
      </c>
    </row>
    <row r="632" spans="2:8" s="41" customFormat="1">
      <c r="B632" s="403" t="s">
        <v>1416</v>
      </c>
      <c r="C632" s="404" t="s">
        <v>1417</v>
      </c>
      <c r="D632" s="404" t="s">
        <v>1362</v>
      </c>
      <c r="E632" s="404" t="s">
        <v>1363</v>
      </c>
      <c r="F632" s="404" t="s">
        <v>123</v>
      </c>
      <c r="G632" s="367" t="s">
        <v>459</v>
      </c>
      <c r="H632" s="400" t="s">
        <v>125</v>
      </c>
    </row>
    <row r="633" spans="2:8" s="41" customFormat="1">
      <c r="B633" s="403" t="s">
        <v>1418</v>
      </c>
      <c r="C633" s="404" t="s">
        <v>1419</v>
      </c>
      <c r="D633" s="404" t="s">
        <v>1362</v>
      </c>
      <c r="E633" s="404" t="s">
        <v>1363</v>
      </c>
      <c r="F633" s="404" t="s">
        <v>123</v>
      </c>
      <c r="G633" s="367" t="s">
        <v>459</v>
      </c>
      <c r="H633" s="400" t="s">
        <v>125</v>
      </c>
    </row>
    <row r="634" spans="2:8" s="41" customFormat="1">
      <c r="B634" s="403" t="s">
        <v>1420</v>
      </c>
      <c r="C634" s="404" t="s">
        <v>1421</v>
      </c>
      <c r="D634" s="404" t="s">
        <v>1362</v>
      </c>
      <c r="E634" s="404" t="s">
        <v>1363</v>
      </c>
      <c r="F634" s="404" t="s">
        <v>123</v>
      </c>
      <c r="G634" s="367" t="s">
        <v>459</v>
      </c>
      <c r="H634" s="400" t="s">
        <v>125</v>
      </c>
    </row>
    <row r="635" spans="2:8" s="41" customFormat="1">
      <c r="B635" s="403" t="s">
        <v>1422</v>
      </c>
      <c r="C635" s="404" t="s">
        <v>1423</v>
      </c>
      <c r="D635" s="404" t="s">
        <v>1362</v>
      </c>
      <c r="E635" s="404" t="s">
        <v>1363</v>
      </c>
      <c r="F635" s="404" t="s">
        <v>123</v>
      </c>
      <c r="G635" s="367" t="s">
        <v>459</v>
      </c>
      <c r="H635" s="400" t="s">
        <v>125</v>
      </c>
    </row>
    <row r="636" spans="2:8" s="41" customFormat="1">
      <c r="B636" s="403" t="s">
        <v>1424</v>
      </c>
      <c r="C636" s="404" t="s">
        <v>1425</v>
      </c>
      <c r="D636" s="404" t="s">
        <v>1362</v>
      </c>
      <c r="E636" s="404" t="s">
        <v>1363</v>
      </c>
      <c r="F636" s="404" t="s">
        <v>123</v>
      </c>
      <c r="G636" s="367" t="s">
        <v>459</v>
      </c>
      <c r="H636" s="400" t="s">
        <v>125</v>
      </c>
    </row>
    <row r="637" spans="2:8" s="41" customFormat="1">
      <c r="B637" s="403" t="s">
        <v>1426</v>
      </c>
      <c r="C637" s="404" t="s">
        <v>1427</v>
      </c>
      <c r="D637" s="404" t="s">
        <v>1362</v>
      </c>
      <c r="E637" s="404" t="s">
        <v>1363</v>
      </c>
      <c r="F637" s="404" t="s">
        <v>123</v>
      </c>
      <c r="G637" s="367" t="s">
        <v>459</v>
      </c>
      <c r="H637" s="400" t="s">
        <v>125</v>
      </c>
    </row>
    <row r="638" spans="2:8" s="41" customFormat="1">
      <c r="B638" s="403" t="s">
        <v>1428</v>
      </c>
      <c r="C638" s="404" t="s">
        <v>1429</v>
      </c>
      <c r="D638" s="404" t="s">
        <v>1362</v>
      </c>
      <c r="E638" s="404" t="s">
        <v>1363</v>
      </c>
      <c r="F638" s="404" t="s">
        <v>123</v>
      </c>
      <c r="G638" s="367" t="s">
        <v>459</v>
      </c>
      <c r="H638" s="400" t="s">
        <v>125</v>
      </c>
    </row>
    <row r="639" spans="2:8" s="41" customFormat="1">
      <c r="B639" s="403" t="s">
        <v>1430</v>
      </c>
      <c r="C639" s="404" t="s">
        <v>1431</v>
      </c>
      <c r="D639" s="404" t="s">
        <v>1432</v>
      </c>
      <c r="E639" s="404" t="s">
        <v>1433</v>
      </c>
      <c r="F639" s="404" t="s">
        <v>123</v>
      </c>
      <c r="G639" s="367" t="s">
        <v>459</v>
      </c>
      <c r="H639" s="400" t="s">
        <v>125</v>
      </c>
    </row>
    <row r="640" spans="2:8" s="41" customFormat="1">
      <c r="B640" s="403" t="s">
        <v>1434</v>
      </c>
      <c r="C640" s="404" t="s">
        <v>1435</v>
      </c>
      <c r="D640" s="404" t="s">
        <v>1432</v>
      </c>
      <c r="E640" s="404" t="s">
        <v>1433</v>
      </c>
      <c r="F640" s="404" t="s">
        <v>123</v>
      </c>
      <c r="G640" s="367" t="s">
        <v>459</v>
      </c>
      <c r="H640" s="400" t="s">
        <v>125</v>
      </c>
    </row>
    <row r="641" spans="2:8" s="41" customFormat="1">
      <c r="B641" s="403" t="s">
        <v>1436</v>
      </c>
      <c r="C641" s="404" t="s">
        <v>1437</v>
      </c>
      <c r="D641" s="404" t="s">
        <v>1432</v>
      </c>
      <c r="E641" s="404" t="s">
        <v>1433</v>
      </c>
      <c r="F641" s="404" t="s">
        <v>123</v>
      </c>
      <c r="G641" s="367" t="s">
        <v>459</v>
      </c>
      <c r="H641" s="400" t="s">
        <v>125</v>
      </c>
    </row>
    <row r="642" spans="2:8" s="41" customFormat="1">
      <c r="B642" s="403" t="s">
        <v>1438</v>
      </c>
      <c r="C642" s="404" t="s">
        <v>1439</v>
      </c>
      <c r="D642" s="404" t="s">
        <v>1432</v>
      </c>
      <c r="E642" s="404" t="s">
        <v>1433</v>
      </c>
      <c r="F642" s="404" t="s">
        <v>123</v>
      </c>
      <c r="G642" s="367" t="s">
        <v>459</v>
      </c>
      <c r="H642" s="400" t="s">
        <v>125</v>
      </c>
    </row>
    <row r="643" spans="2:8" s="41" customFormat="1">
      <c r="B643" s="403" t="s">
        <v>1440</v>
      </c>
      <c r="C643" s="404" t="s">
        <v>1441</v>
      </c>
      <c r="D643" s="404" t="s">
        <v>1432</v>
      </c>
      <c r="E643" s="404" t="s">
        <v>1433</v>
      </c>
      <c r="F643" s="404" t="s">
        <v>123</v>
      </c>
      <c r="G643" s="367" t="s">
        <v>459</v>
      </c>
      <c r="H643" s="400" t="s">
        <v>125</v>
      </c>
    </row>
    <row r="644" spans="2:8" s="41" customFormat="1">
      <c r="B644" s="403" t="s">
        <v>1442</v>
      </c>
      <c r="C644" s="404" t="s">
        <v>1443</v>
      </c>
      <c r="D644" s="404" t="s">
        <v>1432</v>
      </c>
      <c r="E644" s="404" t="s">
        <v>1433</v>
      </c>
      <c r="F644" s="404" t="s">
        <v>123</v>
      </c>
      <c r="G644" s="367" t="s">
        <v>459</v>
      </c>
      <c r="H644" s="400" t="s">
        <v>125</v>
      </c>
    </row>
    <row r="645" spans="2:8" s="41" customFormat="1">
      <c r="B645" s="403" t="s">
        <v>1444</v>
      </c>
      <c r="C645" s="404" t="s">
        <v>1445</v>
      </c>
      <c r="D645" s="404" t="s">
        <v>1432</v>
      </c>
      <c r="E645" s="404" t="s">
        <v>1433</v>
      </c>
      <c r="F645" s="404" t="s">
        <v>123</v>
      </c>
      <c r="G645" s="367" t="s">
        <v>459</v>
      </c>
      <c r="H645" s="400" t="s">
        <v>125</v>
      </c>
    </row>
    <row r="646" spans="2:8" s="41" customFormat="1">
      <c r="B646" s="403" t="s">
        <v>1446</v>
      </c>
      <c r="C646" s="404" t="s">
        <v>1447</v>
      </c>
      <c r="D646" s="404" t="s">
        <v>1432</v>
      </c>
      <c r="E646" s="404" t="s">
        <v>1433</v>
      </c>
      <c r="F646" s="404" t="s">
        <v>123</v>
      </c>
      <c r="G646" s="367" t="s">
        <v>459</v>
      </c>
      <c r="H646" s="400" t="s">
        <v>125</v>
      </c>
    </row>
    <row r="647" spans="2:8" s="41" customFormat="1">
      <c r="B647" s="403" t="s">
        <v>1448</v>
      </c>
      <c r="C647" s="404" t="s">
        <v>1449</v>
      </c>
      <c r="D647" s="404" t="s">
        <v>1432</v>
      </c>
      <c r="E647" s="404" t="s">
        <v>1433</v>
      </c>
      <c r="F647" s="404" t="s">
        <v>123</v>
      </c>
      <c r="G647" s="367" t="s">
        <v>459</v>
      </c>
      <c r="H647" s="400" t="s">
        <v>125</v>
      </c>
    </row>
    <row r="648" spans="2:8" s="41" customFormat="1">
      <c r="B648" s="403" t="s">
        <v>1450</v>
      </c>
      <c r="C648" s="404" t="s">
        <v>1451</v>
      </c>
      <c r="D648" s="404" t="s">
        <v>1432</v>
      </c>
      <c r="E648" s="404" t="s">
        <v>1433</v>
      </c>
      <c r="F648" s="404" t="s">
        <v>123</v>
      </c>
      <c r="G648" s="367" t="s">
        <v>459</v>
      </c>
      <c r="H648" s="400" t="s">
        <v>125</v>
      </c>
    </row>
    <row r="649" spans="2:8" s="41" customFormat="1">
      <c r="B649" s="403" t="s">
        <v>1452</v>
      </c>
      <c r="C649" s="404" t="s">
        <v>1453</v>
      </c>
      <c r="D649" s="404" t="s">
        <v>1432</v>
      </c>
      <c r="E649" s="404" t="s">
        <v>1433</v>
      </c>
      <c r="F649" s="404" t="s">
        <v>123</v>
      </c>
      <c r="G649" s="367" t="s">
        <v>459</v>
      </c>
      <c r="H649" s="400" t="s">
        <v>125</v>
      </c>
    </row>
    <row r="650" spans="2:8" s="41" customFormat="1">
      <c r="B650" s="403" t="s">
        <v>1454</v>
      </c>
      <c r="C650" s="404" t="s">
        <v>1455</v>
      </c>
      <c r="D650" s="404" t="s">
        <v>1432</v>
      </c>
      <c r="E650" s="404" t="s">
        <v>1433</v>
      </c>
      <c r="F650" s="404" t="s">
        <v>123</v>
      </c>
      <c r="G650" s="367" t="s">
        <v>459</v>
      </c>
      <c r="H650" s="400" t="s">
        <v>125</v>
      </c>
    </row>
    <row r="651" spans="2:8" s="41" customFormat="1">
      <c r="B651" s="403" t="s">
        <v>1456</v>
      </c>
      <c r="C651" s="404" t="s">
        <v>1457</v>
      </c>
      <c r="D651" s="404" t="s">
        <v>1432</v>
      </c>
      <c r="E651" s="404" t="s">
        <v>1433</v>
      </c>
      <c r="F651" s="404" t="s">
        <v>123</v>
      </c>
      <c r="G651" s="367" t="s">
        <v>459</v>
      </c>
      <c r="H651" s="400" t="s">
        <v>125</v>
      </c>
    </row>
    <row r="652" spans="2:8" s="41" customFormat="1">
      <c r="B652" s="403" t="s">
        <v>1458</v>
      </c>
      <c r="C652" s="404" t="s">
        <v>1459</v>
      </c>
      <c r="D652" s="404" t="s">
        <v>1432</v>
      </c>
      <c r="E652" s="404" t="s">
        <v>1433</v>
      </c>
      <c r="F652" s="404" t="s">
        <v>123</v>
      </c>
      <c r="G652" s="367" t="s">
        <v>459</v>
      </c>
      <c r="H652" s="400" t="s">
        <v>125</v>
      </c>
    </row>
    <row r="653" spans="2:8" s="41" customFormat="1">
      <c r="B653" s="403" t="s">
        <v>1460</v>
      </c>
      <c r="C653" s="404" t="s">
        <v>1461</v>
      </c>
      <c r="D653" s="404" t="s">
        <v>1432</v>
      </c>
      <c r="E653" s="404" t="s">
        <v>1433</v>
      </c>
      <c r="F653" s="404" t="s">
        <v>123</v>
      </c>
      <c r="G653" s="367" t="s">
        <v>459</v>
      </c>
      <c r="H653" s="400" t="s">
        <v>125</v>
      </c>
    </row>
    <row r="654" spans="2:8" s="41" customFormat="1">
      <c r="B654" s="403" t="s">
        <v>1462</v>
      </c>
      <c r="C654" s="404" t="s">
        <v>1463</v>
      </c>
      <c r="D654" s="404" t="s">
        <v>1432</v>
      </c>
      <c r="E654" s="404" t="s">
        <v>1433</v>
      </c>
      <c r="F654" s="404" t="s">
        <v>123</v>
      </c>
      <c r="G654" s="367" t="s">
        <v>459</v>
      </c>
      <c r="H654" s="400" t="s">
        <v>125</v>
      </c>
    </row>
    <row r="655" spans="2:8" s="41" customFormat="1">
      <c r="B655" s="403" t="s">
        <v>1464</v>
      </c>
      <c r="C655" s="404" t="s">
        <v>1465</v>
      </c>
      <c r="D655" s="404" t="s">
        <v>1432</v>
      </c>
      <c r="E655" s="404" t="s">
        <v>1433</v>
      </c>
      <c r="F655" s="404" t="s">
        <v>123</v>
      </c>
      <c r="G655" s="367" t="s">
        <v>459</v>
      </c>
      <c r="H655" s="400" t="s">
        <v>125</v>
      </c>
    </row>
    <row r="656" spans="2:8" s="41" customFormat="1">
      <c r="B656" s="403" t="s">
        <v>1466</v>
      </c>
      <c r="C656" s="404" t="s">
        <v>1467</v>
      </c>
      <c r="D656" s="404" t="s">
        <v>1432</v>
      </c>
      <c r="E656" s="404" t="s">
        <v>1433</v>
      </c>
      <c r="F656" s="404" t="s">
        <v>123</v>
      </c>
      <c r="G656" s="367" t="s">
        <v>459</v>
      </c>
      <c r="H656" s="400" t="s">
        <v>125</v>
      </c>
    </row>
    <row r="657" spans="2:8" s="41" customFormat="1">
      <c r="B657" s="403" t="s">
        <v>1468</v>
      </c>
      <c r="C657" s="404" t="s">
        <v>1469</v>
      </c>
      <c r="D657" s="404" t="s">
        <v>1432</v>
      </c>
      <c r="E657" s="404" t="s">
        <v>1433</v>
      </c>
      <c r="F657" s="404" t="s">
        <v>123</v>
      </c>
      <c r="G657" s="367" t="s">
        <v>459</v>
      </c>
      <c r="H657" s="400" t="s">
        <v>125</v>
      </c>
    </row>
    <row r="658" spans="2:8" s="41" customFormat="1">
      <c r="B658" s="403" t="s">
        <v>1470</v>
      </c>
      <c r="C658" s="404" t="s">
        <v>1471</v>
      </c>
      <c r="D658" s="404" t="s">
        <v>1432</v>
      </c>
      <c r="E658" s="404" t="s">
        <v>1433</v>
      </c>
      <c r="F658" s="404" t="s">
        <v>123</v>
      </c>
      <c r="G658" s="367" t="s">
        <v>459</v>
      </c>
      <c r="H658" s="400" t="s">
        <v>125</v>
      </c>
    </row>
    <row r="659" spans="2:8" s="41" customFormat="1">
      <c r="B659" s="403" t="s">
        <v>1472</v>
      </c>
      <c r="C659" s="404" t="s">
        <v>1473</v>
      </c>
      <c r="D659" s="404" t="s">
        <v>1432</v>
      </c>
      <c r="E659" s="404" t="s">
        <v>1433</v>
      </c>
      <c r="F659" s="404" t="s">
        <v>123</v>
      </c>
      <c r="G659" s="367" t="s">
        <v>459</v>
      </c>
      <c r="H659" s="400" t="s">
        <v>125</v>
      </c>
    </row>
    <row r="660" spans="2:8" s="41" customFormat="1">
      <c r="B660" s="403" t="s">
        <v>1474</v>
      </c>
      <c r="C660" s="404" t="s">
        <v>1475</v>
      </c>
      <c r="D660" s="404" t="s">
        <v>1432</v>
      </c>
      <c r="E660" s="404" t="s">
        <v>1433</v>
      </c>
      <c r="F660" s="404" t="s">
        <v>123</v>
      </c>
      <c r="G660" s="367" t="s">
        <v>459</v>
      </c>
      <c r="H660" s="400" t="s">
        <v>125</v>
      </c>
    </row>
    <row r="661" spans="2:8" s="41" customFormat="1">
      <c r="B661" s="403" t="s">
        <v>1476</v>
      </c>
      <c r="C661" s="404" t="s">
        <v>1477</v>
      </c>
      <c r="D661" s="404" t="s">
        <v>1432</v>
      </c>
      <c r="E661" s="404" t="s">
        <v>1433</v>
      </c>
      <c r="F661" s="404" t="s">
        <v>123</v>
      </c>
      <c r="G661" s="367" t="s">
        <v>459</v>
      </c>
      <c r="H661" s="400" t="s">
        <v>125</v>
      </c>
    </row>
    <row r="662" spans="2:8" s="41" customFormat="1">
      <c r="B662" s="403" t="s">
        <v>1478</v>
      </c>
      <c r="C662" s="404" t="s">
        <v>1479</v>
      </c>
      <c r="D662" s="404" t="s">
        <v>1432</v>
      </c>
      <c r="E662" s="404" t="s">
        <v>1433</v>
      </c>
      <c r="F662" s="404" t="s">
        <v>123</v>
      </c>
      <c r="G662" s="367" t="s">
        <v>459</v>
      </c>
      <c r="H662" s="400" t="s">
        <v>125</v>
      </c>
    </row>
    <row r="663" spans="2:8" s="41" customFormat="1">
      <c r="B663" s="403" t="s">
        <v>1480</v>
      </c>
      <c r="C663" s="404" t="s">
        <v>1481</v>
      </c>
      <c r="D663" s="404" t="s">
        <v>1432</v>
      </c>
      <c r="E663" s="404" t="s">
        <v>1433</v>
      </c>
      <c r="F663" s="404" t="s">
        <v>123</v>
      </c>
      <c r="G663" s="367" t="s">
        <v>459</v>
      </c>
      <c r="H663" s="400" t="s">
        <v>125</v>
      </c>
    </row>
    <row r="664" spans="2:8" s="41" customFormat="1">
      <c r="B664" s="403" t="s">
        <v>1482</v>
      </c>
      <c r="C664" s="404" t="s">
        <v>1483</v>
      </c>
      <c r="D664" s="404" t="s">
        <v>1432</v>
      </c>
      <c r="E664" s="404" t="s">
        <v>1433</v>
      </c>
      <c r="F664" s="404" t="s">
        <v>123</v>
      </c>
      <c r="G664" s="367" t="s">
        <v>459</v>
      </c>
      <c r="H664" s="400" t="s">
        <v>125</v>
      </c>
    </row>
    <row r="665" spans="2:8" s="41" customFormat="1">
      <c r="B665" s="403" t="s">
        <v>1484</v>
      </c>
      <c r="C665" s="404" t="s">
        <v>1485</v>
      </c>
      <c r="D665" s="404" t="s">
        <v>1432</v>
      </c>
      <c r="E665" s="404" t="s">
        <v>1433</v>
      </c>
      <c r="F665" s="404" t="s">
        <v>123</v>
      </c>
      <c r="G665" s="367" t="s">
        <v>459</v>
      </c>
      <c r="H665" s="400" t="s">
        <v>125</v>
      </c>
    </row>
    <row r="666" spans="2:8" s="41" customFormat="1">
      <c r="B666" s="403" t="s">
        <v>1486</v>
      </c>
      <c r="C666" s="404" t="s">
        <v>1487</v>
      </c>
      <c r="D666" s="404" t="s">
        <v>1432</v>
      </c>
      <c r="E666" s="404" t="s">
        <v>1433</v>
      </c>
      <c r="F666" s="404" t="s">
        <v>123</v>
      </c>
      <c r="G666" s="367" t="s">
        <v>459</v>
      </c>
      <c r="H666" s="400" t="s">
        <v>125</v>
      </c>
    </row>
    <row r="667" spans="2:8" s="41" customFormat="1">
      <c r="B667" s="403" t="s">
        <v>1488</v>
      </c>
      <c r="C667" s="404" t="s">
        <v>1489</v>
      </c>
      <c r="D667" s="404" t="s">
        <v>1432</v>
      </c>
      <c r="E667" s="404" t="s">
        <v>1433</v>
      </c>
      <c r="F667" s="404" t="s">
        <v>123</v>
      </c>
      <c r="G667" s="367" t="s">
        <v>459</v>
      </c>
      <c r="H667" s="400" t="s">
        <v>125</v>
      </c>
    </row>
    <row r="668" spans="2:8" s="41" customFormat="1">
      <c r="B668" s="403" t="s">
        <v>1490</v>
      </c>
      <c r="C668" s="404" t="s">
        <v>1491</v>
      </c>
      <c r="D668" s="404" t="s">
        <v>1432</v>
      </c>
      <c r="E668" s="404" t="s">
        <v>1433</v>
      </c>
      <c r="F668" s="404" t="s">
        <v>123</v>
      </c>
      <c r="G668" s="367" t="s">
        <v>459</v>
      </c>
      <c r="H668" s="400" t="s">
        <v>125</v>
      </c>
    </row>
    <row r="669" spans="2:8" s="41" customFormat="1">
      <c r="B669" s="403" t="s">
        <v>1492</v>
      </c>
      <c r="C669" s="404" t="s">
        <v>1493</v>
      </c>
      <c r="D669" s="404" t="s">
        <v>1432</v>
      </c>
      <c r="E669" s="404" t="s">
        <v>1433</v>
      </c>
      <c r="F669" s="404" t="s">
        <v>123</v>
      </c>
      <c r="G669" s="367" t="s">
        <v>459</v>
      </c>
      <c r="H669" s="400" t="s">
        <v>125</v>
      </c>
    </row>
    <row r="670" spans="2:8" s="41" customFormat="1">
      <c r="B670" s="403" t="s">
        <v>1494</v>
      </c>
      <c r="C670" s="404" t="s">
        <v>1495</v>
      </c>
      <c r="D670" s="404" t="s">
        <v>1432</v>
      </c>
      <c r="E670" s="404" t="s">
        <v>1433</v>
      </c>
      <c r="F670" s="404" t="s">
        <v>123</v>
      </c>
      <c r="G670" s="367" t="s">
        <v>459</v>
      </c>
      <c r="H670" s="400" t="s">
        <v>125</v>
      </c>
    </row>
    <row r="671" spans="2:8" s="41" customFormat="1">
      <c r="B671" s="403" t="s">
        <v>1496</v>
      </c>
      <c r="C671" s="404" t="s">
        <v>1497</v>
      </c>
      <c r="D671" s="404" t="s">
        <v>1432</v>
      </c>
      <c r="E671" s="404" t="s">
        <v>1433</v>
      </c>
      <c r="F671" s="404" t="s">
        <v>123</v>
      </c>
      <c r="G671" s="367" t="s">
        <v>459</v>
      </c>
      <c r="H671" s="400" t="s">
        <v>125</v>
      </c>
    </row>
    <row r="672" spans="2:8" s="41" customFormat="1">
      <c r="B672" s="403" t="s">
        <v>1498</v>
      </c>
      <c r="C672" s="404" t="s">
        <v>1499</v>
      </c>
      <c r="D672" s="404" t="s">
        <v>1500</v>
      </c>
      <c r="E672" s="404" t="s">
        <v>1501</v>
      </c>
      <c r="F672" s="404" t="s">
        <v>123</v>
      </c>
      <c r="G672" s="367" t="s">
        <v>130</v>
      </c>
      <c r="H672" s="400" t="s">
        <v>125</v>
      </c>
    </row>
    <row r="673" spans="2:8" s="41" customFormat="1">
      <c r="B673" s="403" t="s">
        <v>1502</v>
      </c>
      <c r="C673" s="404" t="s">
        <v>1503</v>
      </c>
      <c r="D673" s="404" t="s">
        <v>1500</v>
      </c>
      <c r="E673" s="404" t="s">
        <v>1501</v>
      </c>
      <c r="F673" s="404" t="s">
        <v>123</v>
      </c>
      <c r="G673" s="367" t="s">
        <v>130</v>
      </c>
      <c r="H673" s="400" t="s">
        <v>125</v>
      </c>
    </row>
    <row r="674" spans="2:8" s="41" customFormat="1">
      <c r="B674" s="403" t="s">
        <v>1504</v>
      </c>
      <c r="C674" s="404" t="s">
        <v>1505</v>
      </c>
      <c r="D674" s="404" t="s">
        <v>1500</v>
      </c>
      <c r="E674" s="404" t="s">
        <v>1501</v>
      </c>
      <c r="F674" s="404" t="s">
        <v>123</v>
      </c>
      <c r="G674" s="367" t="s">
        <v>130</v>
      </c>
      <c r="H674" s="400" t="s">
        <v>125</v>
      </c>
    </row>
    <row r="675" spans="2:8" s="41" customFormat="1">
      <c r="B675" s="403" t="s">
        <v>1506</v>
      </c>
      <c r="C675" s="404" t="s">
        <v>1507</v>
      </c>
      <c r="D675" s="404" t="s">
        <v>1500</v>
      </c>
      <c r="E675" s="404" t="s">
        <v>1501</v>
      </c>
      <c r="F675" s="404" t="s">
        <v>123</v>
      </c>
      <c r="G675" s="367" t="s">
        <v>130</v>
      </c>
      <c r="H675" s="400" t="s">
        <v>125</v>
      </c>
    </row>
    <row r="676" spans="2:8" s="41" customFormat="1">
      <c r="B676" s="403" t="s">
        <v>1508</v>
      </c>
      <c r="C676" s="404" t="s">
        <v>1509</v>
      </c>
      <c r="D676" s="404" t="s">
        <v>1500</v>
      </c>
      <c r="E676" s="404" t="s">
        <v>1501</v>
      </c>
      <c r="F676" s="404" t="s">
        <v>123</v>
      </c>
      <c r="G676" s="367" t="s">
        <v>130</v>
      </c>
      <c r="H676" s="400" t="s">
        <v>125</v>
      </c>
    </row>
    <row r="677" spans="2:8" s="41" customFormat="1">
      <c r="B677" s="403" t="s">
        <v>1510</v>
      </c>
      <c r="C677" s="404" t="s">
        <v>1511</v>
      </c>
      <c r="D677" s="404" t="s">
        <v>1500</v>
      </c>
      <c r="E677" s="404" t="s">
        <v>1501</v>
      </c>
      <c r="F677" s="404" t="s">
        <v>123</v>
      </c>
      <c r="G677" s="367" t="s">
        <v>130</v>
      </c>
      <c r="H677" s="400" t="s">
        <v>125</v>
      </c>
    </row>
    <row r="678" spans="2:8" s="41" customFormat="1">
      <c r="B678" s="403" t="s">
        <v>1512</v>
      </c>
      <c r="C678" s="404" t="s">
        <v>1513</v>
      </c>
      <c r="D678" s="404" t="s">
        <v>1500</v>
      </c>
      <c r="E678" s="404" t="s">
        <v>1501</v>
      </c>
      <c r="F678" s="404" t="s">
        <v>123</v>
      </c>
      <c r="G678" s="367" t="s">
        <v>130</v>
      </c>
      <c r="H678" s="400" t="s">
        <v>125</v>
      </c>
    </row>
    <row r="679" spans="2:8" s="41" customFormat="1">
      <c r="B679" s="403" t="s">
        <v>1514</v>
      </c>
      <c r="C679" s="404" t="s">
        <v>1515</v>
      </c>
      <c r="D679" s="404" t="s">
        <v>1500</v>
      </c>
      <c r="E679" s="404" t="s">
        <v>1501</v>
      </c>
      <c r="F679" s="404" t="s">
        <v>123</v>
      </c>
      <c r="G679" s="367" t="s">
        <v>130</v>
      </c>
      <c r="H679" s="400" t="s">
        <v>125</v>
      </c>
    </row>
    <row r="680" spans="2:8" s="41" customFormat="1">
      <c r="B680" s="403" t="s">
        <v>1516</v>
      </c>
      <c r="C680" s="404" t="s">
        <v>1517</v>
      </c>
      <c r="D680" s="404" t="s">
        <v>1500</v>
      </c>
      <c r="E680" s="404" t="s">
        <v>1501</v>
      </c>
      <c r="F680" s="404" t="s">
        <v>123</v>
      </c>
      <c r="G680" s="367" t="s">
        <v>130</v>
      </c>
      <c r="H680" s="400" t="s">
        <v>125</v>
      </c>
    </row>
    <row r="681" spans="2:8" s="41" customFormat="1">
      <c r="B681" s="403" t="s">
        <v>1518</v>
      </c>
      <c r="C681" s="404" t="s">
        <v>1519</v>
      </c>
      <c r="D681" s="404" t="s">
        <v>1500</v>
      </c>
      <c r="E681" s="404" t="s">
        <v>1501</v>
      </c>
      <c r="F681" s="404" t="s">
        <v>123</v>
      </c>
      <c r="G681" s="367" t="s">
        <v>130</v>
      </c>
      <c r="H681" s="400" t="s">
        <v>125</v>
      </c>
    </row>
    <row r="682" spans="2:8" s="41" customFormat="1">
      <c r="B682" s="403" t="s">
        <v>1520</v>
      </c>
      <c r="C682" s="404" t="s">
        <v>1521</v>
      </c>
      <c r="D682" s="404" t="s">
        <v>1500</v>
      </c>
      <c r="E682" s="404" t="s">
        <v>1501</v>
      </c>
      <c r="F682" s="404" t="s">
        <v>123</v>
      </c>
      <c r="G682" s="367" t="s">
        <v>130</v>
      </c>
      <c r="H682" s="400" t="s">
        <v>125</v>
      </c>
    </row>
    <row r="683" spans="2:8" s="41" customFormat="1">
      <c r="B683" s="403" t="s">
        <v>1522</v>
      </c>
      <c r="C683" s="404" t="s">
        <v>1523</v>
      </c>
      <c r="D683" s="404" t="s">
        <v>1500</v>
      </c>
      <c r="E683" s="404" t="s">
        <v>1501</v>
      </c>
      <c r="F683" s="404" t="s">
        <v>123</v>
      </c>
      <c r="G683" s="367" t="s">
        <v>130</v>
      </c>
      <c r="H683" s="400" t="s">
        <v>125</v>
      </c>
    </row>
    <row r="684" spans="2:8" s="41" customFormat="1">
      <c r="B684" s="403" t="s">
        <v>1524</v>
      </c>
      <c r="C684" s="404" t="s">
        <v>1525</v>
      </c>
      <c r="D684" s="404" t="s">
        <v>1500</v>
      </c>
      <c r="E684" s="404" t="s">
        <v>1501</v>
      </c>
      <c r="F684" s="404" t="s">
        <v>123</v>
      </c>
      <c r="G684" s="367" t="s">
        <v>130</v>
      </c>
      <c r="H684" s="400" t="s">
        <v>125</v>
      </c>
    </row>
    <row r="685" spans="2:8" s="41" customFormat="1">
      <c r="B685" s="403" t="s">
        <v>1526</v>
      </c>
      <c r="C685" s="404" t="s">
        <v>1527</v>
      </c>
      <c r="D685" s="404" t="s">
        <v>1500</v>
      </c>
      <c r="E685" s="404" t="s">
        <v>1501</v>
      </c>
      <c r="F685" s="404" t="s">
        <v>123</v>
      </c>
      <c r="G685" s="367" t="s">
        <v>130</v>
      </c>
      <c r="H685" s="400" t="s">
        <v>125</v>
      </c>
    </row>
    <row r="686" spans="2:8" s="41" customFormat="1">
      <c r="B686" s="403" t="s">
        <v>1528</v>
      </c>
      <c r="C686" s="404" t="s">
        <v>1529</v>
      </c>
      <c r="D686" s="404" t="s">
        <v>1500</v>
      </c>
      <c r="E686" s="404" t="s">
        <v>1501</v>
      </c>
      <c r="F686" s="404" t="s">
        <v>123</v>
      </c>
      <c r="G686" s="367" t="s">
        <v>130</v>
      </c>
      <c r="H686" s="400" t="s">
        <v>125</v>
      </c>
    </row>
    <row r="687" spans="2:8" s="41" customFormat="1">
      <c r="B687" s="403" t="s">
        <v>1530</v>
      </c>
      <c r="C687" s="404" t="s">
        <v>1531</v>
      </c>
      <c r="D687" s="404" t="s">
        <v>1500</v>
      </c>
      <c r="E687" s="404" t="s">
        <v>1501</v>
      </c>
      <c r="F687" s="404" t="s">
        <v>123</v>
      </c>
      <c r="G687" s="367" t="s">
        <v>130</v>
      </c>
      <c r="H687" s="400" t="s">
        <v>125</v>
      </c>
    </row>
    <row r="688" spans="2:8" s="41" customFormat="1">
      <c r="B688" s="403" t="s">
        <v>1532</v>
      </c>
      <c r="C688" s="404" t="s">
        <v>1533</v>
      </c>
      <c r="D688" s="404" t="s">
        <v>1500</v>
      </c>
      <c r="E688" s="404" t="s">
        <v>1501</v>
      </c>
      <c r="F688" s="404" t="s">
        <v>123</v>
      </c>
      <c r="G688" s="367" t="s">
        <v>130</v>
      </c>
      <c r="H688" s="400" t="s">
        <v>125</v>
      </c>
    </row>
    <row r="689" spans="2:8" s="41" customFormat="1">
      <c r="B689" s="403" t="s">
        <v>1534</v>
      </c>
      <c r="C689" s="404" t="s">
        <v>1535</v>
      </c>
      <c r="D689" s="404" t="s">
        <v>1500</v>
      </c>
      <c r="E689" s="404" t="s">
        <v>1501</v>
      </c>
      <c r="F689" s="404" t="s">
        <v>123</v>
      </c>
      <c r="G689" s="367" t="s">
        <v>130</v>
      </c>
      <c r="H689" s="400" t="s">
        <v>125</v>
      </c>
    </row>
    <row r="690" spans="2:8" s="41" customFormat="1">
      <c r="B690" s="403" t="s">
        <v>1536</v>
      </c>
      <c r="C690" s="404" t="s">
        <v>1537</v>
      </c>
      <c r="D690" s="404" t="s">
        <v>1500</v>
      </c>
      <c r="E690" s="404" t="s">
        <v>1501</v>
      </c>
      <c r="F690" s="404" t="s">
        <v>123</v>
      </c>
      <c r="G690" s="367" t="s">
        <v>130</v>
      </c>
      <c r="H690" s="400" t="s">
        <v>125</v>
      </c>
    </row>
    <row r="691" spans="2:8" s="41" customFormat="1">
      <c r="B691" s="403" t="s">
        <v>1538</v>
      </c>
      <c r="C691" s="404" t="s">
        <v>1539</v>
      </c>
      <c r="D691" s="404" t="s">
        <v>1500</v>
      </c>
      <c r="E691" s="404" t="s">
        <v>1501</v>
      </c>
      <c r="F691" s="404" t="s">
        <v>123</v>
      </c>
      <c r="G691" s="367" t="s">
        <v>130</v>
      </c>
      <c r="H691" s="400" t="s">
        <v>125</v>
      </c>
    </row>
    <row r="692" spans="2:8" s="41" customFormat="1">
      <c r="B692" s="403" t="s">
        <v>1540</v>
      </c>
      <c r="C692" s="404" t="s">
        <v>1541</v>
      </c>
      <c r="D692" s="404" t="s">
        <v>1500</v>
      </c>
      <c r="E692" s="404" t="s">
        <v>1501</v>
      </c>
      <c r="F692" s="404" t="s">
        <v>123</v>
      </c>
      <c r="G692" s="367" t="s">
        <v>130</v>
      </c>
      <c r="H692" s="400" t="s">
        <v>125</v>
      </c>
    </row>
    <row r="693" spans="2:8" s="41" customFormat="1">
      <c r="B693" s="403" t="s">
        <v>1542</v>
      </c>
      <c r="C693" s="404" t="s">
        <v>1543</v>
      </c>
      <c r="D693" s="404" t="s">
        <v>1500</v>
      </c>
      <c r="E693" s="404" t="s">
        <v>1501</v>
      </c>
      <c r="F693" s="404" t="s">
        <v>123</v>
      </c>
      <c r="G693" s="367" t="s">
        <v>130</v>
      </c>
      <c r="H693" s="400" t="s">
        <v>125</v>
      </c>
    </row>
    <row r="694" spans="2:8" s="41" customFormat="1">
      <c r="B694" s="403" t="s">
        <v>1544</v>
      </c>
      <c r="C694" s="404" t="s">
        <v>1545</v>
      </c>
      <c r="D694" s="404" t="s">
        <v>1500</v>
      </c>
      <c r="E694" s="404" t="s">
        <v>1501</v>
      </c>
      <c r="F694" s="404" t="s">
        <v>123</v>
      </c>
      <c r="G694" s="367" t="s">
        <v>130</v>
      </c>
      <c r="H694" s="400" t="s">
        <v>125</v>
      </c>
    </row>
    <row r="695" spans="2:8" s="41" customFormat="1">
      <c r="B695" s="403" t="s">
        <v>1546</v>
      </c>
      <c r="C695" s="404" t="s">
        <v>1547</v>
      </c>
      <c r="D695" s="404" t="s">
        <v>1500</v>
      </c>
      <c r="E695" s="404" t="s">
        <v>1501</v>
      </c>
      <c r="F695" s="404" t="s">
        <v>123</v>
      </c>
      <c r="G695" s="367" t="s">
        <v>130</v>
      </c>
      <c r="H695" s="400" t="s">
        <v>125</v>
      </c>
    </row>
    <row r="696" spans="2:8" s="41" customFormat="1">
      <c r="B696" s="403" t="s">
        <v>1548</v>
      </c>
      <c r="C696" s="404" t="s">
        <v>1549</v>
      </c>
      <c r="D696" s="404" t="s">
        <v>1500</v>
      </c>
      <c r="E696" s="404" t="s">
        <v>1501</v>
      </c>
      <c r="F696" s="404" t="s">
        <v>123</v>
      </c>
      <c r="G696" s="367" t="s">
        <v>130</v>
      </c>
      <c r="H696" s="400" t="s">
        <v>125</v>
      </c>
    </row>
    <row r="697" spans="2:8" s="41" customFormat="1">
      <c r="B697" s="403" t="s">
        <v>1550</v>
      </c>
      <c r="C697" s="404" t="s">
        <v>1551</v>
      </c>
      <c r="D697" s="404" t="s">
        <v>1552</v>
      </c>
      <c r="E697" s="404" t="s">
        <v>1553</v>
      </c>
      <c r="F697" s="404" t="s">
        <v>123</v>
      </c>
      <c r="G697" s="367" t="s">
        <v>459</v>
      </c>
      <c r="H697" s="400" t="s">
        <v>125</v>
      </c>
    </row>
    <row r="698" spans="2:8" s="41" customFormat="1">
      <c r="B698" s="403" t="s">
        <v>1554</v>
      </c>
      <c r="C698" s="404" t="s">
        <v>1555</v>
      </c>
      <c r="D698" s="404" t="s">
        <v>1552</v>
      </c>
      <c r="E698" s="404" t="s">
        <v>1553</v>
      </c>
      <c r="F698" s="404" t="s">
        <v>123</v>
      </c>
      <c r="G698" s="367" t="s">
        <v>459</v>
      </c>
      <c r="H698" s="400" t="s">
        <v>125</v>
      </c>
    </row>
    <row r="699" spans="2:8" s="41" customFormat="1">
      <c r="B699" s="403" t="s">
        <v>1556</v>
      </c>
      <c r="C699" s="404" t="s">
        <v>1557</v>
      </c>
      <c r="D699" s="404" t="s">
        <v>1552</v>
      </c>
      <c r="E699" s="404" t="s">
        <v>1553</v>
      </c>
      <c r="F699" s="404" t="s">
        <v>123</v>
      </c>
      <c r="G699" s="367" t="s">
        <v>459</v>
      </c>
      <c r="H699" s="400" t="s">
        <v>125</v>
      </c>
    </row>
    <row r="700" spans="2:8" s="41" customFormat="1">
      <c r="B700" s="403" t="s">
        <v>1558</v>
      </c>
      <c r="C700" s="404" t="s">
        <v>1559</v>
      </c>
      <c r="D700" s="404" t="s">
        <v>1552</v>
      </c>
      <c r="E700" s="404" t="s">
        <v>1553</v>
      </c>
      <c r="F700" s="404" t="s">
        <v>123</v>
      </c>
      <c r="G700" s="367" t="s">
        <v>459</v>
      </c>
      <c r="H700" s="400" t="s">
        <v>125</v>
      </c>
    </row>
    <row r="701" spans="2:8" s="41" customFormat="1">
      <c r="B701" s="403" t="s">
        <v>1560</v>
      </c>
      <c r="C701" s="404" t="s">
        <v>1561</v>
      </c>
      <c r="D701" s="404" t="s">
        <v>1552</v>
      </c>
      <c r="E701" s="404" t="s">
        <v>1553</v>
      </c>
      <c r="F701" s="404" t="s">
        <v>123</v>
      </c>
      <c r="G701" s="367" t="s">
        <v>459</v>
      </c>
      <c r="H701" s="400" t="s">
        <v>125</v>
      </c>
    </row>
    <row r="702" spans="2:8" s="41" customFormat="1">
      <c r="B702" s="403" t="s">
        <v>1562</v>
      </c>
      <c r="C702" s="404" t="s">
        <v>1563</v>
      </c>
      <c r="D702" s="404" t="s">
        <v>1552</v>
      </c>
      <c r="E702" s="404" t="s">
        <v>1553</v>
      </c>
      <c r="F702" s="404" t="s">
        <v>123</v>
      </c>
      <c r="G702" s="367" t="s">
        <v>459</v>
      </c>
      <c r="H702" s="400" t="s">
        <v>125</v>
      </c>
    </row>
    <row r="703" spans="2:8" s="41" customFormat="1">
      <c r="B703" s="403" t="s">
        <v>1564</v>
      </c>
      <c r="C703" s="404" t="s">
        <v>1565</v>
      </c>
      <c r="D703" s="404" t="s">
        <v>1552</v>
      </c>
      <c r="E703" s="404" t="s">
        <v>1553</v>
      </c>
      <c r="F703" s="404" t="s">
        <v>123</v>
      </c>
      <c r="G703" s="367" t="s">
        <v>459</v>
      </c>
      <c r="H703" s="400" t="s">
        <v>125</v>
      </c>
    </row>
    <row r="704" spans="2:8" s="41" customFormat="1">
      <c r="B704" s="403" t="s">
        <v>1566</v>
      </c>
      <c r="C704" s="404" t="s">
        <v>1567</v>
      </c>
      <c r="D704" s="404" t="s">
        <v>1552</v>
      </c>
      <c r="E704" s="404" t="s">
        <v>1553</v>
      </c>
      <c r="F704" s="404" t="s">
        <v>123</v>
      </c>
      <c r="G704" s="367" t="s">
        <v>459</v>
      </c>
      <c r="H704" s="400" t="s">
        <v>125</v>
      </c>
    </row>
    <row r="705" spans="2:8" s="41" customFormat="1">
      <c r="B705" s="403" t="s">
        <v>1568</v>
      </c>
      <c r="C705" s="404" t="s">
        <v>1569</v>
      </c>
      <c r="D705" s="404" t="s">
        <v>1552</v>
      </c>
      <c r="E705" s="404" t="s">
        <v>1553</v>
      </c>
      <c r="F705" s="404" t="s">
        <v>123</v>
      </c>
      <c r="G705" s="367" t="s">
        <v>459</v>
      </c>
      <c r="H705" s="400" t="s">
        <v>125</v>
      </c>
    </row>
    <row r="706" spans="2:8" s="41" customFormat="1">
      <c r="B706" s="403" t="s">
        <v>1570</v>
      </c>
      <c r="C706" s="404" t="s">
        <v>1571</v>
      </c>
      <c r="D706" s="404" t="s">
        <v>1552</v>
      </c>
      <c r="E706" s="404" t="s">
        <v>1553</v>
      </c>
      <c r="F706" s="404" t="s">
        <v>123</v>
      </c>
      <c r="G706" s="367" t="s">
        <v>459</v>
      </c>
      <c r="H706" s="400" t="s">
        <v>125</v>
      </c>
    </row>
    <row r="707" spans="2:8" s="41" customFormat="1">
      <c r="B707" s="403" t="s">
        <v>1572</v>
      </c>
      <c r="C707" s="404" t="s">
        <v>1573</v>
      </c>
      <c r="D707" s="404" t="s">
        <v>1552</v>
      </c>
      <c r="E707" s="404" t="s">
        <v>1553</v>
      </c>
      <c r="F707" s="404" t="s">
        <v>123</v>
      </c>
      <c r="G707" s="367" t="s">
        <v>459</v>
      </c>
      <c r="H707" s="400" t="s">
        <v>125</v>
      </c>
    </row>
    <row r="708" spans="2:8" s="41" customFormat="1">
      <c r="B708" s="403" t="s">
        <v>1574</v>
      </c>
      <c r="C708" s="404" t="s">
        <v>1575</v>
      </c>
      <c r="D708" s="404" t="s">
        <v>1552</v>
      </c>
      <c r="E708" s="404" t="s">
        <v>1553</v>
      </c>
      <c r="F708" s="404" t="s">
        <v>123</v>
      </c>
      <c r="G708" s="367" t="s">
        <v>459</v>
      </c>
      <c r="H708" s="400" t="s">
        <v>125</v>
      </c>
    </row>
    <row r="709" spans="2:8" s="41" customFormat="1">
      <c r="B709" s="403" t="s">
        <v>1576</v>
      </c>
      <c r="C709" s="404" t="s">
        <v>1577</v>
      </c>
      <c r="D709" s="404" t="s">
        <v>1552</v>
      </c>
      <c r="E709" s="404" t="s">
        <v>1553</v>
      </c>
      <c r="F709" s="404" t="s">
        <v>123</v>
      </c>
      <c r="G709" s="367" t="s">
        <v>459</v>
      </c>
      <c r="H709" s="400" t="s">
        <v>125</v>
      </c>
    </row>
    <row r="710" spans="2:8" s="41" customFormat="1">
      <c r="B710" s="403" t="s">
        <v>1578</v>
      </c>
      <c r="C710" s="404" t="s">
        <v>1579</v>
      </c>
      <c r="D710" s="404" t="s">
        <v>1552</v>
      </c>
      <c r="E710" s="404" t="s">
        <v>1553</v>
      </c>
      <c r="F710" s="404" t="s">
        <v>123</v>
      </c>
      <c r="G710" s="367" t="s">
        <v>459</v>
      </c>
      <c r="H710" s="400" t="s">
        <v>125</v>
      </c>
    </row>
    <row r="711" spans="2:8" s="41" customFormat="1">
      <c r="B711" s="403" t="s">
        <v>1580</v>
      </c>
      <c r="C711" s="404" t="s">
        <v>1581</v>
      </c>
      <c r="D711" s="404" t="s">
        <v>1552</v>
      </c>
      <c r="E711" s="404" t="s">
        <v>1553</v>
      </c>
      <c r="F711" s="404" t="s">
        <v>123</v>
      </c>
      <c r="G711" s="367" t="s">
        <v>459</v>
      </c>
      <c r="H711" s="400" t="s">
        <v>125</v>
      </c>
    </row>
    <row r="712" spans="2:8" s="41" customFormat="1">
      <c r="B712" s="403" t="s">
        <v>1582</v>
      </c>
      <c r="C712" s="404" t="s">
        <v>1583</v>
      </c>
      <c r="D712" s="404" t="s">
        <v>1552</v>
      </c>
      <c r="E712" s="404" t="s">
        <v>1553</v>
      </c>
      <c r="F712" s="404" t="s">
        <v>123</v>
      </c>
      <c r="G712" s="367" t="s">
        <v>459</v>
      </c>
      <c r="H712" s="400" t="s">
        <v>125</v>
      </c>
    </row>
    <row r="713" spans="2:8" s="41" customFormat="1">
      <c r="B713" s="403" t="s">
        <v>1584</v>
      </c>
      <c r="C713" s="404" t="s">
        <v>1585</v>
      </c>
      <c r="D713" s="404" t="s">
        <v>1552</v>
      </c>
      <c r="E713" s="404" t="s">
        <v>1553</v>
      </c>
      <c r="F713" s="404" t="s">
        <v>123</v>
      </c>
      <c r="G713" s="367" t="s">
        <v>459</v>
      </c>
      <c r="H713" s="400" t="s">
        <v>125</v>
      </c>
    </row>
    <row r="714" spans="2:8" s="41" customFormat="1">
      <c r="B714" s="403" t="s">
        <v>1586</v>
      </c>
      <c r="C714" s="404" t="s">
        <v>1587</v>
      </c>
      <c r="D714" s="404" t="s">
        <v>1552</v>
      </c>
      <c r="E714" s="404" t="s">
        <v>1553</v>
      </c>
      <c r="F714" s="404" t="s">
        <v>123</v>
      </c>
      <c r="G714" s="367" t="s">
        <v>459</v>
      </c>
      <c r="H714" s="400" t="s">
        <v>125</v>
      </c>
    </row>
    <row r="715" spans="2:8" s="41" customFormat="1">
      <c r="B715" s="403" t="s">
        <v>1588</v>
      </c>
      <c r="C715" s="404" t="s">
        <v>1589</v>
      </c>
      <c r="D715" s="404" t="s">
        <v>1552</v>
      </c>
      <c r="E715" s="404" t="s">
        <v>1553</v>
      </c>
      <c r="F715" s="404" t="s">
        <v>123</v>
      </c>
      <c r="G715" s="367" t="s">
        <v>459</v>
      </c>
      <c r="H715" s="400" t="s">
        <v>125</v>
      </c>
    </row>
    <row r="716" spans="2:8" s="41" customFormat="1">
      <c r="B716" s="403" t="s">
        <v>1590</v>
      </c>
      <c r="C716" s="404" t="s">
        <v>1591</v>
      </c>
      <c r="D716" s="404" t="s">
        <v>1552</v>
      </c>
      <c r="E716" s="404" t="s">
        <v>1553</v>
      </c>
      <c r="F716" s="404" t="s">
        <v>123</v>
      </c>
      <c r="G716" s="367" t="s">
        <v>459</v>
      </c>
      <c r="H716" s="400" t="s">
        <v>125</v>
      </c>
    </row>
    <row r="717" spans="2:8" s="41" customFormat="1">
      <c r="B717" s="403" t="s">
        <v>1592</v>
      </c>
      <c r="C717" s="404" t="s">
        <v>1593</v>
      </c>
      <c r="D717" s="404" t="s">
        <v>1552</v>
      </c>
      <c r="E717" s="404" t="s">
        <v>1553</v>
      </c>
      <c r="F717" s="404" t="s">
        <v>123</v>
      </c>
      <c r="G717" s="367" t="s">
        <v>459</v>
      </c>
      <c r="H717" s="400" t="s">
        <v>125</v>
      </c>
    </row>
    <row r="718" spans="2:8" s="41" customFormat="1">
      <c r="B718" s="403" t="s">
        <v>1594</v>
      </c>
      <c r="C718" s="404" t="s">
        <v>1595</v>
      </c>
      <c r="D718" s="404" t="s">
        <v>1552</v>
      </c>
      <c r="E718" s="404" t="s">
        <v>1553</v>
      </c>
      <c r="F718" s="404" t="s">
        <v>123</v>
      </c>
      <c r="G718" s="367" t="s">
        <v>459</v>
      </c>
      <c r="H718" s="400" t="s">
        <v>125</v>
      </c>
    </row>
    <row r="719" spans="2:8" s="41" customFormat="1">
      <c r="B719" s="403" t="s">
        <v>1596</v>
      </c>
      <c r="C719" s="404" t="s">
        <v>1597</v>
      </c>
      <c r="D719" s="404" t="s">
        <v>1552</v>
      </c>
      <c r="E719" s="404" t="s">
        <v>1553</v>
      </c>
      <c r="F719" s="404" t="s">
        <v>123</v>
      </c>
      <c r="G719" s="367" t="s">
        <v>459</v>
      </c>
      <c r="H719" s="400" t="s">
        <v>125</v>
      </c>
    </row>
    <row r="720" spans="2:8" s="41" customFormat="1">
      <c r="B720" s="403" t="s">
        <v>1598</v>
      </c>
      <c r="C720" s="404" t="s">
        <v>1599</v>
      </c>
      <c r="D720" s="404" t="s">
        <v>1552</v>
      </c>
      <c r="E720" s="404" t="s">
        <v>1553</v>
      </c>
      <c r="F720" s="404" t="s">
        <v>123</v>
      </c>
      <c r="G720" s="367" t="s">
        <v>459</v>
      </c>
      <c r="H720" s="400" t="s">
        <v>125</v>
      </c>
    </row>
    <row r="721" spans="2:8" s="41" customFormat="1">
      <c r="B721" s="403" t="s">
        <v>1600</v>
      </c>
      <c r="C721" s="404" t="s">
        <v>1601</v>
      </c>
      <c r="D721" s="404" t="s">
        <v>1552</v>
      </c>
      <c r="E721" s="404" t="s">
        <v>1553</v>
      </c>
      <c r="F721" s="404" t="s">
        <v>123</v>
      </c>
      <c r="G721" s="367" t="s">
        <v>459</v>
      </c>
      <c r="H721" s="400" t="s">
        <v>125</v>
      </c>
    </row>
    <row r="722" spans="2:8" s="41" customFormat="1">
      <c r="B722" s="403" t="s">
        <v>1602</v>
      </c>
      <c r="C722" s="404" t="s">
        <v>1603</v>
      </c>
      <c r="D722" s="404" t="s">
        <v>1552</v>
      </c>
      <c r="E722" s="404" t="s">
        <v>1553</v>
      </c>
      <c r="F722" s="404" t="s">
        <v>123</v>
      </c>
      <c r="G722" s="367" t="s">
        <v>459</v>
      </c>
      <c r="H722" s="400" t="s">
        <v>125</v>
      </c>
    </row>
    <row r="723" spans="2:8" s="41" customFormat="1">
      <c r="B723" s="403" t="s">
        <v>1604</v>
      </c>
      <c r="C723" s="404" t="s">
        <v>1605</v>
      </c>
      <c r="D723" s="404" t="s">
        <v>1552</v>
      </c>
      <c r="E723" s="404" t="s">
        <v>1553</v>
      </c>
      <c r="F723" s="404" t="s">
        <v>123</v>
      </c>
      <c r="G723" s="367" t="s">
        <v>459</v>
      </c>
      <c r="H723" s="400" t="s">
        <v>125</v>
      </c>
    </row>
    <row r="724" spans="2:8" s="41" customFormat="1">
      <c r="B724" s="403" t="s">
        <v>1606</v>
      </c>
      <c r="C724" s="404" t="s">
        <v>1607</v>
      </c>
      <c r="D724" s="404" t="s">
        <v>1552</v>
      </c>
      <c r="E724" s="404" t="s">
        <v>1553</v>
      </c>
      <c r="F724" s="404" t="s">
        <v>123</v>
      </c>
      <c r="G724" s="367" t="s">
        <v>459</v>
      </c>
      <c r="H724" s="400" t="s">
        <v>125</v>
      </c>
    </row>
    <row r="725" spans="2:8" s="41" customFormat="1">
      <c r="B725" s="403" t="s">
        <v>1608</v>
      </c>
      <c r="C725" s="404" t="s">
        <v>1609</v>
      </c>
      <c r="D725" s="404" t="s">
        <v>1552</v>
      </c>
      <c r="E725" s="404" t="s">
        <v>1553</v>
      </c>
      <c r="F725" s="404" t="s">
        <v>123</v>
      </c>
      <c r="G725" s="367" t="s">
        <v>459</v>
      </c>
      <c r="H725" s="400" t="s">
        <v>125</v>
      </c>
    </row>
    <row r="726" spans="2:8" s="41" customFormat="1">
      <c r="B726" s="403" t="s">
        <v>1610</v>
      </c>
      <c r="C726" s="404" t="s">
        <v>1611</v>
      </c>
      <c r="D726" s="404" t="s">
        <v>1552</v>
      </c>
      <c r="E726" s="404" t="s">
        <v>1553</v>
      </c>
      <c r="F726" s="404" t="s">
        <v>123</v>
      </c>
      <c r="G726" s="367" t="s">
        <v>459</v>
      </c>
      <c r="H726" s="400" t="s">
        <v>125</v>
      </c>
    </row>
    <row r="727" spans="2:8" s="41" customFormat="1">
      <c r="B727" s="403" t="s">
        <v>1612</v>
      </c>
      <c r="C727" s="404" t="s">
        <v>1613</v>
      </c>
      <c r="D727" s="404" t="s">
        <v>1552</v>
      </c>
      <c r="E727" s="404" t="s">
        <v>1553</v>
      </c>
      <c r="F727" s="404" t="s">
        <v>123</v>
      </c>
      <c r="G727" s="367" t="s">
        <v>459</v>
      </c>
      <c r="H727" s="400" t="s">
        <v>125</v>
      </c>
    </row>
    <row r="728" spans="2:8" s="41" customFormat="1">
      <c r="B728" s="403" t="s">
        <v>1614</v>
      </c>
      <c r="C728" s="404" t="s">
        <v>1615</v>
      </c>
      <c r="D728" s="404" t="s">
        <v>1552</v>
      </c>
      <c r="E728" s="404" t="s">
        <v>1553</v>
      </c>
      <c r="F728" s="404" t="s">
        <v>123</v>
      </c>
      <c r="G728" s="367" t="s">
        <v>459</v>
      </c>
      <c r="H728" s="400" t="s">
        <v>125</v>
      </c>
    </row>
    <row r="729" spans="2:8" s="41" customFormat="1">
      <c r="B729" s="403" t="s">
        <v>1616</v>
      </c>
      <c r="C729" s="404" t="s">
        <v>1617</v>
      </c>
      <c r="D729" s="404" t="s">
        <v>1552</v>
      </c>
      <c r="E729" s="404" t="s">
        <v>1553</v>
      </c>
      <c r="F729" s="404" t="s">
        <v>123</v>
      </c>
      <c r="G729" s="367" t="s">
        <v>459</v>
      </c>
      <c r="H729" s="400" t="s">
        <v>125</v>
      </c>
    </row>
    <row r="730" spans="2:8" s="41" customFormat="1">
      <c r="B730" s="403" t="s">
        <v>1618</v>
      </c>
      <c r="C730" s="404" t="s">
        <v>1619</v>
      </c>
      <c r="D730" s="404" t="s">
        <v>1552</v>
      </c>
      <c r="E730" s="404" t="s">
        <v>1553</v>
      </c>
      <c r="F730" s="404" t="s">
        <v>123</v>
      </c>
      <c r="G730" s="367" t="s">
        <v>459</v>
      </c>
      <c r="H730" s="400" t="s">
        <v>125</v>
      </c>
    </row>
    <row r="731" spans="2:8" s="41" customFormat="1">
      <c r="B731" s="403" t="s">
        <v>1620</v>
      </c>
      <c r="C731" s="404" t="s">
        <v>1621</v>
      </c>
      <c r="D731" s="404" t="s">
        <v>1552</v>
      </c>
      <c r="E731" s="404" t="s">
        <v>1553</v>
      </c>
      <c r="F731" s="404" t="s">
        <v>123</v>
      </c>
      <c r="G731" s="367" t="s">
        <v>459</v>
      </c>
      <c r="H731" s="400" t="s">
        <v>125</v>
      </c>
    </row>
    <row r="732" spans="2:8" s="41" customFormat="1">
      <c r="B732" s="403" t="s">
        <v>1622</v>
      </c>
      <c r="C732" s="404" t="s">
        <v>1623</v>
      </c>
      <c r="D732" s="404" t="s">
        <v>1552</v>
      </c>
      <c r="E732" s="404" t="s">
        <v>1553</v>
      </c>
      <c r="F732" s="404" t="s">
        <v>123</v>
      </c>
      <c r="G732" s="367" t="s">
        <v>459</v>
      </c>
      <c r="H732" s="400" t="s">
        <v>125</v>
      </c>
    </row>
    <row r="733" spans="2:8" s="41" customFormat="1">
      <c r="B733" s="403" t="s">
        <v>1624</v>
      </c>
      <c r="C733" s="404" t="s">
        <v>1625</v>
      </c>
      <c r="D733" s="404" t="s">
        <v>1552</v>
      </c>
      <c r="E733" s="404" t="s">
        <v>1553</v>
      </c>
      <c r="F733" s="404" t="s">
        <v>123</v>
      </c>
      <c r="G733" s="367" t="s">
        <v>459</v>
      </c>
      <c r="H733" s="400" t="s">
        <v>125</v>
      </c>
    </row>
    <row r="734" spans="2:8" s="41" customFormat="1">
      <c r="B734" s="403" t="s">
        <v>1626</v>
      </c>
      <c r="C734" s="404" t="s">
        <v>1627</v>
      </c>
      <c r="D734" s="404" t="s">
        <v>1628</v>
      </c>
      <c r="E734" s="404" t="s">
        <v>1629</v>
      </c>
      <c r="F734" s="404" t="s">
        <v>123</v>
      </c>
      <c r="G734" s="367" t="s">
        <v>130</v>
      </c>
      <c r="H734" s="400" t="s">
        <v>125</v>
      </c>
    </row>
    <row r="735" spans="2:8" s="41" customFormat="1">
      <c r="B735" s="403" t="s">
        <v>1630</v>
      </c>
      <c r="C735" s="404" t="s">
        <v>1631</v>
      </c>
      <c r="D735" s="404" t="s">
        <v>1628</v>
      </c>
      <c r="E735" s="404" t="s">
        <v>1629</v>
      </c>
      <c r="F735" s="404" t="s">
        <v>123</v>
      </c>
      <c r="G735" s="367" t="s">
        <v>130</v>
      </c>
      <c r="H735" s="400" t="s">
        <v>125</v>
      </c>
    </row>
    <row r="736" spans="2:8" s="41" customFormat="1">
      <c r="B736" s="403" t="s">
        <v>1632</v>
      </c>
      <c r="C736" s="404" t="s">
        <v>1633</v>
      </c>
      <c r="D736" s="404" t="s">
        <v>1628</v>
      </c>
      <c r="E736" s="404" t="s">
        <v>1629</v>
      </c>
      <c r="F736" s="404" t="s">
        <v>123</v>
      </c>
      <c r="G736" s="367" t="s">
        <v>130</v>
      </c>
      <c r="H736" s="400" t="s">
        <v>125</v>
      </c>
    </row>
    <row r="737" spans="2:8" s="41" customFormat="1">
      <c r="B737" s="403" t="s">
        <v>1634</v>
      </c>
      <c r="C737" s="404" t="s">
        <v>1635</v>
      </c>
      <c r="D737" s="404" t="s">
        <v>1628</v>
      </c>
      <c r="E737" s="404" t="s">
        <v>1629</v>
      </c>
      <c r="F737" s="404" t="s">
        <v>123</v>
      </c>
      <c r="G737" s="367" t="s">
        <v>130</v>
      </c>
      <c r="H737" s="400" t="s">
        <v>125</v>
      </c>
    </row>
    <row r="738" spans="2:8" s="41" customFormat="1">
      <c r="B738" s="403" t="s">
        <v>1636</v>
      </c>
      <c r="C738" s="404" t="s">
        <v>1637</v>
      </c>
      <c r="D738" s="404" t="s">
        <v>1628</v>
      </c>
      <c r="E738" s="404" t="s">
        <v>1629</v>
      </c>
      <c r="F738" s="404" t="s">
        <v>123</v>
      </c>
      <c r="G738" s="367" t="s">
        <v>130</v>
      </c>
      <c r="H738" s="400" t="s">
        <v>125</v>
      </c>
    </row>
    <row r="739" spans="2:8" s="41" customFormat="1">
      <c r="B739" s="403" t="s">
        <v>1638</v>
      </c>
      <c r="C739" s="404" t="s">
        <v>1639</v>
      </c>
      <c r="D739" s="404" t="s">
        <v>1628</v>
      </c>
      <c r="E739" s="404" t="s">
        <v>1629</v>
      </c>
      <c r="F739" s="404" t="s">
        <v>123</v>
      </c>
      <c r="G739" s="367" t="s">
        <v>130</v>
      </c>
      <c r="H739" s="400" t="s">
        <v>125</v>
      </c>
    </row>
    <row r="740" spans="2:8" s="41" customFormat="1">
      <c r="B740" s="403" t="s">
        <v>1640</v>
      </c>
      <c r="C740" s="404" t="s">
        <v>1641</v>
      </c>
      <c r="D740" s="404" t="s">
        <v>1628</v>
      </c>
      <c r="E740" s="404" t="s">
        <v>1629</v>
      </c>
      <c r="F740" s="404" t="s">
        <v>123</v>
      </c>
      <c r="G740" s="367" t="s">
        <v>130</v>
      </c>
      <c r="H740" s="400" t="s">
        <v>125</v>
      </c>
    </row>
    <row r="741" spans="2:8" s="41" customFormat="1">
      <c r="B741" s="403" t="s">
        <v>1642</v>
      </c>
      <c r="C741" s="404" t="s">
        <v>1643</v>
      </c>
      <c r="D741" s="404" t="s">
        <v>1628</v>
      </c>
      <c r="E741" s="404" t="s">
        <v>1629</v>
      </c>
      <c r="F741" s="404" t="s">
        <v>123</v>
      </c>
      <c r="G741" s="367" t="s">
        <v>130</v>
      </c>
      <c r="H741" s="400" t="s">
        <v>125</v>
      </c>
    </row>
    <row r="742" spans="2:8" s="41" customFormat="1">
      <c r="B742" s="403" t="s">
        <v>1644</v>
      </c>
      <c r="C742" s="404" t="s">
        <v>1645</v>
      </c>
      <c r="D742" s="404" t="s">
        <v>1628</v>
      </c>
      <c r="E742" s="404" t="s">
        <v>1629</v>
      </c>
      <c r="F742" s="404" t="s">
        <v>123</v>
      </c>
      <c r="G742" s="367" t="s">
        <v>130</v>
      </c>
      <c r="H742" s="400" t="s">
        <v>125</v>
      </c>
    </row>
    <row r="743" spans="2:8" s="41" customFormat="1">
      <c r="B743" s="403" t="s">
        <v>1646</v>
      </c>
      <c r="C743" s="404" t="s">
        <v>1647</v>
      </c>
      <c r="D743" s="404" t="s">
        <v>1628</v>
      </c>
      <c r="E743" s="404" t="s">
        <v>1629</v>
      </c>
      <c r="F743" s="404" t="s">
        <v>123</v>
      </c>
      <c r="G743" s="367" t="s">
        <v>130</v>
      </c>
      <c r="H743" s="400" t="s">
        <v>125</v>
      </c>
    </row>
    <row r="744" spans="2:8" s="41" customFormat="1">
      <c r="B744" s="403" t="s">
        <v>1648</v>
      </c>
      <c r="C744" s="404" t="s">
        <v>1649</v>
      </c>
      <c r="D744" s="404" t="s">
        <v>1628</v>
      </c>
      <c r="E744" s="404" t="s">
        <v>1629</v>
      </c>
      <c r="F744" s="404" t="s">
        <v>123</v>
      </c>
      <c r="G744" s="367" t="s">
        <v>130</v>
      </c>
      <c r="H744" s="400" t="s">
        <v>125</v>
      </c>
    </row>
    <row r="745" spans="2:8" s="41" customFormat="1">
      <c r="B745" s="403" t="s">
        <v>1650</v>
      </c>
      <c r="C745" s="404" t="s">
        <v>1651</v>
      </c>
      <c r="D745" s="404" t="s">
        <v>1628</v>
      </c>
      <c r="E745" s="404" t="s">
        <v>1629</v>
      </c>
      <c r="F745" s="404" t="s">
        <v>123</v>
      </c>
      <c r="G745" s="367" t="s">
        <v>130</v>
      </c>
      <c r="H745" s="400" t="s">
        <v>125</v>
      </c>
    </row>
    <row r="746" spans="2:8" s="41" customFormat="1">
      <c r="B746" s="403" t="s">
        <v>1652</v>
      </c>
      <c r="C746" s="404" t="s">
        <v>1653</v>
      </c>
      <c r="D746" s="404" t="s">
        <v>1628</v>
      </c>
      <c r="E746" s="404" t="s">
        <v>1629</v>
      </c>
      <c r="F746" s="404" t="s">
        <v>123</v>
      </c>
      <c r="G746" s="367" t="s">
        <v>130</v>
      </c>
      <c r="H746" s="400" t="s">
        <v>125</v>
      </c>
    </row>
    <row r="747" spans="2:8" s="41" customFormat="1">
      <c r="B747" s="403" t="s">
        <v>1654</v>
      </c>
      <c r="C747" s="404" t="s">
        <v>1655</v>
      </c>
      <c r="D747" s="404" t="s">
        <v>1628</v>
      </c>
      <c r="E747" s="404" t="s">
        <v>1629</v>
      </c>
      <c r="F747" s="404" t="s">
        <v>123</v>
      </c>
      <c r="G747" s="367" t="s">
        <v>130</v>
      </c>
      <c r="H747" s="400" t="s">
        <v>125</v>
      </c>
    </row>
    <row r="748" spans="2:8" s="41" customFormat="1">
      <c r="B748" s="403" t="s">
        <v>1656</v>
      </c>
      <c r="C748" s="404" t="s">
        <v>1657</v>
      </c>
      <c r="D748" s="404" t="s">
        <v>1628</v>
      </c>
      <c r="E748" s="404" t="s">
        <v>1629</v>
      </c>
      <c r="F748" s="404" t="s">
        <v>123</v>
      </c>
      <c r="G748" s="367" t="s">
        <v>130</v>
      </c>
      <c r="H748" s="400" t="s">
        <v>125</v>
      </c>
    </row>
    <row r="749" spans="2:8" s="41" customFormat="1">
      <c r="B749" s="403" t="s">
        <v>1658</v>
      </c>
      <c r="C749" s="404" t="s">
        <v>1659</v>
      </c>
      <c r="D749" s="404" t="s">
        <v>1628</v>
      </c>
      <c r="E749" s="404" t="s">
        <v>1629</v>
      </c>
      <c r="F749" s="404" t="s">
        <v>123</v>
      </c>
      <c r="G749" s="367" t="s">
        <v>130</v>
      </c>
      <c r="H749" s="400" t="s">
        <v>125</v>
      </c>
    </row>
    <row r="750" spans="2:8" s="41" customFormat="1">
      <c r="B750" s="403" t="s">
        <v>1660</v>
      </c>
      <c r="C750" s="404" t="s">
        <v>1661</v>
      </c>
      <c r="D750" s="404" t="s">
        <v>1628</v>
      </c>
      <c r="E750" s="404" t="s">
        <v>1629</v>
      </c>
      <c r="F750" s="404" t="s">
        <v>123</v>
      </c>
      <c r="G750" s="367" t="s">
        <v>130</v>
      </c>
      <c r="H750" s="400" t="s">
        <v>125</v>
      </c>
    </row>
    <row r="751" spans="2:8" s="41" customFormat="1">
      <c r="B751" s="403" t="s">
        <v>1662</v>
      </c>
      <c r="C751" s="404" t="s">
        <v>1663</v>
      </c>
      <c r="D751" s="404" t="s">
        <v>1628</v>
      </c>
      <c r="E751" s="404" t="s">
        <v>1629</v>
      </c>
      <c r="F751" s="404" t="s">
        <v>123</v>
      </c>
      <c r="G751" s="367" t="s">
        <v>130</v>
      </c>
      <c r="H751" s="400" t="s">
        <v>125</v>
      </c>
    </row>
    <row r="752" spans="2:8" s="41" customFormat="1">
      <c r="B752" s="403" t="s">
        <v>1664</v>
      </c>
      <c r="C752" s="404" t="s">
        <v>1665</v>
      </c>
      <c r="D752" s="404" t="s">
        <v>1628</v>
      </c>
      <c r="E752" s="404" t="s">
        <v>1629</v>
      </c>
      <c r="F752" s="404" t="s">
        <v>123</v>
      </c>
      <c r="G752" s="367" t="s">
        <v>130</v>
      </c>
      <c r="H752" s="400" t="s">
        <v>125</v>
      </c>
    </row>
    <row r="753" spans="2:8" s="41" customFormat="1">
      <c r="B753" s="403" t="s">
        <v>1666</v>
      </c>
      <c r="C753" s="404" t="s">
        <v>1667</v>
      </c>
      <c r="D753" s="404" t="s">
        <v>1628</v>
      </c>
      <c r="E753" s="404" t="s">
        <v>1629</v>
      </c>
      <c r="F753" s="404" t="s">
        <v>123</v>
      </c>
      <c r="G753" s="367" t="s">
        <v>130</v>
      </c>
      <c r="H753" s="400" t="s">
        <v>125</v>
      </c>
    </row>
    <row r="754" spans="2:8" s="41" customFormat="1">
      <c r="B754" s="403" t="s">
        <v>1668</v>
      </c>
      <c r="C754" s="404" t="s">
        <v>1669</v>
      </c>
      <c r="D754" s="404" t="s">
        <v>1628</v>
      </c>
      <c r="E754" s="404" t="s">
        <v>1629</v>
      </c>
      <c r="F754" s="404" t="s">
        <v>123</v>
      </c>
      <c r="G754" s="367" t="s">
        <v>130</v>
      </c>
      <c r="H754" s="400" t="s">
        <v>125</v>
      </c>
    </row>
    <row r="755" spans="2:8" s="41" customFormat="1">
      <c r="B755" s="403" t="s">
        <v>1670</v>
      </c>
      <c r="C755" s="404" t="s">
        <v>1671</v>
      </c>
      <c r="D755" s="404" t="s">
        <v>1628</v>
      </c>
      <c r="E755" s="404" t="s">
        <v>1629</v>
      </c>
      <c r="F755" s="404" t="s">
        <v>123</v>
      </c>
      <c r="G755" s="367" t="s">
        <v>130</v>
      </c>
      <c r="H755" s="400" t="s">
        <v>125</v>
      </c>
    </row>
    <row r="756" spans="2:8" s="41" customFormat="1">
      <c r="B756" s="403" t="s">
        <v>1672</v>
      </c>
      <c r="C756" s="404" t="s">
        <v>1673</v>
      </c>
      <c r="D756" s="404" t="s">
        <v>1628</v>
      </c>
      <c r="E756" s="404" t="s">
        <v>1629</v>
      </c>
      <c r="F756" s="404" t="s">
        <v>123</v>
      </c>
      <c r="G756" s="367" t="s">
        <v>130</v>
      </c>
      <c r="H756" s="400" t="s">
        <v>125</v>
      </c>
    </row>
    <row r="757" spans="2:8" s="41" customFormat="1">
      <c r="B757" s="403" t="s">
        <v>1674</v>
      </c>
      <c r="C757" s="404" t="s">
        <v>1675</v>
      </c>
      <c r="D757" s="404" t="s">
        <v>1628</v>
      </c>
      <c r="E757" s="404" t="s">
        <v>1629</v>
      </c>
      <c r="F757" s="404" t="s">
        <v>123</v>
      </c>
      <c r="G757" s="367" t="s">
        <v>130</v>
      </c>
      <c r="H757" s="400" t="s">
        <v>125</v>
      </c>
    </row>
    <row r="758" spans="2:8" s="41" customFormat="1">
      <c r="B758" s="403" t="s">
        <v>1676</v>
      </c>
      <c r="C758" s="404" t="s">
        <v>1677</v>
      </c>
      <c r="D758" s="404" t="s">
        <v>1628</v>
      </c>
      <c r="E758" s="404" t="s">
        <v>1629</v>
      </c>
      <c r="F758" s="404" t="s">
        <v>123</v>
      </c>
      <c r="G758" s="367" t="s">
        <v>130</v>
      </c>
      <c r="H758" s="400" t="s">
        <v>125</v>
      </c>
    </row>
    <row r="759" spans="2:8" s="41" customFormat="1">
      <c r="B759" s="403" t="s">
        <v>1678</v>
      </c>
      <c r="C759" s="404" t="s">
        <v>1679</v>
      </c>
      <c r="D759" s="404" t="s">
        <v>1628</v>
      </c>
      <c r="E759" s="404" t="s">
        <v>1629</v>
      </c>
      <c r="F759" s="404" t="s">
        <v>123</v>
      </c>
      <c r="G759" s="367" t="s">
        <v>130</v>
      </c>
      <c r="H759" s="400" t="s">
        <v>125</v>
      </c>
    </row>
    <row r="760" spans="2:8" s="41" customFormat="1">
      <c r="B760" s="403" t="s">
        <v>1680</v>
      </c>
      <c r="C760" s="404" t="s">
        <v>1681</v>
      </c>
      <c r="D760" s="404" t="s">
        <v>1628</v>
      </c>
      <c r="E760" s="404" t="s">
        <v>1629</v>
      </c>
      <c r="F760" s="404" t="s">
        <v>123</v>
      </c>
      <c r="G760" s="367" t="s">
        <v>130</v>
      </c>
      <c r="H760" s="400" t="s">
        <v>125</v>
      </c>
    </row>
    <row r="761" spans="2:8" s="41" customFormat="1">
      <c r="B761" s="403" t="s">
        <v>1682</v>
      </c>
      <c r="C761" s="404" t="s">
        <v>1683</v>
      </c>
      <c r="D761" s="404" t="s">
        <v>1628</v>
      </c>
      <c r="E761" s="404" t="s">
        <v>1629</v>
      </c>
      <c r="F761" s="404" t="s">
        <v>123</v>
      </c>
      <c r="G761" s="367" t="s">
        <v>130</v>
      </c>
      <c r="H761" s="400" t="s">
        <v>125</v>
      </c>
    </row>
    <row r="762" spans="2:8" s="41" customFormat="1">
      <c r="B762" s="403" t="s">
        <v>1684</v>
      </c>
      <c r="C762" s="404" t="s">
        <v>1685</v>
      </c>
      <c r="D762" s="404" t="s">
        <v>1686</v>
      </c>
      <c r="E762" s="404" t="s">
        <v>1687</v>
      </c>
      <c r="F762" s="404" t="s">
        <v>123</v>
      </c>
      <c r="G762" s="367" t="s">
        <v>130</v>
      </c>
      <c r="H762" s="400" t="s">
        <v>125</v>
      </c>
    </row>
    <row r="763" spans="2:8" s="41" customFormat="1">
      <c r="B763" s="403" t="s">
        <v>1688</v>
      </c>
      <c r="C763" s="404" t="s">
        <v>1689</v>
      </c>
      <c r="D763" s="404" t="s">
        <v>1686</v>
      </c>
      <c r="E763" s="404" t="s">
        <v>1687</v>
      </c>
      <c r="F763" s="404" t="s">
        <v>123</v>
      </c>
      <c r="G763" s="367" t="s">
        <v>130</v>
      </c>
      <c r="H763" s="400" t="s">
        <v>125</v>
      </c>
    </row>
    <row r="764" spans="2:8" s="41" customFormat="1">
      <c r="B764" s="403" t="s">
        <v>1690</v>
      </c>
      <c r="C764" s="404" t="s">
        <v>1691</v>
      </c>
      <c r="D764" s="404" t="s">
        <v>1686</v>
      </c>
      <c r="E764" s="404" t="s">
        <v>1687</v>
      </c>
      <c r="F764" s="404" t="s">
        <v>123</v>
      </c>
      <c r="G764" s="367" t="s">
        <v>130</v>
      </c>
      <c r="H764" s="400" t="s">
        <v>125</v>
      </c>
    </row>
    <row r="765" spans="2:8" s="41" customFormat="1">
      <c r="B765" s="403" t="s">
        <v>1692</v>
      </c>
      <c r="C765" s="404" t="s">
        <v>1693</v>
      </c>
      <c r="D765" s="404" t="s">
        <v>1686</v>
      </c>
      <c r="E765" s="404" t="s">
        <v>1687</v>
      </c>
      <c r="F765" s="404" t="s">
        <v>123</v>
      </c>
      <c r="G765" s="367" t="s">
        <v>130</v>
      </c>
      <c r="H765" s="400" t="s">
        <v>125</v>
      </c>
    </row>
    <row r="766" spans="2:8" s="41" customFormat="1">
      <c r="B766" s="403" t="s">
        <v>1694</v>
      </c>
      <c r="C766" s="404" t="s">
        <v>1695</v>
      </c>
      <c r="D766" s="404" t="s">
        <v>1686</v>
      </c>
      <c r="E766" s="404" t="s">
        <v>1687</v>
      </c>
      <c r="F766" s="404" t="s">
        <v>123</v>
      </c>
      <c r="G766" s="367" t="s">
        <v>130</v>
      </c>
      <c r="H766" s="400" t="s">
        <v>125</v>
      </c>
    </row>
    <row r="767" spans="2:8" s="41" customFormat="1">
      <c r="B767" s="403" t="s">
        <v>1696</v>
      </c>
      <c r="C767" s="404" t="s">
        <v>1697</v>
      </c>
      <c r="D767" s="404" t="s">
        <v>1686</v>
      </c>
      <c r="E767" s="404" t="s">
        <v>1687</v>
      </c>
      <c r="F767" s="404" t="s">
        <v>123</v>
      </c>
      <c r="G767" s="367" t="s">
        <v>130</v>
      </c>
      <c r="H767" s="400" t="s">
        <v>125</v>
      </c>
    </row>
    <row r="768" spans="2:8" s="41" customFormat="1">
      <c r="B768" s="403" t="s">
        <v>1698</v>
      </c>
      <c r="C768" s="404" t="s">
        <v>1699</v>
      </c>
      <c r="D768" s="404" t="s">
        <v>1686</v>
      </c>
      <c r="E768" s="404" t="s">
        <v>1687</v>
      </c>
      <c r="F768" s="404" t="s">
        <v>123</v>
      </c>
      <c r="G768" s="367" t="s">
        <v>130</v>
      </c>
      <c r="H768" s="400" t="s">
        <v>125</v>
      </c>
    </row>
    <row r="769" spans="2:8" s="41" customFormat="1">
      <c r="B769" s="403" t="s">
        <v>1700</v>
      </c>
      <c r="C769" s="404" t="s">
        <v>1701</v>
      </c>
      <c r="D769" s="404" t="s">
        <v>1686</v>
      </c>
      <c r="E769" s="404" t="s">
        <v>1687</v>
      </c>
      <c r="F769" s="404" t="s">
        <v>123</v>
      </c>
      <c r="G769" s="367" t="s">
        <v>130</v>
      </c>
      <c r="H769" s="400" t="s">
        <v>125</v>
      </c>
    </row>
    <row r="770" spans="2:8" s="41" customFormat="1">
      <c r="B770" s="403" t="s">
        <v>1702</v>
      </c>
      <c r="C770" s="404" t="s">
        <v>1703</v>
      </c>
      <c r="D770" s="404" t="s">
        <v>1686</v>
      </c>
      <c r="E770" s="404" t="s">
        <v>1687</v>
      </c>
      <c r="F770" s="404" t="s">
        <v>123</v>
      </c>
      <c r="G770" s="367" t="s">
        <v>130</v>
      </c>
      <c r="H770" s="400" t="s">
        <v>125</v>
      </c>
    </row>
    <row r="771" spans="2:8" s="41" customFormat="1">
      <c r="B771" s="403" t="s">
        <v>1704</v>
      </c>
      <c r="C771" s="404" t="s">
        <v>1705</v>
      </c>
      <c r="D771" s="404" t="s">
        <v>1686</v>
      </c>
      <c r="E771" s="404" t="s">
        <v>1687</v>
      </c>
      <c r="F771" s="404" t="s">
        <v>123</v>
      </c>
      <c r="G771" s="367" t="s">
        <v>130</v>
      </c>
      <c r="H771" s="400" t="s">
        <v>125</v>
      </c>
    </row>
    <row r="772" spans="2:8" s="41" customFormat="1">
      <c r="B772" s="403" t="s">
        <v>1706</v>
      </c>
      <c r="C772" s="404" t="s">
        <v>1707</v>
      </c>
      <c r="D772" s="404" t="s">
        <v>1686</v>
      </c>
      <c r="E772" s="404" t="s">
        <v>1687</v>
      </c>
      <c r="F772" s="404" t="s">
        <v>123</v>
      </c>
      <c r="G772" s="367" t="s">
        <v>130</v>
      </c>
      <c r="H772" s="400" t="s">
        <v>125</v>
      </c>
    </row>
    <row r="773" spans="2:8" s="41" customFormat="1">
      <c r="B773" s="403" t="s">
        <v>1708</v>
      </c>
      <c r="C773" s="404" t="s">
        <v>1709</v>
      </c>
      <c r="D773" s="404" t="s">
        <v>1686</v>
      </c>
      <c r="E773" s="404" t="s">
        <v>1687</v>
      </c>
      <c r="F773" s="404" t="s">
        <v>123</v>
      </c>
      <c r="G773" s="367" t="s">
        <v>130</v>
      </c>
      <c r="H773" s="400" t="s">
        <v>125</v>
      </c>
    </row>
    <row r="774" spans="2:8" s="41" customFormat="1">
      <c r="B774" s="403" t="s">
        <v>1710</v>
      </c>
      <c r="C774" s="404" t="s">
        <v>1711</v>
      </c>
      <c r="D774" s="404" t="s">
        <v>1686</v>
      </c>
      <c r="E774" s="404" t="s">
        <v>1687</v>
      </c>
      <c r="F774" s="404" t="s">
        <v>123</v>
      </c>
      <c r="G774" s="367" t="s">
        <v>130</v>
      </c>
      <c r="H774" s="400" t="s">
        <v>125</v>
      </c>
    </row>
    <row r="775" spans="2:8" s="41" customFormat="1">
      <c r="B775" s="403" t="s">
        <v>1712</v>
      </c>
      <c r="C775" s="404" t="s">
        <v>1713</v>
      </c>
      <c r="D775" s="404" t="s">
        <v>1686</v>
      </c>
      <c r="E775" s="404" t="s">
        <v>1687</v>
      </c>
      <c r="F775" s="404" t="s">
        <v>123</v>
      </c>
      <c r="G775" s="367" t="s">
        <v>130</v>
      </c>
      <c r="H775" s="400" t="s">
        <v>125</v>
      </c>
    </row>
    <row r="776" spans="2:8" s="41" customFormat="1">
      <c r="B776" s="403" t="s">
        <v>1714</v>
      </c>
      <c r="C776" s="404" t="s">
        <v>1715</v>
      </c>
      <c r="D776" s="404" t="s">
        <v>1686</v>
      </c>
      <c r="E776" s="404" t="s">
        <v>1687</v>
      </c>
      <c r="F776" s="404" t="s">
        <v>123</v>
      </c>
      <c r="G776" s="367" t="s">
        <v>130</v>
      </c>
      <c r="H776" s="400" t="s">
        <v>125</v>
      </c>
    </row>
    <row r="777" spans="2:8" s="41" customFormat="1">
      <c r="B777" s="403" t="s">
        <v>1716</v>
      </c>
      <c r="C777" s="404" t="s">
        <v>1717</v>
      </c>
      <c r="D777" s="404" t="s">
        <v>1686</v>
      </c>
      <c r="E777" s="404" t="s">
        <v>1687</v>
      </c>
      <c r="F777" s="404" t="s">
        <v>123</v>
      </c>
      <c r="G777" s="367" t="s">
        <v>130</v>
      </c>
      <c r="H777" s="400" t="s">
        <v>125</v>
      </c>
    </row>
    <row r="778" spans="2:8" s="41" customFormat="1">
      <c r="B778" s="403" t="s">
        <v>1718</v>
      </c>
      <c r="C778" s="404" t="s">
        <v>1719</v>
      </c>
      <c r="D778" s="404" t="s">
        <v>1686</v>
      </c>
      <c r="E778" s="404" t="s">
        <v>1687</v>
      </c>
      <c r="F778" s="404" t="s">
        <v>123</v>
      </c>
      <c r="G778" s="367" t="s">
        <v>130</v>
      </c>
      <c r="H778" s="400" t="s">
        <v>125</v>
      </c>
    </row>
    <row r="779" spans="2:8" s="41" customFormat="1">
      <c r="B779" s="403" t="s">
        <v>1720</v>
      </c>
      <c r="C779" s="404" t="s">
        <v>1721</v>
      </c>
      <c r="D779" s="404" t="s">
        <v>1686</v>
      </c>
      <c r="E779" s="404" t="s">
        <v>1687</v>
      </c>
      <c r="F779" s="404" t="s">
        <v>123</v>
      </c>
      <c r="G779" s="367" t="s">
        <v>130</v>
      </c>
      <c r="H779" s="400" t="s">
        <v>125</v>
      </c>
    </row>
    <row r="780" spans="2:8" s="41" customFormat="1">
      <c r="B780" s="403" t="s">
        <v>1722</v>
      </c>
      <c r="C780" s="404" t="s">
        <v>1723</v>
      </c>
      <c r="D780" s="404" t="s">
        <v>1686</v>
      </c>
      <c r="E780" s="404" t="s">
        <v>1687</v>
      </c>
      <c r="F780" s="404" t="s">
        <v>123</v>
      </c>
      <c r="G780" s="367" t="s">
        <v>130</v>
      </c>
      <c r="H780" s="400" t="s">
        <v>125</v>
      </c>
    </row>
    <row r="781" spans="2:8" s="41" customFormat="1">
      <c r="B781" s="403" t="s">
        <v>1724</v>
      </c>
      <c r="C781" s="404" t="s">
        <v>1725</v>
      </c>
      <c r="D781" s="404" t="s">
        <v>1686</v>
      </c>
      <c r="E781" s="404" t="s">
        <v>1687</v>
      </c>
      <c r="F781" s="404" t="s">
        <v>123</v>
      </c>
      <c r="G781" s="367" t="s">
        <v>130</v>
      </c>
      <c r="H781" s="400" t="s">
        <v>125</v>
      </c>
    </row>
    <row r="782" spans="2:8" s="41" customFormat="1">
      <c r="B782" s="403" t="s">
        <v>1726</v>
      </c>
      <c r="C782" s="404" t="s">
        <v>1727</v>
      </c>
      <c r="D782" s="404" t="s">
        <v>1686</v>
      </c>
      <c r="E782" s="404" t="s">
        <v>1687</v>
      </c>
      <c r="F782" s="404" t="s">
        <v>123</v>
      </c>
      <c r="G782" s="367" t="s">
        <v>130</v>
      </c>
      <c r="H782" s="400" t="s">
        <v>125</v>
      </c>
    </row>
    <row r="783" spans="2:8" s="41" customFormat="1">
      <c r="B783" s="403" t="s">
        <v>1728</v>
      </c>
      <c r="C783" s="404" t="s">
        <v>1729</v>
      </c>
      <c r="D783" s="404" t="s">
        <v>1686</v>
      </c>
      <c r="E783" s="404" t="s">
        <v>1687</v>
      </c>
      <c r="F783" s="404" t="s">
        <v>123</v>
      </c>
      <c r="G783" s="367" t="s">
        <v>130</v>
      </c>
      <c r="H783" s="400" t="s">
        <v>125</v>
      </c>
    </row>
    <row r="784" spans="2:8" s="41" customFormat="1">
      <c r="B784" s="403" t="s">
        <v>1730</v>
      </c>
      <c r="C784" s="404" t="s">
        <v>1731</v>
      </c>
      <c r="D784" s="404" t="s">
        <v>1686</v>
      </c>
      <c r="E784" s="404" t="s">
        <v>1687</v>
      </c>
      <c r="F784" s="404" t="s">
        <v>123</v>
      </c>
      <c r="G784" s="367" t="s">
        <v>130</v>
      </c>
      <c r="H784" s="400" t="s">
        <v>125</v>
      </c>
    </row>
    <row r="785" spans="2:8" s="41" customFormat="1">
      <c r="B785" s="403" t="s">
        <v>1732</v>
      </c>
      <c r="C785" s="404" t="s">
        <v>1733</v>
      </c>
      <c r="D785" s="404" t="s">
        <v>1734</v>
      </c>
      <c r="E785" s="404" t="s">
        <v>1735</v>
      </c>
      <c r="F785" s="404" t="s">
        <v>123</v>
      </c>
      <c r="G785" s="367" t="s">
        <v>459</v>
      </c>
      <c r="H785" s="400" t="s">
        <v>125</v>
      </c>
    </row>
    <row r="786" spans="2:8" s="41" customFormat="1">
      <c r="B786" s="403" t="s">
        <v>1736</v>
      </c>
      <c r="C786" s="404" t="s">
        <v>1737</v>
      </c>
      <c r="D786" s="404" t="s">
        <v>1734</v>
      </c>
      <c r="E786" s="404" t="s">
        <v>1735</v>
      </c>
      <c r="F786" s="404" t="s">
        <v>123</v>
      </c>
      <c r="G786" s="367" t="s">
        <v>459</v>
      </c>
      <c r="H786" s="400" t="s">
        <v>125</v>
      </c>
    </row>
    <row r="787" spans="2:8" s="41" customFormat="1">
      <c r="B787" s="403" t="s">
        <v>1738</v>
      </c>
      <c r="C787" s="404" t="s">
        <v>1739</v>
      </c>
      <c r="D787" s="404" t="s">
        <v>1734</v>
      </c>
      <c r="E787" s="404" t="s">
        <v>1735</v>
      </c>
      <c r="F787" s="404" t="s">
        <v>123</v>
      </c>
      <c r="G787" s="367" t="s">
        <v>459</v>
      </c>
      <c r="H787" s="400" t="s">
        <v>125</v>
      </c>
    </row>
    <row r="788" spans="2:8" s="41" customFormat="1">
      <c r="B788" s="403" t="s">
        <v>1740</v>
      </c>
      <c r="C788" s="404" t="s">
        <v>1741</v>
      </c>
      <c r="D788" s="404" t="s">
        <v>1734</v>
      </c>
      <c r="E788" s="404" t="s">
        <v>1735</v>
      </c>
      <c r="F788" s="404" t="s">
        <v>123</v>
      </c>
      <c r="G788" s="367" t="s">
        <v>459</v>
      </c>
      <c r="H788" s="400" t="s">
        <v>125</v>
      </c>
    </row>
    <row r="789" spans="2:8" s="41" customFormat="1">
      <c r="B789" s="403" t="s">
        <v>1742</v>
      </c>
      <c r="C789" s="404" t="s">
        <v>1743</v>
      </c>
      <c r="D789" s="404" t="s">
        <v>1734</v>
      </c>
      <c r="E789" s="404" t="s">
        <v>1735</v>
      </c>
      <c r="F789" s="404" t="s">
        <v>123</v>
      </c>
      <c r="G789" s="367" t="s">
        <v>459</v>
      </c>
      <c r="H789" s="400" t="s">
        <v>125</v>
      </c>
    </row>
    <row r="790" spans="2:8" s="41" customFormat="1">
      <c r="B790" s="403" t="s">
        <v>1744</v>
      </c>
      <c r="C790" s="404" t="s">
        <v>1745</v>
      </c>
      <c r="D790" s="404" t="s">
        <v>1734</v>
      </c>
      <c r="E790" s="404" t="s">
        <v>1735</v>
      </c>
      <c r="F790" s="404" t="s">
        <v>123</v>
      </c>
      <c r="G790" s="367" t="s">
        <v>459</v>
      </c>
      <c r="H790" s="400" t="s">
        <v>125</v>
      </c>
    </row>
    <row r="791" spans="2:8" s="41" customFormat="1">
      <c r="B791" s="403" t="s">
        <v>1746</v>
      </c>
      <c r="C791" s="404" t="s">
        <v>1747</v>
      </c>
      <c r="D791" s="404" t="s">
        <v>1734</v>
      </c>
      <c r="E791" s="404" t="s">
        <v>1735</v>
      </c>
      <c r="F791" s="404" t="s">
        <v>123</v>
      </c>
      <c r="G791" s="367" t="s">
        <v>459</v>
      </c>
      <c r="H791" s="400" t="s">
        <v>125</v>
      </c>
    </row>
    <row r="792" spans="2:8" s="41" customFormat="1">
      <c r="B792" s="403" t="s">
        <v>1748</v>
      </c>
      <c r="C792" s="404" t="s">
        <v>1749</v>
      </c>
      <c r="D792" s="404" t="s">
        <v>1734</v>
      </c>
      <c r="E792" s="404" t="s">
        <v>1735</v>
      </c>
      <c r="F792" s="404" t="s">
        <v>123</v>
      </c>
      <c r="G792" s="367" t="s">
        <v>459</v>
      </c>
      <c r="H792" s="400" t="s">
        <v>125</v>
      </c>
    </row>
    <row r="793" spans="2:8" s="41" customFormat="1">
      <c r="B793" s="403" t="s">
        <v>1750</v>
      </c>
      <c r="C793" s="404" t="s">
        <v>1751</v>
      </c>
      <c r="D793" s="404" t="s">
        <v>1734</v>
      </c>
      <c r="E793" s="404" t="s">
        <v>1735</v>
      </c>
      <c r="F793" s="404" t="s">
        <v>123</v>
      </c>
      <c r="G793" s="367" t="s">
        <v>459</v>
      </c>
      <c r="H793" s="400" t="s">
        <v>125</v>
      </c>
    </row>
    <row r="794" spans="2:8" s="41" customFormat="1">
      <c r="B794" s="403" t="s">
        <v>1752</v>
      </c>
      <c r="C794" s="404" t="s">
        <v>1753</v>
      </c>
      <c r="D794" s="404" t="s">
        <v>1734</v>
      </c>
      <c r="E794" s="404" t="s">
        <v>1735</v>
      </c>
      <c r="F794" s="404" t="s">
        <v>123</v>
      </c>
      <c r="G794" s="367" t="s">
        <v>459</v>
      </c>
      <c r="H794" s="400" t="s">
        <v>125</v>
      </c>
    </row>
    <row r="795" spans="2:8" s="41" customFormat="1">
      <c r="B795" s="403" t="s">
        <v>1754</v>
      </c>
      <c r="C795" s="404" t="s">
        <v>1755</v>
      </c>
      <c r="D795" s="404" t="s">
        <v>1734</v>
      </c>
      <c r="E795" s="404" t="s">
        <v>1735</v>
      </c>
      <c r="F795" s="404" t="s">
        <v>123</v>
      </c>
      <c r="G795" s="367" t="s">
        <v>459</v>
      </c>
      <c r="H795" s="400" t="s">
        <v>125</v>
      </c>
    </row>
    <row r="796" spans="2:8" s="41" customFormat="1">
      <c r="B796" s="403" t="s">
        <v>1756</v>
      </c>
      <c r="C796" s="404" t="s">
        <v>1757</v>
      </c>
      <c r="D796" s="404" t="s">
        <v>1734</v>
      </c>
      <c r="E796" s="404" t="s">
        <v>1735</v>
      </c>
      <c r="F796" s="404" t="s">
        <v>123</v>
      </c>
      <c r="G796" s="367" t="s">
        <v>459</v>
      </c>
      <c r="H796" s="400" t="s">
        <v>125</v>
      </c>
    </row>
    <row r="797" spans="2:8" s="41" customFormat="1">
      <c r="B797" s="403" t="s">
        <v>1758</v>
      </c>
      <c r="C797" s="404" t="s">
        <v>1759</v>
      </c>
      <c r="D797" s="404" t="s">
        <v>1734</v>
      </c>
      <c r="E797" s="404" t="s">
        <v>1735</v>
      </c>
      <c r="F797" s="404" t="s">
        <v>123</v>
      </c>
      <c r="G797" s="367" t="s">
        <v>459</v>
      </c>
      <c r="H797" s="400" t="s">
        <v>125</v>
      </c>
    </row>
    <row r="798" spans="2:8" s="41" customFormat="1">
      <c r="B798" s="403" t="s">
        <v>1760</v>
      </c>
      <c r="C798" s="404" t="s">
        <v>1761</v>
      </c>
      <c r="D798" s="404" t="s">
        <v>1734</v>
      </c>
      <c r="E798" s="404" t="s">
        <v>1735</v>
      </c>
      <c r="F798" s="404" t="s">
        <v>123</v>
      </c>
      <c r="G798" s="367" t="s">
        <v>459</v>
      </c>
      <c r="H798" s="400" t="s">
        <v>125</v>
      </c>
    </row>
    <row r="799" spans="2:8" s="41" customFormat="1">
      <c r="B799" s="403" t="s">
        <v>1762</v>
      </c>
      <c r="C799" s="404" t="s">
        <v>1763</v>
      </c>
      <c r="D799" s="404" t="s">
        <v>1734</v>
      </c>
      <c r="E799" s="404" t="s">
        <v>1735</v>
      </c>
      <c r="F799" s="404" t="s">
        <v>123</v>
      </c>
      <c r="G799" s="367" t="s">
        <v>459</v>
      </c>
      <c r="H799" s="400" t="s">
        <v>125</v>
      </c>
    </row>
    <row r="800" spans="2:8" s="41" customFormat="1">
      <c r="B800" s="403" t="s">
        <v>1764</v>
      </c>
      <c r="C800" s="404" t="s">
        <v>1765</v>
      </c>
      <c r="D800" s="404" t="s">
        <v>1734</v>
      </c>
      <c r="E800" s="404" t="s">
        <v>1735</v>
      </c>
      <c r="F800" s="404" t="s">
        <v>123</v>
      </c>
      <c r="G800" s="367" t="s">
        <v>459</v>
      </c>
      <c r="H800" s="400" t="s">
        <v>125</v>
      </c>
    </row>
    <row r="801" spans="2:8" s="41" customFormat="1">
      <c r="B801" s="403" t="s">
        <v>1766</v>
      </c>
      <c r="C801" s="404" t="s">
        <v>1767</v>
      </c>
      <c r="D801" s="404" t="s">
        <v>1734</v>
      </c>
      <c r="E801" s="404" t="s">
        <v>1735</v>
      </c>
      <c r="F801" s="404" t="s">
        <v>123</v>
      </c>
      <c r="G801" s="367" t="s">
        <v>459</v>
      </c>
      <c r="H801" s="400" t="s">
        <v>125</v>
      </c>
    </row>
    <row r="802" spans="2:8" s="41" customFormat="1">
      <c r="B802" s="403" t="s">
        <v>1768</v>
      </c>
      <c r="C802" s="404" t="s">
        <v>1769</v>
      </c>
      <c r="D802" s="404" t="s">
        <v>1734</v>
      </c>
      <c r="E802" s="404" t="s">
        <v>1735</v>
      </c>
      <c r="F802" s="404" t="s">
        <v>123</v>
      </c>
      <c r="G802" s="367" t="s">
        <v>459</v>
      </c>
      <c r="H802" s="400" t="s">
        <v>125</v>
      </c>
    </row>
    <row r="803" spans="2:8" s="41" customFormat="1">
      <c r="B803" s="403" t="s">
        <v>1770</v>
      </c>
      <c r="C803" s="404" t="s">
        <v>1771</v>
      </c>
      <c r="D803" s="404" t="s">
        <v>1734</v>
      </c>
      <c r="E803" s="404" t="s">
        <v>1735</v>
      </c>
      <c r="F803" s="404" t="s">
        <v>123</v>
      </c>
      <c r="G803" s="367" t="s">
        <v>459</v>
      </c>
      <c r="H803" s="400" t="s">
        <v>125</v>
      </c>
    </row>
    <row r="804" spans="2:8" s="41" customFormat="1">
      <c r="B804" s="403" t="s">
        <v>1772</v>
      </c>
      <c r="C804" s="404" t="s">
        <v>1773</v>
      </c>
      <c r="D804" s="404" t="s">
        <v>1734</v>
      </c>
      <c r="E804" s="404" t="s">
        <v>1735</v>
      </c>
      <c r="F804" s="404" t="s">
        <v>123</v>
      </c>
      <c r="G804" s="367" t="s">
        <v>459</v>
      </c>
      <c r="H804" s="400" t="s">
        <v>125</v>
      </c>
    </row>
    <row r="805" spans="2:8" s="41" customFormat="1">
      <c r="B805" s="403" t="s">
        <v>1774</v>
      </c>
      <c r="C805" s="404" t="s">
        <v>1775</v>
      </c>
      <c r="D805" s="404" t="s">
        <v>1734</v>
      </c>
      <c r="E805" s="404" t="s">
        <v>1735</v>
      </c>
      <c r="F805" s="404" t="s">
        <v>123</v>
      </c>
      <c r="G805" s="367" t="s">
        <v>459</v>
      </c>
      <c r="H805" s="400" t="s">
        <v>125</v>
      </c>
    </row>
    <row r="806" spans="2:8" s="41" customFormat="1">
      <c r="B806" s="403" t="s">
        <v>1776</v>
      </c>
      <c r="C806" s="404" t="s">
        <v>1777</v>
      </c>
      <c r="D806" s="404" t="s">
        <v>1734</v>
      </c>
      <c r="E806" s="404" t="s">
        <v>1735</v>
      </c>
      <c r="F806" s="404" t="s">
        <v>123</v>
      </c>
      <c r="G806" s="367" t="s">
        <v>459</v>
      </c>
      <c r="H806" s="400" t="s">
        <v>125</v>
      </c>
    </row>
    <row r="807" spans="2:8" s="41" customFormat="1">
      <c r="B807" s="403" t="s">
        <v>1778</v>
      </c>
      <c r="C807" s="404" t="s">
        <v>1779</v>
      </c>
      <c r="D807" s="404" t="s">
        <v>1734</v>
      </c>
      <c r="E807" s="404" t="s">
        <v>1735</v>
      </c>
      <c r="F807" s="404" t="s">
        <v>123</v>
      </c>
      <c r="G807" s="367" t="s">
        <v>459</v>
      </c>
      <c r="H807" s="400" t="s">
        <v>125</v>
      </c>
    </row>
    <row r="808" spans="2:8" s="41" customFormat="1">
      <c r="B808" s="403" t="s">
        <v>1780</v>
      </c>
      <c r="C808" s="404" t="s">
        <v>1781</v>
      </c>
      <c r="D808" s="404" t="s">
        <v>1734</v>
      </c>
      <c r="E808" s="404" t="s">
        <v>1735</v>
      </c>
      <c r="F808" s="404" t="s">
        <v>123</v>
      </c>
      <c r="G808" s="367" t="s">
        <v>459</v>
      </c>
      <c r="H808" s="400" t="s">
        <v>125</v>
      </c>
    </row>
    <row r="809" spans="2:8" s="41" customFormat="1">
      <c r="B809" s="403" t="s">
        <v>1782</v>
      </c>
      <c r="C809" s="404" t="s">
        <v>1783</v>
      </c>
      <c r="D809" s="404" t="s">
        <v>1734</v>
      </c>
      <c r="E809" s="404" t="s">
        <v>1735</v>
      </c>
      <c r="F809" s="404" t="s">
        <v>123</v>
      </c>
      <c r="G809" s="367" t="s">
        <v>459</v>
      </c>
      <c r="H809" s="400" t="s">
        <v>125</v>
      </c>
    </row>
    <row r="810" spans="2:8" s="41" customFormat="1">
      <c r="B810" s="403" t="s">
        <v>1784</v>
      </c>
      <c r="C810" s="404" t="s">
        <v>1785</v>
      </c>
      <c r="D810" s="404" t="s">
        <v>1734</v>
      </c>
      <c r="E810" s="404" t="s">
        <v>1735</v>
      </c>
      <c r="F810" s="404" t="s">
        <v>123</v>
      </c>
      <c r="G810" s="367" t="s">
        <v>459</v>
      </c>
      <c r="H810" s="400" t="s">
        <v>125</v>
      </c>
    </row>
    <row r="811" spans="2:8" s="41" customFormat="1">
      <c r="B811" s="403" t="s">
        <v>1786</v>
      </c>
      <c r="C811" s="404" t="s">
        <v>1787</v>
      </c>
      <c r="D811" s="404" t="s">
        <v>1734</v>
      </c>
      <c r="E811" s="404" t="s">
        <v>1735</v>
      </c>
      <c r="F811" s="404" t="s">
        <v>123</v>
      </c>
      <c r="G811" s="367" t="s">
        <v>459</v>
      </c>
      <c r="H811" s="400" t="s">
        <v>125</v>
      </c>
    </row>
    <row r="812" spans="2:8" s="41" customFormat="1">
      <c r="B812" s="403" t="s">
        <v>1788</v>
      </c>
      <c r="C812" s="404" t="s">
        <v>1789</v>
      </c>
      <c r="D812" s="404" t="s">
        <v>1734</v>
      </c>
      <c r="E812" s="404" t="s">
        <v>1735</v>
      </c>
      <c r="F812" s="404" t="s">
        <v>123</v>
      </c>
      <c r="G812" s="367" t="s">
        <v>459</v>
      </c>
      <c r="H812" s="400" t="s">
        <v>125</v>
      </c>
    </row>
    <row r="813" spans="2:8" s="41" customFormat="1">
      <c r="B813" s="403" t="s">
        <v>1790</v>
      </c>
      <c r="C813" s="404" t="s">
        <v>1791</v>
      </c>
      <c r="D813" s="404" t="s">
        <v>1734</v>
      </c>
      <c r="E813" s="404" t="s">
        <v>1735</v>
      </c>
      <c r="F813" s="404" t="s">
        <v>123</v>
      </c>
      <c r="G813" s="367" t="s">
        <v>459</v>
      </c>
      <c r="H813" s="400" t="s">
        <v>125</v>
      </c>
    </row>
    <row r="814" spans="2:8" s="41" customFormat="1">
      <c r="B814" s="403" t="s">
        <v>1792</v>
      </c>
      <c r="C814" s="404" t="s">
        <v>1793</v>
      </c>
      <c r="D814" s="404" t="s">
        <v>1734</v>
      </c>
      <c r="E814" s="404" t="s">
        <v>1735</v>
      </c>
      <c r="F814" s="404" t="s">
        <v>123</v>
      </c>
      <c r="G814" s="367" t="s">
        <v>459</v>
      </c>
      <c r="H814" s="400" t="s">
        <v>125</v>
      </c>
    </row>
    <row r="815" spans="2:8" s="41" customFormat="1">
      <c r="B815" s="403" t="s">
        <v>1794</v>
      </c>
      <c r="C815" s="404" t="s">
        <v>1795</v>
      </c>
      <c r="D815" s="404" t="s">
        <v>1734</v>
      </c>
      <c r="E815" s="404" t="s">
        <v>1735</v>
      </c>
      <c r="F815" s="404" t="s">
        <v>123</v>
      </c>
      <c r="G815" s="367" t="s">
        <v>459</v>
      </c>
      <c r="H815" s="400" t="s">
        <v>125</v>
      </c>
    </row>
    <row r="816" spans="2:8" s="41" customFormat="1">
      <c r="B816" s="403" t="s">
        <v>1796</v>
      </c>
      <c r="C816" s="404" t="s">
        <v>1797</v>
      </c>
      <c r="D816" s="404" t="s">
        <v>1734</v>
      </c>
      <c r="E816" s="404" t="s">
        <v>1735</v>
      </c>
      <c r="F816" s="404" t="s">
        <v>123</v>
      </c>
      <c r="G816" s="367" t="s">
        <v>459</v>
      </c>
      <c r="H816" s="400" t="s">
        <v>125</v>
      </c>
    </row>
    <row r="817" spans="2:8" s="41" customFormat="1">
      <c r="B817" s="403" t="s">
        <v>1798</v>
      </c>
      <c r="C817" s="404" t="s">
        <v>1799</v>
      </c>
      <c r="D817" s="404" t="s">
        <v>1800</v>
      </c>
      <c r="E817" s="404" t="s">
        <v>1801</v>
      </c>
      <c r="F817" s="404" t="s">
        <v>123</v>
      </c>
      <c r="G817" s="367" t="s">
        <v>130</v>
      </c>
      <c r="H817" s="400" t="s">
        <v>125</v>
      </c>
    </row>
    <row r="818" spans="2:8" s="41" customFormat="1">
      <c r="B818" s="403" t="s">
        <v>1802</v>
      </c>
      <c r="C818" s="404" t="s">
        <v>1803</v>
      </c>
      <c r="D818" s="404" t="s">
        <v>1800</v>
      </c>
      <c r="E818" s="404" t="s">
        <v>1801</v>
      </c>
      <c r="F818" s="404" t="s">
        <v>123</v>
      </c>
      <c r="G818" s="367" t="s">
        <v>130</v>
      </c>
      <c r="H818" s="400" t="s">
        <v>125</v>
      </c>
    </row>
    <row r="819" spans="2:8" s="41" customFormat="1">
      <c r="B819" s="403" t="s">
        <v>1804</v>
      </c>
      <c r="C819" s="404" t="s">
        <v>1805</v>
      </c>
      <c r="D819" s="404" t="s">
        <v>1800</v>
      </c>
      <c r="E819" s="404" t="s">
        <v>1801</v>
      </c>
      <c r="F819" s="404" t="s">
        <v>123</v>
      </c>
      <c r="G819" s="367" t="s">
        <v>130</v>
      </c>
      <c r="H819" s="400" t="s">
        <v>125</v>
      </c>
    </row>
    <row r="820" spans="2:8" s="41" customFormat="1">
      <c r="B820" s="403" t="s">
        <v>1806</v>
      </c>
      <c r="C820" s="404" t="s">
        <v>1807</v>
      </c>
      <c r="D820" s="404" t="s">
        <v>1800</v>
      </c>
      <c r="E820" s="404" t="s">
        <v>1801</v>
      </c>
      <c r="F820" s="404" t="s">
        <v>123</v>
      </c>
      <c r="G820" s="367" t="s">
        <v>130</v>
      </c>
      <c r="H820" s="400" t="s">
        <v>125</v>
      </c>
    </row>
    <row r="821" spans="2:8" s="41" customFormat="1">
      <c r="B821" s="403" t="s">
        <v>1808</v>
      </c>
      <c r="C821" s="404" t="s">
        <v>1809</v>
      </c>
      <c r="D821" s="404" t="s">
        <v>1800</v>
      </c>
      <c r="E821" s="404" t="s">
        <v>1801</v>
      </c>
      <c r="F821" s="404" t="s">
        <v>123</v>
      </c>
      <c r="G821" s="367" t="s">
        <v>130</v>
      </c>
      <c r="H821" s="400" t="s">
        <v>125</v>
      </c>
    </row>
    <row r="822" spans="2:8" s="41" customFormat="1">
      <c r="B822" s="403" t="s">
        <v>1810</v>
      </c>
      <c r="C822" s="404" t="s">
        <v>1811</v>
      </c>
      <c r="D822" s="404" t="s">
        <v>1800</v>
      </c>
      <c r="E822" s="404" t="s">
        <v>1801</v>
      </c>
      <c r="F822" s="404" t="s">
        <v>123</v>
      </c>
      <c r="G822" s="367" t="s">
        <v>130</v>
      </c>
      <c r="H822" s="400" t="s">
        <v>125</v>
      </c>
    </row>
    <row r="823" spans="2:8" s="41" customFormat="1">
      <c r="B823" s="403" t="s">
        <v>1812</v>
      </c>
      <c r="C823" s="404" t="s">
        <v>1813</v>
      </c>
      <c r="D823" s="404" t="s">
        <v>1800</v>
      </c>
      <c r="E823" s="404" t="s">
        <v>1801</v>
      </c>
      <c r="F823" s="404" t="s">
        <v>123</v>
      </c>
      <c r="G823" s="367" t="s">
        <v>130</v>
      </c>
      <c r="H823" s="400" t="s">
        <v>125</v>
      </c>
    </row>
    <row r="824" spans="2:8" s="41" customFormat="1">
      <c r="B824" s="403" t="s">
        <v>1814</v>
      </c>
      <c r="C824" s="404" t="s">
        <v>1815</v>
      </c>
      <c r="D824" s="404" t="s">
        <v>1800</v>
      </c>
      <c r="E824" s="404" t="s">
        <v>1801</v>
      </c>
      <c r="F824" s="404" t="s">
        <v>123</v>
      </c>
      <c r="G824" s="367" t="s">
        <v>130</v>
      </c>
      <c r="H824" s="400" t="s">
        <v>125</v>
      </c>
    </row>
    <row r="825" spans="2:8" s="41" customFormat="1">
      <c r="B825" s="403" t="s">
        <v>1816</v>
      </c>
      <c r="C825" s="404" t="s">
        <v>1817</v>
      </c>
      <c r="D825" s="404" t="s">
        <v>1800</v>
      </c>
      <c r="E825" s="404" t="s">
        <v>1801</v>
      </c>
      <c r="F825" s="404" t="s">
        <v>123</v>
      </c>
      <c r="G825" s="367" t="s">
        <v>130</v>
      </c>
      <c r="H825" s="400" t="s">
        <v>125</v>
      </c>
    </row>
    <row r="826" spans="2:8" s="41" customFormat="1">
      <c r="B826" s="403" t="s">
        <v>1818</v>
      </c>
      <c r="C826" s="404" t="s">
        <v>1819</v>
      </c>
      <c r="D826" s="404" t="s">
        <v>1800</v>
      </c>
      <c r="E826" s="404" t="s">
        <v>1801</v>
      </c>
      <c r="F826" s="404" t="s">
        <v>123</v>
      </c>
      <c r="G826" s="367" t="s">
        <v>130</v>
      </c>
      <c r="H826" s="400" t="s">
        <v>125</v>
      </c>
    </row>
    <row r="827" spans="2:8" s="41" customFormat="1">
      <c r="B827" s="403" t="s">
        <v>1820</v>
      </c>
      <c r="C827" s="404" t="s">
        <v>1821</v>
      </c>
      <c r="D827" s="404" t="s">
        <v>1800</v>
      </c>
      <c r="E827" s="404" t="s">
        <v>1801</v>
      </c>
      <c r="F827" s="404" t="s">
        <v>123</v>
      </c>
      <c r="G827" s="367" t="s">
        <v>130</v>
      </c>
      <c r="H827" s="400" t="s">
        <v>125</v>
      </c>
    </row>
    <row r="828" spans="2:8" s="41" customFormat="1">
      <c r="B828" s="403" t="s">
        <v>1822</v>
      </c>
      <c r="C828" s="404" t="s">
        <v>1823</v>
      </c>
      <c r="D828" s="404" t="s">
        <v>1800</v>
      </c>
      <c r="E828" s="404" t="s">
        <v>1801</v>
      </c>
      <c r="F828" s="404" t="s">
        <v>123</v>
      </c>
      <c r="G828" s="367" t="s">
        <v>130</v>
      </c>
      <c r="H828" s="400" t="s">
        <v>125</v>
      </c>
    </row>
    <row r="829" spans="2:8" s="41" customFormat="1">
      <c r="B829" s="403" t="s">
        <v>1824</v>
      </c>
      <c r="C829" s="404" t="s">
        <v>1825</v>
      </c>
      <c r="D829" s="404" t="s">
        <v>1800</v>
      </c>
      <c r="E829" s="404" t="s">
        <v>1801</v>
      </c>
      <c r="F829" s="404" t="s">
        <v>123</v>
      </c>
      <c r="G829" s="367" t="s">
        <v>130</v>
      </c>
      <c r="H829" s="400" t="s">
        <v>125</v>
      </c>
    </row>
    <row r="830" spans="2:8" s="41" customFormat="1">
      <c r="B830" s="403" t="s">
        <v>1826</v>
      </c>
      <c r="C830" s="404" t="s">
        <v>1827</v>
      </c>
      <c r="D830" s="404" t="s">
        <v>1800</v>
      </c>
      <c r="E830" s="404" t="s">
        <v>1801</v>
      </c>
      <c r="F830" s="404" t="s">
        <v>123</v>
      </c>
      <c r="G830" s="367" t="s">
        <v>130</v>
      </c>
      <c r="H830" s="400" t="s">
        <v>125</v>
      </c>
    </row>
    <row r="831" spans="2:8" s="41" customFormat="1">
      <c r="B831" s="403" t="s">
        <v>1828</v>
      </c>
      <c r="C831" s="404" t="s">
        <v>1829</v>
      </c>
      <c r="D831" s="404" t="s">
        <v>1800</v>
      </c>
      <c r="E831" s="404" t="s">
        <v>1801</v>
      </c>
      <c r="F831" s="404" t="s">
        <v>123</v>
      </c>
      <c r="G831" s="367" t="s">
        <v>130</v>
      </c>
      <c r="H831" s="400" t="s">
        <v>125</v>
      </c>
    </row>
    <row r="832" spans="2:8" s="41" customFormat="1">
      <c r="B832" s="403" t="s">
        <v>1830</v>
      </c>
      <c r="C832" s="404" t="s">
        <v>1831</v>
      </c>
      <c r="D832" s="404" t="s">
        <v>1800</v>
      </c>
      <c r="E832" s="404" t="s">
        <v>1801</v>
      </c>
      <c r="F832" s="404" t="s">
        <v>123</v>
      </c>
      <c r="G832" s="367" t="s">
        <v>130</v>
      </c>
      <c r="H832" s="400" t="s">
        <v>125</v>
      </c>
    </row>
    <row r="833" spans="2:8" s="41" customFormat="1">
      <c r="B833" s="403" t="s">
        <v>1832</v>
      </c>
      <c r="C833" s="404" t="s">
        <v>1833</v>
      </c>
      <c r="D833" s="404" t="s">
        <v>1800</v>
      </c>
      <c r="E833" s="404" t="s">
        <v>1801</v>
      </c>
      <c r="F833" s="404" t="s">
        <v>123</v>
      </c>
      <c r="G833" s="367" t="s">
        <v>130</v>
      </c>
      <c r="H833" s="400" t="s">
        <v>125</v>
      </c>
    </row>
    <row r="834" spans="2:8" s="41" customFormat="1">
      <c r="B834" s="403" t="s">
        <v>1834</v>
      </c>
      <c r="C834" s="404" t="s">
        <v>1835</v>
      </c>
      <c r="D834" s="404" t="s">
        <v>1800</v>
      </c>
      <c r="E834" s="404" t="s">
        <v>1801</v>
      </c>
      <c r="F834" s="404" t="s">
        <v>123</v>
      </c>
      <c r="G834" s="367" t="s">
        <v>130</v>
      </c>
      <c r="H834" s="400" t="s">
        <v>125</v>
      </c>
    </row>
    <row r="835" spans="2:8" s="41" customFormat="1">
      <c r="B835" s="403" t="s">
        <v>1836</v>
      </c>
      <c r="C835" s="404" t="s">
        <v>1837</v>
      </c>
      <c r="D835" s="404" t="s">
        <v>1800</v>
      </c>
      <c r="E835" s="404" t="s">
        <v>1801</v>
      </c>
      <c r="F835" s="404" t="s">
        <v>123</v>
      </c>
      <c r="G835" s="367" t="s">
        <v>130</v>
      </c>
      <c r="H835" s="400" t="s">
        <v>125</v>
      </c>
    </row>
    <row r="836" spans="2:8" s="41" customFormat="1">
      <c r="B836" s="403" t="s">
        <v>1838</v>
      </c>
      <c r="C836" s="404" t="s">
        <v>1839</v>
      </c>
      <c r="D836" s="404" t="s">
        <v>1800</v>
      </c>
      <c r="E836" s="404" t="s">
        <v>1801</v>
      </c>
      <c r="F836" s="404" t="s">
        <v>123</v>
      </c>
      <c r="G836" s="367" t="s">
        <v>130</v>
      </c>
      <c r="H836" s="400" t="s">
        <v>125</v>
      </c>
    </row>
    <row r="837" spans="2:8" s="41" customFormat="1">
      <c r="B837" s="403" t="s">
        <v>1840</v>
      </c>
      <c r="C837" s="404" t="s">
        <v>1841</v>
      </c>
      <c r="D837" s="404" t="s">
        <v>1800</v>
      </c>
      <c r="E837" s="404" t="s">
        <v>1801</v>
      </c>
      <c r="F837" s="404" t="s">
        <v>123</v>
      </c>
      <c r="G837" s="367" t="s">
        <v>130</v>
      </c>
      <c r="H837" s="400" t="s">
        <v>125</v>
      </c>
    </row>
    <row r="838" spans="2:8" s="41" customFormat="1">
      <c r="B838" s="403" t="s">
        <v>1842</v>
      </c>
      <c r="C838" s="404" t="s">
        <v>1843</v>
      </c>
      <c r="D838" s="404" t="s">
        <v>1800</v>
      </c>
      <c r="E838" s="404" t="s">
        <v>1801</v>
      </c>
      <c r="F838" s="404" t="s">
        <v>123</v>
      </c>
      <c r="G838" s="367" t="s">
        <v>130</v>
      </c>
      <c r="H838" s="400" t="s">
        <v>125</v>
      </c>
    </row>
    <row r="839" spans="2:8" s="41" customFormat="1">
      <c r="B839" s="403" t="s">
        <v>1844</v>
      </c>
      <c r="C839" s="404" t="s">
        <v>1845</v>
      </c>
      <c r="D839" s="404" t="s">
        <v>1800</v>
      </c>
      <c r="E839" s="404" t="s">
        <v>1801</v>
      </c>
      <c r="F839" s="404" t="s">
        <v>123</v>
      </c>
      <c r="G839" s="367" t="s">
        <v>130</v>
      </c>
      <c r="H839" s="400" t="s">
        <v>125</v>
      </c>
    </row>
    <row r="840" spans="2:8" s="41" customFormat="1">
      <c r="B840" s="403" t="s">
        <v>1846</v>
      </c>
      <c r="C840" s="404" t="s">
        <v>1847</v>
      </c>
      <c r="D840" s="404" t="s">
        <v>1848</v>
      </c>
      <c r="E840" s="404" t="s">
        <v>1849</v>
      </c>
      <c r="F840" s="404" t="s">
        <v>123</v>
      </c>
      <c r="G840" s="367" t="s">
        <v>459</v>
      </c>
      <c r="H840" s="400" t="s">
        <v>125</v>
      </c>
    </row>
    <row r="841" spans="2:8" s="41" customFormat="1">
      <c r="B841" s="403" t="s">
        <v>1850</v>
      </c>
      <c r="C841" s="404" t="s">
        <v>1851</v>
      </c>
      <c r="D841" s="404" t="s">
        <v>1848</v>
      </c>
      <c r="E841" s="404" t="s">
        <v>1849</v>
      </c>
      <c r="F841" s="404" t="s">
        <v>123</v>
      </c>
      <c r="G841" s="367" t="s">
        <v>459</v>
      </c>
      <c r="H841" s="400" t="s">
        <v>125</v>
      </c>
    </row>
    <row r="842" spans="2:8" s="41" customFormat="1">
      <c r="B842" s="403" t="s">
        <v>1852</v>
      </c>
      <c r="C842" s="404" t="s">
        <v>1853</v>
      </c>
      <c r="D842" s="404" t="s">
        <v>1848</v>
      </c>
      <c r="E842" s="404" t="s">
        <v>1849</v>
      </c>
      <c r="F842" s="404" t="s">
        <v>123</v>
      </c>
      <c r="G842" s="367" t="s">
        <v>459</v>
      </c>
      <c r="H842" s="400" t="s">
        <v>125</v>
      </c>
    </row>
    <row r="843" spans="2:8" s="41" customFormat="1">
      <c r="B843" s="403" t="s">
        <v>1854</v>
      </c>
      <c r="C843" s="404" t="s">
        <v>1855</v>
      </c>
      <c r="D843" s="404" t="s">
        <v>1848</v>
      </c>
      <c r="E843" s="404" t="s">
        <v>1849</v>
      </c>
      <c r="F843" s="404" t="s">
        <v>123</v>
      </c>
      <c r="G843" s="367" t="s">
        <v>459</v>
      </c>
      <c r="H843" s="400" t="s">
        <v>125</v>
      </c>
    </row>
    <row r="844" spans="2:8" s="41" customFormat="1">
      <c r="B844" s="403" t="s">
        <v>1856</v>
      </c>
      <c r="C844" s="404" t="s">
        <v>1857</v>
      </c>
      <c r="D844" s="404" t="s">
        <v>1848</v>
      </c>
      <c r="E844" s="404" t="s">
        <v>1849</v>
      </c>
      <c r="F844" s="404" t="s">
        <v>123</v>
      </c>
      <c r="G844" s="367" t="s">
        <v>459</v>
      </c>
      <c r="H844" s="400" t="s">
        <v>125</v>
      </c>
    </row>
    <row r="845" spans="2:8" s="41" customFormat="1">
      <c r="B845" s="403" t="s">
        <v>1858</v>
      </c>
      <c r="C845" s="404" t="s">
        <v>1859</v>
      </c>
      <c r="D845" s="404" t="s">
        <v>1848</v>
      </c>
      <c r="E845" s="404" t="s">
        <v>1849</v>
      </c>
      <c r="F845" s="404" t="s">
        <v>123</v>
      </c>
      <c r="G845" s="367" t="s">
        <v>459</v>
      </c>
      <c r="H845" s="400" t="s">
        <v>125</v>
      </c>
    </row>
    <row r="846" spans="2:8" s="41" customFormat="1">
      <c r="B846" s="403" t="s">
        <v>1860</v>
      </c>
      <c r="C846" s="404" t="s">
        <v>1861</v>
      </c>
      <c r="D846" s="404" t="s">
        <v>1848</v>
      </c>
      <c r="E846" s="404" t="s">
        <v>1849</v>
      </c>
      <c r="F846" s="404" t="s">
        <v>123</v>
      </c>
      <c r="G846" s="367" t="s">
        <v>459</v>
      </c>
      <c r="H846" s="400" t="s">
        <v>125</v>
      </c>
    </row>
    <row r="847" spans="2:8" s="41" customFormat="1">
      <c r="B847" s="403" t="s">
        <v>1862</v>
      </c>
      <c r="C847" s="404" t="s">
        <v>1863</v>
      </c>
      <c r="D847" s="404" t="s">
        <v>1848</v>
      </c>
      <c r="E847" s="404" t="s">
        <v>1849</v>
      </c>
      <c r="F847" s="404" t="s">
        <v>123</v>
      </c>
      <c r="G847" s="367" t="s">
        <v>459</v>
      </c>
      <c r="H847" s="400" t="s">
        <v>125</v>
      </c>
    </row>
    <row r="848" spans="2:8" s="41" customFormat="1">
      <c r="B848" s="403" t="s">
        <v>1864</v>
      </c>
      <c r="C848" s="404" t="s">
        <v>1865</v>
      </c>
      <c r="D848" s="404" t="s">
        <v>1848</v>
      </c>
      <c r="E848" s="404" t="s">
        <v>1849</v>
      </c>
      <c r="F848" s="404" t="s">
        <v>123</v>
      </c>
      <c r="G848" s="367" t="s">
        <v>459</v>
      </c>
      <c r="H848" s="400" t="s">
        <v>125</v>
      </c>
    </row>
    <row r="849" spans="2:8" s="41" customFormat="1">
      <c r="B849" s="403" t="s">
        <v>1866</v>
      </c>
      <c r="C849" s="404" t="s">
        <v>1867</v>
      </c>
      <c r="D849" s="404" t="s">
        <v>1848</v>
      </c>
      <c r="E849" s="404" t="s">
        <v>1849</v>
      </c>
      <c r="F849" s="404" t="s">
        <v>123</v>
      </c>
      <c r="G849" s="367" t="s">
        <v>459</v>
      </c>
      <c r="H849" s="400" t="s">
        <v>125</v>
      </c>
    </row>
    <row r="850" spans="2:8" s="41" customFormat="1">
      <c r="B850" s="403" t="s">
        <v>1868</v>
      </c>
      <c r="C850" s="404" t="s">
        <v>1869</v>
      </c>
      <c r="D850" s="404" t="s">
        <v>1848</v>
      </c>
      <c r="E850" s="404" t="s">
        <v>1849</v>
      </c>
      <c r="F850" s="404" t="s">
        <v>123</v>
      </c>
      <c r="G850" s="367" t="s">
        <v>459</v>
      </c>
      <c r="H850" s="400" t="s">
        <v>125</v>
      </c>
    </row>
    <row r="851" spans="2:8" s="41" customFormat="1">
      <c r="B851" s="403" t="s">
        <v>1870</v>
      </c>
      <c r="C851" s="404" t="s">
        <v>1871</v>
      </c>
      <c r="D851" s="404" t="s">
        <v>1848</v>
      </c>
      <c r="E851" s="404" t="s">
        <v>1849</v>
      </c>
      <c r="F851" s="404" t="s">
        <v>123</v>
      </c>
      <c r="G851" s="367" t="s">
        <v>459</v>
      </c>
      <c r="H851" s="400" t="s">
        <v>125</v>
      </c>
    </row>
    <row r="852" spans="2:8" s="41" customFormat="1">
      <c r="B852" s="403" t="s">
        <v>1872</v>
      </c>
      <c r="C852" s="404" t="s">
        <v>1873</v>
      </c>
      <c r="D852" s="404" t="s">
        <v>1848</v>
      </c>
      <c r="E852" s="404" t="s">
        <v>1849</v>
      </c>
      <c r="F852" s="404" t="s">
        <v>123</v>
      </c>
      <c r="G852" s="367" t="s">
        <v>459</v>
      </c>
      <c r="H852" s="400" t="s">
        <v>125</v>
      </c>
    </row>
    <row r="853" spans="2:8" s="41" customFormat="1">
      <c r="B853" s="403" t="s">
        <v>1874</v>
      </c>
      <c r="C853" s="404" t="s">
        <v>1875</v>
      </c>
      <c r="D853" s="404" t="s">
        <v>1848</v>
      </c>
      <c r="E853" s="404" t="s">
        <v>1849</v>
      </c>
      <c r="F853" s="404" t="s">
        <v>123</v>
      </c>
      <c r="G853" s="367" t="s">
        <v>459</v>
      </c>
      <c r="H853" s="400" t="s">
        <v>125</v>
      </c>
    </row>
    <row r="854" spans="2:8" s="41" customFormat="1">
      <c r="B854" s="403" t="s">
        <v>1876</v>
      </c>
      <c r="C854" s="404" t="s">
        <v>1877</v>
      </c>
      <c r="D854" s="404" t="s">
        <v>1848</v>
      </c>
      <c r="E854" s="404" t="s">
        <v>1849</v>
      </c>
      <c r="F854" s="404" t="s">
        <v>123</v>
      </c>
      <c r="G854" s="367" t="s">
        <v>459</v>
      </c>
      <c r="H854" s="400" t="s">
        <v>125</v>
      </c>
    </row>
    <row r="855" spans="2:8" s="41" customFormat="1">
      <c r="B855" s="403" t="s">
        <v>1878</v>
      </c>
      <c r="C855" s="404" t="s">
        <v>1879</v>
      </c>
      <c r="D855" s="404" t="s">
        <v>1848</v>
      </c>
      <c r="E855" s="404" t="s">
        <v>1849</v>
      </c>
      <c r="F855" s="404" t="s">
        <v>123</v>
      </c>
      <c r="G855" s="367" t="s">
        <v>459</v>
      </c>
      <c r="H855" s="400" t="s">
        <v>125</v>
      </c>
    </row>
    <row r="856" spans="2:8" s="41" customFormat="1">
      <c r="B856" s="403" t="s">
        <v>1880</v>
      </c>
      <c r="C856" s="404" t="s">
        <v>1881</v>
      </c>
      <c r="D856" s="404" t="s">
        <v>1848</v>
      </c>
      <c r="E856" s="404" t="s">
        <v>1849</v>
      </c>
      <c r="F856" s="404" t="s">
        <v>123</v>
      </c>
      <c r="G856" s="367" t="s">
        <v>459</v>
      </c>
      <c r="H856" s="400" t="s">
        <v>125</v>
      </c>
    </row>
    <row r="857" spans="2:8" s="41" customFormat="1">
      <c r="B857" s="403" t="s">
        <v>1882</v>
      </c>
      <c r="C857" s="404" t="s">
        <v>1883</v>
      </c>
      <c r="D857" s="404" t="s">
        <v>1848</v>
      </c>
      <c r="E857" s="404" t="s">
        <v>1849</v>
      </c>
      <c r="F857" s="404" t="s">
        <v>123</v>
      </c>
      <c r="G857" s="367" t="s">
        <v>459</v>
      </c>
      <c r="H857" s="400" t="s">
        <v>125</v>
      </c>
    </row>
    <row r="858" spans="2:8" s="41" customFormat="1">
      <c r="B858" s="403" t="s">
        <v>1884</v>
      </c>
      <c r="C858" s="404" t="s">
        <v>1885</v>
      </c>
      <c r="D858" s="404" t="s">
        <v>1848</v>
      </c>
      <c r="E858" s="404" t="s">
        <v>1849</v>
      </c>
      <c r="F858" s="404" t="s">
        <v>123</v>
      </c>
      <c r="G858" s="367" t="s">
        <v>459</v>
      </c>
      <c r="H858" s="400" t="s">
        <v>125</v>
      </c>
    </row>
    <row r="859" spans="2:8" s="41" customFormat="1">
      <c r="B859" s="403" t="s">
        <v>1886</v>
      </c>
      <c r="C859" s="404" t="s">
        <v>1887</v>
      </c>
      <c r="D859" s="404" t="s">
        <v>1848</v>
      </c>
      <c r="E859" s="404" t="s">
        <v>1849</v>
      </c>
      <c r="F859" s="404" t="s">
        <v>123</v>
      </c>
      <c r="G859" s="367" t="s">
        <v>459</v>
      </c>
      <c r="H859" s="400" t="s">
        <v>125</v>
      </c>
    </row>
    <row r="860" spans="2:8" s="41" customFormat="1">
      <c r="B860" s="403" t="s">
        <v>1888</v>
      </c>
      <c r="C860" s="404" t="s">
        <v>1889</v>
      </c>
      <c r="D860" s="404" t="s">
        <v>1848</v>
      </c>
      <c r="E860" s="404" t="s">
        <v>1849</v>
      </c>
      <c r="F860" s="404" t="s">
        <v>123</v>
      </c>
      <c r="G860" s="367" t="s">
        <v>459</v>
      </c>
      <c r="H860" s="400" t="s">
        <v>125</v>
      </c>
    </row>
    <row r="861" spans="2:8" s="41" customFormat="1">
      <c r="B861" s="403" t="s">
        <v>1890</v>
      </c>
      <c r="C861" s="404" t="s">
        <v>1891</v>
      </c>
      <c r="D861" s="404" t="s">
        <v>1848</v>
      </c>
      <c r="E861" s="404" t="s">
        <v>1849</v>
      </c>
      <c r="F861" s="404" t="s">
        <v>123</v>
      </c>
      <c r="G861" s="367" t="s">
        <v>459</v>
      </c>
      <c r="H861" s="400" t="s">
        <v>125</v>
      </c>
    </row>
    <row r="862" spans="2:8" s="41" customFormat="1">
      <c r="B862" s="403" t="s">
        <v>1892</v>
      </c>
      <c r="C862" s="404" t="s">
        <v>1893</v>
      </c>
      <c r="D862" s="404" t="s">
        <v>1848</v>
      </c>
      <c r="E862" s="404" t="s">
        <v>1849</v>
      </c>
      <c r="F862" s="404" t="s">
        <v>123</v>
      </c>
      <c r="G862" s="367" t="s">
        <v>459</v>
      </c>
      <c r="H862" s="400" t="s">
        <v>125</v>
      </c>
    </row>
    <row r="863" spans="2:8" s="41" customFormat="1">
      <c r="B863" s="403" t="s">
        <v>1894</v>
      </c>
      <c r="C863" s="404" t="s">
        <v>1895</v>
      </c>
      <c r="D863" s="404" t="s">
        <v>1848</v>
      </c>
      <c r="E863" s="404" t="s">
        <v>1849</v>
      </c>
      <c r="F863" s="404" t="s">
        <v>123</v>
      </c>
      <c r="G863" s="367" t="s">
        <v>459</v>
      </c>
      <c r="H863" s="400" t="s">
        <v>125</v>
      </c>
    </row>
    <row r="864" spans="2:8" s="41" customFormat="1">
      <c r="B864" s="403" t="s">
        <v>1896</v>
      </c>
      <c r="C864" s="404" t="s">
        <v>1897</v>
      </c>
      <c r="D864" s="404" t="s">
        <v>1848</v>
      </c>
      <c r="E864" s="404" t="s">
        <v>1849</v>
      </c>
      <c r="F864" s="404" t="s">
        <v>123</v>
      </c>
      <c r="G864" s="367" t="s">
        <v>459</v>
      </c>
      <c r="H864" s="400" t="s">
        <v>125</v>
      </c>
    </row>
    <row r="865" spans="2:8" s="41" customFormat="1">
      <c r="B865" s="403" t="s">
        <v>1898</v>
      </c>
      <c r="C865" s="404" t="s">
        <v>1899</v>
      </c>
      <c r="D865" s="404" t="s">
        <v>1848</v>
      </c>
      <c r="E865" s="404" t="s">
        <v>1849</v>
      </c>
      <c r="F865" s="404" t="s">
        <v>123</v>
      </c>
      <c r="G865" s="367" t="s">
        <v>459</v>
      </c>
      <c r="H865" s="400" t="s">
        <v>125</v>
      </c>
    </row>
    <row r="866" spans="2:8" s="41" customFormat="1">
      <c r="B866" s="403" t="s">
        <v>1900</v>
      </c>
      <c r="C866" s="404" t="s">
        <v>1901</v>
      </c>
      <c r="D866" s="404" t="s">
        <v>1848</v>
      </c>
      <c r="E866" s="404" t="s">
        <v>1849</v>
      </c>
      <c r="F866" s="404" t="s">
        <v>123</v>
      </c>
      <c r="G866" s="367" t="s">
        <v>459</v>
      </c>
      <c r="H866" s="400" t="s">
        <v>125</v>
      </c>
    </row>
    <row r="867" spans="2:8" s="41" customFormat="1">
      <c r="B867" s="403" t="s">
        <v>1902</v>
      </c>
      <c r="C867" s="404" t="s">
        <v>1903</v>
      </c>
      <c r="D867" s="404" t="s">
        <v>1848</v>
      </c>
      <c r="E867" s="404" t="s">
        <v>1849</v>
      </c>
      <c r="F867" s="404" t="s">
        <v>123</v>
      </c>
      <c r="G867" s="367" t="s">
        <v>459</v>
      </c>
      <c r="H867" s="400" t="s">
        <v>125</v>
      </c>
    </row>
    <row r="868" spans="2:8" s="41" customFormat="1">
      <c r="B868" s="403" t="s">
        <v>1904</v>
      </c>
      <c r="C868" s="404" t="s">
        <v>1905</v>
      </c>
      <c r="D868" s="404" t="s">
        <v>1848</v>
      </c>
      <c r="E868" s="404" t="s">
        <v>1849</v>
      </c>
      <c r="F868" s="404" t="s">
        <v>123</v>
      </c>
      <c r="G868" s="367" t="s">
        <v>459</v>
      </c>
      <c r="H868" s="400" t="s">
        <v>125</v>
      </c>
    </row>
    <row r="869" spans="2:8" s="41" customFormat="1">
      <c r="B869" s="403" t="s">
        <v>1906</v>
      </c>
      <c r="C869" s="404" t="s">
        <v>1907</v>
      </c>
      <c r="D869" s="404" t="s">
        <v>1848</v>
      </c>
      <c r="E869" s="404" t="s">
        <v>1849</v>
      </c>
      <c r="F869" s="404" t="s">
        <v>123</v>
      </c>
      <c r="G869" s="367" t="s">
        <v>459</v>
      </c>
      <c r="H869" s="400" t="s">
        <v>125</v>
      </c>
    </row>
    <row r="870" spans="2:8" s="41" customFormat="1">
      <c r="B870" s="403" t="s">
        <v>1908</v>
      </c>
      <c r="C870" s="404" t="s">
        <v>1909</v>
      </c>
      <c r="D870" s="404" t="s">
        <v>1910</v>
      </c>
      <c r="E870" s="404" t="s">
        <v>1911</v>
      </c>
      <c r="F870" s="404" t="s">
        <v>123</v>
      </c>
      <c r="G870" s="367" t="s">
        <v>130</v>
      </c>
      <c r="H870" s="400" t="s">
        <v>125</v>
      </c>
    </row>
    <row r="871" spans="2:8" s="41" customFormat="1">
      <c r="B871" s="403" t="s">
        <v>1912</v>
      </c>
      <c r="C871" s="404" t="s">
        <v>1913</v>
      </c>
      <c r="D871" s="404" t="s">
        <v>1910</v>
      </c>
      <c r="E871" s="404" t="s">
        <v>1911</v>
      </c>
      <c r="F871" s="404" t="s">
        <v>123</v>
      </c>
      <c r="G871" s="367" t="s">
        <v>130</v>
      </c>
      <c r="H871" s="400" t="s">
        <v>125</v>
      </c>
    </row>
    <row r="872" spans="2:8" s="41" customFormat="1">
      <c r="B872" s="403" t="s">
        <v>1914</v>
      </c>
      <c r="C872" s="404" t="s">
        <v>1915</v>
      </c>
      <c r="D872" s="404" t="s">
        <v>1910</v>
      </c>
      <c r="E872" s="404" t="s">
        <v>1911</v>
      </c>
      <c r="F872" s="404" t="s">
        <v>123</v>
      </c>
      <c r="G872" s="367" t="s">
        <v>130</v>
      </c>
      <c r="H872" s="400" t="s">
        <v>125</v>
      </c>
    </row>
    <row r="873" spans="2:8" s="41" customFormat="1">
      <c r="B873" s="403" t="s">
        <v>1916</v>
      </c>
      <c r="C873" s="404" t="s">
        <v>1917</v>
      </c>
      <c r="D873" s="404" t="s">
        <v>1910</v>
      </c>
      <c r="E873" s="404" t="s">
        <v>1911</v>
      </c>
      <c r="F873" s="404" t="s">
        <v>123</v>
      </c>
      <c r="G873" s="367" t="s">
        <v>130</v>
      </c>
      <c r="H873" s="400" t="s">
        <v>125</v>
      </c>
    </row>
    <row r="874" spans="2:8" s="41" customFormat="1">
      <c r="B874" s="403" t="s">
        <v>1918</v>
      </c>
      <c r="C874" s="404" t="s">
        <v>1919</v>
      </c>
      <c r="D874" s="404" t="s">
        <v>1910</v>
      </c>
      <c r="E874" s="404" t="s">
        <v>1911</v>
      </c>
      <c r="F874" s="404" t="s">
        <v>123</v>
      </c>
      <c r="G874" s="367" t="s">
        <v>130</v>
      </c>
      <c r="H874" s="400" t="s">
        <v>125</v>
      </c>
    </row>
    <row r="875" spans="2:8" s="41" customFormat="1">
      <c r="B875" s="403" t="s">
        <v>1920</v>
      </c>
      <c r="C875" s="404" t="s">
        <v>1921</v>
      </c>
      <c r="D875" s="404" t="s">
        <v>1910</v>
      </c>
      <c r="E875" s="404" t="s">
        <v>1911</v>
      </c>
      <c r="F875" s="404" t="s">
        <v>123</v>
      </c>
      <c r="G875" s="367" t="s">
        <v>130</v>
      </c>
      <c r="H875" s="400" t="s">
        <v>125</v>
      </c>
    </row>
    <row r="876" spans="2:8" s="41" customFormat="1">
      <c r="B876" s="403" t="s">
        <v>1922</v>
      </c>
      <c r="C876" s="404" t="s">
        <v>1923</v>
      </c>
      <c r="D876" s="404" t="s">
        <v>1910</v>
      </c>
      <c r="E876" s="404" t="s">
        <v>1911</v>
      </c>
      <c r="F876" s="404" t="s">
        <v>123</v>
      </c>
      <c r="G876" s="367" t="s">
        <v>130</v>
      </c>
      <c r="H876" s="400" t="s">
        <v>125</v>
      </c>
    </row>
    <row r="877" spans="2:8" s="41" customFormat="1">
      <c r="B877" s="403" t="s">
        <v>1924</v>
      </c>
      <c r="C877" s="404" t="s">
        <v>1925</v>
      </c>
      <c r="D877" s="404" t="s">
        <v>1910</v>
      </c>
      <c r="E877" s="404" t="s">
        <v>1911</v>
      </c>
      <c r="F877" s="404" t="s">
        <v>123</v>
      </c>
      <c r="G877" s="367" t="s">
        <v>130</v>
      </c>
      <c r="H877" s="400" t="s">
        <v>125</v>
      </c>
    </row>
    <row r="878" spans="2:8" s="41" customFormat="1">
      <c r="B878" s="403" t="s">
        <v>1926</v>
      </c>
      <c r="C878" s="404" t="s">
        <v>1927</v>
      </c>
      <c r="D878" s="404" t="s">
        <v>1910</v>
      </c>
      <c r="E878" s="404" t="s">
        <v>1911</v>
      </c>
      <c r="F878" s="404" t="s">
        <v>123</v>
      </c>
      <c r="G878" s="367" t="s">
        <v>130</v>
      </c>
      <c r="H878" s="400" t="s">
        <v>125</v>
      </c>
    </row>
    <row r="879" spans="2:8" s="41" customFormat="1">
      <c r="B879" s="403" t="s">
        <v>1928</v>
      </c>
      <c r="C879" s="404" t="s">
        <v>1929</v>
      </c>
      <c r="D879" s="404" t="s">
        <v>1910</v>
      </c>
      <c r="E879" s="404" t="s">
        <v>1911</v>
      </c>
      <c r="F879" s="404" t="s">
        <v>123</v>
      </c>
      <c r="G879" s="367" t="s">
        <v>130</v>
      </c>
      <c r="H879" s="400" t="s">
        <v>125</v>
      </c>
    </row>
    <row r="880" spans="2:8" s="41" customFormat="1">
      <c r="B880" s="403" t="s">
        <v>1930</v>
      </c>
      <c r="C880" s="404" t="s">
        <v>1931</v>
      </c>
      <c r="D880" s="404" t="s">
        <v>1910</v>
      </c>
      <c r="E880" s="404" t="s">
        <v>1911</v>
      </c>
      <c r="F880" s="404" t="s">
        <v>123</v>
      </c>
      <c r="G880" s="367" t="s">
        <v>130</v>
      </c>
      <c r="H880" s="400" t="s">
        <v>125</v>
      </c>
    </row>
    <row r="881" spans="2:8" s="41" customFormat="1">
      <c r="B881" s="403" t="s">
        <v>1932</v>
      </c>
      <c r="C881" s="404" t="s">
        <v>1933</v>
      </c>
      <c r="D881" s="404" t="s">
        <v>1910</v>
      </c>
      <c r="E881" s="404" t="s">
        <v>1911</v>
      </c>
      <c r="F881" s="404" t="s">
        <v>123</v>
      </c>
      <c r="G881" s="367" t="s">
        <v>130</v>
      </c>
      <c r="H881" s="400" t="s">
        <v>125</v>
      </c>
    </row>
    <row r="882" spans="2:8" s="41" customFormat="1">
      <c r="B882" s="403" t="s">
        <v>1934</v>
      </c>
      <c r="C882" s="404" t="s">
        <v>1935</v>
      </c>
      <c r="D882" s="404" t="s">
        <v>1910</v>
      </c>
      <c r="E882" s="404" t="s">
        <v>1911</v>
      </c>
      <c r="F882" s="404" t="s">
        <v>123</v>
      </c>
      <c r="G882" s="367" t="s">
        <v>130</v>
      </c>
      <c r="H882" s="400" t="s">
        <v>125</v>
      </c>
    </row>
    <row r="883" spans="2:8" s="41" customFormat="1">
      <c r="B883" s="403" t="s">
        <v>1936</v>
      </c>
      <c r="C883" s="404" t="s">
        <v>1937</v>
      </c>
      <c r="D883" s="404" t="s">
        <v>1910</v>
      </c>
      <c r="E883" s="404" t="s">
        <v>1911</v>
      </c>
      <c r="F883" s="404" t="s">
        <v>123</v>
      </c>
      <c r="G883" s="367" t="s">
        <v>130</v>
      </c>
      <c r="H883" s="400" t="s">
        <v>125</v>
      </c>
    </row>
    <row r="884" spans="2:8" s="41" customFormat="1">
      <c r="B884" s="403" t="s">
        <v>1938</v>
      </c>
      <c r="C884" s="404" t="s">
        <v>1939</v>
      </c>
      <c r="D884" s="404" t="s">
        <v>1910</v>
      </c>
      <c r="E884" s="404" t="s">
        <v>1911</v>
      </c>
      <c r="F884" s="404" t="s">
        <v>123</v>
      </c>
      <c r="G884" s="367" t="s">
        <v>130</v>
      </c>
      <c r="H884" s="400" t="s">
        <v>125</v>
      </c>
    </row>
    <row r="885" spans="2:8" s="41" customFormat="1">
      <c r="B885" s="403" t="s">
        <v>1940</v>
      </c>
      <c r="C885" s="404" t="s">
        <v>1941</v>
      </c>
      <c r="D885" s="404" t="s">
        <v>1910</v>
      </c>
      <c r="E885" s="404" t="s">
        <v>1911</v>
      </c>
      <c r="F885" s="404" t="s">
        <v>123</v>
      </c>
      <c r="G885" s="367" t="s">
        <v>130</v>
      </c>
      <c r="H885" s="400" t="s">
        <v>125</v>
      </c>
    </row>
    <row r="886" spans="2:8" s="41" customFormat="1">
      <c r="B886" s="403" t="s">
        <v>1942</v>
      </c>
      <c r="C886" s="404" t="s">
        <v>1943</v>
      </c>
      <c r="D886" s="404" t="s">
        <v>1910</v>
      </c>
      <c r="E886" s="404" t="s">
        <v>1911</v>
      </c>
      <c r="F886" s="404" t="s">
        <v>123</v>
      </c>
      <c r="G886" s="367" t="s">
        <v>130</v>
      </c>
      <c r="H886" s="400" t="s">
        <v>125</v>
      </c>
    </row>
    <row r="887" spans="2:8" s="41" customFormat="1">
      <c r="B887" s="403" t="s">
        <v>1944</v>
      </c>
      <c r="C887" s="404" t="s">
        <v>1945</v>
      </c>
      <c r="D887" s="404" t="s">
        <v>1910</v>
      </c>
      <c r="E887" s="404" t="s">
        <v>1911</v>
      </c>
      <c r="F887" s="404" t="s">
        <v>123</v>
      </c>
      <c r="G887" s="367" t="s">
        <v>130</v>
      </c>
      <c r="H887" s="400" t="s">
        <v>125</v>
      </c>
    </row>
    <row r="888" spans="2:8" s="41" customFormat="1">
      <c r="B888" s="403" t="s">
        <v>1946</v>
      </c>
      <c r="C888" s="404" t="s">
        <v>1947</v>
      </c>
      <c r="D888" s="404" t="s">
        <v>1910</v>
      </c>
      <c r="E888" s="404" t="s">
        <v>1911</v>
      </c>
      <c r="F888" s="404" t="s">
        <v>123</v>
      </c>
      <c r="G888" s="367" t="s">
        <v>130</v>
      </c>
      <c r="H888" s="400" t="s">
        <v>125</v>
      </c>
    </row>
    <row r="889" spans="2:8" s="41" customFormat="1">
      <c r="B889" s="403" t="s">
        <v>1948</v>
      </c>
      <c r="C889" s="404" t="s">
        <v>1949</v>
      </c>
      <c r="D889" s="404" t="s">
        <v>1910</v>
      </c>
      <c r="E889" s="404" t="s">
        <v>1911</v>
      </c>
      <c r="F889" s="404" t="s">
        <v>123</v>
      </c>
      <c r="G889" s="367" t="s">
        <v>130</v>
      </c>
      <c r="H889" s="400" t="s">
        <v>125</v>
      </c>
    </row>
    <row r="890" spans="2:8" s="41" customFormat="1">
      <c r="B890" s="403" t="s">
        <v>1950</v>
      </c>
      <c r="C890" s="404" t="s">
        <v>1951</v>
      </c>
      <c r="D890" s="404" t="s">
        <v>1910</v>
      </c>
      <c r="E890" s="404" t="s">
        <v>1911</v>
      </c>
      <c r="F890" s="404" t="s">
        <v>123</v>
      </c>
      <c r="G890" s="367" t="s">
        <v>130</v>
      </c>
      <c r="H890" s="400" t="s">
        <v>125</v>
      </c>
    </row>
    <row r="891" spans="2:8" s="41" customFormat="1">
      <c r="B891" s="403" t="s">
        <v>1952</v>
      </c>
      <c r="C891" s="404" t="s">
        <v>1953</v>
      </c>
      <c r="D891" s="404" t="s">
        <v>1910</v>
      </c>
      <c r="E891" s="404" t="s">
        <v>1911</v>
      </c>
      <c r="F891" s="404" t="s">
        <v>123</v>
      </c>
      <c r="G891" s="367" t="s">
        <v>130</v>
      </c>
      <c r="H891" s="400" t="s">
        <v>125</v>
      </c>
    </row>
    <row r="892" spans="2:8" s="41" customFormat="1">
      <c r="B892" s="403" t="s">
        <v>1954</v>
      </c>
      <c r="C892" s="404" t="s">
        <v>1955</v>
      </c>
      <c r="D892" s="404" t="s">
        <v>1910</v>
      </c>
      <c r="E892" s="404" t="s">
        <v>1911</v>
      </c>
      <c r="F892" s="404" t="s">
        <v>123</v>
      </c>
      <c r="G892" s="367" t="s">
        <v>130</v>
      </c>
      <c r="H892" s="400" t="s">
        <v>125</v>
      </c>
    </row>
    <row r="893" spans="2:8" s="41" customFormat="1">
      <c r="B893" s="403" t="s">
        <v>1956</v>
      </c>
      <c r="C893" s="404" t="s">
        <v>1957</v>
      </c>
      <c r="D893" s="404" t="s">
        <v>1910</v>
      </c>
      <c r="E893" s="404" t="s">
        <v>1911</v>
      </c>
      <c r="F893" s="404" t="s">
        <v>123</v>
      </c>
      <c r="G893" s="367" t="s">
        <v>130</v>
      </c>
      <c r="H893" s="400" t="s">
        <v>125</v>
      </c>
    </row>
    <row r="894" spans="2:8" s="41" customFormat="1">
      <c r="B894" s="403" t="s">
        <v>1958</v>
      </c>
      <c r="C894" s="404" t="s">
        <v>1959</v>
      </c>
      <c r="D894" s="404" t="s">
        <v>1910</v>
      </c>
      <c r="E894" s="404" t="s">
        <v>1911</v>
      </c>
      <c r="F894" s="404" t="s">
        <v>123</v>
      </c>
      <c r="G894" s="367" t="s">
        <v>130</v>
      </c>
      <c r="H894" s="400" t="s">
        <v>125</v>
      </c>
    </row>
    <row r="895" spans="2:8" s="41" customFormat="1">
      <c r="B895" s="403" t="s">
        <v>1960</v>
      </c>
      <c r="C895" s="404" t="s">
        <v>1961</v>
      </c>
      <c r="D895" s="404" t="s">
        <v>1910</v>
      </c>
      <c r="E895" s="404" t="s">
        <v>1911</v>
      </c>
      <c r="F895" s="404" t="s">
        <v>123</v>
      </c>
      <c r="G895" s="367" t="s">
        <v>130</v>
      </c>
      <c r="H895" s="400" t="s">
        <v>125</v>
      </c>
    </row>
    <row r="896" spans="2:8" s="41" customFormat="1">
      <c r="B896" s="403" t="s">
        <v>1962</v>
      </c>
      <c r="C896" s="404" t="s">
        <v>1963</v>
      </c>
      <c r="D896" s="404" t="s">
        <v>1910</v>
      </c>
      <c r="E896" s="404" t="s">
        <v>1911</v>
      </c>
      <c r="F896" s="404" t="s">
        <v>123</v>
      </c>
      <c r="G896" s="367" t="s">
        <v>130</v>
      </c>
      <c r="H896" s="400" t="s">
        <v>125</v>
      </c>
    </row>
    <row r="897" spans="2:8" s="41" customFormat="1">
      <c r="B897" s="403" t="s">
        <v>1964</v>
      </c>
      <c r="C897" s="404" t="s">
        <v>1965</v>
      </c>
      <c r="D897" s="404" t="s">
        <v>1910</v>
      </c>
      <c r="E897" s="404" t="s">
        <v>1911</v>
      </c>
      <c r="F897" s="404" t="s">
        <v>123</v>
      </c>
      <c r="G897" s="367" t="s">
        <v>130</v>
      </c>
      <c r="H897" s="400" t="s">
        <v>125</v>
      </c>
    </row>
    <row r="898" spans="2:8" s="41" customFormat="1">
      <c r="B898" s="403" t="s">
        <v>1966</v>
      </c>
      <c r="C898" s="404" t="s">
        <v>1967</v>
      </c>
      <c r="D898" s="404" t="s">
        <v>1968</v>
      </c>
      <c r="E898" s="404" t="s">
        <v>1969</v>
      </c>
      <c r="F898" s="404" t="s">
        <v>123</v>
      </c>
      <c r="G898" s="367" t="s">
        <v>459</v>
      </c>
      <c r="H898" s="400" t="s">
        <v>125</v>
      </c>
    </row>
    <row r="899" spans="2:8" s="41" customFormat="1">
      <c r="B899" s="403" t="s">
        <v>1970</v>
      </c>
      <c r="C899" s="404" t="s">
        <v>1971</v>
      </c>
      <c r="D899" s="404" t="s">
        <v>1968</v>
      </c>
      <c r="E899" s="404" t="s">
        <v>1969</v>
      </c>
      <c r="F899" s="404" t="s">
        <v>123</v>
      </c>
      <c r="G899" s="367" t="s">
        <v>459</v>
      </c>
      <c r="H899" s="400" t="s">
        <v>125</v>
      </c>
    </row>
    <row r="900" spans="2:8" s="41" customFormat="1">
      <c r="B900" s="403" t="s">
        <v>1972</v>
      </c>
      <c r="C900" s="404" t="s">
        <v>1973</v>
      </c>
      <c r="D900" s="404" t="s">
        <v>1968</v>
      </c>
      <c r="E900" s="404" t="s">
        <v>1969</v>
      </c>
      <c r="F900" s="404" t="s">
        <v>123</v>
      </c>
      <c r="G900" s="367" t="s">
        <v>459</v>
      </c>
      <c r="H900" s="400" t="s">
        <v>125</v>
      </c>
    </row>
    <row r="901" spans="2:8" s="41" customFormat="1">
      <c r="B901" s="403" t="s">
        <v>1974</v>
      </c>
      <c r="C901" s="404" t="s">
        <v>1975</v>
      </c>
      <c r="D901" s="404" t="s">
        <v>1968</v>
      </c>
      <c r="E901" s="404" t="s">
        <v>1969</v>
      </c>
      <c r="F901" s="404" t="s">
        <v>123</v>
      </c>
      <c r="G901" s="367" t="s">
        <v>459</v>
      </c>
      <c r="H901" s="400" t="s">
        <v>125</v>
      </c>
    </row>
    <row r="902" spans="2:8" s="41" customFormat="1">
      <c r="B902" s="403" t="s">
        <v>1976</v>
      </c>
      <c r="C902" s="404" t="s">
        <v>1977</v>
      </c>
      <c r="D902" s="404" t="s">
        <v>1968</v>
      </c>
      <c r="E902" s="404" t="s">
        <v>1969</v>
      </c>
      <c r="F902" s="404" t="s">
        <v>123</v>
      </c>
      <c r="G902" s="367" t="s">
        <v>459</v>
      </c>
      <c r="H902" s="400" t="s">
        <v>125</v>
      </c>
    </row>
    <row r="903" spans="2:8" s="41" customFormat="1">
      <c r="B903" s="403" t="s">
        <v>1978</v>
      </c>
      <c r="C903" s="404" t="s">
        <v>1979</v>
      </c>
      <c r="D903" s="404" t="s">
        <v>1968</v>
      </c>
      <c r="E903" s="404" t="s">
        <v>1969</v>
      </c>
      <c r="F903" s="404" t="s">
        <v>123</v>
      </c>
      <c r="G903" s="367" t="s">
        <v>459</v>
      </c>
      <c r="H903" s="400" t="s">
        <v>125</v>
      </c>
    </row>
    <row r="904" spans="2:8" s="41" customFormat="1">
      <c r="B904" s="403" t="s">
        <v>1980</v>
      </c>
      <c r="C904" s="404" t="s">
        <v>1981</v>
      </c>
      <c r="D904" s="404" t="s">
        <v>1968</v>
      </c>
      <c r="E904" s="404" t="s">
        <v>1969</v>
      </c>
      <c r="F904" s="404" t="s">
        <v>123</v>
      </c>
      <c r="G904" s="367" t="s">
        <v>459</v>
      </c>
      <c r="H904" s="400" t="s">
        <v>125</v>
      </c>
    </row>
    <row r="905" spans="2:8" s="41" customFormat="1">
      <c r="B905" s="403" t="s">
        <v>1982</v>
      </c>
      <c r="C905" s="404" t="s">
        <v>1983</v>
      </c>
      <c r="D905" s="404" t="s">
        <v>1968</v>
      </c>
      <c r="E905" s="404" t="s">
        <v>1969</v>
      </c>
      <c r="F905" s="404" t="s">
        <v>123</v>
      </c>
      <c r="G905" s="367" t="s">
        <v>459</v>
      </c>
      <c r="H905" s="400" t="s">
        <v>125</v>
      </c>
    </row>
    <row r="906" spans="2:8" s="41" customFormat="1">
      <c r="B906" s="403" t="s">
        <v>1984</v>
      </c>
      <c r="C906" s="404" t="s">
        <v>1985</v>
      </c>
      <c r="D906" s="404" t="s">
        <v>1968</v>
      </c>
      <c r="E906" s="404" t="s">
        <v>1969</v>
      </c>
      <c r="F906" s="404" t="s">
        <v>123</v>
      </c>
      <c r="G906" s="367" t="s">
        <v>459</v>
      </c>
      <c r="H906" s="400" t="s">
        <v>125</v>
      </c>
    </row>
    <row r="907" spans="2:8" s="41" customFormat="1">
      <c r="B907" s="403" t="s">
        <v>1986</v>
      </c>
      <c r="C907" s="404" t="s">
        <v>1987</v>
      </c>
      <c r="D907" s="404" t="s">
        <v>1968</v>
      </c>
      <c r="E907" s="404" t="s">
        <v>1969</v>
      </c>
      <c r="F907" s="404" t="s">
        <v>123</v>
      </c>
      <c r="G907" s="367" t="s">
        <v>459</v>
      </c>
      <c r="H907" s="400" t="s">
        <v>125</v>
      </c>
    </row>
    <row r="908" spans="2:8" s="41" customFormat="1">
      <c r="B908" s="403" t="s">
        <v>1988</v>
      </c>
      <c r="C908" s="404" t="s">
        <v>1989</v>
      </c>
      <c r="D908" s="404" t="s">
        <v>1968</v>
      </c>
      <c r="E908" s="404" t="s">
        <v>1969</v>
      </c>
      <c r="F908" s="404" t="s">
        <v>123</v>
      </c>
      <c r="G908" s="367" t="s">
        <v>459</v>
      </c>
      <c r="H908" s="400" t="s">
        <v>125</v>
      </c>
    </row>
    <row r="909" spans="2:8" s="41" customFormat="1">
      <c r="B909" s="403" t="s">
        <v>1990</v>
      </c>
      <c r="C909" s="404" t="s">
        <v>1991</v>
      </c>
      <c r="D909" s="404" t="s">
        <v>1968</v>
      </c>
      <c r="E909" s="404" t="s">
        <v>1969</v>
      </c>
      <c r="F909" s="404" t="s">
        <v>123</v>
      </c>
      <c r="G909" s="367" t="s">
        <v>459</v>
      </c>
      <c r="H909" s="400" t="s">
        <v>125</v>
      </c>
    </row>
    <row r="910" spans="2:8" s="41" customFormat="1">
      <c r="B910" s="403" t="s">
        <v>1992</v>
      </c>
      <c r="C910" s="404" t="s">
        <v>1993</v>
      </c>
      <c r="D910" s="404" t="s">
        <v>1968</v>
      </c>
      <c r="E910" s="404" t="s">
        <v>1969</v>
      </c>
      <c r="F910" s="404" t="s">
        <v>123</v>
      </c>
      <c r="G910" s="367" t="s">
        <v>459</v>
      </c>
      <c r="H910" s="400" t="s">
        <v>125</v>
      </c>
    </row>
    <row r="911" spans="2:8" s="41" customFormat="1">
      <c r="B911" s="403" t="s">
        <v>1994</v>
      </c>
      <c r="C911" s="404" t="s">
        <v>1995</v>
      </c>
      <c r="D911" s="404" t="s">
        <v>1968</v>
      </c>
      <c r="E911" s="404" t="s">
        <v>1969</v>
      </c>
      <c r="F911" s="404" t="s">
        <v>123</v>
      </c>
      <c r="G911" s="367" t="s">
        <v>459</v>
      </c>
      <c r="H911" s="400" t="s">
        <v>125</v>
      </c>
    </row>
    <row r="912" spans="2:8" s="41" customFormat="1">
      <c r="B912" s="403" t="s">
        <v>1996</v>
      </c>
      <c r="C912" s="404" t="s">
        <v>1997</v>
      </c>
      <c r="D912" s="404" t="s">
        <v>1968</v>
      </c>
      <c r="E912" s="404" t="s">
        <v>1969</v>
      </c>
      <c r="F912" s="404" t="s">
        <v>123</v>
      </c>
      <c r="G912" s="367" t="s">
        <v>459</v>
      </c>
      <c r="H912" s="400" t="s">
        <v>125</v>
      </c>
    </row>
    <row r="913" spans="2:8" s="41" customFormat="1">
      <c r="B913" s="403" t="s">
        <v>1998</v>
      </c>
      <c r="C913" s="404" t="s">
        <v>1999</v>
      </c>
      <c r="D913" s="404" t="s">
        <v>1968</v>
      </c>
      <c r="E913" s="404" t="s">
        <v>1969</v>
      </c>
      <c r="F913" s="404" t="s">
        <v>123</v>
      </c>
      <c r="G913" s="367" t="s">
        <v>459</v>
      </c>
      <c r="H913" s="400" t="s">
        <v>125</v>
      </c>
    </row>
    <row r="914" spans="2:8" s="41" customFormat="1">
      <c r="B914" s="403" t="s">
        <v>2000</v>
      </c>
      <c r="C914" s="404" t="s">
        <v>2001</v>
      </c>
      <c r="D914" s="404" t="s">
        <v>1968</v>
      </c>
      <c r="E914" s="404" t="s">
        <v>1969</v>
      </c>
      <c r="F914" s="404" t="s">
        <v>123</v>
      </c>
      <c r="G914" s="367" t="s">
        <v>459</v>
      </c>
      <c r="H914" s="400" t="s">
        <v>125</v>
      </c>
    </row>
    <row r="915" spans="2:8" s="41" customFormat="1">
      <c r="B915" s="403" t="s">
        <v>2002</v>
      </c>
      <c r="C915" s="404" t="s">
        <v>2003</v>
      </c>
      <c r="D915" s="404" t="s">
        <v>1968</v>
      </c>
      <c r="E915" s="404" t="s">
        <v>1969</v>
      </c>
      <c r="F915" s="404" t="s">
        <v>123</v>
      </c>
      <c r="G915" s="367" t="s">
        <v>459</v>
      </c>
      <c r="H915" s="400" t="s">
        <v>125</v>
      </c>
    </row>
    <row r="916" spans="2:8" s="41" customFormat="1">
      <c r="B916" s="403" t="s">
        <v>2004</v>
      </c>
      <c r="C916" s="404" t="s">
        <v>2005</v>
      </c>
      <c r="D916" s="404" t="s">
        <v>1968</v>
      </c>
      <c r="E916" s="404" t="s">
        <v>1969</v>
      </c>
      <c r="F916" s="404" t="s">
        <v>123</v>
      </c>
      <c r="G916" s="367" t="s">
        <v>459</v>
      </c>
      <c r="H916" s="400" t="s">
        <v>125</v>
      </c>
    </row>
    <row r="917" spans="2:8" s="41" customFormat="1">
      <c r="B917" s="403" t="s">
        <v>2006</v>
      </c>
      <c r="C917" s="404" t="s">
        <v>2007</v>
      </c>
      <c r="D917" s="404" t="s">
        <v>1968</v>
      </c>
      <c r="E917" s="404" t="s">
        <v>1969</v>
      </c>
      <c r="F917" s="404" t="s">
        <v>123</v>
      </c>
      <c r="G917" s="367" t="s">
        <v>459</v>
      </c>
      <c r="H917" s="400" t="s">
        <v>125</v>
      </c>
    </row>
    <row r="918" spans="2:8" s="41" customFormat="1">
      <c r="B918" s="403" t="s">
        <v>2008</v>
      </c>
      <c r="C918" s="404" t="s">
        <v>2009</v>
      </c>
      <c r="D918" s="404" t="s">
        <v>1968</v>
      </c>
      <c r="E918" s="404" t="s">
        <v>1969</v>
      </c>
      <c r="F918" s="404" t="s">
        <v>123</v>
      </c>
      <c r="G918" s="367" t="s">
        <v>459</v>
      </c>
      <c r="H918" s="400" t="s">
        <v>125</v>
      </c>
    </row>
    <row r="919" spans="2:8" s="41" customFormat="1">
      <c r="B919" s="403" t="s">
        <v>2010</v>
      </c>
      <c r="C919" s="404" t="s">
        <v>2011</v>
      </c>
      <c r="D919" s="404" t="s">
        <v>1968</v>
      </c>
      <c r="E919" s="404" t="s">
        <v>1969</v>
      </c>
      <c r="F919" s="404" t="s">
        <v>123</v>
      </c>
      <c r="G919" s="367" t="s">
        <v>459</v>
      </c>
      <c r="H919" s="400" t="s">
        <v>125</v>
      </c>
    </row>
    <row r="920" spans="2:8" s="41" customFormat="1">
      <c r="B920" s="403" t="s">
        <v>2012</v>
      </c>
      <c r="C920" s="404" t="s">
        <v>2013</v>
      </c>
      <c r="D920" s="404" t="s">
        <v>1968</v>
      </c>
      <c r="E920" s="404" t="s">
        <v>1969</v>
      </c>
      <c r="F920" s="404" t="s">
        <v>123</v>
      </c>
      <c r="G920" s="367" t="s">
        <v>459</v>
      </c>
      <c r="H920" s="400" t="s">
        <v>125</v>
      </c>
    </row>
    <row r="921" spans="2:8" s="41" customFormat="1">
      <c r="B921" s="403" t="s">
        <v>2014</v>
      </c>
      <c r="C921" s="404" t="s">
        <v>2015</v>
      </c>
      <c r="D921" s="404" t="s">
        <v>1968</v>
      </c>
      <c r="E921" s="404" t="s">
        <v>1969</v>
      </c>
      <c r="F921" s="404" t="s">
        <v>123</v>
      </c>
      <c r="G921" s="367" t="s">
        <v>459</v>
      </c>
      <c r="H921" s="400" t="s">
        <v>125</v>
      </c>
    </row>
    <row r="922" spans="2:8" s="41" customFormat="1">
      <c r="B922" s="403" t="s">
        <v>2016</v>
      </c>
      <c r="C922" s="404" t="s">
        <v>2017</v>
      </c>
      <c r="D922" s="404" t="s">
        <v>1968</v>
      </c>
      <c r="E922" s="404" t="s">
        <v>1969</v>
      </c>
      <c r="F922" s="404" t="s">
        <v>123</v>
      </c>
      <c r="G922" s="367" t="s">
        <v>459</v>
      </c>
      <c r="H922" s="400" t="s">
        <v>125</v>
      </c>
    </row>
    <row r="923" spans="2:8" s="41" customFormat="1">
      <c r="B923" s="403" t="s">
        <v>2018</v>
      </c>
      <c r="C923" s="404" t="s">
        <v>2019</v>
      </c>
      <c r="D923" s="404" t="s">
        <v>1968</v>
      </c>
      <c r="E923" s="404" t="s">
        <v>1969</v>
      </c>
      <c r="F923" s="404" t="s">
        <v>123</v>
      </c>
      <c r="G923" s="367" t="s">
        <v>459</v>
      </c>
      <c r="H923" s="400" t="s">
        <v>125</v>
      </c>
    </row>
    <row r="924" spans="2:8" s="41" customFormat="1">
      <c r="B924" s="403" t="s">
        <v>2020</v>
      </c>
      <c r="C924" s="404" t="s">
        <v>2021</v>
      </c>
      <c r="D924" s="404" t="s">
        <v>1968</v>
      </c>
      <c r="E924" s="404" t="s">
        <v>1969</v>
      </c>
      <c r="F924" s="404" t="s">
        <v>123</v>
      </c>
      <c r="G924" s="367" t="s">
        <v>459</v>
      </c>
      <c r="H924" s="400" t="s">
        <v>125</v>
      </c>
    </row>
    <row r="925" spans="2:8" s="41" customFormat="1">
      <c r="B925" s="403" t="s">
        <v>2022</v>
      </c>
      <c r="C925" s="404" t="s">
        <v>2023</v>
      </c>
      <c r="D925" s="404" t="s">
        <v>1968</v>
      </c>
      <c r="E925" s="404" t="s">
        <v>1969</v>
      </c>
      <c r="F925" s="404" t="s">
        <v>123</v>
      </c>
      <c r="G925" s="367" t="s">
        <v>459</v>
      </c>
      <c r="H925" s="400" t="s">
        <v>125</v>
      </c>
    </row>
    <row r="926" spans="2:8" s="41" customFormat="1">
      <c r="B926" s="403" t="s">
        <v>2024</v>
      </c>
      <c r="C926" s="404" t="s">
        <v>2025</v>
      </c>
      <c r="D926" s="404" t="s">
        <v>1968</v>
      </c>
      <c r="E926" s="404" t="s">
        <v>1969</v>
      </c>
      <c r="F926" s="404" t="s">
        <v>123</v>
      </c>
      <c r="G926" s="367" t="s">
        <v>459</v>
      </c>
      <c r="H926" s="400" t="s">
        <v>125</v>
      </c>
    </row>
    <row r="927" spans="2:8" s="41" customFormat="1">
      <c r="B927" s="403" t="s">
        <v>2026</v>
      </c>
      <c r="C927" s="404" t="s">
        <v>2027</v>
      </c>
      <c r="D927" s="404" t="s">
        <v>1968</v>
      </c>
      <c r="E927" s="404" t="s">
        <v>1969</v>
      </c>
      <c r="F927" s="404" t="s">
        <v>123</v>
      </c>
      <c r="G927" s="367" t="s">
        <v>459</v>
      </c>
      <c r="H927" s="400" t="s">
        <v>125</v>
      </c>
    </row>
    <row r="928" spans="2:8" s="41" customFormat="1">
      <c r="B928" s="403" t="s">
        <v>2028</v>
      </c>
      <c r="C928" s="404" t="s">
        <v>2029</v>
      </c>
      <c r="D928" s="404" t="s">
        <v>1968</v>
      </c>
      <c r="E928" s="404" t="s">
        <v>1969</v>
      </c>
      <c r="F928" s="404" t="s">
        <v>123</v>
      </c>
      <c r="G928" s="367" t="s">
        <v>459</v>
      </c>
      <c r="H928" s="400" t="s">
        <v>125</v>
      </c>
    </row>
    <row r="929" spans="2:8" s="41" customFormat="1">
      <c r="B929" s="403" t="s">
        <v>2030</v>
      </c>
      <c r="C929" s="404" t="s">
        <v>2031</v>
      </c>
      <c r="D929" s="404" t="s">
        <v>1968</v>
      </c>
      <c r="E929" s="404" t="s">
        <v>1969</v>
      </c>
      <c r="F929" s="404" t="s">
        <v>123</v>
      </c>
      <c r="G929" s="367" t="s">
        <v>459</v>
      </c>
      <c r="H929" s="400" t="s">
        <v>125</v>
      </c>
    </row>
    <row r="930" spans="2:8" s="41" customFormat="1">
      <c r="B930" s="403" t="s">
        <v>2032</v>
      </c>
      <c r="C930" s="404" t="s">
        <v>2033</v>
      </c>
      <c r="D930" s="404" t="s">
        <v>1968</v>
      </c>
      <c r="E930" s="404" t="s">
        <v>1969</v>
      </c>
      <c r="F930" s="404" t="s">
        <v>123</v>
      </c>
      <c r="G930" s="367" t="s">
        <v>459</v>
      </c>
      <c r="H930" s="400" t="s">
        <v>125</v>
      </c>
    </row>
    <row r="931" spans="2:8" s="41" customFormat="1">
      <c r="B931" s="403" t="s">
        <v>2034</v>
      </c>
      <c r="C931" s="404" t="s">
        <v>2035</v>
      </c>
      <c r="D931" s="404" t="s">
        <v>1968</v>
      </c>
      <c r="E931" s="404" t="s">
        <v>1969</v>
      </c>
      <c r="F931" s="404" t="s">
        <v>123</v>
      </c>
      <c r="G931" s="367" t="s">
        <v>459</v>
      </c>
      <c r="H931" s="400" t="s">
        <v>125</v>
      </c>
    </row>
    <row r="932" spans="2:8" s="41" customFormat="1">
      <c r="B932" s="403" t="s">
        <v>2036</v>
      </c>
      <c r="C932" s="404" t="s">
        <v>2037</v>
      </c>
      <c r="D932" s="404" t="s">
        <v>1968</v>
      </c>
      <c r="E932" s="404" t="s">
        <v>1969</v>
      </c>
      <c r="F932" s="404" t="s">
        <v>123</v>
      </c>
      <c r="G932" s="367" t="s">
        <v>459</v>
      </c>
      <c r="H932" s="400" t="s">
        <v>125</v>
      </c>
    </row>
    <row r="933" spans="2:8" s="41" customFormat="1">
      <c r="B933" s="403" t="s">
        <v>2038</v>
      </c>
      <c r="C933" s="404" t="s">
        <v>2039</v>
      </c>
      <c r="D933" s="404" t="s">
        <v>1968</v>
      </c>
      <c r="E933" s="404" t="s">
        <v>1969</v>
      </c>
      <c r="F933" s="404" t="s">
        <v>123</v>
      </c>
      <c r="G933" s="367" t="s">
        <v>459</v>
      </c>
      <c r="H933" s="400" t="s">
        <v>125</v>
      </c>
    </row>
    <row r="934" spans="2:8" s="41" customFormat="1">
      <c r="B934" s="403" t="s">
        <v>2040</v>
      </c>
      <c r="C934" s="404" t="s">
        <v>2041</v>
      </c>
      <c r="D934" s="404" t="s">
        <v>1968</v>
      </c>
      <c r="E934" s="404" t="s">
        <v>1969</v>
      </c>
      <c r="F934" s="404" t="s">
        <v>123</v>
      </c>
      <c r="G934" s="367" t="s">
        <v>459</v>
      </c>
      <c r="H934" s="400" t="s">
        <v>125</v>
      </c>
    </row>
    <row r="935" spans="2:8" s="41" customFormat="1">
      <c r="B935" s="403" t="s">
        <v>2042</v>
      </c>
      <c r="C935" s="404" t="s">
        <v>2043</v>
      </c>
      <c r="D935" s="404" t="s">
        <v>2044</v>
      </c>
      <c r="E935" s="404" t="s">
        <v>2045</v>
      </c>
      <c r="F935" s="404" t="s">
        <v>123</v>
      </c>
      <c r="G935" s="367" t="s">
        <v>124</v>
      </c>
      <c r="H935" s="400" t="s">
        <v>125</v>
      </c>
    </row>
    <row r="936" spans="2:8" s="41" customFormat="1">
      <c r="B936" s="403" t="s">
        <v>2046</v>
      </c>
      <c r="C936" s="404" t="s">
        <v>2047</v>
      </c>
      <c r="D936" s="404" t="s">
        <v>2044</v>
      </c>
      <c r="E936" s="404" t="s">
        <v>2045</v>
      </c>
      <c r="F936" s="404" t="s">
        <v>123</v>
      </c>
      <c r="G936" s="367" t="s">
        <v>124</v>
      </c>
      <c r="H936" s="400" t="s">
        <v>125</v>
      </c>
    </row>
    <row r="937" spans="2:8" s="41" customFormat="1">
      <c r="B937" s="403" t="s">
        <v>2048</v>
      </c>
      <c r="C937" s="404" t="s">
        <v>2049</v>
      </c>
      <c r="D937" s="404" t="s">
        <v>2044</v>
      </c>
      <c r="E937" s="404" t="s">
        <v>2045</v>
      </c>
      <c r="F937" s="404" t="s">
        <v>123</v>
      </c>
      <c r="G937" s="367" t="s">
        <v>124</v>
      </c>
      <c r="H937" s="400" t="s">
        <v>125</v>
      </c>
    </row>
    <row r="938" spans="2:8" s="41" customFormat="1">
      <c r="B938" s="403" t="s">
        <v>2050</v>
      </c>
      <c r="C938" s="404" t="s">
        <v>2051</v>
      </c>
      <c r="D938" s="404" t="s">
        <v>2044</v>
      </c>
      <c r="E938" s="404" t="s">
        <v>2045</v>
      </c>
      <c r="F938" s="404" t="s">
        <v>123</v>
      </c>
      <c r="G938" s="367" t="s">
        <v>124</v>
      </c>
      <c r="H938" s="400" t="s">
        <v>125</v>
      </c>
    </row>
    <row r="939" spans="2:8" s="41" customFormat="1">
      <c r="B939" s="403" t="s">
        <v>2052</v>
      </c>
      <c r="C939" s="404" t="s">
        <v>2053</v>
      </c>
      <c r="D939" s="404" t="s">
        <v>2044</v>
      </c>
      <c r="E939" s="404" t="s">
        <v>2045</v>
      </c>
      <c r="F939" s="404" t="s">
        <v>123</v>
      </c>
      <c r="G939" s="367" t="s">
        <v>124</v>
      </c>
      <c r="H939" s="400" t="s">
        <v>125</v>
      </c>
    </row>
    <row r="940" spans="2:8" s="41" customFormat="1">
      <c r="B940" s="403" t="s">
        <v>2054</v>
      </c>
      <c r="C940" s="404" t="s">
        <v>2055</v>
      </c>
      <c r="D940" s="404" t="s">
        <v>2044</v>
      </c>
      <c r="E940" s="404" t="s">
        <v>2045</v>
      </c>
      <c r="F940" s="404" t="s">
        <v>123</v>
      </c>
      <c r="G940" s="367" t="s">
        <v>124</v>
      </c>
      <c r="H940" s="400" t="s">
        <v>125</v>
      </c>
    </row>
    <row r="941" spans="2:8" s="41" customFormat="1">
      <c r="B941" s="403" t="s">
        <v>2056</v>
      </c>
      <c r="C941" s="404" t="s">
        <v>2057</v>
      </c>
      <c r="D941" s="404" t="s">
        <v>2044</v>
      </c>
      <c r="E941" s="404" t="s">
        <v>2045</v>
      </c>
      <c r="F941" s="404" t="s">
        <v>123</v>
      </c>
      <c r="G941" s="367" t="s">
        <v>124</v>
      </c>
      <c r="H941" s="400" t="s">
        <v>125</v>
      </c>
    </row>
    <row r="942" spans="2:8" s="41" customFormat="1">
      <c r="B942" s="403" t="s">
        <v>2058</v>
      </c>
      <c r="C942" s="404" t="s">
        <v>2059</v>
      </c>
      <c r="D942" s="404" t="s">
        <v>2044</v>
      </c>
      <c r="E942" s="404" t="s">
        <v>2045</v>
      </c>
      <c r="F942" s="404" t="s">
        <v>123</v>
      </c>
      <c r="G942" s="367" t="s">
        <v>124</v>
      </c>
      <c r="H942" s="400" t="s">
        <v>125</v>
      </c>
    </row>
    <row r="943" spans="2:8" s="41" customFormat="1">
      <c r="B943" s="403" t="s">
        <v>2060</v>
      </c>
      <c r="C943" s="404" t="s">
        <v>2061</v>
      </c>
      <c r="D943" s="404" t="s">
        <v>2044</v>
      </c>
      <c r="E943" s="404" t="s">
        <v>2045</v>
      </c>
      <c r="F943" s="404" t="s">
        <v>123</v>
      </c>
      <c r="G943" s="367" t="s">
        <v>124</v>
      </c>
      <c r="H943" s="400" t="s">
        <v>125</v>
      </c>
    </row>
    <row r="944" spans="2:8" s="41" customFormat="1">
      <c r="B944" s="403" t="s">
        <v>2062</v>
      </c>
      <c r="C944" s="404" t="s">
        <v>2063</v>
      </c>
      <c r="D944" s="404" t="s">
        <v>2044</v>
      </c>
      <c r="E944" s="404" t="s">
        <v>2045</v>
      </c>
      <c r="F944" s="404" t="s">
        <v>123</v>
      </c>
      <c r="G944" s="367" t="s">
        <v>124</v>
      </c>
      <c r="H944" s="400" t="s">
        <v>125</v>
      </c>
    </row>
    <row r="945" spans="2:8" s="41" customFormat="1">
      <c r="B945" s="403" t="s">
        <v>2064</v>
      </c>
      <c r="C945" s="404" t="s">
        <v>2065</v>
      </c>
      <c r="D945" s="404" t="s">
        <v>2044</v>
      </c>
      <c r="E945" s="404" t="s">
        <v>2045</v>
      </c>
      <c r="F945" s="404" t="s">
        <v>123</v>
      </c>
      <c r="G945" s="367" t="s">
        <v>124</v>
      </c>
      <c r="H945" s="400" t="s">
        <v>125</v>
      </c>
    </row>
    <row r="946" spans="2:8" s="41" customFormat="1">
      <c r="B946" s="403" t="s">
        <v>2066</v>
      </c>
      <c r="C946" s="404" t="s">
        <v>2067</v>
      </c>
      <c r="D946" s="404" t="s">
        <v>2044</v>
      </c>
      <c r="E946" s="404" t="s">
        <v>2045</v>
      </c>
      <c r="F946" s="404" t="s">
        <v>123</v>
      </c>
      <c r="G946" s="367" t="s">
        <v>124</v>
      </c>
      <c r="H946" s="400" t="s">
        <v>125</v>
      </c>
    </row>
    <row r="947" spans="2:8" s="41" customFormat="1">
      <c r="B947" s="403" t="s">
        <v>2068</v>
      </c>
      <c r="C947" s="404" t="s">
        <v>2069</v>
      </c>
      <c r="D947" s="404" t="s">
        <v>2044</v>
      </c>
      <c r="E947" s="404" t="s">
        <v>2045</v>
      </c>
      <c r="F947" s="404" t="s">
        <v>123</v>
      </c>
      <c r="G947" s="367" t="s">
        <v>124</v>
      </c>
      <c r="H947" s="400" t="s">
        <v>125</v>
      </c>
    </row>
    <row r="948" spans="2:8" s="41" customFormat="1">
      <c r="B948" s="403" t="s">
        <v>2070</v>
      </c>
      <c r="C948" s="404" t="s">
        <v>2071</v>
      </c>
      <c r="D948" s="404" t="s">
        <v>2044</v>
      </c>
      <c r="E948" s="404" t="s">
        <v>2045</v>
      </c>
      <c r="F948" s="404" t="s">
        <v>123</v>
      </c>
      <c r="G948" s="367" t="s">
        <v>124</v>
      </c>
      <c r="H948" s="400" t="s">
        <v>125</v>
      </c>
    </row>
    <row r="949" spans="2:8" s="41" customFormat="1">
      <c r="B949" s="403" t="s">
        <v>2072</v>
      </c>
      <c r="C949" s="404" t="s">
        <v>2073</v>
      </c>
      <c r="D949" s="404" t="s">
        <v>2044</v>
      </c>
      <c r="E949" s="404" t="s">
        <v>2045</v>
      </c>
      <c r="F949" s="404" t="s">
        <v>123</v>
      </c>
      <c r="G949" s="367" t="s">
        <v>124</v>
      </c>
      <c r="H949" s="400" t="s">
        <v>125</v>
      </c>
    </row>
    <row r="950" spans="2:8" s="41" customFormat="1">
      <c r="B950" s="403" t="s">
        <v>2074</v>
      </c>
      <c r="C950" s="404" t="s">
        <v>2075</v>
      </c>
      <c r="D950" s="404" t="s">
        <v>2044</v>
      </c>
      <c r="E950" s="404" t="s">
        <v>2045</v>
      </c>
      <c r="F950" s="404" t="s">
        <v>123</v>
      </c>
      <c r="G950" s="367" t="s">
        <v>124</v>
      </c>
      <c r="H950" s="400" t="s">
        <v>125</v>
      </c>
    </row>
    <row r="951" spans="2:8" s="41" customFormat="1">
      <c r="B951" s="403" t="s">
        <v>2076</v>
      </c>
      <c r="C951" s="404" t="s">
        <v>2077</v>
      </c>
      <c r="D951" s="404" t="s">
        <v>2044</v>
      </c>
      <c r="E951" s="404" t="s">
        <v>2045</v>
      </c>
      <c r="F951" s="404" t="s">
        <v>123</v>
      </c>
      <c r="G951" s="367" t="s">
        <v>124</v>
      </c>
      <c r="H951" s="400" t="s">
        <v>125</v>
      </c>
    </row>
    <row r="952" spans="2:8" s="41" customFormat="1">
      <c r="B952" s="403" t="s">
        <v>2078</v>
      </c>
      <c r="C952" s="404" t="s">
        <v>2079</v>
      </c>
      <c r="D952" s="404" t="s">
        <v>2044</v>
      </c>
      <c r="E952" s="404" t="s">
        <v>2045</v>
      </c>
      <c r="F952" s="404" t="s">
        <v>123</v>
      </c>
      <c r="G952" s="367" t="s">
        <v>124</v>
      </c>
      <c r="H952" s="400" t="s">
        <v>125</v>
      </c>
    </row>
    <row r="953" spans="2:8" s="41" customFormat="1">
      <c r="B953" s="403" t="s">
        <v>2080</v>
      </c>
      <c r="C953" s="404" t="s">
        <v>2081</v>
      </c>
      <c r="D953" s="404" t="s">
        <v>2044</v>
      </c>
      <c r="E953" s="404" t="s">
        <v>2045</v>
      </c>
      <c r="F953" s="404" t="s">
        <v>123</v>
      </c>
      <c r="G953" s="367" t="s">
        <v>124</v>
      </c>
      <c r="H953" s="400" t="s">
        <v>125</v>
      </c>
    </row>
    <row r="954" spans="2:8" s="41" customFormat="1">
      <c r="B954" s="403" t="s">
        <v>2082</v>
      </c>
      <c r="C954" s="404" t="s">
        <v>2083</v>
      </c>
      <c r="D954" s="404" t="s">
        <v>2044</v>
      </c>
      <c r="E954" s="404" t="s">
        <v>2045</v>
      </c>
      <c r="F954" s="404" t="s">
        <v>123</v>
      </c>
      <c r="G954" s="367" t="s">
        <v>124</v>
      </c>
      <c r="H954" s="400" t="s">
        <v>125</v>
      </c>
    </row>
    <row r="955" spans="2:8" s="41" customFormat="1">
      <c r="B955" s="403" t="s">
        <v>2084</v>
      </c>
      <c r="C955" s="404" t="s">
        <v>2085</v>
      </c>
      <c r="D955" s="404" t="s">
        <v>2044</v>
      </c>
      <c r="E955" s="404" t="s">
        <v>2045</v>
      </c>
      <c r="F955" s="404" t="s">
        <v>123</v>
      </c>
      <c r="G955" s="367" t="s">
        <v>124</v>
      </c>
      <c r="H955" s="400" t="s">
        <v>125</v>
      </c>
    </row>
    <row r="956" spans="2:8" s="41" customFormat="1">
      <c r="B956" s="403" t="s">
        <v>2086</v>
      </c>
      <c r="C956" s="404" t="s">
        <v>2087</v>
      </c>
      <c r="D956" s="404" t="s">
        <v>2044</v>
      </c>
      <c r="E956" s="404" t="s">
        <v>2045</v>
      </c>
      <c r="F956" s="404" t="s">
        <v>123</v>
      </c>
      <c r="G956" s="367" t="s">
        <v>124</v>
      </c>
      <c r="H956" s="400" t="s">
        <v>125</v>
      </c>
    </row>
    <row r="957" spans="2:8" s="41" customFormat="1">
      <c r="B957" s="403" t="s">
        <v>2088</v>
      </c>
      <c r="C957" s="404" t="s">
        <v>2089</v>
      </c>
      <c r="D957" s="404" t="s">
        <v>2044</v>
      </c>
      <c r="E957" s="404" t="s">
        <v>2045</v>
      </c>
      <c r="F957" s="404" t="s">
        <v>123</v>
      </c>
      <c r="G957" s="367" t="s">
        <v>124</v>
      </c>
      <c r="H957" s="400" t="s">
        <v>125</v>
      </c>
    </row>
    <row r="958" spans="2:8" s="41" customFormat="1">
      <c r="B958" s="403" t="s">
        <v>2090</v>
      </c>
      <c r="C958" s="404" t="s">
        <v>2091</v>
      </c>
      <c r="D958" s="404" t="s">
        <v>2044</v>
      </c>
      <c r="E958" s="404" t="s">
        <v>2045</v>
      </c>
      <c r="F958" s="404" t="s">
        <v>123</v>
      </c>
      <c r="G958" s="367" t="s">
        <v>124</v>
      </c>
      <c r="H958" s="400" t="s">
        <v>125</v>
      </c>
    </row>
    <row r="959" spans="2:8" s="41" customFormat="1">
      <c r="B959" s="403" t="s">
        <v>2092</v>
      </c>
      <c r="C959" s="404" t="s">
        <v>2093</v>
      </c>
      <c r="D959" s="404" t="s">
        <v>2094</v>
      </c>
      <c r="E959" s="404" t="s">
        <v>2095</v>
      </c>
      <c r="F959" s="404" t="s">
        <v>2096</v>
      </c>
      <c r="G959" s="367" t="s">
        <v>2097</v>
      </c>
      <c r="H959" s="400" t="s">
        <v>2098</v>
      </c>
    </row>
    <row r="960" spans="2:8" s="41" customFormat="1">
      <c r="B960" s="403" t="s">
        <v>2099</v>
      </c>
      <c r="C960" s="404" t="s">
        <v>2100</v>
      </c>
      <c r="D960" s="404" t="s">
        <v>2094</v>
      </c>
      <c r="E960" s="404" t="s">
        <v>2095</v>
      </c>
      <c r="F960" s="404" t="s">
        <v>2096</v>
      </c>
      <c r="G960" s="367" t="s">
        <v>2097</v>
      </c>
      <c r="H960" s="400" t="s">
        <v>2098</v>
      </c>
    </row>
    <row r="961" spans="2:8" s="41" customFormat="1">
      <c r="B961" s="403" t="s">
        <v>2101</v>
      </c>
      <c r="C961" s="404" t="s">
        <v>2102</v>
      </c>
      <c r="D961" s="404" t="s">
        <v>2094</v>
      </c>
      <c r="E961" s="404" t="s">
        <v>2095</v>
      </c>
      <c r="F961" s="404" t="s">
        <v>2096</v>
      </c>
      <c r="G961" s="367" t="s">
        <v>2097</v>
      </c>
      <c r="H961" s="400" t="s">
        <v>2098</v>
      </c>
    </row>
    <row r="962" spans="2:8" s="41" customFormat="1">
      <c r="B962" s="403" t="s">
        <v>2103</v>
      </c>
      <c r="C962" s="404" t="s">
        <v>2104</v>
      </c>
      <c r="D962" s="404" t="s">
        <v>2094</v>
      </c>
      <c r="E962" s="404" t="s">
        <v>2095</v>
      </c>
      <c r="F962" s="404" t="s">
        <v>2096</v>
      </c>
      <c r="G962" s="367" t="s">
        <v>2097</v>
      </c>
      <c r="H962" s="400" t="s">
        <v>2098</v>
      </c>
    </row>
    <row r="963" spans="2:8" s="41" customFormat="1">
      <c r="B963" s="403" t="s">
        <v>2105</v>
      </c>
      <c r="C963" s="404" t="s">
        <v>2106</v>
      </c>
      <c r="D963" s="404" t="s">
        <v>2094</v>
      </c>
      <c r="E963" s="404" t="s">
        <v>2095</v>
      </c>
      <c r="F963" s="404" t="s">
        <v>2096</v>
      </c>
      <c r="G963" s="367" t="s">
        <v>2097</v>
      </c>
      <c r="H963" s="400" t="s">
        <v>2098</v>
      </c>
    </row>
    <row r="964" spans="2:8" s="41" customFormat="1">
      <c r="B964" s="403" t="s">
        <v>2107</v>
      </c>
      <c r="C964" s="404" t="s">
        <v>2108</v>
      </c>
      <c r="D964" s="404" t="s">
        <v>2094</v>
      </c>
      <c r="E964" s="404" t="s">
        <v>2095</v>
      </c>
      <c r="F964" s="404" t="s">
        <v>2096</v>
      </c>
      <c r="G964" s="367" t="s">
        <v>2097</v>
      </c>
      <c r="H964" s="400" t="s">
        <v>2098</v>
      </c>
    </row>
    <row r="965" spans="2:8" s="41" customFormat="1">
      <c r="B965" s="403" t="s">
        <v>2109</v>
      </c>
      <c r="C965" s="404" t="s">
        <v>2110</v>
      </c>
      <c r="D965" s="404" t="s">
        <v>2094</v>
      </c>
      <c r="E965" s="404" t="s">
        <v>2095</v>
      </c>
      <c r="F965" s="404" t="s">
        <v>2096</v>
      </c>
      <c r="G965" s="367" t="s">
        <v>2097</v>
      </c>
      <c r="H965" s="400" t="s">
        <v>2098</v>
      </c>
    </row>
    <row r="966" spans="2:8" s="41" customFormat="1">
      <c r="B966" s="403" t="s">
        <v>2111</v>
      </c>
      <c r="C966" s="404" t="s">
        <v>2112</v>
      </c>
      <c r="D966" s="404" t="s">
        <v>2094</v>
      </c>
      <c r="E966" s="404" t="s">
        <v>2095</v>
      </c>
      <c r="F966" s="404" t="s">
        <v>2096</v>
      </c>
      <c r="G966" s="367" t="s">
        <v>2097</v>
      </c>
      <c r="H966" s="400" t="s">
        <v>2098</v>
      </c>
    </row>
    <row r="967" spans="2:8" s="41" customFormat="1">
      <c r="B967" s="403" t="s">
        <v>2113</v>
      </c>
      <c r="C967" s="404" t="s">
        <v>2114</v>
      </c>
      <c r="D967" s="404" t="s">
        <v>2094</v>
      </c>
      <c r="E967" s="404" t="s">
        <v>2095</v>
      </c>
      <c r="F967" s="404" t="s">
        <v>2096</v>
      </c>
      <c r="G967" s="367" t="s">
        <v>2097</v>
      </c>
      <c r="H967" s="400" t="s">
        <v>2098</v>
      </c>
    </row>
    <row r="968" spans="2:8" s="41" customFormat="1">
      <c r="B968" s="403" t="s">
        <v>2115</v>
      </c>
      <c r="C968" s="404" t="s">
        <v>2116</v>
      </c>
      <c r="D968" s="404" t="s">
        <v>2094</v>
      </c>
      <c r="E968" s="404" t="s">
        <v>2095</v>
      </c>
      <c r="F968" s="404" t="s">
        <v>2096</v>
      </c>
      <c r="G968" s="367" t="s">
        <v>2097</v>
      </c>
      <c r="H968" s="400" t="s">
        <v>2098</v>
      </c>
    </row>
    <row r="969" spans="2:8" s="41" customFormat="1">
      <c r="B969" s="403" t="s">
        <v>2117</v>
      </c>
      <c r="C969" s="404" t="s">
        <v>2118</v>
      </c>
      <c r="D969" s="404" t="s">
        <v>2094</v>
      </c>
      <c r="E969" s="404" t="s">
        <v>2095</v>
      </c>
      <c r="F969" s="404" t="s">
        <v>2096</v>
      </c>
      <c r="G969" s="367" t="s">
        <v>2097</v>
      </c>
      <c r="H969" s="400" t="s">
        <v>2098</v>
      </c>
    </row>
    <row r="970" spans="2:8" s="41" customFormat="1">
      <c r="B970" s="403" t="s">
        <v>2119</v>
      </c>
      <c r="C970" s="404" t="s">
        <v>2120</v>
      </c>
      <c r="D970" s="404" t="s">
        <v>2094</v>
      </c>
      <c r="E970" s="404" t="s">
        <v>2095</v>
      </c>
      <c r="F970" s="404" t="s">
        <v>2096</v>
      </c>
      <c r="G970" s="367" t="s">
        <v>2097</v>
      </c>
      <c r="H970" s="400" t="s">
        <v>2098</v>
      </c>
    </row>
    <row r="971" spans="2:8" s="41" customFormat="1">
      <c r="B971" s="403" t="s">
        <v>2121</v>
      </c>
      <c r="C971" s="404" t="s">
        <v>2122</v>
      </c>
      <c r="D971" s="404" t="s">
        <v>2094</v>
      </c>
      <c r="E971" s="404" t="s">
        <v>2095</v>
      </c>
      <c r="F971" s="404" t="s">
        <v>2096</v>
      </c>
      <c r="G971" s="367" t="s">
        <v>2097</v>
      </c>
      <c r="H971" s="400" t="s">
        <v>2098</v>
      </c>
    </row>
    <row r="972" spans="2:8" s="41" customFormat="1">
      <c r="B972" s="403" t="s">
        <v>2123</v>
      </c>
      <c r="C972" s="404" t="s">
        <v>2124</v>
      </c>
      <c r="D972" s="404" t="s">
        <v>2094</v>
      </c>
      <c r="E972" s="404" t="s">
        <v>2095</v>
      </c>
      <c r="F972" s="404" t="s">
        <v>2096</v>
      </c>
      <c r="G972" s="367" t="s">
        <v>2097</v>
      </c>
      <c r="H972" s="400" t="s">
        <v>2098</v>
      </c>
    </row>
    <row r="973" spans="2:8" s="41" customFormat="1">
      <c r="B973" s="403" t="s">
        <v>2125</v>
      </c>
      <c r="C973" s="404" t="s">
        <v>2126</v>
      </c>
      <c r="D973" s="404" t="s">
        <v>2094</v>
      </c>
      <c r="E973" s="404" t="s">
        <v>2095</v>
      </c>
      <c r="F973" s="404" t="s">
        <v>2096</v>
      </c>
      <c r="G973" s="367" t="s">
        <v>2097</v>
      </c>
      <c r="H973" s="400" t="s">
        <v>2098</v>
      </c>
    </row>
    <row r="974" spans="2:8" s="41" customFormat="1">
      <c r="B974" s="403" t="s">
        <v>2127</v>
      </c>
      <c r="C974" s="404" t="s">
        <v>2128</v>
      </c>
      <c r="D974" s="404" t="s">
        <v>2094</v>
      </c>
      <c r="E974" s="404" t="s">
        <v>2095</v>
      </c>
      <c r="F974" s="404" t="s">
        <v>2096</v>
      </c>
      <c r="G974" s="367" t="s">
        <v>2097</v>
      </c>
      <c r="H974" s="400" t="s">
        <v>2098</v>
      </c>
    </row>
    <row r="975" spans="2:8" s="41" customFormat="1">
      <c r="B975" s="403" t="s">
        <v>2129</v>
      </c>
      <c r="C975" s="404" t="s">
        <v>2130</v>
      </c>
      <c r="D975" s="404" t="s">
        <v>2094</v>
      </c>
      <c r="E975" s="404" t="s">
        <v>2095</v>
      </c>
      <c r="F975" s="404" t="s">
        <v>2096</v>
      </c>
      <c r="G975" s="367" t="s">
        <v>2097</v>
      </c>
      <c r="H975" s="400" t="s">
        <v>2098</v>
      </c>
    </row>
    <row r="976" spans="2:8" s="41" customFormat="1">
      <c r="B976" s="403" t="s">
        <v>2131</v>
      </c>
      <c r="C976" s="404" t="s">
        <v>2132</v>
      </c>
      <c r="D976" s="404" t="s">
        <v>2094</v>
      </c>
      <c r="E976" s="404" t="s">
        <v>2095</v>
      </c>
      <c r="F976" s="404" t="s">
        <v>2096</v>
      </c>
      <c r="G976" s="367" t="s">
        <v>2097</v>
      </c>
      <c r="H976" s="400" t="s">
        <v>2098</v>
      </c>
    </row>
    <row r="977" spans="2:8" s="41" customFormat="1">
      <c r="B977" s="403" t="s">
        <v>2133</v>
      </c>
      <c r="C977" s="404" t="s">
        <v>2134</v>
      </c>
      <c r="D977" s="404" t="s">
        <v>2094</v>
      </c>
      <c r="E977" s="404" t="s">
        <v>2095</v>
      </c>
      <c r="F977" s="404" t="s">
        <v>2096</v>
      </c>
      <c r="G977" s="367" t="s">
        <v>2097</v>
      </c>
      <c r="H977" s="400" t="s">
        <v>2098</v>
      </c>
    </row>
    <row r="978" spans="2:8" s="41" customFormat="1">
      <c r="B978" s="403" t="s">
        <v>2135</v>
      </c>
      <c r="C978" s="404" t="s">
        <v>2136</v>
      </c>
      <c r="D978" s="404" t="s">
        <v>2094</v>
      </c>
      <c r="E978" s="404" t="s">
        <v>2095</v>
      </c>
      <c r="F978" s="404" t="s">
        <v>2096</v>
      </c>
      <c r="G978" s="367" t="s">
        <v>2097</v>
      </c>
      <c r="H978" s="400" t="s">
        <v>2098</v>
      </c>
    </row>
    <row r="979" spans="2:8" s="41" customFormat="1">
      <c r="B979" s="403" t="s">
        <v>2137</v>
      </c>
      <c r="C979" s="404" t="s">
        <v>2138</v>
      </c>
      <c r="D979" s="404" t="s">
        <v>2094</v>
      </c>
      <c r="E979" s="404" t="s">
        <v>2095</v>
      </c>
      <c r="F979" s="404" t="s">
        <v>2096</v>
      </c>
      <c r="G979" s="367" t="s">
        <v>2097</v>
      </c>
      <c r="H979" s="400" t="s">
        <v>2098</v>
      </c>
    </row>
    <row r="980" spans="2:8" s="41" customFormat="1">
      <c r="B980" s="403" t="s">
        <v>2139</v>
      </c>
      <c r="C980" s="404" t="s">
        <v>2140</v>
      </c>
      <c r="D980" s="404" t="s">
        <v>2094</v>
      </c>
      <c r="E980" s="404" t="s">
        <v>2095</v>
      </c>
      <c r="F980" s="404" t="s">
        <v>2096</v>
      </c>
      <c r="G980" s="367" t="s">
        <v>2097</v>
      </c>
      <c r="H980" s="400" t="s">
        <v>2098</v>
      </c>
    </row>
    <row r="981" spans="2:8" s="41" customFormat="1">
      <c r="B981" s="403" t="s">
        <v>2141</v>
      </c>
      <c r="C981" s="404" t="s">
        <v>2142</v>
      </c>
      <c r="D981" s="404" t="s">
        <v>2094</v>
      </c>
      <c r="E981" s="404" t="s">
        <v>2095</v>
      </c>
      <c r="F981" s="404" t="s">
        <v>2096</v>
      </c>
      <c r="G981" s="367" t="s">
        <v>2097</v>
      </c>
      <c r="H981" s="400" t="s">
        <v>2098</v>
      </c>
    </row>
    <row r="982" spans="2:8" s="41" customFormat="1">
      <c r="B982" s="403" t="s">
        <v>2143</v>
      </c>
      <c r="C982" s="404" t="s">
        <v>2144</v>
      </c>
      <c r="D982" s="404" t="s">
        <v>2094</v>
      </c>
      <c r="E982" s="404" t="s">
        <v>2095</v>
      </c>
      <c r="F982" s="404" t="s">
        <v>2096</v>
      </c>
      <c r="G982" s="367" t="s">
        <v>2097</v>
      </c>
      <c r="H982" s="400" t="s">
        <v>2098</v>
      </c>
    </row>
    <row r="983" spans="2:8" s="41" customFormat="1">
      <c r="B983" s="403" t="s">
        <v>2145</v>
      </c>
      <c r="C983" s="404" t="s">
        <v>2146</v>
      </c>
      <c r="D983" s="404" t="s">
        <v>2094</v>
      </c>
      <c r="E983" s="404" t="s">
        <v>2095</v>
      </c>
      <c r="F983" s="404" t="s">
        <v>2096</v>
      </c>
      <c r="G983" s="367" t="s">
        <v>2097</v>
      </c>
      <c r="H983" s="400" t="s">
        <v>2098</v>
      </c>
    </row>
    <row r="984" spans="2:8" s="41" customFormat="1">
      <c r="B984" s="403" t="s">
        <v>2147</v>
      </c>
      <c r="C984" s="404" t="s">
        <v>2148</v>
      </c>
      <c r="D984" s="404" t="s">
        <v>2094</v>
      </c>
      <c r="E984" s="404" t="s">
        <v>2095</v>
      </c>
      <c r="F984" s="404" t="s">
        <v>2096</v>
      </c>
      <c r="G984" s="367" t="s">
        <v>2097</v>
      </c>
      <c r="H984" s="400" t="s">
        <v>2098</v>
      </c>
    </row>
    <row r="985" spans="2:8" s="41" customFormat="1">
      <c r="B985" s="403" t="s">
        <v>2149</v>
      </c>
      <c r="C985" s="404" t="s">
        <v>2150</v>
      </c>
      <c r="D985" s="404" t="s">
        <v>2094</v>
      </c>
      <c r="E985" s="404" t="s">
        <v>2095</v>
      </c>
      <c r="F985" s="404" t="s">
        <v>2096</v>
      </c>
      <c r="G985" s="367" t="s">
        <v>2097</v>
      </c>
      <c r="H985" s="400" t="s">
        <v>2098</v>
      </c>
    </row>
    <row r="986" spans="2:8" s="41" customFormat="1">
      <c r="B986" s="403" t="s">
        <v>2151</v>
      </c>
      <c r="C986" s="404" t="s">
        <v>2152</v>
      </c>
      <c r="D986" s="404" t="s">
        <v>2094</v>
      </c>
      <c r="E986" s="404" t="s">
        <v>2095</v>
      </c>
      <c r="F986" s="404" t="s">
        <v>2096</v>
      </c>
      <c r="G986" s="367" t="s">
        <v>2097</v>
      </c>
      <c r="H986" s="400" t="s">
        <v>2098</v>
      </c>
    </row>
    <row r="987" spans="2:8" s="41" customFormat="1">
      <c r="B987" s="403" t="s">
        <v>2153</v>
      </c>
      <c r="C987" s="404" t="s">
        <v>2154</v>
      </c>
      <c r="D987" s="404" t="s">
        <v>2094</v>
      </c>
      <c r="E987" s="404" t="s">
        <v>2095</v>
      </c>
      <c r="F987" s="404" t="s">
        <v>2096</v>
      </c>
      <c r="G987" s="367" t="s">
        <v>2097</v>
      </c>
      <c r="H987" s="400" t="s">
        <v>2098</v>
      </c>
    </row>
    <row r="988" spans="2:8" s="41" customFormat="1">
      <c r="B988" s="403" t="s">
        <v>2155</v>
      </c>
      <c r="C988" s="404" t="s">
        <v>2156</v>
      </c>
      <c r="D988" s="404" t="s">
        <v>2094</v>
      </c>
      <c r="E988" s="404" t="s">
        <v>2095</v>
      </c>
      <c r="F988" s="404" t="s">
        <v>2096</v>
      </c>
      <c r="G988" s="367" t="s">
        <v>2097</v>
      </c>
      <c r="H988" s="400" t="s">
        <v>2098</v>
      </c>
    </row>
    <row r="989" spans="2:8" s="41" customFormat="1">
      <c r="B989" s="403" t="s">
        <v>2157</v>
      </c>
      <c r="C989" s="404" t="s">
        <v>2158</v>
      </c>
      <c r="D989" s="404" t="s">
        <v>2094</v>
      </c>
      <c r="E989" s="404" t="s">
        <v>2095</v>
      </c>
      <c r="F989" s="404" t="s">
        <v>2096</v>
      </c>
      <c r="G989" s="367" t="s">
        <v>2097</v>
      </c>
      <c r="H989" s="400" t="s">
        <v>2098</v>
      </c>
    </row>
    <row r="990" spans="2:8" s="41" customFormat="1">
      <c r="B990" s="403" t="s">
        <v>2159</v>
      </c>
      <c r="C990" s="404" t="s">
        <v>2160</v>
      </c>
      <c r="D990" s="404" t="s">
        <v>2094</v>
      </c>
      <c r="E990" s="404" t="s">
        <v>2095</v>
      </c>
      <c r="F990" s="404" t="s">
        <v>2096</v>
      </c>
      <c r="G990" s="367" t="s">
        <v>2097</v>
      </c>
      <c r="H990" s="400" t="s">
        <v>2098</v>
      </c>
    </row>
    <row r="991" spans="2:8" s="41" customFormat="1">
      <c r="B991" s="403" t="s">
        <v>2161</v>
      </c>
      <c r="C991" s="404" t="s">
        <v>2162</v>
      </c>
      <c r="D991" s="404" t="s">
        <v>2094</v>
      </c>
      <c r="E991" s="404" t="s">
        <v>2095</v>
      </c>
      <c r="F991" s="404" t="s">
        <v>2096</v>
      </c>
      <c r="G991" s="367" t="s">
        <v>2097</v>
      </c>
      <c r="H991" s="400" t="s">
        <v>2098</v>
      </c>
    </row>
    <row r="992" spans="2:8" s="41" customFormat="1">
      <c r="B992" s="403" t="s">
        <v>2163</v>
      </c>
      <c r="C992" s="404" t="s">
        <v>2164</v>
      </c>
      <c r="D992" s="404" t="s">
        <v>2094</v>
      </c>
      <c r="E992" s="404" t="s">
        <v>2095</v>
      </c>
      <c r="F992" s="404" t="s">
        <v>2096</v>
      </c>
      <c r="G992" s="367" t="s">
        <v>2097</v>
      </c>
      <c r="H992" s="400" t="s">
        <v>2098</v>
      </c>
    </row>
    <row r="993" spans="2:8" s="41" customFormat="1">
      <c r="B993" s="403" t="s">
        <v>2165</v>
      </c>
      <c r="C993" s="404" t="s">
        <v>2166</v>
      </c>
      <c r="D993" s="404" t="s">
        <v>2094</v>
      </c>
      <c r="E993" s="404" t="s">
        <v>2095</v>
      </c>
      <c r="F993" s="404" t="s">
        <v>2096</v>
      </c>
      <c r="G993" s="367" t="s">
        <v>2097</v>
      </c>
      <c r="H993" s="400" t="s">
        <v>2098</v>
      </c>
    </row>
    <row r="994" spans="2:8" s="41" customFormat="1">
      <c r="B994" s="403" t="s">
        <v>2167</v>
      </c>
      <c r="C994" s="404" t="s">
        <v>2168</v>
      </c>
      <c r="D994" s="404" t="s">
        <v>2169</v>
      </c>
      <c r="E994" s="404" t="s">
        <v>2170</v>
      </c>
      <c r="F994" s="404" t="s">
        <v>2096</v>
      </c>
      <c r="G994" s="367" t="s">
        <v>2097</v>
      </c>
      <c r="H994" s="400" t="s">
        <v>2098</v>
      </c>
    </row>
    <row r="995" spans="2:8" s="41" customFormat="1">
      <c r="B995" s="403" t="s">
        <v>2171</v>
      </c>
      <c r="C995" s="404" t="s">
        <v>2172</v>
      </c>
      <c r="D995" s="404" t="s">
        <v>2169</v>
      </c>
      <c r="E995" s="404" t="s">
        <v>2170</v>
      </c>
      <c r="F995" s="404" t="s">
        <v>2096</v>
      </c>
      <c r="G995" s="367" t="s">
        <v>2097</v>
      </c>
      <c r="H995" s="400" t="s">
        <v>2098</v>
      </c>
    </row>
    <row r="996" spans="2:8" s="41" customFormat="1">
      <c r="B996" s="403" t="s">
        <v>2173</v>
      </c>
      <c r="C996" s="404" t="s">
        <v>2174</v>
      </c>
      <c r="D996" s="404" t="s">
        <v>2169</v>
      </c>
      <c r="E996" s="404" t="s">
        <v>2170</v>
      </c>
      <c r="F996" s="404" t="s">
        <v>2096</v>
      </c>
      <c r="G996" s="367" t="s">
        <v>2097</v>
      </c>
      <c r="H996" s="400" t="s">
        <v>2098</v>
      </c>
    </row>
    <row r="997" spans="2:8" s="41" customFormat="1">
      <c r="B997" s="403" t="s">
        <v>2175</v>
      </c>
      <c r="C997" s="404" t="s">
        <v>2176</v>
      </c>
      <c r="D997" s="404" t="s">
        <v>2169</v>
      </c>
      <c r="E997" s="404" t="s">
        <v>2170</v>
      </c>
      <c r="F997" s="404" t="s">
        <v>2096</v>
      </c>
      <c r="G997" s="367" t="s">
        <v>2097</v>
      </c>
      <c r="H997" s="400" t="s">
        <v>2098</v>
      </c>
    </row>
    <row r="998" spans="2:8" s="41" customFormat="1">
      <c r="B998" s="403" t="s">
        <v>2177</v>
      </c>
      <c r="C998" s="404" t="s">
        <v>2178</v>
      </c>
      <c r="D998" s="404" t="s">
        <v>2169</v>
      </c>
      <c r="E998" s="404" t="s">
        <v>2170</v>
      </c>
      <c r="F998" s="404" t="s">
        <v>2096</v>
      </c>
      <c r="G998" s="367" t="s">
        <v>2097</v>
      </c>
      <c r="H998" s="400" t="s">
        <v>2098</v>
      </c>
    </row>
    <row r="999" spans="2:8" s="41" customFormat="1">
      <c r="B999" s="403" t="s">
        <v>2179</v>
      </c>
      <c r="C999" s="404" t="s">
        <v>2180</v>
      </c>
      <c r="D999" s="404" t="s">
        <v>2169</v>
      </c>
      <c r="E999" s="404" t="s">
        <v>2170</v>
      </c>
      <c r="F999" s="404" t="s">
        <v>2096</v>
      </c>
      <c r="G999" s="367" t="s">
        <v>2097</v>
      </c>
      <c r="H999" s="400" t="s">
        <v>2098</v>
      </c>
    </row>
    <row r="1000" spans="2:8" s="41" customFormat="1">
      <c r="B1000" s="403" t="s">
        <v>2181</v>
      </c>
      <c r="C1000" s="404" t="s">
        <v>2182</v>
      </c>
      <c r="D1000" s="404" t="s">
        <v>2169</v>
      </c>
      <c r="E1000" s="404" t="s">
        <v>2170</v>
      </c>
      <c r="F1000" s="404" t="s">
        <v>2096</v>
      </c>
      <c r="G1000" s="367" t="s">
        <v>2097</v>
      </c>
      <c r="H1000" s="400" t="s">
        <v>2098</v>
      </c>
    </row>
    <row r="1001" spans="2:8" s="41" customFormat="1">
      <c r="B1001" s="403" t="s">
        <v>2183</v>
      </c>
      <c r="C1001" s="404" t="s">
        <v>2184</v>
      </c>
      <c r="D1001" s="404" t="s">
        <v>2169</v>
      </c>
      <c r="E1001" s="404" t="s">
        <v>2170</v>
      </c>
      <c r="F1001" s="404" t="s">
        <v>2096</v>
      </c>
      <c r="G1001" s="367" t="s">
        <v>2097</v>
      </c>
      <c r="H1001" s="400" t="s">
        <v>2098</v>
      </c>
    </row>
    <row r="1002" spans="2:8" s="41" customFormat="1">
      <c r="B1002" s="403" t="s">
        <v>2185</v>
      </c>
      <c r="C1002" s="404" t="s">
        <v>2186</v>
      </c>
      <c r="D1002" s="404" t="s">
        <v>2169</v>
      </c>
      <c r="E1002" s="404" t="s">
        <v>2170</v>
      </c>
      <c r="F1002" s="404" t="s">
        <v>2096</v>
      </c>
      <c r="G1002" s="367" t="s">
        <v>2097</v>
      </c>
      <c r="H1002" s="400" t="s">
        <v>2098</v>
      </c>
    </row>
    <row r="1003" spans="2:8" s="41" customFormat="1">
      <c r="B1003" s="403" t="s">
        <v>2187</v>
      </c>
      <c r="C1003" s="404" t="s">
        <v>2188</v>
      </c>
      <c r="D1003" s="404" t="s">
        <v>2169</v>
      </c>
      <c r="E1003" s="404" t="s">
        <v>2170</v>
      </c>
      <c r="F1003" s="404" t="s">
        <v>2096</v>
      </c>
      <c r="G1003" s="367" t="s">
        <v>2097</v>
      </c>
      <c r="H1003" s="400" t="s">
        <v>2098</v>
      </c>
    </row>
    <row r="1004" spans="2:8" s="41" customFormat="1">
      <c r="B1004" s="403" t="s">
        <v>2189</v>
      </c>
      <c r="C1004" s="404" t="s">
        <v>2190</v>
      </c>
      <c r="D1004" s="404" t="s">
        <v>2169</v>
      </c>
      <c r="E1004" s="404" t="s">
        <v>2170</v>
      </c>
      <c r="F1004" s="404" t="s">
        <v>2096</v>
      </c>
      <c r="G1004" s="367" t="s">
        <v>2097</v>
      </c>
      <c r="H1004" s="400" t="s">
        <v>2098</v>
      </c>
    </row>
    <row r="1005" spans="2:8" s="41" customFormat="1">
      <c r="B1005" s="403" t="s">
        <v>2191</v>
      </c>
      <c r="C1005" s="404" t="s">
        <v>2192</v>
      </c>
      <c r="D1005" s="404" t="s">
        <v>2169</v>
      </c>
      <c r="E1005" s="404" t="s">
        <v>2170</v>
      </c>
      <c r="F1005" s="404" t="s">
        <v>2096</v>
      </c>
      <c r="G1005" s="367" t="s">
        <v>2097</v>
      </c>
      <c r="H1005" s="400" t="s">
        <v>2098</v>
      </c>
    </row>
    <row r="1006" spans="2:8" s="41" customFormat="1">
      <c r="B1006" s="403" t="s">
        <v>2193</v>
      </c>
      <c r="C1006" s="404" t="s">
        <v>2194</v>
      </c>
      <c r="D1006" s="404" t="s">
        <v>2169</v>
      </c>
      <c r="E1006" s="404" t="s">
        <v>2170</v>
      </c>
      <c r="F1006" s="404" t="s">
        <v>2096</v>
      </c>
      <c r="G1006" s="367" t="s">
        <v>2097</v>
      </c>
      <c r="H1006" s="400" t="s">
        <v>2098</v>
      </c>
    </row>
    <row r="1007" spans="2:8" s="41" customFormat="1">
      <c r="B1007" s="403" t="s">
        <v>2195</v>
      </c>
      <c r="C1007" s="404" t="s">
        <v>2196</v>
      </c>
      <c r="D1007" s="404" t="s">
        <v>2169</v>
      </c>
      <c r="E1007" s="404" t="s">
        <v>2170</v>
      </c>
      <c r="F1007" s="404" t="s">
        <v>2096</v>
      </c>
      <c r="G1007" s="367" t="s">
        <v>2097</v>
      </c>
      <c r="H1007" s="400" t="s">
        <v>2098</v>
      </c>
    </row>
    <row r="1008" spans="2:8" s="41" customFormat="1">
      <c r="B1008" s="403" t="s">
        <v>2197</v>
      </c>
      <c r="C1008" s="404" t="s">
        <v>2198</v>
      </c>
      <c r="D1008" s="404" t="s">
        <v>2169</v>
      </c>
      <c r="E1008" s="404" t="s">
        <v>2170</v>
      </c>
      <c r="F1008" s="404" t="s">
        <v>2096</v>
      </c>
      <c r="G1008" s="367" t="s">
        <v>2097</v>
      </c>
      <c r="H1008" s="400" t="s">
        <v>2098</v>
      </c>
    </row>
    <row r="1009" spans="2:8" s="41" customFormat="1">
      <c r="B1009" s="403" t="s">
        <v>2199</v>
      </c>
      <c r="C1009" s="404" t="s">
        <v>2200</v>
      </c>
      <c r="D1009" s="404" t="s">
        <v>2169</v>
      </c>
      <c r="E1009" s="404" t="s">
        <v>2170</v>
      </c>
      <c r="F1009" s="404" t="s">
        <v>2096</v>
      </c>
      <c r="G1009" s="367" t="s">
        <v>2097</v>
      </c>
      <c r="H1009" s="400" t="s">
        <v>2098</v>
      </c>
    </row>
    <row r="1010" spans="2:8" s="41" customFormat="1">
      <c r="B1010" s="403" t="s">
        <v>2201</v>
      </c>
      <c r="C1010" s="404" t="s">
        <v>2202</v>
      </c>
      <c r="D1010" s="404" t="s">
        <v>2169</v>
      </c>
      <c r="E1010" s="404" t="s">
        <v>2170</v>
      </c>
      <c r="F1010" s="404" t="s">
        <v>2096</v>
      </c>
      <c r="G1010" s="367" t="s">
        <v>2097</v>
      </c>
      <c r="H1010" s="400" t="s">
        <v>2098</v>
      </c>
    </row>
    <row r="1011" spans="2:8" s="41" customFormat="1">
      <c r="B1011" s="403" t="s">
        <v>2203</v>
      </c>
      <c r="C1011" s="404" t="s">
        <v>2204</v>
      </c>
      <c r="D1011" s="404" t="s">
        <v>2169</v>
      </c>
      <c r="E1011" s="404" t="s">
        <v>2170</v>
      </c>
      <c r="F1011" s="404" t="s">
        <v>2096</v>
      </c>
      <c r="G1011" s="367" t="s">
        <v>2097</v>
      </c>
      <c r="H1011" s="400" t="s">
        <v>2098</v>
      </c>
    </row>
    <row r="1012" spans="2:8" s="41" customFormat="1">
      <c r="B1012" s="403" t="s">
        <v>2205</v>
      </c>
      <c r="C1012" s="404" t="s">
        <v>2206</v>
      </c>
      <c r="D1012" s="404" t="s">
        <v>2169</v>
      </c>
      <c r="E1012" s="404" t="s">
        <v>2170</v>
      </c>
      <c r="F1012" s="404" t="s">
        <v>2096</v>
      </c>
      <c r="G1012" s="367" t="s">
        <v>2097</v>
      </c>
      <c r="H1012" s="400" t="s">
        <v>2098</v>
      </c>
    </row>
    <row r="1013" spans="2:8" s="41" customFormat="1">
      <c r="B1013" s="403" t="s">
        <v>2207</v>
      </c>
      <c r="C1013" s="404" t="s">
        <v>2208</v>
      </c>
      <c r="D1013" s="404" t="s">
        <v>2169</v>
      </c>
      <c r="E1013" s="404" t="s">
        <v>2170</v>
      </c>
      <c r="F1013" s="404" t="s">
        <v>2096</v>
      </c>
      <c r="G1013" s="367" t="s">
        <v>2097</v>
      </c>
      <c r="H1013" s="400" t="s">
        <v>2098</v>
      </c>
    </row>
    <row r="1014" spans="2:8" s="41" customFormat="1">
      <c r="B1014" s="403" t="s">
        <v>2209</v>
      </c>
      <c r="C1014" s="404" t="s">
        <v>2210</v>
      </c>
      <c r="D1014" s="404" t="s">
        <v>2169</v>
      </c>
      <c r="E1014" s="404" t="s">
        <v>2170</v>
      </c>
      <c r="F1014" s="404" t="s">
        <v>2096</v>
      </c>
      <c r="G1014" s="367" t="s">
        <v>2097</v>
      </c>
      <c r="H1014" s="400" t="s">
        <v>2098</v>
      </c>
    </row>
    <row r="1015" spans="2:8" s="41" customFormat="1">
      <c r="B1015" s="403" t="s">
        <v>2211</v>
      </c>
      <c r="C1015" s="404" t="s">
        <v>2212</v>
      </c>
      <c r="D1015" s="404" t="s">
        <v>2169</v>
      </c>
      <c r="E1015" s="404" t="s">
        <v>2170</v>
      </c>
      <c r="F1015" s="404" t="s">
        <v>2096</v>
      </c>
      <c r="G1015" s="367" t="s">
        <v>2097</v>
      </c>
      <c r="H1015" s="400" t="s">
        <v>2098</v>
      </c>
    </row>
    <row r="1016" spans="2:8" s="41" customFormat="1">
      <c r="B1016" s="403" t="s">
        <v>2213</v>
      </c>
      <c r="C1016" s="404" t="s">
        <v>2214</v>
      </c>
      <c r="D1016" s="404" t="s">
        <v>2169</v>
      </c>
      <c r="E1016" s="404" t="s">
        <v>2170</v>
      </c>
      <c r="F1016" s="404" t="s">
        <v>2096</v>
      </c>
      <c r="G1016" s="367" t="s">
        <v>2097</v>
      </c>
      <c r="H1016" s="400" t="s">
        <v>2098</v>
      </c>
    </row>
    <row r="1017" spans="2:8" s="41" customFormat="1">
      <c r="B1017" s="403" t="s">
        <v>2215</v>
      </c>
      <c r="C1017" s="404" t="s">
        <v>2216</v>
      </c>
      <c r="D1017" s="404" t="s">
        <v>2169</v>
      </c>
      <c r="E1017" s="404" t="s">
        <v>2170</v>
      </c>
      <c r="F1017" s="404" t="s">
        <v>2096</v>
      </c>
      <c r="G1017" s="367" t="s">
        <v>2217</v>
      </c>
      <c r="H1017" s="400" t="s">
        <v>2098</v>
      </c>
    </row>
    <row r="1018" spans="2:8" s="41" customFormat="1">
      <c r="B1018" s="403" t="s">
        <v>2218</v>
      </c>
      <c r="C1018" s="404" t="s">
        <v>2219</v>
      </c>
      <c r="D1018" s="404" t="s">
        <v>2169</v>
      </c>
      <c r="E1018" s="404" t="s">
        <v>2170</v>
      </c>
      <c r="F1018" s="404" t="s">
        <v>2096</v>
      </c>
      <c r="G1018" s="367" t="s">
        <v>2217</v>
      </c>
      <c r="H1018" s="400" t="s">
        <v>2098</v>
      </c>
    </row>
    <row r="1019" spans="2:8" s="41" customFormat="1">
      <c r="B1019" s="403" t="s">
        <v>2220</v>
      </c>
      <c r="C1019" s="404" t="s">
        <v>2221</v>
      </c>
      <c r="D1019" s="404" t="s">
        <v>2169</v>
      </c>
      <c r="E1019" s="404" t="s">
        <v>2170</v>
      </c>
      <c r="F1019" s="404" t="s">
        <v>2096</v>
      </c>
      <c r="G1019" s="367" t="s">
        <v>2217</v>
      </c>
      <c r="H1019" s="400" t="s">
        <v>2098</v>
      </c>
    </row>
    <row r="1020" spans="2:8" s="41" customFormat="1">
      <c r="B1020" s="403" t="s">
        <v>2222</v>
      </c>
      <c r="C1020" s="404" t="s">
        <v>2223</v>
      </c>
      <c r="D1020" s="404" t="s">
        <v>2224</v>
      </c>
      <c r="E1020" s="404" t="s">
        <v>2225</v>
      </c>
      <c r="F1020" s="404" t="s">
        <v>2096</v>
      </c>
      <c r="G1020" s="367" t="s">
        <v>2217</v>
      </c>
      <c r="H1020" s="400" t="s">
        <v>2098</v>
      </c>
    </row>
    <row r="1021" spans="2:8" s="41" customFormat="1">
      <c r="B1021" s="403" t="s">
        <v>2226</v>
      </c>
      <c r="C1021" s="404" t="s">
        <v>2227</v>
      </c>
      <c r="D1021" s="404" t="s">
        <v>2224</v>
      </c>
      <c r="E1021" s="404" t="s">
        <v>2225</v>
      </c>
      <c r="F1021" s="404" t="s">
        <v>2096</v>
      </c>
      <c r="G1021" s="367" t="s">
        <v>2217</v>
      </c>
      <c r="H1021" s="400" t="s">
        <v>2098</v>
      </c>
    </row>
    <row r="1022" spans="2:8" s="41" customFormat="1">
      <c r="B1022" s="403" t="s">
        <v>2228</v>
      </c>
      <c r="C1022" s="404" t="s">
        <v>2229</v>
      </c>
      <c r="D1022" s="404" t="s">
        <v>2224</v>
      </c>
      <c r="E1022" s="404" t="s">
        <v>2225</v>
      </c>
      <c r="F1022" s="404" t="s">
        <v>2096</v>
      </c>
      <c r="G1022" s="367" t="s">
        <v>2217</v>
      </c>
      <c r="H1022" s="400" t="s">
        <v>2098</v>
      </c>
    </row>
    <row r="1023" spans="2:8" s="41" customFormat="1">
      <c r="B1023" s="403" t="s">
        <v>2230</v>
      </c>
      <c r="C1023" s="404" t="s">
        <v>2231</v>
      </c>
      <c r="D1023" s="404" t="s">
        <v>2224</v>
      </c>
      <c r="E1023" s="404" t="s">
        <v>2225</v>
      </c>
      <c r="F1023" s="404" t="s">
        <v>2096</v>
      </c>
      <c r="G1023" s="367" t="s">
        <v>2217</v>
      </c>
      <c r="H1023" s="400" t="s">
        <v>2098</v>
      </c>
    </row>
    <row r="1024" spans="2:8" s="41" customFormat="1">
      <c r="B1024" s="403" t="s">
        <v>2232</v>
      </c>
      <c r="C1024" s="404" t="s">
        <v>2233</v>
      </c>
      <c r="D1024" s="404" t="s">
        <v>2224</v>
      </c>
      <c r="E1024" s="404" t="s">
        <v>2225</v>
      </c>
      <c r="F1024" s="404" t="s">
        <v>2096</v>
      </c>
      <c r="G1024" s="367" t="s">
        <v>2217</v>
      </c>
      <c r="H1024" s="400" t="s">
        <v>2098</v>
      </c>
    </row>
    <row r="1025" spans="2:8" s="41" customFormat="1">
      <c r="B1025" s="403" t="s">
        <v>2234</v>
      </c>
      <c r="C1025" s="404" t="s">
        <v>2235</v>
      </c>
      <c r="D1025" s="404" t="s">
        <v>2224</v>
      </c>
      <c r="E1025" s="404" t="s">
        <v>2225</v>
      </c>
      <c r="F1025" s="404" t="s">
        <v>2096</v>
      </c>
      <c r="G1025" s="367" t="s">
        <v>2217</v>
      </c>
      <c r="H1025" s="400" t="s">
        <v>2098</v>
      </c>
    </row>
    <row r="1026" spans="2:8" s="41" customFormat="1">
      <c r="B1026" s="403" t="s">
        <v>2236</v>
      </c>
      <c r="C1026" s="404" t="s">
        <v>2237</v>
      </c>
      <c r="D1026" s="404" t="s">
        <v>2224</v>
      </c>
      <c r="E1026" s="404" t="s">
        <v>2225</v>
      </c>
      <c r="F1026" s="404" t="s">
        <v>2096</v>
      </c>
      <c r="G1026" s="367" t="s">
        <v>2217</v>
      </c>
      <c r="H1026" s="400" t="s">
        <v>2098</v>
      </c>
    </row>
    <row r="1027" spans="2:8" s="41" customFormat="1">
      <c r="B1027" s="403" t="s">
        <v>2238</v>
      </c>
      <c r="C1027" s="404" t="s">
        <v>2239</v>
      </c>
      <c r="D1027" s="404" t="s">
        <v>2224</v>
      </c>
      <c r="E1027" s="404" t="s">
        <v>2225</v>
      </c>
      <c r="F1027" s="404" t="s">
        <v>2096</v>
      </c>
      <c r="G1027" s="367" t="s">
        <v>2217</v>
      </c>
      <c r="H1027" s="400" t="s">
        <v>2098</v>
      </c>
    </row>
    <row r="1028" spans="2:8" s="41" customFormat="1">
      <c r="B1028" s="403" t="s">
        <v>2240</v>
      </c>
      <c r="C1028" s="404" t="s">
        <v>2241</v>
      </c>
      <c r="D1028" s="404" t="s">
        <v>2224</v>
      </c>
      <c r="E1028" s="404" t="s">
        <v>2225</v>
      </c>
      <c r="F1028" s="404" t="s">
        <v>2096</v>
      </c>
      <c r="G1028" s="367" t="s">
        <v>2217</v>
      </c>
      <c r="H1028" s="400" t="s">
        <v>2098</v>
      </c>
    </row>
    <row r="1029" spans="2:8" s="41" customFormat="1">
      <c r="B1029" s="403" t="s">
        <v>2242</v>
      </c>
      <c r="C1029" s="404" t="s">
        <v>2243</v>
      </c>
      <c r="D1029" s="404" t="s">
        <v>2224</v>
      </c>
      <c r="E1029" s="404" t="s">
        <v>2225</v>
      </c>
      <c r="F1029" s="404" t="s">
        <v>2096</v>
      </c>
      <c r="G1029" s="367" t="s">
        <v>2217</v>
      </c>
      <c r="H1029" s="400" t="s">
        <v>2098</v>
      </c>
    </row>
    <row r="1030" spans="2:8" s="41" customFormat="1">
      <c r="B1030" s="403" t="s">
        <v>2244</v>
      </c>
      <c r="C1030" s="404" t="s">
        <v>2245</v>
      </c>
      <c r="D1030" s="404" t="s">
        <v>2224</v>
      </c>
      <c r="E1030" s="404" t="s">
        <v>2225</v>
      </c>
      <c r="F1030" s="404" t="s">
        <v>2096</v>
      </c>
      <c r="G1030" s="367" t="s">
        <v>2217</v>
      </c>
      <c r="H1030" s="400" t="s">
        <v>2098</v>
      </c>
    </row>
    <row r="1031" spans="2:8" s="41" customFormat="1">
      <c r="B1031" s="403" t="s">
        <v>2246</v>
      </c>
      <c r="C1031" s="404" t="s">
        <v>2247</v>
      </c>
      <c r="D1031" s="404" t="s">
        <v>2224</v>
      </c>
      <c r="E1031" s="404" t="s">
        <v>2225</v>
      </c>
      <c r="F1031" s="404" t="s">
        <v>2096</v>
      </c>
      <c r="G1031" s="367" t="s">
        <v>2217</v>
      </c>
      <c r="H1031" s="400" t="s">
        <v>2098</v>
      </c>
    </row>
    <row r="1032" spans="2:8" s="41" customFormat="1">
      <c r="B1032" s="403" t="s">
        <v>2248</v>
      </c>
      <c r="C1032" s="404" t="s">
        <v>2249</v>
      </c>
      <c r="D1032" s="404" t="s">
        <v>2224</v>
      </c>
      <c r="E1032" s="404" t="s">
        <v>2225</v>
      </c>
      <c r="F1032" s="404" t="s">
        <v>2096</v>
      </c>
      <c r="G1032" s="367" t="s">
        <v>2217</v>
      </c>
      <c r="H1032" s="400" t="s">
        <v>2098</v>
      </c>
    </row>
    <row r="1033" spans="2:8" s="41" customFormat="1">
      <c r="B1033" s="403" t="s">
        <v>2250</v>
      </c>
      <c r="C1033" s="404" t="s">
        <v>2251</v>
      </c>
      <c r="D1033" s="404" t="s">
        <v>2224</v>
      </c>
      <c r="E1033" s="404" t="s">
        <v>2225</v>
      </c>
      <c r="F1033" s="404" t="s">
        <v>2096</v>
      </c>
      <c r="G1033" s="367" t="s">
        <v>2217</v>
      </c>
      <c r="H1033" s="400" t="s">
        <v>2098</v>
      </c>
    </row>
    <row r="1034" spans="2:8" s="41" customFormat="1">
      <c r="B1034" s="403" t="s">
        <v>2252</v>
      </c>
      <c r="C1034" s="404" t="s">
        <v>2253</v>
      </c>
      <c r="D1034" s="404" t="s">
        <v>2224</v>
      </c>
      <c r="E1034" s="404" t="s">
        <v>2225</v>
      </c>
      <c r="F1034" s="404" t="s">
        <v>2096</v>
      </c>
      <c r="G1034" s="367" t="s">
        <v>2217</v>
      </c>
      <c r="H1034" s="400" t="s">
        <v>2098</v>
      </c>
    </row>
    <row r="1035" spans="2:8" s="41" customFormat="1">
      <c r="B1035" s="403" t="s">
        <v>2254</v>
      </c>
      <c r="C1035" s="404" t="s">
        <v>2255</v>
      </c>
      <c r="D1035" s="404" t="s">
        <v>2224</v>
      </c>
      <c r="E1035" s="404" t="s">
        <v>2225</v>
      </c>
      <c r="F1035" s="404" t="s">
        <v>2096</v>
      </c>
      <c r="G1035" s="367" t="s">
        <v>2217</v>
      </c>
      <c r="H1035" s="400" t="s">
        <v>2098</v>
      </c>
    </row>
    <row r="1036" spans="2:8" s="41" customFormat="1">
      <c r="B1036" s="403" t="s">
        <v>2256</v>
      </c>
      <c r="C1036" s="404" t="s">
        <v>2257</v>
      </c>
      <c r="D1036" s="404" t="s">
        <v>2224</v>
      </c>
      <c r="E1036" s="404" t="s">
        <v>2225</v>
      </c>
      <c r="F1036" s="404" t="s">
        <v>2096</v>
      </c>
      <c r="G1036" s="367" t="s">
        <v>2217</v>
      </c>
      <c r="H1036" s="400" t="s">
        <v>2098</v>
      </c>
    </row>
    <row r="1037" spans="2:8" s="41" customFormat="1">
      <c r="B1037" s="403" t="s">
        <v>2258</v>
      </c>
      <c r="C1037" s="404" t="s">
        <v>2259</v>
      </c>
      <c r="D1037" s="404" t="s">
        <v>2224</v>
      </c>
      <c r="E1037" s="404" t="s">
        <v>2225</v>
      </c>
      <c r="F1037" s="404" t="s">
        <v>2096</v>
      </c>
      <c r="G1037" s="367" t="s">
        <v>2217</v>
      </c>
      <c r="H1037" s="400" t="s">
        <v>2098</v>
      </c>
    </row>
    <row r="1038" spans="2:8" s="41" customFormat="1">
      <c r="B1038" s="403" t="s">
        <v>2260</v>
      </c>
      <c r="C1038" s="404" t="s">
        <v>2261</v>
      </c>
      <c r="D1038" s="404" t="s">
        <v>2224</v>
      </c>
      <c r="E1038" s="404" t="s">
        <v>2225</v>
      </c>
      <c r="F1038" s="404" t="s">
        <v>2096</v>
      </c>
      <c r="G1038" s="367" t="s">
        <v>2217</v>
      </c>
      <c r="H1038" s="400" t="s">
        <v>2098</v>
      </c>
    </row>
    <row r="1039" spans="2:8" s="41" customFormat="1">
      <c r="B1039" s="403" t="s">
        <v>2262</v>
      </c>
      <c r="C1039" s="404" t="s">
        <v>2263</v>
      </c>
      <c r="D1039" s="404" t="s">
        <v>2224</v>
      </c>
      <c r="E1039" s="404" t="s">
        <v>2225</v>
      </c>
      <c r="F1039" s="404" t="s">
        <v>2096</v>
      </c>
      <c r="G1039" s="367" t="s">
        <v>2217</v>
      </c>
      <c r="H1039" s="400" t="s">
        <v>2098</v>
      </c>
    </row>
    <row r="1040" spans="2:8" s="41" customFormat="1">
      <c r="B1040" s="403" t="s">
        <v>2264</v>
      </c>
      <c r="C1040" s="404" t="s">
        <v>2265</v>
      </c>
      <c r="D1040" s="404" t="s">
        <v>2224</v>
      </c>
      <c r="E1040" s="404" t="s">
        <v>2225</v>
      </c>
      <c r="F1040" s="404" t="s">
        <v>2096</v>
      </c>
      <c r="G1040" s="367" t="s">
        <v>2217</v>
      </c>
      <c r="H1040" s="400" t="s">
        <v>2098</v>
      </c>
    </row>
    <row r="1041" spans="2:8" s="41" customFormat="1">
      <c r="B1041" s="403" t="s">
        <v>2266</v>
      </c>
      <c r="C1041" s="404" t="s">
        <v>2267</v>
      </c>
      <c r="D1041" s="404" t="s">
        <v>2224</v>
      </c>
      <c r="E1041" s="404" t="s">
        <v>2225</v>
      </c>
      <c r="F1041" s="404" t="s">
        <v>2096</v>
      </c>
      <c r="G1041" s="367" t="s">
        <v>2217</v>
      </c>
      <c r="H1041" s="400" t="s">
        <v>2098</v>
      </c>
    </row>
    <row r="1042" spans="2:8" s="41" customFormat="1">
      <c r="B1042" s="403" t="s">
        <v>2268</v>
      </c>
      <c r="C1042" s="404" t="s">
        <v>2269</v>
      </c>
      <c r="D1042" s="404" t="s">
        <v>2224</v>
      </c>
      <c r="E1042" s="404" t="s">
        <v>2225</v>
      </c>
      <c r="F1042" s="404" t="s">
        <v>2096</v>
      </c>
      <c r="G1042" s="367" t="s">
        <v>2217</v>
      </c>
      <c r="H1042" s="400" t="s">
        <v>2098</v>
      </c>
    </row>
    <row r="1043" spans="2:8" s="41" customFormat="1">
      <c r="B1043" s="403" t="s">
        <v>2270</v>
      </c>
      <c r="C1043" s="404" t="s">
        <v>2271</v>
      </c>
      <c r="D1043" s="404" t="s">
        <v>2224</v>
      </c>
      <c r="E1043" s="404" t="s">
        <v>2225</v>
      </c>
      <c r="F1043" s="404" t="s">
        <v>2096</v>
      </c>
      <c r="G1043" s="367" t="s">
        <v>2217</v>
      </c>
      <c r="H1043" s="400" t="s">
        <v>2098</v>
      </c>
    </row>
    <row r="1044" spans="2:8" s="41" customFormat="1">
      <c r="B1044" s="403" t="s">
        <v>2272</v>
      </c>
      <c r="C1044" s="404" t="s">
        <v>2273</v>
      </c>
      <c r="D1044" s="404" t="s">
        <v>2224</v>
      </c>
      <c r="E1044" s="404" t="s">
        <v>2225</v>
      </c>
      <c r="F1044" s="404" t="s">
        <v>2096</v>
      </c>
      <c r="G1044" s="367" t="s">
        <v>2217</v>
      </c>
      <c r="H1044" s="400" t="s">
        <v>2098</v>
      </c>
    </row>
    <row r="1045" spans="2:8" s="41" customFormat="1">
      <c r="B1045" s="403" t="s">
        <v>2274</v>
      </c>
      <c r="C1045" s="404" t="s">
        <v>2275</v>
      </c>
      <c r="D1045" s="404" t="s">
        <v>2224</v>
      </c>
      <c r="E1045" s="404" t="s">
        <v>2225</v>
      </c>
      <c r="F1045" s="404" t="s">
        <v>2096</v>
      </c>
      <c r="G1045" s="367" t="s">
        <v>2217</v>
      </c>
      <c r="H1045" s="400" t="s">
        <v>2098</v>
      </c>
    </row>
    <row r="1046" spans="2:8" s="41" customFormat="1">
      <c r="B1046" s="403" t="s">
        <v>2276</v>
      </c>
      <c r="C1046" s="404" t="s">
        <v>2277</v>
      </c>
      <c r="D1046" s="404" t="s">
        <v>2224</v>
      </c>
      <c r="E1046" s="404" t="s">
        <v>2225</v>
      </c>
      <c r="F1046" s="404" t="s">
        <v>2096</v>
      </c>
      <c r="G1046" s="367" t="s">
        <v>2217</v>
      </c>
      <c r="H1046" s="400" t="s">
        <v>2098</v>
      </c>
    </row>
    <row r="1047" spans="2:8" s="41" customFormat="1">
      <c r="B1047" s="403" t="s">
        <v>2278</v>
      </c>
      <c r="C1047" s="404" t="s">
        <v>2279</v>
      </c>
      <c r="D1047" s="404" t="s">
        <v>2224</v>
      </c>
      <c r="E1047" s="404" t="s">
        <v>2225</v>
      </c>
      <c r="F1047" s="404" t="s">
        <v>2096</v>
      </c>
      <c r="G1047" s="367" t="s">
        <v>2217</v>
      </c>
      <c r="H1047" s="400" t="s">
        <v>2098</v>
      </c>
    </row>
    <row r="1048" spans="2:8" s="41" customFormat="1">
      <c r="B1048" s="403" t="s">
        <v>2280</v>
      </c>
      <c r="C1048" s="404" t="s">
        <v>2281</v>
      </c>
      <c r="D1048" s="404" t="s">
        <v>2224</v>
      </c>
      <c r="E1048" s="404" t="s">
        <v>2225</v>
      </c>
      <c r="F1048" s="404" t="s">
        <v>2096</v>
      </c>
      <c r="G1048" s="367" t="s">
        <v>2217</v>
      </c>
      <c r="H1048" s="400" t="s">
        <v>2098</v>
      </c>
    </row>
    <row r="1049" spans="2:8" s="41" customFormat="1">
      <c r="B1049" s="403" t="s">
        <v>2282</v>
      </c>
      <c r="C1049" s="404" t="s">
        <v>2283</v>
      </c>
      <c r="D1049" s="404" t="s">
        <v>2224</v>
      </c>
      <c r="E1049" s="404" t="s">
        <v>2225</v>
      </c>
      <c r="F1049" s="404" t="s">
        <v>2096</v>
      </c>
      <c r="G1049" s="367" t="s">
        <v>2217</v>
      </c>
      <c r="H1049" s="400" t="s">
        <v>2098</v>
      </c>
    </row>
    <row r="1050" spans="2:8" s="41" customFormat="1">
      <c r="B1050" s="403" t="s">
        <v>2284</v>
      </c>
      <c r="C1050" s="404" t="s">
        <v>2285</v>
      </c>
      <c r="D1050" s="404" t="s">
        <v>2224</v>
      </c>
      <c r="E1050" s="404" t="s">
        <v>2225</v>
      </c>
      <c r="F1050" s="404" t="s">
        <v>2096</v>
      </c>
      <c r="G1050" s="367" t="s">
        <v>2217</v>
      </c>
      <c r="H1050" s="400" t="s">
        <v>2098</v>
      </c>
    </row>
    <row r="1051" spans="2:8" s="41" customFormat="1">
      <c r="B1051" s="403" t="s">
        <v>2286</v>
      </c>
      <c r="C1051" s="404" t="s">
        <v>2287</v>
      </c>
      <c r="D1051" s="404" t="s">
        <v>2224</v>
      </c>
      <c r="E1051" s="404" t="s">
        <v>2225</v>
      </c>
      <c r="F1051" s="404" t="s">
        <v>2096</v>
      </c>
      <c r="G1051" s="367" t="s">
        <v>2217</v>
      </c>
      <c r="H1051" s="400" t="s">
        <v>2098</v>
      </c>
    </row>
    <row r="1052" spans="2:8" s="41" customFormat="1">
      <c r="B1052" s="403" t="s">
        <v>2288</v>
      </c>
      <c r="C1052" s="404" t="s">
        <v>2289</v>
      </c>
      <c r="D1052" s="404" t="s">
        <v>2224</v>
      </c>
      <c r="E1052" s="404" t="s">
        <v>2225</v>
      </c>
      <c r="F1052" s="404" t="s">
        <v>2096</v>
      </c>
      <c r="G1052" s="367" t="s">
        <v>2217</v>
      </c>
      <c r="H1052" s="400" t="s">
        <v>2098</v>
      </c>
    </row>
    <row r="1053" spans="2:8" s="41" customFormat="1">
      <c r="B1053" s="403" t="s">
        <v>2290</v>
      </c>
      <c r="C1053" s="404" t="s">
        <v>2291</v>
      </c>
      <c r="D1053" s="404" t="s">
        <v>2224</v>
      </c>
      <c r="E1053" s="404" t="s">
        <v>2225</v>
      </c>
      <c r="F1053" s="404" t="s">
        <v>2096</v>
      </c>
      <c r="G1053" s="367" t="s">
        <v>2217</v>
      </c>
      <c r="H1053" s="400" t="s">
        <v>2098</v>
      </c>
    </row>
    <row r="1054" spans="2:8" s="41" customFormat="1">
      <c r="B1054" s="403" t="s">
        <v>2292</v>
      </c>
      <c r="C1054" s="404" t="s">
        <v>2293</v>
      </c>
      <c r="D1054" s="404" t="s">
        <v>2224</v>
      </c>
      <c r="E1054" s="404" t="s">
        <v>2225</v>
      </c>
      <c r="F1054" s="404" t="s">
        <v>2096</v>
      </c>
      <c r="G1054" s="367" t="s">
        <v>2217</v>
      </c>
      <c r="H1054" s="400" t="s">
        <v>2098</v>
      </c>
    </row>
    <row r="1055" spans="2:8" s="41" customFormat="1">
      <c r="B1055" s="403" t="s">
        <v>2294</v>
      </c>
      <c r="C1055" s="404" t="s">
        <v>2295</v>
      </c>
      <c r="D1055" s="404" t="s">
        <v>2224</v>
      </c>
      <c r="E1055" s="404" t="s">
        <v>2225</v>
      </c>
      <c r="F1055" s="404" t="s">
        <v>2096</v>
      </c>
      <c r="G1055" s="367" t="s">
        <v>2217</v>
      </c>
      <c r="H1055" s="400" t="s">
        <v>2098</v>
      </c>
    </row>
    <row r="1056" spans="2:8" s="41" customFormat="1">
      <c r="B1056" s="403" t="s">
        <v>2296</v>
      </c>
      <c r="C1056" s="404" t="s">
        <v>2297</v>
      </c>
      <c r="D1056" s="404" t="s">
        <v>2224</v>
      </c>
      <c r="E1056" s="404" t="s">
        <v>2225</v>
      </c>
      <c r="F1056" s="404" t="s">
        <v>2096</v>
      </c>
      <c r="G1056" s="367" t="s">
        <v>2217</v>
      </c>
      <c r="H1056" s="400" t="s">
        <v>2098</v>
      </c>
    </row>
    <row r="1057" spans="2:8" s="41" customFormat="1">
      <c r="B1057" s="403" t="s">
        <v>2298</v>
      </c>
      <c r="C1057" s="404" t="s">
        <v>2299</v>
      </c>
      <c r="D1057" s="404" t="s">
        <v>2224</v>
      </c>
      <c r="E1057" s="404" t="s">
        <v>2225</v>
      </c>
      <c r="F1057" s="404" t="s">
        <v>2096</v>
      </c>
      <c r="G1057" s="367" t="s">
        <v>2217</v>
      </c>
      <c r="H1057" s="400" t="s">
        <v>2098</v>
      </c>
    </row>
    <row r="1058" spans="2:8" s="41" customFormat="1">
      <c r="B1058" s="403" t="s">
        <v>2300</v>
      </c>
      <c r="C1058" s="404" t="s">
        <v>2301</v>
      </c>
      <c r="D1058" s="404" t="s">
        <v>2224</v>
      </c>
      <c r="E1058" s="404" t="s">
        <v>2225</v>
      </c>
      <c r="F1058" s="404" t="s">
        <v>2096</v>
      </c>
      <c r="G1058" s="367" t="s">
        <v>2217</v>
      </c>
      <c r="H1058" s="400" t="s">
        <v>2098</v>
      </c>
    </row>
    <row r="1059" spans="2:8" s="41" customFormat="1">
      <c r="B1059" s="403" t="s">
        <v>2302</v>
      </c>
      <c r="C1059" s="404" t="s">
        <v>2303</v>
      </c>
      <c r="D1059" s="404" t="s">
        <v>2224</v>
      </c>
      <c r="E1059" s="404" t="s">
        <v>2225</v>
      </c>
      <c r="F1059" s="404" t="s">
        <v>2096</v>
      </c>
      <c r="G1059" s="367" t="s">
        <v>2217</v>
      </c>
      <c r="H1059" s="400" t="s">
        <v>2098</v>
      </c>
    </row>
    <row r="1060" spans="2:8" s="41" customFormat="1">
      <c r="B1060" s="403" t="s">
        <v>2304</v>
      </c>
      <c r="C1060" s="404" t="s">
        <v>2305</v>
      </c>
      <c r="D1060" s="404" t="s">
        <v>2224</v>
      </c>
      <c r="E1060" s="404" t="s">
        <v>2225</v>
      </c>
      <c r="F1060" s="404" t="s">
        <v>2096</v>
      </c>
      <c r="G1060" s="367" t="s">
        <v>2097</v>
      </c>
      <c r="H1060" s="400" t="s">
        <v>2098</v>
      </c>
    </row>
    <row r="1061" spans="2:8" s="41" customFormat="1">
      <c r="B1061" s="403" t="s">
        <v>2306</v>
      </c>
      <c r="C1061" s="404" t="s">
        <v>2307</v>
      </c>
      <c r="D1061" s="404" t="s">
        <v>2224</v>
      </c>
      <c r="E1061" s="404" t="s">
        <v>2225</v>
      </c>
      <c r="F1061" s="404" t="s">
        <v>2096</v>
      </c>
      <c r="G1061" s="367" t="s">
        <v>2217</v>
      </c>
      <c r="H1061" s="400" t="s">
        <v>2098</v>
      </c>
    </row>
    <row r="1062" spans="2:8" s="41" customFormat="1">
      <c r="B1062" s="403" t="s">
        <v>2308</v>
      </c>
      <c r="C1062" s="404" t="s">
        <v>2309</v>
      </c>
      <c r="D1062" s="404" t="s">
        <v>2224</v>
      </c>
      <c r="E1062" s="404" t="s">
        <v>2225</v>
      </c>
      <c r="F1062" s="404" t="s">
        <v>2096</v>
      </c>
      <c r="G1062" s="367" t="s">
        <v>2097</v>
      </c>
      <c r="H1062" s="400" t="s">
        <v>2098</v>
      </c>
    </row>
    <row r="1063" spans="2:8" s="41" customFormat="1">
      <c r="B1063" s="403" t="s">
        <v>2310</v>
      </c>
      <c r="C1063" s="404" t="s">
        <v>2311</v>
      </c>
      <c r="D1063" s="404" t="s">
        <v>2224</v>
      </c>
      <c r="E1063" s="404" t="s">
        <v>2225</v>
      </c>
      <c r="F1063" s="404" t="s">
        <v>2096</v>
      </c>
      <c r="G1063" s="367" t="s">
        <v>2097</v>
      </c>
      <c r="H1063" s="400" t="s">
        <v>2098</v>
      </c>
    </row>
    <row r="1064" spans="2:8" s="41" customFormat="1">
      <c r="B1064" s="403" t="s">
        <v>2312</v>
      </c>
      <c r="C1064" s="404" t="s">
        <v>2313</v>
      </c>
      <c r="D1064" s="404" t="s">
        <v>2224</v>
      </c>
      <c r="E1064" s="404" t="s">
        <v>2225</v>
      </c>
      <c r="F1064" s="404" t="s">
        <v>2096</v>
      </c>
      <c r="G1064" s="367" t="s">
        <v>2097</v>
      </c>
      <c r="H1064" s="400" t="s">
        <v>2098</v>
      </c>
    </row>
    <row r="1065" spans="2:8" s="41" customFormat="1">
      <c r="B1065" s="403" t="s">
        <v>2314</v>
      </c>
      <c r="C1065" s="404" t="s">
        <v>2315</v>
      </c>
      <c r="D1065" s="404" t="s">
        <v>2224</v>
      </c>
      <c r="E1065" s="404" t="s">
        <v>2225</v>
      </c>
      <c r="F1065" s="404" t="s">
        <v>2096</v>
      </c>
      <c r="G1065" s="367" t="s">
        <v>2097</v>
      </c>
      <c r="H1065" s="400" t="s">
        <v>2098</v>
      </c>
    </row>
    <row r="1066" spans="2:8" s="41" customFormat="1">
      <c r="B1066" s="403" t="s">
        <v>2316</v>
      </c>
      <c r="C1066" s="404" t="s">
        <v>2317</v>
      </c>
      <c r="D1066" s="404" t="s">
        <v>2224</v>
      </c>
      <c r="E1066" s="404" t="s">
        <v>2225</v>
      </c>
      <c r="F1066" s="404" t="s">
        <v>2096</v>
      </c>
      <c r="G1066" s="367" t="s">
        <v>2097</v>
      </c>
      <c r="H1066" s="400" t="s">
        <v>2098</v>
      </c>
    </row>
    <row r="1067" spans="2:8" s="41" customFormat="1">
      <c r="B1067" s="403" t="s">
        <v>2318</v>
      </c>
      <c r="C1067" s="404" t="s">
        <v>2319</v>
      </c>
      <c r="D1067" s="404" t="s">
        <v>2224</v>
      </c>
      <c r="E1067" s="404" t="s">
        <v>2225</v>
      </c>
      <c r="F1067" s="404" t="s">
        <v>2096</v>
      </c>
      <c r="G1067" s="367" t="s">
        <v>2097</v>
      </c>
      <c r="H1067" s="400" t="s">
        <v>2098</v>
      </c>
    </row>
    <row r="1068" spans="2:8" s="41" customFormat="1">
      <c r="B1068" s="403" t="s">
        <v>2320</v>
      </c>
      <c r="C1068" s="404" t="s">
        <v>2321</v>
      </c>
      <c r="D1068" s="404" t="s">
        <v>2224</v>
      </c>
      <c r="E1068" s="404" t="s">
        <v>2225</v>
      </c>
      <c r="F1068" s="404" t="s">
        <v>2096</v>
      </c>
      <c r="G1068" s="367" t="s">
        <v>2097</v>
      </c>
      <c r="H1068" s="400" t="s">
        <v>2098</v>
      </c>
    </row>
    <row r="1069" spans="2:8" s="41" customFormat="1">
      <c r="B1069" s="403" t="s">
        <v>2322</v>
      </c>
      <c r="C1069" s="404" t="s">
        <v>2323</v>
      </c>
      <c r="D1069" s="404" t="s">
        <v>2224</v>
      </c>
      <c r="E1069" s="404" t="s">
        <v>2225</v>
      </c>
      <c r="F1069" s="404" t="s">
        <v>2096</v>
      </c>
      <c r="G1069" s="367" t="s">
        <v>2097</v>
      </c>
      <c r="H1069" s="400" t="s">
        <v>2098</v>
      </c>
    </row>
    <row r="1070" spans="2:8" s="41" customFormat="1">
      <c r="B1070" s="403" t="s">
        <v>2324</v>
      </c>
      <c r="C1070" s="404" t="s">
        <v>2325</v>
      </c>
      <c r="D1070" s="404" t="s">
        <v>2326</v>
      </c>
      <c r="E1070" s="404" t="s">
        <v>2327</v>
      </c>
      <c r="F1070" s="404" t="s">
        <v>2096</v>
      </c>
      <c r="G1070" s="367" t="s">
        <v>2097</v>
      </c>
      <c r="H1070" s="400" t="s">
        <v>2098</v>
      </c>
    </row>
    <row r="1071" spans="2:8" s="41" customFormat="1">
      <c r="B1071" s="403" t="s">
        <v>2328</v>
      </c>
      <c r="C1071" s="404" t="s">
        <v>2329</v>
      </c>
      <c r="D1071" s="404" t="s">
        <v>2326</v>
      </c>
      <c r="E1071" s="404" t="s">
        <v>2327</v>
      </c>
      <c r="F1071" s="404" t="s">
        <v>2096</v>
      </c>
      <c r="G1071" s="367" t="s">
        <v>2097</v>
      </c>
      <c r="H1071" s="400" t="s">
        <v>2098</v>
      </c>
    </row>
    <row r="1072" spans="2:8" s="41" customFormat="1">
      <c r="B1072" s="403" t="s">
        <v>2330</v>
      </c>
      <c r="C1072" s="404" t="s">
        <v>2331</v>
      </c>
      <c r="D1072" s="404" t="s">
        <v>2326</v>
      </c>
      <c r="E1072" s="404" t="s">
        <v>2327</v>
      </c>
      <c r="F1072" s="404" t="s">
        <v>2096</v>
      </c>
      <c r="G1072" s="367" t="s">
        <v>2097</v>
      </c>
      <c r="H1072" s="400" t="s">
        <v>2098</v>
      </c>
    </row>
    <row r="1073" spans="2:8" s="41" customFormat="1">
      <c r="B1073" s="403" t="s">
        <v>2332</v>
      </c>
      <c r="C1073" s="404" t="s">
        <v>2333</v>
      </c>
      <c r="D1073" s="404" t="s">
        <v>2326</v>
      </c>
      <c r="E1073" s="404" t="s">
        <v>2327</v>
      </c>
      <c r="F1073" s="404" t="s">
        <v>2096</v>
      </c>
      <c r="G1073" s="367" t="s">
        <v>2097</v>
      </c>
      <c r="H1073" s="400" t="s">
        <v>2098</v>
      </c>
    </row>
    <row r="1074" spans="2:8" s="41" customFormat="1">
      <c r="B1074" s="403" t="s">
        <v>2334</v>
      </c>
      <c r="C1074" s="404" t="s">
        <v>2335</v>
      </c>
      <c r="D1074" s="404" t="s">
        <v>2326</v>
      </c>
      <c r="E1074" s="404" t="s">
        <v>2327</v>
      </c>
      <c r="F1074" s="404" t="s">
        <v>2096</v>
      </c>
      <c r="G1074" s="367" t="s">
        <v>2097</v>
      </c>
      <c r="H1074" s="400" t="s">
        <v>2098</v>
      </c>
    </row>
    <row r="1075" spans="2:8" s="41" customFormat="1">
      <c r="B1075" s="403" t="s">
        <v>2336</v>
      </c>
      <c r="C1075" s="404" t="s">
        <v>2337</v>
      </c>
      <c r="D1075" s="404" t="s">
        <v>2326</v>
      </c>
      <c r="E1075" s="404" t="s">
        <v>2327</v>
      </c>
      <c r="F1075" s="404" t="s">
        <v>2096</v>
      </c>
      <c r="G1075" s="367" t="s">
        <v>2097</v>
      </c>
      <c r="H1075" s="400" t="s">
        <v>2098</v>
      </c>
    </row>
    <row r="1076" spans="2:8" s="41" customFormat="1">
      <c r="B1076" s="403" t="s">
        <v>2338</v>
      </c>
      <c r="C1076" s="404" t="s">
        <v>2339</v>
      </c>
      <c r="D1076" s="404" t="s">
        <v>2326</v>
      </c>
      <c r="E1076" s="404" t="s">
        <v>2327</v>
      </c>
      <c r="F1076" s="404" t="s">
        <v>2096</v>
      </c>
      <c r="G1076" s="367" t="s">
        <v>2097</v>
      </c>
      <c r="H1076" s="400" t="s">
        <v>2098</v>
      </c>
    </row>
    <row r="1077" spans="2:8" s="41" customFormat="1">
      <c r="B1077" s="403" t="s">
        <v>2340</v>
      </c>
      <c r="C1077" s="404" t="s">
        <v>2341</v>
      </c>
      <c r="D1077" s="404" t="s">
        <v>2326</v>
      </c>
      <c r="E1077" s="404" t="s">
        <v>2327</v>
      </c>
      <c r="F1077" s="404" t="s">
        <v>2096</v>
      </c>
      <c r="G1077" s="367" t="s">
        <v>2097</v>
      </c>
      <c r="H1077" s="400" t="s">
        <v>2098</v>
      </c>
    </row>
    <row r="1078" spans="2:8" s="41" customFormat="1">
      <c r="B1078" s="403" t="s">
        <v>2342</v>
      </c>
      <c r="C1078" s="404" t="s">
        <v>2343</v>
      </c>
      <c r="D1078" s="404" t="s">
        <v>2326</v>
      </c>
      <c r="E1078" s="404" t="s">
        <v>2327</v>
      </c>
      <c r="F1078" s="404" t="s">
        <v>2096</v>
      </c>
      <c r="G1078" s="367" t="s">
        <v>2097</v>
      </c>
      <c r="H1078" s="400" t="s">
        <v>2098</v>
      </c>
    </row>
    <row r="1079" spans="2:8" s="41" customFormat="1">
      <c r="B1079" s="403" t="s">
        <v>2344</v>
      </c>
      <c r="C1079" s="404" t="s">
        <v>2345</v>
      </c>
      <c r="D1079" s="404" t="s">
        <v>2326</v>
      </c>
      <c r="E1079" s="404" t="s">
        <v>2327</v>
      </c>
      <c r="F1079" s="404" t="s">
        <v>2096</v>
      </c>
      <c r="G1079" s="367" t="s">
        <v>2097</v>
      </c>
      <c r="H1079" s="400" t="s">
        <v>2098</v>
      </c>
    </row>
    <row r="1080" spans="2:8" s="41" customFormat="1">
      <c r="B1080" s="403" t="s">
        <v>2346</v>
      </c>
      <c r="C1080" s="404" t="s">
        <v>2347</v>
      </c>
      <c r="D1080" s="404" t="s">
        <v>2326</v>
      </c>
      <c r="E1080" s="404" t="s">
        <v>2327</v>
      </c>
      <c r="F1080" s="404" t="s">
        <v>2096</v>
      </c>
      <c r="G1080" s="367" t="s">
        <v>2097</v>
      </c>
      <c r="H1080" s="400" t="s">
        <v>2098</v>
      </c>
    </row>
    <row r="1081" spans="2:8" s="41" customFormat="1">
      <c r="B1081" s="403" t="s">
        <v>2348</v>
      </c>
      <c r="C1081" s="404" t="s">
        <v>2349</v>
      </c>
      <c r="D1081" s="404" t="s">
        <v>2326</v>
      </c>
      <c r="E1081" s="404" t="s">
        <v>2327</v>
      </c>
      <c r="F1081" s="404" t="s">
        <v>2096</v>
      </c>
      <c r="G1081" s="367" t="s">
        <v>2097</v>
      </c>
      <c r="H1081" s="400" t="s">
        <v>2098</v>
      </c>
    </row>
    <row r="1082" spans="2:8" s="41" customFormat="1">
      <c r="B1082" s="403" t="s">
        <v>2350</v>
      </c>
      <c r="C1082" s="404" t="s">
        <v>2351</v>
      </c>
      <c r="D1082" s="404" t="s">
        <v>2326</v>
      </c>
      <c r="E1082" s="404" t="s">
        <v>2327</v>
      </c>
      <c r="F1082" s="404" t="s">
        <v>2096</v>
      </c>
      <c r="G1082" s="367" t="s">
        <v>2097</v>
      </c>
      <c r="H1082" s="400" t="s">
        <v>2098</v>
      </c>
    </row>
    <row r="1083" spans="2:8" s="41" customFormat="1">
      <c r="B1083" s="403" t="s">
        <v>2352</v>
      </c>
      <c r="C1083" s="404" t="s">
        <v>2353</v>
      </c>
      <c r="D1083" s="404" t="s">
        <v>2326</v>
      </c>
      <c r="E1083" s="404" t="s">
        <v>2327</v>
      </c>
      <c r="F1083" s="404" t="s">
        <v>2096</v>
      </c>
      <c r="G1083" s="367" t="s">
        <v>2097</v>
      </c>
      <c r="H1083" s="400" t="s">
        <v>2098</v>
      </c>
    </row>
    <row r="1084" spans="2:8" s="41" customFormat="1">
      <c r="B1084" s="403" t="s">
        <v>2354</v>
      </c>
      <c r="C1084" s="404" t="s">
        <v>2355</v>
      </c>
      <c r="D1084" s="404" t="s">
        <v>2326</v>
      </c>
      <c r="E1084" s="404" t="s">
        <v>2327</v>
      </c>
      <c r="F1084" s="404" t="s">
        <v>2096</v>
      </c>
      <c r="G1084" s="367" t="s">
        <v>2097</v>
      </c>
      <c r="H1084" s="400" t="s">
        <v>2098</v>
      </c>
    </row>
    <row r="1085" spans="2:8" s="41" customFormat="1">
      <c r="B1085" s="403" t="s">
        <v>2356</v>
      </c>
      <c r="C1085" s="404" t="s">
        <v>2357</v>
      </c>
      <c r="D1085" s="404" t="s">
        <v>2326</v>
      </c>
      <c r="E1085" s="404" t="s">
        <v>2327</v>
      </c>
      <c r="F1085" s="404" t="s">
        <v>2096</v>
      </c>
      <c r="G1085" s="367" t="s">
        <v>2097</v>
      </c>
      <c r="H1085" s="400" t="s">
        <v>2098</v>
      </c>
    </row>
    <row r="1086" spans="2:8" s="41" customFormat="1">
      <c r="B1086" s="403" t="s">
        <v>2358</v>
      </c>
      <c r="C1086" s="404" t="s">
        <v>2359</v>
      </c>
      <c r="D1086" s="404" t="s">
        <v>2326</v>
      </c>
      <c r="E1086" s="404" t="s">
        <v>2327</v>
      </c>
      <c r="F1086" s="404" t="s">
        <v>2096</v>
      </c>
      <c r="G1086" s="367" t="s">
        <v>2097</v>
      </c>
      <c r="H1086" s="400" t="s">
        <v>2098</v>
      </c>
    </row>
    <row r="1087" spans="2:8" s="41" customFormat="1">
      <c r="B1087" s="403" t="s">
        <v>2360</v>
      </c>
      <c r="C1087" s="404" t="s">
        <v>2361</v>
      </c>
      <c r="D1087" s="404" t="s">
        <v>2326</v>
      </c>
      <c r="E1087" s="404" t="s">
        <v>2327</v>
      </c>
      <c r="F1087" s="404" t="s">
        <v>2096</v>
      </c>
      <c r="G1087" s="367" t="s">
        <v>2097</v>
      </c>
      <c r="H1087" s="400" t="s">
        <v>2098</v>
      </c>
    </row>
    <row r="1088" spans="2:8" s="41" customFormat="1">
      <c r="B1088" s="403" t="s">
        <v>2362</v>
      </c>
      <c r="C1088" s="404" t="s">
        <v>2363</v>
      </c>
      <c r="D1088" s="404" t="s">
        <v>2326</v>
      </c>
      <c r="E1088" s="404" t="s">
        <v>2327</v>
      </c>
      <c r="F1088" s="404" t="s">
        <v>2096</v>
      </c>
      <c r="G1088" s="367" t="s">
        <v>2097</v>
      </c>
      <c r="H1088" s="400" t="s">
        <v>2098</v>
      </c>
    </row>
    <row r="1089" spans="2:8" s="41" customFormat="1">
      <c r="B1089" s="403" t="s">
        <v>2364</v>
      </c>
      <c r="C1089" s="404" t="s">
        <v>2365</v>
      </c>
      <c r="D1089" s="404" t="s">
        <v>2326</v>
      </c>
      <c r="E1089" s="404" t="s">
        <v>2327</v>
      </c>
      <c r="F1089" s="404" t="s">
        <v>2096</v>
      </c>
      <c r="G1089" s="367" t="s">
        <v>2097</v>
      </c>
      <c r="H1089" s="400" t="s">
        <v>2098</v>
      </c>
    </row>
    <row r="1090" spans="2:8" s="41" customFormat="1">
      <c r="B1090" s="403" t="s">
        <v>2366</v>
      </c>
      <c r="C1090" s="404" t="s">
        <v>2367</v>
      </c>
      <c r="D1090" s="404" t="s">
        <v>2326</v>
      </c>
      <c r="E1090" s="404" t="s">
        <v>2327</v>
      </c>
      <c r="F1090" s="404" t="s">
        <v>2096</v>
      </c>
      <c r="G1090" s="367" t="s">
        <v>2097</v>
      </c>
      <c r="H1090" s="400" t="s">
        <v>2098</v>
      </c>
    </row>
    <row r="1091" spans="2:8" s="41" customFormat="1">
      <c r="B1091" s="403" t="s">
        <v>2368</v>
      </c>
      <c r="C1091" s="404" t="s">
        <v>2369</v>
      </c>
      <c r="D1091" s="404" t="s">
        <v>2326</v>
      </c>
      <c r="E1091" s="404" t="s">
        <v>2327</v>
      </c>
      <c r="F1091" s="404" t="s">
        <v>2096</v>
      </c>
      <c r="G1091" s="367" t="s">
        <v>2097</v>
      </c>
      <c r="H1091" s="400" t="s">
        <v>2098</v>
      </c>
    </row>
    <row r="1092" spans="2:8" s="41" customFormat="1">
      <c r="B1092" s="403" t="s">
        <v>2370</v>
      </c>
      <c r="C1092" s="404" t="s">
        <v>2371</v>
      </c>
      <c r="D1092" s="404" t="s">
        <v>2326</v>
      </c>
      <c r="E1092" s="404" t="s">
        <v>2327</v>
      </c>
      <c r="F1092" s="404" t="s">
        <v>2096</v>
      </c>
      <c r="G1092" s="367" t="s">
        <v>2097</v>
      </c>
      <c r="H1092" s="400" t="s">
        <v>2098</v>
      </c>
    </row>
    <row r="1093" spans="2:8" s="41" customFormat="1">
      <c r="B1093" s="403" t="s">
        <v>2372</v>
      </c>
      <c r="C1093" s="404" t="s">
        <v>2373</v>
      </c>
      <c r="D1093" s="404" t="s">
        <v>2326</v>
      </c>
      <c r="E1093" s="404" t="s">
        <v>2327</v>
      </c>
      <c r="F1093" s="404" t="s">
        <v>2096</v>
      </c>
      <c r="G1093" s="367" t="s">
        <v>2097</v>
      </c>
      <c r="H1093" s="400" t="s">
        <v>2098</v>
      </c>
    </row>
    <row r="1094" spans="2:8" s="41" customFormat="1">
      <c r="B1094" s="403" t="s">
        <v>2374</v>
      </c>
      <c r="C1094" s="404" t="s">
        <v>2375</v>
      </c>
      <c r="D1094" s="404" t="s">
        <v>2326</v>
      </c>
      <c r="E1094" s="404" t="s">
        <v>2327</v>
      </c>
      <c r="F1094" s="404" t="s">
        <v>2096</v>
      </c>
      <c r="G1094" s="367" t="s">
        <v>2097</v>
      </c>
      <c r="H1094" s="400" t="s">
        <v>2098</v>
      </c>
    </row>
    <row r="1095" spans="2:8" s="41" customFormat="1">
      <c r="B1095" s="403" t="s">
        <v>2376</v>
      </c>
      <c r="C1095" s="404" t="s">
        <v>2377</v>
      </c>
      <c r="D1095" s="404" t="s">
        <v>2326</v>
      </c>
      <c r="E1095" s="404" t="s">
        <v>2327</v>
      </c>
      <c r="F1095" s="404" t="s">
        <v>2096</v>
      </c>
      <c r="G1095" s="367" t="s">
        <v>2097</v>
      </c>
      <c r="H1095" s="400" t="s">
        <v>2098</v>
      </c>
    </row>
    <row r="1096" spans="2:8" s="41" customFormat="1">
      <c r="B1096" s="403" t="s">
        <v>2378</v>
      </c>
      <c r="C1096" s="404" t="s">
        <v>2379</v>
      </c>
      <c r="D1096" s="404" t="s">
        <v>2326</v>
      </c>
      <c r="E1096" s="404" t="s">
        <v>2327</v>
      </c>
      <c r="F1096" s="404" t="s">
        <v>2096</v>
      </c>
      <c r="G1096" s="367" t="s">
        <v>2097</v>
      </c>
      <c r="H1096" s="400" t="s">
        <v>2098</v>
      </c>
    </row>
    <row r="1097" spans="2:8" s="41" customFormat="1">
      <c r="B1097" s="403" t="s">
        <v>2380</v>
      </c>
      <c r="C1097" s="404" t="s">
        <v>2381</v>
      </c>
      <c r="D1097" s="404" t="s">
        <v>2326</v>
      </c>
      <c r="E1097" s="404" t="s">
        <v>2327</v>
      </c>
      <c r="F1097" s="404" t="s">
        <v>2096</v>
      </c>
      <c r="G1097" s="367" t="s">
        <v>2097</v>
      </c>
      <c r="H1097" s="400" t="s">
        <v>2098</v>
      </c>
    </row>
    <row r="1098" spans="2:8" s="41" customFormat="1">
      <c r="B1098" s="403" t="s">
        <v>2382</v>
      </c>
      <c r="C1098" s="404" t="s">
        <v>2383</v>
      </c>
      <c r="D1098" s="404" t="s">
        <v>2326</v>
      </c>
      <c r="E1098" s="404" t="s">
        <v>2327</v>
      </c>
      <c r="F1098" s="404" t="s">
        <v>2096</v>
      </c>
      <c r="G1098" s="367" t="s">
        <v>2097</v>
      </c>
      <c r="H1098" s="400" t="s">
        <v>2098</v>
      </c>
    </row>
    <row r="1099" spans="2:8" s="41" customFormat="1">
      <c r="B1099" s="403" t="s">
        <v>2384</v>
      </c>
      <c r="C1099" s="404" t="s">
        <v>2385</v>
      </c>
      <c r="D1099" s="404" t="s">
        <v>2326</v>
      </c>
      <c r="E1099" s="404" t="s">
        <v>2327</v>
      </c>
      <c r="F1099" s="404" t="s">
        <v>2096</v>
      </c>
      <c r="G1099" s="367" t="s">
        <v>2217</v>
      </c>
      <c r="H1099" s="400" t="s">
        <v>2098</v>
      </c>
    </row>
    <row r="1100" spans="2:8" s="41" customFormat="1">
      <c r="B1100" s="403" t="s">
        <v>2386</v>
      </c>
      <c r="C1100" s="404" t="s">
        <v>2387</v>
      </c>
      <c r="D1100" s="404" t="s">
        <v>2326</v>
      </c>
      <c r="E1100" s="404" t="s">
        <v>2327</v>
      </c>
      <c r="F1100" s="404" t="s">
        <v>2096</v>
      </c>
      <c r="G1100" s="367" t="s">
        <v>2217</v>
      </c>
      <c r="H1100" s="400" t="s">
        <v>2098</v>
      </c>
    </row>
    <row r="1101" spans="2:8" s="41" customFormat="1">
      <c r="B1101" s="403" t="s">
        <v>2388</v>
      </c>
      <c r="C1101" s="404" t="s">
        <v>2389</v>
      </c>
      <c r="D1101" s="404" t="s">
        <v>2326</v>
      </c>
      <c r="E1101" s="404" t="s">
        <v>2327</v>
      </c>
      <c r="F1101" s="404" t="s">
        <v>2096</v>
      </c>
      <c r="G1101" s="367" t="s">
        <v>2217</v>
      </c>
      <c r="H1101" s="400" t="s">
        <v>2098</v>
      </c>
    </row>
    <row r="1102" spans="2:8" s="41" customFormat="1">
      <c r="B1102" s="403" t="s">
        <v>2390</v>
      </c>
      <c r="C1102" s="404" t="s">
        <v>2391</v>
      </c>
      <c r="D1102" s="404" t="s">
        <v>2392</v>
      </c>
      <c r="E1102" s="404" t="s">
        <v>2393</v>
      </c>
      <c r="F1102" s="404" t="s">
        <v>2096</v>
      </c>
      <c r="G1102" s="367" t="s">
        <v>2097</v>
      </c>
      <c r="H1102" s="400" t="s">
        <v>2098</v>
      </c>
    </row>
    <row r="1103" spans="2:8" s="41" customFormat="1">
      <c r="B1103" s="403" t="s">
        <v>2394</v>
      </c>
      <c r="C1103" s="404" t="s">
        <v>2395</v>
      </c>
      <c r="D1103" s="404" t="s">
        <v>2392</v>
      </c>
      <c r="E1103" s="404" t="s">
        <v>2393</v>
      </c>
      <c r="F1103" s="404" t="s">
        <v>2096</v>
      </c>
      <c r="G1103" s="367" t="s">
        <v>2097</v>
      </c>
      <c r="H1103" s="400" t="s">
        <v>2098</v>
      </c>
    </row>
    <row r="1104" spans="2:8" s="41" customFormat="1">
      <c r="B1104" s="403" t="s">
        <v>2396</v>
      </c>
      <c r="C1104" s="404" t="s">
        <v>2397</v>
      </c>
      <c r="D1104" s="404" t="s">
        <v>2392</v>
      </c>
      <c r="E1104" s="404" t="s">
        <v>2393</v>
      </c>
      <c r="F1104" s="404" t="s">
        <v>2096</v>
      </c>
      <c r="G1104" s="367" t="s">
        <v>2097</v>
      </c>
      <c r="H1104" s="400" t="s">
        <v>2098</v>
      </c>
    </row>
    <row r="1105" spans="2:8" s="41" customFormat="1">
      <c r="B1105" s="403" t="s">
        <v>2398</v>
      </c>
      <c r="C1105" s="404" t="s">
        <v>2399</v>
      </c>
      <c r="D1105" s="404" t="s">
        <v>2392</v>
      </c>
      <c r="E1105" s="404" t="s">
        <v>2393</v>
      </c>
      <c r="F1105" s="404" t="s">
        <v>2096</v>
      </c>
      <c r="G1105" s="367" t="s">
        <v>2097</v>
      </c>
      <c r="H1105" s="400" t="s">
        <v>2098</v>
      </c>
    </row>
    <row r="1106" spans="2:8" s="41" customFormat="1">
      <c r="B1106" s="403" t="s">
        <v>2400</v>
      </c>
      <c r="C1106" s="404" t="s">
        <v>2401</v>
      </c>
      <c r="D1106" s="404" t="s">
        <v>2392</v>
      </c>
      <c r="E1106" s="404" t="s">
        <v>2393</v>
      </c>
      <c r="F1106" s="404" t="s">
        <v>2096</v>
      </c>
      <c r="G1106" s="367" t="s">
        <v>2097</v>
      </c>
      <c r="H1106" s="400" t="s">
        <v>2098</v>
      </c>
    </row>
    <row r="1107" spans="2:8" s="41" customFormat="1">
      <c r="B1107" s="403" t="s">
        <v>2402</v>
      </c>
      <c r="C1107" s="404" t="s">
        <v>2403</v>
      </c>
      <c r="D1107" s="404" t="s">
        <v>2392</v>
      </c>
      <c r="E1107" s="404" t="s">
        <v>2393</v>
      </c>
      <c r="F1107" s="404" t="s">
        <v>2096</v>
      </c>
      <c r="G1107" s="367" t="s">
        <v>2097</v>
      </c>
      <c r="H1107" s="400" t="s">
        <v>2098</v>
      </c>
    </row>
    <row r="1108" spans="2:8" s="41" customFormat="1">
      <c r="B1108" s="403" t="s">
        <v>2404</v>
      </c>
      <c r="C1108" s="404" t="s">
        <v>2405</v>
      </c>
      <c r="D1108" s="404" t="s">
        <v>2392</v>
      </c>
      <c r="E1108" s="404" t="s">
        <v>2393</v>
      </c>
      <c r="F1108" s="404" t="s">
        <v>2096</v>
      </c>
      <c r="G1108" s="367" t="s">
        <v>2097</v>
      </c>
      <c r="H1108" s="400" t="s">
        <v>2098</v>
      </c>
    </row>
    <row r="1109" spans="2:8" s="41" customFormat="1">
      <c r="B1109" s="403" t="s">
        <v>2406</v>
      </c>
      <c r="C1109" s="404" t="s">
        <v>2407</v>
      </c>
      <c r="D1109" s="404" t="s">
        <v>2392</v>
      </c>
      <c r="E1109" s="404" t="s">
        <v>2393</v>
      </c>
      <c r="F1109" s="404" t="s">
        <v>2096</v>
      </c>
      <c r="G1109" s="367" t="s">
        <v>2097</v>
      </c>
      <c r="H1109" s="400" t="s">
        <v>2098</v>
      </c>
    </row>
    <row r="1110" spans="2:8" s="41" customFormat="1">
      <c r="B1110" s="403" t="s">
        <v>2408</v>
      </c>
      <c r="C1110" s="404" t="s">
        <v>2409</v>
      </c>
      <c r="D1110" s="404" t="s">
        <v>2392</v>
      </c>
      <c r="E1110" s="404" t="s">
        <v>2393</v>
      </c>
      <c r="F1110" s="404" t="s">
        <v>2096</v>
      </c>
      <c r="G1110" s="367" t="s">
        <v>2097</v>
      </c>
      <c r="H1110" s="400" t="s">
        <v>2098</v>
      </c>
    </row>
    <row r="1111" spans="2:8" s="41" customFormat="1">
      <c r="B1111" s="403" t="s">
        <v>2410</v>
      </c>
      <c r="C1111" s="404" t="s">
        <v>2411</v>
      </c>
      <c r="D1111" s="404" t="s">
        <v>2392</v>
      </c>
      <c r="E1111" s="404" t="s">
        <v>2393</v>
      </c>
      <c r="F1111" s="404" t="s">
        <v>2096</v>
      </c>
      <c r="G1111" s="367" t="s">
        <v>2097</v>
      </c>
      <c r="H1111" s="400" t="s">
        <v>2098</v>
      </c>
    </row>
    <row r="1112" spans="2:8" s="41" customFormat="1">
      <c r="B1112" s="403" t="s">
        <v>2412</v>
      </c>
      <c r="C1112" s="404" t="s">
        <v>2413</v>
      </c>
      <c r="D1112" s="404" t="s">
        <v>2392</v>
      </c>
      <c r="E1112" s="404" t="s">
        <v>2393</v>
      </c>
      <c r="F1112" s="404" t="s">
        <v>2096</v>
      </c>
      <c r="G1112" s="367" t="s">
        <v>2097</v>
      </c>
      <c r="H1112" s="400" t="s">
        <v>2098</v>
      </c>
    </row>
    <row r="1113" spans="2:8" s="41" customFormat="1">
      <c r="B1113" s="403" t="s">
        <v>2414</v>
      </c>
      <c r="C1113" s="404" t="s">
        <v>2415</v>
      </c>
      <c r="D1113" s="404" t="s">
        <v>2392</v>
      </c>
      <c r="E1113" s="404" t="s">
        <v>2393</v>
      </c>
      <c r="F1113" s="404" t="s">
        <v>2096</v>
      </c>
      <c r="G1113" s="367" t="s">
        <v>2097</v>
      </c>
      <c r="H1113" s="400" t="s">
        <v>2098</v>
      </c>
    </row>
    <row r="1114" spans="2:8" s="41" customFormat="1">
      <c r="B1114" s="403" t="s">
        <v>2416</v>
      </c>
      <c r="C1114" s="404" t="s">
        <v>2417</v>
      </c>
      <c r="D1114" s="404" t="s">
        <v>2392</v>
      </c>
      <c r="E1114" s="404" t="s">
        <v>2393</v>
      </c>
      <c r="F1114" s="404" t="s">
        <v>2096</v>
      </c>
      <c r="G1114" s="367" t="s">
        <v>2097</v>
      </c>
      <c r="H1114" s="400" t="s">
        <v>2098</v>
      </c>
    </row>
    <row r="1115" spans="2:8" s="41" customFormat="1">
      <c r="B1115" s="403" t="s">
        <v>2418</v>
      </c>
      <c r="C1115" s="404" t="s">
        <v>2419</v>
      </c>
      <c r="D1115" s="404" t="s">
        <v>2392</v>
      </c>
      <c r="E1115" s="404" t="s">
        <v>2393</v>
      </c>
      <c r="F1115" s="404" t="s">
        <v>2096</v>
      </c>
      <c r="G1115" s="367" t="s">
        <v>2097</v>
      </c>
      <c r="H1115" s="400" t="s">
        <v>2098</v>
      </c>
    </row>
    <row r="1116" spans="2:8" s="41" customFormat="1">
      <c r="B1116" s="403" t="s">
        <v>2420</v>
      </c>
      <c r="C1116" s="404" t="s">
        <v>2421</v>
      </c>
      <c r="D1116" s="404" t="s">
        <v>2392</v>
      </c>
      <c r="E1116" s="404" t="s">
        <v>2393</v>
      </c>
      <c r="F1116" s="404" t="s">
        <v>2096</v>
      </c>
      <c r="G1116" s="367" t="s">
        <v>2097</v>
      </c>
      <c r="H1116" s="400" t="s">
        <v>2098</v>
      </c>
    </row>
    <row r="1117" spans="2:8" s="41" customFormat="1">
      <c r="B1117" s="403" t="s">
        <v>2422</v>
      </c>
      <c r="C1117" s="404" t="s">
        <v>2423</v>
      </c>
      <c r="D1117" s="404" t="s">
        <v>2392</v>
      </c>
      <c r="E1117" s="404" t="s">
        <v>2393</v>
      </c>
      <c r="F1117" s="404" t="s">
        <v>2096</v>
      </c>
      <c r="G1117" s="367" t="s">
        <v>2097</v>
      </c>
      <c r="H1117" s="400" t="s">
        <v>2098</v>
      </c>
    </row>
    <row r="1118" spans="2:8" s="41" customFormat="1">
      <c r="B1118" s="403" t="s">
        <v>2424</v>
      </c>
      <c r="C1118" s="404" t="s">
        <v>2425</v>
      </c>
      <c r="D1118" s="404" t="s">
        <v>2392</v>
      </c>
      <c r="E1118" s="404" t="s">
        <v>2393</v>
      </c>
      <c r="F1118" s="404" t="s">
        <v>2096</v>
      </c>
      <c r="G1118" s="367" t="s">
        <v>2097</v>
      </c>
      <c r="H1118" s="400" t="s">
        <v>2098</v>
      </c>
    </row>
    <row r="1119" spans="2:8" s="41" customFormat="1">
      <c r="B1119" s="403" t="s">
        <v>2426</v>
      </c>
      <c r="C1119" s="404" t="s">
        <v>2427</v>
      </c>
      <c r="D1119" s="404" t="s">
        <v>2392</v>
      </c>
      <c r="E1119" s="404" t="s">
        <v>2393</v>
      </c>
      <c r="F1119" s="404" t="s">
        <v>2096</v>
      </c>
      <c r="G1119" s="367" t="s">
        <v>2097</v>
      </c>
      <c r="H1119" s="400" t="s">
        <v>2098</v>
      </c>
    </row>
    <row r="1120" spans="2:8" s="41" customFormat="1">
      <c r="B1120" s="403" t="s">
        <v>2428</v>
      </c>
      <c r="C1120" s="404" t="s">
        <v>2429</v>
      </c>
      <c r="D1120" s="404" t="s">
        <v>2392</v>
      </c>
      <c r="E1120" s="404" t="s">
        <v>2393</v>
      </c>
      <c r="F1120" s="404" t="s">
        <v>2096</v>
      </c>
      <c r="G1120" s="367" t="s">
        <v>2097</v>
      </c>
      <c r="H1120" s="400" t="s">
        <v>2098</v>
      </c>
    </row>
    <row r="1121" spans="2:8" s="41" customFormat="1">
      <c r="B1121" s="403" t="s">
        <v>2430</v>
      </c>
      <c r="C1121" s="404" t="s">
        <v>2431</v>
      </c>
      <c r="D1121" s="404" t="s">
        <v>2392</v>
      </c>
      <c r="E1121" s="404" t="s">
        <v>2393</v>
      </c>
      <c r="F1121" s="404" t="s">
        <v>2096</v>
      </c>
      <c r="G1121" s="367" t="s">
        <v>2097</v>
      </c>
      <c r="H1121" s="400" t="s">
        <v>2098</v>
      </c>
    </row>
    <row r="1122" spans="2:8" s="41" customFormat="1">
      <c r="B1122" s="403" t="s">
        <v>2432</v>
      </c>
      <c r="C1122" s="404" t="s">
        <v>2433</v>
      </c>
      <c r="D1122" s="404" t="s">
        <v>2392</v>
      </c>
      <c r="E1122" s="404" t="s">
        <v>2393</v>
      </c>
      <c r="F1122" s="404" t="s">
        <v>2096</v>
      </c>
      <c r="G1122" s="367" t="s">
        <v>2097</v>
      </c>
      <c r="H1122" s="400" t="s">
        <v>2098</v>
      </c>
    </row>
    <row r="1123" spans="2:8" s="41" customFormat="1">
      <c r="B1123" s="403" t="s">
        <v>2434</v>
      </c>
      <c r="C1123" s="404" t="s">
        <v>2435</v>
      </c>
      <c r="D1123" s="404" t="s">
        <v>2392</v>
      </c>
      <c r="E1123" s="404" t="s">
        <v>2393</v>
      </c>
      <c r="F1123" s="404" t="s">
        <v>2096</v>
      </c>
      <c r="G1123" s="367" t="s">
        <v>2097</v>
      </c>
      <c r="H1123" s="400" t="s">
        <v>2098</v>
      </c>
    </row>
    <row r="1124" spans="2:8" s="41" customFormat="1">
      <c r="B1124" s="403" t="s">
        <v>2436</v>
      </c>
      <c r="C1124" s="404" t="s">
        <v>2437</v>
      </c>
      <c r="D1124" s="404" t="s">
        <v>2392</v>
      </c>
      <c r="E1124" s="404" t="s">
        <v>2393</v>
      </c>
      <c r="F1124" s="404" t="s">
        <v>2096</v>
      </c>
      <c r="G1124" s="367" t="s">
        <v>2097</v>
      </c>
      <c r="H1124" s="400" t="s">
        <v>2098</v>
      </c>
    </row>
    <row r="1125" spans="2:8" s="41" customFormat="1">
      <c r="B1125" s="403" t="s">
        <v>2438</v>
      </c>
      <c r="C1125" s="404" t="s">
        <v>2439</v>
      </c>
      <c r="D1125" s="404" t="s">
        <v>2392</v>
      </c>
      <c r="E1125" s="404" t="s">
        <v>2393</v>
      </c>
      <c r="F1125" s="404" t="s">
        <v>2096</v>
      </c>
      <c r="G1125" s="367" t="s">
        <v>2097</v>
      </c>
      <c r="H1125" s="400" t="s">
        <v>2098</v>
      </c>
    </row>
    <row r="1126" spans="2:8" s="41" customFormat="1">
      <c r="B1126" s="403" t="s">
        <v>2440</v>
      </c>
      <c r="C1126" s="404" t="s">
        <v>2441</v>
      </c>
      <c r="D1126" s="404" t="s">
        <v>2392</v>
      </c>
      <c r="E1126" s="404" t="s">
        <v>2393</v>
      </c>
      <c r="F1126" s="404" t="s">
        <v>2096</v>
      </c>
      <c r="G1126" s="367" t="s">
        <v>2097</v>
      </c>
      <c r="H1126" s="400" t="s">
        <v>2098</v>
      </c>
    </row>
    <row r="1127" spans="2:8" s="41" customFormat="1">
      <c r="B1127" s="403" t="s">
        <v>2442</v>
      </c>
      <c r="C1127" s="404" t="s">
        <v>2443</v>
      </c>
      <c r="D1127" s="404" t="s">
        <v>2444</v>
      </c>
      <c r="E1127" s="404" t="s">
        <v>2445</v>
      </c>
      <c r="F1127" s="404" t="s">
        <v>2096</v>
      </c>
      <c r="G1127" s="367" t="s">
        <v>2097</v>
      </c>
      <c r="H1127" s="400" t="s">
        <v>2098</v>
      </c>
    </row>
    <row r="1128" spans="2:8" s="41" customFormat="1">
      <c r="B1128" s="403" t="s">
        <v>2446</v>
      </c>
      <c r="C1128" s="404" t="s">
        <v>2447</v>
      </c>
      <c r="D1128" s="404" t="s">
        <v>2444</v>
      </c>
      <c r="E1128" s="404" t="s">
        <v>2445</v>
      </c>
      <c r="F1128" s="404" t="s">
        <v>2096</v>
      </c>
      <c r="G1128" s="367" t="s">
        <v>2097</v>
      </c>
      <c r="H1128" s="400" t="s">
        <v>2098</v>
      </c>
    </row>
    <row r="1129" spans="2:8" s="41" customFormat="1">
      <c r="B1129" s="403" t="s">
        <v>2448</v>
      </c>
      <c r="C1129" s="404" t="s">
        <v>2449</v>
      </c>
      <c r="D1129" s="404" t="s">
        <v>2444</v>
      </c>
      <c r="E1129" s="404" t="s">
        <v>2445</v>
      </c>
      <c r="F1129" s="404" t="s">
        <v>2096</v>
      </c>
      <c r="G1129" s="367" t="s">
        <v>2097</v>
      </c>
      <c r="H1129" s="400" t="s">
        <v>2098</v>
      </c>
    </row>
    <row r="1130" spans="2:8" s="41" customFormat="1">
      <c r="B1130" s="403" t="s">
        <v>2450</v>
      </c>
      <c r="C1130" s="404" t="s">
        <v>2451</v>
      </c>
      <c r="D1130" s="404" t="s">
        <v>2444</v>
      </c>
      <c r="E1130" s="404" t="s">
        <v>2445</v>
      </c>
      <c r="F1130" s="404" t="s">
        <v>2096</v>
      </c>
      <c r="G1130" s="367" t="s">
        <v>2097</v>
      </c>
      <c r="H1130" s="400" t="s">
        <v>2098</v>
      </c>
    </row>
    <row r="1131" spans="2:8" s="41" customFormat="1">
      <c r="B1131" s="403" t="s">
        <v>2452</v>
      </c>
      <c r="C1131" s="404" t="s">
        <v>2453</v>
      </c>
      <c r="D1131" s="404" t="s">
        <v>2444</v>
      </c>
      <c r="E1131" s="404" t="s">
        <v>2445</v>
      </c>
      <c r="F1131" s="404" t="s">
        <v>2096</v>
      </c>
      <c r="G1131" s="367" t="s">
        <v>2217</v>
      </c>
      <c r="H1131" s="400" t="s">
        <v>2098</v>
      </c>
    </row>
    <row r="1132" spans="2:8" s="41" customFormat="1">
      <c r="B1132" s="403" t="s">
        <v>2454</v>
      </c>
      <c r="C1132" s="404" t="s">
        <v>2455</v>
      </c>
      <c r="D1132" s="404" t="s">
        <v>2444</v>
      </c>
      <c r="E1132" s="404" t="s">
        <v>2445</v>
      </c>
      <c r="F1132" s="404" t="s">
        <v>2096</v>
      </c>
      <c r="G1132" s="367" t="s">
        <v>2217</v>
      </c>
      <c r="H1132" s="400" t="s">
        <v>2098</v>
      </c>
    </row>
    <row r="1133" spans="2:8" s="41" customFormat="1">
      <c r="B1133" s="403" t="s">
        <v>2456</v>
      </c>
      <c r="C1133" s="404" t="s">
        <v>2457</v>
      </c>
      <c r="D1133" s="404" t="s">
        <v>2444</v>
      </c>
      <c r="E1133" s="404" t="s">
        <v>2445</v>
      </c>
      <c r="F1133" s="404" t="s">
        <v>2096</v>
      </c>
      <c r="G1133" s="367" t="s">
        <v>2097</v>
      </c>
      <c r="H1133" s="400" t="s">
        <v>2098</v>
      </c>
    </row>
    <row r="1134" spans="2:8" s="41" customFormat="1">
      <c r="B1134" s="403" t="s">
        <v>2458</v>
      </c>
      <c r="C1134" s="404" t="s">
        <v>2459</v>
      </c>
      <c r="D1134" s="404" t="s">
        <v>2444</v>
      </c>
      <c r="E1134" s="404" t="s">
        <v>2445</v>
      </c>
      <c r="F1134" s="404" t="s">
        <v>2096</v>
      </c>
      <c r="G1134" s="367" t="s">
        <v>2217</v>
      </c>
      <c r="H1134" s="400" t="s">
        <v>2098</v>
      </c>
    </row>
    <row r="1135" spans="2:8" s="41" customFormat="1">
      <c r="B1135" s="403" t="s">
        <v>2460</v>
      </c>
      <c r="C1135" s="404" t="s">
        <v>2461</v>
      </c>
      <c r="D1135" s="404" t="s">
        <v>2444</v>
      </c>
      <c r="E1135" s="404" t="s">
        <v>2445</v>
      </c>
      <c r="F1135" s="404" t="s">
        <v>2096</v>
      </c>
      <c r="G1135" s="367" t="s">
        <v>2217</v>
      </c>
      <c r="H1135" s="400" t="s">
        <v>2098</v>
      </c>
    </row>
    <row r="1136" spans="2:8" s="41" customFormat="1">
      <c r="B1136" s="403" t="s">
        <v>2462</v>
      </c>
      <c r="C1136" s="404" t="s">
        <v>2463</v>
      </c>
      <c r="D1136" s="404" t="s">
        <v>2444</v>
      </c>
      <c r="E1136" s="404" t="s">
        <v>2445</v>
      </c>
      <c r="F1136" s="404" t="s">
        <v>2096</v>
      </c>
      <c r="G1136" s="367" t="s">
        <v>2217</v>
      </c>
      <c r="H1136" s="400" t="s">
        <v>2098</v>
      </c>
    </row>
    <row r="1137" spans="2:8" s="41" customFormat="1">
      <c r="B1137" s="403" t="s">
        <v>2464</v>
      </c>
      <c r="C1137" s="404" t="s">
        <v>2465</v>
      </c>
      <c r="D1137" s="404" t="s">
        <v>2444</v>
      </c>
      <c r="E1137" s="404" t="s">
        <v>2445</v>
      </c>
      <c r="F1137" s="404" t="s">
        <v>2096</v>
      </c>
      <c r="G1137" s="367" t="s">
        <v>2217</v>
      </c>
      <c r="H1137" s="400" t="s">
        <v>2098</v>
      </c>
    </row>
    <row r="1138" spans="2:8" s="41" customFormat="1">
      <c r="B1138" s="403" t="s">
        <v>2466</v>
      </c>
      <c r="C1138" s="404" t="s">
        <v>2467</v>
      </c>
      <c r="D1138" s="404" t="s">
        <v>2444</v>
      </c>
      <c r="E1138" s="404" t="s">
        <v>2445</v>
      </c>
      <c r="F1138" s="404" t="s">
        <v>2096</v>
      </c>
      <c r="G1138" s="367" t="s">
        <v>2217</v>
      </c>
      <c r="H1138" s="400" t="s">
        <v>2098</v>
      </c>
    </row>
    <row r="1139" spans="2:8" s="41" customFormat="1">
      <c r="B1139" s="403" t="s">
        <v>2468</v>
      </c>
      <c r="C1139" s="404" t="s">
        <v>2469</v>
      </c>
      <c r="D1139" s="404" t="s">
        <v>2444</v>
      </c>
      <c r="E1139" s="404" t="s">
        <v>2445</v>
      </c>
      <c r="F1139" s="404" t="s">
        <v>2096</v>
      </c>
      <c r="G1139" s="367" t="s">
        <v>2097</v>
      </c>
      <c r="H1139" s="400" t="s">
        <v>2098</v>
      </c>
    </row>
    <row r="1140" spans="2:8" s="41" customFormat="1">
      <c r="B1140" s="403" t="s">
        <v>2470</v>
      </c>
      <c r="C1140" s="404" t="s">
        <v>2471</v>
      </c>
      <c r="D1140" s="404" t="s">
        <v>2444</v>
      </c>
      <c r="E1140" s="404" t="s">
        <v>2445</v>
      </c>
      <c r="F1140" s="404" t="s">
        <v>2096</v>
      </c>
      <c r="G1140" s="367" t="s">
        <v>2097</v>
      </c>
      <c r="H1140" s="400" t="s">
        <v>2098</v>
      </c>
    </row>
    <row r="1141" spans="2:8" s="41" customFormat="1">
      <c r="B1141" s="403" t="s">
        <v>2472</v>
      </c>
      <c r="C1141" s="404" t="s">
        <v>2473</v>
      </c>
      <c r="D1141" s="404" t="s">
        <v>2444</v>
      </c>
      <c r="E1141" s="404" t="s">
        <v>2445</v>
      </c>
      <c r="F1141" s="404" t="s">
        <v>2096</v>
      </c>
      <c r="G1141" s="367" t="s">
        <v>2217</v>
      </c>
      <c r="H1141" s="400" t="s">
        <v>2098</v>
      </c>
    </row>
    <row r="1142" spans="2:8" s="41" customFormat="1">
      <c r="B1142" s="403" t="s">
        <v>2474</v>
      </c>
      <c r="C1142" s="404" t="s">
        <v>2475</v>
      </c>
      <c r="D1142" s="404" t="s">
        <v>2444</v>
      </c>
      <c r="E1142" s="404" t="s">
        <v>2445</v>
      </c>
      <c r="F1142" s="404" t="s">
        <v>2096</v>
      </c>
      <c r="G1142" s="367" t="s">
        <v>2217</v>
      </c>
      <c r="H1142" s="400" t="s">
        <v>2098</v>
      </c>
    </row>
    <row r="1143" spans="2:8" s="41" customFormat="1">
      <c r="B1143" s="403" t="s">
        <v>2476</v>
      </c>
      <c r="C1143" s="404" t="s">
        <v>2477</v>
      </c>
      <c r="D1143" s="404" t="s">
        <v>2444</v>
      </c>
      <c r="E1143" s="404" t="s">
        <v>2445</v>
      </c>
      <c r="F1143" s="404" t="s">
        <v>2096</v>
      </c>
      <c r="G1143" s="367" t="s">
        <v>2217</v>
      </c>
      <c r="H1143" s="400" t="s">
        <v>2098</v>
      </c>
    </row>
    <row r="1144" spans="2:8" s="41" customFormat="1">
      <c r="B1144" s="403" t="s">
        <v>2478</v>
      </c>
      <c r="C1144" s="404" t="s">
        <v>2479</v>
      </c>
      <c r="D1144" s="404" t="s">
        <v>2444</v>
      </c>
      <c r="E1144" s="404" t="s">
        <v>2445</v>
      </c>
      <c r="F1144" s="404" t="s">
        <v>2096</v>
      </c>
      <c r="G1144" s="367" t="s">
        <v>2217</v>
      </c>
      <c r="H1144" s="400" t="s">
        <v>2098</v>
      </c>
    </row>
    <row r="1145" spans="2:8" s="41" customFormat="1">
      <c r="B1145" s="403" t="s">
        <v>2480</v>
      </c>
      <c r="C1145" s="404" t="s">
        <v>2481</v>
      </c>
      <c r="D1145" s="404" t="s">
        <v>2444</v>
      </c>
      <c r="E1145" s="404" t="s">
        <v>2445</v>
      </c>
      <c r="F1145" s="404" t="s">
        <v>2096</v>
      </c>
      <c r="G1145" s="367" t="s">
        <v>2217</v>
      </c>
      <c r="H1145" s="400" t="s">
        <v>2098</v>
      </c>
    </row>
    <row r="1146" spans="2:8" s="41" customFormat="1">
      <c r="B1146" s="403" t="s">
        <v>2482</v>
      </c>
      <c r="C1146" s="404" t="s">
        <v>2483</v>
      </c>
      <c r="D1146" s="404" t="s">
        <v>2444</v>
      </c>
      <c r="E1146" s="404" t="s">
        <v>2445</v>
      </c>
      <c r="F1146" s="404" t="s">
        <v>2096</v>
      </c>
      <c r="G1146" s="367" t="s">
        <v>2217</v>
      </c>
      <c r="H1146" s="400" t="s">
        <v>2098</v>
      </c>
    </row>
    <row r="1147" spans="2:8" s="41" customFormat="1">
      <c r="B1147" s="403" t="s">
        <v>2484</v>
      </c>
      <c r="C1147" s="404" t="s">
        <v>2485</v>
      </c>
      <c r="D1147" s="404" t="s">
        <v>2444</v>
      </c>
      <c r="E1147" s="404" t="s">
        <v>2445</v>
      </c>
      <c r="F1147" s="404" t="s">
        <v>2096</v>
      </c>
      <c r="G1147" s="367" t="s">
        <v>2217</v>
      </c>
      <c r="H1147" s="400" t="s">
        <v>2098</v>
      </c>
    </row>
    <row r="1148" spans="2:8" s="41" customFormat="1">
      <c r="B1148" s="403" t="s">
        <v>2486</v>
      </c>
      <c r="C1148" s="404" t="s">
        <v>2487</v>
      </c>
      <c r="D1148" s="404" t="s">
        <v>2444</v>
      </c>
      <c r="E1148" s="404" t="s">
        <v>2445</v>
      </c>
      <c r="F1148" s="404" t="s">
        <v>2096</v>
      </c>
      <c r="G1148" s="367" t="s">
        <v>2217</v>
      </c>
      <c r="H1148" s="400" t="s">
        <v>2098</v>
      </c>
    </row>
    <row r="1149" spans="2:8" s="41" customFormat="1">
      <c r="B1149" s="403" t="s">
        <v>2488</v>
      </c>
      <c r="C1149" s="404" t="s">
        <v>2489</v>
      </c>
      <c r="D1149" s="404" t="s">
        <v>2444</v>
      </c>
      <c r="E1149" s="404" t="s">
        <v>2445</v>
      </c>
      <c r="F1149" s="404" t="s">
        <v>2096</v>
      </c>
      <c r="G1149" s="367" t="s">
        <v>2217</v>
      </c>
      <c r="H1149" s="400" t="s">
        <v>2098</v>
      </c>
    </row>
    <row r="1150" spans="2:8" s="41" customFormat="1">
      <c r="B1150" s="403" t="s">
        <v>2490</v>
      </c>
      <c r="C1150" s="404" t="s">
        <v>2491</v>
      </c>
      <c r="D1150" s="404" t="s">
        <v>2444</v>
      </c>
      <c r="E1150" s="404" t="s">
        <v>2445</v>
      </c>
      <c r="F1150" s="404" t="s">
        <v>2096</v>
      </c>
      <c r="G1150" s="367" t="s">
        <v>2217</v>
      </c>
      <c r="H1150" s="400" t="s">
        <v>2098</v>
      </c>
    </row>
    <row r="1151" spans="2:8" s="41" customFormat="1">
      <c r="B1151" s="403" t="s">
        <v>2492</v>
      </c>
      <c r="C1151" s="404" t="s">
        <v>2493</v>
      </c>
      <c r="D1151" s="404" t="s">
        <v>2444</v>
      </c>
      <c r="E1151" s="404" t="s">
        <v>2445</v>
      </c>
      <c r="F1151" s="404" t="s">
        <v>2096</v>
      </c>
      <c r="G1151" s="367" t="s">
        <v>2217</v>
      </c>
      <c r="H1151" s="400" t="s">
        <v>2098</v>
      </c>
    </row>
    <row r="1152" spans="2:8" s="41" customFormat="1">
      <c r="B1152" s="403" t="s">
        <v>2494</v>
      </c>
      <c r="C1152" s="404" t="s">
        <v>2495</v>
      </c>
      <c r="D1152" s="404" t="s">
        <v>2444</v>
      </c>
      <c r="E1152" s="404" t="s">
        <v>2445</v>
      </c>
      <c r="F1152" s="404" t="s">
        <v>2096</v>
      </c>
      <c r="G1152" s="367" t="s">
        <v>2217</v>
      </c>
      <c r="H1152" s="400" t="s">
        <v>2098</v>
      </c>
    </row>
    <row r="1153" spans="2:8" s="41" customFormat="1">
      <c r="B1153" s="403" t="s">
        <v>2496</v>
      </c>
      <c r="C1153" s="404" t="s">
        <v>2497</v>
      </c>
      <c r="D1153" s="404" t="s">
        <v>2444</v>
      </c>
      <c r="E1153" s="404" t="s">
        <v>2445</v>
      </c>
      <c r="F1153" s="404" t="s">
        <v>2096</v>
      </c>
      <c r="G1153" s="367" t="s">
        <v>2217</v>
      </c>
      <c r="H1153" s="400" t="s">
        <v>2098</v>
      </c>
    </row>
    <row r="1154" spans="2:8" s="41" customFormat="1">
      <c r="B1154" s="403" t="s">
        <v>2498</v>
      </c>
      <c r="C1154" s="404" t="s">
        <v>2499</v>
      </c>
      <c r="D1154" s="404" t="s">
        <v>2444</v>
      </c>
      <c r="E1154" s="404" t="s">
        <v>2445</v>
      </c>
      <c r="F1154" s="404" t="s">
        <v>2096</v>
      </c>
      <c r="G1154" s="367" t="s">
        <v>2217</v>
      </c>
      <c r="H1154" s="400" t="s">
        <v>2098</v>
      </c>
    </row>
    <row r="1155" spans="2:8" s="41" customFormat="1">
      <c r="B1155" s="403" t="s">
        <v>2500</v>
      </c>
      <c r="C1155" s="404" t="s">
        <v>2501</v>
      </c>
      <c r="D1155" s="404" t="s">
        <v>2444</v>
      </c>
      <c r="E1155" s="404" t="s">
        <v>2445</v>
      </c>
      <c r="F1155" s="404" t="s">
        <v>2096</v>
      </c>
      <c r="G1155" s="367" t="s">
        <v>2097</v>
      </c>
      <c r="H1155" s="400" t="s">
        <v>2098</v>
      </c>
    </row>
    <row r="1156" spans="2:8" s="41" customFormat="1">
      <c r="B1156" s="403" t="s">
        <v>2502</v>
      </c>
      <c r="C1156" s="404" t="s">
        <v>2503</v>
      </c>
      <c r="D1156" s="404" t="s">
        <v>2444</v>
      </c>
      <c r="E1156" s="404" t="s">
        <v>2445</v>
      </c>
      <c r="F1156" s="404" t="s">
        <v>2096</v>
      </c>
      <c r="G1156" s="367" t="s">
        <v>2097</v>
      </c>
      <c r="H1156" s="400" t="s">
        <v>2098</v>
      </c>
    </row>
    <row r="1157" spans="2:8" s="41" customFormat="1">
      <c r="B1157" s="403" t="s">
        <v>2504</v>
      </c>
      <c r="C1157" s="404" t="s">
        <v>2505</v>
      </c>
      <c r="D1157" s="404" t="s">
        <v>2506</v>
      </c>
      <c r="E1157" s="404" t="s">
        <v>2507</v>
      </c>
      <c r="F1157" s="404" t="s">
        <v>2096</v>
      </c>
      <c r="G1157" s="367" t="s">
        <v>2217</v>
      </c>
      <c r="H1157" s="400" t="s">
        <v>2098</v>
      </c>
    </row>
    <row r="1158" spans="2:8" s="41" customFormat="1">
      <c r="B1158" s="403" t="s">
        <v>2508</v>
      </c>
      <c r="C1158" s="404" t="s">
        <v>2509</v>
      </c>
      <c r="D1158" s="404" t="s">
        <v>2506</v>
      </c>
      <c r="E1158" s="404" t="s">
        <v>2507</v>
      </c>
      <c r="F1158" s="404" t="s">
        <v>2096</v>
      </c>
      <c r="G1158" s="367" t="s">
        <v>2217</v>
      </c>
      <c r="H1158" s="400" t="s">
        <v>2098</v>
      </c>
    </row>
    <row r="1159" spans="2:8" s="41" customFormat="1">
      <c r="B1159" s="403" t="s">
        <v>2510</v>
      </c>
      <c r="C1159" s="404" t="s">
        <v>2511</v>
      </c>
      <c r="D1159" s="404" t="s">
        <v>2506</v>
      </c>
      <c r="E1159" s="404" t="s">
        <v>2507</v>
      </c>
      <c r="F1159" s="404" t="s">
        <v>2096</v>
      </c>
      <c r="G1159" s="367" t="s">
        <v>2217</v>
      </c>
      <c r="H1159" s="400" t="s">
        <v>2098</v>
      </c>
    </row>
    <row r="1160" spans="2:8" s="41" customFormat="1">
      <c r="B1160" s="403" t="s">
        <v>2512</v>
      </c>
      <c r="C1160" s="404" t="s">
        <v>2513</v>
      </c>
      <c r="D1160" s="404" t="s">
        <v>2506</v>
      </c>
      <c r="E1160" s="404" t="s">
        <v>2507</v>
      </c>
      <c r="F1160" s="404" t="s">
        <v>2096</v>
      </c>
      <c r="G1160" s="367" t="s">
        <v>2217</v>
      </c>
      <c r="H1160" s="400" t="s">
        <v>2098</v>
      </c>
    </row>
    <row r="1161" spans="2:8" s="41" customFormat="1">
      <c r="B1161" s="403" t="s">
        <v>2514</v>
      </c>
      <c r="C1161" s="404" t="s">
        <v>2515</v>
      </c>
      <c r="D1161" s="404" t="s">
        <v>2506</v>
      </c>
      <c r="E1161" s="404" t="s">
        <v>2507</v>
      </c>
      <c r="F1161" s="404" t="s">
        <v>2096</v>
      </c>
      <c r="G1161" s="367" t="s">
        <v>2097</v>
      </c>
      <c r="H1161" s="400" t="s">
        <v>2098</v>
      </c>
    </row>
    <row r="1162" spans="2:8" s="41" customFormat="1">
      <c r="B1162" s="403" t="s">
        <v>2516</v>
      </c>
      <c r="C1162" s="404" t="s">
        <v>2517</v>
      </c>
      <c r="D1162" s="404" t="s">
        <v>2506</v>
      </c>
      <c r="E1162" s="404" t="s">
        <v>2507</v>
      </c>
      <c r="F1162" s="404" t="s">
        <v>2096</v>
      </c>
      <c r="G1162" s="367" t="s">
        <v>2217</v>
      </c>
      <c r="H1162" s="400" t="s">
        <v>2098</v>
      </c>
    </row>
    <row r="1163" spans="2:8" s="41" customFormat="1">
      <c r="B1163" s="403" t="s">
        <v>2518</v>
      </c>
      <c r="C1163" s="404" t="s">
        <v>2519</v>
      </c>
      <c r="D1163" s="404" t="s">
        <v>2506</v>
      </c>
      <c r="E1163" s="404" t="s">
        <v>2507</v>
      </c>
      <c r="F1163" s="404" t="s">
        <v>2096</v>
      </c>
      <c r="G1163" s="367" t="s">
        <v>2217</v>
      </c>
      <c r="H1163" s="400" t="s">
        <v>2098</v>
      </c>
    </row>
    <row r="1164" spans="2:8" s="41" customFormat="1">
      <c r="B1164" s="403" t="s">
        <v>2520</v>
      </c>
      <c r="C1164" s="404" t="s">
        <v>2521</v>
      </c>
      <c r="D1164" s="404" t="s">
        <v>2506</v>
      </c>
      <c r="E1164" s="404" t="s">
        <v>2507</v>
      </c>
      <c r="F1164" s="404" t="s">
        <v>2096</v>
      </c>
      <c r="G1164" s="367" t="s">
        <v>2217</v>
      </c>
      <c r="H1164" s="400" t="s">
        <v>2098</v>
      </c>
    </row>
    <row r="1165" spans="2:8" s="41" customFormat="1">
      <c r="B1165" s="403" t="s">
        <v>2522</v>
      </c>
      <c r="C1165" s="404" t="s">
        <v>2523</v>
      </c>
      <c r="D1165" s="404" t="s">
        <v>2506</v>
      </c>
      <c r="E1165" s="404" t="s">
        <v>2507</v>
      </c>
      <c r="F1165" s="404" t="s">
        <v>2096</v>
      </c>
      <c r="G1165" s="367" t="s">
        <v>2097</v>
      </c>
      <c r="H1165" s="400" t="s">
        <v>2098</v>
      </c>
    </row>
    <row r="1166" spans="2:8" s="41" customFormat="1">
      <c r="B1166" s="403" t="s">
        <v>2524</v>
      </c>
      <c r="C1166" s="404" t="s">
        <v>2525</v>
      </c>
      <c r="D1166" s="404" t="s">
        <v>2506</v>
      </c>
      <c r="E1166" s="404" t="s">
        <v>2507</v>
      </c>
      <c r="F1166" s="404" t="s">
        <v>2096</v>
      </c>
      <c r="G1166" s="367" t="s">
        <v>2097</v>
      </c>
      <c r="H1166" s="400" t="s">
        <v>2098</v>
      </c>
    </row>
    <row r="1167" spans="2:8" s="41" customFormat="1">
      <c r="B1167" s="403" t="s">
        <v>2526</v>
      </c>
      <c r="C1167" s="404" t="s">
        <v>2527</v>
      </c>
      <c r="D1167" s="404" t="s">
        <v>2506</v>
      </c>
      <c r="E1167" s="404" t="s">
        <v>2507</v>
      </c>
      <c r="F1167" s="404" t="s">
        <v>2096</v>
      </c>
      <c r="G1167" s="367" t="s">
        <v>2217</v>
      </c>
      <c r="H1167" s="400" t="s">
        <v>2098</v>
      </c>
    </row>
    <row r="1168" spans="2:8" s="41" customFormat="1">
      <c r="B1168" s="403" t="s">
        <v>2528</v>
      </c>
      <c r="C1168" s="404" t="s">
        <v>2529</v>
      </c>
      <c r="D1168" s="404" t="s">
        <v>2506</v>
      </c>
      <c r="E1168" s="404" t="s">
        <v>2507</v>
      </c>
      <c r="F1168" s="404" t="s">
        <v>2096</v>
      </c>
      <c r="G1168" s="367" t="s">
        <v>2097</v>
      </c>
      <c r="H1168" s="400" t="s">
        <v>2098</v>
      </c>
    </row>
    <row r="1169" spans="2:8" s="41" customFormat="1">
      <c r="B1169" s="403" t="s">
        <v>2530</v>
      </c>
      <c r="C1169" s="404" t="s">
        <v>2531</v>
      </c>
      <c r="D1169" s="404" t="s">
        <v>2506</v>
      </c>
      <c r="E1169" s="404" t="s">
        <v>2507</v>
      </c>
      <c r="F1169" s="404" t="s">
        <v>2096</v>
      </c>
      <c r="G1169" s="367" t="s">
        <v>2217</v>
      </c>
      <c r="H1169" s="400" t="s">
        <v>2098</v>
      </c>
    </row>
    <row r="1170" spans="2:8" s="41" customFormat="1">
      <c r="B1170" s="403" t="s">
        <v>2532</v>
      </c>
      <c r="C1170" s="404" t="s">
        <v>2533</v>
      </c>
      <c r="D1170" s="404" t="s">
        <v>2506</v>
      </c>
      <c r="E1170" s="404" t="s">
        <v>2507</v>
      </c>
      <c r="F1170" s="404" t="s">
        <v>2096</v>
      </c>
      <c r="G1170" s="367" t="s">
        <v>2217</v>
      </c>
      <c r="H1170" s="400" t="s">
        <v>2098</v>
      </c>
    </row>
    <row r="1171" spans="2:8" s="41" customFormat="1">
      <c r="B1171" s="403" t="s">
        <v>2534</v>
      </c>
      <c r="C1171" s="404" t="s">
        <v>2535</v>
      </c>
      <c r="D1171" s="404" t="s">
        <v>2506</v>
      </c>
      <c r="E1171" s="404" t="s">
        <v>2507</v>
      </c>
      <c r="F1171" s="404" t="s">
        <v>2096</v>
      </c>
      <c r="G1171" s="367" t="s">
        <v>2097</v>
      </c>
      <c r="H1171" s="400" t="s">
        <v>2098</v>
      </c>
    </row>
    <row r="1172" spans="2:8" s="41" customFormat="1">
      <c r="B1172" s="403" t="s">
        <v>2536</v>
      </c>
      <c r="C1172" s="404" t="s">
        <v>2537</v>
      </c>
      <c r="D1172" s="404" t="s">
        <v>2506</v>
      </c>
      <c r="E1172" s="404" t="s">
        <v>2507</v>
      </c>
      <c r="F1172" s="404" t="s">
        <v>2096</v>
      </c>
      <c r="G1172" s="367" t="s">
        <v>2097</v>
      </c>
      <c r="H1172" s="400" t="s">
        <v>2098</v>
      </c>
    </row>
    <row r="1173" spans="2:8" s="41" customFormat="1">
      <c r="B1173" s="403" t="s">
        <v>2538</v>
      </c>
      <c r="C1173" s="404" t="s">
        <v>2539</v>
      </c>
      <c r="D1173" s="404" t="s">
        <v>2506</v>
      </c>
      <c r="E1173" s="404" t="s">
        <v>2507</v>
      </c>
      <c r="F1173" s="404" t="s">
        <v>2096</v>
      </c>
      <c r="G1173" s="367" t="s">
        <v>2097</v>
      </c>
      <c r="H1173" s="400" t="s">
        <v>2098</v>
      </c>
    </row>
    <row r="1174" spans="2:8" s="41" customFormat="1">
      <c r="B1174" s="403" t="s">
        <v>2540</v>
      </c>
      <c r="C1174" s="404" t="s">
        <v>2541</v>
      </c>
      <c r="D1174" s="404" t="s">
        <v>2506</v>
      </c>
      <c r="E1174" s="404" t="s">
        <v>2507</v>
      </c>
      <c r="F1174" s="404" t="s">
        <v>2096</v>
      </c>
      <c r="G1174" s="367" t="s">
        <v>2097</v>
      </c>
      <c r="H1174" s="400" t="s">
        <v>2098</v>
      </c>
    </row>
    <row r="1175" spans="2:8" s="41" customFormat="1">
      <c r="B1175" s="403" t="s">
        <v>2542</v>
      </c>
      <c r="C1175" s="404" t="s">
        <v>2543</v>
      </c>
      <c r="D1175" s="404" t="s">
        <v>2506</v>
      </c>
      <c r="E1175" s="404" t="s">
        <v>2507</v>
      </c>
      <c r="F1175" s="404" t="s">
        <v>2096</v>
      </c>
      <c r="G1175" s="367" t="s">
        <v>2097</v>
      </c>
      <c r="H1175" s="400" t="s">
        <v>2098</v>
      </c>
    </row>
    <row r="1176" spans="2:8" s="41" customFormat="1">
      <c r="B1176" s="403" t="s">
        <v>2544</v>
      </c>
      <c r="C1176" s="404" t="s">
        <v>2545</v>
      </c>
      <c r="D1176" s="404" t="s">
        <v>2506</v>
      </c>
      <c r="E1176" s="404" t="s">
        <v>2507</v>
      </c>
      <c r="F1176" s="404" t="s">
        <v>2096</v>
      </c>
      <c r="G1176" s="367" t="s">
        <v>2097</v>
      </c>
      <c r="H1176" s="400" t="s">
        <v>2098</v>
      </c>
    </row>
    <row r="1177" spans="2:8" s="41" customFormat="1">
      <c r="B1177" s="403" t="s">
        <v>2546</v>
      </c>
      <c r="C1177" s="404" t="s">
        <v>2547</v>
      </c>
      <c r="D1177" s="404" t="s">
        <v>2506</v>
      </c>
      <c r="E1177" s="404" t="s">
        <v>2507</v>
      </c>
      <c r="F1177" s="404" t="s">
        <v>2096</v>
      </c>
      <c r="G1177" s="367" t="s">
        <v>2097</v>
      </c>
      <c r="H1177" s="400" t="s">
        <v>2098</v>
      </c>
    </row>
    <row r="1178" spans="2:8" s="41" customFormat="1">
      <c r="B1178" s="403" t="s">
        <v>2548</v>
      </c>
      <c r="C1178" s="404" t="s">
        <v>2549</v>
      </c>
      <c r="D1178" s="404" t="s">
        <v>2506</v>
      </c>
      <c r="E1178" s="404" t="s">
        <v>2507</v>
      </c>
      <c r="F1178" s="404" t="s">
        <v>2096</v>
      </c>
      <c r="G1178" s="367" t="s">
        <v>2097</v>
      </c>
      <c r="H1178" s="400" t="s">
        <v>2098</v>
      </c>
    </row>
    <row r="1179" spans="2:8" s="41" customFormat="1">
      <c r="B1179" s="403" t="s">
        <v>2550</v>
      </c>
      <c r="C1179" s="404" t="s">
        <v>2551</v>
      </c>
      <c r="D1179" s="404" t="s">
        <v>2506</v>
      </c>
      <c r="E1179" s="404" t="s">
        <v>2507</v>
      </c>
      <c r="F1179" s="404" t="s">
        <v>2096</v>
      </c>
      <c r="G1179" s="367" t="s">
        <v>2097</v>
      </c>
      <c r="H1179" s="400" t="s">
        <v>2098</v>
      </c>
    </row>
    <row r="1180" spans="2:8" s="41" customFormat="1">
      <c r="B1180" s="403" t="s">
        <v>2552</v>
      </c>
      <c r="C1180" s="404" t="s">
        <v>2553</v>
      </c>
      <c r="D1180" s="404" t="s">
        <v>2506</v>
      </c>
      <c r="E1180" s="404" t="s">
        <v>2507</v>
      </c>
      <c r="F1180" s="404" t="s">
        <v>2096</v>
      </c>
      <c r="G1180" s="367" t="s">
        <v>2097</v>
      </c>
      <c r="H1180" s="400" t="s">
        <v>2098</v>
      </c>
    </row>
    <row r="1181" spans="2:8" s="41" customFormat="1">
      <c r="B1181" s="403" t="s">
        <v>2554</v>
      </c>
      <c r="C1181" s="404" t="s">
        <v>2555</v>
      </c>
      <c r="D1181" s="404" t="s">
        <v>2506</v>
      </c>
      <c r="E1181" s="404" t="s">
        <v>2507</v>
      </c>
      <c r="F1181" s="404" t="s">
        <v>2096</v>
      </c>
      <c r="G1181" s="367" t="s">
        <v>2097</v>
      </c>
      <c r="H1181" s="400" t="s">
        <v>2098</v>
      </c>
    </row>
    <row r="1182" spans="2:8" s="41" customFormat="1">
      <c r="B1182" s="403" t="s">
        <v>2556</v>
      </c>
      <c r="C1182" s="404" t="s">
        <v>2557</v>
      </c>
      <c r="D1182" s="404" t="s">
        <v>2506</v>
      </c>
      <c r="E1182" s="404" t="s">
        <v>2507</v>
      </c>
      <c r="F1182" s="404" t="s">
        <v>2096</v>
      </c>
      <c r="G1182" s="367" t="s">
        <v>2097</v>
      </c>
      <c r="H1182" s="400" t="s">
        <v>2098</v>
      </c>
    </row>
    <row r="1183" spans="2:8" s="41" customFormat="1">
      <c r="B1183" s="403" t="s">
        <v>2558</v>
      </c>
      <c r="C1183" s="404" t="s">
        <v>2559</v>
      </c>
      <c r="D1183" s="404" t="s">
        <v>2506</v>
      </c>
      <c r="E1183" s="404" t="s">
        <v>2507</v>
      </c>
      <c r="F1183" s="404" t="s">
        <v>2096</v>
      </c>
      <c r="G1183" s="367" t="s">
        <v>2097</v>
      </c>
      <c r="H1183" s="400" t="s">
        <v>2098</v>
      </c>
    </row>
    <row r="1184" spans="2:8" s="41" customFormat="1">
      <c r="B1184" s="403" t="s">
        <v>2560</v>
      </c>
      <c r="C1184" s="404" t="s">
        <v>2561</v>
      </c>
      <c r="D1184" s="404" t="s">
        <v>2506</v>
      </c>
      <c r="E1184" s="404" t="s">
        <v>2507</v>
      </c>
      <c r="F1184" s="404" t="s">
        <v>2096</v>
      </c>
      <c r="G1184" s="367" t="s">
        <v>2097</v>
      </c>
      <c r="H1184" s="400" t="s">
        <v>2098</v>
      </c>
    </row>
    <row r="1185" spans="2:8" s="41" customFormat="1">
      <c r="B1185" s="403" t="s">
        <v>2562</v>
      </c>
      <c r="C1185" s="404" t="s">
        <v>2563</v>
      </c>
      <c r="D1185" s="404" t="s">
        <v>2506</v>
      </c>
      <c r="E1185" s="404" t="s">
        <v>2507</v>
      </c>
      <c r="F1185" s="404" t="s">
        <v>2096</v>
      </c>
      <c r="G1185" s="367" t="s">
        <v>2097</v>
      </c>
      <c r="H1185" s="400" t="s">
        <v>2098</v>
      </c>
    </row>
    <row r="1186" spans="2:8" s="41" customFormat="1">
      <c r="B1186" s="403" t="s">
        <v>2564</v>
      </c>
      <c r="C1186" s="404" t="s">
        <v>2565</v>
      </c>
      <c r="D1186" s="404" t="s">
        <v>2506</v>
      </c>
      <c r="E1186" s="404" t="s">
        <v>2507</v>
      </c>
      <c r="F1186" s="404" t="s">
        <v>2096</v>
      </c>
      <c r="G1186" s="367" t="s">
        <v>2097</v>
      </c>
      <c r="H1186" s="400" t="s">
        <v>2098</v>
      </c>
    </row>
    <row r="1187" spans="2:8" s="41" customFormat="1">
      <c r="B1187" s="403" t="s">
        <v>2566</v>
      </c>
      <c r="C1187" s="404" t="s">
        <v>2567</v>
      </c>
      <c r="D1187" s="404" t="s">
        <v>2506</v>
      </c>
      <c r="E1187" s="404" t="s">
        <v>2507</v>
      </c>
      <c r="F1187" s="404" t="s">
        <v>2096</v>
      </c>
      <c r="G1187" s="367" t="s">
        <v>2097</v>
      </c>
      <c r="H1187" s="400" t="s">
        <v>2098</v>
      </c>
    </row>
    <row r="1188" spans="2:8" s="41" customFormat="1">
      <c r="B1188" s="403" t="s">
        <v>2568</v>
      </c>
      <c r="C1188" s="404" t="s">
        <v>2569</v>
      </c>
      <c r="D1188" s="404" t="s">
        <v>2506</v>
      </c>
      <c r="E1188" s="404" t="s">
        <v>2507</v>
      </c>
      <c r="F1188" s="404" t="s">
        <v>2096</v>
      </c>
      <c r="G1188" s="367" t="s">
        <v>2097</v>
      </c>
      <c r="H1188" s="400" t="s">
        <v>2098</v>
      </c>
    </row>
    <row r="1189" spans="2:8" s="41" customFormat="1">
      <c r="B1189" s="403" t="s">
        <v>2570</v>
      </c>
      <c r="C1189" s="404" t="s">
        <v>2571</v>
      </c>
      <c r="D1189" s="404" t="s">
        <v>2506</v>
      </c>
      <c r="E1189" s="404" t="s">
        <v>2507</v>
      </c>
      <c r="F1189" s="404" t="s">
        <v>2096</v>
      </c>
      <c r="G1189" s="367" t="s">
        <v>2097</v>
      </c>
      <c r="H1189" s="400" t="s">
        <v>2098</v>
      </c>
    </row>
    <row r="1190" spans="2:8" s="41" customFormat="1">
      <c r="B1190" s="403" t="s">
        <v>2572</v>
      </c>
      <c r="C1190" s="404" t="s">
        <v>2573</v>
      </c>
      <c r="D1190" s="404" t="s">
        <v>2506</v>
      </c>
      <c r="E1190" s="404" t="s">
        <v>2507</v>
      </c>
      <c r="F1190" s="404" t="s">
        <v>2096</v>
      </c>
      <c r="G1190" s="367" t="s">
        <v>2097</v>
      </c>
      <c r="H1190" s="400" t="s">
        <v>2098</v>
      </c>
    </row>
    <row r="1191" spans="2:8" s="41" customFormat="1">
      <c r="B1191" s="403" t="s">
        <v>2574</v>
      </c>
      <c r="C1191" s="404" t="s">
        <v>2575</v>
      </c>
      <c r="D1191" s="404" t="s">
        <v>2506</v>
      </c>
      <c r="E1191" s="404" t="s">
        <v>2507</v>
      </c>
      <c r="F1191" s="404" t="s">
        <v>2096</v>
      </c>
      <c r="G1191" s="367" t="s">
        <v>2097</v>
      </c>
      <c r="H1191" s="400" t="s">
        <v>2098</v>
      </c>
    </row>
    <row r="1192" spans="2:8" s="41" customFormat="1">
      <c r="B1192" s="403" t="s">
        <v>2576</v>
      </c>
      <c r="C1192" s="404" t="s">
        <v>2577</v>
      </c>
      <c r="D1192" s="404" t="s">
        <v>2506</v>
      </c>
      <c r="E1192" s="404" t="s">
        <v>2507</v>
      </c>
      <c r="F1192" s="404" t="s">
        <v>2096</v>
      </c>
      <c r="G1192" s="367" t="s">
        <v>2097</v>
      </c>
      <c r="H1192" s="400" t="s">
        <v>2098</v>
      </c>
    </row>
    <row r="1193" spans="2:8" s="41" customFormat="1">
      <c r="B1193" s="403" t="s">
        <v>2578</v>
      </c>
      <c r="C1193" s="404" t="s">
        <v>2579</v>
      </c>
      <c r="D1193" s="404" t="s">
        <v>2506</v>
      </c>
      <c r="E1193" s="404" t="s">
        <v>2507</v>
      </c>
      <c r="F1193" s="404" t="s">
        <v>2096</v>
      </c>
      <c r="G1193" s="367" t="s">
        <v>2097</v>
      </c>
      <c r="H1193" s="400" t="s">
        <v>2098</v>
      </c>
    </row>
    <row r="1194" spans="2:8" s="41" customFormat="1">
      <c r="B1194" s="403" t="s">
        <v>2580</v>
      </c>
      <c r="C1194" s="404" t="s">
        <v>2581</v>
      </c>
      <c r="D1194" s="404" t="s">
        <v>2506</v>
      </c>
      <c r="E1194" s="404" t="s">
        <v>2507</v>
      </c>
      <c r="F1194" s="404" t="s">
        <v>2096</v>
      </c>
      <c r="G1194" s="367" t="s">
        <v>2097</v>
      </c>
      <c r="H1194" s="400" t="s">
        <v>2098</v>
      </c>
    </row>
    <row r="1195" spans="2:8" s="41" customFormat="1">
      <c r="B1195" s="403" t="s">
        <v>2582</v>
      </c>
      <c r="C1195" s="404" t="s">
        <v>2583</v>
      </c>
      <c r="D1195" s="404" t="s">
        <v>2506</v>
      </c>
      <c r="E1195" s="404" t="s">
        <v>2507</v>
      </c>
      <c r="F1195" s="404" t="s">
        <v>2096</v>
      </c>
      <c r="G1195" s="367" t="s">
        <v>2097</v>
      </c>
      <c r="H1195" s="400" t="s">
        <v>2098</v>
      </c>
    </row>
    <row r="1196" spans="2:8" s="41" customFormat="1">
      <c r="B1196" s="403" t="s">
        <v>2584</v>
      </c>
      <c r="C1196" s="404" t="s">
        <v>2585</v>
      </c>
      <c r="D1196" s="404" t="s">
        <v>2506</v>
      </c>
      <c r="E1196" s="404" t="s">
        <v>2507</v>
      </c>
      <c r="F1196" s="404" t="s">
        <v>2096</v>
      </c>
      <c r="G1196" s="367" t="s">
        <v>2097</v>
      </c>
      <c r="H1196" s="400" t="s">
        <v>2098</v>
      </c>
    </row>
    <row r="1197" spans="2:8" s="41" customFormat="1">
      <c r="B1197" s="403" t="s">
        <v>2586</v>
      </c>
      <c r="C1197" s="404" t="s">
        <v>2587</v>
      </c>
      <c r="D1197" s="404" t="s">
        <v>2506</v>
      </c>
      <c r="E1197" s="404" t="s">
        <v>2507</v>
      </c>
      <c r="F1197" s="404" t="s">
        <v>2096</v>
      </c>
      <c r="G1197" s="367" t="s">
        <v>2097</v>
      </c>
      <c r="H1197" s="400" t="s">
        <v>2098</v>
      </c>
    </row>
    <row r="1198" spans="2:8" s="41" customFormat="1">
      <c r="B1198" s="403" t="s">
        <v>2588</v>
      </c>
      <c r="C1198" s="404" t="s">
        <v>2589</v>
      </c>
      <c r="D1198" s="404" t="s">
        <v>2506</v>
      </c>
      <c r="E1198" s="404" t="s">
        <v>2507</v>
      </c>
      <c r="F1198" s="404" t="s">
        <v>2096</v>
      </c>
      <c r="G1198" s="367" t="s">
        <v>2097</v>
      </c>
      <c r="H1198" s="400" t="s">
        <v>2098</v>
      </c>
    </row>
    <row r="1199" spans="2:8" s="41" customFormat="1">
      <c r="B1199" s="403" t="s">
        <v>2590</v>
      </c>
      <c r="C1199" s="404" t="s">
        <v>2591</v>
      </c>
      <c r="D1199" s="404" t="s">
        <v>2592</v>
      </c>
      <c r="E1199" s="404" t="s">
        <v>2593</v>
      </c>
      <c r="F1199" s="404" t="s">
        <v>2096</v>
      </c>
      <c r="G1199" s="367" t="s">
        <v>2097</v>
      </c>
      <c r="H1199" s="400" t="s">
        <v>2098</v>
      </c>
    </row>
    <row r="1200" spans="2:8" s="41" customFormat="1">
      <c r="B1200" s="403" t="s">
        <v>2594</v>
      </c>
      <c r="C1200" s="404" t="s">
        <v>2595</v>
      </c>
      <c r="D1200" s="404" t="s">
        <v>2592</v>
      </c>
      <c r="E1200" s="404" t="s">
        <v>2593</v>
      </c>
      <c r="F1200" s="404" t="s">
        <v>2096</v>
      </c>
      <c r="G1200" s="367" t="s">
        <v>2097</v>
      </c>
      <c r="H1200" s="400" t="s">
        <v>2098</v>
      </c>
    </row>
    <row r="1201" spans="2:8" s="41" customFormat="1">
      <c r="B1201" s="403" t="s">
        <v>2596</v>
      </c>
      <c r="C1201" s="404" t="s">
        <v>2597</v>
      </c>
      <c r="D1201" s="404" t="s">
        <v>2592</v>
      </c>
      <c r="E1201" s="404" t="s">
        <v>2593</v>
      </c>
      <c r="F1201" s="404" t="s">
        <v>2096</v>
      </c>
      <c r="G1201" s="367" t="s">
        <v>2097</v>
      </c>
      <c r="H1201" s="400" t="s">
        <v>2098</v>
      </c>
    </row>
    <row r="1202" spans="2:8" s="41" customFormat="1">
      <c r="B1202" s="403" t="s">
        <v>2598</v>
      </c>
      <c r="C1202" s="404" t="s">
        <v>2599</v>
      </c>
      <c r="D1202" s="404" t="s">
        <v>2592</v>
      </c>
      <c r="E1202" s="404" t="s">
        <v>2593</v>
      </c>
      <c r="F1202" s="404" t="s">
        <v>2096</v>
      </c>
      <c r="G1202" s="367" t="s">
        <v>2097</v>
      </c>
      <c r="H1202" s="400" t="s">
        <v>2098</v>
      </c>
    </row>
    <row r="1203" spans="2:8" s="41" customFormat="1">
      <c r="B1203" s="403" t="s">
        <v>2600</v>
      </c>
      <c r="C1203" s="404" t="s">
        <v>2601</v>
      </c>
      <c r="D1203" s="404" t="s">
        <v>2592</v>
      </c>
      <c r="E1203" s="404" t="s">
        <v>2593</v>
      </c>
      <c r="F1203" s="404" t="s">
        <v>2096</v>
      </c>
      <c r="G1203" s="367" t="s">
        <v>2097</v>
      </c>
      <c r="H1203" s="400" t="s">
        <v>2098</v>
      </c>
    </row>
    <row r="1204" spans="2:8" s="41" customFormat="1">
      <c r="B1204" s="403" t="s">
        <v>2602</v>
      </c>
      <c r="C1204" s="404" t="s">
        <v>2603</v>
      </c>
      <c r="D1204" s="404" t="s">
        <v>2592</v>
      </c>
      <c r="E1204" s="404" t="s">
        <v>2593</v>
      </c>
      <c r="F1204" s="404" t="s">
        <v>2096</v>
      </c>
      <c r="G1204" s="367" t="s">
        <v>2097</v>
      </c>
      <c r="H1204" s="400" t="s">
        <v>2098</v>
      </c>
    </row>
    <row r="1205" spans="2:8" s="41" customFormat="1">
      <c r="B1205" s="403" t="s">
        <v>2604</v>
      </c>
      <c r="C1205" s="404" t="s">
        <v>2605</v>
      </c>
      <c r="D1205" s="404" t="s">
        <v>2592</v>
      </c>
      <c r="E1205" s="404" t="s">
        <v>2593</v>
      </c>
      <c r="F1205" s="404" t="s">
        <v>2096</v>
      </c>
      <c r="G1205" s="367" t="s">
        <v>2097</v>
      </c>
      <c r="H1205" s="400" t="s">
        <v>2098</v>
      </c>
    </row>
    <row r="1206" spans="2:8" s="41" customFormat="1">
      <c r="B1206" s="403" t="s">
        <v>2606</v>
      </c>
      <c r="C1206" s="404" t="s">
        <v>2607</v>
      </c>
      <c r="D1206" s="404" t="s">
        <v>2592</v>
      </c>
      <c r="E1206" s="404" t="s">
        <v>2593</v>
      </c>
      <c r="F1206" s="404" t="s">
        <v>2096</v>
      </c>
      <c r="G1206" s="367" t="s">
        <v>2097</v>
      </c>
      <c r="H1206" s="400" t="s">
        <v>2098</v>
      </c>
    </row>
    <row r="1207" spans="2:8" s="41" customFormat="1">
      <c r="B1207" s="403" t="s">
        <v>2608</v>
      </c>
      <c r="C1207" s="404" t="s">
        <v>2609</v>
      </c>
      <c r="D1207" s="404" t="s">
        <v>2592</v>
      </c>
      <c r="E1207" s="404" t="s">
        <v>2593</v>
      </c>
      <c r="F1207" s="404" t="s">
        <v>2096</v>
      </c>
      <c r="G1207" s="367" t="s">
        <v>2097</v>
      </c>
      <c r="H1207" s="400" t="s">
        <v>2098</v>
      </c>
    </row>
    <row r="1208" spans="2:8" s="41" customFormat="1">
      <c r="B1208" s="403" t="s">
        <v>2610</v>
      </c>
      <c r="C1208" s="404" t="s">
        <v>2611</v>
      </c>
      <c r="D1208" s="404" t="s">
        <v>2592</v>
      </c>
      <c r="E1208" s="404" t="s">
        <v>2593</v>
      </c>
      <c r="F1208" s="404" t="s">
        <v>2096</v>
      </c>
      <c r="G1208" s="367" t="s">
        <v>2217</v>
      </c>
      <c r="H1208" s="400" t="s">
        <v>2098</v>
      </c>
    </row>
    <row r="1209" spans="2:8" s="41" customFormat="1">
      <c r="B1209" s="403" t="s">
        <v>2612</v>
      </c>
      <c r="C1209" s="404" t="s">
        <v>2613</v>
      </c>
      <c r="D1209" s="404" t="s">
        <v>2592</v>
      </c>
      <c r="E1209" s="404" t="s">
        <v>2593</v>
      </c>
      <c r="F1209" s="404" t="s">
        <v>2096</v>
      </c>
      <c r="G1209" s="367" t="s">
        <v>2217</v>
      </c>
      <c r="H1209" s="400" t="s">
        <v>2098</v>
      </c>
    </row>
    <row r="1210" spans="2:8" s="41" customFormat="1">
      <c r="B1210" s="403" t="s">
        <v>2614</v>
      </c>
      <c r="C1210" s="404" t="s">
        <v>2615</v>
      </c>
      <c r="D1210" s="404" t="s">
        <v>2592</v>
      </c>
      <c r="E1210" s="404" t="s">
        <v>2593</v>
      </c>
      <c r="F1210" s="404" t="s">
        <v>2096</v>
      </c>
      <c r="G1210" s="367" t="s">
        <v>2217</v>
      </c>
      <c r="H1210" s="400" t="s">
        <v>2098</v>
      </c>
    </row>
    <row r="1211" spans="2:8" s="41" customFormat="1">
      <c r="B1211" s="403" t="s">
        <v>2616</v>
      </c>
      <c r="C1211" s="404" t="s">
        <v>2617</v>
      </c>
      <c r="D1211" s="404" t="s">
        <v>2592</v>
      </c>
      <c r="E1211" s="404" t="s">
        <v>2593</v>
      </c>
      <c r="F1211" s="404" t="s">
        <v>2096</v>
      </c>
      <c r="G1211" s="367" t="s">
        <v>2097</v>
      </c>
      <c r="H1211" s="400" t="s">
        <v>2098</v>
      </c>
    </row>
    <row r="1212" spans="2:8" s="41" customFormat="1">
      <c r="B1212" s="403" t="s">
        <v>2618</v>
      </c>
      <c r="C1212" s="404" t="s">
        <v>2619</v>
      </c>
      <c r="D1212" s="404" t="s">
        <v>2592</v>
      </c>
      <c r="E1212" s="404" t="s">
        <v>2593</v>
      </c>
      <c r="F1212" s="404" t="s">
        <v>2096</v>
      </c>
      <c r="G1212" s="367" t="s">
        <v>2217</v>
      </c>
      <c r="H1212" s="400" t="s">
        <v>2098</v>
      </c>
    </row>
    <row r="1213" spans="2:8" s="41" customFormat="1">
      <c r="B1213" s="403" t="s">
        <v>2620</v>
      </c>
      <c r="C1213" s="404" t="s">
        <v>2621</v>
      </c>
      <c r="D1213" s="404" t="s">
        <v>2592</v>
      </c>
      <c r="E1213" s="404" t="s">
        <v>2593</v>
      </c>
      <c r="F1213" s="404" t="s">
        <v>2096</v>
      </c>
      <c r="G1213" s="367" t="s">
        <v>2097</v>
      </c>
      <c r="H1213" s="400" t="s">
        <v>2098</v>
      </c>
    </row>
    <row r="1214" spans="2:8" s="41" customFormat="1">
      <c r="B1214" s="403" t="s">
        <v>2622</v>
      </c>
      <c r="C1214" s="404" t="s">
        <v>2623</v>
      </c>
      <c r="D1214" s="404" t="s">
        <v>2592</v>
      </c>
      <c r="E1214" s="404" t="s">
        <v>2593</v>
      </c>
      <c r="F1214" s="404" t="s">
        <v>2096</v>
      </c>
      <c r="G1214" s="367" t="s">
        <v>2097</v>
      </c>
      <c r="H1214" s="400" t="s">
        <v>2098</v>
      </c>
    </row>
    <row r="1215" spans="2:8" s="41" customFormat="1">
      <c r="B1215" s="403" t="s">
        <v>2624</v>
      </c>
      <c r="C1215" s="404" t="s">
        <v>2625</v>
      </c>
      <c r="D1215" s="404" t="s">
        <v>2592</v>
      </c>
      <c r="E1215" s="404" t="s">
        <v>2593</v>
      </c>
      <c r="F1215" s="404" t="s">
        <v>2096</v>
      </c>
      <c r="G1215" s="367" t="s">
        <v>2097</v>
      </c>
      <c r="H1215" s="400" t="s">
        <v>2098</v>
      </c>
    </row>
    <row r="1216" spans="2:8" s="41" customFormat="1">
      <c r="B1216" s="403" t="s">
        <v>2626</v>
      </c>
      <c r="C1216" s="404" t="s">
        <v>2627</v>
      </c>
      <c r="D1216" s="404" t="s">
        <v>2592</v>
      </c>
      <c r="E1216" s="404" t="s">
        <v>2593</v>
      </c>
      <c r="F1216" s="404" t="s">
        <v>2096</v>
      </c>
      <c r="G1216" s="367" t="s">
        <v>2097</v>
      </c>
      <c r="H1216" s="400" t="s">
        <v>2098</v>
      </c>
    </row>
    <row r="1217" spans="2:8" s="41" customFormat="1">
      <c r="B1217" s="403" t="s">
        <v>2628</v>
      </c>
      <c r="C1217" s="404" t="s">
        <v>2629</v>
      </c>
      <c r="D1217" s="404" t="s">
        <v>2592</v>
      </c>
      <c r="E1217" s="404" t="s">
        <v>2593</v>
      </c>
      <c r="F1217" s="404" t="s">
        <v>2096</v>
      </c>
      <c r="G1217" s="367" t="s">
        <v>2217</v>
      </c>
      <c r="H1217" s="400" t="s">
        <v>2098</v>
      </c>
    </row>
    <row r="1218" spans="2:8" s="41" customFormat="1">
      <c r="B1218" s="403" t="s">
        <v>2630</v>
      </c>
      <c r="C1218" s="404" t="s">
        <v>2631</v>
      </c>
      <c r="D1218" s="404" t="s">
        <v>2592</v>
      </c>
      <c r="E1218" s="404" t="s">
        <v>2593</v>
      </c>
      <c r="F1218" s="404" t="s">
        <v>2096</v>
      </c>
      <c r="G1218" s="367" t="s">
        <v>2097</v>
      </c>
      <c r="H1218" s="400" t="s">
        <v>2098</v>
      </c>
    </row>
    <row r="1219" spans="2:8" s="41" customFormat="1">
      <c r="B1219" s="403" t="s">
        <v>2632</v>
      </c>
      <c r="C1219" s="404" t="s">
        <v>2633</v>
      </c>
      <c r="D1219" s="404" t="s">
        <v>2592</v>
      </c>
      <c r="E1219" s="404" t="s">
        <v>2593</v>
      </c>
      <c r="F1219" s="404" t="s">
        <v>2096</v>
      </c>
      <c r="G1219" s="367" t="s">
        <v>2097</v>
      </c>
      <c r="H1219" s="400" t="s">
        <v>2098</v>
      </c>
    </row>
    <row r="1220" spans="2:8" s="41" customFormat="1">
      <c r="B1220" s="403" t="s">
        <v>2634</v>
      </c>
      <c r="C1220" s="404" t="s">
        <v>2635</v>
      </c>
      <c r="D1220" s="404" t="s">
        <v>2592</v>
      </c>
      <c r="E1220" s="404" t="s">
        <v>2593</v>
      </c>
      <c r="F1220" s="404" t="s">
        <v>2096</v>
      </c>
      <c r="G1220" s="367" t="s">
        <v>2097</v>
      </c>
      <c r="H1220" s="400" t="s">
        <v>2098</v>
      </c>
    </row>
    <row r="1221" spans="2:8" s="41" customFormat="1">
      <c r="B1221" s="403" t="s">
        <v>2636</v>
      </c>
      <c r="C1221" s="404" t="s">
        <v>2637</v>
      </c>
      <c r="D1221" s="404" t="s">
        <v>2592</v>
      </c>
      <c r="E1221" s="404" t="s">
        <v>2593</v>
      </c>
      <c r="F1221" s="404" t="s">
        <v>2096</v>
      </c>
      <c r="G1221" s="367" t="s">
        <v>2097</v>
      </c>
      <c r="H1221" s="400" t="s">
        <v>2098</v>
      </c>
    </row>
    <row r="1222" spans="2:8" s="41" customFormat="1">
      <c r="B1222" s="403" t="s">
        <v>2638</v>
      </c>
      <c r="C1222" s="404" t="s">
        <v>2639</v>
      </c>
      <c r="D1222" s="404" t="s">
        <v>2592</v>
      </c>
      <c r="E1222" s="404" t="s">
        <v>2593</v>
      </c>
      <c r="F1222" s="404" t="s">
        <v>2096</v>
      </c>
      <c r="G1222" s="367" t="s">
        <v>2217</v>
      </c>
      <c r="H1222" s="400" t="s">
        <v>2098</v>
      </c>
    </row>
    <row r="1223" spans="2:8" s="41" customFormat="1">
      <c r="B1223" s="403" t="s">
        <v>2640</v>
      </c>
      <c r="C1223" s="404" t="s">
        <v>2641</v>
      </c>
      <c r="D1223" s="404" t="s">
        <v>2592</v>
      </c>
      <c r="E1223" s="404" t="s">
        <v>2593</v>
      </c>
      <c r="F1223" s="404" t="s">
        <v>2096</v>
      </c>
      <c r="G1223" s="367" t="s">
        <v>2217</v>
      </c>
      <c r="H1223" s="400" t="s">
        <v>2098</v>
      </c>
    </row>
    <row r="1224" spans="2:8" s="41" customFormat="1">
      <c r="B1224" s="403" t="s">
        <v>2642</v>
      </c>
      <c r="C1224" s="404" t="s">
        <v>2643</v>
      </c>
      <c r="D1224" s="404" t="s">
        <v>2592</v>
      </c>
      <c r="E1224" s="404" t="s">
        <v>2593</v>
      </c>
      <c r="F1224" s="404" t="s">
        <v>2096</v>
      </c>
      <c r="G1224" s="367" t="s">
        <v>2097</v>
      </c>
      <c r="H1224" s="400" t="s">
        <v>2098</v>
      </c>
    </row>
    <row r="1225" spans="2:8" s="41" customFormat="1">
      <c r="B1225" s="403" t="s">
        <v>2644</v>
      </c>
      <c r="C1225" s="404" t="s">
        <v>2645</v>
      </c>
      <c r="D1225" s="404" t="s">
        <v>2592</v>
      </c>
      <c r="E1225" s="404" t="s">
        <v>2593</v>
      </c>
      <c r="F1225" s="404" t="s">
        <v>2096</v>
      </c>
      <c r="G1225" s="367" t="s">
        <v>2097</v>
      </c>
      <c r="H1225" s="400" t="s">
        <v>2098</v>
      </c>
    </row>
    <row r="1226" spans="2:8" s="41" customFormat="1">
      <c r="B1226" s="403" t="s">
        <v>2646</v>
      </c>
      <c r="C1226" s="404" t="s">
        <v>2647</v>
      </c>
      <c r="D1226" s="404" t="s">
        <v>2592</v>
      </c>
      <c r="E1226" s="404" t="s">
        <v>2593</v>
      </c>
      <c r="F1226" s="404" t="s">
        <v>2096</v>
      </c>
      <c r="G1226" s="367" t="s">
        <v>2097</v>
      </c>
      <c r="H1226" s="400" t="s">
        <v>2098</v>
      </c>
    </row>
    <row r="1227" spans="2:8" s="41" customFormat="1">
      <c r="B1227" s="403" t="s">
        <v>2648</v>
      </c>
      <c r="C1227" s="404" t="s">
        <v>2649</v>
      </c>
      <c r="D1227" s="404" t="s">
        <v>2592</v>
      </c>
      <c r="E1227" s="404" t="s">
        <v>2593</v>
      </c>
      <c r="F1227" s="404" t="s">
        <v>2096</v>
      </c>
      <c r="G1227" s="367" t="s">
        <v>2097</v>
      </c>
      <c r="H1227" s="400" t="s">
        <v>2098</v>
      </c>
    </row>
    <row r="1228" spans="2:8" s="41" customFormat="1">
      <c r="B1228" s="403" t="s">
        <v>2650</v>
      </c>
      <c r="C1228" s="404" t="s">
        <v>2651</v>
      </c>
      <c r="D1228" s="404" t="s">
        <v>2592</v>
      </c>
      <c r="E1228" s="404" t="s">
        <v>2593</v>
      </c>
      <c r="F1228" s="404" t="s">
        <v>2096</v>
      </c>
      <c r="G1228" s="367" t="s">
        <v>2097</v>
      </c>
      <c r="H1228" s="400" t="s">
        <v>2098</v>
      </c>
    </row>
    <row r="1229" spans="2:8" s="41" customFormat="1">
      <c r="B1229" s="403" t="s">
        <v>2652</v>
      </c>
      <c r="C1229" s="404" t="s">
        <v>2653</v>
      </c>
      <c r="D1229" s="404" t="s">
        <v>2654</v>
      </c>
      <c r="E1229" s="404" t="s">
        <v>2655</v>
      </c>
      <c r="F1229" s="404" t="s">
        <v>2096</v>
      </c>
      <c r="G1229" s="367" t="s">
        <v>2217</v>
      </c>
      <c r="H1229" s="400" t="s">
        <v>2098</v>
      </c>
    </row>
    <row r="1230" spans="2:8" s="41" customFormat="1">
      <c r="B1230" s="403" t="s">
        <v>2656</v>
      </c>
      <c r="C1230" s="404" t="s">
        <v>2657</v>
      </c>
      <c r="D1230" s="404" t="s">
        <v>2654</v>
      </c>
      <c r="E1230" s="404" t="s">
        <v>2655</v>
      </c>
      <c r="F1230" s="404" t="s">
        <v>2096</v>
      </c>
      <c r="G1230" s="367" t="s">
        <v>2217</v>
      </c>
      <c r="H1230" s="400" t="s">
        <v>2098</v>
      </c>
    </row>
    <row r="1231" spans="2:8" s="41" customFormat="1">
      <c r="B1231" s="403" t="s">
        <v>2658</v>
      </c>
      <c r="C1231" s="404" t="s">
        <v>2659</v>
      </c>
      <c r="D1231" s="404" t="s">
        <v>2654</v>
      </c>
      <c r="E1231" s="404" t="s">
        <v>2655</v>
      </c>
      <c r="F1231" s="404" t="s">
        <v>2096</v>
      </c>
      <c r="G1231" s="367" t="s">
        <v>2217</v>
      </c>
      <c r="H1231" s="400" t="s">
        <v>2098</v>
      </c>
    </row>
    <row r="1232" spans="2:8" s="41" customFormat="1">
      <c r="B1232" s="403" t="s">
        <v>2660</v>
      </c>
      <c r="C1232" s="404" t="s">
        <v>2661</v>
      </c>
      <c r="D1232" s="404" t="s">
        <v>2654</v>
      </c>
      <c r="E1232" s="404" t="s">
        <v>2655</v>
      </c>
      <c r="F1232" s="404" t="s">
        <v>2096</v>
      </c>
      <c r="G1232" s="367" t="s">
        <v>2217</v>
      </c>
      <c r="H1232" s="400" t="s">
        <v>2098</v>
      </c>
    </row>
    <row r="1233" spans="2:8" s="41" customFormat="1">
      <c r="B1233" s="403" t="s">
        <v>2662</v>
      </c>
      <c r="C1233" s="404" t="s">
        <v>2663</v>
      </c>
      <c r="D1233" s="404" t="s">
        <v>2654</v>
      </c>
      <c r="E1233" s="404" t="s">
        <v>2655</v>
      </c>
      <c r="F1233" s="404" t="s">
        <v>2096</v>
      </c>
      <c r="G1233" s="367" t="s">
        <v>2097</v>
      </c>
      <c r="H1233" s="400" t="s">
        <v>2098</v>
      </c>
    </row>
    <row r="1234" spans="2:8" s="41" customFormat="1">
      <c r="B1234" s="403" t="s">
        <v>2664</v>
      </c>
      <c r="C1234" s="404" t="s">
        <v>2665</v>
      </c>
      <c r="D1234" s="404" t="s">
        <v>2654</v>
      </c>
      <c r="E1234" s="404" t="s">
        <v>2655</v>
      </c>
      <c r="F1234" s="404" t="s">
        <v>2096</v>
      </c>
      <c r="G1234" s="367" t="s">
        <v>2217</v>
      </c>
      <c r="H1234" s="400" t="s">
        <v>2098</v>
      </c>
    </row>
    <row r="1235" spans="2:8" s="41" customFormat="1">
      <c r="B1235" s="403" t="s">
        <v>2666</v>
      </c>
      <c r="C1235" s="404" t="s">
        <v>2667</v>
      </c>
      <c r="D1235" s="404" t="s">
        <v>2654</v>
      </c>
      <c r="E1235" s="404" t="s">
        <v>2655</v>
      </c>
      <c r="F1235" s="404" t="s">
        <v>2096</v>
      </c>
      <c r="G1235" s="367" t="s">
        <v>2097</v>
      </c>
      <c r="H1235" s="400" t="s">
        <v>2098</v>
      </c>
    </row>
    <row r="1236" spans="2:8" s="41" customFormat="1">
      <c r="B1236" s="403" t="s">
        <v>2668</v>
      </c>
      <c r="C1236" s="404" t="s">
        <v>2669</v>
      </c>
      <c r="D1236" s="404" t="s">
        <v>2654</v>
      </c>
      <c r="E1236" s="404" t="s">
        <v>2655</v>
      </c>
      <c r="F1236" s="404" t="s">
        <v>2096</v>
      </c>
      <c r="G1236" s="367" t="s">
        <v>2217</v>
      </c>
      <c r="H1236" s="400" t="s">
        <v>2098</v>
      </c>
    </row>
    <row r="1237" spans="2:8" s="41" customFormat="1">
      <c r="B1237" s="403" t="s">
        <v>2670</v>
      </c>
      <c r="C1237" s="404" t="s">
        <v>2671</v>
      </c>
      <c r="D1237" s="404" t="s">
        <v>2654</v>
      </c>
      <c r="E1237" s="404" t="s">
        <v>2655</v>
      </c>
      <c r="F1237" s="404" t="s">
        <v>2096</v>
      </c>
      <c r="G1237" s="367" t="s">
        <v>2097</v>
      </c>
      <c r="H1237" s="400" t="s">
        <v>2098</v>
      </c>
    </row>
    <row r="1238" spans="2:8" s="41" customFormat="1">
      <c r="B1238" s="403" t="s">
        <v>2672</v>
      </c>
      <c r="C1238" s="404" t="s">
        <v>2673</v>
      </c>
      <c r="D1238" s="404" t="s">
        <v>2654</v>
      </c>
      <c r="E1238" s="404" t="s">
        <v>2655</v>
      </c>
      <c r="F1238" s="404" t="s">
        <v>2096</v>
      </c>
      <c r="G1238" s="367" t="s">
        <v>2097</v>
      </c>
      <c r="H1238" s="400" t="s">
        <v>2098</v>
      </c>
    </row>
    <row r="1239" spans="2:8" s="41" customFormat="1">
      <c r="B1239" s="403" t="s">
        <v>2674</v>
      </c>
      <c r="C1239" s="404" t="s">
        <v>2675</v>
      </c>
      <c r="D1239" s="404" t="s">
        <v>2654</v>
      </c>
      <c r="E1239" s="404" t="s">
        <v>2655</v>
      </c>
      <c r="F1239" s="404" t="s">
        <v>2096</v>
      </c>
      <c r="G1239" s="367" t="s">
        <v>2217</v>
      </c>
      <c r="H1239" s="400" t="s">
        <v>2098</v>
      </c>
    </row>
    <row r="1240" spans="2:8" s="41" customFormat="1">
      <c r="B1240" s="403" t="s">
        <v>2676</v>
      </c>
      <c r="C1240" s="404" t="s">
        <v>2677</v>
      </c>
      <c r="D1240" s="404" t="s">
        <v>2654</v>
      </c>
      <c r="E1240" s="404" t="s">
        <v>2655</v>
      </c>
      <c r="F1240" s="404" t="s">
        <v>2096</v>
      </c>
      <c r="G1240" s="367" t="s">
        <v>2097</v>
      </c>
      <c r="H1240" s="400" t="s">
        <v>2098</v>
      </c>
    </row>
    <row r="1241" spans="2:8" s="41" customFormat="1">
      <c r="B1241" s="403" t="s">
        <v>2678</v>
      </c>
      <c r="C1241" s="404" t="s">
        <v>2679</v>
      </c>
      <c r="D1241" s="404" t="s">
        <v>2654</v>
      </c>
      <c r="E1241" s="404" t="s">
        <v>2655</v>
      </c>
      <c r="F1241" s="404" t="s">
        <v>2096</v>
      </c>
      <c r="G1241" s="367" t="s">
        <v>2097</v>
      </c>
      <c r="H1241" s="400" t="s">
        <v>2098</v>
      </c>
    </row>
    <row r="1242" spans="2:8" s="41" customFormat="1">
      <c r="B1242" s="403" t="s">
        <v>2680</v>
      </c>
      <c r="C1242" s="404" t="s">
        <v>2681</v>
      </c>
      <c r="D1242" s="404" t="s">
        <v>2654</v>
      </c>
      <c r="E1242" s="404" t="s">
        <v>2655</v>
      </c>
      <c r="F1242" s="404" t="s">
        <v>2096</v>
      </c>
      <c r="G1242" s="367" t="s">
        <v>2097</v>
      </c>
      <c r="H1242" s="400" t="s">
        <v>2098</v>
      </c>
    </row>
    <row r="1243" spans="2:8" s="41" customFormat="1">
      <c r="B1243" s="403" t="s">
        <v>2682</v>
      </c>
      <c r="C1243" s="404" t="s">
        <v>2683</v>
      </c>
      <c r="D1243" s="404" t="s">
        <v>2654</v>
      </c>
      <c r="E1243" s="404" t="s">
        <v>2655</v>
      </c>
      <c r="F1243" s="404" t="s">
        <v>2096</v>
      </c>
      <c r="G1243" s="367" t="s">
        <v>2097</v>
      </c>
      <c r="H1243" s="400" t="s">
        <v>2098</v>
      </c>
    </row>
    <row r="1244" spans="2:8" s="41" customFormat="1">
      <c r="B1244" s="403" t="s">
        <v>2684</v>
      </c>
      <c r="C1244" s="404" t="s">
        <v>2685</v>
      </c>
      <c r="D1244" s="404" t="s">
        <v>2654</v>
      </c>
      <c r="E1244" s="404" t="s">
        <v>2655</v>
      </c>
      <c r="F1244" s="404" t="s">
        <v>2096</v>
      </c>
      <c r="G1244" s="367" t="s">
        <v>2097</v>
      </c>
      <c r="H1244" s="400" t="s">
        <v>2098</v>
      </c>
    </row>
    <row r="1245" spans="2:8" s="41" customFormat="1">
      <c r="B1245" s="403" t="s">
        <v>2686</v>
      </c>
      <c r="C1245" s="404" t="s">
        <v>2687</v>
      </c>
      <c r="D1245" s="404" t="s">
        <v>2654</v>
      </c>
      <c r="E1245" s="404" t="s">
        <v>2655</v>
      </c>
      <c r="F1245" s="404" t="s">
        <v>2096</v>
      </c>
      <c r="G1245" s="367" t="s">
        <v>2097</v>
      </c>
      <c r="H1245" s="400" t="s">
        <v>2098</v>
      </c>
    </row>
    <row r="1246" spans="2:8" s="41" customFormat="1">
      <c r="B1246" s="403" t="s">
        <v>2688</v>
      </c>
      <c r="C1246" s="404" t="s">
        <v>2689</v>
      </c>
      <c r="D1246" s="404" t="s">
        <v>2654</v>
      </c>
      <c r="E1246" s="404" t="s">
        <v>2655</v>
      </c>
      <c r="F1246" s="404" t="s">
        <v>2096</v>
      </c>
      <c r="G1246" s="367" t="s">
        <v>2097</v>
      </c>
      <c r="H1246" s="400" t="s">
        <v>2098</v>
      </c>
    </row>
    <row r="1247" spans="2:8" s="41" customFormat="1">
      <c r="B1247" s="403" t="s">
        <v>2690</v>
      </c>
      <c r="C1247" s="404" t="s">
        <v>2691</v>
      </c>
      <c r="D1247" s="404" t="s">
        <v>2654</v>
      </c>
      <c r="E1247" s="404" t="s">
        <v>2655</v>
      </c>
      <c r="F1247" s="404" t="s">
        <v>2096</v>
      </c>
      <c r="G1247" s="367" t="s">
        <v>2097</v>
      </c>
      <c r="H1247" s="400" t="s">
        <v>2098</v>
      </c>
    </row>
    <row r="1248" spans="2:8" s="41" customFormat="1">
      <c r="B1248" s="403" t="s">
        <v>2692</v>
      </c>
      <c r="C1248" s="404" t="s">
        <v>2693</v>
      </c>
      <c r="D1248" s="404" t="s">
        <v>2654</v>
      </c>
      <c r="E1248" s="404" t="s">
        <v>2655</v>
      </c>
      <c r="F1248" s="404" t="s">
        <v>2096</v>
      </c>
      <c r="G1248" s="367" t="s">
        <v>2097</v>
      </c>
      <c r="H1248" s="400" t="s">
        <v>2098</v>
      </c>
    </row>
    <row r="1249" spans="2:8" s="41" customFormat="1">
      <c r="B1249" s="403" t="s">
        <v>2694</v>
      </c>
      <c r="C1249" s="404" t="s">
        <v>2695</v>
      </c>
      <c r="D1249" s="404" t="s">
        <v>2654</v>
      </c>
      <c r="E1249" s="404" t="s">
        <v>2655</v>
      </c>
      <c r="F1249" s="404" t="s">
        <v>2096</v>
      </c>
      <c r="G1249" s="367" t="s">
        <v>2097</v>
      </c>
      <c r="H1249" s="400" t="s">
        <v>2098</v>
      </c>
    </row>
    <row r="1250" spans="2:8" s="41" customFormat="1">
      <c r="B1250" s="403" t="s">
        <v>2696</v>
      </c>
      <c r="C1250" s="404" t="s">
        <v>2697</v>
      </c>
      <c r="D1250" s="404" t="s">
        <v>2654</v>
      </c>
      <c r="E1250" s="404" t="s">
        <v>2655</v>
      </c>
      <c r="F1250" s="404" t="s">
        <v>2096</v>
      </c>
      <c r="G1250" s="367" t="s">
        <v>2097</v>
      </c>
      <c r="H1250" s="400" t="s">
        <v>2098</v>
      </c>
    </row>
    <row r="1251" spans="2:8" s="41" customFormat="1">
      <c r="B1251" s="403" t="s">
        <v>2698</v>
      </c>
      <c r="C1251" s="404" t="s">
        <v>2699</v>
      </c>
      <c r="D1251" s="404" t="s">
        <v>2654</v>
      </c>
      <c r="E1251" s="404" t="s">
        <v>2655</v>
      </c>
      <c r="F1251" s="404" t="s">
        <v>2096</v>
      </c>
      <c r="G1251" s="367" t="s">
        <v>2097</v>
      </c>
      <c r="H1251" s="400" t="s">
        <v>2098</v>
      </c>
    </row>
    <row r="1252" spans="2:8" s="41" customFormat="1">
      <c r="B1252" s="403" t="s">
        <v>2700</v>
      </c>
      <c r="C1252" s="404" t="s">
        <v>2701</v>
      </c>
      <c r="D1252" s="404" t="s">
        <v>2654</v>
      </c>
      <c r="E1252" s="404" t="s">
        <v>2655</v>
      </c>
      <c r="F1252" s="404" t="s">
        <v>2096</v>
      </c>
      <c r="G1252" s="367" t="s">
        <v>2097</v>
      </c>
      <c r="H1252" s="400" t="s">
        <v>2098</v>
      </c>
    </row>
    <row r="1253" spans="2:8" s="41" customFormat="1">
      <c r="B1253" s="403" t="s">
        <v>2702</v>
      </c>
      <c r="C1253" s="404" t="s">
        <v>2703</v>
      </c>
      <c r="D1253" s="404" t="s">
        <v>2654</v>
      </c>
      <c r="E1253" s="404" t="s">
        <v>2655</v>
      </c>
      <c r="F1253" s="404" t="s">
        <v>2096</v>
      </c>
      <c r="G1253" s="367" t="s">
        <v>2097</v>
      </c>
      <c r="H1253" s="400" t="s">
        <v>2098</v>
      </c>
    </row>
    <row r="1254" spans="2:8" s="41" customFormat="1">
      <c r="B1254" s="403" t="s">
        <v>2704</v>
      </c>
      <c r="C1254" s="404" t="s">
        <v>2705</v>
      </c>
      <c r="D1254" s="404" t="s">
        <v>2654</v>
      </c>
      <c r="E1254" s="404" t="s">
        <v>2655</v>
      </c>
      <c r="F1254" s="404" t="s">
        <v>2096</v>
      </c>
      <c r="G1254" s="367" t="s">
        <v>2097</v>
      </c>
      <c r="H1254" s="400" t="s">
        <v>2098</v>
      </c>
    </row>
    <row r="1255" spans="2:8" s="41" customFormat="1">
      <c r="B1255" s="403" t="s">
        <v>2706</v>
      </c>
      <c r="C1255" s="404" t="s">
        <v>2707</v>
      </c>
      <c r="D1255" s="404" t="s">
        <v>2654</v>
      </c>
      <c r="E1255" s="404" t="s">
        <v>2655</v>
      </c>
      <c r="F1255" s="404" t="s">
        <v>2096</v>
      </c>
      <c r="G1255" s="367" t="s">
        <v>2097</v>
      </c>
      <c r="H1255" s="400" t="s">
        <v>2098</v>
      </c>
    </row>
    <row r="1256" spans="2:8" s="41" customFormat="1">
      <c r="B1256" s="403" t="s">
        <v>2708</v>
      </c>
      <c r="C1256" s="404" t="s">
        <v>2709</v>
      </c>
      <c r="D1256" s="404" t="s">
        <v>2654</v>
      </c>
      <c r="E1256" s="404" t="s">
        <v>2655</v>
      </c>
      <c r="F1256" s="404" t="s">
        <v>2096</v>
      </c>
      <c r="G1256" s="367" t="s">
        <v>2097</v>
      </c>
      <c r="H1256" s="400" t="s">
        <v>2098</v>
      </c>
    </row>
    <row r="1257" spans="2:8" s="41" customFormat="1">
      <c r="B1257" s="403" t="s">
        <v>2710</v>
      </c>
      <c r="C1257" s="404" t="s">
        <v>2711</v>
      </c>
      <c r="D1257" s="404" t="s">
        <v>2712</v>
      </c>
      <c r="E1257" s="404" t="s">
        <v>2713</v>
      </c>
      <c r="F1257" s="404" t="s">
        <v>2096</v>
      </c>
      <c r="G1257" s="367" t="s">
        <v>2097</v>
      </c>
      <c r="H1257" s="400" t="s">
        <v>2098</v>
      </c>
    </row>
    <row r="1258" spans="2:8" s="41" customFormat="1">
      <c r="B1258" s="403" t="s">
        <v>2714</v>
      </c>
      <c r="C1258" s="404" t="s">
        <v>2715</v>
      </c>
      <c r="D1258" s="404" t="s">
        <v>2712</v>
      </c>
      <c r="E1258" s="404" t="s">
        <v>2713</v>
      </c>
      <c r="F1258" s="404" t="s">
        <v>2096</v>
      </c>
      <c r="G1258" s="367" t="s">
        <v>2097</v>
      </c>
      <c r="H1258" s="400" t="s">
        <v>2098</v>
      </c>
    </row>
    <row r="1259" spans="2:8" s="41" customFormat="1">
      <c r="B1259" s="403" t="s">
        <v>2716</v>
      </c>
      <c r="C1259" s="404" t="s">
        <v>2717</v>
      </c>
      <c r="D1259" s="404" t="s">
        <v>2712</v>
      </c>
      <c r="E1259" s="404" t="s">
        <v>2713</v>
      </c>
      <c r="F1259" s="404" t="s">
        <v>2096</v>
      </c>
      <c r="G1259" s="367" t="s">
        <v>2097</v>
      </c>
      <c r="H1259" s="400" t="s">
        <v>2098</v>
      </c>
    </row>
    <row r="1260" spans="2:8" s="41" customFormat="1">
      <c r="B1260" s="403" t="s">
        <v>2718</v>
      </c>
      <c r="C1260" s="404" t="s">
        <v>2719</v>
      </c>
      <c r="D1260" s="404" t="s">
        <v>2712</v>
      </c>
      <c r="E1260" s="404" t="s">
        <v>2713</v>
      </c>
      <c r="F1260" s="404" t="s">
        <v>2096</v>
      </c>
      <c r="G1260" s="367" t="s">
        <v>2097</v>
      </c>
      <c r="H1260" s="400" t="s">
        <v>2098</v>
      </c>
    </row>
    <row r="1261" spans="2:8" s="41" customFormat="1">
      <c r="B1261" s="403" t="s">
        <v>2720</v>
      </c>
      <c r="C1261" s="404" t="s">
        <v>2721</v>
      </c>
      <c r="D1261" s="404" t="s">
        <v>2712</v>
      </c>
      <c r="E1261" s="404" t="s">
        <v>2713</v>
      </c>
      <c r="F1261" s="404" t="s">
        <v>2096</v>
      </c>
      <c r="G1261" s="367" t="s">
        <v>2097</v>
      </c>
      <c r="H1261" s="400" t="s">
        <v>2098</v>
      </c>
    </row>
    <row r="1262" spans="2:8" s="41" customFormat="1">
      <c r="B1262" s="403" t="s">
        <v>2722</v>
      </c>
      <c r="C1262" s="404" t="s">
        <v>2723</v>
      </c>
      <c r="D1262" s="404" t="s">
        <v>2712</v>
      </c>
      <c r="E1262" s="404" t="s">
        <v>2713</v>
      </c>
      <c r="F1262" s="404" t="s">
        <v>2096</v>
      </c>
      <c r="G1262" s="367" t="s">
        <v>2097</v>
      </c>
      <c r="H1262" s="400" t="s">
        <v>2098</v>
      </c>
    </row>
    <row r="1263" spans="2:8" s="41" customFormat="1">
      <c r="B1263" s="403" t="s">
        <v>2724</v>
      </c>
      <c r="C1263" s="404" t="s">
        <v>2725</v>
      </c>
      <c r="D1263" s="404" t="s">
        <v>2712</v>
      </c>
      <c r="E1263" s="404" t="s">
        <v>2713</v>
      </c>
      <c r="F1263" s="404" t="s">
        <v>2096</v>
      </c>
      <c r="G1263" s="367" t="s">
        <v>2097</v>
      </c>
      <c r="H1263" s="400" t="s">
        <v>2098</v>
      </c>
    </row>
    <row r="1264" spans="2:8" s="41" customFormat="1">
      <c r="B1264" s="403" t="s">
        <v>2726</v>
      </c>
      <c r="C1264" s="404" t="s">
        <v>2727</v>
      </c>
      <c r="D1264" s="404" t="s">
        <v>2712</v>
      </c>
      <c r="E1264" s="404" t="s">
        <v>2713</v>
      </c>
      <c r="F1264" s="404" t="s">
        <v>2096</v>
      </c>
      <c r="G1264" s="367" t="s">
        <v>2097</v>
      </c>
      <c r="H1264" s="400" t="s">
        <v>2098</v>
      </c>
    </row>
    <row r="1265" spans="2:8" s="41" customFormat="1">
      <c r="B1265" s="403" t="s">
        <v>2728</v>
      </c>
      <c r="C1265" s="404" t="s">
        <v>2729</v>
      </c>
      <c r="D1265" s="404" t="s">
        <v>2712</v>
      </c>
      <c r="E1265" s="404" t="s">
        <v>2713</v>
      </c>
      <c r="F1265" s="404" t="s">
        <v>2096</v>
      </c>
      <c r="G1265" s="367" t="s">
        <v>2097</v>
      </c>
      <c r="H1265" s="400" t="s">
        <v>2098</v>
      </c>
    </row>
    <row r="1266" spans="2:8" s="41" customFormat="1">
      <c r="B1266" s="403" t="s">
        <v>2730</v>
      </c>
      <c r="C1266" s="404" t="s">
        <v>2731</v>
      </c>
      <c r="D1266" s="404" t="s">
        <v>2712</v>
      </c>
      <c r="E1266" s="404" t="s">
        <v>2713</v>
      </c>
      <c r="F1266" s="404" t="s">
        <v>2096</v>
      </c>
      <c r="G1266" s="367" t="s">
        <v>2097</v>
      </c>
      <c r="H1266" s="400" t="s">
        <v>2098</v>
      </c>
    </row>
    <row r="1267" spans="2:8" s="41" customFormat="1">
      <c r="B1267" s="403" t="s">
        <v>2732</v>
      </c>
      <c r="C1267" s="404" t="s">
        <v>2733</v>
      </c>
      <c r="D1267" s="404" t="s">
        <v>2712</v>
      </c>
      <c r="E1267" s="404" t="s">
        <v>2713</v>
      </c>
      <c r="F1267" s="404" t="s">
        <v>2096</v>
      </c>
      <c r="G1267" s="367" t="s">
        <v>2097</v>
      </c>
      <c r="H1267" s="400" t="s">
        <v>2098</v>
      </c>
    </row>
    <row r="1268" spans="2:8" s="41" customFormat="1">
      <c r="B1268" s="403" t="s">
        <v>2734</v>
      </c>
      <c r="C1268" s="404" t="s">
        <v>2735</v>
      </c>
      <c r="D1268" s="404" t="s">
        <v>2712</v>
      </c>
      <c r="E1268" s="404" t="s">
        <v>2713</v>
      </c>
      <c r="F1268" s="404" t="s">
        <v>2096</v>
      </c>
      <c r="G1268" s="367" t="s">
        <v>2097</v>
      </c>
      <c r="H1268" s="400" t="s">
        <v>2098</v>
      </c>
    </row>
    <row r="1269" spans="2:8" s="41" customFormat="1">
      <c r="B1269" s="403" t="s">
        <v>2736</v>
      </c>
      <c r="C1269" s="404" t="s">
        <v>2737</v>
      </c>
      <c r="D1269" s="404" t="s">
        <v>2712</v>
      </c>
      <c r="E1269" s="404" t="s">
        <v>2713</v>
      </c>
      <c r="F1269" s="404" t="s">
        <v>2096</v>
      </c>
      <c r="G1269" s="367" t="s">
        <v>2097</v>
      </c>
      <c r="H1269" s="400" t="s">
        <v>2098</v>
      </c>
    </row>
    <row r="1270" spans="2:8" s="41" customFormat="1">
      <c r="B1270" s="403" t="s">
        <v>2738</v>
      </c>
      <c r="C1270" s="404" t="s">
        <v>2739</v>
      </c>
      <c r="D1270" s="404" t="s">
        <v>2712</v>
      </c>
      <c r="E1270" s="404" t="s">
        <v>2713</v>
      </c>
      <c r="F1270" s="404" t="s">
        <v>2096</v>
      </c>
      <c r="G1270" s="367" t="s">
        <v>2097</v>
      </c>
      <c r="H1270" s="400" t="s">
        <v>2098</v>
      </c>
    </row>
    <row r="1271" spans="2:8" s="41" customFormat="1">
      <c r="B1271" s="403" t="s">
        <v>2740</v>
      </c>
      <c r="C1271" s="404" t="s">
        <v>2741</v>
      </c>
      <c r="D1271" s="404" t="s">
        <v>2712</v>
      </c>
      <c r="E1271" s="404" t="s">
        <v>2713</v>
      </c>
      <c r="F1271" s="404" t="s">
        <v>2096</v>
      </c>
      <c r="G1271" s="367" t="s">
        <v>2097</v>
      </c>
      <c r="H1271" s="400" t="s">
        <v>2098</v>
      </c>
    </row>
    <row r="1272" spans="2:8" s="41" customFormat="1">
      <c r="B1272" s="403" t="s">
        <v>2742</v>
      </c>
      <c r="C1272" s="404" t="s">
        <v>2743</v>
      </c>
      <c r="D1272" s="404" t="s">
        <v>2712</v>
      </c>
      <c r="E1272" s="404" t="s">
        <v>2713</v>
      </c>
      <c r="F1272" s="404" t="s">
        <v>2096</v>
      </c>
      <c r="G1272" s="367" t="s">
        <v>2097</v>
      </c>
      <c r="H1272" s="400" t="s">
        <v>2098</v>
      </c>
    </row>
    <row r="1273" spans="2:8" s="41" customFormat="1">
      <c r="B1273" s="403" t="s">
        <v>2744</v>
      </c>
      <c r="C1273" s="404" t="s">
        <v>2745</v>
      </c>
      <c r="D1273" s="404" t="s">
        <v>2712</v>
      </c>
      <c r="E1273" s="404" t="s">
        <v>2713</v>
      </c>
      <c r="F1273" s="404" t="s">
        <v>2096</v>
      </c>
      <c r="G1273" s="367" t="s">
        <v>2097</v>
      </c>
      <c r="H1273" s="400" t="s">
        <v>2098</v>
      </c>
    </row>
    <row r="1274" spans="2:8" s="41" customFormat="1">
      <c r="B1274" s="403" t="s">
        <v>2746</v>
      </c>
      <c r="C1274" s="404" t="s">
        <v>2747</v>
      </c>
      <c r="D1274" s="404" t="s">
        <v>2712</v>
      </c>
      <c r="E1274" s="404" t="s">
        <v>2713</v>
      </c>
      <c r="F1274" s="404" t="s">
        <v>2096</v>
      </c>
      <c r="G1274" s="367" t="s">
        <v>2097</v>
      </c>
      <c r="H1274" s="400" t="s">
        <v>2098</v>
      </c>
    </row>
    <row r="1275" spans="2:8" s="41" customFormat="1">
      <c r="B1275" s="403" t="s">
        <v>2748</v>
      </c>
      <c r="C1275" s="404" t="s">
        <v>2749</v>
      </c>
      <c r="D1275" s="404" t="s">
        <v>2712</v>
      </c>
      <c r="E1275" s="404" t="s">
        <v>2713</v>
      </c>
      <c r="F1275" s="404" t="s">
        <v>2096</v>
      </c>
      <c r="G1275" s="367" t="s">
        <v>2097</v>
      </c>
      <c r="H1275" s="400" t="s">
        <v>2098</v>
      </c>
    </row>
    <row r="1276" spans="2:8" s="41" customFormat="1">
      <c r="B1276" s="403" t="s">
        <v>2750</v>
      </c>
      <c r="C1276" s="404" t="s">
        <v>2751</v>
      </c>
      <c r="D1276" s="404" t="s">
        <v>2712</v>
      </c>
      <c r="E1276" s="404" t="s">
        <v>2713</v>
      </c>
      <c r="F1276" s="404" t="s">
        <v>2096</v>
      </c>
      <c r="G1276" s="367" t="s">
        <v>2097</v>
      </c>
      <c r="H1276" s="400" t="s">
        <v>2098</v>
      </c>
    </row>
    <row r="1277" spans="2:8" s="41" customFormat="1">
      <c r="B1277" s="403" t="s">
        <v>2752</v>
      </c>
      <c r="C1277" s="404" t="s">
        <v>2753</v>
      </c>
      <c r="D1277" s="404" t="s">
        <v>2712</v>
      </c>
      <c r="E1277" s="404" t="s">
        <v>2713</v>
      </c>
      <c r="F1277" s="404" t="s">
        <v>2096</v>
      </c>
      <c r="G1277" s="367" t="s">
        <v>2097</v>
      </c>
      <c r="H1277" s="400" t="s">
        <v>2098</v>
      </c>
    </row>
    <row r="1278" spans="2:8" s="41" customFormat="1">
      <c r="B1278" s="403" t="s">
        <v>2754</v>
      </c>
      <c r="C1278" s="404" t="s">
        <v>2755</v>
      </c>
      <c r="D1278" s="404" t="s">
        <v>2712</v>
      </c>
      <c r="E1278" s="404" t="s">
        <v>2713</v>
      </c>
      <c r="F1278" s="404" t="s">
        <v>2096</v>
      </c>
      <c r="G1278" s="367" t="s">
        <v>2097</v>
      </c>
      <c r="H1278" s="400" t="s">
        <v>2098</v>
      </c>
    </row>
    <row r="1279" spans="2:8" s="41" customFormat="1">
      <c r="B1279" s="403" t="s">
        <v>2756</v>
      </c>
      <c r="C1279" s="404" t="s">
        <v>2757</v>
      </c>
      <c r="D1279" s="404" t="s">
        <v>2712</v>
      </c>
      <c r="E1279" s="404" t="s">
        <v>2713</v>
      </c>
      <c r="F1279" s="404" t="s">
        <v>2096</v>
      </c>
      <c r="G1279" s="367" t="s">
        <v>2097</v>
      </c>
      <c r="H1279" s="400" t="s">
        <v>2098</v>
      </c>
    </row>
    <row r="1280" spans="2:8" s="41" customFormat="1">
      <c r="B1280" s="403" t="s">
        <v>2758</v>
      </c>
      <c r="C1280" s="404" t="s">
        <v>2759</v>
      </c>
      <c r="D1280" s="404" t="s">
        <v>2712</v>
      </c>
      <c r="E1280" s="404" t="s">
        <v>2713</v>
      </c>
      <c r="F1280" s="404" t="s">
        <v>2096</v>
      </c>
      <c r="G1280" s="367" t="s">
        <v>2097</v>
      </c>
      <c r="H1280" s="400" t="s">
        <v>2098</v>
      </c>
    </row>
    <row r="1281" spans="2:8" s="41" customFormat="1">
      <c r="B1281" s="403" t="s">
        <v>2760</v>
      </c>
      <c r="C1281" s="404" t="s">
        <v>2761</v>
      </c>
      <c r="D1281" s="404" t="s">
        <v>2712</v>
      </c>
      <c r="E1281" s="404" t="s">
        <v>2713</v>
      </c>
      <c r="F1281" s="404" t="s">
        <v>2096</v>
      </c>
      <c r="G1281" s="367" t="s">
        <v>2097</v>
      </c>
      <c r="H1281" s="400" t="s">
        <v>2098</v>
      </c>
    </row>
    <row r="1282" spans="2:8" s="41" customFormat="1">
      <c r="B1282" s="403" t="s">
        <v>2762</v>
      </c>
      <c r="C1282" s="404" t="s">
        <v>2763</v>
      </c>
      <c r="D1282" s="404" t="s">
        <v>2712</v>
      </c>
      <c r="E1282" s="404" t="s">
        <v>2713</v>
      </c>
      <c r="F1282" s="404" t="s">
        <v>2096</v>
      </c>
      <c r="G1282" s="367" t="s">
        <v>2097</v>
      </c>
      <c r="H1282" s="400" t="s">
        <v>2098</v>
      </c>
    </row>
    <row r="1283" spans="2:8" s="41" customFormat="1">
      <c r="B1283" s="403" t="s">
        <v>2764</v>
      </c>
      <c r="C1283" s="404" t="s">
        <v>2765</v>
      </c>
      <c r="D1283" s="404" t="s">
        <v>2712</v>
      </c>
      <c r="E1283" s="404" t="s">
        <v>2713</v>
      </c>
      <c r="F1283" s="404" t="s">
        <v>2096</v>
      </c>
      <c r="G1283" s="367" t="s">
        <v>2097</v>
      </c>
      <c r="H1283" s="400" t="s">
        <v>2098</v>
      </c>
    </row>
    <row r="1284" spans="2:8" s="41" customFormat="1">
      <c r="B1284" s="403" t="s">
        <v>2766</v>
      </c>
      <c r="C1284" s="404" t="s">
        <v>2767</v>
      </c>
      <c r="D1284" s="404" t="s">
        <v>2712</v>
      </c>
      <c r="E1284" s="404" t="s">
        <v>2713</v>
      </c>
      <c r="F1284" s="404" t="s">
        <v>2096</v>
      </c>
      <c r="G1284" s="367" t="s">
        <v>2097</v>
      </c>
      <c r="H1284" s="400" t="s">
        <v>2098</v>
      </c>
    </row>
    <row r="1285" spans="2:8" s="41" customFormat="1">
      <c r="B1285" s="403" t="s">
        <v>2768</v>
      </c>
      <c r="C1285" s="404" t="s">
        <v>2769</v>
      </c>
      <c r="D1285" s="404" t="s">
        <v>2712</v>
      </c>
      <c r="E1285" s="404" t="s">
        <v>2713</v>
      </c>
      <c r="F1285" s="404" t="s">
        <v>2096</v>
      </c>
      <c r="G1285" s="367" t="s">
        <v>2097</v>
      </c>
      <c r="H1285" s="400" t="s">
        <v>2098</v>
      </c>
    </row>
    <row r="1286" spans="2:8" s="41" customFormat="1">
      <c r="B1286" s="403" t="s">
        <v>2770</v>
      </c>
      <c r="C1286" s="404" t="s">
        <v>2771</v>
      </c>
      <c r="D1286" s="404" t="s">
        <v>2712</v>
      </c>
      <c r="E1286" s="404" t="s">
        <v>2713</v>
      </c>
      <c r="F1286" s="404" t="s">
        <v>2096</v>
      </c>
      <c r="G1286" s="367" t="s">
        <v>2097</v>
      </c>
      <c r="H1286" s="400" t="s">
        <v>2098</v>
      </c>
    </row>
    <row r="1287" spans="2:8" s="41" customFormat="1">
      <c r="B1287" s="403" t="s">
        <v>2772</v>
      </c>
      <c r="C1287" s="404" t="s">
        <v>2773</v>
      </c>
      <c r="D1287" s="404" t="s">
        <v>2712</v>
      </c>
      <c r="E1287" s="404" t="s">
        <v>2713</v>
      </c>
      <c r="F1287" s="404" t="s">
        <v>2096</v>
      </c>
      <c r="G1287" s="367" t="s">
        <v>2097</v>
      </c>
      <c r="H1287" s="400" t="s">
        <v>2098</v>
      </c>
    </row>
    <row r="1288" spans="2:8" s="41" customFormat="1">
      <c r="B1288" s="403" t="s">
        <v>2774</v>
      </c>
      <c r="C1288" s="404" t="s">
        <v>2775</v>
      </c>
      <c r="D1288" s="404" t="s">
        <v>2712</v>
      </c>
      <c r="E1288" s="404" t="s">
        <v>2713</v>
      </c>
      <c r="F1288" s="404" t="s">
        <v>2096</v>
      </c>
      <c r="G1288" s="367" t="s">
        <v>2097</v>
      </c>
      <c r="H1288" s="400" t="s">
        <v>2098</v>
      </c>
    </row>
    <row r="1289" spans="2:8" s="41" customFormat="1">
      <c r="B1289" s="403" t="s">
        <v>2776</v>
      </c>
      <c r="C1289" s="404" t="s">
        <v>2777</v>
      </c>
      <c r="D1289" s="404" t="s">
        <v>2712</v>
      </c>
      <c r="E1289" s="404" t="s">
        <v>2713</v>
      </c>
      <c r="F1289" s="404" t="s">
        <v>2096</v>
      </c>
      <c r="G1289" s="367" t="s">
        <v>2097</v>
      </c>
      <c r="H1289" s="400" t="s">
        <v>2098</v>
      </c>
    </row>
    <row r="1290" spans="2:8" s="41" customFormat="1">
      <c r="B1290" s="403" t="s">
        <v>2778</v>
      </c>
      <c r="C1290" s="404" t="s">
        <v>2779</v>
      </c>
      <c r="D1290" s="404" t="s">
        <v>2712</v>
      </c>
      <c r="E1290" s="404" t="s">
        <v>2713</v>
      </c>
      <c r="F1290" s="404" t="s">
        <v>2096</v>
      </c>
      <c r="G1290" s="367" t="s">
        <v>2097</v>
      </c>
      <c r="H1290" s="400" t="s">
        <v>2098</v>
      </c>
    </row>
    <row r="1291" spans="2:8" s="41" customFormat="1">
      <c r="B1291" s="403" t="s">
        <v>2780</v>
      </c>
      <c r="C1291" s="404" t="s">
        <v>2781</v>
      </c>
      <c r="D1291" s="404" t="s">
        <v>2712</v>
      </c>
      <c r="E1291" s="404" t="s">
        <v>2713</v>
      </c>
      <c r="F1291" s="404" t="s">
        <v>2096</v>
      </c>
      <c r="G1291" s="367" t="s">
        <v>2097</v>
      </c>
      <c r="H1291" s="400" t="s">
        <v>2098</v>
      </c>
    </row>
    <row r="1292" spans="2:8" s="41" customFormat="1">
      <c r="B1292" s="403" t="s">
        <v>2782</v>
      </c>
      <c r="C1292" s="404" t="s">
        <v>2783</v>
      </c>
      <c r="D1292" s="404" t="s">
        <v>2712</v>
      </c>
      <c r="E1292" s="404" t="s">
        <v>2713</v>
      </c>
      <c r="F1292" s="404" t="s">
        <v>2096</v>
      </c>
      <c r="G1292" s="367" t="s">
        <v>2097</v>
      </c>
      <c r="H1292" s="400" t="s">
        <v>2098</v>
      </c>
    </row>
    <row r="1293" spans="2:8" s="41" customFormat="1">
      <c r="B1293" s="403" t="s">
        <v>2784</v>
      </c>
      <c r="C1293" s="404" t="s">
        <v>2785</v>
      </c>
      <c r="D1293" s="404" t="s">
        <v>2712</v>
      </c>
      <c r="E1293" s="404" t="s">
        <v>2713</v>
      </c>
      <c r="F1293" s="404" t="s">
        <v>2096</v>
      </c>
      <c r="G1293" s="367" t="s">
        <v>2097</v>
      </c>
      <c r="H1293" s="400" t="s">
        <v>2098</v>
      </c>
    </row>
    <row r="1294" spans="2:8" s="41" customFormat="1">
      <c r="B1294" s="403" t="s">
        <v>2786</v>
      </c>
      <c r="C1294" s="404" t="s">
        <v>2787</v>
      </c>
      <c r="D1294" s="404" t="s">
        <v>2712</v>
      </c>
      <c r="E1294" s="404" t="s">
        <v>2713</v>
      </c>
      <c r="F1294" s="404" t="s">
        <v>2096</v>
      </c>
      <c r="G1294" s="367" t="s">
        <v>2097</v>
      </c>
      <c r="H1294" s="400" t="s">
        <v>2098</v>
      </c>
    </row>
    <row r="1295" spans="2:8" s="41" customFormat="1">
      <c r="B1295" s="403" t="s">
        <v>2788</v>
      </c>
      <c r="C1295" s="404" t="s">
        <v>2789</v>
      </c>
      <c r="D1295" s="404" t="s">
        <v>2712</v>
      </c>
      <c r="E1295" s="404" t="s">
        <v>2713</v>
      </c>
      <c r="F1295" s="404" t="s">
        <v>2096</v>
      </c>
      <c r="G1295" s="367" t="s">
        <v>2097</v>
      </c>
      <c r="H1295" s="400" t="s">
        <v>2098</v>
      </c>
    </row>
    <row r="1296" spans="2:8" s="41" customFormat="1">
      <c r="B1296" s="403" t="s">
        <v>2790</v>
      </c>
      <c r="C1296" s="404" t="s">
        <v>2791</v>
      </c>
      <c r="D1296" s="404" t="s">
        <v>2712</v>
      </c>
      <c r="E1296" s="404" t="s">
        <v>2713</v>
      </c>
      <c r="F1296" s="404" t="s">
        <v>2096</v>
      </c>
      <c r="G1296" s="367" t="s">
        <v>2097</v>
      </c>
      <c r="H1296" s="400" t="s">
        <v>2098</v>
      </c>
    </row>
    <row r="1297" spans="2:8" s="41" customFormat="1">
      <c r="B1297" s="403" t="s">
        <v>2792</v>
      </c>
      <c r="C1297" s="404" t="s">
        <v>2793</v>
      </c>
      <c r="D1297" s="404" t="s">
        <v>2794</v>
      </c>
      <c r="E1297" s="404" t="s">
        <v>2795</v>
      </c>
      <c r="F1297" s="404" t="s">
        <v>2096</v>
      </c>
      <c r="G1297" s="367" t="s">
        <v>2097</v>
      </c>
      <c r="H1297" s="400" t="s">
        <v>2098</v>
      </c>
    </row>
    <row r="1298" spans="2:8" s="41" customFormat="1">
      <c r="B1298" s="403" t="s">
        <v>2796</v>
      </c>
      <c r="C1298" s="404" t="s">
        <v>2797</v>
      </c>
      <c r="D1298" s="404" t="s">
        <v>2794</v>
      </c>
      <c r="E1298" s="404" t="s">
        <v>2795</v>
      </c>
      <c r="F1298" s="404" t="s">
        <v>2096</v>
      </c>
      <c r="G1298" s="367" t="s">
        <v>2097</v>
      </c>
      <c r="H1298" s="400" t="s">
        <v>2098</v>
      </c>
    </row>
    <row r="1299" spans="2:8" s="41" customFormat="1">
      <c r="B1299" s="403" t="s">
        <v>2798</v>
      </c>
      <c r="C1299" s="404" t="s">
        <v>2799</v>
      </c>
      <c r="D1299" s="404" t="s">
        <v>2794</v>
      </c>
      <c r="E1299" s="404" t="s">
        <v>2795</v>
      </c>
      <c r="F1299" s="404" t="s">
        <v>2096</v>
      </c>
      <c r="G1299" s="367" t="s">
        <v>2097</v>
      </c>
      <c r="H1299" s="400" t="s">
        <v>2098</v>
      </c>
    </row>
    <row r="1300" spans="2:8" s="41" customFormat="1">
      <c r="B1300" s="403" t="s">
        <v>2800</v>
      </c>
      <c r="C1300" s="404" t="s">
        <v>2801</v>
      </c>
      <c r="D1300" s="404" t="s">
        <v>2794</v>
      </c>
      <c r="E1300" s="404" t="s">
        <v>2795</v>
      </c>
      <c r="F1300" s="404" t="s">
        <v>2096</v>
      </c>
      <c r="G1300" s="367" t="s">
        <v>2097</v>
      </c>
      <c r="H1300" s="400" t="s">
        <v>2098</v>
      </c>
    </row>
    <row r="1301" spans="2:8" s="41" customFormat="1">
      <c r="B1301" s="403" t="s">
        <v>2802</v>
      </c>
      <c r="C1301" s="404" t="s">
        <v>2803</v>
      </c>
      <c r="D1301" s="404" t="s">
        <v>2794</v>
      </c>
      <c r="E1301" s="404" t="s">
        <v>2795</v>
      </c>
      <c r="F1301" s="404" t="s">
        <v>2096</v>
      </c>
      <c r="G1301" s="367" t="s">
        <v>2097</v>
      </c>
      <c r="H1301" s="400" t="s">
        <v>2098</v>
      </c>
    </row>
    <row r="1302" spans="2:8" s="41" customFormat="1">
      <c r="B1302" s="403" t="s">
        <v>2804</v>
      </c>
      <c r="C1302" s="404" t="s">
        <v>2805</v>
      </c>
      <c r="D1302" s="404" t="s">
        <v>2794</v>
      </c>
      <c r="E1302" s="404" t="s">
        <v>2795</v>
      </c>
      <c r="F1302" s="404" t="s">
        <v>2096</v>
      </c>
      <c r="G1302" s="367" t="s">
        <v>2097</v>
      </c>
      <c r="H1302" s="400" t="s">
        <v>2098</v>
      </c>
    </row>
    <row r="1303" spans="2:8" s="41" customFormat="1">
      <c r="B1303" s="403" t="s">
        <v>2806</v>
      </c>
      <c r="C1303" s="404" t="s">
        <v>2807</v>
      </c>
      <c r="D1303" s="404" t="s">
        <v>2794</v>
      </c>
      <c r="E1303" s="404" t="s">
        <v>2795</v>
      </c>
      <c r="F1303" s="404" t="s">
        <v>2096</v>
      </c>
      <c r="G1303" s="367" t="s">
        <v>2097</v>
      </c>
      <c r="H1303" s="400" t="s">
        <v>2098</v>
      </c>
    </row>
    <row r="1304" spans="2:8" s="41" customFormat="1">
      <c r="B1304" s="403" t="s">
        <v>2808</v>
      </c>
      <c r="C1304" s="404" t="s">
        <v>2809</v>
      </c>
      <c r="D1304" s="404" t="s">
        <v>2794</v>
      </c>
      <c r="E1304" s="404" t="s">
        <v>2795</v>
      </c>
      <c r="F1304" s="404" t="s">
        <v>2096</v>
      </c>
      <c r="G1304" s="367" t="s">
        <v>2097</v>
      </c>
      <c r="H1304" s="400" t="s">
        <v>2098</v>
      </c>
    </row>
    <row r="1305" spans="2:8" s="41" customFormat="1">
      <c r="B1305" s="403" t="s">
        <v>2810</v>
      </c>
      <c r="C1305" s="404" t="s">
        <v>2811</v>
      </c>
      <c r="D1305" s="404" t="s">
        <v>2794</v>
      </c>
      <c r="E1305" s="404" t="s">
        <v>2795</v>
      </c>
      <c r="F1305" s="404" t="s">
        <v>2096</v>
      </c>
      <c r="G1305" s="367" t="s">
        <v>2097</v>
      </c>
      <c r="H1305" s="400" t="s">
        <v>2098</v>
      </c>
    </row>
    <row r="1306" spans="2:8" s="41" customFormat="1">
      <c r="B1306" s="403" t="s">
        <v>2812</v>
      </c>
      <c r="C1306" s="404" t="s">
        <v>2813</v>
      </c>
      <c r="D1306" s="404" t="s">
        <v>2794</v>
      </c>
      <c r="E1306" s="404" t="s">
        <v>2795</v>
      </c>
      <c r="F1306" s="404" t="s">
        <v>2096</v>
      </c>
      <c r="G1306" s="367" t="s">
        <v>2097</v>
      </c>
      <c r="H1306" s="400" t="s">
        <v>2098</v>
      </c>
    </row>
    <row r="1307" spans="2:8" s="41" customFormat="1">
      <c r="B1307" s="403" t="s">
        <v>2814</v>
      </c>
      <c r="C1307" s="404" t="s">
        <v>2815</v>
      </c>
      <c r="D1307" s="404" t="s">
        <v>2794</v>
      </c>
      <c r="E1307" s="404" t="s">
        <v>2795</v>
      </c>
      <c r="F1307" s="404" t="s">
        <v>2096</v>
      </c>
      <c r="G1307" s="367" t="s">
        <v>2097</v>
      </c>
      <c r="H1307" s="400" t="s">
        <v>2098</v>
      </c>
    </row>
    <row r="1308" spans="2:8" s="41" customFormat="1">
      <c r="B1308" s="403" t="s">
        <v>2816</v>
      </c>
      <c r="C1308" s="404" t="s">
        <v>2817</v>
      </c>
      <c r="D1308" s="404" t="s">
        <v>2794</v>
      </c>
      <c r="E1308" s="404" t="s">
        <v>2795</v>
      </c>
      <c r="F1308" s="404" t="s">
        <v>2096</v>
      </c>
      <c r="G1308" s="367" t="s">
        <v>2097</v>
      </c>
      <c r="H1308" s="400" t="s">
        <v>2098</v>
      </c>
    </row>
    <row r="1309" spans="2:8" s="41" customFormat="1">
      <c r="B1309" s="403" t="s">
        <v>2818</v>
      </c>
      <c r="C1309" s="404" t="s">
        <v>2819</v>
      </c>
      <c r="D1309" s="404" t="s">
        <v>2794</v>
      </c>
      <c r="E1309" s="404" t="s">
        <v>2795</v>
      </c>
      <c r="F1309" s="404" t="s">
        <v>2096</v>
      </c>
      <c r="G1309" s="367" t="s">
        <v>2097</v>
      </c>
      <c r="H1309" s="400" t="s">
        <v>2098</v>
      </c>
    </row>
    <row r="1310" spans="2:8" s="41" customFormat="1">
      <c r="B1310" s="403" t="s">
        <v>2820</v>
      </c>
      <c r="C1310" s="404" t="s">
        <v>2821</v>
      </c>
      <c r="D1310" s="404" t="s">
        <v>2794</v>
      </c>
      <c r="E1310" s="404" t="s">
        <v>2795</v>
      </c>
      <c r="F1310" s="404" t="s">
        <v>2096</v>
      </c>
      <c r="G1310" s="367" t="s">
        <v>2097</v>
      </c>
      <c r="H1310" s="400" t="s">
        <v>2098</v>
      </c>
    </row>
    <row r="1311" spans="2:8" s="41" customFormat="1">
      <c r="B1311" s="403" t="s">
        <v>2822</v>
      </c>
      <c r="C1311" s="404" t="s">
        <v>2823</v>
      </c>
      <c r="D1311" s="404" t="s">
        <v>2794</v>
      </c>
      <c r="E1311" s="404" t="s">
        <v>2795</v>
      </c>
      <c r="F1311" s="404" t="s">
        <v>2096</v>
      </c>
      <c r="G1311" s="367" t="s">
        <v>2097</v>
      </c>
      <c r="H1311" s="400" t="s">
        <v>2098</v>
      </c>
    </row>
    <row r="1312" spans="2:8" s="41" customFormat="1">
      <c r="B1312" s="403" t="s">
        <v>2824</v>
      </c>
      <c r="C1312" s="404" t="s">
        <v>2825</v>
      </c>
      <c r="D1312" s="404" t="s">
        <v>2794</v>
      </c>
      <c r="E1312" s="404" t="s">
        <v>2795</v>
      </c>
      <c r="F1312" s="404" t="s">
        <v>2096</v>
      </c>
      <c r="G1312" s="367" t="s">
        <v>2097</v>
      </c>
      <c r="H1312" s="400" t="s">
        <v>2098</v>
      </c>
    </row>
    <row r="1313" spans="2:8" s="41" customFormat="1">
      <c r="B1313" s="403" t="s">
        <v>2826</v>
      </c>
      <c r="C1313" s="404" t="s">
        <v>2827</v>
      </c>
      <c r="D1313" s="404" t="s">
        <v>2794</v>
      </c>
      <c r="E1313" s="404" t="s">
        <v>2795</v>
      </c>
      <c r="F1313" s="404" t="s">
        <v>2096</v>
      </c>
      <c r="G1313" s="367" t="s">
        <v>2097</v>
      </c>
      <c r="H1313" s="400" t="s">
        <v>2098</v>
      </c>
    </row>
    <row r="1314" spans="2:8" s="41" customFormat="1">
      <c r="B1314" s="403" t="s">
        <v>2828</v>
      </c>
      <c r="C1314" s="404" t="s">
        <v>2829</v>
      </c>
      <c r="D1314" s="404" t="s">
        <v>2794</v>
      </c>
      <c r="E1314" s="404" t="s">
        <v>2795</v>
      </c>
      <c r="F1314" s="404" t="s">
        <v>2096</v>
      </c>
      <c r="G1314" s="367" t="s">
        <v>2097</v>
      </c>
      <c r="H1314" s="400" t="s">
        <v>2098</v>
      </c>
    </row>
    <row r="1315" spans="2:8" s="41" customFormat="1">
      <c r="B1315" s="403" t="s">
        <v>2830</v>
      </c>
      <c r="C1315" s="404" t="s">
        <v>2831</v>
      </c>
      <c r="D1315" s="404" t="s">
        <v>2794</v>
      </c>
      <c r="E1315" s="404" t="s">
        <v>2795</v>
      </c>
      <c r="F1315" s="404" t="s">
        <v>2096</v>
      </c>
      <c r="G1315" s="367" t="s">
        <v>2097</v>
      </c>
      <c r="H1315" s="400" t="s">
        <v>2098</v>
      </c>
    </row>
    <row r="1316" spans="2:8" s="41" customFormat="1">
      <c r="B1316" s="403" t="s">
        <v>2832</v>
      </c>
      <c r="C1316" s="404" t="s">
        <v>2833</v>
      </c>
      <c r="D1316" s="404" t="s">
        <v>2794</v>
      </c>
      <c r="E1316" s="404" t="s">
        <v>2795</v>
      </c>
      <c r="F1316" s="404" t="s">
        <v>2096</v>
      </c>
      <c r="G1316" s="367" t="s">
        <v>2097</v>
      </c>
      <c r="H1316" s="400" t="s">
        <v>2098</v>
      </c>
    </row>
    <row r="1317" spans="2:8" s="41" customFormat="1">
      <c r="B1317" s="403" t="s">
        <v>2834</v>
      </c>
      <c r="C1317" s="404" t="s">
        <v>2835</v>
      </c>
      <c r="D1317" s="404" t="s">
        <v>2836</v>
      </c>
      <c r="E1317" s="404" t="s">
        <v>2837</v>
      </c>
      <c r="F1317" s="404" t="s">
        <v>2096</v>
      </c>
      <c r="G1317" s="367" t="s">
        <v>2217</v>
      </c>
      <c r="H1317" s="400" t="s">
        <v>2098</v>
      </c>
    </row>
    <row r="1318" spans="2:8" s="41" customFormat="1">
      <c r="B1318" s="403" t="s">
        <v>2838</v>
      </c>
      <c r="C1318" s="404" t="s">
        <v>2839</v>
      </c>
      <c r="D1318" s="404" t="s">
        <v>2836</v>
      </c>
      <c r="E1318" s="404" t="s">
        <v>2837</v>
      </c>
      <c r="F1318" s="404" t="s">
        <v>2096</v>
      </c>
      <c r="G1318" s="367" t="s">
        <v>2217</v>
      </c>
      <c r="H1318" s="400" t="s">
        <v>2098</v>
      </c>
    </row>
    <row r="1319" spans="2:8" s="41" customFormat="1">
      <c r="B1319" s="403" t="s">
        <v>2840</v>
      </c>
      <c r="C1319" s="404" t="s">
        <v>2841</v>
      </c>
      <c r="D1319" s="404" t="s">
        <v>2836</v>
      </c>
      <c r="E1319" s="404" t="s">
        <v>2837</v>
      </c>
      <c r="F1319" s="404" t="s">
        <v>2096</v>
      </c>
      <c r="G1319" s="367" t="s">
        <v>2217</v>
      </c>
      <c r="H1319" s="400" t="s">
        <v>2098</v>
      </c>
    </row>
    <row r="1320" spans="2:8" s="41" customFormat="1">
      <c r="B1320" s="403" t="s">
        <v>2842</v>
      </c>
      <c r="C1320" s="404" t="s">
        <v>2843</v>
      </c>
      <c r="D1320" s="404" t="s">
        <v>2836</v>
      </c>
      <c r="E1320" s="404" t="s">
        <v>2837</v>
      </c>
      <c r="F1320" s="404" t="s">
        <v>2096</v>
      </c>
      <c r="G1320" s="367" t="s">
        <v>2217</v>
      </c>
      <c r="H1320" s="400" t="s">
        <v>2098</v>
      </c>
    </row>
    <row r="1321" spans="2:8" s="41" customFormat="1">
      <c r="B1321" s="403" t="s">
        <v>2844</v>
      </c>
      <c r="C1321" s="404" t="s">
        <v>2845</v>
      </c>
      <c r="D1321" s="404" t="s">
        <v>2836</v>
      </c>
      <c r="E1321" s="404" t="s">
        <v>2837</v>
      </c>
      <c r="F1321" s="404" t="s">
        <v>2096</v>
      </c>
      <c r="G1321" s="367" t="s">
        <v>2217</v>
      </c>
      <c r="H1321" s="400" t="s">
        <v>2098</v>
      </c>
    </row>
    <row r="1322" spans="2:8" s="41" customFormat="1">
      <c r="B1322" s="403" t="s">
        <v>2846</v>
      </c>
      <c r="C1322" s="404" t="s">
        <v>2847</v>
      </c>
      <c r="D1322" s="404" t="s">
        <v>2836</v>
      </c>
      <c r="E1322" s="404" t="s">
        <v>2837</v>
      </c>
      <c r="F1322" s="404" t="s">
        <v>2096</v>
      </c>
      <c r="G1322" s="367" t="s">
        <v>2217</v>
      </c>
      <c r="H1322" s="400" t="s">
        <v>2098</v>
      </c>
    </row>
    <row r="1323" spans="2:8" s="41" customFormat="1">
      <c r="B1323" s="403" t="s">
        <v>2848</v>
      </c>
      <c r="C1323" s="404" t="s">
        <v>2849</v>
      </c>
      <c r="D1323" s="404" t="s">
        <v>2836</v>
      </c>
      <c r="E1323" s="404" t="s">
        <v>2837</v>
      </c>
      <c r="F1323" s="404" t="s">
        <v>2096</v>
      </c>
      <c r="G1323" s="367" t="s">
        <v>2217</v>
      </c>
      <c r="H1323" s="400" t="s">
        <v>2098</v>
      </c>
    </row>
    <row r="1324" spans="2:8" s="41" customFormat="1">
      <c r="B1324" s="403" t="s">
        <v>2850</v>
      </c>
      <c r="C1324" s="404" t="s">
        <v>2851</v>
      </c>
      <c r="D1324" s="404" t="s">
        <v>2836</v>
      </c>
      <c r="E1324" s="404" t="s">
        <v>2837</v>
      </c>
      <c r="F1324" s="404" t="s">
        <v>2096</v>
      </c>
      <c r="G1324" s="367" t="s">
        <v>2217</v>
      </c>
      <c r="H1324" s="400" t="s">
        <v>2098</v>
      </c>
    </row>
    <row r="1325" spans="2:8" s="41" customFormat="1">
      <c r="B1325" s="403" t="s">
        <v>2852</v>
      </c>
      <c r="C1325" s="404" t="s">
        <v>2853</v>
      </c>
      <c r="D1325" s="404" t="s">
        <v>2836</v>
      </c>
      <c r="E1325" s="404" t="s">
        <v>2837</v>
      </c>
      <c r="F1325" s="404" t="s">
        <v>2096</v>
      </c>
      <c r="G1325" s="367" t="s">
        <v>2217</v>
      </c>
      <c r="H1325" s="400" t="s">
        <v>2098</v>
      </c>
    </row>
    <row r="1326" spans="2:8" s="41" customFormat="1">
      <c r="B1326" s="403" t="s">
        <v>2854</v>
      </c>
      <c r="C1326" s="404" t="s">
        <v>2855</v>
      </c>
      <c r="D1326" s="404" t="s">
        <v>2836</v>
      </c>
      <c r="E1326" s="404" t="s">
        <v>2837</v>
      </c>
      <c r="F1326" s="404" t="s">
        <v>2096</v>
      </c>
      <c r="G1326" s="367" t="s">
        <v>2217</v>
      </c>
      <c r="H1326" s="400" t="s">
        <v>2098</v>
      </c>
    </row>
    <row r="1327" spans="2:8" s="41" customFormat="1">
      <c r="B1327" s="403" t="s">
        <v>2856</v>
      </c>
      <c r="C1327" s="404" t="s">
        <v>2857</v>
      </c>
      <c r="D1327" s="404" t="s">
        <v>2836</v>
      </c>
      <c r="E1327" s="404" t="s">
        <v>2837</v>
      </c>
      <c r="F1327" s="404" t="s">
        <v>2096</v>
      </c>
      <c r="G1327" s="367" t="s">
        <v>2217</v>
      </c>
      <c r="H1327" s="400" t="s">
        <v>2098</v>
      </c>
    </row>
    <row r="1328" spans="2:8" s="41" customFormat="1">
      <c r="B1328" s="403" t="s">
        <v>2858</v>
      </c>
      <c r="C1328" s="404" t="s">
        <v>2859</v>
      </c>
      <c r="D1328" s="404" t="s">
        <v>2836</v>
      </c>
      <c r="E1328" s="404" t="s">
        <v>2837</v>
      </c>
      <c r="F1328" s="404" t="s">
        <v>2096</v>
      </c>
      <c r="G1328" s="367" t="s">
        <v>2217</v>
      </c>
      <c r="H1328" s="400" t="s">
        <v>2098</v>
      </c>
    </row>
    <row r="1329" spans="2:8" s="41" customFormat="1">
      <c r="B1329" s="403" t="s">
        <v>2860</v>
      </c>
      <c r="C1329" s="404" t="s">
        <v>2861</v>
      </c>
      <c r="D1329" s="404" t="s">
        <v>2836</v>
      </c>
      <c r="E1329" s="404" t="s">
        <v>2837</v>
      </c>
      <c r="F1329" s="404" t="s">
        <v>2096</v>
      </c>
      <c r="G1329" s="367" t="s">
        <v>2217</v>
      </c>
      <c r="H1329" s="400" t="s">
        <v>2098</v>
      </c>
    </row>
    <row r="1330" spans="2:8" s="41" customFormat="1">
      <c r="B1330" s="403" t="s">
        <v>2862</v>
      </c>
      <c r="C1330" s="404" t="s">
        <v>2863</v>
      </c>
      <c r="D1330" s="404" t="s">
        <v>2836</v>
      </c>
      <c r="E1330" s="404" t="s">
        <v>2837</v>
      </c>
      <c r="F1330" s="404" t="s">
        <v>2096</v>
      </c>
      <c r="G1330" s="367" t="s">
        <v>2217</v>
      </c>
      <c r="H1330" s="400" t="s">
        <v>2098</v>
      </c>
    </row>
    <row r="1331" spans="2:8" s="41" customFormat="1">
      <c r="B1331" s="403" t="s">
        <v>2864</v>
      </c>
      <c r="C1331" s="404" t="s">
        <v>2865</v>
      </c>
      <c r="D1331" s="404" t="s">
        <v>2836</v>
      </c>
      <c r="E1331" s="404" t="s">
        <v>2837</v>
      </c>
      <c r="F1331" s="404" t="s">
        <v>2096</v>
      </c>
      <c r="G1331" s="367" t="s">
        <v>2217</v>
      </c>
      <c r="H1331" s="400" t="s">
        <v>2098</v>
      </c>
    </row>
    <row r="1332" spans="2:8" s="41" customFormat="1">
      <c r="B1332" s="403" t="s">
        <v>2866</v>
      </c>
      <c r="C1332" s="404" t="s">
        <v>2867</v>
      </c>
      <c r="D1332" s="404" t="s">
        <v>2836</v>
      </c>
      <c r="E1332" s="404" t="s">
        <v>2837</v>
      </c>
      <c r="F1332" s="404" t="s">
        <v>2096</v>
      </c>
      <c r="G1332" s="367" t="s">
        <v>2217</v>
      </c>
      <c r="H1332" s="400" t="s">
        <v>2098</v>
      </c>
    </row>
    <row r="1333" spans="2:8" s="41" customFormat="1">
      <c r="B1333" s="403" t="s">
        <v>2868</v>
      </c>
      <c r="C1333" s="404" t="s">
        <v>2869</v>
      </c>
      <c r="D1333" s="404" t="s">
        <v>2836</v>
      </c>
      <c r="E1333" s="404" t="s">
        <v>2837</v>
      </c>
      <c r="F1333" s="404" t="s">
        <v>2096</v>
      </c>
      <c r="G1333" s="367" t="s">
        <v>2217</v>
      </c>
      <c r="H1333" s="400" t="s">
        <v>2098</v>
      </c>
    </row>
    <row r="1334" spans="2:8" s="41" customFormat="1">
      <c r="B1334" s="403" t="s">
        <v>2870</v>
      </c>
      <c r="C1334" s="404" t="s">
        <v>2871</v>
      </c>
      <c r="D1334" s="404" t="s">
        <v>2836</v>
      </c>
      <c r="E1334" s="404" t="s">
        <v>2837</v>
      </c>
      <c r="F1334" s="404" t="s">
        <v>2096</v>
      </c>
      <c r="G1334" s="367" t="s">
        <v>2217</v>
      </c>
      <c r="H1334" s="400" t="s">
        <v>2098</v>
      </c>
    </row>
    <row r="1335" spans="2:8" s="41" customFormat="1">
      <c r="B1335" s="403" t="s">
        <v>2872</v>
      </c>
      <c r="C1335" s="404" t="s">
        <v>2873</v>
      </c>
      <c r="D1335" s="404" t="s">
        <v>2836</v>
      </c>
      <c r="E1335" s="404" t="s">
        <v>2837</v>
      </c>
      <c r="F1335" s="404" t="s">
        <v>2096</v>
      </c>
      <c r="G1335" s="367" t="s">
        <v>2217</v>
      </c>
      <c r="H1335" s="400" t="s">
        <v>2098</v>
      </c>
    </row>
    <row r="1336" spans="2:8" s="41" customFormat="1">
      <c r="B1336" s="403" t="s">
        <v>2874</v>
      </c>
      <c r="C1336" s="404" t="s">
        <v>2875</v>
      </c>
      <c r="D1336" s="404" t="s">
        <v>2836</v>
      </c>
      <c r="E1336" s="404" t="s">
        <v>2837</v>
      </c>
      <c r="F1336" s="404" t="s">
        <v>2096</v>
      </c>
      <c r="G1336" s="367" t="s">
        <v>2217</v>
      </c>
      <c r="H1336" s="400" t="s">
        <v>2098</v>
      </c>
    </row>
    <row r="1337" spans="2:8" s="41" customFormat="1">
      <c r="B1337" s="403" t="s">
        <v>2876</v>
      </c>
      <c r="C1337" s="404" t="s">
        <v>2877</v>
      </c>
      <c r="D1337" s="404" t="s">
        <v>2836</v>
      </c>
      <c r="E1337" s="404" t="s">
        <v>2837</v>
      </c>
      <c r="F1337" s="404" t="s">
        <v>2096</v>
      </c>
      <c r="G1337" s="367" t="s">
        <v>2217</v>
      </c>
      <c r="H1337" s="400" t="s">
        <v>2098</v>
      </c>
    </row>
    <row r="1338" spans="2:8" s="41" customFormat="1">
      <c r="B1338" s="403" t="s">
        <v>2878</v>
      </c>
      <c r="C1338" s="404" t="s">
        <v>2879</v>
      </c>
      <c r="D1338" s="404" t="s">
        <v>2836</v>
      </c>
      <c r="E1338" s="404" t="s">
        <v>2837</v>
      </c>
      <c r="F1338" s="404" t="s">
        <v>2096</v>
      </c>
      <c r="G1338" s="367" t="s">
        <v>2217</v>
      </c>
      <c r="H1338" s="400" t="s">
        <v>2098</v>
      </c>
    </row>
    <row r="1339" spans="2:8" s="41" customFormat="1">
      <c r="B1339" s="403" t="s">
        <v>2880</v>
      </c>
      <c r="C1339" s="404" t="s">
        <v>2881</v>
      </c>
      <c r="D1339" s="404" t="s">
        <v>2836</v>
      </c>
      <c r="E1339" s="404" t="s">
        <v>2837</v>
      </c>
      <c r="F1339" s="404" t="s">
        <v>2096</v>
      </c>
      <c r="G1339" s="367" t="s">
        <v>2217</v>
      </c>
      <c r="H1339" s="400" t="s">
        <v>2098</v>
      </c>
    </row>
    <row r="1340" spans="2:8" s="41" customFormat="1">
      <c r="B1340" s="403" t="s">
        <v>2882</v>
      </c>
      <c r="C1340" s="404" t="s">
        <v>2883</v>
      </c>
      <c r="D1340" s="404" t="s">
        <v>2836</v>
      </c>
      <c r="E1340" s="404" t="s">
        <v>2837</v>
      </c>
      <c r="F1340" s="404" t="s">
        <v>2096</v>
      </c>
      <c r="G1340" s="367" t="s">
        <v>2217</v>
      </c>
      <c r="H1340" s="400" t="s">
        <v>2098</v>
      </c>
    </row>
    <row r="1341" spans="2:8" s="41" customFormat="1">
      <c r="B1341" s="403" t="s">
        <v>2884</v>
      </c>
      <c r="C1341" s="404" t="s">
        <v>2885</v>
      </c>
      <c r="D1341" s="404" t="s">
        <v>2836</v>
      </c>
      <c r="E1341" s="404" t="s">
        <v>2837</v>
      </c>
      <c r="F1341" s="404" t="s">
        <v>2096</v>
      </c>
      <c r="G1341" s="367" t="s">
        <v>2217</v>
      </c>
      <c r="H1341" s="400" t="s">
        <v>2098</v>
      </c>
    </row>
    <row r="1342" spans="2:8" s="41" customFormat="1">
      <c r="B1342" s="403" t="s">
        <v>2886</v>
      </c>
      <c r="C1342" s="404" t="s">
        <v>2887</v>
      </c>
      <c r="D1342" s="404" t="s">
        <v>2836</v>
      </c>
      <c r="E1342" s="404" t="s">
        <v>2837</v>
      </c>
      <c r="F1342" s="404" t="s">
        <v>2096</v>
      </c>
      <c r="G1342" s="367" t="s">
        <v>2217</v>
      </c>
      <c r="H1342" s="400" t="s">
        <v>2098</v>
      </c>
    </row>
    <row r="1343" spans="2:8" s="41" customFormat="1">
      <c r="B1343" s="403" t="s">
        <v>2888</v>
      </c>
      <c r="C1343" s="404" t="s">
        <v>2889</v>
      </c>
      <c r="D1343" s="404" t="s">
        <v>2836</v>
      </c>
      <c r="E1343" s="404" t="s">
        <v>2837</v>
      </c>
      <c r="F1343" s="404" t="s">
        <v>2096</v>
      </c>
      <c r="G1343" s="367" t="s">
        <v>2217</v>
      </c>
      <c r="H1343" s="400" t="s">
        <v>2098</v>
      </c>
    </row>
    <row r="1344" spans="2:8" s="41" customFormat="1">
      <c r="B1344" s="403" t="s">
        <v>2890</v>
      </c>
      <c r="C1344" s="404" t="s">
        <v>2891</v>
      </c>
      <c r="D1344" s="404" t="s">
        <v>2836</v>
      </c>
      <c r="E1344" s="404" t="s">
        <v>2837</v>
      </c>
      <c r="F1344" s="404" t="s">
        <v>2096</v>
      </c>
      <c r="G1344" s="367" t="s">
        <v>2217</v>
      </c>
      <c r="H1344" s="400" t="s">
        <v>2098</v>
      </c>
    </row>
    <row r="1345" spans="2:8" s="41" customFormat="1">
      <c r="B1345" s="403" t="s">
        <v>2892</v>
      </c>
      <c r="C1345" s="404" t="s">
        <v>2893</v>
      </c>
      <c r="D1345" s="404" t="s">
        <v>2836</v>
      </c>
      <c r="E1345" s="404" t="s">
        <v>2837</v>
      </c>
      <c r="F1345" s="404" t="s">
        <v>2096</v>
      </c>
      <c r="G1345" s="367" t="s">
        <v>2217</v>
      </c>
      <c r="H1345" s="400" t="s">
        <v>2098</v>
      </c>
    </row>
    <row r="1346" spans="2:8" s="41" customFormat="1">
      <c r="B1346" s="403" t="s">
        <v>2894</v>
      </c>
      <c r="C1346" s="404" t="s">
        <v>2895</v>
      </c>
      <c r="D1346" s="404" t="s">
        <v>2836</v>
      </c>
      <c r="E1346" s="404" t="s">
        <v>2837</v>
      </c>
      <c r="F1346" s="404" t="s">
        <v>2096</v>
      </c>
      <c r="G1346" s="367" t="s">
        <v>2217</v>
      </c>
      <c r="H1346" s="400" t="s">
        <v>2098</v>
      </c>
    </row>
    <row r="1347" spans="2:8" s="41" customFormat="1">
      <c r="B1347" s="403" t="s">
        <v>2896</v>
      </c>
      <c r="C1347" s="404" t="s">
        <v>2897</v>
      </c>
      <c r="D1347" s="404" t="s">
        <v>2836</v>
      </c>
      <c r="E1347" s="404" t="s">
        <v>2837</v>
      </c>
      <c r="F1347" s="404" t="s">
        <v>2096</v>
      </c>
      <c r="G1347" s="367" t="s">
        <v>2217</v>
      </c>
      <c r="H1347" s="400" t="s">
        <v>2098</v>
      </c>
    </row>
    <row r="1348" spans="2:8" s="41" customFormat="1">
      <c r="B1348" s="403" t="s">
        <v>2898</v>
      </c>
      <c r="C1348" s="404" t="s">
        <v>2899</v>
      </c>
      <c r="D1348" s="404" t="s">
        <v>2836</v>
      </c>
      <c r="E1348" s="404" t="s">
        <v>2837</v>
      </c>
      <c r="F1348" s="404" t="s">
        <v>2096</v>
      </c>
      <c r="G1348" s="367" t="s">
        <v>2217</v>
      </c>
      <c r="H1348" s="400" t="s">
        <v>2098</v>
      </c>
    </row>
    <row r="1349" spans="2:8" s="41" customFormat="1">
      <c r="B1349" s="403" t="s">
        <v>2900</v>
      </c>
      <c r="C1349" s="404" t="s">
        <v>2901</v>
      </c>
      <c r="D1349" s="404" t="s">
        <v>2836</v>
      </c>
      <c r="E1349" s="404" t="s">
        <v>2837</v>
      </c>
      <c r="F1349" s="404" t="s">
        <v>2096</v>
      </c>
      <c r="G1349" s="367" t="s">
        <v>2217</v>
      </c>
      <c r="H1349" s="400" t="s">
        <v>2098</v>
      </c>
    </row>
    <row r="1350" spans="2:8" s="41" customFormat="1">
      <c r="B1350" s="403" t="s">
        <v>2902</v>
      </c>
      <c r="C1350" s="404" t="s">
        <v>2903</v>
      </c>
      <c r="D1350" s="404" t="s">
        <v>2836</v>
      </c>
      <c r="E1350" s="404" t="s">
        <v>2837</v>
      </c>
      <c r="F1350" s="404" t="s">
        <v>2096</v>
      </c>
      <c r="G1350" s="367" t="s">
        <v>2217</v>
      </c>
      <c r="H1350" s="400" t="s">
        <v>2098</v>
      </c>
    </row>
    <row r="1351" spans="2:8" s="41" customFormat="1">
      <c r="B1351" s="403" t="s">
        <v>2904</v>
      </c>
      <c r="C1351" s="404" t="s">
        <v>2905</v>
      </c>
      <c r="D1351" s="404" t="s">
        <v>2836</v>
      </c>
      <c r="E1351" s="404" t="s">
        <v>2837</v>
      </c>
      <c r="F1351" s="404" t="s">
        <v>2096</v>
      </c>
      <c r="G1351" s="367" t="s">
        <v>2217</v>
      </c>
      <c r="H1351" s="400" t="s">
        <v>2098</v>
      </c>
    </row>
    <row r="1352" spans="2:8" s="41" customFormat="1">
      <c r="B1352" s="403" t="s">
        <v>2906</v>
      </c>
      <c r="C1352" s="404" t="s">
        <v>2907</v>
      </c>
      <c r="D1352" s="404" t="s">
        <v>2836</v>
      </c>
      <c r="E1352" s="404" t="s">
        <v>2837</v>
      </c>
      <c r="F1352" s="404" t="s">
        <v>2096</v>
      </c>
      <c r="G1352" s="367" t="s">
        <v>2217</v>
      </c>
      <c r="H1352" s="400" t="s">
        <v>2098</v>
      </c>
    </row>
    <row r="1353" spans="2:8" s="41" customFormat="1">
      <c r="B1353" s="403" t="s">
        <v>2908</v>
      </c>
      <c r="C1353" s="404" t="s">
        <v>2909</v>
      </c>
      <c r="D1353" s="404" t="s">
        <v>2836</v>
      </c>
      <c r="E1353" s="404" t="s">
        <v>2837</v>
      </c>
      <c r="F1353" s="404" t="s">
        <v>2096</v>
      </c>
      <c r="G1353" s="367" t="s">
        <v>2217</v>
      </c>
      <c r="H1353" s="400" t="s">
        <v>2098</v>
      </c>
    </row>
    <row r="1354" spans="2:8" s="41" customFormat="1">
      <c r="B1354" s="403" t="s">
        <v>2910</v>
      </c>
      <c r="C1354" s="404" t="s">
        <v>2911</v>
      </c>
      <c r="D1354" s="404" t="s">
        <v>2836</v>
      </c>
      <c r="E1354" s="404" t="s">
        <v>2837</v>
      </c>
      <c r="F1354" s="404" t="s">
        <v>2096</v>
      </c>
      <c r="G1354" s="367" t="s">
        <v>2217</v>
      </c>
      <c r="H1354" s="400" t="s">
        <v>2098</v>
      </c>
    </row>
    <row r="1355" spans="2:8" s="41" customFormat="1">
      <c r="B1355" s="403" t="s">
        <v>2912</v>
      </c>
      <c r="C1355" s="404" t="s">
        <v>2913</v>
      </c>
      <c r="D1355" s="404" t="s">
        <v>2836</v>
      </c>
      <c r="E1355" s="404" t="s">
        <v>2837</v>
      </c>
      <c r="F1355" s="404" t="s">
        <v>2096</v>
      </c>
      <c r="G1355" s="367" t="s">
        <v>2097</v>
      </c>
      <c r="H1355" s="400" t="s">
        <v>2098</v>
      </c>
    </row>
    <row r="1356" spans="2:8" s="41" customFormat="1">
      <c r="B1356" s="403" t="s">
        <v>2914</v>
      </c>
      <c r="C1356" s="404" t="s">
        <v>2915</v>
      </c>
      <c r="D1356" s="404" t="s">
        <v>2836</v>
      </c>
      <c r="E1356" s="404" t="s">
        <v>2837</v>
      </c>
      <c r="F1356" s="404" t="s">
        <v>2096</v>
      </c>
      <c r="G1356" s="367" t="s">
        <v>2217</v>
      </c>
      <c r="H1356" s="400" t="s">
        <v>2098</v>
      </c>
    </row>
    <row r="1357" spans="2:8" s="41" customFormat="1">
      <c r="B1357" s="403" t="s">
        <v>2916</v>
      </c>
      <c r="C1357" s="404" t="s">
        <v>2917</v>
      </c>
      <c r="D1357" s="404" t="s">
        <v>2836</v>
      </c>
      <c r="E1357" s="404" t="s">
        <v>2837</v>
      </c>
      <c r="F1357" s="404" t="s">
        <v>2096</v>
      </c>
      <c r="G1357" s="367" t="s">
        <v>2217</v>
      </c>
      <c r="H1357" s="400" t="s">
        <v>2098</v>
      </c>
    </row>
    <row r="1358" spans="2:8" s="41" customFormat="1">
      <c r="B1358" s="403" t="s">
        <v>2918</v>
      </c>
      <c r="C1358" s="404" t="s">
        <v>2919</v>
      </c>
      <c r="D1358" s="404" t="s">
        <v>2836</v>
      </c>
      <c r="E1358" s="404" t="s">
        <v>2837</v>
      </c>
      <c r="F1358" s="404" t="s">
        <v>2096</v>
      </c>
      <c r="G1358" s="367" t="s">
        <v>2217</v>
      </c>
      <c r="H1358" s="400" t="s">
        <v>2098</v>
      </c>
    </row>
    <row r="1359" spans="2:8" s="41" customFormat="1">
      <c r="B1359" s="403" t="s">
        <v>2920</v>
      </c>
      <c r="C1359" s="404" t="s">
        <v>2921</v>
      </c>
      <c r="D1359" s="404" t="s">
        <v>2836</v>
      </c>
      <c r="E1359" s="404" t="s">
        <v>2837</v>
      </c>
      <c r="F1359" s="404" t="s">
        <v>2096</v>
      </c>
      <c r="G1359" s="367" t="s">
        <v>2217</v>
      </c>
      <c r="H1359" s="400" t="s">
        <v>2098</v>
      </c>
    </row>
    <row r="1360" spans="2:8" s="41" customFormat="1">
      <c r="B1360" s="403" t="s">
        <v>2922</v>
      </c>
      <c r="C1360" s="404" t="s">
        <v>2923</v>
      </c>
      <c r="D1360" s="404" t="s">
        <v>2836</v>
      </c>
      <c r="E1360" s="404" t="s">
        <v>2837</v>
      </c>
      <c r="F1360" s="404" t="s">
        <v>2096</v>
      </c>
      <c r="G1360" s="367" t="s">
        <v>2097</v>
      </c>
      <c r="H1360" s="400" t="s">
        <v>2098</v>
      </c>
    </row>
    <row r="1361" spans="2:8" s="41" customFormat="1">
      <c r="B1361" s="403" t="s">
        <v>2924</v>
      </c>
      <c r="C1361" s="404" t="s">
        <v>2925</v>
      </c>
      <c r="D1361" s="404" t="s">
        <v>2836</v>
      </c>
      <c r="E1361" s="404" t="s">
        <v>2837</v>
      </c>
      <c r="F1361" s="404" t="s">
        <v>2096</v>
      </c>
      <c r="G1361" s="367" t="s">
        <v>2097</v>
      </c>
      <c r="H1361" s="400" t="s">
        <v>2098</v>
      </c>
    </row>
    <row r="1362" spans="2:8" s="41" customFormat="1">
      <c r="B1362" s="403" t="s">
        <v>2926</v>
      </c>
      <c r="C1362" s="404" t="s">
        <v>2927</v>
      </c>
      <c r="D1362" s="404" t="s">
        <v>2836</v>
      </c>
      <c r="E1362" s="404" t="s">
        <v>2837</v>
      </c>
      <c r="F1362" s="404" t="s">
        <v>2096</v>
      </c>
      <c r="G1362" s="367" t="s">
        <v>2097</v>
      </c>
      <c r="H1362" s="400" t="s">
        <v>2098</v>
      </c>
    </row>
    <row r="1363" spans="2:8" s="41" customFormat="1">
      <c r="B1363" s="403" t="s">
        <v>2928</v>
      </c>
      <c r="C1363" s="404" t="s">
        <v>2929</v>
      </c>
      <c r="D1363" s="404" t="s">
        <v>2836</v>
      </c>
      <c r="E1363" s="404" t="s">
        <v>2837</v>
      </c>
      <c r="F1363" s="404" t="s">
        <v>2096</v>
      </c>
      <c r="G1363" s="367" t="s">
        <v>2217</v>
      </c>
      <c r="H1363" s="400" t="s">
        <v>2098</v>
      </c>
    </row>
    <row r="1364" spans="2:8" s="41" customFormat="1">
      <c r="B1364" s="403" t="s">
        <v>2930</v>
      </c>
      <c r="C1364" s="404" t="s">
        <v>2931</v>
      </c>
      <c r="D1364" s="404" t="s">
        <v>2836</v>
      </c>
      <c r="E1364" s="404" t="s">
        <v>2837</v>
      </c>
      <c r="F1364" s="404" t="s">
        <v>2096</v>
      </c>
      <c r="G1364" s="367" t="s">
        <v>2097</v>
      </c>
      <c r="H1364" s="400" t="s">
        <v>2098</v>
      </c>
    </row>
    <row r="1365" spans="2:8" s="41" customFormat="1">
      <c r="B1365" s="403" t="s">
        <v>2932</v>
      </c>
      <c r="C1365" s="404" t="s">
        <v>2933</v>
      </c>
      <c r="D1365" s="404" t="s">
        <v>2836</v>
      </c>
      <c r="E1365" s="404" t="s">
        <v>2837</v>
      </c>
      <c r="F1365" s="404" t="s">
        <v>2096</v>
      </c>
      <c r="G1365" s="367" t="s">
        <v>2217</v>
      </c>
      <c r="H1365" s="400" t="s">
        <v>2098</v>
      </c>
    </row>
    <row r="1366" spans="2:8" s="41" customFormat="1">
      <c r="B1366" s="403" t="s">
        <v>2934</v>
      </c>
      <c r="C1366" s="404" t="s">
        <v>2935</v>
      </c>
      <c r="D1366" s="404" t="s">
        <v>2836</v>
      </c>
      <c r="E1366" s="404" t="s">
        <v>2837</v>
      </c>
      <c r="F1366" s="404" t="s">
        <v>2096</v>
      </c>
      <c r="G1366" s="367" t="s">
        <v>2097</v>
      </c>
      <c r="H1366" s="400" t="s">
        <v>2098</v>
      </c>
    </row>
    <row r="1367" spans="2:8" s="41" customFormat="1">
      <c r="B1367" s="403" t="s">
        <v>2936</v>
      </c>
      <c r="C1367" s="404" t="s">
        <v>2937</v>
      </c>
      <c r="D1367" s="404" t="s">
        <v>2836</v>
      </c>
      <c r="E1367" s="404" t="s">
        <v>2837</v>
      </c>
      <c r="F1367" s="404" t="s">
        <v>2096</v>
      </c>
      <c r="G1367" s="367" t="s">
        <v>2217</v>
      </c>
      <c r="H1367" s="400" t="s">
        <v>2098</v>
      </c>
    </row>
    <row r="1368" spans="2:8" s="41" customFormat="1">
      <c r="B1368" s="403" t="s">
        <v>2938</v>
      </c>
      <c r="C1368" s="404" t="s">
        <v>2939</v>
      </c>
      <c r="D1368" s="404" t="s">
        <v>2836</v>
      </c>
      <c r="E1368" s="404" t="s">
        <v>2837</v>
      </c>
      <c r="F1368" s="404" t="s">
        <v>2096</v>
      </c>
      <c r="G1368" s="367" t="s">
        <v>2097</v>
      </c>
      <c r="H1368" s="400" t="s">
        <v>2098</v>
      </c>
    </row>
    <row r="1369" spans="2:8" s="41" customFormat="1">
      <c r="B1369" s="403" t="s">
        <v>2940</v>
      </c>
      <c r="C1369" s="404" t="s">
        <v>2941</v>
      </c>
      <c r="D1369" s="404" t="s">
        <v>2836</v>
      </c>
      <c r="E1369" s="404" t="s">
        <v>2837</v>
      </c>
      <c r="F1369" s="404" t="s">
        <v>2096</v>
      </c>
      <c r="G1369" s="367" t="s">
        <v>2097</v>
      </c>
      <c r="H1369" s="400" t="s">
        <v>2098</v>
      </c>
    </row>
    <row r="1370" spans="2:8" s="41" customFormat="1">
      <c r="B1370" s="403" t="s">
        <v>2942</v>
      </c>
      <c r="C1370" s="404" t="s">
        <v>2943</v>
      </c>
      <c r="D1370" s="404" t="s">
        <v>2836</v>
      </c>
      <c r="E1370" s="404" t="s">
        <v>2837</v>
      </c>
      <c r="F1370" s="404" t="s">
        <v>2096</v>
      </c>
      <c r="G1370" s="367" t="s">
        <v>2097</v>
      </c>
      <c r="H1370" s="400" t="s">
        <v>2098</v>
      </c>
    </row>
    <row r="1371" spans="2:8" s="41" customFormat="1">
      <c r="B1371" s="403" t="s">
        <v>2944</v>
      </c>
      <c r="C1371" s="404" t="s">
        <v>2945</v>
      </c>
      <c r="D1371" s="404" t="s">
        <v>2836</v>
      </c>
      <c r="E1371" s="404" t="s">
        <v>2837</v>
      </c>
      <c r="F1371" s="404" t="s">
        <v>2096</v>
      </c>
      <c r="G1371" s="367" t="s">
        <v>2097</v>
      </c>
      <c r="H1371" s="400" t="s">
        <v>2098</v>
      </c>
    </row>
    <row r="1372" spans="2:8" s="41" customFormat="1">
      <c r="B1372" s="403" t="s">
        <v>2946</v>
      </c>
      <c r="C1372" s="404" t="s">
        <v>2947</v>
      </c>
      <c r="D1372" s="404" t="s">
        <v>2836</v>
      </c>
      <c r="E1372" s="404" t="s">
        <v>2837</v>
      </c>
      <c r="F1372" s="404" t="s">
        <v>2096</v>
      </c>
      <c r="G1372" s="367" t="s">
        <v>2097</v>
      </c>
      <c r="H1372" s="400" t="s">
        <v>2098</v>
      </c>
    </row>
    <row r="1373" spans="2:8" s="41" customFormat="1">
      <c r="B1373" s="403" t="s">
        <v>2948</v>
      </c>
      <c r="C1373" s="404" t="s">
        <v>2949</v>
      </c>
      <c r="D1373" s="404" t="s">
        <v>2836</v>
      </c>
      <c r="E1373" s="404" t="s">
        <v>2837</v>
      </c>
      <c r="F1373" s="404" t="s">
        <v>2096</v>
      </c>
      <c r="G1373" s="367" t="s">
        <v>2097</v>
      </c>
      <c r="H1373" s="400" t="s">
        <v>2098</v>
      </c>
    </row>
    <row r="1374" spans="2:8" s="41" customFormat="1">
      <c r="B1374" s="403" t="s">
        <v>2950</v>
      </c>
      <c r="C1374" s="404" t="s">
        <v>2951</v>
      </c>
      <c r="D1374" s="404" t="s">
        <v>2836</v>
      </c>
      <c r="E1374" s="404" t="s">
        <v>2837</v>
      </c>
      <c r="F1374" s="404" t="s">
        <v>2096</v>
      </c>
      <c r="G1374" s="367" t="s">
        <v>2097</v>
      </c>
      <c r="H1374" s="400" t="s">
        <v>2098</v>
      </c>
    </row>
    <row r="1375" spans="2:8" s="41" customFormat="1">
      <c r="B1375" s="403" t="s">
        <v>2952</v>
      </c>
      <c r="C1375" s="404" t="s">
        <v>2953</v>
      </c>
      <c r="D1375" s="404" t="s">
        <v>2954</v>
      </c>
      <c r="E1375" s="404" t="s">
        <v>2955</v>
      </c>
      <c r="F1375" s="404" t="s">
        <v>2096</v>
      </c>
      <c r="G1375" s="367" t="s">
        <v>2097</v>
      </c>
      <c r="H1375" s="400" t="s">
        <v>2098</v>
      </c>
    </row>
    <row r="1376" spans="2:8" s="41" customFormat="1">
      <c r="B1376" s="403" t="s">
        <v>2956</v>
      </c>
      <c r="C1376" s="404" t="s">
        <v>2957</v>
      </c>
      <c r="D1376" s="404" t="s">
        <v>2954</v>
      </c>
      <c r="E1376" s="404" t="s">
        <v>2955</v>
      </c>
      <c r="F1376" s="404" t="s">
        <v>2096</v>
      </c>
      <c r="G1376" s="367" t="s">
        <v>2097</v>
      </c>
      <c r="H1376" s="400" t="s">
        <v>2098</v>
      </c>
    </row>
    <row r="1377" spans="2:8" s="41" customFormat="1">
      <c r="B1377" s="403" t="s">
        <v>2958</v>
      </c>
      <c r="C1377" s="404" t="s">
        <v>2959</v>
      </c>
      <c r="D1377" s="404" t="s">
        <v>2954</v>
      </c>
      <c r="E1377" s="404" t="s">
        <v>2955</v>
      </c>
      <c r="F1377" s="404" t="s">
        <v>2096</v>
      </c>
      <c r="G1377" s="367" t="s">
        <v>2097</v>
      </c>
      <c r="H1377" s="400" t="s">
        <v>2098</v>
      </c>
    </row>
    <row r="1378" spans="2:8" s="41" customFormat="1">
      <c r="B1378" s="403" t="s">
        <v>2960</v>
      </c>
      <c r="C1378" s="404" t="s">
        <v>2961</v>
      </c>
      <c r="D1378" s="404" t="s">
        <v>2954</v>
      </c>
      <c r="E1378" s="404" t="s">
        <v>2955</v>
      </c>
      <c r="F1378" s="404" t="s">
        <v>2096</v>
      </c>
      <c r="G1378" s="367" t="s">
        <v>2097</v>
      </c>
      <c r="H1378" s="400" t="s">
        <v>2098</v>
      </c>
    </row>
    <row r="1379" spans="2:8" s="41" customFormat="1">
      <c r="B1379" s="403" t="s">
        <v>2962</v>
      </c>
      <c r="C1379" s="404" t="s">
        <v>2963</v>
      </c>
      <c r="D1379" s="404" t="s">
        <v>2954</v>
      </c>
      <c r="E1379" s="404" t="s">
        <v>2955</v>
      </c>
      <c r="F1379" s="404" t="s">
        <v>2096</v>
      </c>
      <c r="G1379" s="367" t="s">
        <v>2097</v>
      </c>
      <c r="H1379" s="400" t="s">
        <v>2098</v>
      </c>
    </row>
    <row r="1380" spans="2:8" s="41" customFormat="1">
      <c r="B1380" s="403" t="s">
        <v>2964</v>
      </c>
      <c r="C1380" s="404" t="s">
        <v>2965</v>
      </c>
      <c r="D1380" s="404" t="s">
        <v>2954</v>
      </c>
      <c r="E1380" s="404" t="s">
        <v>2955</v>
      </c>
      <c r="F1380" s="404" t="s">
        <v>2096</v>
      </c>
      <c r="G1380" s="367" t="s">
        <v>2097</v>
      </c>
      <c r="H1380" s="400" t="s">
        <v>2098</v>
      </c>
    </row>
    <row r="1381" spans="2:8" s="41" customFormat="1">
      <c r="B1381" s="403" t="s">
        <v>2966</v>
      </c>
      <c r="C1381" s="404" t="s">
        <v>2967</v>
      </c>
      <c r="D1381" s="404" t="s">
        <v>2954</v>
      </c>
      <c r="E1381" s="404" t="s">
        <v>2955</v>
      </c>
      <c r="F1381" s="404" t="s">
        <v>2096</v>
      </c>
      <c r="G1381" s="367" t="s">
        <v>2097</v>
      </c>
      <c r="H1381" s="400" t="s">
        <v>2098</v>
      </c>
    </row>
    <row r="1382" spans="2:8" s="41" customFormat="1">
      <c r="B1382" s="403" t="s">
        <v>2968</v>
      </c>
      <c r="C1382" s="404" t="s">
        <v>2969</v>
      </c>
      <c r="D1382" s="404" t="s">
        <v>2954</v>
      </c>
      <c r="E1382" s="404" t="s">
        <v>2955</v>
      </c>
      <c r="F1382" s="404" t="s">
        <v>2096</v>
      </c>
      <c r="G1382" s="367" t="s">
        <v>2097</v>
      </c>
      <c r="H1382" s="400" t="s">
        <v>2098</v>
      </c>
    </row>
    <row r="1383" spans="2:8" s="41" customFormat="1">
      <c r="B1383" s="403" t="s">
        <v>2970</v>
      </c>
      <c r="C1383" s="404" t="s">
        <v>2971</v>
      </c>
      <c r="D1383" s="404" t="s">
        <v>2954</v>
      </c>
      <c r="E1383" s="404" t="s">
        <v>2955</v>
      </c>
      <c r="F1383" s="404" t="s">
        <v>2096</v>
      </c>
      <c r="G1383" s="367" t="s">
        <v>2097</v>
      </c>
      <c r="H1383" s="400" t="s">
        <v>2098</v>
      </c>
    </row>
    <row r="1384" spans="2:8" s="41" customFormat="1">
      <c r="B1384" s="403" t="s">
        <v>2972</v>
      </c>
      <c r="C1384" s="404" t="s">
        <v>2973</v>
      </c>
      <c r="D1384" s="404" t="s">
        <v>2954</v>
      </c>
      <c r="E1384" s="404" t="s">
        <v>2955</v>
      </c>
      <c r="F1384" s="404" t="s">
        <v>2096</v>
      </c>
      <c r="G1384" s="367" t="s">
        <v>2097</v>
      </c>
      <c r="H1384" s="400" t="s">
        <v>2098</v>
      </c>
    </row>
    <row r="1385" spans="2:8" s="41" customFormat="1">
      <c r="B1385" s="403" t="s">
        <v>2974</v>
      </c>
      <c r="C1385" s="404" t="s">
        <v>2975</v>
      </c>
      <c r="D1385" s="404" t="s">
        <v>2954</v>
      </c>
      <c r="E1385" s="404" t="s">
        <v>2955</v>
      </c>
      <c r="F1385" s="404" t="s">
        <v>2096</v>
      </c>
      <c r="G1385" s="367" t="s">
        <v>2097</v>
      </c>
      <c r="H1385" s="400" t="s">
        <v>2098</v>
      </c>
    </row>
    <row r="1386" spans="2:8" s="41" customFormat="1">
      <c r="B1386" s="403" t="s">
        <v>2976</v>
      </c>
      <c r="C1386" s="404" t="s">
        <v>2977</v>
      </c>
      <c r="D1386" s="404" t="s">
        <v>2954</v>
      </c>
      <c r="E1386" s="404" t="s">
        <v>2955</v>
      </c>
      <c r="F1386" s="404" t="s">
        <v>2096</v>
      </c>
      <c r="G1386" s="367" t="s">
        <v>2097</v>
      </c>
      <c r="H1386" s="400" t="s">
        <v>2098</v>
      </c>
    </row>
    <row r="1387" spans="2:8" s="41" customFormat="1">
      <c r="B1387" s="403" t="s">
        <v>2978</v>
      </c>
      <c r="C1387" s="404" t="s">
        <v>2979</v>
      </c>
      <c r="D1387" s="404" t="s">
        <v>2954</v>
      </c>
      <c r="E1387" s="404" t="s">
        <v>2955</v>
      </c>
      <c r="F1387" s="404" t="s">
        <v>2096</v>
      </c>
      <c r="G1387" s="367" t="s">
        <v>2097</v>
      </c>
      <c r="H1387" s="400" t="s">
        <v>2098</v>
      </c>
    </row>
    <row r="1388" spans="2:8" s="41" customFormat="1">
      <c r="B1388" s="403" t="s">
        <v>2980</v>
      </c>
      <c r="C1388" s="404" t="s">
        <v>2981</v>
      </c>
      <c r="D1388" s="404" t="s">
        <v>2954</v>
      </c>
      <c r="E1388" s="404" t="s">
        <v>2955</v>
      </c>
      <c r="F1388" s="404" t="s">
        <v>2096</v>
      </c>
      <c r="G1388" s="367" t="s">
        <v>2097</v>
      </c>
      <c r="H1388" s="400" t="s">
        <v>2098</v>
      </c>
    </row>
    <row r="1389" spans="2:8" s="41" customFormat="1">
      <c r="B1389" s="403" t="s">
        <v>2982</v>
      </c>
      <c r="C1389" s="404" t="s">
        <v>2983</v>
      </c>
      <c r="D1389" s="404" t="s">
        <v>2954</v>
      </c>
      <c r="E1389" s="404" t="s">
        <v>2955</v>
      </c>
      <c r="F1389" s="404" t="s">
        <v>2096</v>
      </c>
      <c r="G1389" s="367" t="s">
        <v>2097</v>
      </c>
      <c r="H1389" s="400" t="s">
        <v>2098</v>
      </c>
    </row>
    <row r="1390" spans="2:8" s="41" customFormat="1">
      <c r="B1390" s="403" t="s">
        <v>2984</v>
      </c>
      <c r="C1390" s="404" t="s">
        <v>2985</v>
      </c>
      <c r="D1390" s="404" t="s">
        <v>2954</v>
      </c>
      <c r="E1390" s="404" t="s">
        <v>2955</v>
      </c>
      <c r="F1390" s="404" t="s">
        <v>2096</v>
      </c>
      <c r="G1390" s="367" t="s">
        <v>2097</v>
      </c>
      <c r="H1390" s="400" t="s">
        <v>2098</v>
      </c>
    </row>
    <row r="1391" spans="2:8" s="41" customFormat="1">
      <c r="B1391" s="403" t="s">
        <v>2986</v>
      </c>
      <c r="C1391" s="404" t="s">
        <v>2987</v>
      </c>
      <c r="D1391" s="404" t="s">
        <v>2954</v>
      </c>
      <c r="E1391" s="404" t="s">
        <v>2955</v>
      </c>
      <c r="F1391" s="404" t="s">
        <v>2096</v>
      </c>
      <c r="G1391" s="367" t="s">
        <v>2097</v>
      </c>
      <c r="H1391" s="400" t="s">
        <v>2098</v>
      </c>
    </row>
    <row r="1392" spans="2:8" s="41" customFormat="1">
      <c r="B1392" s="403" t="s">
        <v>2988</v>
      </c>
      <c r="C1392" s="404" t="s">
        <v>2989</v>
      </c>
      <c r="D1392" s="404" t="s">
        <v>2954</v>
      </c>
      <c r="E1392" s="404" t="s">
        <v>2955</v>
      </c>
      <c r="F1392" s="404" t="s">
        <v>2096</v>
      </c>
      <c r="G1392" s="367" t="s">
        <v>2097</v>
      </c>
      <c r="H1392" s="400" t="s">
        <v>2098</v>
      </c>
    </row>
    <row r="1393" spans="2:8" s="41" customFormat="1">
      <c r="B1393" s="403" t="s">
        <v>2990</v>
      </c>
      <c r="C1393" s="404" t="s">
        <v>2991</v>
      </c>
      <c r="D1393" s="404" t="s">
        <v>2954</v>
      </c>
      <c r="E1393" s="404" t="s">
        <v>2955</v>
      </c>
      <c r="F1393" s="404" t="s">
        <v>2096</v>
      </c>
      <c r="G1393" s="367" t="s">
        <v>2097</v>
      </c>
      <c r="H1393" s="400" t="s">
        <v>2098</v>
      </c>
    </row>
    <row r="1394" spans="2:8" s="41" customFormat="1">
      <c r="B1394" s="403" t="s">
        <v>2992</v>
      </c>
      <c r="C1394" s="404" t="s">
        <v>2993</v>
      </c>
      <c r="D1394" s="404" t="s">
        <v>2954</v>
      </c>
      <c r="E1394" s="404" t="s">
        <v>2955</v>
      </c>
      <c r="F1394" s="404" t="s">
        <v>2096</v>
      </c>
      <c r="G1394" s="367" t="s">
        <v>2097</v>
      </c>
      <c r="H1394" s="400" t="s">
        <v>2098</v>
      </c>
    </row>
    <row r="1395" spans="2:8" s="41" customFormat="1">
      <c r="B1395" s="403" t="s">
        <v>2994</v>
      </c>
      <c r="C1395" s="404" t="s">
        <v>2995</v>
      </c>
      <c r="D1395" s="404" t="s">
        <v>2954</v>
      </c>
      <c r="E1395" s="404" t="s">
        <v>2955</v>
      </c>
      <c r="F1395" s="404" t="s">
        <v>2096</v>
      </c>
      <c r="G1395" s="367" t="s">
        <v>2097</v>
      </c>
      <c r="H1395" s="400" t="s">
        <v>2098</v>
      </c>
    </row>
    <row r="1396" spans="2:8" s="41" customFormat="1">
      <c r="B1396" s="403" t="s">
        <v>2996</v>
      </c>
      <c r="C1396" s="404" t="s">
        <v>2997</v>
      </c>
      <c r="D1396" s="404" t="s">
        <v>2954</v>
      </c>
      <c r="E1396" s="404" t="s">
        <v>2955</v>
      </c>
      <c r="F1396" s="404" t="s">
        <v>2096</v>
      </c>
      <c r="G1396" s="367" t="s">
        <v>2097</v>
      </c>
      <c r="H1396" s="400" t="s">
        <v>2098</v>
      </c>
    </row>
    <row r="1397" spans="2:8" s="41" customFormat="1">
      <c r="B1397" s="403" t="s">
        <v>2998</v>
      </c>
      <c r="C1397" s="404" t="s">
        <v>2999</v>
      </c>
      <c r="D1397" s="404" t="s">
        <v>2954</v>
      </c>
      <c r="E1397" s="404" t="s">
        <v>2955</v>
      </c>
      <c r="F1397" s="404" t="s">
        <v>2096</v>
      </c>
      <c r="G1397" s="367" t="s">
        <v>2097</v>
      </c>
      <c r="H1397" s="400" t="s">
        <v>2098</v>
      </c>
    </row>
    <row r="1398" spans="2:8" s="41" customFormat="1">
      <c r="B1398" s="403" t="s">
        <v>3000</v>
      </c>
      <c r="C1398" s="404" t="s">
        <v>3001</v>
      </c>
      <c r="D1398" s="404" t="s">
        <v>3002</v>
      </c>
      <c r="E1398" s="404" t="s">
        <v>3003</v>
      </c>
      <c r="F1398" s="404" t="s">
        <v>2096</v>
      </c>
      <c r="G1398" s="367" t="s">
        <v>2097</v>
      </c>
      <c r="H1398" s="400" t="s">
        <v>2098</v>
      </c>
    </row>
    <row r="1399" spans="2:8" s="41" customFormat="1">
      <c r="B1399" s="403" t="s">
        <v>3004</v>
      </c>
      <c r="C1399" s="404" t="s">
        <v>3005</v>
      </c>
      <c r="D1399" s="404" t="s">
        <v>3002</v>
      </c>
      <c r="E1399" s="404" t="s">
        <v>3003</v>
      </c>
      <c r="F1399" s="404" t="s">
        <v>2096</v>
      </c>
      <c r="G1399" s="367" t="s">
        <v>2097</v>
      </c>
      <c r="H1399" s="400" t="s">
        <v>2098</v>
      </c>
    </row>
    <row r="1400" spans="2:8" s="41" customFormat="1">
      <c r="B1400" s="403" t="s">
        <v>3006</v>
      </c>
      <c r="C1400" s="404" t="s">
        <v>3007</v>
      </c>
      <c r="D1400" s="404" t="s">
        <v>3002</v>
      </c>
      <c r="E1400" s="404" t="s">
        <v>3003</v>
      </c>
      <c r="F1400" s="404" t="s">
        <v>2096</v>
      </c>
      <c r="G1400" s="367" t="s">
        <v>2097</v>
      </c>
      <c r="H1400" s="400" t="s">
        <v>2098</v>
      </c>
    </row>
    <row r="1401" spans="2:8" s="41" customFormat="1">
      <c r="B1401" s="403" t="s">
        <v>3008</v>
      </c>
      <c r="C1401" s="404" t="s">
        <v>3009</v>
      </c>
      <c r="D1401" s="404" t="s">
        <v>3002</v>
      </c>
      <c r="E1401" s="404" t="s">
        <v>3003</v>
      </c>
      <c r="F1401" s="404" t="s">
        <v>2096</v>
      </c>
      <c r="G1401" s="367" t="s">
        <v>2097</v>
      </c>
      <c r="H1401" s="400" t="s">
        <v>2098</v>
      </c>
    </row>
    <row r="1402" spans="2:8" s="41" customFormat="1">
      <c r="B1402" s="403" t="s">
        <v>3010</v>
      </c>
      <c r="C1402" s="404" t="s">
        <v>3011</v>
      </c>
      <c r="D1402" s="404" t="s">
        <v>3002</v>
      </c>
      <c r="E1402" s="404" t="s">
        <v>3003</v>
      </c>
      <c r="F1402" s="404" t="s">
        <v>2096</v>
      </c>
      <c r="G1402" s="367" t="s">
        <v>2097</v>
      </c>
      <c r="H1402" s="400" t="s">
        <v>2098</v>
      </c>
    </row>
    <row r="1403" spans="2:8" s="41" customFormat="1">
      <c r="B1403" s="403" t="s">
        <v>3012</v>
      </c>
      <c r="C1403" s="404" t="s">
        <v>3013</v>
      </c>
      <c r="D1403" s="404" t="s">
        <v>3002</v>
      </c>
      <c r="E1403" s="404" t="s">
        <v>3003</v>
      </c>
      <c r="F1403" s="404" t="s">
        <v>2096</v>
      </c>
      <c r="G1403" s="367" t="s">
        <v>2097</v>
      </c>
      <c r="H1403" s="400" t="s">
        <v>2098</v>
      </c>
    </row>
    <row r="1404" spans="2:8" s="41" customFormat="1">
      <c r="B1404" s="403" t="s">
        <v>3014</v>
      </c>
      <c r="C1404" s="404" t="s">
        <v>3015</v>
      </c>
      <c r="D1404" s="404" t="s">
        <v>3002</v>
      </c>
      <c r="E1404" s="404" t="s">
        <v>3003</v>
      </c>
      <c r="F1404" s="404" t="s">
        <v>2096</v>
      </c>
      <c r="G1404" s="367" t="s">
        <v>2097</v>
      </c>
      <c r="H1404" s="400" t="s">
        <v>2098</v>
      </c>
    </row>
    <row r="1405" spans="2:8" s="41" customFormat="1">
      <c r="B1405" s="403" t="s">
        <v>3016</v>
      </c>
      <c r="C1405" s="404" t="s">
        <v>3017</v>
      </c>
      <c r="D1405" s="404" t="s">
        <v>3002</v>
      </c>
      <c r="E1405" s="404" t="s">
        <v>3003</v>
      </c>
      <c r="F1405" s="404" t="s">
        <v>2096</v>
      </c>
      <c r="G1405" s="367" t="s">
        <v>2097</v>
      </c>
      <c r="H1405" s="400" t="s">
        <v>2098</v>
      </c>
    </row>
    <row r="1406" spans="2:8" s="41" customFormat="1">
      <c r="B1406" s="403" t="s">
        <v>3018</v>
      </c>
      <c r="C1406" s="404" t="s">
        <v>3019</v>
      </c>
      <c r="D1406" s="404" t="s">
        <v>3002</v>
      </c>
      <c r="E1406" s="404" t="s">
        <v>3003</v>
      </c>
      <c r="F1406" s="404" t="s">
        <v>2096</v>
      </c>
      <c r="G1406" s="367" t="s">
        <v>2097</v>
      </c>
      <c r="H1406" s="400" t="s">
        <v>2098</v>
      </c>
    </row>
    <row r="1407" spans="2:8" s="41" customFormat="1">
      <c r="B1407" s="403" t="s">
        <v>3020</v>
      </c>
      <c r="C1407" s="404" t="s">
        <v>3021</v>
      </c>
      <c r="D1407" s="404" t="s">
        <v>3002</v>
      </c>
      <c r="E1407" s="404" t="s">
        <v>3003</v>
      </c>
      <c r="F1407" s="404" t="s">
        <v>2096</v>
      </c>
      <c r="G1407" s="367" t="s">
        <v>2097</v>
      </c>
      <c r="H1407" s="400" t="s">
        <v>2098</v>
      </c>
    </row>
    <row r="1408" spans="2:8" s="41" customFormat="1">
      <c r="B1408" s="403" t="s">
        <v>3022</v>
      </c>
      <c r="C1408" s="404" t="s">
        <v>3023</v>
      </c>
      <c r="D1408" s="404" t="s">
        <v>3002</v>
      </c>
      <c r="E1408" s="404" t="s">
        <v>3003</v>
      </c>
      <c r="F1408" s="404" t="s">
        <v>2096</v>
      </c>
      <c r="G1408" s="367" t="s">
        <v>2097</v>
      </c>
      <c r="H1408" s="400" t="s">
        <v>2098</v>
      </c>
    </row>
    <row r="1409" spans="2:8" s="41" customFormat="1">
      <c r="B1409" s="403" t="s">
        <v>3024</v>
      </c>
      <c r="C1409" s="404" t="s">
        <v>3025</v>
      </c>
      <c r="D1409" s="404" t="s">
        <v>3002</v>
      </c>
      <c r="E1409" s="404" t="s">
        <v>3003</v>
      </c>
      <c r="F1409" s="404" t="s">
        <v>2096</v>
      </c>
      <c r="G1409" s="367" t="s">
        <v>2097</v>
      </c>
      <c r="H1409" s="400" t="s">
        <v>2098</v>
      </c>
    </row>
    <row r="1410" spans="2:8" s="41" customFormat="1">
      <c r="B1410" s="403" t="s">
        <v>3026</v>
      </c>
      <c r="C1410" s="404" t="s">
        <v>3027</v>
      </c>
      <c r="D1410" s="404" t="s">
        <v>3002</v>
      </c>
      <c r="E1410" s="404" t="s">
        <v>3003</v>
      </c>
      <c r="F1410" s="404" t="s">
        <v>2096</v>
      </c>
      <c r="G1410" s="367" t="s">
        <v>2097</v>
      </c>
      <c r="H1410" s="400" t="s">
        <v>2098</v>
      </c>
    </row>
    <row r="1411" spans="2:8" s="41" customFormat="1">
      <c r="B1411" s="403" t="s">
        <v>3028</v>
      </c>
      <c r="C1411" s="404" t="s">
        <v>3029</v>
      </c>
      <c r="D1411" s="404" t="s">
        <v>3002</v>
      </c>
      <c r="E1411" s="404" t="s">
        <v>3003</v>
      </c>
      <c r="F1411" s="404" t="s">
        <v>2096</v>
      </c>
      <c r="G1411" s="367" t="s">
        <v>2097</v>
      </c>
      <c r="H1411" s="400" t="s">
        <v>2098</v>
      </c>
    </row>
    <row r="1412" spans="2:8" s="41" customFormat="1">
      <c r="B1412" s="403" t="s">
        <v>3030</v>
      </c>
      <c r="C1412" s="404" t="s">
        <v>3031</v>
      </c>
      <c r="D1412" s="404" t="s">
        <v>3002</v>
      </c>
      <c r="E1412" s="404" t="s">
        <v>3003</v>
      </c>
      <c r="F1412" s="404" t="s">
        <v>2096</v>
      </c>
      <c r="G1412" s="367" t="s">
        <v>2097</v>
      </c>
      <c r="H1412" s="400" t="s">
        <v>2098</v>
      </c>
    </row>
    <row r="1413" spans="2:8" s="41" customFormat="1">
      <c r="B1413" s="403" t="s">
        <v>3032</v>
      </c>
      <c r="C1413" s="404" t="s">
        <v>3033</v>
      </c>
      <c r="D1413" s="404" t="s">
        <v>3002</v>
      </c>
      <c r="E1413" s="404" t="s">
        <v>3003</v>
      </c>
      <c r="F1413" s="404" t="s">
        <v>2096</v>
      </c>
      <c r="G1413" s="367" t="s">
        <v>2097</v>
      </c>
      <c r="H1413" s="400" t="s">
        <v>2098</v>
      </c>
    </row>
    <row r="1414" spans="2:8" s="41" customFormat="1">
      <c r="B1414" s="403" t="s">
        <v>3034</v>
      </c>
      <c r="C1414" s="404" t="s">
        <v>3035</v>
      </c>
      <c r="D1414" s="404" t="s">
        <v>3002</v>
      </c>
      <c r="E1414" s="404" t="s">
        <v>3003</v>
      </c>
      <c r="F1414" s="404" t="s">
        <v>2096</v>
      </c>
      <c r="G1414" s="367" t="s">
        <v>2097</v>
      </c>
      <c r="H1414" s="400" t="s">
        <v>2098</v>
      </c>
    </row>
    <row r="1415" spans="2:8" s="41" customFormat="1">
      <c r="B1415" s="403" t="s">
        <v>3036</v>
      </c>
      <c r="C1415" s="404" t="s">
        <v>3037</v>
      </c>
      <c r="D1415" s="404" t="s">
        <v>3002</v>
      </c>
      <c r="E1415" s="404" t="s">
        <v>3003</v>
      </c>
      <c r="F1415" s="404" t="s">
        <v>2096</v>
      </c>
      <c r="G1415" s="367" t="s">
        <v>2097</v>
      </c>
      <c r="H1415" s="400" t="s">
        <v>2098</v>
      </c>
    </row>
    <row r="1416" spans="2:8" s="41" customFormat="1">
      <c r="B1416" s="403" t="s">
        <v>3038</v>
      </c>
      <c r="C1416" s="404" t="s">
        <v>3039</v>
      </c>
      <c r="D1416" s="404" t="s">
        <v>3002</v>
      </c>
      <c r="E1416" s="404" t="s">
        <v>3003</v>
      </c>
      <c r="F1416" s="404" t="s">
        <v>2096</v>
      </c>
      <c r="G1416" s="367" t="s">
        <v>2097</v>
      </c>
      <c r="H1416" s="400" t="s">
        <v>2098</v>
      </c>
    </row>
    <row r="1417" spans="2:8" s="41" customFormat="1">
      <c r="B1417" s="403" t="s">
        <v>3040</v>
      </c>
      <c r="C1417" s="404" t="s">
        <v>3041</v>
      </c>
      <c r="D1417" s="404" t="s">
        <v>3002</v>
      </c>
      <c r="E1417" s="404" t="s">
        <v>3003</v>
      </c>
      <c r="F1417" s="404" t="s">
        <v>2096</v>
      </c>
      <c r="G1417" s="367" t="s">
        <v>2097</v>
      </c>
      <c r="H1417" s="400" t="s">
        <v>2098</v>
      </c>
    </row>
    <row r="1418" spans="2:8" s="41" customFormat="1">
      <c r="B1418" s="403" t="s">
        <v>3042</v>
      </c>
      <c r="C1418" s="404" t="s">
        <v>3043</v>
      </c>
      <c r="D1418" s="404" t="s">
        <v>3002</v>
      </c>
      <c r="E1418" s="404" t="s">
        <v>3003</v>
      </c>
      <c r="F1418" s="404" t="s">
        <v>2096</v>
      </c>
      <c r="G1418" s="367" t="s">
        <v>2097</v>
      </c>
      <c r="H1418" s="400" t="s">
        <v>2098</v>
      </c>
    </row>
    <row r="1419" spans="2:8" s="41" customFormat="1">
      <c r="B1419" s="403" t="s">
        <v>3044</v>
      </c>
      <c r="C1419" s="404" t="s">
        <v>3045</v>
      </c>
      <c r="D1419" s="404" t="s">
        <v>3002</v>
      </c>
      <c r="E1419" s="404" t="s">
        <v>3003</v>
      </c>
      <c r="F1419" s="404" t="s">
        <v>2096</v>
      </c>
      <c r="G1419" s="367" t="s">
        <v>2097</v>
      </c>
      <c r="H1419" s="400" t="s">
        <v>2098</v>
      </c>
    </row>
    <row r="1420" spans="2:8" s="41" customFormat="1">
      <c r="B1420" s="403" t="s">
        <v>3046</v>
      </c>
      <c r="C1420" s="404" t="s">
        <v>3047</v>
      </c>
      <c r="D1420" s="404" t="s">
        <v>3002</v>
      </c>
      <c r="E1420" s="404" t="s">
        <v>3003</v>
      </c>
      <c r="F1420" s="404" t="s">
        <v>2096</v>
      </c>
      <c r="G1420" s="367" t="s">
        <v>2097</v>
      </c>
      <c r="H1420" s="400" t="s">
        <v>2098</v>
      </c>
    </row>
    <row r="1421" spans="2:8" s="41" customFormat="1">
      <c r="B1421" s="403" t="s">
        <v>3048</v>
      </c>
      <c r="C1421" s="404" t="s">
        <v>3049</v>
      </c>
      <c r="D1421" s="404" t="s">
        <v>3002</v>
      </c>
      <c r="E1421" s="404" t="s">
        <v>3003</v>
      </c>
      <c r="F1421" s="404" t="s">
        <v>2096</v>
      </c>
      <c r="G1421" s="367" t="s">
        <v>2097</v>
      </c>
      <c r="H1421" s="400" t="s">
        <v>2098</v>
      </c>
    </row>
    <row r="1422" spans="2:8" s="41" customFormat="1">
      <c r="B1422" s="403" t="s">
        <v>3050</v>
      </c>
      <c r="C1422" s="404" t="s">
        <v>3051</v>
      </c>
      <c r="D1422" s="404" t="s">
        <v>3002</v>
      </c>
      <c r="E1422" s="404" t="s">
        <v>3003</v>
      </c>
      <c r="F1422" s="404" t="s">
        <v>2096</v>
      </c>
      <c r="G1422" s="367" t="s">
        <v>2097</v>
      </c>
      <c r="H1422" s="400" t="s">
        <v>2098</v>
      </c>
    </row>
    <row r="1423" spans="2:8" s="41" customFormat="1">
      <c r="B1423" s="403" t="s">
        <v>3052</v>
      </c>
      <c r="C1423" s="404" t="s">
        <v>3053</v>
      </c>
      <c r="D1423" s="404" t="s">
        <v>3002</v>
      </c>
      <c r="E1423" s="404" t="s">
        <v>3003</v>
      </c>
      <c r="F1423" s="404" t="s">
        <v>2096</v>
      </c>
      <c r="G1423" s="367" t="s">
        <v>2097</v>
      </c>
      <c r="H1423" s="400" t="s">
        <v>2098</v>
      </c>
    </row>
    <row r="1424" spans="2:8" s="41" customFormat="1">
      <c r="B1424" s="403" t="s">
        <v>3054</v>
      </c>
      <c r="C1424" s="404" t="s">
        <v>3055</v>
      </c>
      <c r="D1424" s="404" t="s">
        <v>3002</v>
      </c>
      <c r="E1424" s="404" t="s">
        <v>3003</v>
      </c>
      <c r="F1424" s="404" t="s">
        <v>2096</v>
      </c>
      <c r="G1424" s="367" t="s">
        <v>2097</v>
      </c>
      <c r="H1424" s="400" t="s">
        <v>2098</v>
      </c>
    </row>
    <row r="1425" spans="2:8" s="41" customFormat="1">
      <c r="B1425" s="403" t="s">
        <v>3056</v>
      </c>
      <c r="C1425" s="404" t="s">
        <v>3057</v>
      </c>
      <c r="D1425" s="404" t="s">
        <v>3002</v>
      </c>
      <c r="E1425" s="404" t="s">
        <v>3003</v>
      </c>
      <c r="F1425" s="404" t="s">
        <v>2096</v>
      </c>
      <c r="G1425" s="367" t="s">
        <v>2097</v>
      </c>
      <c r="H1425" s="400" t="s">
        <v>2098</v>
      </c>
    </row>
    <row r="1426" spans="2:8" s="41" customFormat="1">
      <c r="B1426" s="403" t="s">
        <v>3058</v>
      </c>
      <c r="C1426" s="404" t="s">
        <v>3059</v>
      </c>
      <c r="D1426" s="404" t="s">
        <v>3002</v>
      </c>
      <c r="E1426" s="404" t="s">
        <v>3003</v>
      </c>
      <c r="F1426" s="404" t="s">
        <v>2096</v>
      </c>
      <c r="G1426" s="367" t="s">
        <v>2097</v>
      </c>
      <c r="H1426" s="400" t="s">
        <v>2098</v>
      </c>
    </row>
    <row r="1427" spans="2:8" s="41" customFormat="1">
      <c r="B1427" s="403" t="s">
        <v>3060</v>
      </c>
      <c r="C1427" s="404" t="s">
        <v>3061</v>
      </c>
      <c r="D1427" s="404" t="s">
        <v>3002</v>
      </c>
      <c r="E1427" s="404" t="s">
        <v>3003</v>
      </c>
      <c r="F1427" s="404" t="s">
        <v>2096</v>
      </c>
      <c r="G1427" s="367" t="s">
        <v>2097</v>
      </c>
      <c r="H1427" s="400" t="s">
        <v>2098</v>
      </c>
    </row>
    <row r="1428" spans="2:8" s="41" customFormat="1">
      <c r="B1428" s="403" t="s">
        <v>3062</v>
      </c>
      <c r="C1428" s="404" t="s">
        <v>3063</v>
      </c>
      <c r="D1428" s="404" t="s">
        <v>3002</v>
      </c>
      <c r="E1428" s="404" t="s">
        <v>3003</v>
      </c>
      <c r="F1428" s="404" t="s">
        <v>2096</v>
      </c>
      <c r="G1428" s="367" t="s">
        <v>2097</v>
      </c>
      <c r="H1428" s="400" t="s">
        <v>2098</v>
      </c>
    </row>
    <row r="1429" spans="2:8" s="41" customFormat="1">
      <c r="B1429" s="403" t="s">
        <v>3064</v>
      </c>
      <c r="C1429" s="404" t="s">
        <v>3065</v>
      </c>
      <c r="D1429" s="404" t="s">
        <v>3002</v>
      </c>
      <c r="E1429" s="404" t="s">
        <v>3003</v>
      </c>
      <c r="F1429" s="404" t="s">
        <v>2096</v>
      </c>
      <c r="G1429" s="367" t="s">
        <v>2097</v>
      </c>
      <c r="H1429" s="400" t="s">
        <v>2098</v>
      </c>
    </row>
    <row r="1430" spans="2:8" s="41" customFormat="1">
      <c r="B1430" s="403" t="s">
        <v>3066</v>
      </c>
      <c r="C1430" s="404" t="s">
        <v>3067</v>
      </c>
      <c r="D1430" s="404" t="s">
        <v>3002</v>
      </c>
      <c r="E1430" s="404" t="s">
        <v>3003</v>
      </c>
      <c r="F1430" s="404" t="s">
        <v>2096</v>
      </c>
      <c r="G1430" s="367" t="s">
        <v>2097</v>
      </c>
      <c r="H1430" s="400" t="s">
        <v>2098</v>
      </c>
    </row>
    <row r="1431" spans="2:8" s="41" customFormat="1">
      <c r="B1431" s="403" t="s">
        <v>3068</v>
      </c>
      <c r="C1431" s="404" t="s">
        <v>3069</v>
      </c>
      <c r="D1431" s="404" t="s">
        <v>3002</v>
      </c>
      <c r="E1431" s="404" t="s">
        <v>3003</v>
      </c>
      <c r="F1431" s="404" t="s">
        <v>2096</v>
      </c>
      <c r="G1431" s="367" t="s">
        <v>2097</v>
      </c>
      <c r="H1431" s="400" t="s">
        <v>2098</v>
      </c>
    </row>
    <row r="1432" spans="2:8" s="41" customFormat="1">
      <c r="B1432" s="403" t="s">
        <v>3070</v>
      </c>
      <c r="C1432" s="404" t="s">
        <v>3071</v>
      </c>
      <c r="D1432" s="404" t="s">
        <v>3002</v>
      </c>
      <c r="E1432" s="404" t="s">
        <v>3003</v>
      </c>
      <c r="F1432" s="404" t="s">
        <v>2096</v>
      </c>
      <c r="G1432" s="367" t="s">
        <v>2217</v>
      </c>
      <c r="H1432" s="400" t="s">
        <v>2098</v>
      </c>
    </row>
    <row r="1433" spans="2:8" s="41" customFormat="1">
      <c r="B1433" s="403" t="s">
        <v>3072</v>
      </c>
      <c r="C1433" s="404" t="s">
        <v>3073</v>
      </c>
      <c r="D1433" s="404" t="s">
        <v>3002</v>
      </c>
      <c r="E1433" s="404" t="s">
        <v>3003</v>
      </c>
      <c r="F1433" s="404" t="s">
        <v>2096</v>
      </c>
      <c r="G1433" s="367" t="s">
        <v>2097</v>
      </c>
      <c r="H1433" s="400" t="s">
        <v>2098</v>
      </c>
    </row>
    <row r="1434" spans="2:8" s="41" customFormat="1">
      <c r="B1434" s="403" t="s">
        <v>3074</v>
      </c>
      <c r="C1434" s="404" t="s">
        <v>3075</v>
      </c>
      <c r="D1434" s="404" t="s">
        <v>3002</v>
      </c>
      <c r="E1434" s="404" t="s">
        <v>3003</v>
      </c>
      <c r="F1434" s="404" t="s">
        <v>2096</v>
      </c>
      <c r="G1434" s="367" t="s">
        <v>2097</v>
      </c>
      <c r="H1434" s="400" t="s">
        <v>2098</v>
      </c>
    </row>
    <row r="1435" spans="2:8" s="41" customFormat="1">
      <c r="B1435" s="403" t="s">
        <v>3076</v>
      </c>
      <c r="C1435" s="404" t="s">
        <v>3077</v>
      </c>
      <c r="D1435" s="404" t="s">
        <v>3002</v>
      </c>
      <c r="E1435" s="404" t="s">
        <v>3003</v>
      </c>
      <c r="F1435" s="404" t="s">
        <v>2096</v>
      </c>
      <c r="G1435" s="367" t="s">
        <v>2097</v>
      </c>
      <c r="H1435" s="400" t="s">
        <v>2098</v>
      </c>
    </row>
    <row r="1436" spans="2:8" s="41" customFormat="1">
      <c r="B1436" s="403" t="s">
        <v>3078</v>
      </c>
      <c r="C1436" s="404" t="s">
        <v>3079</v>
      </c>
      <c r="D1436" s="404" t="s">
        <v>3080</v>
      </c>
      <c r="E1436" s="404" t="s">
        <v>3081</v>
      </c>
      <c r="F1436" s="404" t="s">
        <v>2096</v>
      </c>
      <c r="G1436" s="367" t="s">
        <v>2097</v>
      </c>
      <c r="H1436" s="400" t="s">
        <v>2098</v>
      </c>
    </row>
    <row r="1437" spans="2:8" s="41" customFormat="1">
      <c r="B1437" s="403" t="s">
        <v>3082</v>
      </c>
      <c r="C1437" s="404" t="s">
        <v>3083</v>
      </c>
      <c r="D1437" s="404" t="s">
        <v>3080</v>
      </c>
      <c r="E1437" s="404" t="s">
        <v>3081</v>
      </c>
      <c r="F1437" s="404" t="s">
        <v>2096</v>
      </c>
      <c r="G1437" s="367" t="s">
        <v>2097</v>
      </c>
      <c r="H1437" s="400" t="s">
        <v>2098</v>
      </c>
    </row>
    <row r="1438" spans="2:8" s="41" customFormat="1">
      <c r="B1438" s="403" t="s">
        <v>3084</v>
      </c>
      <c r="C1438" s="404" t="s">
        <v>3085</v>
      </c>
      <c r="D1438" s="404" t="s">
        <v>3080</v>
      </c>
      <c r="E1438" s="404" t="s">
        <v>3081</v>
      </c>
      <c r="F1438" s="404" t="s">
        <v>2096</v>
      </c>
      <c r="G1438" s="367" t="s">
        <v>2097</v>
      </c>
      <c r="H1438" s="400" t="s">
        <v>2098</v>
      </c>
    </row>
    <row r="1439" spans="2:8" s="41" customFormat="1">
      <c r="B1439" s="403" t="s">
        <v>3086</v>
      </c>
      <c r="C1439" s="404" t="s">
        <v>3087</v>
      </c>
      <c r="D1439" s="404" t="s">
        <v>3080</v>
      </c>
      <c r="E1439" s="404" t="s">
        <v>3081</v>
      </c>
      <c r="F1439" s="404" t="s">
        <v>2096</v>
      </c>
      <c r="G1439" s="367" t="s">
        <v>2097</v>
      </c>
      <c r="H1439" s="400" t="s">
        <v>2098</v>
      </c>
    </row>
    <row r="1440" spans="2:8" s="41" customFormat="1">
      <c r="B1440" s="403" t="s">
        <v>3088</v>
      </c>
      <c r="C1440" s="404" t="s">
        <v>3089</v>
      </c>
      <c r="D1440" s="404" t="s">
        <v>3080</v>
      </c>
      <c r="E1440" s="404" t="s">
        <v>3081</v>
      </c>
      <c r="F1440" s="404" t="s">
        <v>2096</v>
      </c>
      <c r="G1440" s="367" t="s">
        <v>2097</v>
      </c>
      <c r="H1440" s="400" t="s">
        <v>2098</v>
      </c>
    </row>
    <row r="1441" spans="2:8" s="41" customFormat="1">
      <c r="B1441" s="403" t="s">
        <v>3090</v>
      </c>
      <c r="C1441" s="404" t="s">
        <v>3091</v>
      </c>
      <c r="D1441" s="404" t="s">
        <v>3080</v>
      </c>
      <c r="E1441" s="404" t="s">
        <v>3081</v>
      </c>
      <c r="F1441" s="404" t="s">
        <v>2096</v>
      </c>
      <c r="G1441" s="367" t="s">
        <v>2097</v>
      </c>
      <c r="H1441" s="400" t="s">
        <v>2098</v>
      </c>
    </row>
    <row r="1442" spans="2:8" s="41" customFormat="1">
      <c r="B1442" s="403" t="s">
        <v>3092</v>
      </c>
      <c r="C1442" s="404" t="s">
        <v>3093</v>
      </c>
      <c r="D1442" s="404" t="s">
        <v>3080</v>
      </c>
      <c r="E1442" s="404" t="s">
        <v>3081</v>
      </c>
      <c r="F1442" s="404" t="s">
        <v>2096</v>
      </c>
      <c r="G1442" s="367" t="s">
        <v>2097</v>
      </c>
      <c r="H1442" s="400" t="s">
        <v>2098</v>
      </c>
    </row>
    <row r="1443" spans="2:8" s="41" customFormat="1">
      <c r="B1443" s="403" t="s">
        <v>3094</v>
      </c>
      <c r="C1443" s="404" t="s">
        <v>3095</v>
      </c>
      <c r="D1443" s="404" t="s">
        <v>3080</v>
      </c>
      <c r="E1443" s="404" t="s">
        <v>3081</v>
      </c>
      <c r="F1443" s="404" t="s">
        <v>2096</v>
      </c>
      <c r="G1443" s="367" t="s">
        <v>2097</v>
      </c>
      <c r="H1443" s="400" t="s">
        <v>2098</v>
      </c>
    </row>
    <row r="1444" spans="2:8" s="41" customFormat="1">
      <c r="B1444" s="403" t="s">
        <v>3096</v>
      </c>
      <c r="C1444" s="404" t="s">
        <v>3097</v>
      </c>
      <c r="D1444" s="404" t="s">
        <v>3080</v>
      </c>
      <c r="E1444" s="404" t="s">
        <v>3081</v>
      </c>
      <c r="F1444" s="404" t="s">
        <v>2096</v>
      </c>
      <c r="G1444" s="367" t="s">
        <v>2097</v>
      </c>
      <c r="H1444" s="400" t="s">
        <v>2098</v>
      </c>
    </row>
    <row r="1445" spans="2:8" s="41" customFormat="1">
      <c r="B1445" s="403" t="s">
        <v>3098</v>
      </c>
      <c r="C1445" s="404" t="s">
        <v>3099</v>
      </c>
      <c r="D1445" s="404" t="s">
        <v>3080</v>
      </c>
      <c r="E1445" s="404" t="s">
        <v>3081</v>
      </c>
      <c r="F1445" s="404" t="s">
        <v>2096</v>
      </c>
      <c r="G1445" s="367" t="s">
        <v>2097</v>
      </c>
      <c r="H1445" s="400" t="s">
        <v>2098</v>
      </c>
    </row>
    <row r="1446" spans="2:8" s="41" customFormat="1">
      <c r="B1446" s="403" t="s">
        <v>3100</v>
      </c>
      <c r="C1446" s="404" t="s">
        <v>3101</v>
      </c>
      <c r="D1446" s="404" t="s">
        <v>3080</v>
      </c>
      <c r="E1446" s="404" t="s">
        <v>3081</v>
      </c>
      <c r="F1446" s="404" t="s">
        <v>2096</v>
      </c>
      <c r="G1446" s="367" t="s">
        <v>2097</v>
      </c>
      <c r="H1446" s="400" t="s">
        <v>2098</v>
      </c>
    </row>
    <row r="1447" spans="2:8" s="41" customFormat="1">
      <c r="B1447" s="403" t="s">
        <v>3102</v>
      </c>
      <c r="C1447" s="404" t="s">
        <v>3103</v>
      </c>
      <c r="D1447" s="404" t="s">
        <v>3080</v>
      </c>
      <c r="E1447" s="404" t="s">
        <v>3081</v>
      </c>
      <c r="F1447" s="404" t="s">
        <v>2096</v>
      </c>
      <c r="G1447" s="367" t="s">
        <v>2097</v>
      </c>
      <c r="H1447" s="400" t="s">
        <v>2098</v>
      </c>
    </row>
    <row r="1448" spans="2:8" s="41" customFormat="1">
      <c r="B1448" s="403" t="s">
        <v>3104</v>
      </c>
      <c r="C1448" s="404" t="s">
        <v>3105</v>
      </c>
      <c r="D1448" s="404" t="s">
        <v>3080</v>
      </c>
      <c r="E1448" s="404" t="s">
        <v>3081</v>
      </c>
      <c r="F1448" s="404" t="s">
        <v>2096</v>
      </c>
      <c r="G1448" s="367" t="s">
        <v>2097</v>
      </c>
      <c r="H1448" s="400" t="s">
        <v>2098</v>
      </c>
    </row>
    <row r="1449" spans="2:8" s="41" customFormat="1">
      <c r="B1449" s="403" t="s">
        <v>3106</v>
      </c>
      <c r="C1449" s="404" t="s">
        <v>3107</v>
      </c>
      <c r="D1449" s="404" t="s">
        <v>3080</v>
      </c>
      <c r="E1449" s="404" t="s">
        <v>3081</v>
      </c>
      <c r="F1449" s="404" t="s">
        <v>2096</v>
      </c>
      <c r="G1449" s="367" t="s">
        <v>2097</v>
      </c>
      <c r="H1449" s="400" t="s">
        <v>2098</v>
      </c>
    </row>
    <row r="1450" spans="2:8" s="41" customFormat="1">
      <c r="B1450" s="403" t="s">
        <v>3108</v>
      </c>
      <c r="C1450" s="404" t="s">
        <v>3109</v>
      </c>
      <c r="D1450" s="404" t="s">
        <v>3080</v>
      </c>
      <c r="E1450" s="404" t="s">
        <v>3081</v>
      </c>
      <c r="F1450" s="404" t="s">
        <v>2096</v>
      </c>
      <c r="G1450" s="367" t="s">
        <v>2097</v>
      </c>
      <c r="H1450" s="400" t="s">
        <v>2098</v>
      </c>
    </row>
    <row r="1451" spans="2:8" s="41" customFormat="1">
      <c r="B1451" s="403" t="s">
        <v>3110</v>
      </c>
      <c r="C1451" s="404" t="s">
        <v>3111</v>
      </c>
      <c r="D1451" s="404" t="s">
        <v>3080</v>
      </c>
      <c r="E1451" s="404" t="s">
        <v>3081</v>
      </c>
      <c r="F1451" s="404" t="s">
        <v>2096</v>
      </c>
      <c r="G1451" s="367" t="s">
        <v>2097</v>
      </c>
      <c r="H1451" s="400" t="s">
        <v>2098</v>
      </c>
    </row>
    <row r="1452" spans="2:8" s="41" customFormat="1">
      <c r="B1452" s="403" t="s">
        <v>3112</v>
      </c>
      <c r="C1452" s="404" t="s">
        <v>3113</v>
      </c>
      <c r="D1452" s="404" t="s">
        <v>3080</v>
      </c>
      <c r="E1452" s="404" t="s">
        <v>3081</v>
      </c>
      <c r="F1452" s="404" t="s">
        <v>2096</v>
      </c>
      <c r="G1452" s="367" t="s">
        <v>2097</v>
      </c>
      <c r="H1452" s="400" t="s">
        <v>2098</v>
      </c>
    </row>
    <row r="1453" spans="2:8" s="41" customFormat="1">
      <c r="B1453" s="403" t="s">
        <v>3114</v>
      </c>
      <c r="C1453" s="404" t="s">
        <v>3115</v>
      </c>
      <c r="D1453" s="404" t="s">
        <v>3080</v>
      </c>
      <c r="E1453" s="404" t="s">
        <v>3081</v>
      </c>
      <c r="F1453" s="404" t="s">
        <v>2096</v>
      </c>
      <c r="G1453" s="367" t="s">
        <v>2097</v>
      </c>
      <c r="H1453" s="400" t="s">
        <v>2098</v>
      </c>
    </row>
    <row r="1454" spans="2:8" s="41" customFormat="1">
      <c r="B1454" s="403" t="s">
        <v>3116</v>
      </c>
      <c r="C1454" s="404" t="s">
        <v>3117</v>
      </c>
      <c r="D1454" s="404" t="s">
        <v>3080</v>
      </c>
      <c r="E1454" s="404" t="s">
        <v>3081</v>
      </c>
      <c r="F1454" s="404" t="s">
        <v>2096</v>
      </c>
      <c r="G1454" s="367" t="s">
        <v>2097</v>
      </c>
      <c r="H1454" s="400" t="s">
        <v>2098</v>
      </c>
    </row>
    <row r="1455" spans="2:8" s="41" customFormat="1">
      <c r="B1455" s="403" t="s">
        <v>3118</v>
      </c>
      <c r="C1455" s="404" t="s">
        <v>3119</v>
      </c>
      <c r="D1455" s="404" t="s">
        <v>3080</v>
      </c>
      <c r="E1455" s="404" t="s">
        <v>3081</v>
      </c>
      <c r="F1455" s="404" t="s">
        <v>2096</v>
      </c>
      <c r="G1455" s="367" t="s">
        <v>2097</v>
      </c>
      <c r="H1455" s="400" t="s">
        <v>2098</v>
      </c>
    </row>
    <row r="1456" spans="2:8" s="41" customFormat="1">
      <c r="B1456" s="403" t="s">
        <v>3120</v>
      </c>
      <c r="C1456" s="404" t="s">
        <v>3121</v>
      </c>
      <c r="D1456" s="404" t="s">
        <v>3080</v>
      </c>
      <c r="E1456" s="404" t="s">
        <v>3081</v>
      </c>
      <c r="F1456" s="404" t="s">
        <v>2096</v>
      </c>
      <c r="G1456" s="367" t="s">
        <v>2097</v>
      </c>
      <c r="H1456" s="400" t="s">
        <v>2098</v>
      </c>
    </row>
    <row r="1457" spans="2:8" s="41" customFormat="1">
      <c r="B1457" s="403" t="s">
        <v>3122</v>
      </c>
      <c r="C1457" s="404" t="s">
        <v>3123</v>
      </c>
      <c r="D1457" s="404" t="s">
        <v>3080</v>
      </c>
      <c r="E1457" s="404" t="s">
        <v>3081</v>
      </c>
      <c r="F1457" s="404" t="s">
        <v>2096</v>
      </c>
      <c r="G1457" s="367" t="s">
        <v>2097</v>
      </c>
      <c r="H1457" s="400" t="s">
        <v>2098</v>
      </c>
    </row>
    <row r="1458" spans="2:8" s="41" customFormat="1">
      <c r="B1458" s="403" t="s">
        <v>3124</v>
      </c>
      <c r="C1458" s="404" t="s">
        <v>3125</v>
      </c>
      <c r="D1458" s="404" t="s">
        <v>3080</v>
      </c>
      <c r="E1458" s="404" t="s">
        <v>3081</v>
      </c>
      <c r="F1458" s="404" t="s">
        <v>2096</v>
      </c>
      <c r="G1458" s="367" t="s">
        <v>2097</v>
      </c>
      <c r="H1458" s="400" t="s">
        <v>2098</v>
      </c>
    </row>
    <row r="1459" spans="2:8" s="41" customFormat="1">
      <c r="B1459" s="403" t="s">
        <v>3126</v>
      </c>
      <c r="C1459" s="404" t="s">
        <v>3127</v>
      </c>
      <c r="D1459" s="404" t="s">
        <v>3080</v>
      </c>
      <c r="E1459" s="404" t="s">
        <v>3081</v>
      </c>
      <c r="F1459" s="404" t="s">
        <v>2096</v>
      </c>
      <c r="G1459" s="367" t="s">
        <v>2097</v>
      </c>
      <c r="H1459" s="400" t="s">
        <v>2098</v>
      </c>
    </row>
    <row r="1460" spans="2:8" s="41" customFormat="1">
      <c r="B1460" s="403" t="s">
        <v>3128</v>
      </c>
      <c r="C1460" s="404" t="s">
        <v>3129</v>
      </c>
      <c r="D1460" s="404" t="s">
        <v>3080</v>
      </c>
      <c r="E1460" s="404" t="s">
        <v>3081</v>
      </c>
      <c r="F1460" s="404" t="s">
        <v>2096</v>
      </c>
      <c r="G1460" s="367" t="s">
        <v>2097</v>
      </c>
      <c r="H1460" s="400" t="s">
        <v>2098</v>
      </c>
    </row>
    <row r="1461" spans="2:8" s="41" customFormat="1">
      <c r="B1461" s="403" t="s">
        <v>3130</v>
      </c>
      <c r="C1461" s="404" t="s">
        <v>3131</v>
      </c>
      <c r="D1461" s="404" t="s">
        <v>3080</v>
      </c>
      <c r="E1461" s="404" t="s">
        <v>3081</v>
      </c>
      <c r="F1461" s="404" t="s">
        <v>2096</v>
      </c>
      <c r="G1461" s="367" t="s">
        <v>2097</v>
      </c>
      <c r="H1461" s="400" t="s">
        <v>2098</v>
      </c>
    </row>
    <row r="1462" spans="2:8" s="41" customFormat="1">
      <c r="B1462" s="403" t="s">
        <v>3132</v>
      </c>
      <c r="C1462" s="404" t="s">
        <v>3133</v>
      </c>
      <c r="D1462" s="404" t="s">
        <v>3080</v>
      </c>
      <c r="E1462" s="404" t="s">
        <v>3081</v>
      </c>
      <c r="F1462" s="404" t="s">
        <v>2096</v>
      </c>
      <c r="G1462" s="367" t="s">
        <v>2097</v>
      </c>
      <c r="H1462" s="400" t="s">
        <v>2098</v>
      </c>
    </row>
    <row r="1463" spans="2:8" s="41" customFormat="1">
      <c r="B1463" s="403" t="s">
        <v>3134</v>
      </c>
      <c r="C1463" s="404" t="s">
        <v>3135</v>
      </c>
      <c r="D1463" s="404" t="s">
        <v>3080</v>
      </c>
      <c r="E1463" s="404" t="s">
        <v>3081</v>
      </c>
      <c r="F1463" s="404" t="s">
        <v>2096</v>
      </c>
      <c r="G1463" s="367" t="s">
        <v>2097</v>
      </c>
      <c r="H1463" s="400" t="s">
        <v>2098</v>
      </c>
    </row>
    <row r="1464" spans="2:8" s="41" customFormat="1">
      <c r="B1464" s="403" t="s">
        <v>3136</v>
      </c>
      <c r="C1464" s="404" t="s">
        <v>3137</v>
      </c>
      <c r="D1464" s="404" t="s">
        <v>3080</v>
      </c>
      <c r="E1464" s="404" t="s">
        <v>3081</v>
      </c>
      <c r="F1464" s="404" t="s">
        <v>2096</v>
      </c>
      <c r="G1464" s="367" t="s">
        <v>2097</v>
      </c>
      <c r="H1464" s="400" t="s">
        <v>2098</v>
      </c>
    </row>
    <row r="1465" spans="2:8" s="41" customFormat="1">
      <c r="B1465" s="403" t="s">
        <v>3138</v>
      </c>
      <c r="C1465" s="404" t="s">
        <v>3139</v>
      </c>
      <c r="D1465" s="404" t="s">
        <v>3080</v>
      </c>
      <c r="E1465" s="404" t="s">
        <v>3081</v>
      </c>
      <c r="F1465" s="404" t="s">
        <v>2096</v>
      </c>
      <c r="G1465" s="367" t="s">
        <v>2097</v>
      </c>
      <c r="H1465" s="400" t="s">
        <v>2098</v>
      </c>
    </row>
    <row r="1466" spans="2:8" s="41" customFormat="1">
      <c r="B1466" s="403" t="s">
        <v>3140</v>
      </c>
      <c r="C1466" s="404" t="s">
        <v>3141</v>
      </c>
      <c r="D1466" s="404" t="s">
        <v>3080</v>
      </c>
      <c r="E1466" s="404" t="s">
        <v>3081</v>
      </c>
      <c r="F1466" s="404" t="s">
        <v>2096</v>
      </c>
      <c r="G1466" s="367" t="s">
        <v>2097</v>
      </c>
      <c r="H1466" s="400" t="s">
        <v>2098</v>
      </c>
    </row>
    <row r="1467" spans="2:8" s="41" customFormat="1">
      <c r="B1467" s="403" t="s">
        <v>3142</v>
      </c>
      <c r="C1467" s="404" t="s">
        <v>3143</v>
      </c>
      <c r="D1467" s="404" t="s">
        <v>3080</v>
      </c>
      <c r="E1467" s="404" t="s">
        <v>3081</v>
      </c>
      <c r="F1467" s="404" t="s">
        <v>2096</v>
      </c>
      <c r="G1467" s="367" t="s">
        <v>2097</v>
      </c>
      <c r="H1467" s="400" t="s">
        <v>2098</v>
      </c>
    </row>
    <row r="1468" spans="2:8" s="41" customFormat="1">
      <c r="B1468" s="403" t="s">
        <v>3144</v>
      </c>
      <c r="C1468" s="404" t="s">
        <v>3145</v>
      </c>
      <c r="D1468" s="404" t="s">
        <v>3080</v>
      </c>
      <c r="E1468" s="404" t="s">
        <v>3081</v>
      </c>
      <c r="F1468" s="404" t="s">
        <v>2096</v>
      </c>
      <c r="G1468" s="367" t="s">
        <v>2097</v>
      </c>
      <c r="H1468" s="400" t="s">
        <v>2098</v>
      </c>
    </row>
    <row r="1469" spans="2:8" s="41" customFormat="1">
      <c r="B1469" s="403" t="s">
        <v>3146</v>
      </c>
      <c r="C1469" s="404" t="s">
        <v>3147</v>
      </c>
      <c r="D1469" s="404" t="s">
        <v>3080</v>
      </c>
      <c r="E1469" s="404" t="s">
        <v>3081</v>
      </c>
      <c r="F1469" s="404" t="s">
        <v>2096</v>
      </c>
      <c r="G1469" s="367" t="s">
        <v>2097</v>
      </c>
      <c r="H1469" s="400" t="s">
        <v>2098</v>
      </c>
    </row>
    <row r="1470" spans="2:8" s="41" customFormat="1">
      <c r="B1470" s="403" t="s">
        <v>3148</v>
      </c>
      <c r="C1470" s="404" t="s">
        <v>3149</v>
      </c>
      <c r="D1470" s="404" t="s">
        <v>3080</v>
      </c>
      <c r="E1470" s="404" t="s">
        <v>3081</v>
      </c>
      <c r="F1470" s="404" t="s">
        <v>2096</v>
      </c>
      <c r="G1470" s="367" t="s">
        <v>2097</v>
      </c>
      <c r="H1470" s="400" t="s">
        <v>2098</v>
      </c>
    </row>
    <row r="1471" spans="2:8" s="41" customFormat="1">
      <c r="B1471" s="403" t="s">
        <v>3150</v>
      </c>
      <c r="C1471" s="404" t="s">
        <v>3151</v>
      </c>
      <c r="D1471" s="404" t="s">
        <v>3080</v>
      </c>
      <c r="E1471" s="404" t="s">
        <v>3081</v>
      </c>
      <c r="F1471" s="404" t="s">
        <v>2096</v>
      </c>
      <c r="G1471" s="367" t="s">
        <v>2097</v>
      </c>
      <c r="H1471" s="400" t="s">
        <v>2098</v>
      </c>
    </row>
    <row r="1472" spans="2:8" s="41" customFormat="1">
      <c r="B1472" s="403" t="s">
        <v>3152</v>
      </c>
      <c r="C1472" s="404" t="s">
        <v>3153</v>
      </c>
      <c r="D1472" s="404" t="s">
        <v>3080</v>
      </c>
      <c r="E1472" s="404" t="s">
        <v>3081</v>
      </c>
      <c r="F1472" s="404" t="s">
        <v>2096</v>
      </c>
      <c r="G1472" s="367" t="s">
        <v>2097</v>
      </c>
      <c r="H1472" s="400" t="s">
        <v>2098</v>
      </c>
    </row>
    <row r="1473" spans="2:8" s="41" customFormat="1">
      <c r="B1473" s="403" t="s">
        <v>3154</v>
      </c>
      <c r="C1473" s="404" t="s">
        <v>3155</v>
      </c>
      <c r="D1473" s="404" t="s">
        <v>3080</v>
      </c>
      <c r="E1473" s="404" t="s">
        <v>3081</v>
      </c>
      <c r="F1473" s="404" t="s">
        <v>2096</v>
      </c>
      <c r="G1473" s="367" t="s">
        <v>2097</v>
      </c>
      <c r="H1473" s="400" t="s">
        <v>2098</v>
      </c>
    </row>
    <row r="1474" spans="2:8" s="41" customFormat="1">
      <c r="B1474" s="403" t="s">
        <v>3156</v>
      </c>
      <c r="C1474" s="404" t="s">
        <v>3157</v>
      </c>
      <c r="D1474" s="404" t="s">
        <v>3080</v>
      </c>
      <c r="E1474" s="404" t="s">
        <v>3081</v>
      </c>
      <c r="F1474" s="404" t="s">
        <v>2096</v>
      </c>
      <c r="G1474" s="367" t="s">
        <v>2097</v>
      </c>
      <c r="H1474" s="400" t="s">
        <v>2098</v>
      </c>
    </row>
    <row r="1475" spans="2:8" s="41" customFormat="1">
      <c r="B1475" s="403" t="s">
        <v>3158</v>
      </c>
      <c r="C1475" s="404" t="s">
        <v>3159</v>
      </c>
      <c r="D1475" s="404" t="s">
        <v>3080</v>
      </c>
      <c r="E1475" s="404" t="s">
        <v>3081</v>
      </c>
      <c r="F1475" s="404" t="s">
        <v>2096</v>
      </c>
      <c r="G1475" s="367" t="s">
        <v>2097</v>
      </c>
      <c r="H1475" s="400" t="s">
        <v>2098</v>
      </c>
    </row>
    <row r="1476" spans="2:8" s="41" customFormat="1">
      <c r="B1476" s="403" t="s">
        <v>3160</v>
      </c>
      <c r="C1476" s="404" t="s">
        <v>3161</v>
      </c>
      <c r="D1476" s="404" t="s">
        <v>3080</v>
      </c>
      <c r="E1476" s="404" t="s">
        <v>3081</v>
      </c>
      <c r="F1476" s="404" t="s">
        <v>2096</v>
      </c>
      <c r="G1476" s="367" t="s">
        <v>2097</v>
      </c>
      <c r="H1476" s="400" t="s">
        <v>2098</v>
      </c>
    </row>
    <row r="1477" spans="2:8" s="41" customFormat="1">
      <c r="B1477" s="403" t="s">
        <v>3162</v>
      </c>
      <c r="C1477" s="404" t="s">
        <v>3163</v>
      </c>
      <c r="D1477" s="404" t="s">
        <v>3080</v>
      </c>
      <c r="E1477" s="404" t="s">
        <v>3081</v>
      </c>
      <c r="F1477" s="404" t="s">
        <v>2096</v>
      </c>
      <c r="G1477" s="367" t="s">
        <v>2097</v>
      </c>
      <c r="H1477" s="400" t="s">
        <v>2098</v>
      </c>
    </row>
    <row r="1478" spans="2:8" s="41" customFormat="1">
      <c r="B1478" s="403" t="s">
        <v>3164</v>
      </c>
      <c r="C1478" s="404" t="s">
        <v>3165</v>
      </c>
      <c r="D1478" s="404" t="s">
        <v>3166</v>
      </c>
      <c r="E1478" s="404" t="s">
        <v>3167</v>
      </c>
      <c r="F1478" s="404" t="s">
        <v>3168</v>
      </c>
      <c r="G1478" s="367" t="s">
        <v>2097</v>
      </c>
      <c r="H1478" s="400" t="s">
        <v>2098</v>
      </c>
    </row>
    <row r="1479" spans="2:8" s="41" customFormat="1">
      <c r="B1479" s="403" t="s">
        <v>3169</v>
      </c>
      <c r="C1479" s="404" t="s">
        <v>3170</v>
      </c>
      <c r="D1479" s="404" t="s">
        <v>3166</v>
      </c>
      <c r="E1479" s="404" t="s">
        <v>3167</v>
      </c>
      <c r="F1479" s="404" t="s">
        <v>3168</v>
      </c>
      <c r="G1479" s="367" t="s">
        <v>2097</v>
      </c>
      <c r="H1479" s="400" t="s">
        <v>2098</v>
      </c>
    </row>
    <row r="1480" spans="2:8" s="41" customFormat="1">
      <c r="B1480" s="403" t="s">
        <v>3171</v>
      </c>
      <c r="C1480" s="404" t="s">
        <v>3172</v>
      </c>
      <c r="D1480" s="404" t="s">
        <v>3166</v>
      </c>
      <c r="E1480" s="404" t="s">
        <v>3167</v>
      </c>
      <c r="F1480" s="404" t="s">
        <v>3168</v>
      </c>
      <c r="G1480" s="367" t="s">
        <v>2097</v>
      </c>
      <c r="H1480" s="400" t="s">
        <v>2098</v>
      </c>
    </row>
    <row r="1481" spans="2:8" s="41" customFormat="1">
      <c r="B1481" s="403" t="s">
        <v>3173</v>
      </c>
      <c r="C1481" s="404" t="s">
        <v>3174</v>
      </c>
      <c r="D1481" s="404" t="s">
        <v>3166</v>
      </c>
      <c r="E1481" s="404" t="s">
        <v>3167</v>
      </c>
      <c r="F1481" s="404" t="s">
        <v>3168</v>
      </c>
      <c r="G1481" s="367" t="s">
        <v>2097</v>
      </c>
      <c r="H1481" s="400" t="s">
        <v>2098</v>
      </c>
    </row>
    <row r="1482" spans="2:8" s="41" customFormat="1">
      <c r="B1482" s="403" t="s">
        <v>3175</v>
      </c>
      <c r="C1482" s="404" t="s">
        <v>3176</v>
      </c>
      <c r="D1482" s="404" t="s">
        <v>3166</v>
      </c>
      <c r="E1482" s="404" t="s">
        <v>3167</v>
      </c>
      <c r="F1482" s="404" t="s">
        <v>3168</v>
      </c>
      <c r="G1482" s="367" t="s">
        <v>2097</v>
      </c>
      <c r="H1482" s="400" t="s">
        <v>2098</v>
      </c>
    </row>
    <row r="1483" spans="2:8" s="41" customFormat="1">
      <c r="B1483" s="403" t="s">
        <v>3177</v>
      </c>
      <c r="C1483" s="404" t="s">
        <v>3178</v>
      </c>
      <c r="D1483" s="404" t="s">
        <v>3166</v>
      </c>
      <c r="E1483" s="404" t="s">
        <v>3167</v>
      </c>
      <c r="F1483" s="404" t="s">
        <v>3168</v>
      </c>
      <c r="G1483" s="367" t="s">
        <v>2097</v>
      </c>
      <c r="H1483" s="400" t="s">
        <v>2098</v>
      </c>
    </row>
    <row r="1484" spans="2:8" s="41" customFormat="1">
      <c r="B1484" s="403" t="s">
        <v>3179</v>
      </c>
      <c r="C1484" s="404" t="s">
        <v>3180</v>
      </c>
      <c r="D1484" s="404" t="s">
        <v>3166</v>
      </c>
      <c r="E1484" s="404" t="s">
        <v>3167</v>
      </c>
      <c r="F1484" s="404" t="s">
        <v>3168</v>
      </c>
      <c r="G1484" s="367" t="s">
        <v>2097</v>
      </c>
      <c r="H1484" s="400" t="s">
        <v>2098</v>
      </c>
    </row>
    <row r="1485" spans="2:8" s="41" customFormat="1">
      <c r="B1485" s="403" t="s">
        <v>3181</v>
      </c>
      <c r="C1485" s="404" t="s">
        <v>3182</v>
      </c>
      <c r="D1485" s="404" t="s">
        <v>3166</v>
      </c>
      <c r="E1485" s="404" t="s">
        <v>3167</v>
      </c>
      <c r="F1485" s="404" t="s">
        <v>3168</v>
      </c>
      <c r="G1485" s="367" t="s">
        <v>2097</v>
      </c>
      <c r="H1485" s="400" t="s">
        <v>2098</v>
      </c>
    </row>
    <row r="1486" spans="2:8" s="41" customFormat="1">
      <c r="B1486" s="403" t="s">
        <v>3183</v>
      </c>
      <c r="C1486" s="404" t="s">
        <v>3184</v>
      </c>
      <c r="D1486" s="404" t="s">
        <v>3166</v>
      </c>
      <c r="E1486" s="404" t="s">
        <v>3167</v>
      </c>
      <c r="F1486" s="404" t="s">
        <v>3168</v>
      </c>
      <c r="G1486" s="367" t="s">
        <v>2097</v>
      </c>
      <c r="H1486" s="400" t="s">
        <v>2098</v>
      </c>
    </row>
    <row r="1487" spans="2:8" s="41" customFormat="1">
      <c r="B1487" s="403" t="s">
        <v>3185</v>
      </c>
      <c r="C1487" s="404" t="s">
        <v>3186</v>
      </c>
      <c r="D1487" s="404" t="s">
        <v>3166</v>
      </c>
      <c r="E1487" s="404" t="s">
        <v>3167</v>
      </c>
      <c r="F1487" s="404" t="s">
        <v>3168</v>
      </c>
      <c r="G1487" s="367" t="s">
        <v>2097</v>
      </c>
      <c r="H1487" s="400" t="s">
        <v>2098</v>
      </c>
    </row>
    <row r="1488" spans="2:8" s="41" customFormat="1">
      <c r="B1488" s="403" t="s">
        <v>3187</v>
      </c>
      <c r="C1488" s="404" t="s">
        <v>3188</v>
      </c>
      <c r="D1488" s="404" t="s">
        <v>3166</v>
      </c>
      <c r="E1488" s="404" t="s">
        <v>3167</v>
      </c>
      <c r="F1488" s="404" t="s">
        <v>3168</v>
      </c>
      <c r="G1488" s="367" t="s">
        <v>2097</v>
      </c>
      <c r="H1488" s="400" t="s">
        <v>2098</v>
      </c>
    </row>
    <row r="1489" spans="2:8" s="41" customFormat="1">
      <c r="B1489" s="403" t="s">
        <v>3189</v>
      </c>
      <c r="C1489" s="404" t="s">
        <v>3190</v>
      </c>
      <c r="D1489" s="404" t="s">
        <v>3166</v>
      </c>
      <c r="E1489" s="404" t="s">
        <v>3167</v>
      </c>
      <c r="F1489" s="404" t="s">
        <v>3168</v>
      </c>
      <c r="G1489" s="367" t="s">
        <v>2097</v>
      </c>
      <c r="H1489" s="400" t="s">
        <v>2098</v>
      </c>
    </row>
    <row r="1490" spans="2:8" s="41" customFormat="1">
      <c r="B1490" s="403" t="s">
        <v>3191</v>
      </c>
      <c r="C1490" s="404" t="s">
        <v>3192</v>
      </c>
      <c r="D1490" s="404" t="s">
        <v>3166</v>
      </c>
      <c r="E1490" s="404" t="s">
        <v>3167</v>
      </c>
      <c r="F1490" s="404" t="s">
        <v>3168</v>
      </c>
      <c r="G1490" s="367" t="s">
        <v>2097</v>
      </c>
      <c r="H1490" s="400" t="s">
        <v>2098</v>
      </c>
    </row>
    <row r="1491" spans="2:8" s="41" customFormat="1">
      <c r="B1491" s="403" t="s">
        <v>3193</v>
      </c>
      <c r="C1491" s="404" t="s">
        <v>3194</v>
      </c>
      <c r="D1491" s="404" t="s">
        <v>3166</v>
      </c>
      <c r="E1491" s="404" t="s">
        <v>3167</v>
      </c>
      <c r="F1491" s="404" t="s">
        <v>3168</v>
      </c>
      <c r="G1491" s="367" t="s">
        <v>2097</v>
      </c>
      <c r="H1491" s="400" t="s">
        <v>2098</v>
      </c>
    </row>
    <row r="1492" spans="2:8" s="41" customFormat="1">
      <c r="B1492" s="403" t="s">
        <v>3195</v>
      </c>
      <c r="C1492" s="404" t="s">
        <v>3196</v>
      </c>
      <c r="D1492" s="404" t="s">
        <v>3166</v>
      </c>
      <c r="E1492" s="404" t="s">
        <v>3167</v>
      </c>
      <c r="F1492" s="404" t="s">
        <v>3168</v>
      </c>
      <c r="G1492" s="367" t="s">
        <v>2097</v>
      </c>
      <c r="H1492" s="400" t="s">
        <v>2098</v>
      </c>
    </row>
    <row r="1493" spans="2:8" s="41" customFormat="1">
      <c r="B1493" s="403" t="s">
        <v>3197</v>
      </c>
      <c r="C1493" s="404" t="s">
        <v>3198</v>
      </c>
      <c r="D1493" s="404" t="s">
        <v>3166</v>
      </c>
      <c r="E1493" s="404" t="s">
        <v>3167</v>
      </c>
      <c r="F1493" s="404" t="s">
        <v>3168</v>
      </c>
      <c r="G1493" s="367" t="s">
        <v>2097</v>
      </c>
      <c r="H1493" s="400" t="s">
        <v>2098</v>
      </c>
    </row>
    <row r="1494" spans="2:8" s="41" customFormat="1">
      <c r="B1494" s="403" t="s">
        <v>3199</v>
      </c>
      <c r="C1494" s="404" t="s">
        <v>3200</v>
      </c>
      <c r="D1494" s="404" t="s">
        <v>3166</v>
      </c>
      <c r="E1494" s="404" t="s">
        <v>3167</v>
      </c>
      <c r="F1494" s="404" t="s">
        <v>3168</v>
      </c>
      <c r="G1494" s="367" t="s">
        <v>2097</v>
      </c>
      <c r="H1494" s="400" t="s">
        <v>2098</v>
      </c>
    </row>
    <row r="1495" spans="2:8" s="41" customFormat="1">
      <c r="B1495" s="403" t="s">
        <v>3201</v>
      </c>
      <c r="C1495" s="404" t="s">
        <v>3202</v>
      </c>
      <c r="D1495" s="404" t="s">
        <v>3166</v>
      </c>
      <c r="E1495" s="404" t="s">
        <v>3167</v>
      </c>
      <c r="F1495" s="404" t="s">
        <v>3168</v>
      </c>
      <c r="G1495" s="367" t="s">
        <v>2097</v>
      </c>
      <c r="H1495" s="400" t="s">
        <v>2098</v>
      </c>
    </row>
    <row r="1496" spans="2:8" s="41" customFormat="1">
      <c r="B1496" s="403" t="s">
        <v>3203</v>
      </c>
      <c r="C1496" s="404" t="s">
        <v>3204</v>
      </c>
      <c r="D1496" s="404" t="s">
        <v>3166</v>
      </c>
      <c r="E1496" s="404" t="s">
        <v>3167</v>
      </c>
      <c r="F1496" s="404" t="s">
        <v>3168</v>
      </c>
      <c r="G1496" s="367" t="s">
        <v>2097</v>
      </c>
      <c r="H1496" s="400" t="s">
        <v>2098</v>
      </c>
    </row>
    <row r="1497" spans="2:8" s="41" customFormat="1">
      <c r="B1497" s="403" t="s">
        <v>3205</v>
      </c>
      <c r="C1497" s="404" t="s">
        <v>3206</v>
      </c>
      <c r="D1497" s="404" t="s">
        <v>3166</v>
      </c>
      <c r="E1497" s="404" t="s">
        <v>3167</v>
      </c>
      <c r="F1497" s="404" t="s">
        <v>3168</v>
      </c>
      <c r="G1497" s="367" t="s">
        <v>2097</v>
      </c>
      <c r="H1497" s="400" t="s">
        <v>2098</v>
      </c>
    </row>
    <row r="1498" spans="2:8" s="41" customFormat="1">
      <c r="B1498" s="403" t="s">
        <v>3207</v>
      </c>
      <c r="C1498" s="404" t="s">
        <v>3208</v>
      </c>
      <c r="D1498" s="404" t="s">
        <v>3166</v>
      </c>
      <c r="E1498" s="404" t="s">
        <v>3167</v>
      </c>
      <c r="F1498" s="404" t="s">
        <v>3168</v>
      </c>
      <c r="G1498" s="367" t="s">
        <v>2097</v>
      </c>
      <c r="H1498" s="400" t="s">
        <v>2098</v>
      </c>
    </row>
    <row r="1499" spans="2:8" s="41" customFormat="1">
      <c r="B1499" s="403" t="s">
        <v>3209</v>
      </c>
      <c r="C1499" s="404" t="s">
        <v>3210</v>
      </c>
      <c r="D1499" s="404" t="s">
        <v>3166</v>
      </c>
      <c r="E1499" s="404" t="s">
        <v>3167</v>
      </c>
      <c r="F1499" s="404" t="s">
        <v>3168</v>
      </c>
      <c r="G1499" s="367" t="s">
        <v>2097</v>
      </c>
      <c r="H1499" s="400" t="s">
        <v>2098</v>
      </c>
    </row>
    <row r="1500" spans="2:8" s="41" customFormat="1">
      <c r="B1500" s="403" t="s">
        <v>3211</v>
      </c>
      <c r="C1500" s="404" t="s">
        <v>3212</v>
      </c>
      <c r="D1500" s="404" t="s">
        <v>3166</v>
      </c>
      <c r="E1500" s="404" t="s">
        <v>3167</v>
      </c>
      <c r="F1500" s="404" t="s">
        <v>3168</v>
      </c>
      <c r="G1500" s="367" t="s">
        <v>2097</v>
      </c>
      <c r="H1500" s="400" t="s">
        <v>2098</v>
      </c>
    </row>
    <row r="1501" spans="2:8" s="41" customFormat="1">
      <c r="B1501" s="403" t="s">
        <v>3213</v>
      </c>
      <c r="C1501" s="404" t="s">
        <v>3214</v>
      </c>
      <c r="D1501" s="404" t="s">
        <v>3166</v>
      </c>
      <c r="E1501" s="404" t="s">
        <v>3167</v>
      </c>
      <c r="F1501" s="404" t="s">
        <v>3168</v>
      </c>
      <c r="G1501" s="367" t="s">
        <v>2097</v>
      </c>
      <c r="H1501" s="400" t="s">
        <v>2098</v>
      </c>
    </row>
    <row r="1502" spans="2:8" s="41" customFormat="1">
      <c r="B1502" s="403" t="s">
        <v>3215</v>
      </c>
      <c r="C1502" s="404" t="s">
        <v>3216</v>
      </c>
      <c r="D1502" s="404" t="s">
        <v>3166</v>
      </c>
      <c r="E1502" s="404" t="s">
        <v>3167</v>
      </c>
      <c r="F1502" s="404" t="s">
        <v>3168</v>
      </c>
      <c r="G1502" s="367" t="s">
        <v>2097</v>
      </c>
      <c r="H1502" s="400" t="s">
        <v>2098</v>
      </c>
    </row>
    <row r="1503" spans="2:8" s="41" customFormat="1">
      <c r="B1503" s="403" t="s">
        <v>3217</v>
      </c>
      <c r="C1503" s="404" t="s">
        <v>3218</v>
      </c>
      <c r="D1503" s="404" t="s">
        <v>3166</v>
      </c>
      <c r="E1503" s="404" t="s">
        <v>3167</v>
      </c>
      <c r="F1503" s="404" t="s">
        <v>3168</v>
      </c>
      <c r="G1503" s="367" t="s">
        <v>2097</v>
      </c>
      <c r="H1503" s="400" t="s">
        <v>2098</v>
      </c>
    </row>
    <row r="1504" spans="2:8" s="41" customFormat="1">
      <c r="B1504" s="403" t="s">
        <v>3219</v>
      </c>
      <c r="C1504" s="404" t="s">
        <v>3220</v>
      </c>
      <c r="D1504" s="404" t="s">
        <v>3166</v>
      </c>
      <c r="E1504" s="404" t="s">
        <v>3167</v>
      </c>
      <c r="F1504" s="404" t="s">
        <v>3168</v>
      </c>
      <c r="G1504" s="367" t="s">
        <v>2097</v>
      </c>
      <c r="H1504" s="400" t="s">
        <v>2098</v>
      </c>
    </row>
    <row r="1505" spans="2:8" s="41" customFormat="1">
      <c r="B1505" s="403" t="s">
        <v>3221</v>
      </c>
      <c r="C1505" s="404" t="s">
        <v>3222</v>
      </c>
      <c r="D1505" s="404" t="s">
        <v>3166</v>
      </c>
      <c r="E1505" s="404" t="s">
        <v>3167</v>
      </c>
      <c r="F1505" s="404" t="s">
        <v>3168</v>
      </c>
      <c r="G1505" s="367" t="s">
        <v>2097</v>
      </c>
      <c r="H1505" s="400" t="s">
        <v>2098</v>
      </c>
    </row>
    <row r="1506" spans="2:8" s="41" customFormat="1">
      <c r="B1506" s="403" t="s">
        <v>3223</v>
      </c>
      <c r="C1506" s="404" t="s">
        <v>3224</v>
      </c>
      <c r="D1506" s="404" t="s">
        <v>3166</v>
      </c>
      <c r="E1506" s="404" t="s">
        <v>3167</v>
      </c>
      <c r="F1506" s="404" t="s">
        <v>3168</v>
      </c>
      <c r="G1506" s="367" t="s">
        <v>2097</v>
      </c>
      <c r="H1506" s="400" t="s">
        <v>2098</v>
      </c>
    </row>
    <row r="1507" spans="2:8" s="41" customFormat="1">
      <c r="B1507" s="403" t="s">
        <v>3225</v>
      </c>
      <c r="C1507" s="404" t="s">
        <v>3226</v>
      </c>
      <c r="D1507" s="404" t="s">
        <v>3166</v>
      </c>
      <c r="E1507" s="404" t="s">
        <v>3167</v>
      </c>
      <c r="F1507" s="404" t="s">
        <v>3168</v>
      </c>
      <c r="G1507" s="367" t="s">
        <v>2097</v>
      </c>
      <c r="H1507" s="400" t="s">
        <v>2098</v>
      </c>
    </row>
    <row r="1508" spans="2:8" s="41" customFormat="1">
      <c r="B1508" s="403" t="s">
        <v>3227</v>
      </c>
      <c r="C1508" s="404" t="s">
        <v>3228</v>
      </c>
      <c r="D1508" s="404" t="s">
        <v>3229</v>
      </c>
      <c r="E1508" s="404" t="s">
        <v>3230</v>
      </c>
      <c r="F1508" s="404" t="s">
        <v>3168</v>
      </c>
      <c r="G1508" s="367" t="s">
        <v>2097</v>
      </c>
      <c r="H1508" s="400" t="s">
        <v>2098</v>
      </c>
    </row>
    <row r="1509" spans="2:8" s="41" customFormat="1">
      <c r="B1509" s="403" t="s">
        <v>3231</v>
      </c>
      <c r="C1509" s="404" t="s">
        <v>3232</v>
      </c>
      <c r="D1509" s="404" t="s">
        <v>3229</v>
      </c>
      <c r="E1509" s="404" t="s">
        <v>3230</v>
      </c>
      <c r="F1509" s="404" t="s">
        <v>3168</v>
      </c>
      <c r="G1509" s="367" t="s">
        <v>2097</v>
      </c>
      <c r="H1509" s="400" t="s">
        <v>2098</v>
      </c>
    </row>
    <row r="1510" spans="2:8" s="41" customFormat="1">
      <c r="B1510" s="403" t="s">
        <v>3233</v>
      </c>
      <c r="C1510" s="404" t="s">
        <v>3234</v>
      </c>
      <c r="D1510" s="404" t="s">
        <v>3229</v>
      </c>
      <c r="E1510" s="404" t="s">
        <v>3230</v>
      </c>
      <c r="F1510" s="404" t="s">
        <v>3168</v>
      </c>
      <c r="G1510" s="367" t="s">
        <v>2097</v>
      </c>
      <c r="H1510" s="400" t="s">
        <v>2098</v>
      </c>
    </row>
    <row r="1511" spans="2:8" s="41" customFormat="1">
      <c r="B1511" s="403" t="s">
        <v>3235</v>
      </c>
      <c r="C1511" s="404" t="s">
        <v>3236</v>
      </c>
      <c r="D1511" s="404" t="s">
        <v>3229</v>
      </c>
      <c r="E1511" s="404" t="s">
        <v>3230</v>
      </c>
      <c r="F1511" s="404" t="s">
        <v>3168</v>
      </c>
      <c r="G1511" s="367" t="s">
        <v>2097</v>
      </c>
      <c r="H1511" s="400" t="s">
        <v>2098</v>
      </c>
    </row>
    <row r="1512" spans="2:8" s="41" customFormat="1">
      <c r="B1512" s="403" t="s">
        <v>3237</v>
      </c>
      <c r="C1512" s="404" t="s">
        <v>3238</v>
      </c>
      <c r="D1512" s="404" t="s">
        <v>3229</v>
      </c>
      <c r="E1512" s="404" t="s">
        <v>3230</v>
      </c>
      <c r="F1512" s="404" t="s">
        <v>3168</v>
      </c>
      <c r="G1512" s="367" t="s">
        <v>2097</v>
      </c>
      <c r="H1512" s="400" t="s">
        <v>2098</v>
      </c>
    </row>
    <row r="1513" spans="2:8" s="41" customFormat="1">
      <c r="B1513" s="403" t="s">
        <v>3239</v>
      </c>
      <c r="C1513" s="404" t="s">
        <v>3240</v>
      </c>
      <c r="D1513" s="404" t="s">
        <v>3229</v>
      </c>
      <c r="E1513" s="404" t="s">
        <v>3230</v>
      </c>
      <c r="F1513" s="404" t="s">
        <v>3168</v>
      </c>
      <c r="G1513" s="367" t="s">
        <v>2097</v>
      </c>
      <c r="H1513" s="400" t="s">
        <v>2098</v>
      </c>
    </row>
    <row r="1514" spans="2:8" s="41" customFormat="1">
      <c r="B1514" s="403" t="s">
        <v>3241</v>
      </c>
      <c r="C1514" s="404" t="s">
        <v>3242</v>
      </c>
      <c r="D1514" s="404" t="s">
        <v>3229</v>
      </c>
      <c r="E1514" s="404" t="s">
        <v>3230</v>
      </c>
      <c r="F1514" s="404" t="s">
        <v>3168</v>
      </c>
      <c r="G1514" s="367" t="s">
        <v>2097</v>
      </c>
      <c r="H1514" s="400" t="s">
        <v>2098</v>
      </c>
    </row>
    <row r="1515" spans="2:8" s="41" customFormat="1">
      <c r="B1515" s="403" t="s">
        <v>3243</v>
      </c>
      <c r="C1515" s="404" t="s">
        <v>3244</v>
      </c>
      <c r="D1515" s="404" t="s">
        <v>3229</v>
      </c>
      <c r="E1515" s="404" t="s">
        <v>3230</v>
      </c>
      <c r="F1515" s="404" t="s">
        <v>3168</v>
      </c>
      <c r="G1515" s="367" t="s">
        <v>2097</v>
      </c>
      <c r="H1515" s="400" t="s">
        <v>2098</v>
      </c>
    </row>
    <row r="1516" spans="2:8" s="41" customFormat="1">
      <c r="B1516" s="403" t="s">
        <v>3245</v>
      </c>
      <c r="C1516" s="404" t="s">
        <v>3246</v>
      </c>
      <c r="D1516" s="404" t="s">
        <v>3229</v>
      </c>
      <c r="E1516" s="404" t="s">
        <v>3230</v>
      </c>
      <c r="F1516" s="404" t="s">
        <v>3168</v>
      </c>
      <c r="G1516" s="367" t="s">
        <v>2097</v>
      </c>
      <c r="H1516" s="400" t="s">
        <v>2098</v>
      </c>
    </row>
    <row r="1517" spans="2:8" s="41" customFormat="1">
      <c r="B1517" s="403" t="s">
        <v>3247</v>
      </c>
      <c r="C1517" s="404" t="s">
        <v>3248</v>
      </c>
      <c r="D1517" s="404" t="s">
        <v>3229</v>
      </c>
      <c r="E1517" s="404" t="s">
        <v>3230</v>
      </c>
      <c r="F1517" s="404" t="s">
        <v>3168</v>
      </c>
      <c r="G1517" s="367" t="s">
        <v>2097</v>
      </c>
      <c r="H1517" s="400" t="s">
        <v>2098</v>
      </c>
    </row>
    <row r="1518" spans="2:8" s="41" customFormat="1">
      <c r="B1518" s="403" t="s">
        <v>3249</v>
      </c>
      <c r="C1518" s="404" t="s">
        <v>3250</v>
      </c>
      <c r="D1518" s="404" t="s">
        <v>3229</v>
      </c>
      <c r="E1518" s="404" t="s">
        <v>3230</v>
      </c>
      <c r="F1518" s="404" t="s">
        <v>3168</v>
      </c>
      <c r="G1518" s="367" t="s">
        <v>2097</v>
      </c>
      <c r="H1518" s="400" t="s">
        <v>2098</v>
      </c>
    </row>
    <row r="1519" spans="2:8" s="41" customFormat="1">
      <c r="B1519" s="403" t="s">
        <v>3251</v>
      </c>
      <c r="C1519" s="404" t="s">
        <v>3252</v>
      </c>
      <c r="D1519" s="404" t="s">
        <v>3229</v>
      </c>
      <c r="E1519" s="404" t="s">
        <v>3230</v>
      </c>
      <c r="F1519" s="404" t="s">
        <v>3168</v>
      </c>
      <c r="G1519" s="367" t="s">
        <v>2097</v>
      </c>
      <c r="H1519" s="400" t="s">
        <v>2098</v>
      </c>
    </row>
    <row r="1520" spans="2:8" s="41" customFormat="1">
      <c r="B1520" s="403" t="s">
        <v>3253</v>
      </c>
      <c r="C1520" s="404" t="s">
        <v>3254</v>
      </c>
      <c r="D1520" s="404" t="s">
        <v>3229</v>
      </c>
      <c r="E1520" s="404" t="s">
        <v>3230</v>
      </c>
      <c r="F1520" s="404" t="s">
        <v>3168</v>
      </c>
      <c r="G1520" s="367" t="s">
        <v>2097</v>
      </c>
      <c r="H1520" s="400" t="s">
        <v>2098</v>
      </c>
    </row>
    <row r="1521" spans="2:8" s="41" customFormat="1">
      <c r="B1521" s="403" t="s">
        <v>3255</v>
      </c>
      <c r="C1521" s="404" t="s">
        <v>3256</v>
      </c>
      <c r="D1521" s="404" t="s">
        <v>3229</v>
      </c>
      <c r="E1521" s="404" t="s">
        <v>3230</v>
      </c>
      <c r="F1521" s="404" t="s">
        <v>3168</v>
      </c>
      <c r="G1521" s="367" t="s">
        <v>2097</v>
      </c>
      <c r="H1521" s="400" t="s">
        <v>2098</v>
      </c>
    </row>
    <row r="1522" spans="2:8" s="41" customFormat="1">
      <c r="B1522" s="403" t="s">
        <v>3257</v>
      </c>
      <c r="C1522" s="404" t="s">
        <v>3258</v>
      </c>
      <c r="D1522" s="404" t="s">
        <v>3229</v>
      </c>
      <c r="E1522" s="404" t="s">
        <v>3230</v>
      </c>
      <c r="F1522" s="404" t="s">
        <v>3168</v>
      </c>
      <c r="G1522" s="367" t="s">
        <v>2097</v>
      </c>
      <c r="H1522" s="400" t="s">
        <v>2098</v>
      </c>
    </row>
    <row r="1523" spans="2:8" s="41" customFormat="1">
      <c r="B1523" s="403" t="s">
        <v>3259</v>
      </c>
      <c r="C1523" s="404" t="s">
        <v>3260</v>
      </c>
      <c r="D1523" s="404" t="s">
        <v>3229</v>
      </c>
      <c r="E1523" s="404" t="s">
        <v>3230</v>
      </c>
      <c r="F1523" s="404" t="s">
        <v>3168</v>
      </c>
      <c r="G1523" s="367" t="s">
        <v>2097</v>
      </c>
      <c r="H1523" s="400" t="s">
        <v>2098</v>
      </c>
    </row>
    <row r="1524" spans="2:8" s="41" customFormat="1">
      <c r="B1524" s="403" t="s">
        <v>3261</v>
      </c>
      <c r="C1524" s="404" t="s">
        <v>3262</v>
      </c>
      <c r="D1524" s="404" t="s">
        <v>3229</v>
      </c>
      <c r="E1524" s="404" t="s">
        <v>3230</v>
      </c>
      <c r="F1524" s="404" t="s">
        <v>3168</v>
      </c>
      <c r="G1524" s="367" t="s">
        <v>2097</v>
      </c>
      <c r="H1524" s="400" t="s">
        <v>2098</v>
      </c>
    </row>
    <row r="1525" spans="2:8" s="41" customFormat="1">
      <c r="B1525" s="403" t="s">
        <v>3263</v>
      </c>
      <c r="C1525" s="404" t="s">
        <v>3264</v>
      </c>
      <c r="D1525" s="404" t="s">
        <v>3229</v>
      </c>
      <c r="E1525" s="404" t="s">
        <v>3230</v>
      </c>
      <c r="F1525" s="404" t="s">
        <v>3168</v>
      </c>
      <c r="G1525" s="367" t="s">
        <v>2097</v>
      </c>
      <c r="H1525" s="400" t="s">
        <v>2098</v>
      </c>
    </row>
    <row r="1526" spans="2:8" s="41" customFormat="1">
      <c r="B1526" s="403" t="s">
        <v>3265</v>
      </c>
      <c r="C1526" s="404" t="s">
        <v>3266</v>
      </c>
      <c r="D1526" s="404" t="s">
        <v>3229</v>
      </c>
      <c r="E1526" s="404" t="s">
        <v>3230</v>
      </c>
      <c r="F1526" s="404" t="s">
        <v>3168</v>
      </c>
      <c r="G1526" s="367" t="s">
        <v>2097</v>
      </c>
      <c r="H1526" s="400" t="s">
        <v>2098</v>
      </c>
    </row>
    <row r="1527" spans="2:8" s="41" customFormat="1">
      <c r="B1527" s="403" t="s">
        <v>3267</v>
      </c>
      <c r="C1527" s="404" t="s">
        <v>3268</v>
      </c>
      <c r="D1527" s="404" t="s">
        <v>3229</v>
      </c>
      <c r="E1527" s="404" t="s">
        <v>3230</v>
      </c>
      <c r="F1527" s="404" t="s">
        <v>3168</v>
      </c>
      <c r="G1527" s="367" t="s">
        <v>2097</v>
      </c>
      <c r="H1527" s="400" t="s">
        <v>2098</v>
      </c>
    </row>
    <row r="1528" spans="2:8" s="41" customFormat="1">
      <c r="B1528" s="403" t="s">
        <v>3269</v>
      </c>
      <c r="C1528" s="404" t="s">
        <v>3270</v>
      </c>
      <c r="D1528" s="404" t="s">
        <v>3229</v>
      </c>
      <c r="E1528" s="404" t="s">
        <v>3230</v>
      </c>
      <c r="F1528" s="404" t="s">
        <v>3168</v>
      </c>
      <c r="G1528" s="367" t="s">
        <v>2097</v>
      </c>
      <c r="H1528" s="400" t="s">
        <v>2098</v>
      </c>
    </row>
    <row r="1529" spans="2:8" s="41" customFormat="1">
      <c r="B1529" s="403" t="s">
        <v>3271</v>
      </c>
      <c r="C1529" s="404" t="s">
        <v>3272</v>
      </c>
      <c r="D1529" s="404" t="s">
        <v>3229</v>
      </c>
      <c r="E1529" s="404" t="s">
        <v>3230</v>
      </c>
      <c r="F1529" s="404" t="s">
        <v>3168</v>
      </c>
      <c r="G1529" s="367" t="s">
        <v>2097</v>
      </c>
      <c r="H1529" s="400" t="s">
        <v>2098</v>
      </c>
    </row>
    <row r="1530" spans="2:8" s="41" customFormat="1">
      <c r="B1530" s="403" t="s">
        <v>3273</v>
      </c>
      <c r="C1530" s="404" t="s">
        <v>3274</v>
      </c>
      <c r="D1530" s="404" t="s">
        <v>3229</v>
      </c>
      <c r="E1530" s="404" t="s">
        <v>3230</v>
      </c>
      <c r="F1530" s="404" t="s">
        <v>3168</v>
      </c>
      <c r="G1530" s="367" t="s">
        <v>2097</v>
      </c>
      <c r="H1530" s="400" t="s">
        <v>2098</v>
      </c>
    </row>
    <row r="1531" spans="2:8" s="41" customFormat="1">
      <c r="B1531" s="403" t="s">
        <v>3275</v>
      </c>
      <c r="C1531" s="404" t="s">
        <v>3276</v>
      </c>
      <c r="D1531" s="404" t="s">
        <v>3229</v>
      </c>
      <c r="E1531" s="404" t="s">
        <v>3230</v>
      </c>
      <c r="F1531" s="404" t="s">
        <v>3168</v>
      </c>
      <c r="G1531" s="367" t="s">
        <v>2097</v>
      </c>
      <c r="H1531" s="400" t="s">
        <v>2098</v>
      </c>
    </row>
    <row r="1532" spans="2:8" s="41" customFormat="1">
      <c r="B1532" s="403" t="s">
        <v>3277</v>
      </c>
      <c r="C1532" s="404" t="s">
        <v>3278</v>
      </c>
      <c r="D1532" s="404" t="s">
        <v>3229</v>
      </c>
      <c r="E1532" s="404" t="s">
        <v>3230</v>
      </c>
      <c r="F1532" s="404" t="s">
        <v>3168</v>
      </c>
      <c r="G1532" s="367" t="s">
        <v>2097</v>
      </c>
      <c r="H1532" s="400" t="s">
        <v>2098</v>
      </c>
    </row>
    <row r="1533" spans="2:8" s="41" customFormat="1">
      <c r="B1533" s="403" t="s">
        <v>3279</v>
      </c>
      <c r="C1533" s="404" t="s">
        <v>3280</v>
      </c>
      <c r="D1533" s="404" t="s">
        <v>3229</v>
      </c>
      <c r="E1533" s="404" t="s">
        <v>3230</v>
      </c>
      <c r="F1533" s="404" t="s">
        <v>3168</v>
      </c>
      <c r="G1533" s="367" t="s">
        <v>2097</v>
      </c>
      <c r="H1533" s="400" t="s">
        <v>2098</v>
      </c>
    </row>
    <row r="1534" spans="2:8" s="41" customFormat="1">
      <c r="B1534" s="403" t="s">
        <v>3281</v>
      </c>
      <c r="C1534" s="404" t="s">
        <v>3282</v>
      </c>
      <c r="D1534" s="404" t="s">
        <v>3229</v>
      </c>
      <c r="E1534" s="404" t="s">
        <v>3230</v>
      </c>
      <c r="F1534" s="404" t="s">
        <v>3168</v>
      </c>
      <c r="G1534" s="367" t="s">
        <v>2097</v>
      </c>
      <c r="H1534" s="400" t="s">
        <v>2098</v>
      </c>
    </row>
    <row r="1535" spans="2:8" s="41" customFormat="1">
      <c r="B1535" s="403" t="s">
        <v>3283</v>
      </c>
      <c r="C1535" s="404" t="s">
        <v>3284</v>
      </c>
      <c r="D1535" s="404" t="s">
        <v>3229</v>
      </c>
      <c r="E1535" s="404" t="s">
        <v>3230</v>
      </c>
      <c r="F1535" s="404" t="s">
        <v>3168</v>
      </c>
      <c r="G1535" s="367" t="s">
        <v>2097</v>
      </c>
      <c r="H1535" s="400" t="s">
        <v>2098</v>
      </c>
    </row>
    <row r="1536" spans="2:8" s="41" customFormat="1">
      <c r="B1536" s="403" t="s">
        <v>3285</v>
      </c>
      <c r="C1536" s="404" t="s">
        <v>3286</v>
      </c>
      <c r="D1536" s="404" t="s">
        <v>3229</v>
      </c>
      <c r="E1536" s="404" t="s">
        <v>3230</v>
      </c>
      <c r="F1536" s="404" t="s">
        <v>3168</v>
      </c>
      <c r="G1536" s="367" t="s">
        <v>2097</v>
      </c>
      <c r="H1536" s="400" t="s">
        <v>2098</v>
      </c>
    </row>
    <row r="1537" spans="2:8" s="41" customFormat="1">
      <c r="B1537" s="403" t="s">
        <v>3287</v>
      </c>
      <c r="C1537" s="404" t="s">
        <v>3288</v>
      </c>
      <c r="D1537" s="404" t="s">
        <v>3229</v>
      </c>
      <c r="E1537" s="404" t="s">
        <v>3230</v>
      </c>
      <c r="F1537" s="404" t="s">
        <v>3168</v>
      </c>
      <c r="G1537" s="367" t="s">
        <v>2097</v>
      </c>
      <c r="H1537" s="400" t="s">
        <v>2098</v>
      </c>
    </row>
    <row r="1538" spans="2:8" s="41" customFormat="1">
      <c r="B1538" s="403" t="s">
        <v>3289</v>
      </c>
      <c r="C1538" s="404" t="s">
        <v>3290</v>
      </c>
      <c r="D1538" s="404" t="s">
        <v>3229</v>
      </c>
      <c r="E1538" s="404" t="s">
        <v>3230</v>
      </c>
      <c r="F1538" s="404" t="s">
        <v>3168</v>
      </c>
      <c r="G1538" s="367" t="s">
        <v>2097</v>
      </c>
      <c r="H1538" s="400" t="s">
        <v>2098</v>
      </c>
    </row>
    <row r="1539" spans="2:8" s="41" customFormat="1">
      <c r="B1539" s="403" t="s">
        <v>3291</v>
      </c>
      <c r="C1539" s="404" t="s">
        <v>3292</v>
      </c>
      <c r="D1539" s="404" t="s">
        <v>3229</v>
      </c>
      <c r="E1539" s="404" t="s">
        <v>3230</v>
      </c>
      <c r="F1539" s="404" t="s">
        <v>3168</v>
      </c>
      <c r="G1539" s="367" t="s">
        <v>2097</v>
      </c>
      <c r="H1539" s="400" t="s">
        <v>2098</v>
      </c>
    </row>
    <row r="1540" spans="2:8" s="41" customFormat="1">
      <c r="B1540" s="403" t="s">
        <v>3293</v>
      </c>
      <c r="C1540" s="404" t="s">
        <v>3294</v>
      </c>
      <c r="D1540" s="404" t="s">
        <v>3229</v>
      </c>
      <c r="E1540" s="404" t="s">
        <v>3230</v>
      </c>
      <c r="F1540" s="404" t="s">
        <v>3168</v>
      </c>
      <c r="G1540" s="367" t="s">
        <v>2097</v>
      </c>
      <c r="H1540" s="400" t="s">
        <v>2098</v>
      </c>
    </row>
    <row r="1541" spans="2:8" s="41" customFormat="1">
      <c r="B1541" s="403" t="s">
        <v>3295</v>
      </c>
      <c r="C1541" s="404" t="s">
        <v>3296</v>
      </c>
      <c r="D1541" s="404" t="s">
        <v>3229</v>
      </c>
      <c r="E1541" s="404" t="s">
        <v>3230</v>
      </c>
      <c r="F1541" s="404" t="s">
        <v>3168</v>
      </c>
      <c r="G1541" s="367" t="s">
        <v>2097</v>
      </c>
      <c r="H1541" s="400" t="s">
        <v>2098</v>
      </c>
    </row>
    <row r="1542" spans="2:8" s="41" customFormat="1">
      <c r="B1542" s="403" t="s">
        <v>3297</v>
      </c>
      <c r="C1542" s="404" t="s">
        <v>3298</v>
      </c>
      <c r="D1542" s="404" t="s">
        <v>3229</v>
      </c>
      <c r="E1542" s="404" t="s">
        <v>3230</v>
      </c>
      <c r="F1542" s="404" t="s">
        <v>3168</v>
      </c>
      <c r="G1542" s="367" t="s">
        <v>2097</v>
      </c>
      <c r="H1542" s="400" t="s">
        <v>2098</v>
      </c>
    </row>
    <row r="1543" spans="2:8" s="41" customFormat="1">
      <c r="B1543" s="403" t="s">
        <v>3299</v>
      </c>
      <c r="C1543" s="404" t="s">
        <v>3300</v>
      </c>
      <c r="D1543" s="404" t="s">
        <v>3229</v>
      </c>
      <c r="E1543" s="404" t="s">
        <v>3230</v>
      </c>
      <c r="F1543" s="404" t="s">
        <v>3168</v>
      </c>
      <c r="G1543" s="367" t="s">
        <v>2097</v>
      </c>
      <c r="H1543" s="400" t="s">
        <v>2098</v>
      </c>
    </row>
    <row r="1544" spans="2:8" s="41" customFormat="1">
      <c r="B1544" s="403" t="s">
        <v>3301</v>
      </c>
      <c r="C1544" s="404" t="s">
        <v>3302</v>
      </c>
      <c r="D1544" s="404" t="s">
        <v>3229</v>
      </c>
      <c r="E1544" s="404" t="s">
        <v>3230</v>
      </c>
      <c r="F1544" s="404" t="s">
        <v>3168</v>
      </c>
      <c r="G1544" s="367" t="s">
        <v>2097</v>
      </c>
      <c r="H1544" s="400" t="s">
        <v>2098</v>
      </c>
    </row>
    <row r="1545" spans="2:8" s="41" customFormat="1">
      <c r="B1545" s="403" t="s">
        <v>3303</v>
      </c>
      <c r="C1545" s="404" t="s">
        <v>3304</v>
      </c>
      <c r="D1545" s="404" t="s">
        <v>3229</v>
      </c>
      <c r="E1545" s="404" t="s">
        <v>3230</v>
      </c>
      <c r="F1545" s="404" t="s">
        <v>3168</v>
      </c>
      <c r="G1545" s="367" t="s">
        <v>2097</v>
      </c>
      <c r="H1545" s="400" t="s">
        <v>2098</v>
      </c>
    </row>
    <row r="1546" spans="2:8" s="41" customFormat="1">
      <c r="B1546" s="403" t="s">
        <v>3305</v>
      </c>
      <c r="C1546" s="404" t="s">
        <v>3306</v>
      </c>
      <c r="D1546" s="404" t="s">
        <v>3229</v>
      </c>
      <c r="E1546" s="404" t="s">
        <v>3230</v>
      </c>
      <c r="F1546" s="404" t="s">
        <v>3168</v>
      </c>
      <c r="G1546" s="367" t="s">
        <v>2097</v>
      </c>
      <c r="H1546" s="400" t="s">
        <v>2098</v>
      </c>
    </row>
    <row r="1547" spans="2:8" s="41" customFormat="1">
      <c r="B1547" s="403" t="s">
        <v>3307</v>
      </c>
      <c r="C1547" s="404" t="s">
        <v>3308</v>
      </c>
      <c r="D1547" s="404" t="s">
        <v>3309</v>
      </c>
      <c r="E1547" s="404" t="s">
        <v>3310</v>
      </c>
      <c r="F1547" s="404" t="s">
        <v>3168</v>
      </c>
      <c r="G1547" s="367" t="s">
        <v>2097</v>
      </c>
      <c r="H1547" s="400" t="s">
        <v>2098</v>
      </c>
    </row>
    <row r="1548" spans="2:8" s="41" customFormat="1">
      <c r="B1548" s="403" t="s">
        <v>3311</v>
      </c>
      <c r="C1548" s="404" t="s">
        <v>3312</v>
      </c>
      <c r="D1548" s="404" t="s">
        <v>3309</v>
      </c>
      <c r="E1548" s="404" t="s">
        <v>3310</v>
      </c>
      <c r="F1548" s="404" t="s">
        <v>3168</v>
      </c>
      <c r="G1548" s="367" t="s">
        <v>2097</v>
      </c>
      <c r="H1548" s="400" t="s">
        <v>2098</v>
      </c>
    </row>
    <row r="1549" spans="2:8" s="41" customFormat="1">
      <c r="B1549" s="403" t="s">
        <v>3313</v>
      </c>
      <c r="C1549" s="404" t="s">
        <v>3314</v>
      </c>
      <c r="D1549" s="404" t="s">
        <v>3309</v>
      </c>
      <c r="E1549" s="404" t="s">
        <v>3310</v>
      </c>
      <c r="F1549" s="404" t="s">
        <v>3168</v>
      </c>
      <c r="G1549" s="367" t="s">
        <v>2097</v>
      </c>
      <c r="H1549" s="400" t="s">
        <v>2098</v>
      </c>
    </row>
    <row r="1550" spans="2:8" s="41" customFormat="1">
      <c r="B1550" s="403" t="s">
        <v>3315</v>
      </c>
      <c r="C1550" s="404" t="s">
        <v>3316</v>
      </c>
      <c r="D1550" s="404" t="s">
        <v>3309</v>
      </c>
      <c r="E1550" s="404" t="s">
        <v>3310</v>
      </c>
      <c r="F1550" s="404" t="s">
        <v>3168</v>
      </c>
      <c r="G1550" s="367" t="s">
        <v>2097</v>
      </c>
      <c r="H1550" s="400" t="s">
        <v>2098</v>
      </c>
    </row>
    <row r="1551" spans="2:8" s="41" customFormat="1">
      <c r="B1551" s="403" t="s">
        <v>3317</v>
      </c>
      <c r="C1551" s="404" t="s">
        <v>3318</v>
      </c>
      <c r="D1551" s="404" t="s">
        <v>3309</v>
      </c>
      <c r="E1551" s="404" t="s">
        <v>3310</v>
      </c>
      <c r="F1551" s="404" t="s">
        <v>3168</v>
      </c>
      <c r="G1551" s="367" t="s">
        <v>2097</v>
      </c>
      <c r="H1551" s="400" t="s">
        <v>2098</v>
      </c>
    </row>
    <row r="1552" spans="2:8" s="41" customFormat="1">
      <c r="B1552" s="403" t="s">
        <v>3319</v>
      </c>
      <c r="C1552" s="404" t="s">
        <v>3320</v>
      </c>
      <c r="D1552" s="404" t="s">
        <v>3309</v>
      </c>
      <c r="E1552" s="404" t="s">
        <v>3310</v>
      </c>
      <c r="F1552" s="404" t="s">
        <v>3168</v>
      </c>
      <c r="G1552" s="367" t="s">
        <v>2097</v>
      </c>
      <c r="H1552" s="400" t="s">
        <v>2098</v>
      </c>
    </row>
    <row r="1553" spans="2:8" s="41" customFormat="1">
      <c r="B1553" s="403" t="s">
        <v>3321</v>
      </c>
      <c r="C1553" s="404" t="s">
        <v>3322</v>
      </c>
      <c r="D1553" s="404" t="s">
        <v>3309</v>
      </c>
      <c r="E1553" s="404" t="s">
        <v>3310</v>
      </c>
      <c r="F1553" s="404" t="s">
        <v>3168</v>
      </c>
      <c r="G1553" s="367" t="s">
        <v>2097</v>
      </c>
      <c r="H1553" s="400" t="s">
        <v>2098</v>
      </c>
    </row>
    <row r="1554" spans="2:8" s="41" customFormat="1">
      <c r="B1554" s="403" t="s">
        <v>3323</v>
      </c>
      <c r="C1554" s="404" t="s">
        <v>3324</v>
      </c>
      <c r="D1554" s="404" t="s">
        <v>3309</v>
      </c>
      <c r="E1554" s="404" t="s">
        <v>3310</v>
      </c>
      <c r="F1554" s="404" t="s">
        <v>3168</v>
      </c>
      <c r="G1554" s="367" t="s">
        <v>2097</v>
      </c>
      <c r="H1554" s="400" t="s">
        <v>2098</v>
      </c>
    </row>
    <row r="1555" spans="2:8" s="41" customFormat="1">
      <c r="B1555" s="403" t="s">
        <v>3325</v>
      </c>
      <c r="C1555" s="404" t="s">
        <v>3326</v>
      </c>
      <c r="D1555" s="404" t="s">
        <v>3309</v>
      </c>
      <c r="E1555" s="404" t="s">
        <v>3310</v>
      </c>
      <c r="F1555" s="404" t="s">
        <v>3168</v>
      </c>
      <c r="G1555" s="367" t="s">
        <v>2097</v>
      </c>
      <c r="H1555" s="400" t="s">
        <v>2098</v>
      </c>
    </row>
    <row r="1556" spans="2:8" s="41" customFormat="1">
      <c r="B1556" s="403" t="s">
        <v>3327</v>
      </c>
      <c r="C1556" s="404" t="s">
        <v>3328</v>
      </c>
      <c r="D1556" s="404" t="s">
        <v>3309</v>
      </c>
      <c r="E1556" s="404" t="s">
        <v>3310</v>
      </c>
      <c r="F1556" s="404" t="s">
        <v>3168</v>
      </c>
      <c r="G1556" s="367" t="s">
        <v>2097</v>
      </c>
      <c r="H1556" s="400" t="s">
        <v>2098</v>
      </c>
    </row>
    <row r="1557" spans="2:8" s="41" customFormat="1">
      <c r="B1557" s="403" t="s">
        <v>3329</v>
      </c>
      <c r="C1557" s="404" t="s">
        <v>3330</v>
      </c>
      <c r="D1557" s="404" t="s">
        <v>3309</v>
      </c>
      <c r="E1557" s="404" t="s">
        <v>3310</v>
      </c>
      <c r="F1557" s="404" t="s">
        <v>3168</v>
      </c>
      <c r="G1557" s="367" t="s">
        <v>2097</v>
      </c>
      <c r="H1557" s="400" t="s">
        <v>2098</v>
      </c>
    </row>
    <row r="1558" spans="2:8" s="41" customFormat="1">
      <c r="B1558" s="403" t="s">
        <v>3331</v>
      </c>
      <c r="C1558" s="404" t="s">
        <v>3332</v>
      </c>
      <c r="D1558" s="404" t="s">
        <v>3309</v>
      </c>
      <c r="E1558" s="404" t="s">
        <v>3310</v>
      </c>
      <c r="F1558" s="404" t="s">
        <v>3168</v>
      </c>
      <c r="G1558" s="367" t="s">
        <v>2097</v>
      </c>
      <c r="H1558" s="400" t="s">
        <v>2098</v>
      </c>
    </row>
    <row r="1559" spans="2:8" s="41" customFormat="1">
      <c r="B1559" s="403" t="s">
        <v>3333</v>
      </c>
      <c r="C1559" s="404" t="s">
        <v>3334</v>
      </c>
      <c r="D1559" s="404" t="s">
        <v>3309</v>
      </c>
      <c r="E1559" s="404" t="s">
        <v>3310</v>
      </c>
      <c r="F1559" s="404" t="s">
        <v>3168</v>
      </c>
      <c r="G1559" s="367" t="s">
        <v>2097</v>
      </c>
      <c r="H1559" s="400" t="s">
        <v>2098</v>
      </c>
    </row>
    <row r="1560" spans="2:8" s="41" customFormat="1">
      <c r="B1560" s="403" t="s">
        <v>3335</v>
      </c>
      <c r="C1560" s="404" t="s">
        <v>3336</v>
      </c>
      <c r="D1560" s="404" t="s">
        <v>3309</v>
      </c>
      <c r="E1560" s="404" t="s">
        <v>3310</v>
      </c>
      <c r="F1560" s="404" t="s">
        <v>3168</v>
      </c>
      <c r="G1560" s="367" t="s">
        <v>2097</v>
      </c>
      <c r="H1560" s="400" t="s">
        <v>2098</v>
      </c>
    </row>
    <row r="1561" spans="2:8" s="41" customFormat="1">
      <c r="B1561" s="403" t="s">
        <v>3337</v>
      </c>
      <c r="C1561" s="404" t="s">
        <v>3338</v>
      </c>
      <c r="D1561" s="404" t="s">
        <v>3309</v>
      </c>
      <c r="E1561" s="404" t="s">
        <v>3310</v>
      </c>
      <c r="F1561" s="404" t="s">
        <v>3168</v>
      </c>
      <c r="G1561" s="367" t="s">
        <v>2097</v>
      </c>
      <c r="H1561" s="400" t="s">
        <v>2098</v>
      </c>
    </row>
    <row r="1562" spans="2:8" s="41" customFormat="1">
      <c r="B1562" s="403" t="s">
        <v>3339</v>
      </c>
      <c r="C1562" s="404" t="s">
        <v>3340</v>
      </c>
      <c r="D1562" s="404" t="s">
        <v>3309</v>
      </c>
      <c r="E1562" s="404" t="s">
        <v>3310</v>
      </c>
      <c r="F1562" s="404" t="s">
        <v>3168</v>
      </c>
      <c r="G1562" s="367" t="s">
        <v>2097</v>
      </c>
      <c r="H1562" s="400" t="s">
        <v>2098</v>
      </c>
    </row>
    <row r="1563" spans="2:8" s="41" customFormat="1">
      <c r="B1563" s="403" t="s">
        <v>3341</v>
      </c>
      <c r="C1563" s="404" t="s">
        <v>3342</v>
      </c>
      <c r="D1563" s="404" t="s">
        <v>3309</v>
      </c>
      <c r="E1563" s="404" t="s">
        <v>3310</v>
      </c>
      <c r="F1563" s="404" t="s">
        <v>3168</v>
      </c>
      <c r="G1563" s="367" t="s">
        <v>2097</v>
      </c>
      <c r="H1563" s="400" t="s">
        <v>2098</v>
      </c>
    </row>
    <row r="1564" spans="2:8" s="41" customFormat="1">
      <c r="B1564" s="403" t="s">
        <v>3343</v>
      </c>
      <c r="C1564" s="404" t="s">
        <v>3344</v>
      </c>
      <c r="D1564" s="404" t="s">
        <v>3309</v>
      </c>
      <c r="E1564" s="404" t="s">
        <v>3310</v>
      </c>
      <c r="F1564" s="404" t="s">
        <v>3168</v>
      </c>
      <c r="G1564" s="367" t="s">
        <v>2097</v>
      </c>
      <c r="H1564" s="400" t="s">
        <v>2098</v>
      </c>
    </row>
    <row r="1565" spans="2:8" s="41" customFormat="1">
      <c r="B1565" s="403" t="s">
        <v>3345</v>
      </c>
      <c r="C1565" s="404" t="s">
        <v>3346</v>
      </c>
      <c r="D1565" s="404" t="s">
        <v>3309</v>
      </c>
      <c r="E1565" s="404" t="s">
        <v>3310</v>
      </c>
      <c r="F1565" s="404" t="s">
        <v>3168</v>
      </c>
      <c r="G1565" s="367" t="s">
        <v>2097</v>
      </c>
      <c r="H1565" s="400" t="s">
        <v>2098</v>
      </c>
    </row>
    <row r="1566" spans="2:8" s="41" customFormat="1">
      <c r="B1566" s="403" t="s">
        <v>3347</v>
      </c>
      <c r="C1566" s="404" t="s">
        <v>3348</v>
      </c>
      <c r="D1566" s="404" t="s">
        <v>3309</v>
      </c>
      <c r="E1566" s="404" t="s">
        <v>3310</v>
      </c>
      <c r="F1566" s="404" t="s">
        <v>3168</v>
      </c>
      <c r="G1566" s="367" t="s">
        <v>2097</v>
      </c>
      <c r="H1566" s="400" t="s">
        <v>2098</v>
      </c>
    </row>
    <row r="1567" spans="2:8" s="41" customFormat="1">
      <c r="B1567" s="403" t="s">
        <v>3349</v>
      </c>
      <c r="C1567" s="404" t="s">
        <v>3350</v>
      </c>
      <c r="D1567" s="404" t="s">
        <v>3309</v>
      </c>
      <c r="E1567" s="404" t="s">
        <v>3310</v>
      </c>
      <c r="F1567" s="404" t="s">
        <v>3168</v>
      </c>
      <c r="G1567" s="367" t="s">
        <v>2097</v>
      </c>
      <c r="H1567" s="400" t="s">
        <v>2098</v>
      </c>
    </row>
    <row r="1568" spans="2:8" s="41" customFormat="1">
      <c r="B1568" s="403" t="s">
        <v>3351</v>
      </c>
      <c r="C1568" s="404" t="s">
        <v>3352</v>
      </c>
      <c r="D1568" s="404" t="s">
        <v>3309</v>
      </c>
      <c r="E1568" s="404" t="s">
        <v>3310</v>
      </c>
      <c r="F1568" s="404" t="s">
        <v>3168</v>
      </c>
      <c r="G1568" s="367" t="s">
        <v>2097</v>
      </c>
      <c r="H1568" s="400" t="s">
        <v>2098</v>
      </c>
    </row>
    <row r="1569" spans="2:8" s="41" customFormat="1">
      <c r="B1569" s="403" t="s">
        <v>3353</v>
      </c>
      <c r="C1569" s="404" t="s">
        <v>3354</v>
      </c>
      <c r="D1569" s="404" t="s">
        <v>3309</v>
      </c>
      <c r="E1569" s="404" t="s">
        <v>3310</v>
      </c>
      <c r="F1569" s="404" t="s">
        <v>3168</v>
      </c>
      <c r="G1569" s="367" t="s">
        <v>2097</v>
      </c>
      <c r="H1569" s="400" t="s">
        <v>2098</v>
      </c>
    </row>
    <row r="1570" spans="2:8" s="41" customFormat="1">
      <c r="B1570" s="403" t="s">
        <v>3355</v>
      </c>
      <c r="C1570" s="404" t="s">
        <v>3356</v>
      </c>
      <c r="D1570" s="404" t="s">
        <v>3309</v>
      </c>
      <c r="E1570" s="404" t="s">
        <v>3310</v>
      </c>
      <c r="F1570" s="404" t="s">
        <v>3168</v>
      </c>
      <c r="G1570" s="367" t="s">
        <v>2097</v>
      </c>
      <c r="H1570" s="400" t="s">
        <v>2098</v>
      </c>
    </row>
    <row r="1571" spans="2:8" s="41" customFormat="1">
      <c r="B1571" s="403" t="s">
        <v>3357</v>
      </c>
      <c r="C1571" s="404" t="s">
        <v>3358</v>
      </c>
      <c r="D1571" s="404" t="s">
        <v>3309</v>
      </c>
      <c r="E1571" s="404" t="s">
        <v>3310</v>
      </c>
      <c r="F1571" s="404" t="s">
        <v>3168</v>
      </c>
      <c r="G1571" s="367" t="s">
        <v>2097</v>
      </c>
      <c r="H1571" s="400" t="s">
        <v>2098</v>
      </c>
    </row>
    <row r="1572" spans="2:8" s="41" customFormat="1">
      <c r="B1572" s="403" t="s">
        <v>3359</v>
      </c>
      <c r="C1572" s="404" t="s">
        <v>3360</v>
      </c>
      <c r="D1572" s="404" t="s">
        <v>3309</v>
      </c>
      <c r="E1572" s="404" t="s">
        <v>3310</v>
      </c>
      <c r="F1572" s="404" t="s">
        <v>3168</v>
      </c>
      <c r="G1572" s="367" t="s">
        <v>2097</v>
      </c>
      <c r="H1572" s="400" t="s">
        <v>2098</v>
      </c>
    </row>
    <row r="1573" spans="2:8" s="41" customFormat="1">
      <c r="B1573" s="403" t="s">
        <v>3361</v>
      </c>
      <c r="C1573" s="404" t="s">
        <v>3362</v>
      </c>
      <c r="D1573" s="404" t="s">
        <v>3309</v>
      </c>
      <c r="E1573" s="404" t="s">
        <v>3310</v>
      </c>
      <c r="F1573" s="404" t="s">
        <v>3168</v>
      </c>
      <c r="G1573" s="367" t="s">
        <v>2097</v>
      </c>
      <c r="H1573" s="400" t="s">
        <v>2098</v>
      </c>
    </row>
    <row r="1574" spans="2:8" s="41" customFormat="1">
      <c r="B1574" s="403" t="s">
        <v>3363</v>
      </c>
      <c r="C1574" s="404" t="s">
        <v>3364</v>
      </c>
      <c r="D1574" s="404" t="s">
        <v>3309</v>
      </c>
      <c r="E1574" s="404" t="s">
        <v>3310</v>
      </c>
      <c r="F1574" s="404" t="s">
        <v>3168</v>
      </c>
      <c r="G1574" s="367" t="s">
        <v>2097</v>
      </c>
      <c r="H1574" s="400" t="s">
        <v>2098</v>
      </c>
    </row>
    <row r="1575" spans="2:8" s="41" customFormat="1">
      <c r="B1575" s="403" t="s">
        <v>3365</v>
      </c>
      <c r="C1575" s="404" t="s">
        <v>3366</v>
      </c>
      <c r="D1575" s="404" t="s">
        <v>3309</v>
      </c>
      <c r="E1575" s="404" t="s">
        <v>3310</v>
      </c>
      <c r="F1575" s="404" t="s">
        <v>3168</v>
      </c>
      <c r="G1575" s="367" t="s">
        <v>2097</v>
      </c>
      <c r="H1575" s="400" t="s">
        <v>2098</v>
      </c>
    </row>
    <row r="1576" spans="2:8" s="41" customFormat="1">
      <c r="B1576" s="403" t="s">
        <v>3367</v>
      </c>
      <c r="C1576" s="404" t="s">
        <v>3368</v>
      </c>
      <c r="D1576" s="404" t="s">
        <v>3309</v>
      </c>
      <c r="E1576" s="404" t="s">
        <v>3310</v>
      </c>
      <c r="F1576" s="404" t="s">
        <v>3168</v>
      </c>
      <c r="G1576" s="367" t="s">
        <v>2097</v>
      </c>
      <c r="H1576" s="400" t="s">
        <v>2098</v>
      </c>
    </row>
    <row r="1577" spans="2:8" s="41" customFormat="1">
      <c r="B1577" s="403" t="s">
        <v>3369</v>
      </c>
      <c r="C1577" s="404" t="s">
        <v>3370</v>
      </c>
      <c r="D1577" s="404" t="s">
        <v>3309</v>
      </c>
      <c r="E1577" s="404" t="s">
        <v>3310</v>
      </c>
      <c r="F1577" s="404" t="s">
        <v>3168</v>
      </c>
      <c r="G1577" s="367" t="s">
        <v>2097</v>
      </c>
      <c r="H1577" s="400" t="s">
        <v>2098</v>
      </c>
    </row>
    <row r="1578" spans="2:8" s="41" customFormat="1">
      <c r="B1578" s="403" t="s">
        <v>3371</v>
      </c>
      <c r="C1578" s="404" t="s">
        <v>3372</v>
      </c>
      <c r="D1578" s="404" t="s">
        <v>3309</v>
      </c>
      <c r="E1578" s="404" t="s">
        <v>3310</v>
      </c>
      <c r="F1578" s="404" t="s">
        <v>3168</v>
      </c>
      <c r="G1578" s="367" t="s">
        <v>2097</v>
      </c>
      <c r="H1578" s="400" t="s">
        <v>2098</v>
      </c>
    </row>
    <row r="1579" spans="2:8" s="41" customFormat="1">
      <c r="B1579" s="403" t="s">
        <v>3373</v>
      </c>
      <c r="C1579" s="404" t="s">
        <v>3374</v>
      </c>
      <c r="D1579" s="404" t="s">
        <v>3309</v>
      </c>
      <c r="E1579" s="404" t="s">
        <v>3310</v>
      </c>
      <c r="F1579" s="404" t="s">
        <v>3168</v>
      </c>
      <c r="G1579" s="367" t="s">
        <v>2097</v>
      </c>
      <c r="H1579" s="400" t="s">
        <v>2098</v>
      </c>
    </row>
    <row r="1580" spans="2:8" s="41" customFormat="1">
      <c r="B1580" s="403" t="s">
        <v>3375</v>
      </c>
      <c r="C1580" s="404" t="s">
        <v>3376</v>
      </c>
      <c r="D1580" s="404" t="s">
        <v>3377</v>
      </c>
      <c r="E1580" s="404" t="s">
        <v>3378</v>
      </c>
      <c r="F1580" s="404" t="s">
        <v>3168</v>
      </c>
      <c r="G1580" s="367" t="s">
        <v>2097</v>
      </c>
      <c r="H1580" s="400" t="s">
        <v>2098</v>
      </c>
    </row>
    <row r="1581" spans="2:8" s="41" customFormat="1">
      <c r="B1581" s="403" t="s">
        <v>3379</v>
      </c>
      <c r="C1581" s="404" t="s">
        <v>3380</v>
      </c>
      <c r="D1581" s="404" t="s">
        <v>3377</v>
      </c>
      <c r="E1581" s="404" t="s">
        <v>3378</v>
      </c>
      <c r="F1581" s="404" t="s">
        <v>3168</v>
      </c>
      <c r="G1581" s="367" t="s">
        <v>2097</v>
      </c>
      <c r="H1581" s="400" t="s">
        <v>2098</v>
      </c>
    </row>
    <row r="1582" spans="2:8" s="41" customFormat="1">
      <c r="B1582" s="403" t="s">
        <v>3381</v>
      </c>
      <c r="C1582" s="404" t="s">
        <v>3382</v>
      </c>
      <c r="D1582" s="404" t="s">
        <v>3377</v>
      </c>
      <c r="E1582" s="404" t="s">
        <v>3378</v>
      </c>
      <c r="F1582" s="404" t="s">
        <v>3168</v>
      </c>
      <c r="G1582" s="367" t="s">
        <v>2097</v>
      </c>
      <c r="H1582" s="400" t="s">
        <v>2098</v>
      </c>
    </row>
    <row r="1583" spans="2:8" s="41" customFormat="1">
      <c r="B1583" s="403" t="s">
        <v>3383</v>
      </c>
      <c r="C1583" s="404" t="s">
        <v>3384</v>
      </c>
      <c r="D1583" s="404" t="s">
        <v>3377</v>
      </c>
      <c r="E1583" s="404" t="s">
        <v>3378</v>
      </c>
      <c r="F1583" s="404" t="s">
        <v>3168</v>
      </c>
      <c r="G1583" s="367" t="s">
        <v>2097</v>
      </c>
      <c r="H1583" s="400" t="s">
        <v>2098</v>
      </c>
    </row>
    <row r="1584" spans="2:8" s="41" customFormat="1">
      <c r="B1584" s="403" t="s">
        <v>3385</v>
      </c>
      <c r="C1584" s="404" t="s">
        <v>3386</v>
      </c>
      <c r="D1584" s="404" t="s">
        <v>3377</v>
      </c>
      <c r="E1584" s="404" t="s">
        <v>3378</v>
      </c>
      <c r="F1584" s="404" t="s">
        <v>3168</v>
      </c>
      <c r="G1584" s="367" t="s">
        <v>2097</v>
      </c>
      <c r="H1584" s="400" t="s">
        <v>2098</v>
      </c>
    </row>
    <row r="1585" spans="2:8" s="41" customFormat="1">
      <c r="B1585" s="403" t="s">
        <v>3387</v>
      </c>
      <c r="C1585" s="404" t="s">
        <v>3388</v>
      </c>
      <c r="D1585" s="404" t="s">
        <v>3377</v>
      </c>
      <c r="E1585" s="404" t="s">
        <v>3378</v>
      </c>
      <c r="F1585" s="404" t="s">
        <v>3168</v>
      </c>
      <c r="G1585" s="367" t="s">
        <v>2217</v>
      </c>
      <c r="H1585" s="400" t="s">
        <v>2098</v>
      </c>
    </row>
    <row r="1586" spans="2:8" s="41" customFormat="1">
      <c r="B1586" s="403" t="s">
        <v>3389</v>
      </c>
      <c r="C1586" s="404" t="s">
        <v>3390</v>
      </c>
      <c r="D1586" s="404" t="s">
        <v>3377</v>
      </c>
      <c r="E1586" s="404" t="s">
        <v>3378</v>
      </c>
      <c r="F1586" s="404" t="s">
        <v>3168</v>
      </c>
      <c r="G1586" s="367" t="s">
        <v>2217</v>
      </c>
      <c r="H1586" s="400" t="s">
        <v>2098</v>
      </c>
    </row>
    <row r="1587" spans="2:8" s="41" customFormat="1">
      <c r="B1587" s="403" t="s">
        <v>3391</v>
      </c>
      <c r="C1587" s="404" t="s">
        <v>3392</v>
      </c>
      <c r="D1587" s="404" t="s">
        <v>3377</v>
      </c>
      <c r="E1587" s="404" t="s">
        <v>3378</v>
      </c>
      <c r="F1587" s="404" t="s">
        <v>3168</v>
      </c>
      <c r="G1587" s="367" t="s">
        <v>2097</v>
      </c>
      <c r="H1587" s="400" t="s">
        <v>2098</v>
      </c>
    </row>
    <row r="1588" spans="2:8" s="41" customFormat="1">
      <c r="B1588" s="403" t="s">
        <v>3393</v>
      </c>
      <c r="C1588" s="404" t="s">
        <v>3394</v>
      </c>
      <c r="D1588" s="404" t="s">
        <v>3377</v>
      </c>
      <c r="E1588" s="404" t="s">
        <v>3378</v>
      </c>
      <c r="F1588" s="404" t="s">
        <v>3168</v>
      </c>
      <c r="G1588" s="367" t="s">
        <v>2217</v>
      </c>
      <c r="H1588" s="400" t="s">
        <v>2098</v>
      </c>
    </row>
    <row r="1589" spans="2:8" s="41" customFormat="1">
      <c r="B1589" s="403" t="s">
        <v>3395</v>
      </c>
      <c r="C1589" s="404" t="s">
        <v>3396</v>
      </c>
      <c r="D1589" s="404" t="s">
        <v>3377</v>
      </c>
      <c r="E1589" s="404" t="s">
        <v>3378</v>
      </c>
      <c r="F1589" s="404" t="s">
        <v>3168</v>
      </c>
      <c r="G1589" s="367" t="s">
        <v>2217</v>
      </c>
      <c r="H1589" s="400" t="s">
        <v>2098</v>
      </c>
    </row>
    <row r="1590" spans="2:8" s="41" customFormat="1">
      <c r="B1590" s="403" t="s">
        <v>3397</v>
      </c>
      <c r="C1590" s="404" t="s">
        <v>3398</v>
      </c>
      <c r="D1590" s="404" t="s">
        <v>3377</v>
      </c>
      <c r="E1590" s="404" t="s">
        <v>3378</v>
      </c>
      <c r="F1590" s="404" t="s">
        <v>3168</v>
      </c>
      <c r="G1590" s="367" t="s">
        <v>2217</v>
      </c>
      <c r="H1590" s="400" t="s">
        <v>2098</v>
      </c>
    </row>
    <row r="1591" spans="2:8" s="41" customFormat="1">
      <c r="B1591" s="403" t="s">
        <v>3399</v>
      </c>
      <c r="C1591" s="404" t="s">
        <v>3400</v>
      </c>
      <c r="D1591" s="404" t="s">
        <v>3377</v>
      </c>
      <c r="E1591" s="404" t="s">
        <v>3378</v>
      </c>
      <c r="F1591" s="404" t="s">
        <v>3168</v>
      </c>
      <c r="G1591" s="367" t="s">
        <v>2217</v>
      </c>
      <c r="H1591" s="400" t="s">
        <v>2098</v>
      </c>
    </row>
    <row r="1592" spans="2:8" s="41" customFormat="1">
      <c r="B1592" s="403" t="s">
        <v>3401</v>
      </c>
      <c r="C1592" s="404" t="s">
        <v>3402</v>
      </c>
      <c r="D1592" s="404" t="s">
        <v>3377</v>
      </c>
      <c r="E1592" s="404" t="s">
        <v>3378</v>
      </c>
      <c r="F1592" s="404" t="s">
        <v>3168</v>
      </c>
      <c r="G1592" s="367" t="s">
        <v>2217</v>
      </c>
      <c r="H1592" s="400" t="s">
        <v>2098</v>
      </c>
    </row>
    <row r="1593" spans="2:8" s="41" customFormat="1">
      <c r="B1593" s="403" t="s">
        <v>3403</v>
      </c>
      <c r="C1593" s="404" t="s">
        <v>3404</v>
      </c>
      <c r="D1593" s="404" t="s">
        <v>3377</v>
      </c>
      <c r="E1593" s="404" t="s">
        <v>3378</v>
      </c>
      <c r="F1593" s="404" t="s">
        <v>3168</v>
      </c>
      <c r="G1593" s="367" t="s">
        <v>2217</v>
      </c>
      <c r="H1593" s="400" t="s">
        <v>2098</v>
      </c>
    </row>
    <row r="1594" spans="2:8" s="41" customFormat="1">
      <c r="B1594" s="403" t="s">
        <v>3405</v>
      </c>
      <c r="C1594" s="404" t="s">
        <v>3406</v>
      </c>
      <c r="D1594" s="404" t="s">
        <v>3377</v>
      </c>
      <c r="E1594" s="404" t="s">
        <v>3378</v>
      </c>
      <c r="F1594" s="404" t="s">
        <v>3168</v>
      </c>
      <c r="G1594" s="367" t="s">
        <v>2217</v>
      </c>
      <c r="H1594" s="400" t="s">
        <v>2098</v>
      </c>
    </row>
    <row r="1595" spans="2:8" s="41" customFormat="1">
      <c r="B1595" s="403" t="s">
        <v>3407</v>
      </c>
      <c r="C1595" s="404" t="s">
        <v>3408</v>
      </c>
      <c r="D1595" s="404" t="s">
        <v>3377</v>
      </c>
      <c r="E1595" s="404" t="s">
        <v>3378</v>
      </c>
      <c r="F1595" s="404" t="s">
        <v>3168</v>
      </c>
      <c r="G1595" s="367" t="s">
        <v>2217</v>
      </c>
      <c r="H1595" s="400" t="s">
        <v>2098</v>
      </c>
    </row>
    <row r="1596" spans="2:8" s="41" customFormat="1">
      <c r="B1596" s="403" t="s">
        <v>3409</v>
      </c>
      <c r="C1596" s="404" t="s">
        <v>3410</v>
      </c>
      <c r="D1596" s="404" t="s">
        <v>3377</v>
      </c>
      <c r="E1596" s="404" t="s">
        <v>3378</v>
      </c>
      <c r="F1596" s="404" t="s">
        <v>3168</v>
      </c>
      <c r="G1596" s="367" t="s">
        <v>2217</v>
      </c>
      <c r="H1596" s="400" t="s">
        <v>2098</v>
      </c>
    </row>
    <row r="1597" spans="2:8" s="41" customFormat="1">
      <c r="B1597" s="403" t="s">
        <v>3411</v>
      </c>
      <c r="C1597" s="404" t="s">
        <v>3412</v>
      </c>
      <c r="D1597" s="404" t="s">
        <v>3377</v>
      </c>
      <c r="E1597" s="404" t="s">
        <v>3378</v>
      </c>
      <c r="F1597" s="404" t="s">
        <v>3168</v>
      </c>
      <c r="G1597" s="367" t="s">
        <v>2217</v>
      </c>
      <c r="H1597" s="400" t="s">
        <v>2098</v>
      </c>
    </row>
    <row r="1598" spans="2:8" s="41" customFormat="1">
      <c r="B1598" s="403" t="s">
        <v>3413</v>
      </c>
      <c r="C1598" s="404" t="s">
        <v>3414</v>
      </c>
      <c r="D1598" s="404" t="s">
        <v>3377</v>
      </c>
      <c r="E1598" s="404" t="s">
        <v>3378</v>
      </c>
      <c r="F1598" s="404" t="s">
        <v>3168</v>
      </c>
      <c r="G1598" s="367" t="s">
        <v>2217</v>
      </c>
      <c r="H1598" s="400" t="s">
        <v>2098</v>
      </c>
    </row>
    <row r="1599" spans="2:8" s="41" customFormat="1">
      <c r="B1599" s="403" t="s">
        <v>3415</v>
      </c>
      <c r="C1599" s="404" t="s">
        <v>3416</v>
      </c>
      <c r="D1599" s="404" t="s">
        <v>3377</v>
      </c>
      <c r="E1599" s="404" t="s">
        <v>3378</v>
      </c>
      <c r="F1599" s="404" t="s">
        <v>3168</v>
      </c>
      <c r="G1599" s="367" t="s">
        <v>2217</v>
      </c>
      <c r="H1599" s="400" t="s">
        <v>2098</v>
      </c>
    </row>
    <row r="1600" spans="2:8" s="41" customFormat="1">
      <c r="B1600" s="403" t="s">
        <v>3417</v>
      </c>
      <c r="C1600" s="404" t="s">
        <v>3418</v>
      </c>
      <c r="D1600" s="404" t="s">
        <v>3377</v>
      </c>
      <c r="E1600" s="404" t="s">
        <v>3378</v>
      </c>
      <c r="F1600" s="404" t="s">
        <v>3168</v>
      </c>
      <c r="G1600" s="367" t="s">
        <v>2217</v>
      </c>
      <c r="H1600" s="400" t="s">
        <v>2098</v>
      </c>
    </row>
    <row r="1601" spans="2:8" s="41" customFormat="1">
      <c r="B1601" s="403" t="s">
        <v>3419</v>
      </c>
      <c r="C1601" s="404" t="s">
        <v>3420</v>
      </c>
      <c r="D1601" s="404" t="s">
        <v>3377</v>
      </c>
      <c r="E1601" s="404" t="s">
        <v>3378</v>
      </c>
      <c r="F1601" s="404" t="s">
        <v>3168</v>
      </c>
      <c r="G1601" s="367" t="s">
        <v>2217</v>
      </c>
      <c r="H1601" s="400" t="s">
        <v>2098</v>
      </c>
    </row>
    <row r="1602" spans="2:8" s="41" customFormat="1">
      <c r="B1602" s="403" t="s">
        <v>3421</v>
      </c>
      <c r="C1602" s="404" t="s">
        <v>3422</v>
      </c>
      <c r="D1602" s="404" t="s">
        <v>3377</v>
      </c>
      <c r="E1602" s="404" t="s">
        <v>3378</v>
      </c>
      <c r="F1602" s="404" t="s">
        <v>3168</v>
      </c>
      <c r="G1602" s="367" t="s">
        <v>2097</v>
      </c>
      <c r="H1602" s="400" t="s">
        <v>2098</v>
      </c>
    </row>
    <row r="1603" spans="2:8" s="41" customFormat="1">
      <c r="B1603" s="403" t="s">
        <v>3423</v>
      </c>
      <c r="C1603" s="404" t="s">
        <v>3424</v>
      </c>
      <c r="D1603" s="404" t="s">
        <v>3377</v>
      </c>
      <c r="E1603" s="404" t="s">
        <v>3378</v>
      </c>
      <c r="F1603" s="404" t="s">
        <v>3168</v>
      </c>
      <c r="G1603" s="367" t="s">
        <v>2217</v>
      </c>
      <c r="H1603" s="400" t="s">
        <v>2098</v>
      </c>
    </row>
    <row r="1604" spans="2:8" s="41" customFormat="1">
      <c r="B1604" s="403" t="s">
        <v>3425</v>
      </c>
      <c r="C1604" s="404" t="s">
        <v>3426</v>
      </c>
      <c r="D1604" s="404" t="s">
        <v>3377</v>
      </c>
      <c r="E1604" s="404" t="s">
        <v>3378</v>
      </c>
      <c r="F1604" s="404" t="s">
        <v>3168</v>
      </c>
      <c r="G1604" s="367" t="s">
        <v>2217</v>
      </c>
      <c r="H1604" s="400" t="s">
        <v>2098</v>
      </c>
    </row>
    <row r="1605" spans="2:8" s="41" customFormat="1">
      <c r="B1605" s="403" t="s">
        <v>3427</v>
      </c>
      <c r="C1605" s="404" t="s">
        <v>3428</v>
      </c>
      <c r="D1605" s="404" t="s">
        <v>3377</v>
      </c>
      <c r="E1605" s="404" t="s">
        <v>3378</v>
      </c>
      <c r="F1605" s="404" t="s">
        <v>3168</v>
      </c>
      <c r="G1605" s="367" t="s">
        <v>2217</v>
      </c>
      <c r="H1605" s="400" t="s">
        <v>2098</v>
      </c>
    </row>
    <row r="1606" spans="2:8" s="41" customFormat="1">
      <c r="B1606" s="403" t="s">
        <v>3429</v>
      </c>
      <c r="C1606" s="404" t="s">
        <v>3430</v>
      </c>
      <c r="D1606" s="404" t="s">
        <v>3377</v>
      </c>
      <c r="E1606" s="404" t="s">
        <v>3378</v>
      </c>
      <c r="F1606" s="404" t="s">
        <v>3168</v>
      </c>
      <c r="G1606" s="367" t="s">
        <v>2217</v>
      </c>
      <c r="H1606" s="400" t="s">
        <v>2098</v>
      </c>
    </row>
    <row r="1607" spans="2:8" s="41" customFormat="1">
      <c r="B1607" s="403" t="s">
        <v>3431</v>
      </c>
      <c r="C1607" s="404" t="s">
        <v>3432</v>
      </c>
      <c r="D1607" s="404" t="s">
        <v>3377</v>
      </c>
      <c r="E1607" s="404" t="s">
        <v>3378</v>
      </c>
      <c r="F1607" s="404" t="s">
        <v>3168</v>
      </c>
      <c r="G1607" s="367" t="s">
        <v>2217</v>
      </c>
      <c r="H1607" s="400" t="s">
        <v>2098</v>
      </c>
    </row>
    <row r="1608" spans="2:8" s="41" customFormat="1">
      <c r="B1608" s="403" t="s">
        <v>3433</v>
      </c>
      <c r="C1608" s="404" t="s">
        <v>3434</v>
      </c>
      <c r="D1608" s="404" t="s">
        <v>3377</v>
      </c>
      <c r="E1608" s="404" t="s">
        <v>3378</v>
      </c>
      <c r="F1608" s="404" t="s">
        <v>3168</v>
      </c>
      <c r="G1608" s="367" t="s">
        <v>2097</v>
      </c>
      <c r="H1608" s="400" t="s">
        <v>2098</v>
      </c>
    </row>
    <row r="1609" spans="2:8" s="41" customFormat="1">
      <c r="B1609" s="403" t="s">
        <v>3435</v>
      </c>
      <c r="C1609" s="404" t="s">
        <v>3436</v>
      </c>
      <c r="D1609" s="404" t="s">
        <v>3377</v>
      </c>
      <c r="E1609" s="404" t="s">
        <v>3378</v>
      </c>
      <c r="F1609" s="404" t="s">
        <v>3168</v>
      </c>
      <c r="G1609" s="367" t="s">
        <v>2217</v>
      </c>
      <c r="H1609" s="400" t="s">
        <v>2098</v>
      </c>
    </row>
    <row r="1610" spans="2:8" s="41" customFormat="1">
      <c r="B1610" s="403" t="s">
        <v>3437</v>
      </c>
      <c r="C1610" s="404" t="s">
        <v>3438</v>
      </c>
      <c r="D1610" s="404" t="s">
        <v>3377</v>
      </c>
      <c r="E1610" s="404" t="s">
        <v>3378</v>
      </c>
      <c r="F1610" s="404" t="s">
        <v>3168</v>
      </c>
      <c r="G1610" s="367" t="s">
        <v>2217</v>
      </c>
      <c r="H1610" s="400" t="s">
        <v>2098</v>
      </c>
    </row>
    <row r="1611" spans="2:8" s="41" customFormat="1">
      <c r="B1611" s="403" t="s">
        <v>3439</v>
      </c>
      <c r="C1611" s="404" t="s">
        <v>3440</v>
      </c>
      <c r="D1611" s="404" t="s">
        <v>3377</v>
      </c>
      <c r="E1611" s="404" t="s">
        <v>3378</v>
      </c>
      <c r="F1611" s="404" t="s">
        <v>3168</v>
      </c>
      <c r="G1611" s="367" t="s">
        <v>2097</v>
      </c>
      <c r="H1611" s="400" t="s">
        <v>2098</v>
      </c>
    </row>
    <row r="1612" spans="2:8" s="41" customFormat="1">
      <c r="B1612" s="403" t="s">
        <v>3441</v>
      </c>
      <c r="C1612" s="404" t="s">
        <v>3442</v>
      </c>
      <c r="D1612" s="404" t="s">
        <v>3377</v>
      </c>
      <c r="E1612" s="404" t="s">
        <v>3378</v>
      </c>
      <c r="F1612" s="404" t="s">
        <v>3168</v>
      </c>
      <c r="G1612" s="367" t="s">
        <v>2217</v>
      </c>
      <c r="H1612" s="400" t="s">
        <v>2098</v>
      </c>
    </row>
    <row r="1613" spans="2:8" s="41" customFormat="1">
      <c r="B1613" s="403" t="s">
        <v>3443</v>
      </c>
      <c r="C1613" s="404" t="s">
        <v>3444</v>
      </c>
      <c r="D1613" s="404" t="s">
        <v>3377</v>
      </c>
      <c r="E1613" s="404" t="s">
        <v>3378</v>
      </c>
      <c r="F1613" s="404" t="s">
        <v>3168</v>
      </c>
      <c r="G1613" s="367" t="s">
        <v>2217</v>
      </c>
      <c r="H1613" s="400" t="s">
        <v>2098</v>
      </c>
    </row>
    <row r="1614" spans="2:8" s="41" customFormat="1">
      <c r="B1614" s="403" t="s">
        <v>3445</v>
      </c>
      <c r="C1614" s="404" t="s">
        <v>3446</v>
      </c>
      <c r="D1614" s="404" t="s">
        <v>3377</v>
      </c>
      <c r="E1614" s="404" t="s">
        <v>3378</v>
      </c>
      <c r="F1614" s="404" t="s">
        <v>3168</v>
      </c>
      <c r="G1614" s="367" t="s">
        <v>2217</v>
      </c>
      <c r="H1614" s="400" t="s">
        <v>2098</v>
      </c>
    </row>
    <row r="1615" spans="2:8" s="41" customFormat="1">
      <c r="B1615" s="403" t="s">
        <v>3447</v>
      </c>
      <c r="C1615" s="404" t="s">
        <v>3448</v>
      </c>
      <c r="D1615" s="404" t="s">
        <v>3377</v>
      </c>
      <c r="E1615" s="404" t="s">
        <v>3378</v>
      </c>
      <c r="F1615" s="404" t="s">
        <v>3168</v>
      </c>
      <c r="G1615" s="367" t="s">
        <v>2217</v>
      </c>
      <c r="H1615" s="400" t="s">
        <v>2098</v>
      </c>
    </row>
    <row r="1616" spans="2:8" s="41" customFormat="1">
      <c r="B1616" s="403" t="s">
        <v>3449</v>
      </c>
      <c r="C1616" s="404" t="s">
        <v>3450</v>
      </c>
      <c r="D1616" s="404" t="s">
        <v>3377</v>
      </c>
      <c r="E1616" s="404" t="s">
        <v>3378</v>
      </c>
      <c r="F1616" s="404" t="s">
        <v>3168</v>
      </c>
      <c r="G1616" s="367" t="s">
        <v>2217</v>
      </c>
      <c r="H1616" s="400" t="s">
        <v>2098</v>
      </c>
    </row>
    <row r="1617" spans="2:8" s="41" customFormat="1">
      <c r="B1617" s="403" t="s">
        <v>3451</v>
      </c>
      <c r="C1617" s="404" t="s">
        <v>3452</v>
      </c>
      <c r="D1617" s="404" t="s">
        <v>3377</v>
      </c>
      <c r="E1617" s="404" t="s">
        <v>3378</v>
      </c>
      <c r="F1617" s="404" t="s">
        <v>3168</v>
      </c>
      <c r="G1617" s="367" t="s">
        <v>2097</v>
      </c>
      <c r="H1617" s="400" t="s">
        <v>2098</v>
      </c>
    </row>
    <row r="1618" spans="2:8" s="41" customFormat="1">
      <c r="B1618" s="403" t="s">
        <v>3453</v>
      </c>
      <c r="C1618" s="404" t="s">
        <v>3454</v>
      </c>
      <c r="D1618" s="404" t="s">
        <v>3377</v>
      </c>
      <c r="E1618" s="404" t="s">
        <v>3378</v>
      </c>
      <c r="F1618" s="404" t="s">
        <v>3168</v>
      </c>
      <c r="G1618" s="367" t="s">
        <v>2217</v>
      </c>
      <c r="H1618" s="400" t="s">
        <v>2098</v>
      </c>
    </row>
    <row r="1619" spans="2:8" s="41" customFormat="1">
      <c r="B1619" s="403" t="s">
        <v>3455</v>
      </c>
      <c r="C1619" s="404" t="s">
        <v>3456</v>
      </c>
      <c r="D1619" s="404" t="s">
        <v>3377</v>
      </c>
      <c r="E1619" s="404" t="s">
        <v>3378</v>
      </c>
      <c r="F1619" s="404" t="s">
        <v>3168</v>
      </c>
      <c r="G1619" s="367" t="s">
        <v>2217</v>
      </c>
      <c r="H1619" s="400" t="s">
        <v>2098</v>
      </c>
    </row>
    <row r="1620" spans="2:8" s="41" customFormat="1">
      <c r="B1620" s="403" t="s">
        <v>3457</v>
      </c>
      <c r="C1620" s="404" t="s">
        <v>3458</v>
      </c>
      <c r="D1620" s="404" t="s">
        <v>3377</v>
      </c>
      <c r="E1620" s="404" t="s">
        <v>3378</v>
      </c>
      <c r="F1620" s="404" t="s">
        <v>3168</v>
      </c>
      <c r="G1620" s="367" t="s">
        <v>2217</v>
      </c>
      <c r="H1620" s="400" t="s">
        <v>2098</v>
      </c>
    </row>
    <row r="1621" spans="2:8" s="41" customFormat="1">
      <c r="B1621" s="403" t="s">
        <v>3459</v>
      </c>
      <c r="C1621" s="404" t="s">
        <v>3460</v>
      </c>
      <c r="D1621" s="404" t="s">
        <v>3377</v>
      </c>
      <c r="E1621" s="404" t="s">
        <v>3378</v>
      </c>
      <c r="F1621" s="404" t="s">
        <v>3168</v>
      </c>
      <c r="G1621" s="367" t="s">
        <v>2217</v>
      </c>
      <c r="H1621" s="400" t="s">
        <v>2098</v>
      </c>
    </row>
    <row r="1622" spans="2:8" s="41" customFormat="1">
      <c r="B1622" s="403" t="s">
        <v>3461</v>
      </c>
      <c r="C1622" s="404" t="s">
        <v>3462</v>
      </c>
      <c r="D1622" s="404" t="s">
        <v>3377</v>
      </c>
      <c r="E1622" s="404" t="s">
        <v>3378</v>
      </c>
      <c r="F1622" s="404" t="s">
        <v>3168</v>
      </c>
      <c r="G1622" s="367" t="s">
        <v>2217</v>
      </c>
      <c r="H1622" s="400" t="s">
        <v>2098</v>
      </c>
    </row>
    <row r="1623" spans="2:8" s="41" customFormat="1">
      <c r="B1623" s="403" t="s">
        <v>3463</v>
      </c>
      <c r="C1623" s="404" t="s">
        <v>3464</v>
      </c>
      <c r="D1623" s="404" t="s">
        <v>3377</v>
      </c>
      <c r="E1623" s="404" t="s">
        <v>3378</v>
      </c>
      <c r="F1623" s="404" t="s">
        <v>3168</v>
      </c>
      <c r="G1623" s="367" t="s">
        <v>2217</v>
      </c>
      <c r="H1623" s="400" t="s">
        <v>2098</v>
      </c>
    </row>
    <row r="1624" spans="2:8" s="41" customFormat="1">
      <c r="B1624" s="403" t="s">
        <v>3465</v>
      </c>
      <c r="C1624" s="404" t="s">
        <v>3466</v>
      </c>
      <c r="D1624" s="404" t="s">
        <v>3377</v>
      </c>
      <c r="E1624" s="404" t="s">
        <v>3378</v>
      </c>
      <c r="F1624" s="404" t="s">
        <v>3168</v>
      </c>
      <c r="G1624" s="367" t="s">
        <v>2217</v>
      </c>
      <c r="H1624" s="400" t="s">
        <v>2098</v>
      </c>
    </row>
    <row r="1625" spans="2:8" s="41" customFormat="1">
      <c r="B1625" s="403" t="s">
        <v>3467</v>
      </c>
      <c r="C1625" s="404" t="s">
        <v>3468</v>
      </c>
      <c r="D1625" s="404" t="s">
        <v>3377</v>
      </c>
      <c r="E1625" s="404" t="s">
        <v>3378</v>
      </c>
      <c r="F1625" s="404" t="s">
        <v>3168</v>
      </c>
      <c r="G1625" s="367" t="s">
        <v>2217</v>
      </c>
      <c r="H1625" s="400" t="s">
        <v>2098</v>
      </c>
    </row>
    <row r="1626" spans="2:8" s="41" customFormat="1">
      <c r="B1626" s="403" t="s">
        <v>3469</v>
      </c>
      <c r="C1626" s="404" t="s">
        <v>3470</v>
      </c>
      <c r="D1626" s="404" t="s">
        <v>3377</v>
      </c>
      <c r="E1626" s="404" t="s">
        <v>3378</v>
      </c>
      <c r="F1626" s="404" t="s">
        <v>3168</v>
      </c>
      <c r="G1626" s="367" t="s">
        <v>2217</v>
      </c>
      <c r="H1626" s="400" t="s">
        <v>2098</v>
      </c>
    </row>
    <row r="1627" spans="2:8" s="41" customFormat="1">
      <c r="B1627" s="403" t="s">
        <v>3471</v>
      </c>
      <c r="C1627" s="404" t="s">
        <v>3472</v>
      </c>
      <c r="D1627" s="404" t="s">
        <v>3377</v>
      </c>
      <c r="E1627" s="404" t="s">
        <v>3378</v>
      </c>
      <c r="F1627" s="404" t="s">
        <v>3168</v>
      </c>
      <c r="G1627" s="367" t="s">
        <v>2217</v>
      </c>
      <c r="H1627" s="400" t="s">
        <v>2098</v>
      </c>
    </row>
    <row r="1628" spans="2:8" s="41" customFormat="1">
      <c r="B1628" s="403" t="s">
        <v>3473</v>
      </c>
      <c r="C1628" s="404" t="s">
        <v>3474</v>
      </c>
      <c r="D1628" s="404" t="s">
        <v>3377</v>
      </c>
      <c r="E1628" s="404" t="s">
        <v>3378</v>
      </c>
      <c r="F1628" s="404" t="s">
        <v>3168</v>
      </c>
      <c r="G1628" s="367" t="s">
        <v>2217</v>
      </c>
      <c r="H1628" s="400" t="s">
        <v>2098</v>
      </c>
    </row>
    <row r="1629" spans="2:8" s="41" customFormat="1">
      <c r="B1629" s="403" t="s">
        <v>3475</v>
      </c>
      <c r="C1629" s="404" t="s">
        <v>3476</v>
      </c>
      <c r="D1629" s="404" t="s">
        <v>3377</v>
      </c>
      <c r="E1629" s="404" t="s">
        <v>3378</v>
      </c>
      <c r="F1629" s="404" t="s">
        <v>3168</v>
      </c>
      <c r="G1629" s="367" t="s">
        <v>2217</v>
      </c>
      <c r="H1629" s="400" t="s">
        <v>2098</v>
      </c>
    </row>
    <row r="1630" spans="2:8" s="41" customFormat="1">
      <c r="B1630" s="403" t="s">
        <v>3477</v>
      </c>
      <c r="C1630" s="404" t="s">
        <v>3478</v>
      </c>
      <c r="D1630" s="404" t="s">
        <v>3377</v>
      </c>
      <c r="E1630" s="404" t="s">
        <v>3378</v>
      </c>
      <c r="F1630" s="404" t="s">
        <v>3168</v>
      </c>
      <c r="G1630" s="367" t="s">
        <v>2217</v>
      </c>
      <c r="H1630" s="400" t="s">
        <v>2098</v>
      </c>
    </row>
    <row r="1631" spans="2:8" s="41" customFormat="1">
      <c r="B1631" s="403" t="s">
        <v>3479</v>
      </c>
      <c r="C1631" s="404" t="s">
        <v>3480</v>
      </c>
      <c r="D1631" s="404" t="s">
        <v>3377</v>
      </c>
      <c r="E1631" s="404" t="s">
        <v>3378</v>
      </c>
      <c r="F1631" s="404" t="s">
        <v>3168</v>
      </c>
      <c r="G1631" s="367" t="s">
        <v>2217</v>
      </c>
      <c r="H1631" s="400" t="s">
        <v>2098</v>
      </c>
    </row>
    <row r="1632" spans="2:8" s="41" customFormat="1">
      <c r="B1632" s="403" t="s">
        <v>3481</v>
      </c>
      <c r="C1632" s="404" t="s">
        <v>3482</v>
      </c>
      <c r="D1632" s="404" t="s">
        <v>3377</v>
      </c>
      <c r="E1632" s="404" t="s">
        <v>3378</v>
      </c>
      <c r="F1632" s="404" t="s">
        <v>3168</v>
      </c>
      <c r="G1632" s="367" t="s">
        <v>2217</v>
      </c>
      <c r="H1632" s="400" t="s">
        <v>2098</v>
      </c>
    </row>
    <row r="1633" spans="2:8" s="41" customFormat="1">
      <c r="B1633" s="403" t="s">
        <v>3483</v>
      </c>
      <c r="C1633" s="404" t="s">
        <v>3484</v>
      </c>
      <c r="D1633" s="404" t="s">
        <v>3377</v>
      </c>
      <c r="E1633" s="404" t="s">
        <v>3378</v>
      </c>
      <c r="F1633" s="404" t="s">
        <v>3168</v>
      </c>
      <c r="G1633" s="367" t="s">
        <v>2217</v>
      </c>
      <c r="H1633" s="400" t="s">
        <v>2098</v>
      </c>
    </row>
    <row r="1634" spans="2:8" s="41" customFormat="1">
      <c r="B1634" s="403" t="s">
        <v>3485</v>
      </c>
      <c r="C1634" s="404" t="s">
        <v>3486</v>
      </c>
      <c r="D1634" s="404" t="s">
        <v>3377</v>
      </c>
      <c r="E1634" s="404" t="s">
        <v>3378</v>
      </c>
      <c r="F1634" s="404" t="s">
        <v>3168</v>
      </c>
      <c r="G1634" s="367" t="s">
        <v>2217</v>
      </c>
      <c r="H1634" s="400" t="s">
        <v>2098</v>
      </c>
    </row>
    <row r="1635" spans="2:8" s="41" customFormat="1">
      <c r="B1635" s="403" t="s">
        <v>3487</v>
      </c>
      <c r="C1635" s="404" t="s">
        <v>3488</v>
      </c>
      <c r="D1635" s="404" t="s">
        <v>3377</v>
      </c>
      <c r="E1635" s="404" t="s">
        <v>3378</v>
      </c>
      <c r="F1635" s="404" t="s">
        <v>3168</v>
      </c>
      <c r="G1635" s="367" t="s">
        <v>2217</v>
      </c>
      <c r="H1635" s="400" t="s">
        <v>2098</v>
      </c>
    </row>
    <row r="1636" spans="2:8" s="41" customFormat="1">
      <c r="B1636" s="403" t="s">
        <v>3489</v>
      </c>
      <c r="C1636" s="404" t="s">
        <v>3490</v>
      </c>
      <c r="D1636" s="404" t="s">
        <v>3377</v>
      </c>
      <c r="E1636" s="404" t="s">
        <v>3378</v>
      </c>
      <c r="F1636" s="404" t="s">
        <v>3168</v>
      </c>
      <c r="G1636" s="367" t="s">
        <v>2217</v>
      </c>
      <c r="H1636" s="400" t="s">
        <v>2098</v>
      </c>
    </row>
    <row r="1637" spans="2:8" s="41" customFormat="1">
      <c r="B1637" s="403" t="s">
        <v>3491</v>
      </c>
      <c r="C1637" s="404" t="s">
        <v>3492</v>
      </c>
      <c r="D1637" s="404" t="s">
        <v>3377</v>
      </c>
      <c r="E1637" s="404" t="s">
        <v>3378</v>
      </c>
      <c r="F1637" s="404" t="s">
        <v>3168</v>
      </c>
      <c r="G1637" s="367" t="s">
        <v>2217</v>
      </c>
      <c r="H1637" s="400" t="s">
        <v>2098</v>
      </c>
    </row>
    <row r="1638" spans="2:8" s="41" customFormat="1">
      <c r="B1638" s="403" t="s">
        <v>3493</v>
      </c>
      <c r="C1638" s="404" t="s">
        <v>3494</v>
      </c>
      <c r="D1638" s="404" t="s">
        <v>3377</v>
      </c>
      <c r="E1638" s="404" t="s">
        <v>3378</v>
      </c>
      <c r="F1638" s="404" t="s">
        <v>3168</v>
      </c>
      <c r="G1638" s="367" t="s">
        <v>2217</v>
      </c>
      <c r="H1638" s="400" t="s">
        <v>2098</v>
      </c>
    </row>
    <row r="1639" spans="2:8" s="41" customFormat="1">
      <c r="B1639" s="403" t="s">
        <v>3495</v>
      </c>
      <c r="C1639" s="404" t="s">
        <v>3496</v>
      </c>
      <c r="D1639" s="404" t="s">
        <v>3377</v>
      </c>
      <c r="E1639" s="404" t="s">
        <v>3378</v>
      </c>
      <c r="F1639" s="404" t="s">
        <v>3168</v>
      </c>
      <c r="G1639" s="367" t="s">
        <v>2217</v>
      </c>
      <c r="H1639" s="400" t="s">
        <v>2098</v>
      </c>
    </row>
    <row r="1640" spans="2:8" s="41" customFormat="1">
      <c r="B1640" s="403" t="s">
        <v>3497</v>
      </c>
      <c r="C1640" s="404" t="s">
        <v>3498</v>
      </c>
      <c r="D1640" s="404" t="s">
        <v>3377</v>
      </c>
      <c r="E1640" s="404" t="s">
        <v>3378</v>
      </c>
      <c r="F1640" s="404" t="s">
        <v>3168</v>
      </c>
      <c r="G1640" s="367" t="s">
        <v>2217</v>
      </c>
      <c r="H1640" s="400" t="s">
        <v>2098</v>
      </c>
    </row>
    <row r="1641" spans="2:8" s="41" customFormat="1">
      <c r="B1641" s="403" t="s">
        <v>3499</v>
      </c>
      <c r="C1641" s="404" t="s">
        <v>3500</v>
      </c>
      <c r="D1641" s="404" t="s">
        <v>3377</v>
      </c>
      <c r="E1641" s="404" t="s">
        <v>3378</v>
      </c>
      <c r="F1641" s="404" t="s">
        <v>3168</v>
      </c>
      <c r="G1641" s="367" t="s">
        <v>2217</v>
      </c>
      <c r="H1641" s="400" t="s">
        <v>2098</v>
      </c>
    </row>
    <row r="1642" spans="2:8" s="41" customFormat="1">
      <c r="B1642" s="403" t="s">
        <v>3501</v>
      </c>
      <c r="C1642" s="404" t="s">
        <v>3502</v>
      </c>
      <c r="D1642" s="404" t="s">
        <v>3377</v>
      </c>
      <c r="E1642" s="404" t="s">
        <v>3378</v>
      </c>
      <c r="F1642" s="404" t="s">
        <v>3168</v>
      </c>
      <c r="G1642" s="367" t="s">
        <v>2217</v>
      </c>
      <c r="H1642" s="400" t="s">
        <v>2098</v>
      </c>
    </row>
    <row r="1643" spans="2:8" s="41" customFormat="1">
      <c r="B1643" s="403" t="s">
        <v>3503</v>
      </c>
      <c r="C1643" s="404" t="s">
        <v>3504</v>
      </c>
      <c r="D1643" s="404" t="s">
        <v>3377</v>
      </c>
      <c r="E1643" s="404" t="s">
        <v>3378</v>
      </c>
      <c r="F1643" s="404" t="s">
        <v>3168</v>
      </c>
      <c r="G1643" s="367" t="s">
        <v>2217</v>
      </c>
      <c r="H1643" s="400" t="s">
        <v>2098</v>
      </c>
    </row>
    <row r="1644" spans="2:8" s="41" customFormat="1">
      <c r="B1644" s="403" t="s">
        <v>3505</v>
      </c>
      <c r="C1644" s="404" t="s">
        <v>3506</v>
      </c>
      <c r="D1644" s="404" t="s">
        <v>3377</v>
      </c>
      <c r="E1644" s="404" t="s">
        <v>3378</v>
      </c>
      <c r="F1644" s="404" t="s">
        <v>3168</v>
      </c>
      <c r="G1644" s="367" t="s">
        <v>2217</v>
      </c>
      <c r="H1644" s="400" t="s">
        <v>2098</v>
      </c>
    </row>
    <row r="1645" spans="2:8" s="41" customFormat="1">
      <c r="B1645" s="403" t="s">
        <v>3507</v>
      </c>
      <c r="C1645" s="404" t="s">
        <v>3508</v>
      </c>
      <c r="D1645" s="404" t="s">
        <v>3509</v>
      </c>
      <c r="E1645" s="404" t="s">
        <v>3510</v>
      </c>
      <c r="F1645" s="404" t="s">
        <v>3511</v>
      </c>
      <c r="G1645" s="367" t="s">
        <v>2097</v>
      </c>
      <c r="H1645" s="400" t="s">
        <v>2098</v>
      </c>
    </row>
    <row r="1646" spans="2:8" s="41" customFormat="1">
      <c r="B1646" s="403" t="s">
        <v>3512</v>
      </c>
      <c r="C1646" s="404" t="s">
        <v>3513</v>
      </c>
      <c r="D1646" s="404" t="s">
        <v>3509</v>
      </c>
      <c r="E1646" s="404" t="s">
        <v>3510</v>
      </c>
      <c r="F1646" s="404" t="s">
        <v>3511</v>
      </c>
      <c r="G1646" s="367" t="s">
        <v>2097</v>
      </c>
      <c r="H1646" s="400" t="s">
        <v>2098</v>
      </c>
    </row>
    <row r="1647" spans="2:8" s="41" customFormat="1">
      <c r="B1647" s="403" t="s">
        <v>3514</v>
      </c>
      <c r="C1647" s="404" t="s">
        <v>3515</v>
      </c>
      <c r="D1647" s="404" t="s">
        <v>3509</v>
      </c>
      <c r="E1647" s="404" t="s">
        <v>3510</v>
      </c>
      <c r="F1647" s="404" t="s">
        <v>3511</v>
      </c>
      <c r="G1647" s="367" t="s">
        <v>2217</v>
      </c>
      <c r="H1647" s="400" t="s">
        <v>2098</v>
      </c>
    </row>
    <row r="1648" spans="2:8" s="41" customFormat="1">
      <c r="B1648" s="403" t="s">
        <v>3516</v>
      </c>
      <c r="C1648" s="404" t="s">
        <v>3517</v>
      </c>
      <c r="D1648" s="404" t="s">
        <v>3509</v>
      </c>
      <c r="E1648" s="404" t="s">
        <v>3510</v>
      </c>
      <c r="F1648" s="404" t="s">
        <v>3511</v>
      </c>
      <c r="G1648" s="367" t="s">
        <v>2097</v>
      </c>
      <c r="H1648" s="400" t="s">
        <v>2098</v>
      </c>
    </row>
    <row r="1649" spans="2:8" s="41" customFormat="1">
      <c r="B1649" s="403" t="s">
        <v>3518</v>
      </c>
      <c r="C1649" s="404" t="s">
        <v>3519</v>
      </c>
      <c r="D1649" s="404" t="s">
        <v>3509</v>
      </c>
      <c r="E1649" s="404" t="s">
        <v>3510</v>
      </c>
      <c r="F1649" s="404" t="s">
        <v>3511</v>
      </c>
      <c r="G1649" s="367" t="s">
        <v>2097</v>
      </c>
      <c r="H1649" s="400" t="s">
        <v>2098</v>
      </c>
    </row>
    <row r="1650" spans="2:8" s="41" customFormat="1">
      <c r="B1650" s="403" t="s">
        <v>3520</v>
      </c>
      <c r="C1650" s="404" t="s">
        <v>3521</v>
      </c>
      <c r="D1650" s="404" t="s">
        <v>3509</v>
      </c>
      <c r="E1650" s="404" t="s">
        <v>3510</v>
      </c>
      <c r="F1650" s="404" t="s">
        <v>3511</v>
      </c>
      <c r="G1650" s="367" t="s">
        <v>2217</v>
      </c>
      <c r="H1650" s="400" t="s">
        <v>2098</v>
      </c>
    </row>
    <row r="1651" spans="2:8" s="41" customFormat="1">
      <c r="B1651" s="403" t="s">
        <v>3522</v>
      </c>
      <c r="C1651" s="404" t="s">
        <v>3523</v>
      </c>
      <c r="D1651" s="404" t="s">
        <v>3509</v>
      </c>
      <c r="E1651" s="404" t="s">
        <v>3510</v>
      </c>
      <c r="F1651" s="404" t="s">
        <v>3511</v>
      </c>
      <c r="G1651" s="367" t="s">
        <v>2217</v>
      </c>
      <c r="H1651" s="400" t="s">
        <v>2098</v>
      </c>
    </row>
    <row r="1652" spans="2:8" s="41" customFormat="1">
      <c r="B1652" s="403" t="s">
        <v>3524</v>
      </c>
      <c r="C1652" s="404" t="s">
        <v>3525</v>
      </c>
      <c r="D1652" s="404" t="s">
        <v>3509</v>
      </c>
      <c r="E1652" s="404" t="s">
        <v>3510</v>
      </c>
      <c r="F1652" s="404" t="s">
        <v>3511</v>
      </c>
      <c r="G1652" s="367" t="s">
        <v>2097</v>
      </c>
      <c r="H1652" s="400" t="s">
        <v>2098</v>
      </c>
    </row>
    <row r="1653" spans="2:8" s="41" customFormat="1">
      <c r="B1653" s="403" t="s">
        <v>3526</v>
      </c>
      <c r="C1653" s="404" t="s">
        <v>3527</v>
      </c>
      <c r="D1653" s="404" t="s">
        <v>3509</v>
      </c>
      <c r="E1653" s="404" t="s">
        <v>3510</v>
      </c>
      <c r="F1653" s="404" t="s">
        <v>3511</v>
      </c>
      <c r="G1653" s="367" t="s">
        <v>2217</v>
      </c>
      <c r="H1653" s="400" t="s">
        <v>2098</v>
      </c>
    </row>
    <row r="1654" spans="2:8" s="41" customFormat="1">
      <c r="B1654" s="403" t="s">
        <v>3528</v>
      </c>
      <c r="C1654" s="404" t="s">
        <v>3529</v>
      </c>
      <c r="D1654" s="404" t="s">
        <v>3509</v>
      </c>
      <c r="E1654" s="404" t="s">
        <v>3510</v>
      </c>
      <c r="F1654" s="404" t="s">
        <v>3511</v>
      </c>
      <c r="G1654" s="367" t="s">
        <v>2217</v>
      </c>
      <c r="H1654" s="400" t="s">
        <v>2098</v>
      </c>
    </row>
    <row r="1655" spans="2:8" s="41" customFormat="1">
      <c r="B1655" s="403" t="s">
        <v>3530</v>
      </c>
      <c r="C1655" s="404" t="s">
        <v>3531</v>
      </c>
      <c r="D1655" s="404" t="s">
        <v>3509</v>
      </c>
      <c r="E1655" s="404" t="s">
        <v>3510</v>
      </c>
      <c r="F1655" s="404" t="s">
        <v>3511</v>
      </c>
      <c r="G1655" s="367" t="s">
        <v>2217</v>
      </c>
      <c r="H1655" s="400" t="s">
        <v>2098</v>
      </c>
    </row>
    <row r="1656" spans="2:8" s="41" customFormat="1">
      <c r="B1656" s="403" t="s">
        <v>3532</v>
      </c>
      <c r="C1656" s="404" t="s">
        <v>3533</v>
      </c>
      <c r="D1656" s="404" t="s">
        <v>3509</v>
      </c>
      <c r="E1656" s="404" t="s">
        <v>3510</v>
      </c>
      <c r="F1656" s="404" t="s">
        <v>3511</v>
      </c>
      <c r="G1656" s="367" t="s">
        <v>2217</v>
      </c>
      <c r="H1656" s="400" t="s">
        <v>2098</v>
      </c>
    </row>
    <row r="1657" spans="2:8" s="41" customFormat="1">
      <c r="B1657" s="403" t="s">
        <v>3534</v>
      </c>
      <c r="C1657" s="404" t="s">
        <v>3535</v>
      </c>
      <c r="D1657" s="404" t="s">
        <v>3509</v>
      </c>
      <c r="E1657" s="404" t="s">
        <v>3510</v>
      </c>
      <c r="F1657" s="404" t="s">
        <v>3511</v>
      </c>
      <c r="G1657" s="367" t="s">
        <v>2217</v>
      </c>
      <c r="H1657" s="400" t="s">
        <v>2098</v>
      </c>
    </row>
    <row r="1658" spans="2:8" s="41" customFormat="1">
      <c r="B1658" s="403" t="s">
        <v>3536</v>
      </c>
      <c r="C1658" s="404" t="s">
        <v>3537</v>
      </c>
      <c r="D1658" s="404" t="s">
        <v>3509</v>
      </c>
      <c r="E1658" s="404" t="s">
        <v>3510</v>
      </c>
      <c r="F1658" s="404" t="s">
        <v>3511</v>
      </c>
      <c r="G1658" s="367" t="s">
        <v>2217</v>
      </c>
      <c r="H1658" s="400" t="s">
        <v>2098</v>
      </c>
    </row>
    <row r="1659" spans="2:8" s="41" customFormat="1">
      <c r="B1659" s="403" t="s">
        <v>3538</v>
      </c>
      <c r="C1659" s="404" t="s">
        <v>3539</v>
      </c>
      <c r="D1659" s="404" t="s">
        <v>3509</v>
      </c>
      <c r="E1659" s="404" t="s">
        <v>3510</v>
      </c>
      <c r="F1659" s="404" t="s">
        <v>3511</v>
      </c>
      <c r="G1659" s="367" t="s">
        <v>2217</v>
      </c>
      <c r="H1659" s="400" t="s">
        <v>2098</v>
      </c>
    </row>
    <row r="1660" spans="2:8" s="41" customFormat="1">
      <c r="B1660" s="403" t="s">
        <v>3540</v>
      </c>
      <c r="C1660" s="404" t="s">
        <v>3541</v>
      </c>
      <c r="D1660" s="404" t="s">
        <v>3509</v>
      </c>
      <c r="E1660" s="404" t="s">
        <v>3510</v>
      </c>
      <c r="F1660" s="404" t="s">
        <v>3511</v>
      </c>
      <c r="G1660" s="367" t="s">
        <v>2097</v>
      </c>
      <c r="H1660" s="400" t="s">
        <v>2098</v>
      </c>
    </row>
    <row r="1661" spans="2:8" s="41" customFormat="1">
      <c r="B1661" s="403" t="s">
        <v>3542</v>
      </c>
      <c r="C1661" s="404" t="s">
        <v>3543</v>
      </c>
      <c r="D1661" s="404" t="s">
        <v>3509</v>
      </c>
      <c r="E1661" s="404" t="s">
        <v>3510</v>
      </c>
      <c r="F1661" s="404" t="s">
        <v>3511</v>
      </c>
      <c r="G1661" s="367" t="s">
        <v>2217</v>
      </c>
      <c r="H1661" s="400" t="s">
        <v>2098</v>
      </c>
    </row>
    <row r="1662" spans="2:8" s="41" customFormat="1">
      <c r="B1662" s="403" t="s">
        <v>3544</v>
      </c>
      <c r="C1662" s="404" t="s">
        <v>3545</v>
      </c>
      <c r="D1662" s="404" t="s">
        <v>3509</v>
      </c>
      <c r="E1662" s="404" t="s">
        <v>3510</v>
      </c>
      <c r="F1662" s="404" t="s">
        <v>3511</v>
      </c>
      <c r="G1662" s="367" t="s">
        <v>2097</v>
      </c>
      <c r="H1662" s="400" t="s">
        <v>2098</v>
      </c>
    </row>
    <row r="1663" spans="2:8" s="41" customFormat="1">
      <c r="B1663" s="403" t="s">
        <v>3546</v>
      </c>
      <c r="C1663" s="404" t="s">
        <v>3547</v>
      </c>
      <c r="D1663" s="404" t="s">
        <v>3509</v>
      </c>
      <c r="E1663" s="404" t="s">
        <v>3510</v>
      </c>
      <c r="F1663" s="404" t="s">
        <v>3511</v>
      </c>
      <c r="G1663" s="367" t="s">
        <v>2217</v>
      </c>
      <c r="H1663" s="400" t="s">
        <v>2098</v>
      </c>
    </row>
    <row r="1664" spans="2:8" s="41" customFormat="1">
      <c r="B1664" s="403" t="s">
        <v>3548</v>
      </c>
      <c r="C1664" s="404" t="s">
        <v>3549</v>
      </c>
      <c r="D1664" s="404" t="s">
        <v>3509</v>
      </c>
      <c r="E1664" s="404" t="s">
        <v>3510</v>
      </c>
      <c r="F1664" s="404" t="s">
        <v>3511</v>
      </c>
      <c r="G1664" s="367" t="s">
        <v>2217</v>
      </c>
      <c r="H1664" s="400" t="s">
        <v>2098</v>
      </c>
    </row>
    <row r="1665" spans="2:8" s="41" customFormat="1">
      <c r="B1665" s="403" t="s">
        <v>3550</v>
      </c>
      <c r="C1665" s="404" t="s">
        <v>3551</v>
      </c>
      <c r="D1665" s="404" t="s">
        <v>3509</v>
      </c>
      <c r="E1665" s="404" t="s">
        <v>3510</v>
      </c>
      <c r="F1665" s="404" t="s">
        <v>3511</v>
      </c>
      <c r="G1665" s="367" t="s">
        <v>2097</v>
      </c>
      <c r="H1665" s="400" t="s">
        <v>2098</v>
      </c>
    </row>
    <row r="1666" spans="2:8" s="41" customFormat="1">
      <c r="B1666" s="403" t="s">
        <v>3552</v>
      </c>
      <c r="C1666" s="404" t="s">
        <v>3553</v>
      </c>
      <c r="D1666" s="404" t="s">
        <v>3509</v>
      </c>
      <c r="E1666" s="404" t="s">
        <v>3510</v>
      </c>
      <c r="F1666" s="404" t="s">
        <v>3511</v>
      </c>
      <c r="G1666" s="367" t="s">
        <v>2217</v>
      </c>
      <c r="H1666" s="400" t="s">
        <v>2098</v>
      </c>
    </row>
    <row r="1667" spans="2:8" s="41" customFormat="1">
      <c r="B1667" s="403" t="s">
        <v>3554</v>
      </c>
      <c r="C1667" s="404" t="s">
        <v>3555</v>
      </c>
      <c r="D1667" s="404" t="s">
        <v>3509</v>
      </c>
      <c r="E1667" s="404" t="s">
        <v>3510</v>
      </c>
      <c r="F1667" s="404" t="s">
        <v>3511</v>
      </c>
      <c r="G1667" s="367" t="s">
        <v>2097</v>
      </c>
      <c r="H1667" s="400" t="s">
        <v>2098</v>
      </c>
    </row>
    <row r="1668" spans="2:8" s="41" customFormat="1">
      <c r="B1668" s="403" t="s">
        <v>3556</v>
      </c>
      <c r="C1668" s="404" t="s">
        <v>3557</v>
      </c>
      <c r="D1668" s="404" t="s">
        <v>3509</v>
      </c>
      <c r="E1668" s="404" t="s">
        <v>3510</v>
      </c>
      <c r="F1668" s="404" t="s">
        <v>3511</v>
      </c>
      <c r="G1668" s="367" t="s">
        <v>2097</v>
      </c>
      <c r="H1668" s="400" t="s">
        <v>2098</v>
      </c>
    </row>
    <row r="1669" spans="2:8" s="41" customFormat="1">
      <c r="B1669" s="403" t="s">
        <v>3558</v>
      </c>
      <c r="C1669" s="404" t="s">
        <v>3559</v>
      </c>
      <c r="D1669" s="404" t="s">
        <v>3509</v>
      </c>
      <c r="E1669" s="404" t="s">
        <v>3510</v>
      </c>
      <c r="F1669" s="404" t="s">
        <v>3511</v>
      </c>
      <c r="G1669" s="367" t="s">
        <v>2097</v>
      </c>
      <c r="H1669" s="400" t="s">
        <v>2098</v>
      </c>
    </row>
    <row r="1670" spans="2:8" s="41" customFormat="1">
      <c r="B1670" s="403" t="s">
        <v>3560</v>
      </c>
      <c r="C1670" s="404" t="s">
        <v>3561</v>
      </c>
      <c r="D1670" s="404" t="s">
        <v>3562</v>
      </c>
      <c r="E1670" s="404" t="s">
        <v>3563</v>
      </c>
      <c r="F1670" s="404" t="s">
        <v>3511</v>
      </c>
      <c r="G1670" s="367" t="s">
        <v>2097</v>
      </c>
      <c r="H1670" s="400" t="s">
        <v>2098</v>
      </c>
    </row>
    <row r="1671" spans="2:8" s="41" customFormat="1">
      <c r="B1671" s="403" t="s">
        <v>3564</v>
      </c>
      <c r="C1671" s="404" t="s">
        <v>3565</v>
      </c>
      <c r="D1671" s="404" t="s">
        <v>3562</v>
      </c>
      <c r="E1671" s="404" t="s">
        <v>3563</v>
      </c>
      <c r="F1671" s="404" t="s">
        <v>3511</v>
      </c>
      <c r="G1671" s="367" t="s">
        <v>2097</v>
      </c>
      <c r="H1671" s="400" t="s">
        <v>2098</v>
      </c>
    </row>
    <row r="1672" spans="2:8" s="41" customFormat="1">
      <c r="B1672" s="403" t="s">
        <v>3566</v>
      </c>
      <c r="C1672" s="404" t="s">
        <v>3567</v>
      </c>
      <c r="D1672" s="404" t="s">
        <v>3562</v>
      </c>
      <c r="E1672" s="404" t="s">
        <v>3563</v>
      </c>
      <c r="F1672" s="404" t="s">
        <v>3511</v>
      </c>
      <c r="G1672" s="367" t="s">
        <v>2217</v>
      </c>
      <c r="H1672" s="400" t="s">
        <v>2098</v>
      </c>
    </row>
    <row r="1673" spans="2:8" s="41" customFormat="1">
      <c r="B1673" s="403" t="s">
        <v>3568</v>
      </c>
      <c r="C1673" s="404" t="s">
        <v>3569</v>
      </c>
      <c r="D1673" s="404" t="s">
        <v>3562</v>
      </c>
      <c r="E1673" s="404" t="s">
        <v>3563</v>
      </c>
      <c r="F1673" s="404" t="s">
        <v>3511</v>
      </c>
      <c r="G1673" s="367" t="s">
        <v>2097</v>
      </c>
      <c r="H1673" s="400" t="s">
        <v>2098</v>
      </c>
    </row>
    <row r="1674" spans="2:8" s="41" customFormat="1">
      <c r="B1674" s="403" t="s">
        <v>3570</v>
      </c>
      <c r="C1674" s="404" t="s">
        <v>3571</v>
      </c>
      <c r="D1674" s="404" t="s">
        <v>3562</v>
      </c>
      <c r="E1674" s="404" t="s">
        <v>3563</v>
      </c>
      <c r="F1674" s="404" t="s">
        <v>3511</v>
      </c>
      <c r="G1674" s="367" t="s">
        <v>2217</v>
      </c>
      <c r="H1674" s="400" t="s">
        <v>2098</v>
      </c>
    </row>
    <row r="1675" spans="2:8" s="41" customFormat="1">
      <c r="B1675" s="403" t="s">
        <v>3572</v>
      </c>
      <c r="C1675" s="404" t="s">
        <v>3573</v>
      </c>
      <c r="D1675" s="404" t="s">
        <v>3562</v>
      </c>
      <c r="E1675" s="404" t="s">
        <v>3563</v>
      </c>
      <c r="F1675" s="404" t="s">
        <v>3511</v>
      </c>
      <c r="G1675" s="367" t="s">
        <v>2217</v>
      </c>
      <c r="H1675" s="400" t="s">
        <v>2098</v>
      </c>
    </row>
    <row r="1676" spans="2:8" s="41" customFormat="1">
      <c r="B1676" s="403" t="s">
        <v>3574</v>
      </c>
      <c r="C1676" s="404" t="s">
        <v>3575</v>
      </c>
      <c r="D1676" s="404" t="s">
        <v>3562</v>
      </c>
      <c r="E1676" s="404" t="s">
        <v>3563</v>
      </c>
      <c r="F1676" s="404" t="s">
        <v>3511</v>
      </c>
      <c r="G1676" s="367" t="s">
        <v>2217</v>
      </c>
      <c r="H1676" s="400" t="s">
        <v>2098</v>
      </c>
    </row>
    <row r="1677" spans="2:8" s="41" customFormat="1">
      <c r="B1677" s="403" t="s">
        <v>3576</v>
      </c>
      <c r="C1677" s="404" t="s">
        <v>3577</v>
      </c>
      <c r="D1677" s="404" t="s">
        <v>3562</v>
      </c>
      <c r="E1677" s="404" t="s">
        <v>3563</v>
      </c>
      <c r="F1677" s="404" t="s">
        <v>3511</v>
      </c>
      <c r="G1677" s="367" t="s">
        <v>2217</v>
      </c>
      <c r="H1677" s="400" t="s">
        <v>2098</v>
      </c>
    </row>
    <row r="1678" spans="2:8" s="41" customFormat="1">
      <c r="B1678" s="403" t="s">
        <v>3578</v>
      </c>
      <c r="C1678" s="404" t="s">
        <v>3579</v>
      </c>
      <c r="D1678" s="404" t="s">
        <v>3562</v>
      </c>
      <c r="E1678" s="404" t="s">
        <v>3563</v>
      </c>
      <c r="F1678" s="404" t="s">
        <v>3511</v>
      </c>
      <c r="G1678" s="367" t="s">
        <v>2217</v>
      </c>
      <c r="H1678" s="400" t="s">
        <v>2098</v>
      </c>
    </row>
    <row r="1679" spans="2:8" s="41" customFormat="1">
      <c r="B1679" s="403" t="s">
        <v>3580</v>
      </c>
      <c r="C1679" s="404" t="s">
        <v>3581</v>
      </c>
      <c r="D1679" s="404" t="s">
        <v>3562</v>
      </c>
      <c r="E1679" s="404" t="s">
        <v>3563</v>
      </c>
      <c r="F1679" s="404" t="s">
        <v>3511</v>
      </c>
      <c r="G1679" s="367" t="s">
        <v>2217</v>
      </c>
      <c r="H1679" s="400" t="s">
        <v>2098</v>
      </c>
    </row>
    <row r="1680" spans="2:8" s="41" customFormat="1">
      <c r="B1680" s="403" t="s">
        <v>3582</v>
      </c>
      <c r="C1680" s="404" t="s">
        <v>3583</v>
      </c>
      <c r="D1680" s="404" t="s">
        <v>3562</v>
      </c>
      <c r="E1680" s="404" t="s">
        <v>3563</v>
      </c>
      <c r="F1680" s="404" t="s">
        <v>3511</v>
      </c>
      <c r="G1680" s="367" t="s">
        <v>2217</v>
      </c>
      <c r="H1680" s="400" t="s">
        <v>2098</v>
      </c>
    </row>
    <row r="1681" spans="2:8" s="41" customFormat="1">
      <c r="B1681" s="403" t="s">
        <v>3584</v>
      </c>
      <c r="C1681" s="404" t="s">
        <v>3585</v>
      </c>
      <c r="D1681" s="404" t="s">
        <v>3562</v>
      </c>
      <c r="E1681" s="404" t="s">
        <v>3563</v>
      </c>
      <c r="F1681" s="404" t="s">
        <v>3511</v>
      </c>
      <c r="G1681" s="367" t="s">
        <v>2097</v>
      </c>
      <c r="H1681" s="400" t="s">
        <v>2098</v>
      </c>
    </row>
    <row r="1682" spans="2:8" s="41" customFormat="1">
      <c r="B1682" s="403" t="s">
        <v>3586</v>
      </c>
      <c r="C1682" s="404" t="s">
        <v>3587</v>
      </c>
      <c r="D1682" s="404" t="s">
        <v>3562</v>
      </c>
      <c r="E1682" s="404" t="s">
        <v>3563</v>
      </c>
      <c r="F1682" s="404" t="s">
        <v>3511</v>
      </c>
      <c r="G1682" s="367" t="s">
        <v>2097</v>
      </c>
      <c r="H1682" s="400" t="s">
        <v>2098</v>
      </c>
    </row>
    <row r="1683" spans="2:8" s="41" customFormat="1">
      <c r="B1683" s="403" t="s">
        <v>3588</v>
      </c>
      <c r="C1683" s="404" t="s">
        <v>3589</v>
      </c>
      <c r="D1683" s="404" t="s">
        <v>3562</v>
      </c>
      <c r="E1683" s="404" t="s">
        <v>3563</v>
      </c>
      <c r="F1683" s="404" t="s">
        <v>3511</v>
      </c>
      <c r="G1683" s="367" t="s">
        <v>2217</v>
      </c>
      <c r="H1683" s="400" t="s">
        <v>2098</v>
      </c>
    </row>
    <row r="1684" spans="2:8" s="41" customFormat="1">
      <c r="B1684" s="403" t="s">
        <v>3590</v>
      </c>
      <c r="C1684" s="404" t="s">
        <v>3591</v>
      </c>
      <c r="D1684" s="404" t="s">
        <v>3562</v>
      </c>
      <c r="E1684" s="404" t="s">
        <v>3563</v>
      </c>
      <c r="F1684" s="404" t="s">
        <v>3511</v>
      </c>
      <c r="G1684" s="367" t="s">
        <v>2217</v>
      </c>
      <c r="H1684" s="400" t="s">
        <v>2098</v>
      </c>
    </row>
    <row r="1685" spans="2:8" s="41" customFormat="1">
      <c r="B1685" s="403" t="s">
        <v>3592</v>
      </c>
      <c r="C1685" s="404" t="s">
        <v>3593</v>
      </c>
      <c r="D1685" s="404" t="s">
        <v>3562</v>
      </c>
      <c r="E1685" s="404" t="s">
        <v>3563</v>
      </c>
      <c r="F1685" s="404" t="s">
        <v>3511</v>
      </c>
      <c r="G1685" s="367" t="s">
        <v>2217</v>
      </c>
      <c r="H1685" s="400" t="s">
        <v>2098</v>
      </c>
    </row>
    <row r="1686" spans="2:8" s="41" customFormat="1">
      <c r="B1686" s="403" t="s">
        <v>3594</v>
      </c>
      <c r="C1686" s="404" t="s">
        <v>3595</v>
      </c>
      <c r="D1686" s="404" t="s">
        <v>3562</v>
      </c>
      <c r="E1686" s="404" t="s">
        <v>3563</v>
      </c>
      <c r="F1686" s="404" t="s">
        <v>3511</v>
      </c>
      <c r="G1686" s="367" t="s">
        <v>2217</v>
      </c>
      <c r="H1686" s="400" t="s">
        <v>2098</v>
      </c>
    </row>
    <row r="1687" spans="2:8" s="41" customFormat="1">
      <c r="B1687" s="403" t="s">
        <v>3596</v>
      </c>
      <c r="C1687" s="404" t="s">
        <v>3597</v>
      </c>
      <c r="D1687" s="404" t="s">
        <v>3562</v>
      </c>
      <c r="E1687" s="404" t="s">
        <v>3563</v>
      </c>
      <c r="F1687" s="404" t="s">
        <v>3511</v>
      </c>
      <c r="G1687" s="367" t="s">
        <v>2217</v>
      </c>
      <c r="H1687" s="400" t="s">
        <v>2098</v>
      </c>
    </row>
    <row r="1688" spans="2:8" s="41" customFormat="1">
      <c r="B1688" s="403" t="s">
        <v>3598</v>
      </c>
      <c r="C1688" s="404" t="s">
        <v>3599</v>
      </c>
      <c r="D1688" s="404" t="s">
        <v>3562</v>
      </c>
      <c r="E1688" s="404" t="s">
        <v>3563</v>
      </c>
      <c r="F1688" s="404" t="s">
        <v>3511</v>
      </c>
      <c r="G1688" s="367" t="s">
        <v>2097</v>
      </c>
      <c r="H1688" s="400" t="s">
        <v>2098</v>
      </c>
    </row>
    <row r="1689" spans="2:8" s="41" customFormat="1">
      <c r="B1689" s="403" t="s">
        <v>3600</v>
      </c>
      <c r="C1689" s="404" t="s">
        <v>3601</v>
      </c>
      <c r="D1689" s="404" t="s">
        <v>3562</v>
      </c>
      <c r="E1689" s="404" t="s">
        <v>3563</v>
      </c>
      <c r="F1689" s="404" t="s">
        <v>3511</v>
      </c>
      <c r="G1689" s="367" t="s">
        <v>2217</v>
      </c>
      <c r="H1689" s="400" t="s">
        <v>2098</v>
      </c>
    </row>
    <row r="1690" spans="2:8" s="41" customFormat="1">
      <c r="B1690" s="403" t="s">
        <v>3602</v>
      </c>
      <c r="C1690" s="404" t="s">
        <v>3603</v>
      </c>
      <c r="D1690" s="404" t="s">
        <v>3562</v>
      </c>
      <c r="E1690" s="404" t="s">
        <v>3563</v>
      </c>
      <c r="F1690" s="404" t="s">
        <v>3511</v>
      </c>
      <c r="G1690" s="367" t="s">
        <v>2217</v>
      </c>
      <c r="H1690" s="400" t="s">
        <v>2098</v>
      </c>
    </row>
    <row r="1691" spans="2:8" s="41" customFormat="1">
      <c r="B1691" s="403" t="s">
        <v>3604</v>
      </c>
      <c r="C1691" s="404" t="s">
        <v>3605</v>
      </c>
      <c r="D1691" s="404" t="s">
        <v>3562</v>
      </c>
      <c r="E1691" s="404" t="s">
        <v>3563</v>
      </c>
      <c r="F1691" s="404" t="s">
        <v>3511</v>
      </c>
      <c r="G1691" s="367" t="s">
        <v>2217</v>
      </c>
      <c r="H1691" s="400" t="s">
        <v>2098</v>
      </c>
    </row>
    <row r="1692" spans="2:8" s="41" customFormat="1">
      <c r="B1692" s="403" t="s">
        <v>3606</v>
      </c>
      <c r="C1692" s="404" t="s">
        <v>3607</v>
      </c>
      <c r="D1692" s="404" t="s">
        <v>3562</v>
      </c>
      <c r="E1692" s="404" t="s">
        <v>3563</v>
      </c>
      <c r="F1692" s="404" t="s">
        <v>3511</v>
      </c>
      <c r="G1692" s="367" t="s">
        <v>2217</v>
      </c>
      <c r="H1692" s="400" t="s">
        <v>2098</v>
      </c>
    </row>
    <row r="1693" spans="2:8" s="41" customFormat="1">
      <c r="B1693" s="403" t="s">
        <v>3608</v>
      </c>
      <c r="C1693" s="404" t="s">
        <v>3609</v>
      </c>
      <c r="D1693" s="404" t="s">
        <v>3562</v>
      </c>
      <c r="E1693" s="404" t="s">
        <v>3563</v>
      </c>
      <c r="F1693" s="404" t="s">
        <v>3511</v>
      </c>
      <c r="G1693" s="367" t="s">
        <v>2217</v>
      </c>
      <c r="H1693" s="400" t="s">
        <v>2098</v>
      </c>
    </row>
    <row r="1694" spans="2:8" s="41" customFormat="1">
      <c r="B1694" s="403" t="s">
        <v>3610</v>
      </c>
      <c r="C1694" s="404" t="s">
        <v>3611</v>
      </c>
      <c r="D1694" s="404" t="s">
        <v>3562</v>
      </c>
      <c r="E1694" s="404" t="s">
        <v>3563</v>
      </c>
      <c r="F1694" s="404" t="s">
        <v>3511</v>
      </c>
      <c r="G1694" s="367" t="s">
        <v>2217</v>
      </c>
      <c r="H1694" s="400" t="s">
        <v>2098</v>
      </c>
    </row>
    <row r="1695" spans="2:8" s="41" customFormat="1">
      <c r="B1695" s="403" t="s">
        <v>3612</v>
      </c>
      <c r="C1695" s="404" t="s">
        <v>3613</v>
      </c>
      <c r="D1695" s="404" t="s">
        <v>3562</v>
      </c>
      <c r="E1695" s="404" t="s">
        <v>3563</v>
      </c>
      <c r="F1695" s="404" t="s">
        <v>3511</v>
      </c>
      <c r="G1695" s="367" t="s">
        <v>2217</v>
      </c>
      <c r="H1695" s="400" t="s">
        <v>2098</v>
      </c>
    </row>
    <row r="1696" spans="2:8" s="41" customFormat="1">
      <c r="B1696" s="403" t="s">
        <v>3614</v>
      </c>
      <c r="C1696" s="404" t="s">
        <v>3615</v>
      </c>
      <c r="D1696" s="404" t="s">
        <v>3562</v>
      </c>
      <c r="E1696" s="404" t="s">
        <v>3563</v>
      </c>
      <c r="F1696" s="404" t="s">
        <v>3511</v>
      </c>
      <c r="G1696" s="367" t="s">
        <v>2217</v>
      </c>
      <c r="H1696" s="400" t="s">
        <v>2098</v>
      </c>
    </row>
    <row r="1697" spans="2:8" s="41" customFormat="1">
      <c r="B1697" s="403" t="s">
        <v>3616</v>
      </c>
      <c r="C1697" s="404" t="s">
        <v>3617</v>
      </c>
      <c r="D1697" s="404" t="s">
        <v>3562</v>
      </c>
      <c r="E1697" s="404" t="s">
        <v>3563</v>
      </c>
      <c r="F1697" s="404" t="s">
        <v>3511</v>
      </c>
      <c r="G1697" s="367" t="s">
        <v>2217</v>
      </c>
      <c r="H1697" s="400" t="s">
        <v>2098</v>
      </c>
    </row>
    <row r="1698" spans="2:8" s="41" customFormat="1">
      <c r="B1698" s="403" t="s">
        <v>3618</v>
      </c>
      <c r="C1698" s="404" t="s">
        <v>3619</v>
      </c>
      <c r="D1698" s="404" t="s">
        <v>3620</v>
      </c>
      <c r="E1698" s="404" t="s">
        <v>3621</v>
      </c>
      <c r="F1698" s="404" t="s">
        <v>3511</v>
      </c>
      <c r="G1698" s="367" t="s">
        <v>2097</v>
      </c>
      <c r="H1698" s="400" t="s">
        <v>2098</v>
      </c>
    </row>
    <row r="1699" spans="2:8" s="41" customFormat="1">
      <c r="B1699" s="403" t="s">
        <v>3622</v>
      </c>
      <c r="C1699" s="404" t="s">
        <v>3623</v>
      </c>
      <c r="D1699" s="404" t="s">
        <v>3620</v>
      </c>
      <c r="E1699" s="404" t="s">
        <v>3621</v>
      </c>
      <c r="F1699" s="404" t="s">
        <v>3511</v>
      </c>
      <c r="G1699" s="367" t="s">
        <v>2097</v>
      </c>
      <c r="H1699" s="400" t="s">
        <v>2098</v>
      </c>
    </row>
    <row r="1700" spans="2:8" s="41" customFormat="1">
      <c r="B1700" s="403" t="s">
        <v>3624</v>
      </c>
      <c r="C1700" s="404" t="s">
        <v>3625</v>
      </c>
      <c r="D1700" s="404" t="s">
        <v>3620</v>
      </c>
      <c r="E1700" s="404" t="s">
        <v>3621</v>
      </c>
      <c r="F1700" s="404" t="s">
        <v>3511</v>
      </c>
      <c r="G1700" s="367" t="s">
        <v>2097</v>
      </c>
      <c r="H1700" s="400" t="s">
        <v>2098</v>
      </c>
    </row>
    <row r="1701" spans="2:8" s="41" customFormat="1">
      <c r="B1701" s="403" t="s">
        <v>3626</v>
      </c>
      <c r="C1701" s="404" t="s">
        <v>3627</v>
      </c>
      <c r="D1701" s="404" t="s">
        <v>3620</v>
      </c>
      <c r="E1701" s="404" t="s">
        <v>3621</v>
      </c>
      <c r="F1701" s="404" t="s">
        <v>3511</v>
      </c>
      <c r="G1701" s="367" t="s">
        <v>2097</v>
      </c>
      <c r="H1701" s="400" t="s">
        <v>2098</v>
      </c>
    </row>
    <row r="1702" spans="2:8" s="41" customFormat="1">
      <c r="B1702" s="403" t="s">
        <v>3628</v>
      </c>
      <c r="C1702" s="404" t="s">
        <v>3629</v>
      </c>
      <c r="D1702" s="404" t="s">
        <v>3620</v>
      </c>
      <c r="E1702" s="404" t="s">
        <v>3621</v>
      </c>
      <c r="F1702" s="404" t="s">
        <v>3511</v>
      </c>
      <c r="G1702" s="367" t="s">
        <v>2097</v>
      </c>
      <c r="H1702" s="400" t="s">
        <v>2098</v>
      </c>
    </row>
    <row r="1703" spans="2:8" s="41" customFormat="1">
      <c r="B1703" s="403" t="s">
        <v>3630</v>
      </c>
      <c r="C1703" s="404" t="s">
        <v>3631</v>
      </c>
      <c r="D1703" s="404" t="s">
        <v>3620</v>
      </c>
      <c r="E1703" s="404" t="s">
        <v>3621</v>
      </c>
      <c r="F1703" s="404" t="s">
        <v>3511</v>
      </c>
      <c r="G1703" s="367" t="s">
        <v>2097</v>
      </c>
      <c r="H1703" s="400" t="s">
        <v>2098</v>
      </c>
    </row>
    <row r="1704" spans="2:8" s="41" customFormat="1">
      <c r="B1704" s="403" t="s">
        <v>3632</v>
      </c>
      <c r="C1704" s="404" t="s">
        <v>3633</v>
      </c>
      <c r="D1704" s="404" t="s">
        <v>3620</v>
      </c>
      <c r="E1704" s="404" t="s">
        <v>3621</v>
      </c>
      <c r="F1704" s="404" t="s">
        <v>3511</v>
      </c>
      <c r="G1704" s="367" t="s">
        <v>2097</v>
      </c>
      <c r="H1704" s="400" t="s">
        <v>2098</v>
      </c>
    </row>
    <row r="1705" spans="2:8" s="41" customFormat="1">
      <c r="B1705" s="403" t="s">
        <v>3634</v>
      </c>
      <c r="C1705" s="404" t="s">
        <v>3635</v>
      </c>
      <c r="D1705" s="404" t="s">
        <v>3620</v>
      </c>
      <c r="E1705" s="404" t="s">
        <v>3621</v>
      </c>
      <c r="F1705" s="404" t="s">
        <v>3511</v>
      </c>
      <c r="G1705" s="367" t="s">
        <v>2097</v>
      </c>
      <c r="H1705" s="400" t="s">
        <v>2098</v>
      </c>
    </row>
    <row r="1706" spans="2:8" s="41" customFormat="1">
      <c r="B1706" s="403" t="s">
        <v>3636</v>
      </c>
      <c r="C1706" s="404" t="s">
        <v>3637</v>
      </c>
      <c r="D1706" s="404" t="s">
        <v>3620</v>
      </c>
      <c r="E1706" s="404" t="s">
        <v>3621</v>
      </c>
      <c r="F1706" s="404" t="s">
        <v>3511</v>
      </c>
      <c r="G1706" s="367" t="s">
        <v>2097</v>
      </c>
      <c r="H1706" s="400" t="s">
        <v>2098</v>
      </c>
    </row>
    <row r="1707" spans="2:8" s="41" customFormat="1">
      <c r="B1707" s="403" t="s">
        <v>3638</v>
      </c>
      <c r="C1707" s="404" t="s">
        <v>3639</v>
      </c>
      <c r="D1707" s="404" t="s">
        <v>3620</v>
      </c>
      <c r="E1707" s="404" t="s">
        <v>3621</v>
      </c>
      <c r="F1707" s="404" t="s">
        <v>3511</v>
      </c>
      <c r="G1707" s="367" t="s">
        <v>2097</v>
      </c>
      <c r="H1707" s="400" t="s">
        <v>2098</v>
      </c>
    </row>
    <row r="1708" spans="2:8" s="41" customFormat="1">
      <c r="B1708" s="403" t="s">
        <v>3640</v>
      </c>
      <c r="C1708" s="404" t="s">
        <v>3641</v>
      </c>
      <c r="D1708" s="404" t="s">
        <v>3620</v>
      </c>
      <c r="E1708" s="404" t="s">
        <v>3621</v>
      </c>
      <c r="F1708" s="404" t="s">
        <v>3511</v>
      </c>
      <c r="G1708" s="367" t="s">
        <v>2097</v>
      </c>
      <c r="H1708" s="400" t="s">
        <v>2098</v>
      </c>
    </row>
    <row r="1709" spans="2:8" s="41" customFormat="1">
      <c r="B1709" s="403" t="s">
        <v>3642</v>
      </c>
      <c r="C1709" s="404" t="s">
        <v>3643</v>
      </c>
      <c r="D1709" s="404" t="s">
        <v>3620</v>
      </c>
      <c r="E1709" s="404" t="s">
        <v>3621</v>
      </c>
      <c r="F1709" s="404" t="s">
        <v>3511</v>
      </c>
      <c r="G1709" s="367" t="s">
        <v>2097</v>
      </c>
      <c r="H1709" s="400" t="s">
        <v>2098</v>
      </c>
    </row>
    <row r="1710" spans="2:8" s="41" customFormat="1">
      <c r="B1710" s="403" t="s">
        <v>3644</v>
      </c>
      <c r="C1710" s="404" t="s">
        <v>3645</v>
      </c>
      <c r="D1710" s="404" t="s">
        <v>3620</v>
      </c>
      <c r="E1710" s="404" t="s">
        <v>3621</v>
      </c>
      <c r="F1710" s="404" t="s">
        <v>3511</v>
      </c>
      <c r="G1710" s="367" t="s">
        <v>2097</v>
      </c>
      <c r="H1710" s="400" t="s">
        <v>2098</v>
      </c>
    </row>
    <row r="1711" spans="2:8" s="41" customFormat="1">
      <c r="B1711" s="403" t="s">
        <v>3646</v>
      </c>
      <c r="C1711" s="404" t="s">
        <v>3647</v>
      </c>
      <c r="D1711" s="404" t="s">
        <v>3620</v>
      </c>
      <c r="E1711" s="404" t="s">
        <v>3621</v>
      </c>
      <c r="F1711" s="404" t="s">
        <v>3511</v>
      </c>
      <c r="G1711" s="367" t="s">
        <v>2097</v>
      </c>
      <c r="H1711" s="400" t="s">
        <v>2098</v>
      </c>
    </row>
    <row r="1712" spans="2:8" s="41" customFormat="1">
      <c r="B1712" s="403" t="s">
        <v>3648</v>
      </c>
      <c r="C1712" s="404" t="s">
        <v>3649</v>
      </c>
      <c r="D1712" s="404" t="s">
        <v>3620</v>
      </c>
      <c r="E1712" s="404" t="s">
        <v>3621</v>
      </c>
      <c r="F1712" s="404" t="s">
        <v>3511</v>
      </c>
      <c r="G1712" s="367" t="s">
        <v>2097</v>
      </c>
      <c r="H1712" s="400" t="s">
        <v>2098</v>
      </c>
    </row>
    <row r="1713" spans="2:8" s="41" customFormat="1">
      <c r="B1713" s="403" t="s">
        <v>3650</v>
      </c>
      <c r="C1713" s="404" t="s">
        <v>3651</v>
      </c>
      <c r="D1713" s="404" t="s">
        <v>3620</v>
      </c>
      <c r="E1713" s="404" t="s">
        <v>3621</v>
      </c>
      <c r="F1713" s="404" t="s">
        <v>3511</v>
      </c>
      <c r="G1713" s="367" t="s">
        <v>2097</v>
      </c>
      <c r="H1713" s="400" t="s">
        <v>2098</v>
      </c>
    </row>
    <row r="1714" spans="2:8" s="41" customFormat="1">
      <c r="B1714" s="403" t="s">
        <v>3652</v>
      </c>
      <c r="C1714" s="404" t="s">
        <v>3653</v>
      </c>
      <c r="D1714" s="404" t="s">
        <v>3620</v>
      </c>
      <c r="E1714" s="404" t="s">
        <v>3621</v>
      </c>
      <c r="F1714" s="404" t="s">
        <v>3511</v>
      </c>
      <c r="G1714" s="367" t="s">
        <v>2097</v>
      </c>
      <c r="H1714" s="400" t="s">
        <v>2098</v>
      </c>
    </row>
    <row r="1715" spans="2:8" s="41" customFormat="1">
      <c r="B1715" s="403" t="s">
        <v>3654</v>
      </c>
      <c r="C1715" s="404" t="s">
        <v>3655</v>
      </c>
      <c r="D1715" s="404" t="s">
        <v>3620</v>
      </c>
      <c r="E1715" s="404" t="s">
        <v>3621</v>
      </c>
      <c r="F1715" s="404" t="s">
        <v>3511</v>
      </c>
      <c r="G1715" s="367" t="s">
        <v>2097</v>
      </c>
      <c r="H1715" s="400" t="s">
        <v>2098</v>
      </c>
    </row>
    <row r="1716" spans="2:8" s="41" customFormat="1">
      <c r="B1716" s="403" t="s">
        <v>3656</v>
      </c>
      <c r="C1716" s="404" t="s">
        <v>3657</v>
      </c>
      <c r="D1716" s="404" t="s">
        <v>3620</v>
      </c>
      <c r="E1716" s="404" t="s">
        <v>3621</v>
      </c>
      <c r="F1716" s="404" t="s">
        <v>3511</v>
      </c>
      <c r="G1716" s="367" t="s">
        <v>2097</v>
      </c>
      <c r="H1716" s="400" t="s">
        <v>2098</v>
      </c>
    </row>
    <row r="1717" spans="2:8" s="41" customFormat="1">
      <c r="B1717" s="403" t="s">
        <v>3658</v>
      </c>
      <c r="C1717" s="404" t="s">
        <v>3659</v>
      </c>
      <c r="D1717" s="404" t="s">
        <v>3620</v>
      </c>
      <c r="E1717" s="404" t="s">
        <v>3621</v>
      </c>
      <c r="F1717" s="404" t="s">
        <v>3511</v>
      </c>
      <c r="G1717" s="367" t="s">
        <v>2097</v>
      </c>
      <c r="H1717" s="400" t="s">
        <v>2098</v>
      </c>
    </row>
    <row r="1718" spans="2:8" s="41" customFormat="1">
      <c r="B1718" s="403" t="s">
        <v>3660</v>
      </c>
      <c r="C1718" s="404" t="s">
        <v>3661</v>
      </c>
      <c r="D1718" s="404" t="s">
        <v>3620</v>
      </c>
      <c r="E1718" s="404" t="s">
        <v>3621</v>
      </c>
      <c r="F1718" s="404" t="s">
        <v>3511</v>
      </c>
      <c r="G1718" s="367" t="s">
        <v>2097</v>
      </c>
      <c r="H1718" s="400" t="s">
        <v>2098</v>
      </c>
    </row>
    <row r="1719" spans="2:8" s="41" customFormat="1">
      <c r="B1719" s="403" t="s">
        <v>3662</v>
      </c>
      <c r="C1719" s="404" t="s">
        <v>3663</v>
      </c>
      <c r="D1719" s="404" t="s">
        <v>3620</v>
      </c>
      <c r="E1719" s="404" t="s">
        <v>3621</v>
      </c>
      <c r="F1719" s="404" t="s">
        <v>3511</v>
      </c>
      <c r="G1719" s="367" t="s">
        <v>2097</v>
      </c>
      <c r="H1719" s="400" t="s">
        <v>2098</v>
      </c>
    </row>
    <row r="1720" spans="2:8" s="41" customFormat="1">
      <c r="B1720" s="403" t="s">
        <v>3664</v>
      </c>
      <c r="C1720" s="404" t="s">
        <v>3665</v>
      </c>
      <c r="D1720" s="404" t="s">
        <v>3620</v>
      </c>
      <c r="E1720" s="404" t="s">
        <v>3621</v>
      </c>
      <c r="F1720" s="404" t="s">
        <v>3511</v>
      </c>
      <c r="G1720" s="367" t="s">
        <v>2097</v>
      </c>
      <c r="H1720" s="400" t="s">
        <v>2098</v>
      </c>
    </row>
    <row r="1721" spans="2:8" s="41" customFormat="1">
      <c r="B1721" s="403" t="s">
        <v>3666</v>
      </c>
      <c r="C1721" s="404" t="s">
        <v>3667</v>
      </c>
      <c r="D1721" s="404" t="s">
        <v>3620</v>
      </c>
      <c r="E1721" s="404" t="s">
        <v>3621</v>
      </c>
      <c r="F1721" s="404" t="s">
        <v>3511</v>
      </c>
      <c r="G1721" s="367" t="s">
        <v>2097</v>
      </c>
      <c r="H1721" s="400" t="s">
        <v>2098</v>
      </c>
    </row>
    <row r="1722" spans="2:8" s="41" customFormat="1">
      <c r="B1722" s="403" t="s">
        <v>3668</v>
      </c>
      <c r="C1722" s="404" t="s">
        <v>3669</v>
      </c>
      <c r="D1722" s="404" t="s">
        <v>3620</v>
      </c>
      <c r="E1722" s="404" t="s">
        <v>3621</v>
      </c>
      <c r="F1722" s="404" t="s">
        <v>3511</v>
      </c>
      <c r="G1722" s="367" t="s">
        <v>2097</v>
      </c>
      <c r="H1722" s="400" t="s">
        <v>2098</v>
      </c>
    </row>
    <row r="1723" spans="2:8" s="41" customFormat="1">
      <c r="B1723" s="403" t="s">
        <v>3670</v>
      </c>
      <c r="C1723" s="404" t="s">
        <v>3671</v>
      </c>
      <c r="D1723" s="404" t="s">
        <v>3620</v>
      </c>
      <c r="E1723" s="404" t="s">
        <v>3621</v>
      </c>
      <c r="F1723" s="404" t="s">
        <v>3511</v>
      </c>
      <c r="G1723" s="367" t="s">
        <v>2097</v>
      </c>
      <c r="H1723" s="400" t="s">
        <v>2098</v>
      </c>
    </row>
    <row r="1724" spans="2:8" s="41" customFormat="1">
      <c r="B1724" s="403" t="s">
        <v>3672</v>
      </c>
      <c r="C1724" s="404" t="s">
        <v>3673</v>
      </c>
      <c r="D1724" s="404" t="s">
        <v>3620</v>
      </c>
      <c r="E1724" s="404" t="s">
        <v>3621</v>
      </c>
      <c r="F1724" s="404" t="s">
        <v>3511</v>
      </c>
      <c r="G1724" s="367" t="s">
        <v>2097</v>
      </c>
      <c r="H1724" s="400" t="s">
        <v>2098</v>
      </c>
    </row>
    <row r="1725" spans="2:8" s="41" customFormat="1">
      <c r="B1725" s="403" t="s">
        <v>3674</v>
      </c>
      <c r="C1725" s="404" t="s">
        <v>3675</v>
      </c>
      <c r="D1725" s="404" t="s">
        <v>3620</v>
      </c>
      <c r="E1725" s="404" t="s">
        <v>3621</v>
      </c>
      <c r="F1725" s="404" t="s">
        <v>3511</v>
      </c>
      <c r="G1725" s="367" t="s">
        <v>2097</v>
      </c>
      <c r="H1725" s="400" t="s">
        <v>2098</v>
      </c>
    </row>
    <row r="1726" spans="2:8" s="41" customFormat="1">
      <c r="B1726" s="403" t="s">
        <v>3676</v>
      </c>
      <c r="C1726" s="404" t="s">
        <v>3677</v>
      </c>
      <c r="D1726" s="404" t="s">
        <v>3620</v>
      </c>
      <c r="E1726" s="404" t="s">
        <v>3621</v>
      </c>
      <c r="F1726" s="404" t="s">
        <v>3511</v>
      </c>
      <c r="G1726" s="367" t="s">
        <v>2097</v>
      </c>
      <c r="H1726" s="400" t="s">
        <v>2098</v>
      </c>
    </row>
    <row r="1727" spans="2:8" s="41" customFormat="1">
      <c r="B1727" s="403" t="s">
        <v>3678</v>
      </c>
      <c r="C1727" s="404" t="s">
        <v>3679</v>
      </c>
      <c r="D1727" s="404" t="s">
        <v>3620</v>
      </c>
      <c r="E1727" s="404" t="s">
        <v>3621</v>
      </c>
      <c r="F1727" s="404" t="s">
        <v>3511</v>
      </c>
      <c r="G1727" s="367" t="s">
        <v>2097</v>
      </c>
      <c r="H1727" s="400" t="s">
        <v>2098</v>
      </c>
    </row>
    <row r="1728" spans="2:8" s="41" customFormat="1">
      <c r="B1728" s="403" t="s">
        <v>3680</v>
      </c>
      <c r="C1728" s="404" t="s">
        <v>3681</v>
      </c>
      <c r="D1728" s="404" t="s">
        <v>3682</v>
      </c>
      <c r="E1728" s="404" t="s">
        <v>3683</v>
      </c>
      <c r="F1728" s="404" t="s">
        <v>3511</v>
      </c>
      <c r="G1728" s="367" t="s">
        <v>2097</v>
      </c>
      <c r="H1728" s="400" t="s">
        <v>2098</v>
      </c>
    </row>
    <row r="1729" spans="2:8" s="41" customFormat="1">
      <c r="B1729" s="403" t="s">
        <v>3684</v>
      </c>
      <c r="C1729" s="404" t="s">
        <v>3685</v>
      </c>
      <c r="D1729" s="404" t="s">
        <v>3682</v>
      </c>
      <c r="E1729" s="404" t="s">
        <v>3683</v>
      </c>
      <c r="F1729" s="404" t="s">
        <v>3511</v>
      </c>
      <c r="G1729" s="367" t="s">
        <v>2097</v>
      </c>
      <c r="H1729" s="400" t="s">
        <v>2098</v>
      </c>
    </row>
    <row r="1730" spans="2:8" s="41" customFormat="1">
      <c r="B1730" s="403" t="s">
        <v>3686</v>
      </c>
      <c r="C1730" s="404" t="s">
        <v>3687</v>
      </c>
      <c r="D1730" s="404" t="s">
        <v>3682</v>
      </c>
      <c r="E1730" s="404" t="s">
        <v>3683</v>
      </c>
      <c r="F1730" s="404" t="s">
        <v>3511</v>
      </c>
      <c r="G1730" s="367" t="s">
        <v>2097</v>
      </c>
      <c r="H1730" s="400" t="s">
        <v>2098</v>
      </c>
    </row>
    <row r="1731" spans="2:8" s="41" customFormat="1">
      <c r="B1731" s="403" t="s">
        <v>3688</v>
      </c>
      <c r="C1731" s="404" t="s">
        <v>3689</v>
      </c>
      <c r="D1731" s="404" t="s">
        <v>3682</v>
      </c>
      <c r="E1731" s="404" t="s">
        <v>3683</v>
      </c>
      <c r="F1731" s="404" t="s">
        <v>3511</v>
      </c>
      <c r="G1731" s="367" t="s">
        <v>2097</v>
      </c>
      <c r="H1731" s="400" t="s">
        <v>2098</v>
      </c>
    </row>
    <row r="1732" spans="2:8" s="41" customFormat="1">
      <c r="B1732" s="403" t="s">
        <v>3690</v>
      </c>
      <c r="C1732" s="404" t="s">
        <v>3691</v>
      </c>
      <c r="D1732" s="404" t="s">
        <v>3682</v>
      </c>
      <c r="E1732" s="404" t="s">
        <v>3683</v>
      </c>
      <c r="F1732" s="404" t="s">
        <v>3511</v>
      </c>
      <c r="G1732" s="367" t="s">
        <v>2097</v>
      </c>
      <c r="H1732" s="400" t="s">
        <v>2098</v>
      </c>
    </row>
    <row r="1733" spans="2:8" s="41" customFormat="1">
      <c r="B1733" s="403" t="s">
        <v>3692</v>
      </c>
      <c r="C1733" s="404" t="s">
        <v>3693</v>
      </c>
      <c r="D1733" s="404" t="s">
        <v>3682</v>
      </c>
      <c r="E1733" s="404" t="s">
        <v>3683</v>
      </c>
      <c r="F1733" s="404" t="s">
        <v>3511</v>
      </c>
      <c r="G1733" s="367" t="s">
        <v>2097</v>
      </c>
      <c r="H1733" s="400" t="s">
        <v>2098</v>
      </c>
    </row>
    <row r="1734" spans="2:8" s="41" customFormat="1">
      <c r="B1734" s="403" t="s">
        <v>3694</v>
      </c>
      <c r="C1734" s="404" t="s">
        <v>3695</v>
      </c>
      <c r="D1734" s="404" t="s">
        <v>3682</v>
      </c>
      <c r="E1734" s="404" t="s">
        <v>3683</v>
      </c>
      <c r="F1734" s="404" t="s">
        <v>3511</v>
      </c>
      <c r="G1734" s="367" t="s">
        <v>2097</v>
      </c>
      <c r="H1734" s="400" t="s">
        <v>2098</v>
      </c>
    </row>
    <row r="1735" spans="2:8" s="41" customFormat="1">
      <c r="B1735" s="403" t="s">
        <v>3696</v>
      </c>
      <c r="C1735" s="404" t="s">
        <v>3697</v>
      </c>
      <c r="D1735" s="404" t="s">
        <v>3682</v>
      </c>
      <c r="E1735" s="404" t="s">
        <v>3683</v>
      </c>
      <c r="F1735" s="404" t="s">
        <v>3511</v>
      </c>
      <c r="G1735" s="367" t="s">
        <v>2097</v>
      </c>
      <c r="H1735" s="400" t="s">
        <v>2098</v>
      </c>
    </row>
    <row r="1736" spans="2:8" s="41" customFormat="1">
      <c r="B1736" s="403" t="s">
        <v>3698</v>
      </c>
      <c r="C1736" s="404" t="s">
        <v>3699</v>
      </c>
      <c r="D1736" s="404" t="s">
        <v>3682</v>
      </c>
      <c r="E1736" s="404" t="s">
        <v>3683</v>
      </c>
      <c r="F1736" s="404" t="s">
        <v>3511</v>
      </c>
      <c r="G1736" s="367" t="s">
        <v>2097</v>
      </c>
      <c r="H1736" s="400" t="s">
        <v>2098</v>
      </c>
    </row>
    <row r="1737" spans="2:8" s="41" customFormat="1">
      <c r="B1737" s="403" t="s">
        <v>3700</v>
      </c>
      <c r="C1737" s="404" t="s">
        <v>3701</v>
      </c>
      <c r="D1737" s="404" t="s">
        <v>3682</v>
      </c>
      <c r="E1737" s="404" t="s">
        <v>3683</v>
      </c>
      <c r="F1737" s="404" t="s">
        <v>3511</v>
      </c>
      <c r="G1737" s="367" t="s">
        <v>2097</v>
      </c>
      <c r="H1737" s="400" t="s">
        <v>2098</v>
      </c>
    </row>
    <row r="1738" spans="2:8" s="41" customFormat="1">
      <c r="B1738" s="403" t="s">
        <v>3702</v>
      </c>
      <c r="C1738" s="404" t="s">
        <v>3703</v>
      </c>
      <c r="D1738" s="404" t="s">
        <v>3682</v>
      </c>
      <c r="E1738" s="404" t="s">
        <v>3683</v>
      </c>
      <c r="F1738" s="404" t="s">
        <v>3511</v>
      </c>
      <c r="G1738" s="367" t="s">
        <v>2097</v>
      </c>
      <c r="H1738" s="400" t="s">
        <v>2098</v>
      </c>
    </row>
    <row r="1739" spans="2:8" s="41" customFormat="1">
      <c r="B1739" s="403" t="s">
        <v>3704</v>
      </c>
      <c r="C1739" s="404" t="s">
        <v>3705</v>
      </c>
      <c r="D1739" s="404" t="s">
        <v>3682</v>
      </c>
      <c r="E1739" s="404" t="s">
        <v>3683</v>
      </c>
      <c r="F1739" s="404" t="s">
        <v>3511</v>
      </c>
      <c r="G1739" s="367" t="s">
        <v>2097</v>
      </c>
      <c r="H1739" s="400" t="s">
        <v>2098</v>
      </c>
    </row>
    <row r="1740" spans="2:8" s="41" customFormat="1">
      <c r="B1740" s="403" t="s">
        <v>3706</v>
      </c>
      <c r="C1740" s="404" t="s">
        <v>3707</v>
      </c>
      <c r="D1740" s="404" t="s">
        <v>3682</v>
      </c>
      <c r="E1740" s="404" t="s">
        <v>3683</v>
      </c>
      <c r="F1740" s="404" t="s">
        <v>3511</v>
      </c>
      <c r="G1740" s="367" t="s">
        <v>2097</v>
      </c>
      <c r="H1740" s="400" t="s">
        <v>2098</v>
      </c>
    </row>
    <row r="1741" spans="2:8" s="41" customFormat="1">
      <c r="B1741" s="403" t="s">
        <v>3708</v>
      </c>
      <c r="C1741" s="404" t="s">
        <v>3709</v>
      </c>
      <c r="D1741" s="404" t="s">
        <v>3682</v>
      </c>
      <c r="E1741" s="404" t="s">
        <v>3683</v>
      </c>
      <c r="F1741" s="404" t="s">
        <v>3511</v>
      </c>
      <c r="G1741" s="367" t="s">
        <v>2097</v>
      </c>
      <c r="H1741" s="400" t="s">
        <v>2098</v>
      </c>
    </row>
    <row r="1742" spans="2:8" s="41" customFormat="1">
      <c r="B1742" s="403" t="s">
        <v>3710</v>
      </c>
      <c r="C1742" s="404" t="s">
        <v>3711</v>
      </c>
      <c r="D1742" s="404" t="s">
        <v>3682</v>
      </c>
      <c r="E1742" s="404" t="s">
        <v>3683</v>
      </c>
      <c r="F1742" s="404" t="s">
        <v>3511</v>
      </c>
      <c r="G1742" s="367" t="s">
        <v>2097</v>
      </c>
      <c r="H1742" s="400" t="s">
        <v>2098</v>
      </c>
    </row>
    <row r="1743" spans="2:8" s="41" customFormat="1">
      <c r="B1743" s="403" t="s">
        <v>3712</v>
      </c>
      <c r="C1743" s="404" t="s">
        <v>3713</v>
      </c>
      <c r="D1743" s="404" t="s">
        <v>3682</v>
      </c>
      <c r="E1743" s="404" t="s">
        <v>3683</v>
      </c>
      <c r="F1743" s="404" t="s">
        <v>3511</v>
      </c>
      <c r="G1743" s="367" t="s">
        <v>2097</v>
      </c>
      <c r="H1743" s="400" t="s">
        <v>2098</v>
      </c>
    </row>
    <row r="1744" spans="2:8" s="41" customFormat="1">
      <c r="B1744" s="403" t="s">
        <v>3714</v>
      </c>
      <c r="C1744" s="404" t="s">
        <v>3715</v>
      </c>
      <c r="D1744" s="404" t="s">
        <v>3682</v>
      </c>
      <c r="E1744" s="404" t="s">
        <v>3683</v>
      </c>
      <c r="F1744" s="404" t="s">
        <v>3511</v>
      </c>
      <c r="G1744" s="367" t="s">
        <v>2097</v>
      </c>
      <c r="H1744" s="400" t="s">
        <v>2098</v>
      </c>
    </row>
    <row r="1745" spans="2:8" s="41" customFormat="1">
      <c r="B1745" s="403" t="s">
        <v>3716</v>
      </c>
      <c r="C1745" s="404" t="s">
        <v>3717</v>
      </c>
      <c r="D1745" s="404" t="s">
        <v>3682</v>
      </c>
      <c r="E1745" s="404" t="s">
        <v>3683</v>
      </c>
      <c r="F1745" s="404" t="s">
        <v>3511</v>
      </c>
      <c r="G1745" s="367" t="s">
        <v>2097</v>
      </c>
      <c r="H1745" s="400" t="s">
        <v>2098</v>
      </c>
    </row>
    <row r="1746" spans="2:8" s="41" customFormat="1">
      <c r="B1746" s="403" t="s">
        <v>3718</v>
      </c>
      <c r="C1746" s="404" t="s">
        <v>3719</v>
      </c>
      <c r="D1746" s="404" t="s">
        <v>3682</v>
      </c>
      <c r="E1746" s="404" t="s">
        <v>3683</v>
      </c>
      <c r="F1746" s="404" t="s">
        <v>3511</v>
      </c>
      <c r="G1746" s="367" t="s">
        <v>2097</v>
      </c>
      <c r="H1746" s="400" t="s">
        <v>2098</v>
      </c>
    </row>
    <row r="1747" spans="2:8" s="41" customFormat="1">
      <c r="B1747" s="403" t="s">
        <v>3720</v>
      </c>
      <c r="C1747" s="404" t="s">
        <v>3721</v>
      </c>
      <c r="D1747" s="404" t="s">
        <v>3682</v>
      </c>
      <c r="E1747" s="404" t="s">
        <v>3683</v>
      </c>
      <c r="F1747" s="404" t="s">
        <v>3511</v>
      </c>
      <c r="G1747" s="367" t="s">
        <v>2097</v>
      </c>
      <c r="H1747" s="400" t="s">
        <v>2098</v>
      </c>
    </row>
    <row r="1748" spans="2:8" s="41" customFormat="1">
      <c r="B1748" s="403" t="s">
        <v>3722</v>
      </c>
      <c r="C1748" s="404" t="s">
        <v>3723</v>
      </c>
      <c r="D1748" s="404" t="s">
        <v>3682</v>
      </c>
      <c r="E1748" s="404" t="s">
        <v>3683</v>
      </c>
      <c r="F1748" s="404" t="s">
        <v>3511</v>
      </c>
      <c r="G1748" s="367" t="s">
        <v>2097</v>
      </c>
      <c r="H1748" s="400" t="s">
        <v>2098</v>
      </c>
    </row>
    <row r="1749" spans="2:8" s="41" customFormat="1">
      <c r="B1749" s="403" t="s">
        <v>3724</v>
      </c>
      <c r="C1749" s="404" t="s">
        <v>3725</v>
      </c>
      <c r="D1749" s="404" t="s">
        <v>3682</v>
      </c>
      <c r="E1749" s="404" t="s">
        <v>3683</v>
      </c>
      <c r="F1749" s="404" t="s">
        <v>3511</v>
      </c>
      <c r="G1749" s="367" t="s">
        <v>2097</v>
      </c>
      <c r="H1749" s="400" t="s">
        <v>2098</v>
      </c>
    </row>
    <row r="1750" spans="2:8" s="41" customFormat="1">
      <c r="B1750" s="403" t="s">
        <v>3726</v>
      </c>
      <c r="C1750" s="404" t="s">
        <v>3727</v>
      </c>
      <c r="D1750" s="404" t="s">
        <v>3682</v>
      </c>
      <c r="E1750" s="404" t="s">
        <v>3683</v>
      </c>
      <c r="F1750" s="404" t="s">
        <v>3511</v>
      </c>
      <c r="G1750" s="367" t="s">
        <v>2097</v>
      </c>
      <c r="H1750" s="400" t="s">
        <v>2098</v>
      </c>
    </row>
    <row r="1751" spans="2:8" s="41" customFormat="1">
      <c r="B1751" s="403" t="s">
        <v>3728</v>
      </c>
      <c r="C1751" s="404" t="s">
        <v>3729</v>
      </c>
      <c r="D1751" s="404" t="s">
        <v>3730</v>
      </c>
      <c r="E1751" s="404" t="s">
        <v>3731</v>
      </c>
      <c r="F1751" s="404" t="s">
        <v>3511</v>
      </c>
      <c r="G1751" s="367" t="s">
        <v>2097</v>
      </c>
      <c r="H1751" s="400" t="s">
        <v>2098</v>
      </c>
    </row>
    <row r="1752" spans="2:8" s="41" customFormat="1">
      <c r="B1752" s="403" t="s">
        <v>3732</v>
      </c>
      <c r="C1752" s="404" t="s">
        <v>3733</v>
      </c>
      <c r="D1752" s="404" t="s">
        <v>3730</v>
      </c>
      <c r="E1752" s="404" t="s">
        <v>3731</v>
      </c>
      <c r="F1752" s="404" t="s">
        <v>3511</v>
      </c>
      <c r="G1752" s="367" t="s">
        <v>2097</v>
      </c>
      <c r="H1752" s="400" t="s">
        <v>2098</v>
      </c>
    </row>
    <row r="1753" spans="2:8" s="41" customFormat="1">
      <c r="B1753" s="403" t="s">
        <v>3734</v>
      </c>
      <c r="C1753" s="404" t="s">
        <v>3735</v>
      </c>
      <c r="D1753" s="404" t="s">
        <v>3730</v>
      </c>
      <c r="E1753" s="404" t="s">
        <v>3731</v>
      </c>
      <c r="F1753" s="404" t="s">
        <v>3511</v>
      </c>
      <c r="G1753" s="367" t="s">
        <v>2097</v>
      </c>
      <c r="H1753" s="400" t="s">
        <v>2098</v>
      </c>
    </row>
    <row r="1754" spans="2:8" s="41" customFormat="1">
      <c r="B1754" s="403" t="s">
        <v>3736</v>
      </c>
      <c r="C1754" s="404" t="s">
        <v>3737</v>
      </c>
      <c r="D1754" s="404" t="s">
        <v>3730</v>
      </c>
      <c r="E1754" s="404" t="s">
        <v>3731</v>
      </c>
      <c r="F1754" s="404" t="s">
        <v>3511</v>
      </c>
      <c r="G1754" s="367" t="s">
        <v>2097</v>
      </c>
      <c r="H1754" s="400" t="s">
        <v>2098</v>
      </c>
    </row>
    <row r="1755" spans="2:8" s="41" customFormat="1">
      <c r="B1755" s="403" t="s">
        <v>3738</v>
      </c>
      <c r="C1755" s="404" t="s">
        <v>3739</v>
      </c>
      <c r="D1755" s="404" t="s">
        <v>3730</v>
      </c>
      <c r="E1755" s="404" t="s">
        <v>3731</v>
      </c>
      <c r="F1755" s="404" t="s">
        <v>3511</v>
      </c>
      <c r="G1755" s="367" t="s">
        <v>2097</v>
      </c>
      <c r="H1755" s="400" t="s">
        <v>2098</v>
      </c>
    </row>
    <row r="1756" spans="2:8" s="41" customFormat="1">
      <c r="B1756" s="403" t="s">
        <v>3740</v>
      </c>
      <c r="C1756" s="404" t="s">
        <v>3741</v>
      </c>
      <c r="D1756" s="404" t="s">
        <v>3730</v>
      </c>
      <c r="E1756" s="404" t="s">
        <v>3731</v>
      </c>
      <c r="F1756" s="404" t="s">
        <v>3511</v>
      </c>
      <c r="G1756" s="367" t="s">
        <v>2097</v>
      </c>
      <c r="H1756" s="400" t="s">
        <v>2098</v>
      </c>
    </row>
    <row r="1757" spans="2:8" s="41" customFormat="1">
      <c r="B1757" s="403" t="s">
        <v>3742</v>
      </c>
      <c r="C1757" s="404" t="s">
        <v>3743</v>
      </c>
      <c r="D1757" s="404" t="s">
        <v>3730</v>
      </c>
      <c r="E1757" s="404" t="s">
        <v>3731</v>
      </c>
      <c r="F1757" s="404" t="s">
        <v>3511</v>
      </c>
      <c r="G1757" s="367" t="s">
        <v>2097</v>
      </c>
      <c r="H1757" s="400" t="s">
        <v>2098</v>
      </c>
    </row>
    <row r="1758" spans="2:8" s="41" customFormat="1">
      <c r="B1758" s="403" t="s">
        <v>3744</v>
      </c>
      <c r="C1758" s="404" t="s">
        <v>3745</v>
      </c>
      <c r="D1758" s="404" t="s">
        <v>3730</v>
      </c>
      <c r="E1758" s="404" t="s">
        <v>3731</v>
      </c>
      <c r="F1758" s="404" t="s">
        <v>3511</v>
      </c>
      <c r="G1758" s="367" t="s">
        <v>2097</v>
      </c>
      <c r="H1758" s="400" t="s">
        <v>2098</v>
      </c>
    </row>
    <row r="1759" spans="2:8" s="41" customFormat="1">
      <c r="B1759" s="403" t="s">
        <v>3746</v>
      </c>
      <c r="C1759" s="404" t="s">
        <v>3747</v>
      </c>
      <c r="D1759" s="404" t="s">
        <v>3730</v>
      </c>
      <c r="E1759" s="404" t="s">
        <v>3731</v>
      </c>
      <c r="F1759" s="404" t="s">
        <v>3511</v>
      </c>
      <c r="G1759" s="367" t="s">
        <v>2097</v>
      </c>
      <c r="H1759" s="400" t="s">
        <v>2098</v>
      </c>
    </row>
    <row r="1760" spans="2:8" s="41" customFormat="1">
      <c r="B1760" s="403" t="s">
        <v>3748</v>
      </c>
      <c r="C1760" s="404" t="s">
        <v>3749</v>
      </c>
      <c r="D1760" s="404" t="s">
        <v>3730</v>
      </c>
      <c r="E1760" s="404" t="s">
        <v>3731</v>
      </c>
      <c r="F1760" s="404" t="s">
        <v>3511</v>
      </c>
      <c r="G1760" s="367" t="s">
        <v>2097</v>
      </c>
      <c r="H1760" s="400" t="s">
        <v>2098</v>
      </c>
    </row>
    <row r="1761" spans="2:8" s="41" customFormat="1">
      <c r="B1761" s="403" t="s">
        <v>3750</v>
      </c>
      <c r="C1761" s="404" t="s">
        <v>3751</v>
      </c>
      <c r="D1761" s="404" t="s">
        <v>3730</v>
      </c>
      <c r="E1761" s="404" t="s">
        <v>3731</v>
      </c>
      <c r="F1761" s="404" t="s">
        <v>3511</v>
      </c>
      <c r="G1761" s="367" t="s">
        <v>2097</v>
      </c>
      <c r="H1761" s="400" t="s">
        <v>2098</v>
      </c>
    </row>
    <row r="1762" spans="2:8" s="41" customFormat="1">
      <c r="B1762" s="403" t="s">
        <v>3752</v>
      </c>
      <c r="C1762" s="404" t="s">
        <v>3753</v>
      </c>
      <c r="D1762" s="404" t="s">
        <v>3730</v>
      </c>
      <c r="E1762" s="404" t="s">
        <v>3731</v>
      </c>
      <c r="F1762" s="404" t="s">
        <v>3511</v>
      </c>
      <c r="G1762" s="367" t="s">
        <v>2097</v>
      </c>
      <c r="H1762" s="400" t="s">
        <v>2098</v>
      </c>
    </row>
    <row r="1763" spans="2:8" s="41" customFormat="1">
      <c r="B1763" s="403" t="s">
        <v>3754</v>
      </c>
      <c r="C1763" s="404" t="s">
        <v>3755</v>
      </c>
      <c r="D1763" s="404" t="s">
        <v>3730</v>
      </c>
      <c r="E1763" s="404" t="s">
        <v>3731</v>
      </c>
      <c r="F1763" s="404" t="s">
        <v>3511</v>
      </c>
      <c r="G1763" s="367" t="s">
        <v>2097</v>
      </c>
      <c r="H1763" s="400" t="s">
        <v>2098</v>
      </c>
    </row>
    <row r="1764" spans="2:8" s="41" customFormat="1">
      <c r="B1764" s="403" t="s">
        <v>3756</v>
      </c>
      <c r="C1764" s="404" t="s">
        <v>3757</v>
      </c>
      <c r="D1764" s="404" t="s">
        <v>3730</v>
      </c>
      <c r="E1764" s="404" t="s">
        <v>3731</v>
      </c>
      <c r="F1764" s="404" t="s">
        <v>3511</v>
      </c>
      <c r="G1764" s="367" t="s">
        <v>2097</v>
      </c>
      <c r="H1764" s="400" t="s">
        <v>2098</v>
      </c>
    </row>
    <row r="1765" spans="2:8" s="41" customFormat="1">
      <c r="B1765" s="403" t="s">
        <v>3758</v>
      </c>
      <c r="C1765" s="404" t="s">
        <v>3759</v>
      </c>
      <c r="D1765" s="404" t="s">
        <v>3730</v>
      </c>
      <c r="E1765" s="404" t="s">
        <v>3731</v>
      </c>
      <c r="F1765" s="404" t="s">
        <v>3511</v>
      </c>
      <c r="G1765" s="367" t="s">
        <v>2097</v>
      </c>
      <c r="H1765" s="400" t="s">
        <v>2098</v>
      </c>
    </row>
    <row r="1766" spans="2:8" s="41" customFormat="1">
      <c r="B1766" s="403" t="s">
        <v>3760</v>
      </c>
      <c r="C1766" s="404" t="s">
        <v>3761</v>
      </c>
      <c r="D1766" s="404" t="s">
        <v>3730</v>
      </c>
      <c r="E1766" s="404" t="s">
        <v>3731</v>
      </c>
      <c r="F1766" s="404" t="s">
        <v>3511</v>
      </c>
      <c r="G1766" s="367" t="s">
        <v>2097</v>
      </c>
      <c r="H1766" s="400" t="s">
        <v>2098</v>
      </c>
    </row>
    <row r="1767" spans="2:8" s="41" customFormat="1">
      <c r="B1767" s="403" t="s">
        <v>3762</v>
      </c>
      <c r="C1767" s="404" t="s">
        <v>3763</v>
      </c>
      <c r="D1767" s="404" t="s">
        <v>3730</v>
      </c>
      <c r="E1767" s="404" t="s">
        <v>3731</v>
      </c>
      <c r="F1767" s="404" t="s">
        <v>3511</v>
      </c>
      <c r="G1767" s="367" t="s">
        <v>2097</v>
      </c>
      <c r="H1767" s="400" t="s">
        <v>2098</v>
      </c>
    </row>
    <row r="1768" spans="2:8" s="41" customFormat="1">
      <c r="B1768" s="403" t="s">
        <v>3764</v>
      </c>
      <c r="C1768" s="404" t="s">
        <v>3765</v>
      </c>
      <c r="D1768" s="404" t="s">
        <v>3730</v>
      </c>
      <c r="E1768" s="404" t="s">
        <v>3731</v>
      </c>
      <c r="F1768" s="404" t="s">
        <v>3511</v>
      </c>
      <c r="G1768" s="367" t="s">
        <v>2097</v>
      </c>
      <c r="H1768" s="400" t="s">
        <v>2098</v>
      </c>
    </row>
    <row r="1769" spans="2:8" s="41" customFormat="1">
      <c r="B1769" s="403" t="s">
        <v>3766</v>
      </c>
      <c r="C1769" s="404" t="s">
        <v>3767</v>
      </c>
      <c r="D1769" s="404" t="s">
        <v>3730</v>
      </c>
      <c r="E1769" s="404" t="s">
        <v>3731</v>
      </c>
      <c r="F1769" s="404" t="s">
        <v>3511</v>
      </c>
      <c r="G1769" s="367" t="s">
        <v>2097</v>
      </c>
      <c r="H1769" s="400" t="s">
        <v>2098</v>
      </c>
    </row>
    <row r="1770" spans="2:8" s="41" customFormat="1">
      <c r="B1770" s="403" t="s">
        <v>3768</v>
      </c>
      <c r="C1770" s="404" t="s">
        <v>3769</v>
      </c>
      <c r="D1770" s="404" t="s">
        <v>3730</v>
      </c>
      <c r="E1770" s="404" t="s">
        <v>3731</v>
      </c>
      <c r="F1770" s="404" t="s">
        <v>3511</v>
      </c>
      <c r="G1770" s="367" t="s">
        <v>2097</v>
      </c>
      <c r="H1770" s="400" t="s">
        <v>2098</v>
      </c>
    </row>
    <row r="1771" spans="2:8" s="41" customFormat="1">
      <c r="B1771" s="403" t="s">
        <v>3770</v>
      </c>
      <c r="C1771" s="404" t="s">
        <v>3771</v>
      </c>
      <c r="D1771" s="404" t="s">
        <v>3730</v>
      </c>
      <c r="E1771" s="404" t="s">
        <v>3731</v>
      </c>
      <c r="F1771" s="404" t="s">
        <v>3511</v>
      </c>
      <c r="G1771" s="367" t="s">
        <v>2097</v>
      </c>
      <c r="H1771" s="400" t="s">
        <v>2098</v>
      </c>
    </row>
    <row r="1772" spans="2:8" s="41" customFormat="1">
      <c r="B1772" s="403" t="s">
        <v>3772</v>
      </c>
      <c r="C1772" s="404" t="s">
        <v>3773</v>
      </c>
      <c r="D1772" s="404" t="s">
        <v>3730</v>
      </c>
      <c r="E1772" s="404" t="s">
        <v>3731</v>
      </c>
      <c r="F1772" s="404" t="s">
        <v>3511</v>
      </c>
      <c r="G1772" s="367" t="s">
        <v>2097</v>
      </c>
      <c r="H1772" s="400" t="s">
        <v>2098</v>
      </c>
    </row>
    <row r="1773" spans="2:8" s="41" customFormat="1">
      <c r="B1773" s="403" t="s">
        <v>3774</v>
      </c>
      <c r="C1773" s="404" t="s">
        <v>3775</v>
      </c>
      <c r="D1773" s="404" t="s">
        <v>3730</v>
      </c>
      <c r="E1773" s="404" t="s">
        <v>3731</v>
      </c>
      <c r="F1773" s="404" t="s">
        <v>3511</v>
      </c>
      <c r="G1773" s="367" t="s">
        <v>2097</v>
      </c>
      <c r="H1773" s="400" t="s">
        <v>2098</v>
      </c>
    </row>
    <row r="1774" spans="2:8" s="41" customFormat="1">
      <c r="B1774" s="403" t="s">
        <v>3776</v>
      </c>
      <c r="C1774" s="404" t="s">
        <v>3777</v>
      </c>
      <c r="D1774" s="404" t="s">
        <v>3730</v>
      </c>
      <c r="E1774" s="404" t="s">
        <v>3731</v>
      </c>
      <c r="F1774" s="404" t="s">
        <v>3511</v>
      </c>
      <c r="G1774" s="367" t="s">
        <v>2097</v>
      </c>
      <c r="H1774" s="400" t="s">
        <v>2098</v>
      </c>
    </row>
    <row r="1775" spans="2:8" s="41" customFormat="1">
      <c r="B1775" s="403" t="s">
        <v>3778</v>
      </c>
      <c r="C1775" s="404" t="s">
        <v>3779</v>
      </c>
      <c r="D1775" s="404" t="s">
        <v>3730</v>
      </c>
      <c r="E1775" s="404" t="s">
        <v>3731</v>
      </c>
      <c r="F1775" s="404" t="s">
        <v>3511</v>
      </c>
      <c r="G1775" s="367" t="s">
        <v>2097</v>
      </c>
      <c r="H1775" s="400" t="s">
        <v>2098</v>
      </c>
    </row>
    <row r="1776" spans="2:8" s="41" customFormat="1">
      <c r="B1776" s="403" t="s">
        <v>3780</v>
      </c>
      <c r="C1776" s="404" t="s">
        <v>3781</v>
      </c>
      <c r="D1776" s="404" t="s">
        <v>3730</v>
      </c>
      <c r="E1776" s="404" t="s">
        <v>3731</v>
      </c>
      <c r="F1776" s="404" t="s">
        <v>3511</v>
      </c>
      <c r="G1776" s="367" t="s">
        <v>2097</v>
      </c>
      <c r="H1776" s="400" t="s">
        <v>2098</v>
      </c>
    </row>
    <row r="1777" spans="2:8" s="41" customFormat="1">
      <c r="B1777" s="403" t="s">
        <v>3782</v>
      </c>
      <c r="C1777" s="404" t="s">
        <v>3783</v>
      </c>
      <c r="D1777" s="404" t="s">
        <v>3730</v>
      </c>
      <c r="E1777" s="404" t="s">
        <v>3731</v>
      </c>
      <c r="F1777" s="404" t="s">
        <v>3511</v>
      </c>
      <c r="G1777" s="367" t="s">
        <v>2097</v>
      </c>
      <c r="H1777" s="400" t="s">
        <v>2098</v>
      </c>
    </row>
    <row r="1778" spans="2:8" s="41" customFormat="1">
      <c r="B1778" s="403" t="s">
        <v>3784</v>
      </c>
      <c r="C1778" s="404" t="s">
        <v>3785</v>
      </c>
      <c r="D1778" s="404" t="s">
        <v>3730</v>
      </c>
      <c r="E1778" s="404" t="s">
        <v>3731</v>
      </c>
      <c r="F1778" s="404" t="s">
        <v>3511</v>
      </c>
      <c r="G1778" s="367" t="s">
        <v>2097</v>
      </c>
      <c r="H1778" s="400" t="s">
        <v>2098</v>
      </c>
    </row>
    <row r="1779" spans="2:8" s="41" customFormat="1">
      <c r="B1779" s="403" t="s">
        <v>3786</v>
      </c>
      <c r="C1779" s="404" t="s">
        <v>3787</v>
      </c>
      <c r="D1779" s="404" t="s">
        <v>3730</v>
      </c>
      <c r="E1779" s="404" t="s">
        <v>3731</v>
      </c>
      <c r="F1779" s="404" t="s">
        <v>3511</v>
      </c>
      <c r="G1779" s="367" t="s">
        <v>2097</v>
      </c>
      <c r="H1779" s="400" t="s">
        <v>2098</v>
      </c>
    </row>
    <row r="1780" spans="2:8" s="41" customFormat="1">
      <c r="B1780" s="403" t="s">
        <v>3788</v>
      </c>
      <c r="C1780" s="404" t="s">
        <v>3789</v>
      </c>
      <c r="D1780" s="404" t="s">
        <v>3730</v>
      </c>
      <c r="E1780" s="404" t="s">
        <v>3731</v>
      </c>
      <c r="F1780" s="404" t="s">
        <v>3511</v>
      </c>
      <c r="G1780" s="367" t="s">
        <v>2097</v>
      </c>
      <c r="H1780" s="400" t="s">
        <v>2098</v>
      </c>
    </row>
    <row r="1781" spans="2:8" s="41" customFormat="1">
      <c r="B1781" s="403" t="s">
        <v>3790</v>
      </c>
      <c r="C1781" s="404" t="s">
        <v>3791</v>
      </c>
      <c r="D1781" s="404" t="s">
        <v>3730</v>
      </c>
      <c r="E1781" s="404" t="s">
        <v>3731</v>
      </c>
      <c r="F1781" s="404" t="s">
        <v>3511</v>
      </c>
      <c r="G1781" s="367" t="s">
        <v>2097</v>
      </c>
      <c r="H1781" s="400" t="s">
        <v>2098</v>
      </c>
    </row>
    <row r="1782" spans="2:8" s="41" customFormat="1">
      <c r="B1782" s="403" t="s">
        <v>3792</v>
      </c>
      <c r="C1782" s="404" t="s">
        <v>3793</v>
      </c>
      <c r="D1782" s="404" t="s">
        <v>3730</v>
      </c>
      <c r="E1782" s="404" t="s">
        <v>3731</v>
      </c>
      <c r="F1782" s="404" t="s">
        <v>3511</v>
      </c>
      <c r="G1782" s="367" t="s">
        <v>2097</v>
      </c>
      <c r="H1782" s="400" t="s">
        <v>2098</v>
      </c>
    </row>
    <row r="1783" spans="2:8" s="41" customFormat="1">
      <c r="B1783" s="403" t="s">
        <v>3794</v>
      </c>
      <c r="C1783" s="404" t="s">
        <v>3795</v>
      </c>
      <c r="D1783" s="404" t="s">
        <v>3730</v>
      </c>
      <c r="E1783" s="404" t="s">
        <v>3731</v>
      </c>
      <c r="F1783" s="404" t="s">
        <v>3511</v>
      </c>
      <c r="G1783" s="367" t="s">
        <v>2097</v>
      </c>
      <c r="H1783" s="400" t="s">
        <v>2098</v>
      </c>
    </row>
    <row r="1784" spans="2:8" s="41" customFormat="1">
      <c r="B1784" s="403" t="s">
        <v>3796</v>
      </c>
      <c r="C1784" s="404" t="s">
        <v>3797</v>
      </c>
      <c r="D1784" s="404" t="s">
        <v>3730</v>
      </c>
      <c r="E1784" s="404" t="s">
        <v>3731</v>
      </c>
      <c r="F1784" s="404" t="s">
        <v>3511</v>
      </c>
      <c r="G1784" s="367" t="s">
        <v>2097</v>
      </c>
      <c r="H1784" s="400" t="s">
        <v>2098</v>
      </c>
    </row>
    <row r="1785" spans="2:8" s="41" customFormat="1">
      <c r="B1785" s="403" t="s">
        <v>3798</v>
      </c>
      <c r="C1785" s="404" t="s">
        <v>3799</v>
      </c>
      <c r="D1785" s="404" t="s">
        <v>3730</v>
      </c>
      <c r="E1785" s="404" t="s">
        <v>3731</v>
      </c>
      <c r="F1785" s="404" t="s">
        <v>3511</v>
      </c>
      <c r="G1785" s="367" t="s">
        <v>2097</v>
      </c>
      <c r="H1785" s="400" t="s">
        <v>2098</v>
      </c>
    </row>
    <row r="1786" spans="2:8" s="41" customFormat="1">
      <c r="B1786" s="403" t="s">
        <v>3800</v>
      </c>
      <c r="C1786" s="404" t="s">
        <v>3801</v>
      </c>
      <c r="D1786" s="404" t="s">
        <v>3730</v>
      </c>
      <c r="E1786" s="404" t="s">
        <v>3731</v>
      </c>
      <c r="F1786" s="404" t="s">
        <v>3511</v>
      </c>
      <c r="G1786" s="367" t="s">
        <v>2097</v>
      </c>
      <c r="H1786" s="400" t="s">
        <v>2098</v>
      </c>
    </row>
    <row r="1787" spans="2:8" s="41" customFormat="1">
      <c r="B1787" s="403" t="s">
        <v>3802</v>
      </c>
      <c r="C1787" s="404" t="s">
        <v>3803</v>
      </c>
      <c r="D1787" s="404" t="s">
        <v>3804</v>
      </c>
      <c r="E1787" s="404" t="s">
        <v>3805</v>
      </c>
      <c r="F1787" s="404" t="s">
        <v>3806</v>
      </c>
      <c r="G1787" s="367" t="s">
        <v>2097</v>
      </c>
      <c r="H1787" s="400" t="s">
        <v>2098</v>
      </c>
    </row>
    <row r="1788" spans="2:8" s="41" customFormat="1">
      <c r="B1788" s="403" t="s">
        <v>3807</v>
      </c>
      <c r="C1788" s="404" t="s">
        <v>3808</v>
      </c>
      <c r="D1788" s="404" t="s">
        <v>3804</v>
      </c>
      <c r="E1788" s="404" t="s">
        <v>3805</v>
      </c>
      <c r="F1788" s="404" t="s">
        <v>3806</v>
      </c>
      <c r="G1788" s="367" t="s">
        <v>2097</v>
      </c>
      <c r="H1788" s="400" t="s">
        <v>2098</v>
      </c>
    </row>
    <row r="1789" spans="2:8" s="41" customFormat="1">
      <c r="B1789" s="403" t="s">
        <v>3809</v>
      </c>
      <c r="C1789" s="404" t="s">
        <v>3810</v>
      </c>
      <c r="D1789" s="404" t="s">
        <v>3804</v>
      </c>
      <c r="E1789" s="404" t="s">
        <v>3805</v>
      </c>
      <c r="F1789" s="404" t="s">
        <v>3806</v>
      </c>
      <c r="G1789" s="367" t="s">
        <v>2097</v>
      </c>
      <c r="H1789" s="400" t="s">
        <v>2098</v>
      </c>
    </row>
    <row r="1790" spans="2:8" s="41" customFormat="1">
      <c r="B1790" s="403" t="s">
        <v>3811</v>
      </c>
      <c r="C1790" s="404" t="s">
        <v>3812</v>
      </c>
      <c r="D1790" s="404" t="s">
        <v>3804</v>
      </c>
      <c r="E1790" s="404" t="s">
        <v>3805</v>
      </c>
      <c r="F1790" s="404" t="s">
        <v>3806</v>
      </c>
      <c r="G1790" s="367" t="s">
        <v>2097</v>
      </c>
      <c r="H1790" s="400" t="s">
        <v>2098</v>
      </c>
    </row>
    <row r="1791" spans="2:8" s="41" customFormat="1">
      <c r="B1791" s="403" t="s">
        <v>3813</v>
      </c>
      <c r="C1791" s="404" t="s">
        <v>3814</v>
      </c>
      <c r="D1791" s="404" t="s">
        <v>3804</v>
      </c>
      <c r="E1791" s="404" t="s">
        <v>3805</v>
      </c>
      <c r="F1791" s="404" t="s">
        <v>3806</v>
      </c>
      <c r="G1791" s="367" t="s">
        <v>2097</v>
      </c>
      <c r="H1791" s="400" t="s">
        <v>2098</v>
      </c>
    </row>
    <row r="1792" spans="2:8" s="41" customFormat="1">
      <c r="B1792" s="403" t="s">
        <v>3815</v>
      </c>
      <c r="C1792" s="404" t="s">
        <v>3816</v>
      </c>
      <c r="D1792" s="404" t="s">
        <v>3804</v>
      </c>
      <c r="E1792" s="404" t="s">
        <v>3805</v>
      </c>
      <c r="F1792" s="404" t="s">
        <v>3806</v>
      </c>
      <c r="G1792" s="367" t="s">
        <v>2097</v>
      </c>
      <c r="H1792" s="400" t="s">
        <v>2098</v>
      </c>
    </row>
    <row r="1793" spans="2:8" s="41" customFormat="1">
      <c r="B1793" s="403" t="s">
        <v>3817</v>
      </c>
      <c r="C1793" s="404" t="s">
        <v>3818</v>
      </c>
      <c r="D1793" s="404" t="s">
        <v>3804</v>
      </c>
      <c r="E1793" s="404" t="s">
        <v>3805</v>
      </c>
      <c r="F1793" s="404" t="s">
        <v>3806</v>
      </c>
      <c r="G1793" s="367" t="s">
        <v>2217</v>
      </c>
      <c r="H1793" s="400" t="s">
        <v>2098</v>
      </c>
    </row>
    <row r="1794" spans="2:8" s="41" customFormat="1">
      <c r="B1794" s="403" t="s">
        <v>3819</v>
      </c>
      <c r="C1794" s="404" t="s">
        <v>3820</v>
      </c>
      <c r="D1794" s="404" t="s">
        <v>3804</v>
      </c>
      <c r="E1794" s="404" t="s">
        <v>3805</v>
      </c>
      <c r="F1794" s="404" t="s">
        <v>3806</v>
      </c>
      <c r="G1794" s="367" t="s">
        <v>2217</v>
      </c>
      <c r="H1794" s="400" t="s">
        <v>2098</v>
      </c>
    </row>
    <row r="1795" spans="2:8" s="41" customFormat="1">
      <c r="B1795" s="403" t="s">
        <v>3821</v>
      </c>
      <c r="C1795" s="404" t="s">
        <v>3822</v>
      </c>
      <c r="D1795" s="404" t="s">
        <v>3804</v>
      </c>
      <c r="E1795" s="404" t="s">
        <v>3805</v>
      </c>
      <c r="F1795" s="404" t="s">
        <v>3806</v>
      </c>
      <c r="G1795" s="367" t="s">
        <v>2097</v>
      </c>
      <c r="H1795" s="400" t="s">
        <v>2098</v>
      </c>
    </row>
    <row r="1796" spans="2:8" s="41" customFormat="1">
      <c r="B1796" s="403" t="s">
        <v>3823</v>
      </c>
      <c r="C1796" s="404" t="s">
        <v>3824</v>
      </c>
      <c r="D1796" s="404" t="s">
        <v>3804</v>
      </c>
      <c r="E1796" s="404" t="s">
        <v>3805</v>
      </c>
      <c r="F1796" s="404" t="s">
        <v>3806</v>
      </c>
      <c r="G1796" s="367" t="s">
        <v>2217</v>
      </c>
      <c r="H1796" s="400" t="s">
        <v>2098</v>
      </c>
    </row>
    <row r="1797" spans="2:8" s="41" customFormat="1">
      <c r="B1797" s="403" t="s">
        <v>3825</v>
      </c>
      <c r="C1797" s="404" t="s">
        <v>3826</v>
      </c>
      <c r="D1797" s="404" t="s">
        <v>3804</v>
      </c>
      <c r="E1797" s="404" t="s">
        <v>3805</v>
      </c>
      <c r="F1797" s="404" t="s">
        <v>3806</v>
      </c>
      <c r="G1797" s="367" t="s">
        <v>2217</v>
      </c>
      <c r="H1797" s="400" t="s">
        <v>2098</v>
      </c>
    </row>
    <row r="1798" spans="2:8" s="41" customFormat="1">
      <c r="B1798" s="403" t="s">
        <v>3827</v>
      </c>
      <c r="C1798" s="404" t="s">
        <v>3828</v>
      </c>
      <c r="D1798" s="404" t="s">
        <v>3804</v>
      </c>
      <c r="E1798" s="404" t="s">
        <v>3805</v>
      </c>
      <c r="F1798" s="404" t="s">
        <v>3806</v>
      </c>
      <c r="G1798" s="367" t="s">
        <v>2097</v>
      </c>
      <c r="H1798" s="400" t="s">
        <v>2098</v>
      </c>
    </row>
    <row r="1799" spans="2:8" s="41" customFormat="1">
      <c r="B1799" s="403" t="s">
        <v>3829</v>
      </c>
      <c r="C1799" s="404" t="s">
        <v>3830</v>
      </c>
      <c r="D1799" s="404" t="s">
        <v>3804</v>
      </c>
      <c r="E1799" s="404" t="s">
        <v>3805</v>
      </c>
      <c r="F1799" s="404" t="s">
        <v>3806</v>
      </c>
      <c r="G1799" s="367" t="s">
        <v>2217</v>
      </c>
      <c r="H1799" s="400" t="s">
        <v>2098</v>
      </c>
    </row>
    <row r="1800" spans="2:8" s="41" customFormat="1">
      <c r="B1800" s="403" t="s">
        <v>3831</v>
      </c>
      <c r="C1800" s="404" t="s">
        <v>3832</v>
      </c>
      <c r="D1800" s="404" t="s">
        <v>3804</v>
      </c>
      <c r="E1800" s="404" t="s">
        <v>3805</v>
      </c>
      <c r="F1800" s="404" t="s">
        <v>3806</v>
      </c>
      <c r="G1800" s="367" t="s">
        <v>2217</v>
      </c>
      <c r="H1800" s="400" t="s">
        <v>2098</v>
      </c>
    </row>
    <row r="1801" spans="2:8" s="41" customFormat="1">
      <c r="B1801" s="403" t="s">
        <v>3833</v>
      </c>
      <c r="C1801" s="404" t="s">
        <v>3834</v>
      </c>
      <c r="D1801" s="404" t="s">
        <v>3804</v>
      </c>
      <c r="E1801" s="404" t="s">
        <v>3805</v>
      </c>
      <c r="F1801" s="404" t="s">
        <v>3806</v>
      </c>
      <c r="G1801" s="367" t="s">
        <v>2217</v>
      </c>
      <c r="H1801" s="400" t="s">
        <v>2098</v>
      </c>
    </row>
    <row r="1802" spans="2:8" s="41" customFormat="1">
      <c r="B1802" s="403" t="s">
        <v>3835</v>
      </c>
      <c r="C1802" s="404" t="s">
        <v>3836</v>
      </c>
      <c r="D1802" s="404" t="s">
        <v>3804</v>
      </c>
      <c r="E1802" s="404" t="s">
        <v>3805</v>
      </c>
      <c r="F1802" s="404" t="s">
        <v>3806</v>
      </c>
      <c r="G1802" s="367" t="s">
        <v>2217</v>
      </c>
      <c r="H1802" s="400" t="s">
        <v>2098</v>
      </c>
    </row>
    <row r="1803" spans="2:8" s="41" customFormat="1">
      <c r="B1803" s="403" t="s">
        <v>3837</v>
      </c>
      <c r="C1803" s="404" t="s">
        <v>3838</v>
      </c>
      <c r="D1803" s="404" t="s">
        <v>3804</v>
      </c>
      <c r="E1803" s="404" t="s">
        <v>3805</v>
      </c>
      <c r="F1803" s="404" t="s">
        <v>3806</v>
      </c>
      <c r="G1803" s="367" t="s">
        <v>2217</v>
      </c>
      <c r="H1803" s="400" t="s">
        <v>2098</v>
      </c>
    </row>
    <row r="1804" spans="2:8" s="41" customFormat="1">
      <c r="B1804" s="403" t="s">
        <v>3839</v>
      </c>
      <c r="C1804" s="404" t="s">
        <v>3840</v>
      </c>
      <c r="D1804" s="404" t="s">
        <v>3804</v>
      </c>
      <c r="E1804" s="404" t="s">
        <v>3805</v>
      </c>
      <c r="F1804" s="404" t="s">
        <v>3806</v>
      </c>
      <c r="G1804" s="367" t="s">
        <v>2217</v>
      </c>
      <c r="H1804" s="400" t="s">
        <v>2098</v>
      </c>
    </row>
    <row r="1805" spans="2:8" s="41" customFormat="1">
      <c r="B1805" s="403" t="s">
        <v>3841</v>
      </c>
      <c r="C1805" s="404" t="s">
        <v>3842</v>
      </c>
      <c r="D1805" s="404" t="s">
        <v>3804</v>
      </c>
      <c r="E1805" s="404" t="s">
        <v>3805</v>
      </c>
      <c r="F1805" s="404" t="s">
        <v>3806</v>
      </c>
      <c r="G1805" s="367" t="s">
        <v>2217</v>
      </c>
      <c r="H1805" s="400" t="s">
        <v>2098</v>
      </c>
    </row>
    <row r="1806" spans="2:8" s="41" customFormat="1">
      <c r="B1806" s="403" t="s">
        <v>3843</v>
      </c>
      <c r="C1806" s="404" t="s">
        <v>3844</v>
      </c>
      <c r="D1806" s="404" t="s">
        <v>3804</v>
      </c>
      <c r="E1806" s="404" t="s">
        <v>3805</v>
      </c>
      <c r="F1806" s="404" t="s">
        <v>3806</v>
      </c>
      <c r="G1806" s="367" t="s">
        <v>2217</v>
      </c>
      <c r="H1806" s="400" t="s">
        <v>2098</v>
      </c>
    </row>
    <row r="1807" spans="2:8" s="41" customFormat="1">
      <c r="B1807" s="403" t="s">
        <v>3845</v>
      </c>
      <c r="C1807" s="404" t="s">
        <v>3846</v>
      </c>
      <c r="D1807" s="404" t="s">
        <v>3804</v>
      </c>
      <c r="E1807" s="404" t="s">
        <v>3805</v>
      </c>
      <c r="F1807" s="404" t="s">
        <v>3806</v>
      </c>
      <c r="G1807" s="367" t="s">
        <v>2097</v>
      </c>
      <c r="H1807" s="400" t="s">
        <v>2098</v>
      </c>
    </row>
    <row r="1808" spans="2:8" s="41" customFormat="1">
      <c r="B1808" s="403" t="s">
        <v>3847</v>
      </c>
      <c r="C1808" s="404" t="s">
        <v>3848</v>
      </c>
      <c r="D1808" s="404" t="s">
        <v>3804</v>
      </c>
      <c r="E1808" s="404" t="s">
        <v>3805</v>
      </c>
      <c r="F1808" s="404" t="s">
        <v>3806</v>
      </c>
      <c r="G1808" s="367" t="s">
        <v>2217</v>
      </c>
      <c r="H1808" s="400" t="s">
        <v>2098</v>
      </c>
    </row>
    <row r="1809" spans="2:8" s="41" customFormat="1">
      <c r="B1809" s="403" t="s">
        <v>3849</v>
      </c>
      <c r="C1809" s="404" t="s">
        <v>3850</v>
      </c>
      <c r="D1809" s="404" t="s">
        <v>3804</v>
      </c>
      <c r="E1809" s="404" t="s">
        <v>3805</v>
      </c>
      <c r="F1809" s="404" t="s">
        <v>3806</v>
      </c>
      <c r="G1809" s="367" t="s">
        <v>2217</v>
      </c>
      <c r="H1809" s="400" t="s">
        <v>2098</v>
      </c>
    </row>
    <row r="1810" spans="2:8" s="41" customFormat="1">
      <c r="B1810" s="403" t="s">
        <v>3851</v>
      </c>
      <c r="C1810" s="404" t="s">
        <v>3852</v>
      </c>
      <c r="D1810" s="404" t="s">
        <v>3804</v>
      </c>
      <c r="E1810" s="404" t="s">
        <v>3805</v>
      </c>
      <c r="F1810" s="404" t="s">
        <v>3806</v>
      </c>
      <c r="G1810" s="367" t="s">
        <v>2217</v>
      </c>
      <c r="H1810" s="400" t="s">
        <v>2098</v>
      </c>
    </row>
    <row r="1811" spans="2:8" s="41" customFormat="1">
      <c r="B1811" s="403" t="s">
        <v>3853</v>
      </c>
      <c r="C1811" s="404" t="s">
        <v>3854</v>
      </c>
      <c r="D1811" s="404" t="s">
        <v>3804</v>
      </c>
      <c r="E1811" s="404" t="s">
        <v>3805</v>
      </c>
      <c r="F1811" s="404" t="s">
        <v>3806</v>
      </c>
      <c r="G1811" s="367" t="s">
        <v>2217</v>
      </c>
      <c r="H1811" s="400" t="s">
        <v>2098</v>
      </c>
    </row>
    <row r="1812" spans="2:8" s="41" customFormat="1">
      <c r="B1812" s="403" t="s">
        <v>3855</v>
      </c>
      <c r="C1812" s="404" t="s">
        <v>3856</v>
      </c>
      <c r="D1812" s="404" t="s">
        <v>3804</v>
      </c>
      <c r="E1812" s="404" t="s">
        <v>3805</v>
      </c>
      <c r="F1812" s="404" t="s">
        <v>3806</v>
      </c>
      <c r="G1812" s="367" t="s">
        <v>2217</v>
      </c>
      <c r="H1812" s="400" t="s">
        <v>2098</v>
      </c>
    </row>
    <row r="1813" spans="2:8" s="41" customFormat="1">
      <c r="B1813" s="403" t="s">
        <v>3857</v>
      </c>
      <c r="C1813" s="404" t="s">
        <v>3858</v>
      </c>
      <c r="D1813" s="404" t="s">
        <v>3804</v>
      </c>
      <c r="E1813" s="404" t="s">
        <v>3805</v>
      </c>
      <c r="F1813" s="404" t="s">
        <v>3806</v>
      </c>
      <c r="G1813" s="367" t="s">
        <v>2217</v>
      </c>
      <c r="H1813" s="400" t="s">
        <v>2098</v>
      </c>
    </row>
    <row r="1814" spans="2:8" s="41" customFormat="1">
      <c r="B1814" s="403" t="s">
        <v>3859</v>
      </c>
      <c r="C1814" s="404" t="s">
        <v>3860</v>
      </c>
      <c r="D1814" s="404" t="s">
        <v>3804</v>
      </c>
      <c r="E1814" s="404" t="s">
        <v>3805</v>
      </c>
      <c r="F1814" s="404" t="s">
        <v>3806</v>
      </c>
      <c r="G1814" s="367" t="s">
        <v>2217</v>
      </c>
      <c r="H1814" s="400" t="s">
        <v>2098</v>
      </c>
    </row>
    <row r="1815" spans="2:8" s="41" customFormat="1">
      <c r="B1815" s="403" t="s">
        <v>3861</v>
      </c>
      <c r="C1815" s="404" t="s">
        <v>3862</v>
      </c>
      <c r="D1815" s="404" t="s">
        <v>3804</v>
      </c>
      <c r="E1815" s="404" t="s">
        <v>3805</v>
      </c>
      <c r="F1815" s="404" t="s">
        <v>3806</v>
      </c>
      <c r="G1815" s="367" t="s">
        <v>2217</v>
      </c>
      <c r="H1815" s="400" t="s">
        <v>2098</v>
      </c>
    </row>
    <row r="1816" spans="2:8" s="41" customFormat="1">
      <c r="B1816" s="403" t="s">
        <v>3863</v>
      </c>
      <c r="C1816" s="404" t="s">
        <v>3864</v>
      </c>
      <c r="D1816" s="404" t="s">
        <v>3804</v>
      </c>
      <c r="E1816" s="404" t="s">
        <v>3805</v>
      </c>
      <c r="F1816" s="404" t="s">
        <v>3806</v>
      </c>
      <c r="G1816" s="367" t="s">
        <v>2217</v>
      </c>
      <c r="H1816" s="400" t="s">
        <v>2098</v>
      </c>
    </row>
    <row r="1817" spans="2:8" s="41" customFormat="1">
      <c r="B1817" s="403" t="s">
        <v>3865</v>
      </c>
      <c r="C1817" s="404" t="s">
        <v>3866</v>
      </c>
      <c r="D1817" s="404" t="s">
        <v>3804</v>
      </c>
      <c r="E1817" s="404" t="s">
        <v>3805</v>
      </c>
      <c r="F1817" s="404" t="s">
        <v>3806</v>
      </c>
      <c r="G1817" s="367" t="s">
        <v>2217</v>
      </c>
      <c r="H1817" s="400" t="s">
        <v>2098</v>
      </c>
    </row>
    <row r="1818" spans="2:8" s="41" customFormat="1">
      <c r="B1818" s="403" t="s">
        <v>3867</v>
      </c>
      <c r="C1818" s="404" t="s">
        <v>3868</v>
      </c>
      <c r="D1818" s="404" t="s">
        <v>3804</v>
      </c>
      <c r="E1818" s="404" t="s">
        <v>3805</v>
      </c>
      <c r="F1818" s="404" t="s">
        <v>3806</v>
      </c>
      <c r="G1818" s="367" t="s">
        <v>2217</v>
      </c>
      <c r="H1818" s="400" t="s">
        <v>2098</v>
      </c>
    </row>
    <row r="1819" spans="2:8" s="41" customFormat="1">
      <c r="B1819" s="403" t="s">
        <v>3869</v>
      </c>
      <c r="C1819" s="404" t="s">
        <v>3870</v>
      </c>
      <c r="D1819" s="404" t="s">
        <v>3804</v>
      </c>
      <c r="E1819" s="404" t="s">
        <v>3805</v>
      </c>
      <c r="F1819" s="404" t="s">
        <v>3806</v>
      </c>
      <c r="G1819" s="367" t="s">
        <v>2217</v>
      </c>
      <c r="H1819" s="400" t="s">
        <v>2098</v>
      </c>
    </row>
    <row r="1820" spans="2:8" s="41" customFormat="1">
      <c r="B1820" s="403" t="s">
        <v>3871</v>
      </c>
      <c r="C1820" s="404" t="s">
        <v>3872</v>
      </c>
      <c r="D1820" s="404" t="s">
        <v>3804</v>
      </c>
      <c r="E1820" s="404" t="s">
        <v>3805</v>
      </c>
      <c r="F1820" s="404" t="s">
        <v>3806</v>
      </c>
      <c r="G1820" s="367" t="s">
        <v>2217</v>
      </c>
      <c r="H1820" s="400" t="s">
        <v>2098</v>
      </c>
    </row>
    <row r="1821" spans="2:8" s="41" customFormat="1">
      <c r="B1821" s="403" t="s">
        <v>3873</v>
      </c>
      <c r="C1821" s="404" t="s">
        <v>3874</v>
      </c>
      <c r="D1821" s="404" t="s">
        <v>3804</v>
      </c>
      <c r="E1821" s="404" t="s">
        <v>3805</v>
      </c>
      <c r="F1821" s="404" t="s">
        <v>3806</v>
      </c>
      <c r="G1821" s="367" t="s">
        <v>2217</v>
      </c>
      <c r="H1821" s="400" t="s">
        <v>2098</v>
      </c>
    </row>
    <row r="1822" spans="2:8" s="41" customFormat="1">
      <c r="B1822" s="403" t="s">
        <v>3875</v>
      </c>
      <c r="C1822" s="404" t="s">
        <v>3876</v>
      </c>
      <c r="D1822" s="404" t="s">
        <v>3804</v>
      </c>
      <c r="E1822" s="404" t="s">
        <v>3805</v>
      </c>
      <c r="F1822" s="404" t="s">
        <v>3806</v>
      </c>
      <c r="G1822" s="367" t="s">
        <v>2217</v>
      </c>
      <c r="H1822" s="400" t="s">
        <v>2098</v>
      </c>
    </row>
    <row r="1823" spans="2:8" s="41" customFormat="1">
      <c r="B1823" s="403" t="s">
        <v>3877</v>
      </c>
      <c r="C1823" s="404" t="s">
        <v>3878</v>
      </c>
      <c r="D1823" s="404" t="s">
        <v>3804</v>
      </c>
      <c r="E1823" s="404" t="s">
        <v>3805</v>
      </c>
      <c r="F1823" s="404" t="s">
        <v>3806</v>
      </c>
      <c r="G1823" s="367" t="s">
        <v>2217</v>
      </c>
      <c r="H1823" s="400" t="s">
        <v>2098</v>
      </c>
    </row>
    <row r="1824" spans="2:8" s="41" customFormat="1">
      <c r="B1824" s="403" t="s">
        <v>3879</v>
      </c>
      <c r="C1824" s="404" t="s">
        <v>3880</v>
      </c>
      <c r="D1824" s="404" t="s">
        <v>3804</v>
      </c>
      <c r="E1824" s="404" t="s">
        <v>3805</v>
      </c>
      <c r="F1824" s="404" t="s">
        <v>3806</v>
      </c>
      <c r="G1824" s="367" t="s">
        <v>2217</v>
      </c>
      <c r="H1824" s="400" t="s">
        <v>2098</v>
      </c>
    </row>
    <row r="1825" spans="2:8" s="41" customFormat="1">
      <c r="B1825" s="403" t="s">
        <v>3881</v>
      </c>
      <c r="C1825" s="404" t="s">
        <v>3882</v>
      </c>
      <c r="D1825" s="404" t="s">
        <v>3804</v>
      </c>
      <c r="E1825" s="404" t="s">
        <v>3805</v>
      </c>
      <c r="F1825" s="404" t="s">
        <v>3806</v>
      </c>
      <c r="G1825" s="367" t="s">
        <v>2217</v>
      </c>
      <c r="H1825" s="400" t="s">
        <v>2098</v>
      </c>
    </row>
    <row r="1826" spans="2:8" s="41" customFormat="1">
      <c r="B1826" s="403" t="s">
        <v>3883</v>
      </c>
      <c r="C1826" s="404" t="s">
        <v>3884</v>
      </c>
      <c r="D1826" s="404" t="s">
        <v>3804</v>
      </c>
      <c r="E1826" s="404" t="s">
        <v>3805</v>
      </c>
      <c r="F1826" s="404" t="s">
        <v>3806</v>
      </c>
      <c r="G1826" s="367" t="s">
        <v>2217</v>
      </c>
      <c r="H1826" s="400" t="s">
        <v>2098</v>
      </c>
    </row>
    <row r="1827" spans="2:8" s="41" customFormat="1">
      <c r="B1827" s="403" t="s">
        <v>3885</v>
      </c>
      <c r="C1827" s="404" t="s">
        <v>3886</v>
      </c>
      <c r="D1827" s="404" t="s">
        <v>3804</v>
      </c>
      <c r="E1827" s="404" t="s">
        <v>3805</v>
      </c>
      <c r="F1827" s="404" t="s">
        <v>3806</v>
      </c>
      <c r="G1827" s="367" t="s">
        <v>2217</v>
      </c>
      <c r="H1827" s="400" t="s">
        <v>2098</v>
      </c>
    </row>
    <row r="1828" spans="2:8" s="41" customFormat="1">
      <c r="B1828" s="403" t="s">
        <v>3887</v>
      </c>
      <c r="C1828" s="404" t="s">
        <v>3888</v>
      </c>
      <c r="D1828" s="404" t="s">
        <v>3804</v>
      </c>
      <c r="E1828" s="404" t="s">
        <v>3805</v>
      </c>
      <c r="F1828" s="404" t="s">
        <v>3806</v>
      </c>
      <c r="G1828" s="367" t="s">
        <v>2217</v>
      </c>
      <c r="H1828" s="400" t="s">
        <v>2098</v>
      </c>
    </row>
    <row r="1829" spans="2:8" s="41" customFormat="1">
      <c r="B1829" s="403" t="s">
        <v>3889</v>
      </c>
      <c r="C1829" s="404" t="s">
        <v>3890</v>
      </c>
      <c r="D1829" s="404" t="s">
        <v>3804</v>
      </c>
      <c r="E1829" s="404" t="s">
        <v>3805</v>
      </c>
      <c r="F1829" s="404" t="s">
        <v>3806</v>
      </c>
      <c r="G1829" s="367" t="s">
        <v>2217</v>
      </c>
      <c r="H1829" s="400" t="s">
        <v>2098</v>
      </c>
    </row>
    <row r="1830" spans="2:8" s="41" customFormat="1">
      <c r="B1830" s="403" t="s">
        <v>3891</v>
      </c>
      <c r="C1830" s="404" t="s">
        <v>3892</v>
      </c>
      <c r="D1830" s="404" t="s">
        <v>3804</v>
      </c>
      <c r="E1830" s="404" t="s">
        <v>3805</v>
      </c>
      <c r="F1830" s="404" t="s">
        <v>3806</v>
      </c>
      <c r="G1830" s="367" t="s">
        <v>2217</v>
      </c>
      <c r="H1830" s="400" t="s">
        <v>2098</v>
      </c>
    </row>
    <row r="1831" spans="2:8" s="41" customFormat="1">
      <c r="B1831" s="403" t="s">
        <v>3893</v>
      </c>
      <c r="C1831" s="404" t="s">
        <v>3894</v>
      </c>
      <c r="D1831" s="404" t="s">
        <v>3804</v>
      </c>
      <c r="E1831" s="404" t="s">
        <v>3805</v>
      </c>
      <c r="F1831" s="404" t="s">
        <v>3806</v>
      </c>
      <c r="G1831" s="367" t="s">
        <v>2217</v>
      </c>
      <c r="H1831" s="400" t="s">
        <v>2098</v>
      </c>
    </row>
    <row r="1832" spans="2:8" s="41" customFormat="1">
      <c r="B1832" s="403" t="s">
        <v>3895</v>
      </c>
      <c r="C1832" s="404" t="s">
        <v>3896</v>
      </c>
      <c r="D1832" s="404" t="s">
        <v>3804</v>
      </c>
      <c r="E1832" s="404" t="s">
        <v>3805</v>
      </c>
      <c r="F1832" s="404" t="s">
        <v>3806</v>
      </c>
      <c r="G1832" s="367" t="s">
        <v>2217</v>
      </c>
      <c r="H1832" s="400" t="s">
        <v>2098</v>
      </c>
    </row>
    <row r="1833" spans="2:8" s="41" customFormat="1">
      <c r="B1833" s="403" t="s">
        <v>3897</v>
      </c>
      <c r="C1833" s="404" t="s">
        <v>3898</v>
      </c>
      <c r="D1833" s="404" t="s">
        <v>3804</v>
      </c>
      <c r="E1833" s="404" t="s">
        <v>3805</v>
      </c>
      <c r="F1833" s="404" t="s">
        <v>3806</v>
      </c>
      <c r="G1833" s="367" t="s">
        <v>2217</v>
      </c>
      <c r="H1833" s="400" t="s">
        <v>2098</v>
      </c>
    </row>
    <row r="1834" spans="2:8" s="41" customFormat="1">
      <c r="B1834" s="403" t="s">
        <v>3899</v>
      </c>
      <c r="C1834" s="404" t="s">
        <v>3900</v>
      </c>
      <c r="D1834" s="404" t="s">
        <v>3804</v>
      </c>
      <c r="E1834" s="404" t="s">
        <v>3805</v>
      </c>
      <c r="F1834" s="404" t="s">
        <v>3806</v>
      </c>
      <c r="G1834" s="367" t="s">
        <v>2217</v>
      </c>
      <c r="H1834" s="400" t="s">
        <v>2098</v>
      </c>
    </row>
    <row r="1835" spans="2:8" s="41" customFormat="1">
      <c r="B1835" s="403" t="s">
        <v>3901</v>
      </c>
      <c r="C1835" s="404" t="s">
        <v>3902</v>
      </c>
      <c r="D1835" s="404" t="s">
        <v>3804</v>
      </c>
      <c r="E1835" s="404" t="s">
        <v>3805</v>
      </c>
      <c r="F1835" s="404" t="s">
        <v>3806</v>
      </c>
      <c r="G1835" s="367" t="s">
        <v>2217</v>
      </c>
      <c r="H1835" s="400" t="s">
        <v>2098</v>
      </c>
    </row>
    <row r="1836" spans="2:8" s="41" customFormat="1">
      <c r="B1836" s="403" t="s">
        <v>3903</v>
      </c>
      <c r="C1836" s="404" t="s">
        <v>3904</v>
      </c>
      <c r="D1836" s="404" t="s">
        <v>3804</v>
      </c>
      <c r="E1836" s="404" t="s">
        <v>3805</v>
      </c>
      <c r="F1836" s="404" t="s">
        <v>3806</v>
      </c>
      <c r="G1836" s="367" t="s">
        <v>2217</v>
      </c>
      <c r="H1836" s="400" t="s">
        <v>2098</v>
      </c>
    </row>
    <row r="1837" spans="2:8" s="41" customFormat="1">
      <c r="B1837" s="403" t="s">
        <v>3905</v>
      </c>
      <c r="C1837" s="404" t="s">
        <v>3906</v>
      </c>
      <c r="D1837" s="404" t="s">
        <v>3804</v>
      </c>
      <c r="E1837" s="404" t="s">
        <v>3805</v>
      </c>
      <c r="F1837" s="404" t="s">
        <v>3806</v>
      </c>
      <c r="G1837" s="367" t="s">
        <v>2217</v>
      </c>
      <c r="H1837" s="400" t="s">
        <v>2098</v>
      </c>
    </row>
    <row r="1838" spans="2:8" s="41" customFormat="1">
      <c r="B1838" s="403" t="s">
        <v>3907</v>
      </c>
      <c r="C1838" s="404" t="s">
        <v>3908</v>
      </c>
      <c r="D1838" s="404" t="s">
        <v>3804</v>
      </c>
      <c r="E1838" s="404" t="s">
        <v>3805</v>
      </c>
      <c r="F1838" s="404" t="s">
        <v>3806</v>
      </c>
      <c r="G1838" s="367" t="s">
        <v>2217</v>
      </c>
      <c r="H1838" s="400" t="s">
        <v>2098</v>
      </c>
    </row>
    <row r="1839" spans="2:8" s="41" customFormat="1">
      <c r="B1839" s="403" t="s">
        <v>3909</v>
      </c>
      <c r="C1839" s="404" t="s">
        <v>3910</v>
      </c>
      <c r="D1839" s="404" t="s">
        <v>3804</v>
      </c>
      <c r="E1839" s="404" t="s">
        <v>3805</v>
      </c>
      <c r="F1839" s="404" t="s">
        <v>3806</v>
      </c>
      <c r="G1839" s="367" t="s">
        <v>2217</v>
      </c>
      <c r="H1839" s="400" t="s">
        <v>2098</v>
      </c>
    </row>
    <row r="1840" spans="2:8" s="41" customFormat="1">
      <c r="B1840" s="403" t="s">
        <v>3911</v>
      </c>
      <c r="C1840" s="404" t="s">
        <v>3912</v>
      </c>
      <c r="D1840" s="404" t="s">
        <v>3804</v>
      </c>
      <c r="E1840" s="404" t="s">
        <v>3805</v>
      </c>
      <c r="F1840" s="404" t="s">
        <v>3806</v>
      </c>
      <c r="G1840" s="367" t="s">
        <v>2217</v>
      </c>
      <c r="H1840" s="400" t="s">
        <v>2098</v>
      </c>
    </row>
    <row r="1841" spans="2:8" s="41" customFormat="1">
      <c r="B1841" s="403" t="s">
        <v>3913</v>
      </c>
      <c r="C1841" s="404" t="s">
        <v>3914</v>
      </c>
      <c r="D1841" s="404" t="s">
        <v>3804</v>
      </c>
      <c r="E1841" s="404" t="s">
        <v>3805</v>
      </c>
      <c r="F1841" s="404" t="s">
        <v>3806</v>
      </c>
      <c r="G1841" s="367" t="s">
        <v>2217</v>
      </c>
      <c r="H1841" s="400" t="s">
        <v>2098</v>
      </c>
    </row>
    <row r="1842" spans="2:8" s="41" customFormat="1">
      <c r="B1842" s="403" t="s">
        <v>3915</v>
      </c>
      <c r="C1842" s="404" t="s">
        <v>3916</v>
      </c>
      <c r="D1842" s="404" t="s">
        <v>3804</v>
      </c>
      <c r="E1842" s="404" t="s">
        <v>3805</v>
      </c>
      <c r="F1842" s="404" t="s">
        <v>3806</v>
      </c>
      <c r="G1842" s="367" t="s">
        <v>2217</v>
      </c>
      <c r="H1842" s="400" t="s">
        <v>2098</v>
      </c>
    </row>
    <row r="1843" spans="2:8" s="41" customFormat="1">
      <c r="B1843" s="403" t="s">
        <v>3917</v>
      </c>
      <c r="C1843" s="404" t="s">
        <v>3918</v>
      </c>
      <c r="D1843" s="404" t="s">
        <v>3804</v>
      </c>
      <c r="E1843" s="404" t="s">
        <v>3805</v>
      </c>
      <c r="F1843" s="404" t="s">
        <v>3806</v>
      </c>
      <c r="G1843" s="367" t="s">
        <v>2217</v>
      </c>
      <c r="H1843" s="400" t="s">
        <v>2098</v>
      </c>
    </row>
    <row r="1844" spans="2:8" s="41" customFormat="1">
      <c r="B1844" s="403" t="s">
        <v>3919</v>
      </c>
      <c r="C1844" s="404" t="s">
        <v>3920</v>
      </c>
      <c r="D1844" s="404" t="s">
        <v>3804</v>
      </c>
      <c r="E1844" s="404" t="s">
        <v>3805</v>
      </c>
      <c r="F1844" s="404" t="s">
        <v>3806</v>
      </c>
      <c r="G1844" s="367" t="s">
        <v>2217</v>
      </c>
      <c r="H1844" s="400" t="s">
        <v>2098</v>
      </c>
    </row>
    <row r="1845" spans="2:8" s="41" customFormat="1">
      <c r="B1845" s="403" t="s">
        <v>3921</v>
      </c>
      <c r="C1845" s="404" t="s">
        <v>3922</v>
      </c>
      <c r="D1845" s="404" t="s">
        <v>3804</v>
      </c>
      <c r="E1845" s="404" t="s">
        <v>3805</v>
      </c>
      <c r="F1845" s="404" t="s">
        <v>3806</v>
      </c>
      <c r="G1845" s="367" t="s">
        <v>2217</v>
      </c>
      <c r="H1845" s="400" t="s">
        <v>2098</v>
      </c>
    </row>
    <row r="1846" spans="2:8" s="41" customFormat="1">
      <c r="B1846" s="403" t="s">
        <v>3923</v>
      </c>
      <c r="C1846" s="404" t="s">
        <v>3924</v>
      </c>
      <c r="D1846" s="404" t="s">
        <v>3804</v>
      </c>
      <c r="E1846" s="404" t="s">
        <v>3805</v>
      </c>
      <c r="F1846" s="404" t="s">
        <v>3806</v>
      </c>
      <c r="G1846" s="367" t="s">
        <v>2217</v>
      </c>
      <c r="H1846" s="400" t="s">
        <v>2098</v>
      </c>
    </row>
    <row r="1847" spans="2:8" s="41" customFormat="1">
      <c r="B1847" s="403" t="s">
        <v>3925</v>
      </c>
      <c r="C1847" s="404" t="s">
        <v>3926</v>
      </c>
      <c r="D1847" s="404" t="s">
        <v>3804</v>
      </c>
      <c r="E1847" s="404" t="s">
        <v>3805</v>
      </c>
      <c r="F1847" s="404" t="s">
        <v>3806</v>
      </c>
      <c r="G1847" s="367" t="s">
        <v>2217</v>
      </c>
      <c r="H1847" s="400" t="s">
        <v>2098</v>
      </c>
    </row>
    <row r="1848" spans="2:8" s="41" customFormat="1">
      <c r="B1848" s="403" t="s">
        <v>3927</v>
      </c>
      <c r="C1848" s="404" t="s">
        <v>3928</v>
      </c>
      <c r="D1848" s="404" t="s">
        <v>3804</v>
      </c>
      <c r="E1848" s="404" t="s">
        <v>3805</v>
      </c>
      <c r="F1848" s="404" t="s">
        <v>3806</v>
      </c>
      <c r="G1848" s="367" t="s">
        <v>2217</v>
      </c>
      <c r="H1848" s="400" t="s">
        <v>2098</v>
      </c>
    </row>
    <row r="1849" spans="2:8" s="41" customFormat="1">
      <c r="B1849" s="403" t="s">
        <v>3929</v>
      </c>
      <c r="C1849" s="404" t="s">
        <v>3930</v>
      </c>
      <c r="D1849" s="404" t="s">
        <v>3804</v>
      </c>
      <c r="E1849" s="404" t="s">
        <v>3805</v>
      </c>
      <c r="F1849" s="404" t="s">
        <v>3806</v>
      </c>
      <c r="G1849" s="367" t="s">
        <v>2217</v>
      </c>
      <c r="H1849" s="400" t="s">
        <v>2098</v>
      </c>
    </row>
    <row r="1850" spans="2:8" s="41" customFormat="1">
      <c r="B1850" s="403" t="s">
        <v>3931</v>
      </c>
      <c r="C1850" s="404" t="s">
        <v>3932</v>
      </c>
      <c r="D1850" s="404" t="s">
        <v>3804</v>
      </c>
      <c r="E1850" s="404" t="s">
        <v>3805</v>
      </c>
      <c r="F1850" s="404" t="s">
        <v>3806</v>
      </c>
      <c r="G1850" s="367" t="s">
        <v>2217</v>
      </c>
      <c r="H1850" s="400" t="s">
        <v>2098</v>
      </c>
    </row>
    <row r="1851" spans="2:8" s="41" customFormat="1">
      <c r="B1851" s="403" t="s">
        <v>3933</v>
      </c>
      <c r="C1851" s="404" t="s">
        <v>3934</v>
      </c>
      <c r="D1851" s="404" t="s">
        <v>3804</v>
      </c>
      <c r="E1851" s="404" t="s">
        <v>3805</v>
      </c>
      <c r="F1851" s="404" t="s">
        <v>3806</v>
      </c>
      <c r="G1851" s="367" t="s">
        <v>2217</v>
      </c>
      <c r="H1851" s="400" t="s">
        <v>2098</v>
      </c>
    </row>
    <row r="1852" spans="2:8" s="41" customFormat="1">
      <c r="B1852" s="403" t="s">
        <v>3935</v>
      </c>
      <c r="C1852" s="404" t="s">
        <v>3936</v>
      </c>
      <c r="D1852" s="404" t="s">
        <v>3804</v>
      </c>
      <c r="E1852" s="404" t="s">
        <v>3805</v>
      </c>
      <c r="F1852" s="404" t="s">
        <v>3806</v>
      </c>
      <c r="G1852" s="367" t="s">
        <v>2217</v>
      </c>
      <c r="H1852" s="400" t="s">
        <v>2098</v>
      </c>
    </row>
    <row r="1853" spans="2:8" s="41" customFormat="1">
      <c r="B1853" s="403" t="s">
        <v>3937</v>
      </c>
      <c r="C1853" s="404" t="s">
        <v>3938</v>
      </c>
      <c r="D1853" s="404" t="s">
        <v>3804</v>
      </c>
      <c r="E1853" s="404" t="s">
        <v>3805</v>
      </c>
      <c r="F1853" s="404" t="s">
        <v>3806</v>
      </c>
      <c r="G1853" s="367" t="s">
        <v>2217</v>
      </c>
      <c r="H1853" s="400" t="s">
        <v>2098</v>
      </c>
    </row>
    <row r="1854" spans="2:8" s="41" customFormat="1">
      <c r="B1854" s="403" t="s">
        <v>3939</v>
      </c>
      <c r="C1854" s="404" t="s">
        <v>3940</v>
      </c>
      <c r="D1854" s="404" t="s">
        <v>3804</v>
      </c>
      <c r="E1854" s="404" t="s">
        <v>3805</v>
      </c>
      <c r="F1854" s="404" t="s">
        <v>3806</v>
      </c>
      <c r="G1854" s="367" t="s">
        <v>2217</v>
      </c>
      <c r="H1854" s="400" t="s">
        <v>2098</v>
      </c>
    </row>
    <row r="1855" spans="2:8" s="41" customFormat="1">
      <c r="B1855" s="403" t="s">
        <v>3941</v>
      </c>
      <c r="C1855" s="404" t="s">
        <v>3942</v>
      </c>
      <c r="D1855" s="404" t="s">
        <v>3804</v>
      </c>
      <c r="E1855" s="404" t="s">
        <v>3805</v>
      </c>
      <c r="F1855" s="404" t="s">
        <v>3806</v>
      </c>
      <c r="G1855" s="367" t="s">
        <v>2217</v>
      </c>
      <c r="H1855" s="400" t="s">
        <v>2098</v>
      </c>
    </row>
    <row r="1856" spans="2:8" s="41" customFormat="1">
      <c r="B1856" s="403" t="s">
        <v>3943</v>
      </c>
      <c r="C1856" s="404" t="s">
        <v>3944</v>
      </c>
      <c r="D1856" s="404" t="s">
        <v>3804</v>
      </c>
      <c r="E1856" s="404" t="s">
        <v>3805</v>
      </c>
      <c r="F1856" s="404" t="s">
        <v>3806</v>
      </c>
      <c r="G1856" s="367" t="s">
        <v>2217</v>
      </c>
      <c r="H1856" s="400" t="s">
        <v>2098</v>
      </c>
    </row>
    <row r="1857" spans="2:8" s="41" customFormat="1">
      <c r="B1857" s="403" t="s">
        <v>3945</v>
      </c>
      <c r="C1857" s="404" t="s">
        <v>3946</v>
      </c>
      <c r="D1857" s="404" t="s">
        <v>3804</v>
      </c>
      <c r="E1857" s="404" t="s">
        <v>3805</v>
      </c>
      <c r="F1857" s="404" t="s">
        <v>3806</v>
      </c>
      <c r="G1857" s="367" t="s">
        <v>2217</v>
      </c>
      <c r="H1857" s="400" t="s">
        <v>2098</v>
      </c>
    </row>
    <row r="1858" spans="2:8" s="41" customFormat="1">
      <c r="B1858" s="403" t="s">
        <v>3947</v>
      </c>
      <c r="C1858" s="404" t="s">
        <v>3948</v>
      </c>
      <c r="D1858" s="404" t="s">
        <v>3804</v>
      </c>
      <c r="E1858" s="404" t="s">
        <v>3805</v>
      </c>
      <c r="F1858" s="404" t="s">
        <v>3806</v>
      </c>
      <c r="G1858" s="367" t="s">
        <v>2217</v>
      </c>
      <c r="H1858" s="400" t="s">
        <v>2098</v>
      </c>
    </row>
    <row r="1859" spans="2:8" s="41" customFormat="1">
      <c r="B1859" s="403" t="s">
        <v>3949</v>
      </c>
      <c r="C1859" s="404" t="s">
        <v>3950</v>
      </c>
      <c r="D1859" s="404" t="s">
        <v>3804</v>
      </c>
      <c r="E1859" s="404" t="s">
        <v>3805</v>
      </c>
      <c r="F1859" s="404" t="s">
        <v>3806</v>
      </c>
      <c r="G1859" s="367" t="s">
        <v>2217</v>
      </c>
      <c r="H1859" s="400" t="s">
        <v>2098</v>
      </c>
    </row>
    <row r="1860" spans="2:8" s="41" customFormat="1">
      <c r="B1860" s="403" t="s">
        <v>3951</v>
      </c>
      <c r="C1860" s="404" t="s">
        <v>3952</v>
      </c>
      <c r="D1860" s="404" t="s">
        <v>3804</v>
      </c>
      <c r="E1860" s="404" t="s">
        <v>3805</v>
      </c>
      <c r="F1860" s="404" t="s">
        <v>3806</v>
      </c>
      <c r="G1860" s="367" t="s">
        <v>2217</v>
      </c>
      <c r="H1860" s="400" t="s">
        <v>2098</v>
      </c>
    </row>
    <row r="1861" spans="2:8" s="41" customFormat="1">
      <c r="B1861" s="403" t="s">
        <v>3953</v>
      </c>
      <c r="C1861" s="404" t="s">
        <v>3954</v>
      </c>
      <c r="D1861" s="404" t="s">
        <v>3804</v>
      </c>
      <c r="E1861" s="404" t="s">
        <v>3805</v>
      </c>
      <c r="F1861" s="404" t="s">
        <v>3806</v>
      </c>
      <c r="G1861" s="367" t="s">
        <v>2217</v>
      </c>
      <c r="H1861" s="400" t="s">
        <v>2098</v>
      </c>
    </row>
    <row r="1862" spans="2:8" s="41" customFormat="1">
      <c r="B1862" s="403" t="s">
        <v>3955</v>
      </c>
      <c r="C1862" s="404" t="s">
        <v>3956</v>
      </c>
      <c r="D1862" s="404" t="s">
        <v>3804</v>
      </c>
      <c r="E1862" s="404" t="s">
        <v>3805</v>
      </c>
      <c r="F1862" s="404" t="s">
        <v>3806</v>
      </c>
      <c r="G1862" s="367" t="s">
        <v>2217</v>
      </c>
      <c r="H1862" s="400" t="s">
        <v>2098</v>
      </c>
    </row>
    <row r="1863" spans="2:8" s="41" customFormat="1">
      <c r="B1863" s="403" t="s">
        <v>3957</v>
      </c>
      <c r="C1863" s="404" t="s">
        <v>3958</v>
      </c>
      <c r="D1863" s="404" t="s">
        <v>3804</v>
      </c>
      <c r="E1863" s="404" t="s">
        <v>3805</v>
      </c>
      <c r="F1863" s="404" t="s">
        <v>3806</v>
      </c>
      <c r="G1863" s="367" t="s">
        <v>2217</v>
      </c>
      <c r="H1863" s="400" t="s">
        <v>2098</v>
      </c>
    </row>
    <row r="1864" spans="2:8" s="41" customFormat="1">
      <c r="B1864" s="403" t="s">
        <v>3959</v>
      </c>
      <c r="C1864" s="404" t="s">
        <v>3960</v>
      </c>
      <c r="D1864" s="404" t="s">
        <v>3804</v>
      </c>
      <c r="E1864" s="404" t="s">
        <v>3805</v>
      </c>
      <c r="F1864" s="404" t="s">
        <v>3806</v>
      </c>
      <c r="G1864" s="367" t="s">
        <v>2217</v>
      </c>
      <c r="H1864" s="400" t="s">
        <v>2098</v>
      </c>
    </row>
    <row r="1865" spans="2:8" s="41" customFormat="1">
      <c r="B1865" s="403" t="s">
        <v>3961</v>
      </c>
      <c r="C1865" s="404" t="s">
        <v>3962</v>
      </c>
      <c r="D1865" s="404" t="s">
        <v>3804</v>
      </c>
      <c r="E1865" s="404" t="s">
        <v>3805</v>
      </c>
      <c r="F1865" s="404" t="s">
        <v>3806</v>
      </c>
      <c r="G1865" s="367" t="s">
        <v>2217</v>
      </c>
      <c r="H1865" s="400" t="s">
        <v>2098</v>
      </c>
    </row>
    <row r="1866" spans="2:8" s="41" customFormat="1">
      <c r="B1866" s="403" t="s">
        <v>3963</v>
      </c>
      <c r="C1866" s="404" t="s">
        <v>3964</v>
      </c>
      <c r="D1866" s="404" t="s">
        <v>3804</v>
      </c>
      <c r="E1866" s="404" t="s">
        <v>3805</v>
      </c>
      <c r="F1866" s="404" t="s">
        <v>3806</v>
      </c>
      <c r="G1866" s="367" t="s">
        <v>2217</v>
      </c>
      <c r="H1866" s="400" t="s">
        <v>2098</v>
      </c>
    </row>
    <row r="1867" spans="2:8" s="41" customFormat="1">
      <c r="B1867" s="403" t="s">
        <v>3965</v>
      </c>
      <c r="C1867" s="404" t="s">
        <v>3966</v>
      </c>
      <c r="D1867" s="404" t="s">
        <v>3804</v>
      </c>
      <c r="E1867" s="404" t="s">
        <v>3805</v>
      </c>
      <c r="F1867" s="404" t="s">
        <v>3806</v>
      </c>
      <c r="G1867" s="367" t="s">
        <v>2217</v>
      </c>
      <c r="H1867" s="400" t="s">
        <v>2098</v>
      </c>
    </row>
    <row r="1868" spans="2:8" s="41" customFormat="1">
      <c r="B1868" s="403" t="s">
        <v>3967</v>
      </c>
      <c r="C1868" s="404" t="s">
        <v>3968</v>
      </c>
      <c r="D1868" s="404" t="s">
        <v>3804</v>
      </c>
      <c r="E1868" s="404" t="s">
        <v>3805</v>
      </c>
      <c r="F1868" s="404" t="s">
        <v>3806</v>
      </c>
      <c r="G1868" s="367" t="s">
        <v>2217</v>
      </c>
      <c r="H1868" s="400" t="s">
        <v>2098</v>
      </c>
    </row>
    <row r="1869" spans="2:8" s="41" customFormat="1">
      <c r="B1869" s="403" t="s">
        <v>3969</v>
      </c>
      <c r="C1869" s="404" t="s">
        <v>3970</v>
      </c>
      <c r="D1869" s="404" t="s">
        <v>3804</v>
      </c>
      <c r="E1869" s="404" t="s">
        <v>3805</v>
      </c>
      <c r="F1869" s="404" t="s">
        <v>3806</v>
      </c>
      <c r="G1869" s="367" t="s">
        <v>2217</v>
      </c>
      <c r="H1869" s="400" t="s">
        <v>2098</v>
      </c>
    </row>
    <row r="1870" spans="2:8" s="41" customFormat="1">
      <c r="B1870" s="403" t="s">
        <v>3971</v>
      </c>
      <c r="C1870" s="404" t="s">
        <v>3972</v>
      </c>
      <c r="D1870" s="404" t="s">
        <v>3804</v>
      </c>
      <c r="E1870" s="404" t="s">
        <v>3805</v>
      </c>
      <c r="F1870" s="404" t="s">
        <v>3806</v>
      </c>
      <c r="G1870" s="367" t="s">
        <v>2217</v>
      </c>
      <c r="H1870" s="400" t="s">
        <v>2098</v>
      </c>
    </row>
    <row r="1871" spans="2:8" s="41" customFormat="1">
      <c r="B1871" s="403" t="s">
        <v>3973</v>
      </c>
      <c r="C1871" s="404" t="s">
        <v>3974</v>
      </c>
      <c r="D1871" s="404" t="s">
        <v>3804</v>
      </c>
      <c r="E1871" s="404" t="s">
        <v>3805</v>
      </c>
      <c r="F1871" s="404" t="s">
        <v>3806</v>
      </c>
      <c r="G1871" s="367" t="s">
        <v>2217</v>
      </c>
      <c r="H1871" s="400" t="s">
        <v>2098</v>
      </c>
    </row>
    <row r="1872" spans="2:8" s="41" customFormat="1">
      <c r="B1872" s="403" t="s">
        <v>3975</v>
      </c>
      <c r="C1872" s="404" t="s">
        <v>3976</v>
      </c>
      <c r="D1872" s="404" t="s">
        <v>3804</v>
      </c>
      <c r="E1872" s="404" t="s">
        <v>3805</v>
      </c>
      <c r="F1872" s="404" t="s">
        <v>3806</v>
      </c>
      <c r="G1872" s="367" t="s">
        <v>2217</v>
      </c>
      <c r="H1872" s="400" t="s">
        <v>2098</v>
      </c>
    </row>
    <row r="1873" spans="2:8" s="41" customFormat="1">
      <c r="B1873" s="403" t="s">
        <v>3977</v>
      </c>
      <c r="C1873" s="404" t="s">
        <v>3978</v>
      </c>
      <c r="D1873" s="404" t="s">
        <v>3804</v>
      </c>
      <c r="E1873" s="404" t="s">
        <v>3805</v>
      </c>
      <c r="F1873" s="404" t="s">
        <v>3806</v>
      </c>
      <c r="G1873" s="367" t="s">
        <v>2217</v>
      </c>
      <c r="H1873" s="400" t="s">
        <v>2098</v>
      </c>
    </row>
    <row r="1874" spans="2:8" s="41" customFormat="1">
      <c r="B1874" s="403" t="s">
        <v>3979</v>
      </c>
      <c r="C1874" s="404" t="s">
        <v>3980</v>
      </c>
      <c r="D1874" s="404" t="s">
        <v>3804</v>
      </c>
      <c r="E1874" s="404" t="s">
        <v>3805</v>
      </c>
      <c r="F1874" s="404" t="s">
        <v>3806</v>
      </c>
      <c r="G1874" s="367" t="s">
        <v>2217</v>
      </c>
      <c r="H1874" s="400" t="s">
        <v>2098</v>
      </c>
    </row>
    <row r="1875" spans="2:8" s="41" customFormat="1">
      <c r="B1875" s="403" t="s">
        <v>3981</v>
      </c>
      <c r="C1875" s="404" t="s">
        <v>3982</v>
      </c>
      <c r="D1875" s="404" t="s">
        <v>3804</v>
      </c>
      <c r="E1875" s="404" t="s">
        <v>3805</v>
      </c>
      <c r="F1875" s="404" t="s">
        <v>3806</v>
      </c>
      <c r="G1875" s="367" t="s">
        <v>2217</v>
      </c>
      <c r="H1875" s="400" t="s">
        <v>2098</v>
      </c>
    </row>
    <row r="1876" spans="2:8" s="41" customFormat="1">
      <c r="B1876" s="403" t="s">
        <v>3983</v>
      </c>
      <c r="C1876" s="404" t="s">
        <v>3984</v>
      </c>
      <c r="D1876" s="404" t="s">
        <v>3804</v>
      </c>
      <c r="E1876" s="404" t="s">
        <v>3805</v>
      </c>
      <c r="F1876" s="404" t="s">
        <v>3806</v>
      </c>
      <c r="G1876" s="367" t="s">
        <v>2217</v>
      </c>
      <c r="H1876" s="400" t="s">
        <v>2098</v>
      </c>
    </row>
    <row r="1877" spans="2:8" s="41" customFormat="1">
      <c r="B1877" s="403" t="s">
        <v>3985</v>
      </c>
      <c r="C1877" s="404" t="s">
        <v>3986</v>
      </c>
      <c r="D1877" s="404" t="s">
        <v>3804</v>
      </c>
      <c r="E1877" s="404" t="s">
        <v>3805</v>
      </c>
      <c r="F1877" s="404" t="s">
        <v>3806</v>
      </c>
      <c r="G1877" s="367" t="s">
        <v>2217</v>
      </c>
      <c r="H1877" s="400" t="s">
        <v>2098</v>
      </c>
    </row>
    <row r="1878" spans="2:8" s="41" customFormat="1">
      <c r="B1878" s="403" t="s">
        <v>3987</v>
      </c>
      <c r="C1878" s="404" t="s">
        <v>3988</v>
      </c>
      <c r="D1878" s="404" t="s">
        <v>3804</v>
      </c>
      <c r="E1878" s="404" t="s">
        <v>3805</v>
      </c>
      <c r="F1878" s="404" t="s">
        <v>3806</v>
      </c>
      <c r="G1878" s="367" t="s">
        <v>2217</v>
      </c>
      <c r="H1878" s="400" t="s">
        <v>2098</v>
      </c>
    </row>
    <row r="1879" spans="2:8" s="41" customFormat="1">
      <c r="B1879" s="403" t="s">
        <v>3989</v>
      </c>
      <c r="C1879" s="404" t="s">
        <v>3990</v>
      </c>
      <c r="D1879" s="404" t="s">
        <v>3804</v>
      </c>
      <c r="E1879" s="404" t="s">
        <v>3805</v>
      </c>
      <c r="F1879" s="404" t="s">
        <v>3806</v>
      </c>
      <c r="G1879" s="367" t="s">
        <v>2217</v>
      </c>
      <c r="H1879" s="400" t="s">
        <v>2098</v>
      </c>
    </row>
    <row r="1880" spans="2:8" s="41" customFormat="1">
      <c r="B1880" s="403" t="s">
        <v>3991</v>
      </c>
      <c r="C1880" s="404" t="s">
        <v>3992</v>
      </c>
      <c r="D1880" s="404" t="s">
        <v>3804</v>
      </c>
      <c r="E1880" s="404" t="s">
        <v>3805</v>
      </c>
      <c r="F1880" s="404" t="s">
        <v>3806</v>
      </c>
      <c r="G1880" s="367" t="s">
        <v>2217</v>
      </c>
      <c r="H1880" s="400" t="s">
        <v>2098</v>
      </c>
    </row>
    <row r="1881" spans="2:8" s="41" customFormat="1">
      <c r="B1881" s="403" t="s">
        <v>3993</v>
      </c>
      <c r="C1881" s="404" t="s">
        <v>3994</v>
      </c>
      <c r="D1881" s="404" t="s">
        <v>3804</v>
      </c>
      <c r="E1881" s="404" t="s">
        <v>3805</v>
      </c>
      <c r="F1881" s="404" t="s">
        <v>3806</v>
      </c>
      <c r="G1881" s="367" t="s">
        <v>2217</v>
      </c>
      <c r="H1881" s="400" t="s">
        <v>2098</v>
      </c>
    </row>
    <row r="1882" spans="2:8" s="41" customFormat="1">
      <c r="B1882" s="403" t="s">
        <v>3995</v>
      </c>
      <c r="C1882" s="404" t="s">
        <v>3996</v>
      </c>
      <c r="D1882" s="404" t="s">
        <v>3804</v>
      </c>
      <c r="E1882" s="404" t="s">
        <v>3805</v>
      </c>
      <c r="F1882" s="404" t="s">
        <v>3806</v>
      </c>
      <c r="G1882" s="367" t="s">
        <v>2217</v>
      </c>
      <c r="H1882" s="400" t="s">
        <v>2098</v>
      </c>
    </row>
    <row r="1883" spans="2:8" s="41" customFormat="1">
      <c r="B1883" s="403" t="s">
        <v>3997</v>
      </c>
      <c r="C1883" s="404" t="s">
        <v>3998</v>
      </c>
      <c r="D1883" s="404" t="s">
        <v>3804</v>
      </c>
      <c r="E1883" s="404" t="s">
        <v>3805</v>
      </c>
      <c r="F1883" s="404" t="s">
        <v>3806</v>
      </c>
      <c r="G1883" s="367" t="s">
        <v>2217</v>
      </c>
      <c r="H1883" s="400" t="s">
        <v>2098</v>
      </c>
    </row>
    <row r="1884" spans="2:8" s="41" customFormat="1">
      <c r="B1884" s="403" t="s">
        <v>3999</v>
      </c>
      <c r="C1884" s="404" t="s">
        <v>4000</v>
      </c>
      <c r="D1884" s="404" t="s">
        <v>3804</v>
      </c>
      <c r="E1884" s="404" t="s">
        <v>3805</v>
      </c>
      <c r="F1884" s="404" t="s">
        <v>3806</v>
      </c>
      <c r="G1884" s="367" t="s">
        <v>2217</v>
      </c>
      <c r="H1884" s="400" t="s">
        <v>2098</v>
      </c>
    </row>
    <row r="1885" spans="2:8" s="41" customFormat="1">
      <c r="B1885" s="403" t="s">
        <v>4001</v>
      </c>
      <c r="C1885" s="404" t="s">
        <v>4002</v>
      </c>
      <c r="D1885" s="404" t="s">
        <v>3804</v>
      </c>
      <c r="E1885" s="404" t="s">
        <v>3805</v>
      </c>
      <c r="F1885" s="404" t="s">
        <v>3806</v>
      </c>
      <c r="G1885" s="367" t="s">
        <v>2217</v>
      </c>
      <c r="H1885" s="400" t="s">
        <v>2098</v>
      </c>
    </row>
    <row r="1886" spans="2:8" s="41" customFormat="1">
      <c r="B1886" s="403" t="s">
        <v>4003</v>
      </c>
      <c r="C1886" s="404" t="s">
        <v>4004</v>
      </c>
      <c r="D1886" s="404" t="s">
        <v>3804</v>
      </c>
      <c r="E1886" s="404" t="s">
        <v>3805</v>
      </c>
      <c r="F1886" s="404" t="s">
        <v>3806</v>
      </c>
      <c r="G1886" s="367" t="s">
        <v>2217</v>
      </c>
      <c r="H1886" s="400" t="s">
        <v>2098</v>
      </c>
    </row>
    <row r="1887" spans="2:8" s="41" customFormat="1">
      <c r="B1887" s="403" t="s">
        <v>4005</v>
      </c>
      <c r="C1887" s="404" t="s">
        <v>4006</v>
      </c>
      <c r="D1887" s="404" t="s">
        <v>3804</v>
      </c>
      <c r="E1887" s="404" t="s">
        <v>3805</v>
      </c>
      <c r="F1887" s="404" t="s">
        <v>3806</v>
      </c>
      <c r="G1887" s="367" t="s">
        <v>2217</v>
      </c>
      <c r="H1887" s="400" t="s">
        <v>2098</v>
      </c>
    </row>
    <row r="1888" spans="2:8" s="41" customFormat="1">
      <c r="B1888" s="403" t="s">
        <v>4007</v>
      </c>
      <c r="C1888" s="404" t="s">
        <v>4008</v>
      </c>
      <c r="D1888" s="404" t="s">
        <v>3804</v>
      </c>
      <c r="E1888" s="404" t="s">
        <v>3805</v>
      </c>
      <c r="F1888" s="404" t="s">
        <v>3806</v>
      </c>
      <c r="G1888" s="367" t="s">
        <v>2217</v>
      </c>
      <c r="H1888" s="400" t="s">
        <v>2098</v>
      </c>
    </row>
    <row r="1889" spans="2:8" s="41" customFormat="1">
      <c r="B1889" s="403" t="s">
        <v>4009</v>
      </c>
      <c r="C1889" s="404" t="s">
        <v>4010</v>
      </c>
      <c r="D1889" s="404" t="s">
        <v>3804</v>
      </c>
      <c r="E1889" s="404" t="s">
        <v>3805</v>
      </c>
      <c r="F1889" s="404" t="s">
        <v>3806</v>
      </c>
      <c r="G1889" s="367" t="s">
        <v>2217</v>
      </c>
      <c r="H1889" s="400" t="s">
        <v>2098</v>
      </c>
    </row>
    <row r="1890" spans="2:8" s="41" customFormat="1">
      <c r="B1890" s="403" t="s">
        <v>4011</v>
      </c>
      <c r="C1890" s="404" t="s">
        <v>4012</v>
      </c>
      <c r="D1890" s="404" t="s">
        <v>3804</v>
      </c>
      <c r="E1890" s="404" t="s">
        <v>3805</v>
      </c>
      <c r="F1890" s="404" t="s">
        <v>3806</v>
      </c>
      <c r="G1890" s="367" t="s">
        <v>2217</v>
      </c>
      <c r="H1890" s="400" t="s">
        <v>2098</v>
      </c>
    </row>
    <row r="1891" spans="2:8" s="41" customFormat="1">
      <c r="B1891" s="403" t="s">
        <v>4013</v>
      </c>
      <c r="C1891" s="404" t="s">
        <v>4014</v>
      </c>
      <c r="D1891" s="404" t="s">
        <v>3804</v>
      </c>
      <c r="E1891" s="404" t="s">
        <v>3805</v>
      </c>
      <c r="F1891" s="404" t="s">
        <v>3806</v>
      </c>
      <c r="G1891" s="367" t="s">
        <v>2217</v>
      </c>
      <c r="H1891" s="400" t="s">
        <v>2098</v>
      </c>
    </row>
    <row r="1892" spans="2:8" s="41" customFormat="1">
      <c r="B1892" s="403" t="s">
        <v>4015</v>
      </c>
      <c r="C1892" s="404" t="s">
        <v>4016</v>
      </c>
      <c r="D1892" s="404" t="s">
        <v>3804</v>
      </c>
      <c r="E1892" s="404" t="s">
        <v>3805</v>
      </c>
      <c r="F1892" s="404" t="s">
        <v>3806</v>
      </c>
      <c r="G1892" s="367" t="s">
        <v>2217</v>
      </c>
      <c r="H1892" s="400" t="s">
        <v>2098</v>
      </c>
    </row>
    <row r="1893" spans="2:8" s="41" customFormat="1">
      <c r="B1893" s="403" t="s">
        <v>4017</v>
      </c>
      <c r="C1893" s="404" t="s">
        <v>4018</v>
      </c>
      <c r="D1893" s="404" t="s">
        <v>3804</v>
      </c>
      <c r="E1893" s="404" t="s">
        <v>3805</v>
      </c>
      <c r="F1893" s="404" t="s">
        <v>3806</v>
      </c>
      <c r="G1893" s="367" t="s">
        <v>2217</v>
      </c>
      <c r="H1893" s="400" t="s">
        <v>2098</v>
      </c>
    </row>
    <row r="1894" spans="2:8" s="41" customFormat="1">
      <c r="B1894" s="403" t="s">
        <v>4019</v>
      </c>
      <c r="C1894" s="404" t="s">
        <v>4020</v>
      </c>
      <c r="D1894" s="404" t="s">
        <v>3804</v>
      </c>
      <c r="E1894" s="404" t="s">
        <v>3805</v>
      </c>
      <c r="F1894" s="404" t="s">
        <v>3806</v>
      </c>
      <c r="G1894" s="367" t="s">
        <v>2217</v>
      </c>
      <c r="H1894" s="400" t="s">
        <v>2098</v>
      </c>
    </row>
    <row r="1895" spans="2:8" s="41" customFormat="1">
      <c r="B1895" s="403" t="s">
        <v>4021</v>
      </c>
      <c r="C1895" s="404" t="s">
        <v>4022</v>
      </c>
      <c r="D1895" s="404" t="s">
        <v>3804</v>
      </c>
      <c r="E1895" s="404" t="s">
        <v>3805</v>
      </c>
      <c r="F1895" s="404" t="s">
        <v>3806</v>
      </c>
      <c r="G1895" s="367" t="s">
        <v>2217</v>
      </c>
      <c r="H1895" s="400" t="s">
        <v>2098</v>
      </c>
    </row>
    <row r="1896" spans="2:8" s="41" customFormat="1">
      <c r="B1896" s="403" t="s">
        <v>4023</v>
      </c>
      <c r="C1896" s="404" t="s">
        <v>4024</v>
      </c>
      <c r="D1896" s="404" t="s">
        <v>3804</v>
      </c>
      <c r="E1896" s="404" t="s">
        <v>3805</v>
      </c>
      <c r="F1896" s="404" t="s">
        <v>3806</v>
      </c>
      <c r="G1896" s="367" t="s">
        <v>2217</v>
      </c>
      <c r="H1896" s="400" t="s">
        <v>2098</v>
      </c>
    </row>
    <row r="1897" spans="2:8" s="41" customFormat="1">
      <c r="B1897" s="403" t="s">
        <v>4025</v>
      </c>
      <c r="C1897" s="404" t="s">
        <v>4026</v>
      </c>
      <c r="D1897" s="404" t="s">
        <v>3804</v>
      </c>
      <c r="E1897" s="404" t="s">
        <v>3805</v>
      </c>
      <c r="F1897" s="404" t="s">
        <v>3806</v>
      </c>
      <c r="G1897" s="367" t="s">
        <v>2217</v>
      </c>
      <c r="H1897" s="400" t="s">
        <v>2098</v>
      </c>
    </row>
    <row r="1898" spans="2:8" s="41" customFormat="1">
      <c r="B1898" s="403" t="s">
        <v>4027</v>
      </c>
      <c r="C1898" s="404" t="s">
        <v>4028</v>
      </c>
      <c r="D1898" s="404" t="s">
        <v>3804</v>
      </c>
      <c r="E1898" s="404" t="s">
        <v>3805</v>
      </c>
      <c r="F1898" s="404" t="s">
        <v>3806</v>
      </c>
      <c r="G1898" s="367" t="s">
        <v>2217</v>
      </c>
      <c r="H1898" s="400" t="s">
        <v>2098</v>
      </c>
    </row>
    <row r="1899" spans="2:8" s="41" customFormat="1">
      <c r="B1899" s="403" t="s">
        <v>4029</v>
      </c>
      <c r="C1899" s="404" t="s">
        <v>4030</v>
      </c>
      <c r="D1899" s="404" t="s">
        <v>3804</v>
      </c>
      <c r="E1899" s="404" t="s">
        <v>3805</v>
      </c>
      <c r="F1899" s="404" t="s">
        <v>3806</v>
      </c>
      <c r="G1899" s="367" t="s">
        <v>2217</v>
      </c>
      <c r="H1899" s="400" t="s">
        <v>2098</v>
      </c>
    </row>
    <row r="1900" spans="2:8" s="41" customFormat="1">
      <c r="B1900" s="403" t="s">
        <v>4031</v>
      </c>
      <c r="C1900" s="404" t="s">
        <v>4032</v>
      </c>
      <c r="D1900" s="404" t="s">
        <v>3804</v>
      </c>
      <c r="E1900" s="404" t="s">
        <v>3805</v>
      </c>
      <c r="F1900" s="404" t="s">
        <v>3806</v>
      </c>
      <c r="G1900" s="367" t="s">
        <v>2217</v>
      </c>
      <c r="H1900" s="400" t="s">
        <v>2098</v>
      </c>
    </row>
    <row r="1901" spans="2:8" s="41" customFormat="1">
      <c r="B1901" s="403" t="s">
        <v>4033</v>
      </c>
      <c r="C1901" s="404" t="s">
        <v>4034</v>
      </c>
      <c r="D1901" s="404" t="s">
        <v>3804</v>
      </c>
      <c r="E1901" s="404" t="s">
        <v>3805</v>
      </c>
      <c r="F1901" s="404" t="s">
        <v>3806</v>
      </c>
      <c r="G1901" s="367" t="s">
        <v>2217</v>
      </c>
      <c r="H1901" s="400" t="s">
        <v>2098</v>
      </c>
    </row>
    <row r="1902" spans="2:8" s="41" customFormat="1">
      <c r="B1902" s="403" t="s">
        <v>4035</v>
      </c>
      <c r="C1902" s="404" t="s">
        <v>4036</v>
      </c>
      <c r="D1902" s="404" t="s">
        <v>3804</v>
      </c>
      <c r="E1902" s="404" t="s">
        <v>3805</v>
      </c>
      <c r="F1902" s="404" t="s">
        <v>3806</v>
      </c>
      <c r="G1902" s="367" t="s">
        <v>2217</v>
      </c>
      <c r="H1902" s="400" t="s">
        <v>2098</v>
      </c>
    </row>
    <row r="1903" spans="2:8" s="41" customFormat="1">
      <c r="B1903" s="403" t="s">
        <v>4037</v>
      </c>
      <c r="C1903" s="404" t="s">
        <v>4038</v>
      </c>
      <c r="D1903" s="404" t="s">
        <v>3804</v>
      </c>
      <c r="E1903" s="404" t="s">
        <v>3805</v>
      </c>
      <c r="F1903" s="404" t="s">
        <v>3806</v>
      </c>
      <c r="G1903" s="367" t="s">
        <v>2217</v>
      </c>
      <c r="H1903" s="400" t="s">
        <v>2098</v>
      </c>
    </row>
    <row r="1904" spans="2:8" s="41" customFormat="1">
      <c r="B1904" s="403" t="s">
        <v>4039</v>
      </c>
      <c r="C1904" s="404" t="s">
        <v>4040</v>
      </c>
      <c r="D1904" s="404" t="s">
        <v>3804</v>
      </c>
      <c r="E1904" s="404" t="s">
        <v>3805</v>
      </c>
      <c r="F1904" s="404" t="s">
        <v>3806</v>
      </c>
      <c r="G1904" s="367" t="s">
        <v>2217</v>
      </c>
      <c r="H1904" s="400" t="s">
        <v>2098</v>
      </c>
    </row>
    <row r="1905" spans="2:8" s="41" customFormat="1">
      <c r="B1905" s="403" t="s">
        <v>4041</v>
      </c>
      <c r="C1905" s="404" t="s">
        <v>4042</v>
      </c>
      <c r="D1905" s="404" t="s">
        <v>3804</v>
      </c>
      <c r="E1905" s="404" t="s">
        <v>3805</v>
      </c>
      <c r="F1905" s="404" t="s">
        <v>3806</v>
      </c>
      <c r="G1905" s="367" t="s">
        <v>2217</v>
      </c>
      <c r="H1905" s="400" t="s">
        <v>2098</v>
      </c>
    </row>
    <row r="1906" spans="2:8" s="41" customFormat="1">
      <c r="B1906" s="403" t="s">
        <v>4043</v>
      </c>
      <c r="C1906" s="404" t="s">
        <v>4044</v>
      </c>
      <c r="D1906" s="404" t="s">
        <v>3804</v>
      </c>
      <c r="E1906" s="404" t="s">
        <v>3805</v>
      </c>
      <c r="F1906" s="404" t="s">
        <v>3806</v>
      </c>
      <c r="G1906" s="367" t="s">
        <v>2217</v>
      </c>
      <c r="H1906" s="400" t="s">
        <v>2098</v>
      </c>
    </row>
    <row r="1907" spans="2:8" s="41" customFormat="1">
      <c r="B1907" s="403" t="s">
        <v>4045</v>
      </c>
      <c r="C1907" s="404" t="s">
        <v>4046</v>
      </c>
      <c r="D1907" s="404" t="s">
        <v>3804</v>
      </c>
      <c r="E1907" s="404" t="s">
        <v>3805</v>
      </c>
      <c r="F1907" s="404" t="s">
        <v>3806</v>
      </c>
      <c r="G1907" s="367" t="s">
        <v>2217</v>
      </c>
      <c r="H1907" s="400" t="s">
        <v>2098</v>
      </c>
    </row>
    <row r="1908" spans="2:8" s="41" customFormat="1">
      <c r="B1908" s="403" t="s">
        <v>4047</v>
      </c>
      <c r="C1908" s="404" t="s">
        <v>4048</v>
      </c>
      <c r="D1908" s="404" t="s">
        <v>3804</v>
      </c>
      <c r="E1908" s="404" t="s">
        <v>3805</v>
      </c>
      <c r="F1908" s="404" t="s">
        <v>3806</v>
      </c>
      <c r="G1908" s="367" t="s">
        <v>2217</v>
      </c>
      <c r="H1908" s="400" t="s">
        <v>2098</v>
      </c>
    </row>
    <row r="1909" spans="2:8" s="41" customFormat="1">
      <c r="B1909" s="403" t="s">
        <v>4049</v>
      </c>
      <c r="C1909" s="404" t="s">
        <v>4050</v>
      </c>
      <c r="D1909" s="404" t="s">
        <v>3804</v>
      </c>
      <c r="E1909" s="404" t="s">
        <v>3805</v>
      </c>
      <c r="F1909" s="404" t="s">
        <v>3806</v>
      </c>
      <c r="G1909" s="367" t="s">
        <v>2217</v>
      </c>
      <c r="H1909" s="400" t="s">
        <v>2098</v>
      </c>
    </row>
    <row r="1910" spans="2:8" s="41" customFormat="1">
      <c r="B1910" s="403" t="s">
        <v>4051</v>
      </c>
      <c r="C1910" s="404" t="s">
        <v>4052</v>
      </c>
      <c r="D1910" s="404" t="s">
        <v>4053</v>
      </c>
      <c r="E1910" s="404" t="s">
        <v>4054</v>
      </c>
      <c r="F1910" s="404" t="s">
        <v>3806</v>
      </c>
      <c r="G1910" s="367" t="s">
        <v>2097</v>
      </c>
      <c r="H1910" s="400" t="s">
        <v>2098</v>
      </c>
    </row>
    <row r="1911" spans="2:8" s="41" customFormat="1">
      <c r="B1911" s="403" t="s">
        <v>4055</v>
      </c>
      <c r="C1911" s="404" t="s">
        <v>4056</v>
      </c>
      <c r="D1911" s="404" t="s">
        <v>4053</v>
      </c>
      <c r="E1911" s="404" t="s">
        <v>4054</v>
      </c>
      <c r="F1911" s="404" t="s">
        <v>3806</v>
      </c>
      <c r="G1911" s="367" t="s">
        <v>2097</v>
      </c>
      <c r="H1911" s="400" t="s">
        <v>2098</v>
      </c>
    </row>
    <row r="1912" spans="2:8" s="41" customFormat="1">
      <c r="B1912" s="403" t="s">
        <v>4057</v>
      </c>
      <c r="C1912" s="404" t="s">
        <v>4058</v>
      </c>
      <c r="D1912" s="404" t="s">
        <v>4053</v>
      </c>
      <c r="E1912" s="404" t="s">
        <v>4054</v>
      </c>
      <c r="F1912" s="404" t="s">
        <v>3806</v>
      </c>
      <c r="G1912" s="367" t="s">
        <v>2097</v>
      </c>
      <c r="H1912" s="400" t="s">
        <v>2098</v>
      </c>
    </row>
    <row r="1913" spans="2:8" s="41" customFormat="1">
      <c r="B1913" s="403" t="s">
        <v>4059</v>
      </c>
      <c r="C1913" s="404" t="s">
        <v>4060</v>
      </c>
      <c r="D1913" s="404" t="s">
        <v>4053</v>
      </c>
      <c r="E1913" s="404" t="s">
        <v>4054</v>
      </c>
      <c r="F1913" s="404" t="s">
        <v>3806</v>
      </c>
      <c r="G1913" s="367" t="s">
        <v>2097</v>
      </c>
      <c r="H1913" s="400" t="s">
        <v>2098</v>
      </c>
    </row>
    <row r="1914" spans="2:8" s="41" customFormat="1">
      <c r="B1914" s="403" t="s">
        <v>4061</v>
      </c>
      <c r="C1914" s="404" t="s">
        <v>4062</v>
      </c>
      <c r="D1914" s="404" t="s">
        <v>4053</v>
      </c>
      <c r="E1914" s="404" t="s">
        <v>4054</v>
      </c>
      <c r="F1914" s="404" t="s">
        <v>3806</v>
      </c>
      <c r="G1914" s="367" t="s">
        <v>2097</v>
      </c>
      <c r="H1914" s="400" t="s">
        <v>2098</v>
      </c>
    </row>
    <row r="1915" spans="2:8" s="41" customFormat="1">
      <c r="B1915" s="403" t="s">
        <v>4063</v>
      </c>
      <c r="C1915" s="404" t="s">
        <v>4064</v>
      </c>
      <c r="D1915" s="404" t="s">
        <v>4053</v>
      </c>
      <c r="E1915" s="404" t="s">
        <v>4054</v>
      </c>
      <c r="F1915" s="404" t="s">
        <v>3806</v>
      </c>
      <c r="G1915" s="367" t="s">
        <v>2097</v>
      </c>
      <c r="H1915" s="400" t="s">
        <v>2098</v>
      </c>
    </row>
    <row r="1916" spans="2:8" s="41" customFormat="1">
      <c r="B1916" s="403" t="s">
        <v>4065</v>
      </c>
      <c r="C1916" s="404" t="s">
        <v>4066</v>
      </c>
      <c r="D1916" s="404" t="s">
        <v>4053</v>
      </c>
      <c r="E1916" s="404" t="s">
        <v>4054</v>
      </c>
      <c r="F1916" s="404" t="s">
        <v>3806</v>
      </c>
      <c r="G1916" s="367" t="s">
        <v>2097</v>
      </c>
      <c r="H1916" s="400" t="s">
        <v>2098</v>
      </c>
    </row>
    <row r="1917" spans="2:8" s="41" customFormat="1">
      <c r="B1917" s="403" t="s">
        <v>4067</v>
      </c>
      <c r="C1917" s="404" t="s">
        <v>4068</v>
      </c>
      <c r="D1917" s="404" t="s">
        <v>4053</v>
      </c>
      <c r="E1917" s="404" t="s">
        <v>4054</v>
      </c>
      <c r="F1917" s="404" t="s">
        <v>3806</v>
      </c>
      <c r="G1917" s="367" t="s">
        <v>2097</v>
      </c>
      <c r="H1917" s="400" t="s">
        <v>2098</v>
      </c>
    </row>
    <row r="1918" spans="2:8" s="41" customFormat="1">
      <c r="B1918" s="403" t="s">
        <v>4069</v>
      </c>
      <c r="C1918" s="404" t="s">
        <v>4070</v>
      </c>
      <c r="D1918" s="404" t="s">
        <v>4053</v>
      </c>
      <c r="E1918" s="404" t="s">
        <v>4054</v>
      </c>
      <c r="F1918" s="404" t="s">
        <v>3806</v>
      </c>
      <c r="G1918" s="367" t="s">
        <v>2097</v>
      </c>
      <c r="H1918" s="400" t="s">
        <v>2098</v>
      </c>
    </row>
    <row r="1919" spans="2:8" s="41" customFormat="1">
      <c r="B1919" s="403" t="s">
        <v>4071</v>
      </c>
      <c r="C1919" s="404" t="s">
        <v>4072</v>
      </c>
      <c r="D1919" s="404" t="s">
        <v>4053</v>
      </c>
      <c r="E1919" s="404" t="s">
        <v>4054</v>
      </c>
      <c r="F1919" s="404" t="s">
        <v>3806</v>
      </c>
      <c r="G1919" s="367" t="s">
        <v>2097</v>
      </c>
      <c r="H1919" s="400" t="s">
        <v>2098</v>
      </c>
    </row>
    <row r="1920" spans="2:8" s="41" customFormat="1">
      <c r="B1920" s="403" t="s">
        <v>4073</v>
      </c>
      <c r="C1920" s="404" t="s">
        <v>4074</v>
      </c>
      <c r="D1920" s="404" t="s">
        <v>4053</v>
      </c>
      <c r="E1920" s="404" t="s">
        <v>4054</v>
      </c>
      <c r="F1920" s="404" t="s">
        <v>3806</v>
      </c>
      <c r="G1920" s="367" t="s">
        <v>2097</v>
      </c>
      <c r="H1920" s="400" t="s">
        <v>2098</v>
      </c>
    </row>
    <row r="1921" spans="2:8" s="41" customFormat="1">
      <c r="B1921" s="403" t="s">
        <v>4075</v>
      </c>
      <c r="C1921" s="404" t="s">
        <v>4076</v>
      </c>
      <c r="D1921" s="404" t="s">
        <v>4053</v>
      </c>
      <c r="E1921" s="404" t="s">
        <v>4054</v>
      </c>
      <c r="F1921" s="404" t="s">
        <v>3806</v>
      </c>
      <c r="G1921" s="367" t="s">
        <v>2097</v>
      </c>
      <c r="H1921" s="400" t="s">
        <v>2098</v>
      </c>
    </row>
    <row r="1922" spans="2:8" s="41" customFormat="1">
      <c r="B1922" s="403" t="s">
        <v>4077</v>
      </c>
      <c r="C1922" s="404" t="s">
        <v>4078</v>
      </c>
      <c r="D1922" s="404" t="s">
        <v>4053</v>
      </c>
      <c r="E1922" s="404" t="s">
        <v>4054</v>
      </c>
      <c r="F1922" s="404" t="s">
        <v>3806</v>
      </c>
      <c r="G1922" s="367" t="s">
        <v>2097</v>
      </c>
      <c r="H1922" s="400" t="s">
        <v>2098</v>
      </c>
    </row>
    <row r="1923" spans="2:8" s="41" customFormat="1">
      <c r="B1923" s="403" t="s">
        <v>4079</v>
      </c>
      <c r="C1923" s="404" t="s">
        <v>4080</v>
      </c>
      <c r="D1923" s="404" t="s">
        <v>4053</v>
      </c>
      <c r="E1923" s="404" t="s">
        <v>4054</v>
      </c>
      <c r="F1923" s="404" t="s">
        <v>3806</v>
      </c>
      <c r="G1923" s="367" t="s">
        <v>2097</v>
      </c>
      <c r="H1923" s="400" t="s">
        <v>2098</v>
      </c>
    </row>
    <row r="1924" spans="2:8" s="41" customFormat="1">
      <c r="B1924" s="403" t="s">
        <v>4081</v>
      </c>
      <c r="C1924" s="404" t="s">
        <v>4082</v>
      </c>
      <c r="D1924" s="404" t="s">
        <v>4053</v>
      </c>
      <c r="E1924" s="404" t="s">
        <v>4054</v>
      </c>
      <c r="F1924" s="404" t="s">
        <v>3806</v>
      </c>
      <c r="G1924" s="367" t="s">
        <v>2097</v>
      </c>
      <c r="H1924" s="400" t="s">
        <v>2098</v>
      </c>
    </row>
    <row r="1925" spans="2:8" s="41" customFormat="1">
      <c r="B1925" s="403" t="s">
        <v>4083</v>
      </c>
      <c r="C1925" s="404" t="s">
        <v>4084</v>
      </c>
      <c r="D1925" s="404" t="s">
        <v>4053</v>
      </c>
      <c r="E1925" s="404" t="s">
        <v>4054</v>
      </c>
      <c r="F1925" s="404" t="s">
        <v>3806</v>
      </c>
      <c r="G1925" s="367" t="s">
        <v>2097</v>
      </c>
      <c r="H1925" s="400" t="s">
        <v>2098</v>
      </c>
    </row>
    <row r="1926" spans="2:8" s="41" customFormat="1">
      <c r="B1926" s="403" t="s">
        <v>4085</v>
      </c>
      <c r="C1926" s="404" t="s">
        <v>4086</v>
      </c>
      <c r="D1926" s="404" t="s">
        <v>4053</v>
      </c>
      <c r="E1926" s="404" t="s">
        <v>4054</v>
      </c>
      <c r="F1926" s="404" t="s">
        <v>3806</v>
      </c>
      <c r="G1926" s="367" t="s">
        <v>2097</v>
      </c>
      <c r="H1926" s="400" t="s">
        <v>2098</v>
      </c>
    </row>
    <row r="1927" spans="2:8" s="41" customFormat="1">
      <c r="B1927" s="403" t="s">
        <v>4087</v>
      </c>
      <c r="C1927" s="404" t="s">
        <v>4088</v>
      </c>
      <c r="D1927" s="404" t="s">
        <v>4053</v>
      </c>
      <c r="E1927" s="404" t="s">
        <v>4054</v>
      </c>
      <c r="F1927" s="404" t="s">
        <v>3806</v>
      </c>
      <c r="G1927" s="367" t="s">
        <v>2097</v>
      </c>
      <c r="H1927" s="400" t="s">
        <v>2098</v>
      </c>
    </row>
    <row r="1928" spans="2:8" s="41" customFormat="1">
      <c r="B1928" s="403" t="s">
        <v>4089</v>
      </c>
      <c r="C1928" s="404" t="s">
        <v>4090</v>
      </c>
      <c r="D1928" s="404" t="s">
        <v>4053</v>
      </c>
      <c r="E1928" s="404" t="s">
        <v>4054</v>
      </c>
      <c r="F1928" s="404" t="s">
        <v>3806</v>
      </c>
      <c r="G1928" s="367" t="s">
        <v>2097</v>
      </c>
      <c r="H1928" s="400" t="s">
        <v>2098</v>
      </c>
    </row>
    <row r="1929" spans="2:8" s="41" customFormat="1">
      <c r="B1929" s="403" t="s">
        <v>4091</v>
      </c>
      <c r="C1929" s="404" t="s">
        <v>4092</v>
      </c>
      <c r="D1929" s="404" t="s">
        <v>4053</v>
      </c>
      <c r="E1929" s="404" t="s">
        <v>4054</v>
      </c>
      <c r="F1929" s="404" t="s">
        <v>3806</v>
      </c>
      <c r="G1929" s="367" t="s">
        <v>2097</v>
      </c>
      <c r="H1929" s="400" t="s">
        <v>2098</v>
      </c>
    </row>
    <row r="1930" spans="2:8" s="41" customFormat="1">
      <c r="B1930" s="403" t="s">
        <v>4093</v>
      </c>
      <c r="C1930" s="404" t="s">
        <v>4094</v>
      </c>
      <c r="D1930" s="404" t="s">
        <v>4053</v>
      </c>
      <c r="E1930" s="404" t="s">
        <v>4054</v>
      </c>
      <c r="F1930" s="404" t="s">
        <v>3806</v>
      </c>
      <c r="G1930" s="367" t="s">
        <v>2097</v>
      </c>
      <c r="H1930" s="400" t="s">
        <v>2098</v>
      </c>
    </row>
    <row r="1931" spans="2:8" s="41" customFormat="1">
      <c r="B1931" s="403" t="s">
        <v>4095</v>
      </c>
      <c r="C1931" s="404" t="s">
        <v>4096</v>
      </c>
      <c r="D1931" s="404" t="s">
        <v>4053</v>
      </c>
      <c r="E1931" s="404" t="s">
        <v>4054</v>
      </c>
      <c r="F1931" s="404" t="s">
        <v>3806</v>
      </c>
      <c r="G1931" s="367" t="s">
        <v>2097</v>
      </c>
      <c r="H1931" s="400" t="s">
        <v>2098</v>
      </c>
    </row>
    <row r="1932" spans="2:8" s="41" customFormat="1">
      <c r="B1932" s="403" t="s">
        <v>4097</v>
      </c>
      <c r="C1932" s="404" t="s">
        <v>4098</v>
      </c>
      <c r="D1932" s="404" t="s">
        <v>4053</v>
      </c>
      <c r="E1932" s="404" t="s">
        <v>4054</v>
      </c>
      <c r="F1932" s="404" t="s">
        <v>3806</v>
      </c>
      <c r="G1932" s="367" t="s">
        <v>2097</v>
      </c>
      <c r="H1932" s="400" t="s">
        <v>2098</v>
      </c>
    </row>
    <row r="1933" spans="2:8" s="41" customFormat="1">
      <c r="B1933" s="403" t="s">
        <v>4099</v>
      </c>
      <c r="C1933" s="404" t="s">
        <v>4100</v>
      </c>
      <c r="D1933" s="404" t="s">
        <v>4053</v>
      </c>
      <c r="E1933" s="404" t="s">
        <v>4054</v>
      </c>
      <c r="F1933" s="404" t="s">
        <v>3806</v>
      </c>
      <c r="G1933" s="367" t="s">
        <v>2097</v>
      </c>
      <c r="H1933" s="400" t="s">
        <v>2098</v>
      </c>
    </row>
    <row r="1934" spans="2:8" s="41" customFormat="1">
      <c r="B1934" s="403" t="s">
        <v>4101</v>
      </c>
      <c r="C1934" s="404" t="s">
        <v>4102</v>
      </c>
      <c r="D1934" s="404" t="s">
        <v>4053</v>
      </c>
      <c r="E1934" s="404" t="s">
        <v>4054</v>
      </c>
      <c r="F1934" s="404" t="s">
        <v>3806</v>
      </c>
      <c r="G1934" s="367" t="s">
        <v>2097</v>
      </c>
      <c r="H1934" s="400" t="s">
        <v>2098</v>
      </c>
    </row>
    <row r="1935" spans="2:8" s="41" customFormat="1">
      <c r="B1935" s="403" t="s">
        <v>4103</v>
      </c>
      <c r="C1935" s="404" t="s">
        <v>4104</v>
      </c>
      <c r="D1935" s="404" t="s">
        <v>4053</v>
      </c>
      <c r="E1935" s="404" t="s">
        <v>4054</v>
      </c>
      <c r="F1935" s="404" t="s">
        <v>3806</v>
      </c>
      <c r="G1935" s="367" t="s">
        <v>2097</v>
      </c>
      <c r="H1935" s="400" t="s">
        <v>2098</v>
      </c>
    </row>
    <row r="1936" spans="2:8" s="41" customFormat="1">
      <c r="B1936" s="403" t="s">
        <v>4105</v>
      </c>
      <c r="C1936" s="404" t="s">
        <v>4106</v>
      </c>
      <c r="D1936" s="404" t="s">
        <v>4053</v>
      </c>
      <c r="E1936" s="404" t="s">
        <v>4054</v>
      </c>
      <c r="F1936" s="404" t="s">
        <v>3806</v>
      </c>
      <c r="G1936" s="367" t="s">
        <v>2097</v>
      </c>
      <c r="H1936" s="400" t="s">
        <v>2098</v>
      </c>
    </row>
    <row r="1937" spans="2:8" s="41" customFormat="1">
      <c r="B1937" s="403" t="s">
        <v>4107</v>
      </c>
      <c r="C1937" s="404" t="s">
        <v>4108</v>
      </c>
      <c r="D1937" s="404" t="s">
        <v>4053</v>
      </c>
      <c r="E1937" s="404" t="s">
        <v>4054</v>
      </c>
      <c r="F1937" s="404" t="s">
        <v>3806</v>
      </c>
      <c r="G1937" s="367" t="s">
        <v>2097</v>
      </c>
      <c r="H1937" s="400" t="s">
        <v>2098</v>
      </c>
    </row>
    <row r="1938" spans="2:8" s="41" customFormat="1">
      <c r="B1938" s="403" t="s">
        <v>4109</v>
      </c>
      <c r="C1938" s="404" t="s">
        <v>4110</v>
      </c>
      <c r="D1938" s="404" t="s">
        <v>4053</v>
      </c>
      <c r="E1938" s="404" t="s">
        <v>4054</v>
      </c>
      <c r="F1938" s="404" t="s">
        <v>3806</v>
      </c>
      <c r="G1938" s="367" t="s">
        <v>2097</v>
      </c>
      <c r="H1938" s="400" t="s">
        <v>2098</v>
      </c>
    </row>
    <row r="1939" spans="2:8" s="41" customFormat="1">
      <c r="B1939" s="403" t="s">
        <v>4111</v>
      </c>
      <c r="C1939" s="404" t="s">
        <v>4112</v>
      </c>
      <c r="D1939" s="404" t="s">
        <v>4053</v>
      </c>
      <c r="E1939" s="404" t="s">
        <v>4054</v>
      </c>
      <c r="F1939" s="404" t="s">
        <v>3806</v>
      </c>
      <c r="G1939" s="367" t="s">
        <v>2097</v>
      </c>
      <c r="H1939" s="400" t="s">
        <v>2098</v>
      </c>
    </row>
    <row r="1940" spans="2:8" s="41" customFormat="1">
      <c r="B1940" s="403" t="s">
        <v>4113</v>
      </c>
      <c r="C1940" s="404" t="s">
        <v>4114</v>
      </c>
      <c r="D1940" s="404" t="s">
        <v>4053</v>
      </c>
      <c r="E1940" s="404" t="s">
        <v>4054</v>
      </c>
      <c r="F1940" s="404" t="s">
        <v>3806</v>
      </c>
      <c r="G1940" s="367" t="s">
        <v>2097</v>
      </c>
      <c r="H1940" s="400" t="s">
        <v>2098</v>
      </c>
    </row>
    <row r="1941" spans="2:8" s="41" customFormat="1">
      <c r="B1941" s="403" t="s">
        <v>4115</v>
      </c>
      <c r="C1941" s="404" t="s">
        <v>4116</v>
      </c>
      <c r="D1941" s="404" t="s">
        <v>4053</v>
      </c>
      <c r="E1941" s="404" t="s">
        <v>4054</v>
      </c>
      <c r="F1941" s="404" t="s">
        <v>3806</v>
      </c>
      <c r="G1941" s="367" t="s">
        <v>2097</v>
      </c>
      <c r="H1941" s="400" t="s">
        <v>2098</v>
      </c>
    </row>
    <row r="1942" spans="2:8" s="41" customFormat="1">
      <c r="B1942" s="403" t="s">
        <v>4117</v>
      </c>
      <c r="C1942" s="404" t="s">
        <v>4118</v>
      </c>
      <c r="D1942" s="404" t="s">
        <v>4053</v>
      </c>
      <c r="E1942" s="404" t="s">
        <v>4054</v>
      </c>
      <c r="F1942" s="404" t="s">
        <v>3806</v>
      </c>
      <c r="G1942" s="367" t="s">
        <v>2097</v>
      </c>
      <c r="H1942" s="400" t="s">
        <v>2098</v>
      </c>
    </row>
    <row r="1943" spans="2:8" s="41" customFormat="1">
      <c r="B1943" s="403" t="s">
        <v>4119</v>
      </c>
      <c r="C1943" s="404" t="s">
        <v>4120</v>
      </c>
      <c r="D1943" s="404" t="s">
        <v>4053</v>
      </c>
      <c r="E1943" s="404" t="s">
        <v>4054</v>
      </c>
      <c r="F1943" s="404" t="s">
        <v>3806</v>
      </c>
      <c r="G1943" s="367" t="s">
        <v>2097</v>
      </c>
      <c r="H1943" s="400" t="s">
        <v>2098</v>
      </c>
    </row>
    <row r="1944" spans="2:8" s="41" customFormat="1">
      <c r="B1944" s="403" t="s">
        <v>4121</v>
      </c>
      <c r="C1944" s="404" t="s">
        <v>4122</v>
      </c>
      <c r="D1944" s="404" t="s">
        <v>4053</v>
      </c>
      <c r="E1944" s="404" t="s">
        <v>4054</v>
      </c>
      <c r="F1944" s="404" t="s">
        <v>3806</v>
      </c>
      <c r="G1944" s="367" t="s">
        <v>2097</v>
      </c>
      <c r="H1944" s="400" t="s">
        <v>2098</v>
      </c>
    </row>
    <row r="1945" spans="2:8" s="41" customFormat="1">
      <c r="B1945" s="403" t="s">
        <v>4123</v>
      </c>
      <c r="C1945" s="404" t="s">
        <v>4124</v>
      </c>
      <c r="D1945" s="404" t="s">
        <v>4053</v>
      </c>
      <c r="E1945" s="404" t="s">
        <v>4054</v>
      </c>
      <c r="F1945" s="404" t="s">
        <v>3806</v>
      </c>
      <c r="G1945" s="367" t="s">
        <v>2097</v>
      </c>
      <c r="H1945" s="400" t="s">
        <v>2098</v>
      </c>
    </row>
    <row r="1946" spans="2:8" s="41" customFormat="1">
      <c r="B1946" s="403" t="s">
        <v>4125</v>
      </c>
      <c r="C1946" s="404" t="s">
        <v>4126</v>
      </c>
      <c r="D1946" s="404" t="s">
        <v>4053</v>
      </c>
      <c r="E1946" s="404" t="s">
        <v>4054</v>
      </c>
      <c r="F1946" s="404" t="s">
        <v>3806</v>
      </c>
      <c r="G1946" s="367" t="s">
        <v>2097</v>
      </c>
      <c r="H1946" s="400" t="s">
        <v>2098</v>
      </c>
    </row>
    <row r="1947" spans="2:8" s="41" customFormat="1">
      <c r="B1947" s="403" t="s">
        <v>4127</v>
      </c>
      <c r="C1947" s="404" t="s">
        <v>4128</v>
      </c>
      <c r="D1947" s="404" t="s">
        <v>4053</v>
      </c>
      <c r="E1947" s="404" t="s">
        <v>4054</v>
      </c>
      <c r="F1947" s="404" t="s">
        <v>3806</v>
      </c>
      <c r="G1947" s="367" t="s">
        <v>2097</v>
      </c>
      <c r="H1947" s="400" t="s">
        <v>2098</v>
      </c>
    </row>
    <row r="1948" spans="2:8" s="41" customFormat="1">
      <c r="B1948" s="403" t="s">
        <v>4129</v>
      </c>
      <c r="C1948" s="404" t="s">
        <v>4130</v>
      </c>
      <c r="D1948" s="404" t="s">
        <v>4053</v>
      </c>
      <c r="E1948" s="404" t="s">
        <v>4054</v>
      </c>
      <c r="F1948" s="404" t="s">
        <v>3806</v>
      </c>
      <c r="G1948" s="367" t="s">
        <v>2097</v>
      </c>
      <c r="H1948" s="400" t="s">
        <v>2098</v>
      </c>
    </row>
    <row r="1949" spans="2:8" s="41" customFormat="1">
      <c r="B1949" s="403" t="s">
        <v>4131</v>
      </c>
      <c r="C1949" s="404" t="s">
        <v>4132</v>
      </c>
      <c r="D1949" s="404" t="s">
        <v>4053</v>
      </c>
      <c r="E1949" s="404" t="s">
        <v>4054</v>
      </c>
      <c r="F1949" s="404" t="s">
        <v>3806</v>
      </c>
      <c r="G1949" s="367" t="s">
        <v>2097</v>
      </c>
      <c r="H1949" s="400" t="s">
        <v>2098</v>
      </c>
    </row>
    <row r="1950" spans="2:8" s="41" customFormat="1">
      <c r="B1950" s="403" t="s">
        <v>4133</v>
      </c>
      <c r="C1950" s="404" t="s">
        <v>4134</v>
      </c>
      <c r="D1950" s="404" t="s">
        <v>4053</v>
      </c>
      <c r="E1950" s="404" t="s">
        <v>4054</v>
      </c>
      <c r="F1950" s="404" t="s">
        <v>3806</v>
      </c>
      <c r="G1950" s="367" t="s">
        <v>2097</v>
      </c>
      <c r="H1950" s="400" t="s">
        <v>2098</v>
      </c>
    </row>
    <row r="1951" spans="2:8" s="41" customFormat="1">
      <c r="B1951" s="403" t="s">
        <v>4135</v>
      </c>
      <c r="C1951" s="404" t="s">
        <v>4136</v>
      </c>
      <c r="D1951" s="404" t="s">
        <v>4137</v>
      </c>
      <c r="E1951" s="404" t="s">
        <v>4138</v>
      </c>
      <c r="F1951" s="404" t="s">
        <v>3806</v>
      </c>
      <c r="G1951" s="367" t="s">
        <v>2097</v>
      </c>
      <c r="H1951" s="400" t="s">
        <v>2098</v>
      </c>
    </row>
    <row r="1952" spans="2:8" s="41" customFormat="1">
      <c r="B1952" s="403" t="s">
        <v>4139</v>
      </c>
      <c r="C1952" s="404" t="s">
        <v>4140</v>
      </c>
      <c r="D1952" s="404" t="s">
        <v>4137</v>
      </c>
      <c r="E1952" s="404" t="s">
        <v>4138</v>
      </c>
      <c r="F1952" s="404" t="s">
        <v>3806</v>
      </c>
      <c r="G1952" s="367" t="s">
        <v>2097</v>
      </c>
      <c r="H1952" s="400" t="s">
        <v>2098</v>
      </c>
    </row>
    <row r="1953" spans="2:8" s="41" customFormat="1">
      <c r="B1953" s="403" t="s">
        <v>4141</v>
      </c>
      <c r="C1953" s="404" t="s">
        <v>4142</v>
      </c>
      <c r="D1953" s="404" t="s">
        <v>4137</v>
      </c>
      <c r="E1953" s="404" t="s">
        <v>4138</v>
      </c>
      <c r="F1953" s="404" t="s">
        <v>3806</v>
      </c>
      <c r="G1953" s="367" t="s">
        <v>2097</v>
      </c>
      <c r="H1953" s="400" t="s">
        <v>2098</v>
      </c>
    </row>
    <row r="1954" spans="2:8" s="41" customFormat="1">
      <c r="B1954" s="403" t="s">
        <v>4143</v>
      </c>
      <c r="C1954" s="404" t="s">
        <v>4144</v>
      </c>
      <c r="D1954" s="404" t="s">
        <v>4137</v>
      </c>
      <c r="E1954" s="404" t="s">
        <v>4138</v>
      </c>
      <c r="F1954" s="404" t="s">
        <v>3806</v>
      </c>
      <c r="G1954" s="367" t="s">
        <v>2097</v>
      </c>
      <c r="H1954" s="400" t="s">
        <v>2098</v>
      </c>
    </row>
    <row r="1955" spans="2:8" s="41" customFormat="1">
      <c r="B1955" s="403" t="s">
        <v>4145</v>
      </c>
      <c r="C1955" s="404" t="s">
        <v>4146</v>
      </c>
      <c r="D1955" s="404" t="s">
        <v>4137</v>
      </c>
      <c r="E1955" s="404" t="s">
        <v>4138</v>
      </c>
      <c r="F1955" s="404" t="s">
        <v>3806</v>
      </c>
      <c r="G1955" s="367" t="s">
        <v>2097</v>
      </c>
      <c r="H1955" s="400" t="s">
        <v>2098</v>
      </c>
    </row>
    <row r="1956" spans="2:8" s="41" customFormat="1">
      <c r="B1956" s="403" t="s">
        <v>4147</v>
      </c>
      <c r="C1956" s="404" t="s">
        <v>4148</v>
      </c>
      <c r="D1956" s="404" t="s">
        <v>4137</v>
      </c>
      <c r="E1956" s="404" t="s">
        <v>4138</v>
      </c>
      <c r="F1956" s="404" t="s">
        <v>3806</v>
      </c>
      <c r="G1956" s="367" t="s">
        <v>2097</v>
      </c>
      <c r="H1956" s="400" t="s">
        <v>2098</v>
      </c>
    </row>
    <row r="1957" spans="2:8" s="41" customFormat="1">
      <c r="B1957" s="403" t="s">
        <v>4149</v>
      </c>
      <c r="C1957" s="404" t="s">
        <v>4150</v>
      </c>
      <c r="D1957" s="404" t="s">
        <v>4137</v>
      </c>
      <c r="E1957" s="404" t="s">
        <v>4138</v>
      </c>
      <c r="F1957" s="404" t="s">
        <v>3806</v>
      </c>
      <c r="G1957" s="367" t="s">
        <v>2097</v>
      </c>
      <c r="H1957" s="400" t="s">
        <v>2098</v>
      </c>
    </row>
    <row r="1958" spans="2:8" s="41" customFormat="1">
      <c r="B1958" s="403" t="s">
        <v>4151</v>
      </c>
      <c r="C1958" s="404" t="s">
        <v>4152</v>
      </c>
      <c r="D1958" s="404" t="s">
        <v>4137</v>
      </c>
      <c r="E1958" s="404" t="s">
        <v>4138</v>
      </c>
      <c r="F1958" s="404" t="s">
        <v>3806</v>
      </c>
      <c r="G1958" s="367" t="s">
        <v>2097</v>
      </c>
      <c r="H1958" s="400" t="s">
        <v>2098</v>
      </c>
    </row>
    <row r="1959" spans="2:8" s="41" customFormat="1">
      <c r="B1959" s="403" t="s">
        <v>4153</v>
      </c>
      <c r="C1959" s="404" t="s">
        <v>4154</v>
      </c>
      <c r="D1959" s="404" t="s">
        <v>4137</v>
      </c>
      <c r="E1959" s="404" t="s">
        <v>4138</v>
      </c>
      <c r="F1959" s="404" t="s">
        <v>3806</v>
      </c>
      <c r="G1959" s="367" t="s">
        <v>2097</v>
      </c>
      <c r="H1959" s="400" t="s">
        <v>2098</v>
      </c>
    </row>
    <row r="1960" spans="2:8" s="41" customFormat="1">
      <c r="B1960" s="403" t="s">
        <v>4155</v>
      </c>
      <c r="C1960" s="404" t="s">
        <v>4156</v>
      </c>
      <c r="D1960" s="404" t="s">
        <v>4137</v>
      </c>
      <c r="E1960" s="404" t="s">
        <v>4138</v>
      </c>
      <c r="F1960" s="404" t="s">
        <v>3806</v>
      </c>
      <c r="G1960" s="367" t="s">
        <v>2097</v>
      </c>
      <c r="H1960" s="400" t="s">
        <v>2098</v>
      </c>
    </row>
    <row r="1961" spans="2:8" s="41" customFormat="1">
      <c r="B1961" s="403" t="s">
        <v>4157</v>
      </c>
      <c r="C1961" s="404" t="s">
        <v>4158</v>
      </c>
      <c r="D1961" s="404" t="s">
        <v>4137</v>
      </c>
      <c r="E1961" s="404" t="s">
        <v>4138</v>
      </c>
      <c r="F1961" s="404" t="s">
        <v>3806</v>
      </c>
      <c r="G1961" s="367" t="s">
        <v>2097</v>
      </c>
      <c r="H1961" s="400" t="s">
        <v>2098</v>
      </c>
    </row>
    <row r="1962" spans="2:8" s="41" customFormat="1">
      <c r="B1962" s="403" t="s">
        <v>4159</v>
      </c>
      <c r="C1962" s="404" t="s">
        <v>4160</v>
      </c>
      <c r="D1962" s="404" t="s">
        <v>4137</v>
      </c>
      <c r="E1962" s="404" t="s">
        <v>4138</v>
      </c>
      <c r="F1962" s="404" t="s">
        <v>3806</v>
      </c>
      <c r="G1962" s="367" t="s">
        <v>2097</v>
      </c>
      <c r="H1962" s="400" t="s">
        <v>2098</v>
      </c>
    </row>
    <row r="1963" spans="2:8" s="41" customFormat="1">
      <c r="B1963" s="403" t="s">
        <v>4161</v>
      </c>
      <c r="C1963" s="404" t="s">
        <v>4162</v>
      </c>
      <c r="D1963" s="404" t="s">
        <v>4137</v>
      </c>
      <c r="E1963" s="404" t="s">
        <v>4138</v>
      </c>
      <c r="F1963" s="404" t="s">
        <v>3806</v>
      </c>
      <c r="G1963" s="367" t="s">
        <v>2097</v>
      </c>
      <c r="H1963" s="400" t="s">
        <v>2098</v>
      </c>
    </row>
    <row r="1964" spans="2:8" s="41" customFormat="1">
      <c r="B1964" s="403" t="s">
        <v>4163</v>
      </c>
      <c r="C1964" s="404" t="s">
        <v>4164</v>
      </c>
      <c r="D1964" s="404" t="s">
        <v>4137</v>
      </c>
      <c r="E1964" s="404" t="s">
        <v>4138</v>
      </c>
      <c r="F1964" s="404" t="s">
        <v>3806</v>
      </c>
      <c r="G1964" s="367" t="s">
        <v>2097</v>
      </c>
      <c r="H1964" s="400" t="s">
        <v>2098</v>
      </c>
    </row>
    <row r="1965" spans="2:8" s="41" customFormat="1">
      <c r="B1965" s="403" t="s">
        <v>4165</v>
      </c>
      <c r="C1965" s="404" t="s">
        <v>4166</v>
      </c>
      <c r="D1965" s="404" t="s">
        <v>4137</v>
      </c>
      <c r="E1965" s="404" t="s">
        <v>4138</v>
      </c>
      <c r="F1965" s="404" t="s">
        <v>3806</v>
      </c>
      <c r="G1965" s="367" t="s">
        <v>2097</v>
      </c>
      <c r="H1965" s="400" t="s">
        <v>2098</v>
      </c>
    </row>
    <row r="1966" spans="2:8" s="41" customFormat="1">
      <c r="B1966" s="403" t="s">
        <v>4167</v>
      </c>
      <c r="C1966" s="404" t="s">
        <v>4168</v>
      </c>
      <c r="D1966" s="404" t="s">
        <v>4137</v>
      </c>
      <c r="E1966" s="404" t="s">
        <v>4138</v>
      </c>
      <c r="F1966" s="404" t="s">
        <v>3806</v>
      </c>
      <c r="G1966" s="367" t="s">
        <v>2097</v>
      </c>
      <c r="H1966" s="400" t="s">
        <v>2098</v>
      </c>
    </row>
    <row r="1967" spans="2:8" s="41" customFormat="1">
      <c r="B1967" s="403" t="s">
        <v>4169</v>
      </c>
      <c r="C1967" s="404" t="s">
        <v>4170</v>
      </c>
      <c r="D1967" s="404" t="s">
        <v>4137</v>
      </c>
      <c r="E1967" s="404" t="s">
        <v>4138</v>
      </c>
      <c r="F1967" s="404" t="s">
        <v>3806</v>
      </c>
      <c r="G1967" s="367" t="s">
        <v>2097</v>
      </c>
      <c r="H1967" s="400" t="s">
        <v>2098</v>
      </c>
    </row>
    <row r="1968" spans="2:8" s="41" customFormat="1">
      <c r="B1968" s="403" t="s">
        <v>4171</v>
      </c>
      <c r="C1968" s="404" t="s">
        <v>4172</v>
      </c>
      <c r="D1968" s="404" t="s">
        <v>4137</v>
      </c>
      <c r="E1968" s="404" t="s">
        <v>4138</v>
      </c>
      <c r="F1968" s="404" t="s">
        <v>3806</v>
      </c>
      <c r="G1968" s="367" t="s">
        <v>2097</v>
      </c>
      <c r="H1968" s="400" t="s">
        <v>2098</v>
      </c>
    </row>
    <row r="1969" spans="2:8" s="41" customFormat="1">
      <c r="B1969" s="403" t="s">
        <v>4173</v>
      </c>
      <c r="C1969" s="404" t="s">
        <v>4174</v>
      </c>
      <c r="D1969" s="404" t="s">
        <v>4137</v>
      </c>
      <c r="E1969" s="404" t="s">
        <v>4138</v>
      </c>
      <c r="F1969" s="404" t="s">
        <v>3806</v>
      </c>
      <c r="G1969" s="367" t="s">
        <v>2097</v>
      </c>
      <c r="H1969" s="400" t="s">
        <v>2098</v>
      </c>
    </row>
    <row r="1970" spans="2:8" s="41" customFormat="1">
      <c r="B1970" s="403" t="s">
        <v>4175</v>
      </c>
      <c r="C1970" s="404" t="s">
        <v>4176</v>
      </c>
      <c r="D1970" s="404" t="s">
        <v>4137</v>
      </c>
      <c r="E1970" s="404" t="s">
        <v>4138</v>
      </c>
      <c r="F1970" s="404" t="s">
        <v>3806</v>
      </c>
      <c r="G1970" s="367" t="s">
        <v>2097</v>
      </c>
      <c r="H1970" s="400" t="s">
        <v>2098</v>
      </c>
    </row>
    <row r="1971" spans="2:8" s="41" customFormat="1">
      <c r="B1971" s="403" t="s">
        <v>4177</v>
      </c>
      <c r="C1971" s="404" t="s">
        <v>4178</v>
      </c>
      <c r="D1971" s="404" t="s">
        <v>4137</v>
      </c>
      <c r="E1971" s="404" t="s">
        <v>4138</v>
      </c>
      <c r="F1971" s="404" t="s">
        <v>3806</v>
      </c>
      <c r="G1971" s="367" t="s">
        <v>2097</v>
      </c>
      <c r="H1971" s="400" t="s">
        <v>2098</v>
      </c>
    </row>
    <row r="1972" spans="2:8" s="41" customFormat="1">
      <c r="B1972" s="403" t="s">
        <v>4179</v>
      </c>
      <c r="C1972" s="404" t="s">
        <v>4180</v>
      </c>
      <c r="D1972" s="404" t="s">
        <v>4137</v>
      </c>
      <c r="E1972" s="404" t="s">
        <v>4138</v>
      </c>
      <c r="F1972" s="404" t="s">
        <v>3806</v>
      </c>
      <c r="G1972" s="367" t="s">
        <v>2097</v>
      </c>
      <c r="H1972" s="400" t="s">
        <v>2098</v>
      </c>
    </row>
    <row r="1973" spans="2:8" s="41" customFormat="1">
      <c r="B1973" s="403" t="s">
        <v>4181</v>
      </c>
      <c r="C1973" s="404" t="s">
        <v>4182</v>
      </c>
      <c r="D1973" s="404" t="s">
        <v>4137</v>
      </c>
      <c r="E1973" s="404" t="s">
        <v>4138</v>
      </c>
      <c r="F1973" s="404" t="s">
        <v>3806</v>
      </c>
      <c r="G1973" s="367" t="s">
        <v>2097</v>
      </c>
      <c r="H1973" s="400" t="s">
        <v>2098</v>
      </c>
    </row>
    <row r="1974" spans="2:8" s="41" customFormat="1">
      <c r="B1974" s="403" t="s">
        <v>4183</v>
      </c>
      <c r="C1974" s="404" t="s">
        <v>4184</v>
      </c>
      <c r="D1974" s="404" t="s">
        <v>4137</v>
      </c>
      <c r="E1974" s="404" t="s">
        <v>4138</v>
      </c>
      <c r="F1974" s="404" t="s">
        <v>3806</v>
      </c>
      <c r="G1974" s="367" t="s">
        <v>2097</v>
      </c>
      <c r="H1974" s="400" t="s">
        <v>2098</v>
      </c>
    </row>
    <row r="1975" spans="2:8" s="41" customFormat="1">
      <c r="B1975" s="403" t="s">
        <v>4185</v>
      </c>
      <c r="C1975" s="404" t="s">
        <v>4186</v>
      </c>
      <c r="D1975" s="404" t="s">
        <v>4137</v>
      </c>
      <c r="E1975" s="404" t="s">
        <v>4138</v>
      </c>
      <c r="F1975" s="404" t="s">
        <v>3806</v>
      </c>
      <c r="G1975" s="367" t="s">
        <v>2097</v>
      </c>
      <c r="H1975" s="400" t="s">
        <v>2098</v>
      </c>
    </row>
    <row r="1976" spans="2:8" s="41" customFormat="1">
      <c r="B1976" s="403" t="s">
        <v>4187</v>
      </c>
      <c r="C1976" s="404" t="s">
        <v>4188</v>
      </c>
      <c r="D1976" s="404" t="s">
        <v>4137</v>
      </c>
      <c r="E1976" s="404" t="s">
        <v>4138</v>
      </c>
      <c r="F1976" s="404" t="s">
        <v>3806</v>
      </c>
      <c r="G1976" s="367" t="s">
        <v>2097</v>
      </c>
      <c r="H1976" s="400" t="s">
        <v>2098</v>
      </c>
    </row>
    <row r="1977" spans="2:8" s="41" customFormat="1">
      <c r="B1977" s="403" t="s">
        <v>4189</v>
      </c>
      <c r="C1977" s="404" t="s">
        <v>4190</v>
      </c>
      <c r="D1977" s="404" t="s">
        <v>4137</v>
      </c>
      <c r="E1977" s="404" t="s">
        <v>4138</v>
      </c>
      <c r="F1977" s="404" t="s">
        <v>3806</v>
      </c>
      <c r="G1977" s="367" t="s">
        <v>2097</v>
      </c>
      <c r="H1977" s="400" t="s">
        <v>2098</v>
      </c>
    </row>
    <row r="1978" spans="2:8" s="41" customFormat="1">
      <c r="B1978" s="403" t="s">
        <v>4191</v>
      </c>
      <c r="C1978" s="404" t="s">
        <v>4192</v>
      </c>
      <c r="D1978" s="404" t="s">
        <v>4137</v>
      </c>
      <c r="E1978" s="404" t="s">
        <v>4138</v>
      </c>
      <c r="F1978" s="404" t="s">
        <v>3806</v>
      </c>
      <c r="G1978" s="367" t="s">
        <v>2097</v>
      </c>
      <c r="H1978" s="400" t="s">
        <v>2098</v>
      </c>
    </row>
    <row r="1979" spans="2:8" s="41" customFormat="1">
      <c r="B1979" s="403" t="s">
        <v>4193</v>
      </c>
      <c r="C1979" s="404" t="s">
        <v>4194</v>
      </c>
      <c r="D1979" s="404" t="s">
        <v>4137</v>
      </c>
      <c r="E1979" s="404" t="s">
        <v>4138</v>
      </c>
      <c r="F1979" s="404" t="s">
        <v>3806</v>
      </c>
      <c r="G1979" s="367" t="s">
        <v>2097</v>
      </c>
      <c r="H1979" s="400" t="s">
        <v>2098</v>
      </c>
    </row>
    <row r="1980" spans="2:8" s="41" customFormat="1">
      <c r="B1980" s="403" t="s">
        <v>4195</v>
      </c>
      <c r="C1980" s="404" t="s">
        <v>4196</v>
      </c>
      <c r="D1980" s="404" t="s">
        <v>4137</v>
      </c>
      <c r="E1980" s="404" t="s">
        <v>4138</v>
      </c>
      <c r="F1980" s="404" t="s">
        <v>3806</v>
      </c>
      <c r="G1980" s="367" t="s">
        <v>2097</v>
      </c>
      <c r="H1980" s="400" t="s">
        <v>2098</v>
      </c>
    </row>
    <row r="1981" spans="2:8" s="41" customFormat="1">
      <c r="B1981" s="403" t="s">
        <v>4197</v>
      </c>
      <c r="C1981" s="404" t="s">
        <v>4198</v>
      </c>
      <c r="D1981" s="404" t="s">
        <v>4137</v>
      </c>
      <c r="E1981" s="404" t="s">
        <v>4138</v>
      </c>
      <c r="F1981" s="404" t="s">
        <v>3806</v>
      </c>
      <c r="G1981" s="367" t="s">
        <v>2097</v>
      </c>
      <c r="H1981" s="400" t="s">
        <v>2098</v>
      </c>
    </row>
    <row r="1982" spans="2:8" s="41" customFormat="1">
      <c r="B1982" s="403" t="s">
        <v>4199</v>
      </c>
      <c r="C1982" s="404" t="s">
        <v>4200</v>
      </c>
      <c r="D1982" s="404" t="s">
        <v>4137</v>
      </c>
      <c r="E1982" s="404" t="s">
        <v>4138</v>
      </c>
      <c r="F1982" s="404" t="s">
        <v>3806</v>
      </c>
      <c r="G1982" s="367" t="s">
        <v>2097</v>
      </c>
      <c r="H1982" s="400" t="s">
        <v>2098</v>
      </c>
    </row>
    <row r="1983" spans="2:8" s="41" customFormat="1">
      <c r="B1983" s="403" t="s">
        <v>4201</v>
      </c>
      <c r="C1983" s="404" t="s">
        <v>4202</v>
      </c>
      <c r="D1983" s="404" t="s">
        <v>4137</v>
      </c>
      <c r="E1983" s="404" t="s">
        <v>4138</v>
      </c>
      <c r="F1983" s="404" t="s">
        <v>3806</v>
      </c>
      <c r="G1983" s="367" t="s">
        <v>2097</v>
      </c>
      <c r="H1983" s="400" t="s">
        <v>2098</v>
      </c>
    </row>
    <row r="1984" spans="2:8" s="41" customFormat="1">
      <c r="B1984" s="403" t="s">
        <v>4203</v>
      </c>
      <c r="C1984" s="404" t="s">
        <v>4204</v>
      </c>
      <c r="D1984" s="404" t="s">
        <v>4137</v>
      </c>
      <c r="E1984" s="404" t="s">
        <v>4138</v>
      </c>
      <c r="F1984" s="404" t="s">
        <v>3806</v>
      </c>
      <c r="G1984" s="367" t="s">
        <v>2097</v>
      </c>
      <c r="H1984" s="400" t="s">
        <v>2098</v>
      </c>
    </row>
    <row r="1985" spans="2:8" s="41" customFormat="1">
      <c r="B1985" s="403" t="s">
        <v>4205</v>
      </c>
      <c r="C1985" s="404" t="s">
        <v>4206</v>
      </c>
      <c r="D1985" s="404" t="s">
        <v>4137</v>
      </c>
      <c r="E1985" s="404" t="s">
        <v>4138</v>
      </c>
      <c r="F1985" s="404" t="s">
        <v>3806</v>
      </c>
      <c r="G1985" s="367" t="s">
        <v>2097</v>
      </c>
      <c r="H1985" s="400" t="s">
        <v>2098</v>
      </c>
    </row>
    <row r="1986" spans="2:8" s="41" customFormat="1">
      <c r="B1986" s="403" t="s">
        <v>4207</v>
      </c>
      <c r="C1986" s="404" t="s">
        <v>4208</v>
      </c>
      <c r="D1986" s="404" t="s">
        <v>4137</v>
      </c>
      <c r="E1986" s="404" t="s">
        <v>4138</v>
      </c>
      <c r="F1986" s="404" t="s">
        <v>3806</v>
      </c>
      <c r="G1986" s="367" t="s">
        <v>2097</v>
      </c>
      <c r="H1986" s="400" t="s">
        <v>2098</v>
      </c>
    </row>
    <row r="1987" spans="2:8" s="41" customFormat="1">
      <c r="B1987" s="403" t="s">
        <v>4209</v>
      </c>
      <c r="C1987" s="404" t="s">
        <v>4210</v>
      </c>
      <c r="D1987" s="404" t="s">
        <v>4137</v>
      </c>
      <c r="E1987" s="404" t="s">
        <v>4138</v>
      </c>
      <c r="F1987" s="404" t="s">
        <v>3806</v>
      </c>
      <c r="G1987" s="367" t="s">
        <v>2097</v>
      </c>
      <c r="H1987" s="400" t="s">
        <v>2098</v>
      </c>
    </row>
    <row r="1988" spans="2:8" s="41" customFormat="1">
      <c r="B1988" s="403" t="s">
        <v>4211</v>
      </c>
      <c r="C1988" s="404" t="s">
        <v>4212</v>
      </c>
      <c r="D1988" s="404" t="s">
        <v>4137</v>
      </c>
      <c r="E1988" s="404" t="s">
        <v>4138</v>
      </c>
      <c r="F1988" s="404" t="s">
        <v>3806</v>
      </c>
      <c r="G1988" s="367" t="s">
        <v>2097</v>
      </c>
      <c r="H1988" s="400" t="s">
        <v>2098</v>
      </c>
    </row>
    <row r="1989" spans="2:8" s="41" customFormat="1">
      <c r="B1989" s="403" t="s">
        <v>4213</v>
      </c>
      <c r="C1989" s="404" t="s">
        <v>4214</v>
      </c>
      <c r="D1989" s="404" t="s">
        <v>4137</v>
      </c>
      <c r="E1989" s="404" t="s">
        <v>4138</v>
      </c>
      <c r="F1989" s="404" t="s">
        <v>3806</v>
      </c>
      <c r="G1989" s="367" t="s">
        <v>2097</v>
      </c>
      <c r="H1989" s="400" t="s">
        <v>2098</v>
      </c>
    </row>
    <row r="1990" spans="2:8" s="41" customFormat="1">
      <c r="B1990" s="403" t="s">
        <v>4215</v>
      </c>
      <c r="C1990" s="404" t="s">
        <v>4216</v>
      </c>
      <c r="D1990" s="404" t="s">
        <v>4137</v>
      </c>
      <c r="E1990" s="404" t="s">
        <v>4138</v>
      </c>
      <c r="F1990" s="404" t="s">
        <v>3806</v>
      </c>
      <c r="G1990" s="367" t="s">
        <v>2097</v>
      </c>
      <c r="H1990" s="400" t="s">
        <v>2098</v>
      </c>
    </row>
    <row r="1991" spans="2:8" s="41" customFormat="1">
      <c r="B1991" s="403" t="s">
        <v>4217</v>
      </c>
      <c r="C1991" s="404" t="s">
        <v>4218</v>
      </c>
      <c r="D1991" s="404" t="s">
        <v>4137</v>
      </c>
      <c r="E1991" s="404" t="s">
        <v>4138</v>
      </c>
      <c r="F1991" s="404" t="s">
        <v>3806</v>
      </c>
      <c r="G1991" s="367" t="s">
        <v>2097</v>
      </c>
      <c r="H1991" s="400" t="s">
        <v>2098</v>
      </c>
    </row>
    <row r="1992" spans="2:8" s="41" customFormat="1">
      <c r="B1992" s="403" t="s">
        <v>4219</v>
      </c>
      <c r="C1992" s="404" t="s">
        <v>4220</v>
      </c>
      <c r="D1992" s="404" t="s">
        <v>4137</v>
      </c>
      <c r="E1992" s="404" t="s">
        <v>4138</v>
      </c>
      <c r="F1992" s="404" t="s">
        <v>3806</v>
      </c>
      <c r="G1992" s="367" t="s">
        <v>2097</v>
      </c>
      <c r="H1992" s="400" t="s">
        <v>2098</v>
      </c>
    </row>
    <row r="1993" spans="2:8" s="41" customFormat="1">
      <c r="B1993" s="403" t="s">
        <v>4221</v>
      </c>
      <c r="C1993" s="404" t="s">
        <v>4222</v>
      </c>
      <c r="D1993" s="404" t="s">
        <v>4137</v>
      </c>
      <c r="E1993" s="404" t="s">
        <v>4138</v>
      </c>
      <c r="F1993" s="404" t="s">
        <v>3806</v>
      </c>
      <c r="G1993" s="367" t="s">
        <v>2097</v>
      </c>
      <c r="H1993" s="400" t="s">
        <v>2098</v>
      </c>
    </row>
    <row r="1994" spans="2:8" s="41" customFormat="1">
      <c r="B1994" s="403" t="s">
        <v>4223</v>
      </c>
      <c r="C1994" s="404" t="s">
        <v>4224</v>
      </c>
      <c r="D1994" s="404" t="s">
        <v>4225</v>
      </c>
      <c r="E1994" s="404" t="s">
        <v>4226</v>
      </c>
      <c r="F1994" s="404" t="s">
        <v>3806</v>
      </c>
      <c r="G1994" s="367" t="s">
        <v>2097</v>
      </c>
      <c r="H1994" s="400" t="s">
        <v>2098</v>
      </c>
    </row>
    <row r="1995" spans="2:8" s="41" customFormat="1">
      <c r="B1995" s="403" t="s">
        <v>4227</v>
      </c>
      <c r="C1995" s="404" t="s">
        <v>4228</v>
      </c>
      <c r="D1995" s="404" t="s">
        <v>4225</v>
      </c>
      <c r="E1995" s="404" t="s">
        <v>4226</v>
      </c>
      <c r="F1995" s="404" t="s">
        <v>3806</v>
      </c>
      <c r="G1995" s="367" t="s">
        <v>2097</v>
      </c>
      <c r="H1995" s="400" t="s">
        <v>2098</v>
      </c>
    </row>
    <row r="1996" spans="2:8" s="41" customFormat="1">
      <c r="B1996" s="403" t="s">
        <v>4229</v>
      </c>
      <c r="C1996" s="404" t="s">
        <v>4230</v>
      </c>
      <c r="D1996" s="404" t="s">
        <v>4225</v>
      </c>
      <c r="E1996" s="404" t="s">
        <v>4226</v>
      </c>
      <c r="F1996" s="404" t="s">
        <v>3806</v>
      </c>
      <c r="G1996" s="367" t="s">
        <v>2097</v>
      </c>
      <c r="H1996" s="400" t="s">
        <v>2098</v>
      </c>
    </row>
    <row r="1997" spans="2:8" s="41" customFormat="1">
      <c r="B1997" s="403" t="s">
        <v>4231</v>
      </c>
      <c r="C1997" s="404" t="s">
        <v>4232</v>
      </c>
      <c r="D1997" s="404" t="s">
        <v>4225</v>
      </c>
      <c r="E1997" s="404" t="s">
        <v>4226</v>
      </c>
      <c r="F1997" s="404" t="s">
        <v>3806</v>
      </c>
      <c r="G1997" s="367" t="s">
        <v>2097</v>
      </c>
      <c r="H1997" s="400" t="s">
        <v>2098</v>
      </c>
    </row>
    <row r="1998" spans="2:8" s="41" customFormat="1">
      <c r="B1998" s="403" t="s">
        <v>4233</v>
      </c>
      <c r="C1998" s="404" t="s">
        <v>4234</v>
      </c>
      <c r="D1998" s="404" t="s">
        <v>4225</v>
      </c>
      <c r="E1998" s="404" t="s">
        <v>4226</v>
      </c>
      <c r="F1998" s="404" t="s">
        <v>3806</v>
      </c>
      <c r="G1998" s="367" t="s">
        <v>2097</v>
      </c>
      <c r="H1998" s="400" t="s">
        <v>2098</v>
      </c>
    </row>
    <row r="1999" spans="2:8" s="41" customFormat="1">
      <c r="B1999" s="403" t="s">
        <v>4235</v>
      </c>
      <c r="C1999" s="404" t="s">
        <v>4236</v>
      </c>
      <c r="D1999" s="404" t="s">
        <v>4225</v>
      </c>
      <c r="E1999" s="404" t="s">
        <v>4226</v>
      </c>
      <c r="F1999" s="404" t="s">
        <v>3806</v>
      </c>
      <c r="G1999" s="367" t="s">
        <v>2097</v>
      </c>
      <c r="H1999" s="400" t="s">
        <v>2098</v>
      </c>
    </row>
    <row r="2000" spans="2:8" s="41" customFormat="1">
      <c r="B2000" s="403" t="s">
        <v>4237</v>
      </c>
      <c r="C2000" s="404" t="s">
        <v>4238</v>
      </c>
      <c r="D2000" s="404" t="s">
        <v>4225</v>
      </c>
      <c r="E2000" s="404" t="s">
        <v>4226</v>
      </c>
      <c r="F2000" s="404" t="s">
        <v>3806</v>
      </c>
      <c r="G2000" s="367" t="s">
        <v>2097</v>
      </c>
      <c r="H2000" s="400" t="s">
        <v>2098</v>
      </c>
    </row>
    <row r="2001" spans="2:8" s="41" customFormat="1">
      <c r="B2001" s="403" t="s">
        <v>4239</v>
      </c>
      <c r="C2001" s="404" t="s">
        <v>4240</v>
      </c>
      <c r="D2001" s="404" t="s">
        <v>4225</v>
      </c>
      <c r="E2001" s="404" t="s">
        <v>4226</v>
      </c>
      <c r="F2001" s="404" t="s">
        <v>3806</v>
      </c>
      <c r="G2001" s="367" t="s">
        <v>2097</v>
      </c>
      <c r="H2001" s="400" t="s">
        <v>2098</v>
      </c>
    </row>
    <row r="2002" spans="2:8" s="41" customFormat="1">
      <c r="B2002" s="403" t="s">
        <v>4241</v>
      </c>
      <c r="C2002" s="404" t="s">
        <v>4242</v>
      </c>
      <c r="D2002" s="404" t="s">
        <v>4225</v>
      </c>
      <c r="E2002" s="404" t="s">
        <v>4226</v>
      </c>
      <c r="F2002" s="404" t="s">
        <v>3806</v>
      </c>
      <c r="G2002" s="367" t="s">
        <v>2097</v>
      </c>
      <c r="H2002" s="400" t="s">
        <v>2098</v>
      </c>
    </row>
    <row r="2003" spans="2:8" s="41" customFormat="1">
      <c r="B2003" s="403" t="s">
        <v>4243</v>
      </c>
      <c r="C2003" s="404" t="s">
        <v>4244</v>
      </c>
      <c r="D2003" s="404" t="s">
        <v>4225</v>
      </c>
      <c r="E2003" s="404" t="s">
        <v>4226</v>
      </c>
      <c r="F2003" s="404" t="s">
        <v>3806</v>
      </c>
      <c r="G2003" s="367" t="s">
        <v>2097</v>
      </c>
      <c r="H2003" s="400" t="s">
        <v>2098</v>
      </c>
    </row>
    <row r="2004" spans="2:8" s="41" customFormat="1">
      <c r="B2004" s="403" t="s">
        <v>4245</v>
      </c>
      <c r="C2004" s="404" t="s">
        <v>4246</v>
      </c>
      <c r="D2004" s="404" t="s">
        <v>4225</v>
      </c>
      <c r="E2004" s="404" t="s">
        <v>4226</v>
      </c>
      <c r="F2004" s="404" t="s">
        <v>3806</v>
      </c>
      <c r="G2004" s="367" t="s">
        <v>2097</v>
      </c>
      <c r="H2004" s="400" t="s">
        <v>2098</v>
      </c>
    </row>
    <row r="2005" spans="2:8" s="41" customFormat="1">
      <c r="B2005" s="403" t="s">
        <v>4247</v>
      </c>
      <c r="C2005" s="404" t="s">
        <v>4248</v>
      </c>
      <c r="D2005" s="404" t="s">
        <v>4225</v>
      </c>
      <c r="E2005" s="404" t="s">
        <v>4226</v>
      </c>
      <c r="F2005" s="404" t="s">
        <v>3806</v>
      </c>
      <c r="G2005" s="367" t="s">
        <v>2097</v>
      </c>
      <c r="H2005" s="400" t="s">
        <v>2098</v>
      </c>
    </row>
    <row r="2006" spans="2:8" s="41" customFormat="1">
      <c r="B2006" s="403" t="s">
        <v>4249</v>
      </c>
      <c r="C2006" s="404" t="s">
        <v>4250</v>
      </c>
      <c r="D2006" s="404" t="s">
        <v>4225</v>
      </c>
      <c r="E2006" s="404" t="s">
        <v>4226</v>
      </c>
      <c r="F2006" s="404" t="s">
        <v>3806</v>
      </c>
      <c r="G2006" s="367" t="s">
        <v>2097</v>
      </c>
      <c r="H2006" s="400" t="s">
        <v>2098</v>
      </c>
    </row>
    <row r="2007" spans="2:8" s="41" customFormat="1">
      <c r="B2007" s="403" t="s">
        <v>4251</v>
      </c>
      <c r="C2007" s="404" t="s">
        <v>4252</v>
      </c>
      <c r="D2007" s="404" t="s">
        <v>4225</v>
      </c>
      <c r="E2007" s="404" t="s">
        <v>4226</v>
      </c>
      <c r="F2007" s="404" t="s">
        <v>3806</v>
      </c>
      <c r="G2007" s="367" t="s">
        <v>2097</v>
      </c>
      <c r="H2007" s="400" t="s">
        <v>2098</v>
      </c>
    </row>
    <row r="2008" spans="2:8" s="41" customFormat="1">
      <c r="B2008" s="403" t="s">
        <v>4253</v>
      </c>
      <c r="C2008" s="404" t="s">
        <v>4254</v>
      </c>
      <c r="D2008" s="404" t="s">
        <v>4225</v>
      </c>
      <c r="E2008" s="404" t="s">
        <v>4226</v>
      </c>
      <c r="F2008" s="404" t="s">
        <v>3806</v>
      </c>
      <c r="G2008" s="367" t="s">
        <v>2097</v>
      </c>
      <c r="H2008" s="400" t="s">
        <v>2098</v>
      </c>
    </row>
    <row r="2009" spans="2:8" s="41" customFormat="1">
      <c r="B2009" s="403" t="s">
        <v>4255</v>
      </c>
      <c r="C2009" s="404" t="s">
        <v>4256</v>
      </c>
      <c r="D2009" s="404" t="s">
        <v>4225</v>
      </c>
      <c r="E2009" s="404" t="s">
        <v>4226</v>
      </c>
      <c r="F2009" s="404" t="s">
        <v>3806</v>
      </c>
      <c r="G2009" s="367" t="s">
        <v>2097</v>
      </c>
      <c r="H2009" s="400" t="s">
        <v>2098</v>
      </c>
    </row>
    <row r="2010" spans="2:8" s="41" customFormat="1">
      <c r="B2010" s="403" t="s">
        <v>4257</v>
      </c>
      <c r="C2010" s="404" t="s">
        <v>4258</v>
      </c>
      <c r="D2010" s="404" t="s">
        <v>4225</v>
      </c>
      <c r="E2010" s="404" t="s">
        <v>4226</v>
      </c>
      <c r="F2010" s="404" t="s">
        <v>3806</v>
      </c>
      <c r="G2010" s="367" t="s">
        <v>2097</v>
      </c>
      <c r="H2010" s="400" t="s">
        <v>2098</v>
      </c>
    </row>
    <row r="2011" spans="2:8" s="41" customFormat="1">
      <c r="B2011" s="403" t="s">
        <v>4259</v>
      </c>
      <c r="C2011" s="404" t="s">
        <v>4260</v>
      </c>
      <c r="D2011" s="404" t="s">
        <v>4225</v>
      </c>
      <c r="E2011" s="404" t="s">
        <v>4226</v>
      </c>
      <c r="F2011" s="404" t="s">
        <v>3806</v>
      </c>
      <c r="G2011" s="367" t="s">
        <v>2097</v>
      </c>
      <c r="H2011" s="400" t="s">
        <v>2098</v>
      </c>
    </row>
    <row r="2012" spans="2:8" s="41" customFormat="1">
      <c r="B2012" s="403" t="s">
        <v>4261</v>
      </c>
      <c r="C2012" s="404" t="s">
        <v>4262</v>
      </c>
      <c r="D2012" s="404" t="s">
        <v>4225</v>
      </c>
      <c r="E2012" s="404" t="s">
        <v>4226</v>
      </c>
      <c r="F2012" s="404" t="s">
        <v>3806</v>
      </c>
      <c r="G2012" s="367" t="s">
        <v>2097</v>
      </c>
      <c r="H2012" s="400" t="s">
        <v>2098</v>
      </c>
    </row>
    <row r="2013" spans="2:8" s="41" customFormat="1">
      <c r="B2013" s="403" t="s">
        <v>4263</v>
      </c>
      <c r="C2013" s="404" t="s">
        <v>4264</v>
      </c>
      <c r="D2013" s="404" t="s">
        <v>4225</v>
      </c>
      <c r="E2013" s="404" t="s">
        <v>4226</v>
      </c>
      <c r="F2013" s="404" t="s">
        <v>3806</v>
      </c>
      <c r="G2013" s="367" t="s">
        <v>2097</v>
      </c>
      <c r="H2013" s="400" t="s">
        <v>2098</v>
      </c>
    </row>
    <row r="2014" spans="2:8" s="41" customFormat="1">
      <c r="B2014" s="403" t="s">
        <v>4265</v>
      </c>
      <c r="C2014" s="404" t="s">
        <v>4266</v>
      </c>
      <c r="D2014" s="404" t="s">
        <v>4225</v>
      </c>
      <c r="E2014" s="404" t="s">
        <v>4226</v>
      </c>
      <c r="F2014" s="404" t="s">
        <v>3806</v>
      </c>
      <c r="G2014" s="367" t="s">
        <v>2097</v>
      </c>
      <c r="H2014" s="400" t="s">
        <v>2098</v>
      </c>
    </row>
    <row r="2015" spans="2:8" s="41" customFormat="1">
      <c r="B2015" s="403" t="s">
        <v>4267</v>
      </c>
      <c r="C2015" s="404" t="s">
        <v>4268</v>
      </c>
      <c r="D2015" s="404" t="s">
        <v>4225</v>
      </c>
      <c r="E2015" s="404" t="s">
        <v>4226</v>
      </c>
      <c r="F2015" s="404" t="s">
        <v>3806</v>
      </c>
      <c r="G2015" s="367" t="s">
        <v>2097</v>
      </c>
      <c r="H2015" s="400" t="s">
        <v>2098</v>
      </c>
    </row>
    <row r="2016" spans="2:8" s="41" customFormat="1">
      <c r="B2016" s="403" t="s">
        <v>4269</v>
      </c>
      <c r="C2016" s="404" t="s">
        <v>4270</v>
      </c>
      <c r="D2016" s="404" t="s">
        <v>4225</v>
      </c>
      <c r="E2016" s="404" t="s">
        <v>4226</v>
      </c>
      <c r="F2016" s="404" t="s">
        <v>3806</v>
      </c>
      <c r="G2016" s="367" t="s">
        <v>2097</v>
      </c>
      <c r="H2016" s="400" t="s">
        <v>2098</v>
      </c>
    </row>
    <row r="2017" spans="2:8" s="41" customFormat="1">
      <c r="B2017" s="403" t="s">
        <v>4271</v>
      </c>
      <c r="C2017" s="404" t="s">
        <v>4272</v>
      </c>
      <c r="D2017" s="404" t="s">
        <v>4225</v>
      </c>
      <c r="E2017" s="404" t="s">
        <v>4226</v>
      </c>
      <c r="F2017" s="404" t="s">
        <v>3806</v>
      </c>
      <c r="G2017" s="367" t="s">
        <v>2097</v>
      </c>
      <c r="H2017" s="400" t="s">
        <v>2098</v>
      </c>
    </row>
    <row r="2018" spans="2:8" s="41" customFormat="1">
      <c r="B2018" s="403" t="s">
        <v>4273</v>
      </c>
      <c r="C2018" s="404" t="s">
        <v>4274</v>
      </c>
      <c r="D2018" s="404" t="s">
        <v>4225</v>
      </c>
      <c r="E2018" s="404" t="s">
        <v>4226</v>
      </c>
      <c r="F2018" s="404" t="s">
        <v>3806</v>
      </c>
      <c r="G2018" s="367" t="s">
        <v>2097</v>
      </c>
      <c r="H2018" s="400" t="s">
        <v>2098</v>
      </c>
    </row>
    <row r="2019" spans="2:8" s="41" customFormat="1">
      <c r="B2019" s="403" t="s">
        <v>4275</v>
      </c>
      <c r="C2019" s="404" t="s">
        <v>4276</v>
      </c>
      <c r="D2019" s="404" t="s">
        <v>4225</v>
      </c>
      <c r="E2019" s="404" t="s">
        <v>4226</v>
      </c>
      <c r="F2019" s="404" t="s">
        <v>3806</v>
      </c>
      <c r="G2019" s="367" t="s">
        <v>2097</v>
      </c>
      <c r="H2019" s="400" t="s">
        <v>2098</v>
      </c>
    </row>
    <row r="2020" spans="2:8" s="41" customFormat="1">
      <c r="B2020" s="403" t="s">
        <v>4277</v>
      </c>
      <c r="C2020" s="404" t="s">
        <v>4278</v>
      </c>
      <c r="D2020" s="404" t="s">
        <v>4225</v>
      </c>
      <c r="E2020" s="404" t="s">
        <v>4226</v>
      </c>
      <c r="F2020" s="404" t="s">
        <v>3806</v>
      </c>
      <c r="G2020" s="367" t="s">
        <v>2097</v>
      </c>
      <c r="H2020" s="400" t="s">
        <v>2098</v>
      </c>
    </row>
    <row r="2021" spans="2:8" s="41" customFormat="1">
      <c r="B2021" s="403" t="s">
        <v>4279</v>
      </c>
      <c r="C2021" s="404" t="s">
        <v>4280</v>
      </c>
      <c r="D2021" s="404" t="s">
        <v>4225</v>
      </c>
      <c r="E2021" s="404" t="s">
        <v>4226</v>
      </c>
      <c r="F2021" s="404" t="s">
        <v>3806</v>
      </c>
      <c r="G2021" s="367" t="s">
        <v>2097</v>
      </c>
      <c r="H2021" s="400" t="s">
        <v>2098</v>
      </c>
    </row>
    <row r="2022" spans="2:8" s="41" customFormat="1">
      <c r="B2022" s="403" t="s">
        <v>4281</v>
      </c>
      <c r="C2022" s="404" t="s">
        <v>4282</v>
      </c>
      <c r="D2022" s="404" t="s">
        <v>4225</v>
      </c>
      <c r="E2022" s="404" t="s">
        <v>4226</v>
      </c>
      <c r="F2022" s="404" t="s">
        <v>3806</v>
      </c>
      <c r="G2022" s="367" t="s">
        <v>2097</v>
      </c>
      <c r="H2022" s="400" t="s">
        <v>2098</v>
      </c>
    </row>
    <row r="2023" spans="2:8" s="41" customFormat="1">
      <c r="B2023" s="403" t="s">
        <v>4283</v>
      </c>
      <c r="C2023" s="404" t="s">
        <v>4284</v>
      </c>
      <c r="D2023" s="404" t="s">
        <v>4225</v>
      </c>
      <c r="E2023" s="404" t="s">
        <v>4226</v>
      </c>
      <c r="F2023" s="404" t="s">
        <v>3806</v>
      </c>
      <c r="G2023" s="367" t="s">
        <v>2097</v>
      </c>
      <c r="H2023" s="400" t="s">
        <v>2098</v>
      </c>
    </row>
    <row r="2024" spans="2:8" s="41" customFormat="1">
      <c r="B2024" s="403" t="s">
        <v>4285</v>
      </c>
      <c r="C2024" s="404" t="s">
        <v>4286</v>
      </c>
      <c r="D2024" s="404" t="s">
        <v>4225</v>
      </c>
      <c r="E2024" s="404" t="s">
        <v>4226</v>
      </c>
      <c r="F2024" s="404" t="s">
        <v>3806</v>
      </c>
      <c r="G2024" s="367" t="s">
        <v>2097</v>
      </c>
      <c r="H2024" s="400" t="s">
        <v>2098</v>
      </c>
    </row>
    <row r="2025" spans="2:8" s="41" customFormat="1">
      <c r="B2025" s="403" t="s">
        <v>4287</v>
      </c>
      <c r="C2025" s="404" t="s">
        <v>4288</v>
      </c>
      <c r="D2025" s="404" t="s">
        <v>4225</v>
      </c>
      <c r="E2025" s="404" t="s">
        <v>4226</v>
      </c>
      <c r="F2025" s="404" t="s">
        <v>3806</v>
      </c>
      <c r="G2025" s="367" t="s">
        <v>2097</v>
      </c>
      <c r="H2025" s="400" t="s">
        <v>2098</v>
      </c>
    </row>
    <row r="2026" spans="2:8" s="41" customFormat="1">
      <c r="B2026" s="403" t="s">
        <v>4289</v>
      </c>
      <c r="C2026" s="404" t="s">
        <v>4290</v>
      </c>
      <c r="D2026" s="404" t="s">
        <v>4225</v>
      </c>
      <c r="E2026" s="404" t="s">
        <v>4226</v>
      </c>
      <c r="F2026" s="404" t="s">
        <v>3806</v>
      </c>
      <c r="G2026" s="367" t="s">
        <v>2097</v>
      </c>
      <c r="H2026" s="400" t="s">
        <v>2098</v>
      </c>
    </row>
    <row r="2027" spans="2:8" s="41" customFormat="1">
      <c r="B2027" s="403" t="s">
        <v>4291</v>
      </c>
      <c r="C2027" s="404" t="s">
        <v>4292</v>
      </c>
      <c r="D2027" s="404" t="s">
        <v>4225</v>
      </c>
      <c r="E2027" s="404" t="s">
        <v>4226</v>
      </c>
      <c r="F2027" s="404" t="s">
        <v>3806</v>
      </c>
      <c r="G2027" s="367" t="s">
        <v>2097</v>
      </c>
      <c r="H2027" s="400" t="s">
        <v>2098</v>
      </c>
    </row>
    <row r="2028" spans="2:8" s="41" customFormat="1">
      <c r="B2028" s="403" t="s">
        <v>4293</v>
      </c>
      <c r="C2028" s="404" t="s">
        <v>4294</v>
      </c>
      <c r="D2028" s="404" t="s">
        <v>4225</v>
      </c>
      <c r="E2028" s="404" t="s">
        <v>4226</v>
      </c>
      <c r="F2028" s="404" t="s">
        <v>3806</v>
      </c>
      <c r="G2028" s="367" t="s">
        <v>2097</v>
      </c>
      <c r="H2028" s="400" t="s">
        <v>2098</v>
      </c>
    </row>
    <row r="2029" spans="2:8" s="41" customFormat="1">
      <c r="B2029" s="403" t="s">
        <v>4295</v>
      </c>
      <c r="C2029" s="404" t="s">
        <v>4296</v>
      </c>
      <c r="D2029" s="404" t="s">
        <v>4225</v>
      </c>
      <c r="E2029" s="404" t="s">
        <v>4226</v>
      </c>
      <c r="F2029" s="404" t="s">
        <v>3806</v>
      </c>
      <c r="G2029" s="367" t="s">
        <v>2097</v>
      </c>
      <c r="H2029" s="400" t="s">
        <v>2098</v>
      </c>
    </row>
    <row r="2030" spans="2:8" s="41" customFormat="1">
      <c r="B2030" s="403" t="s">
        <v>4297</v>
      </c>
      <c r="C2030" s="404" t="s">
        <v>4298</v>
      </c>
      <c r="D2030" s="404" t="s">
        <v>4225</v>
      </c>
      <c r="E2030" s="404" t="s">
        <v>4226</v>
      </c>
      <c r="F2030" s="404" t="s">
        <v>3806</v>
      </c>
      <c r="G2030" s="367" t="s">
        <v>2097</v>
      </c>
      <c r="H2030" s="400" t="s">
        <v>2098</v>
      </c>
    </row>
    <row r="2031" spans="2:8" s="41" customFormat="1">
      <c r="B2031" s="403" t="s">
        <v>4299</v>
      </c>
      <c r="C2031" s="404" t="s">
        <v>4300</v>
      </c>
      <c r="D2031" s="404" t="s">
        <v>4301</v>
      </c>
      <c r="E2031" s="404" t="s">
        <v>4302</v>
      </c>
      <c r="F2031" s="404" t="s">
        <v>3806</v>
      </c>
      <c r="G2031" s="367" t="s">
        <v>2097</v>
      </c>
      <c r="H2031" s="400" t="s">
        <v>2098</v>
      </c>
    </row>
    <row r="2032" spans="2:8" s="41" customFormat="1">
      <c r="B2032" s="403" t="s">
        <v>4303</v>
      </c>
      <c r="C2032" s="404" t="s">
        <v>4304</v>
      </c>
      <c r="D2032" s="404" t="s">
        <v>4301</v>
      </c>
      <c r="E2032" s="404" t="s">
        <v>4302</v>
      </c>
      <c r="F2032" s="404" t="s">
        <v>3806</v>
      </c>
      <c r="G2032" s="367" t="s">
        <v>2097</v>
      </c>
      <c r="H2032" s="400" t="s">
        <v>2098</v>
      </c>
    </row>
    <row r="2033" spans="2:8" s="41" customFormat="1">
      <c r="B2033" s="403" t="s">
        <v>4305</v>
      </c>
      <c r="C2033" s="404" t="s">
        <v>4306</v>
      </c>
      <c r="D2033" s="404" t="s">
        <v>4301</v>
      </c>
      <c r="E2033" s="404" t="s">
        <v>4302</v>
      </c>
      <c r="F2033" s="404" t="s">
        <v>3806</v>
      </c>
      <c r="G2033" s="367" t="s">
        <v>2097</v>
      </c>
      <c r="H2033" s="400" t="s">
        <v>2098</v>
      </c>
    </row>
    <row r="2034" spans="2:8" s="41" customFormat="1">
      <c r="B2034" s="403" t="s">
        <v>4307</v>
      </c>
      <c r="C2034" s="404" t="s">
        <v>4308</v>
      </c>
      <c r="D2034" s="404" t="s">
        <v>4301</v>
      </c>
      <c r="E2034" s="404" t="s">
        <v>4302</v>
      </c>
      <c r="F2034" s="404" t="s">
        <v>3806</v>
      </c>
      <c r="G2034" s="367" t="s">
        <v>2097</v>
      </c>
      <c r="H2034" s="400" t="s">
        <v>2098</v>
      </c>
    </row>
    <row r="2035" spans="2:8" s="41" customFormat="1">
      <c r="B2035" s="403" t="s">
        <v>4309</v>
      </c>
      <c r="C2035" s="404" t="s">
        <v>4310</v>
      </c>
      <c r="D2035" s="404" t="s">
        <v>4301</v>
      </c>
      <c r="E2035" s="404" t="s">
        <v>4302</v>
      </c>
      <c r="F2035" s="404" t="s">
        <v>3806</v>
      </c>
      <c r="G2035" s="367" t="s">
        <v>2097</v>
      </c>
      <c r="H2035" s="400" t="s">
        <v>2098</v>
      </c>
    </row>
    <row r="2036" spans="2:8" s="41" customFormat="1">
      <c r="B2036" s="403" t="s">
        <v>4311</v>
      </c>
      <c r="C2036" s="404" t="s">
        <v>4312</v>
      </c>
      <c r="D2036" s="404" t="s">
        <v>4301</v>
      </c>
      <c r="E2036" s="404" t="s">
        <v>4302</v>
      </c>
      <c r="F2036" s="404" t="s">
        <v>3806</v>
      </c>
      <c r="G2036" s="367" t="s">
        <v>2097</v>
      </c>
      <c r="H2036" s="400" t="s">
        <v>2098</v>
      </c>
    </row>
    <row r="2037" spans="2:8" s="41" customFormat="1">
      <c r="B2037" s="403" t="s">
        <v>4313</v>
      </c>
      <c r="C2037" s="404" t="s">
        <v>4314</v>
      </c>
      <c r="D2037" s="404" t="s">
        <v>4301</v>
      </c>
      <c r="E2037" s="404" t="s">
        <v>4302</v>
      </c>
      <c r="F2037" s="404" t="s">
        <v>3806</v>
      </c>
      <c r="G2037" s="367" t="s">
        <v>2097</v>
      </c>
      <c r="H2037" s="400" t="s">
        <v>2098</v>
      </c>
    </row>
    <row r="2038" spans="2:8" s="41" customFormat="1">
      <c r="B2038" s="403" t="s">
        <v>4315</v>
      </c>
      <c r="C2038" s="404" t="s">
        <v>4316</v>
      </c>
      <c r="D2038" s="404" t="s">
        <v>4301</v>
      </c>
      <c r="E2038" s="404" t="s">
        <v>4302</v>
      </c>
      <c r="F2038" s="404" t="s">
        <v>3806</v>
      </c>
      <c r="G2038" s="367" t="s">
        <v>2097</v>
      </c>
      <c r="H2038" s="400" t="s">
        <v>2098</v>
      </c>
    </row>
    <row r="2039" spans="2:8" s="41" customFormat="1">
      <c r="B2039" s="403" t="s">
        <v>4317</v>
      </c>
      <c r="C2039" s="404" t="s">
        <v>4318</v>
      </c>
      <c r="D2039" s="404" t="s">
        <v>4301</v>
      </c>
      <c r="E2039" s="404" t="s">
        <v>4302</v>
      </c>
      <c r="F2039" s="404" t="s">
        <v>3806</v>
      </c>
      <c r="G2039" s="367" t="s">
        <v>2097</v>
      </c>
      <c r="H2039" s="400" t="s">
        <v>2098</v>
      </c>
    </row>
    <row r="2040" spans="2:8" s="41" customFormat="1">
      <c r="B2040" s="403" t="s">
        <v>4319</v>
      </c>
      <c r="C2040" s="404" t="s">
        <v>4320</v>
      </c>
      <c r="D2040" s="404" t="s">
        <v>4301</v>
      </c>
      <c r="E2040" s="404" t="s">
        <v>4302</v>
      </c>
      <c r="F2040" s="404" t="s">
        <v>3806</v>
      </c>
      <c r="G2040" s="367" t="s">
        <v>2097</v>
      </c>
      <c r="H2040" s="400" t="s">
        <v>2098</v>
      </c>
    </row>
    <row r="2041" spans="2:8" s="41" customFormat="1">
      <c r="B2041" s="403" t="s">
        <v>4321</v>
      </c>
      <c r="C2041" s="404" t="s">
        <v>4322</v>
      </c>
      <c r="D2041" s="404" t="s">
        <v>4301</v>
      </c>
      <c r="E2041" s="404" t="s">
        <v>4302</v>
      </c>
      <c r="F2041" s="404" t="s">
        <v>3806</v>
      </c>
      <c r="G2041" s="367" t="s">
        <v>2097</v>
      </c>
      <c r="H2041" s="400" t="s">
        <v>2098</v>
      </c>
    </row>
    <row r="2042" spans="2:8" s="41" customFormat="1">
      <c r="B2042" s="403" t="s">
        <v>4323</v>
      </c>
      <c r="C2042" s="404" t="s">
        <v>4324</v>
      </c>
      <c r="D2042" s="404" t="s">
        <v>4301</v>
      </c>
      <c r="E2042" s="404" t="s">
        <v>4302</v>
      </c>
      <c r="F2042" s="404" t="s">
        <v>3806</v>
      </c>
      <c r="G2042" s="367" t="s">
        <v>2097</v>
      </c>
      <c r="H2042" s="400" t="s">
        <v>2098</v>
      </c>
    </row>
    <row r="2043" spans="2:8" s="41" customFormat="1">
      <c r="B2043" s="403" t="s">
        <v>4325</v>
      </c>
      <c r="C2043" s="404" t="s">
        <v>4326</v>
      </c>
      <c r="D2043" s="404" t="s">
        <v>4301</v>
      </c>
      <c r="E2043" s="404" t="s">
        <v>4302</v>
      </c>
      <c r="F2043" s="404" t="s">
        <v>3806</v>
      </c>
      <c r="G2043" s="367" t="s">
        <v>2097</v>
      </c>
      <c r="H2043" s="400" t="s">
        <v>2098</v>
      </c>
    </row>
    <row r="2044" spans="2:8" s="41" customFormat="1">
      <c r="B2044" s="403" t="s">
        <v>4327</v>
      </c>
      <c r="C2044" s="404" t="s">
        <v>4328</v>
      </c>
      <c r="D2044" s="404" t="s">
        <v>4301</v>
      </c>
      <c r="E2044" s="404" t="s">
        <v>4302</v>
      </c>
      <c r="F2044" s="404" t="s">
        <v>3806</v>
      </c>
      <c r="G2044" s="367" t="s">
        <v>2097</v>
      </c>
      <c r="H2044" s="400" t="s">
        <v>2098</v>
      </c>
    </row>
    <row r="2045" spans="2:8" s="41" customFormat="1">
      <c r="B2045" s="403" t="s">
        <v>4329</v>
      </c>
      <c r="C2045" s="404" t="s">
        <v>4330</v>
      </c>
      <c r="D2045" s="404" t="s">
        <v>4301</v>
      </c>
      <c r="E2045" s="404" t="s">
        <v>4302</v>
      </c>
      <c r="F2045" s="404" t="s">
        <v>3806</v>
      </c>
      <c r="G2045" s="367" t="s">
        <v>2097</v>
      </c>
      <c r="H2045" s="400" t="s">
        <v>2098</v>
      </c>
    </row>
    <row r="2046" spans="2:8" s="41" customFormat="1">
      <c r="B2046" s="403" t="s">
        <v>4331</v>
      </c>
      <c r="C2046" s="404" t="s">
        <v>4332</v>
      </c>
      <c r="D2046" s="404" t="s">
        <v>4301</v>
      </c>
      <c r="E2046" s="404" t="s">
        <v>4302</v>
      </c>
      <c r="F2046" s="404" t="s">
        <v>3806</v>
      </c>
      <c r="G2046" s="367" t="s">
        <v>2097</v>
      </c>
      <c r="H2046" s="400" t="s">
        <v>2098</v>
      </c>
    </row>
    <row r="2047" spans="2:8" s="41" customFormat="1">
      <c r="B2047" s="403" t="s">
        <v>4333</v>
      </c>
      <c r="C2047" s="404" t="s">
        <v>4334</v>
      </c>
      <c r="D2047" s="404" t="s">
        <v>4301</v>
      </c>
      <c r="E2047" s="404" t="s">
        <v>4302</v>
      </c>
      <c r="F2047" s="404" t="s">
        <v>3806</v>
      </c>
      <c r="G2047" s="367" t="s">
        <v>2097</v>
      </c>
      <c r="H2047" s="400" t="s">
        <v>2098</v>
      </c>
    </row>
    <row r="2048" spans="2:8" s="41" customFormat="1">
      <c r="B2048" s="403" t="s">
        <v>4335</v>
      </c>
      <c r="C2048" s="404" t="s">
        <v>4336</v>
      </c>
      <c r="D2048" s="404" t="s">
        <v>4301</v>
      </c>
      <c r="E2048" s="404" t="s">
        <v>4302</v>
      </c>
      <c r="F2048" s="404" t="s">
        <v>3806</v>
      </c>
      <c r="G2048" s="367" t="s">
        <v>2097</v>
      </c>
      <c r="H2048" s="400" t="s">
        <v>2098</v>
      </c>
    </row>
    <row r="2049" spans="2:8" s="41" customFormat="1">
      <c r="B2049" s="403" t="s">
        <v>4337</v>
      </c>
      <c r="C2049" s="404" t="s">
        <v>4338</v>
      </c>
      <c r="D2049" s="404" t="s">
        <v>4301</v>
      </c>
      <c r="E2049" s="404" t="s">
        <v>4302</v>
      </c>
      <c r="F2049" s="404" t="s">
        <v>3806</v>
      </c>
      <c r="G2049" s="367" t="s">
        <v>2097</v>
      </c>
      <c r="H2049" s="400" t="s">
        <v>2098</v>
      </c>
    </row>
    <row r="2050" spans="2:8" s="41" customFormat="1">
      <c r="B2050" s="403" t="s">
        <v>4339</v>
      </c>
      <c r="C2050" s="404" t="s">
        <v>4340</v>
      </c>
      <c r="D2050" s="404" t="s">
        <v>4301</v>
      </c>
      <c r="E2050" s="404" t="s">
        <v>4302</v>
      </c>
      <c r="F2050" s="404" t="s">
        <v>3806</v>
      </c>
      <c r="G2050" s="367" t="s">
        <v>2097</v>
      </c>
      <c r="H2050" s="400" t="s">
        <v>2098</v>
      </c>
    </row>
    <row r="2051" spans="2:8" s="41" customFormat="1">
      <c r="B2051" s="403" t="s">
        <v>4341</v>
      </c>
      <c r="C2051" s="404" t="s">
        <v>4342</v>
      </c>
      <c r="D2051" s="404" t="s">
        <v>4301</v>
      </c>
      <c r="E2051" s="404" t="s">
        <v>4302</v>
      </c>
      <c r="F2051" s="404" t="s">
        <v>3806</v>
      </c>
      <c r="G2051" s="367" t="s">
        <v>2097</v>
      </c>
      <c r="H2051" s="400" t="s">
        <v>2098</v>
      </c>
    </row>
    <row r="2052" spans="2:8" s="41" customFormat="1">
      <c r="B2052" s="403" t="s">
        <v>4343</v>
      </c>
      <c r="C2052" s="404" t="s">
        <v>4344</v>
      </c>
      <c r="D2052" s="404" t="s">
        <v>4301</v>
      </c>
      <c r="E2052" s="404" t="s">
        <v>4302</v>
      </c>
      <c r="F2052" s="404" t="s">
        <v>3806</v>
      </c>
      <c r="G2052" s="367" t="s">
        <v>2097</v>
      </c>
      <c r="H2052" s="400" t="s">
        <v>2098</v>
      </c>
    </row>
    <row r="2053" spans="2:8" s="41" customFormat="1">
      <c r="B2053" s="403" t="s">
        <v>4345</v>
      </c>
      <c r="C2053" s="404" t="s">
        <v>4346</v>
      </c>
      <c r="D2053" s="404" t="s">
        <v>4301</v>
      </c>
      <c r="E2053" s="404" t="s">
        <v>4302</v>
      </c>
      <c r="F2053" s="404" t="s">
        <v>3806</v>
      </c>
      <c r="G2053" s="367" t="s">
        <v>2097</v>
      </c>
      <c r="H2053" s="400" t="s">
        <v>2098</v>
      </c>
    </row>
    <row r="2054" spans="2:8" s="41" customFormat="1">
      <c r="B2054" s="403" t="s">
        <v>4347</v>
      </c>
      <c r="C2054" s="404" t="s">
        <v>4348</v>
      </c>
      <c r="D2054" s="404" t="s">
        <v>4301</v>
      </c>
      <c r="E2054" s="404" t="s">
        <v>4302</v>
      </c>
      <c r="F2054" s="404" t="s">
        <v>3806</v>
      </c>
      <c r="G2054" s="367" t="s">
        <v>2097</v>
      </c>
      <c r="H2054" s="400" t="s">
        <v>2098</v>
      </c>
    </row>
    <row r="2055" spans="2:8" s="41" customFormat="1">
      <c r="B2055" s="403" t="s">
        <v>4349</v>
      </c>
      <c r="C2055" s="404" t="s">
        <v>4350</v>
      </c>
      <c r="D2055" s="404" t="s">
        <v>4301</v>
      </c>
      <c r="E2055" s="404" t="s">
        <v>4302</v>
      </c>
      <c r="F2055" s="404" t="s">
        <v>3806</v>
      </c>
      <c r="G2055" s="367" t="s">
        <v>2097</v>
      </c>
      <c r="H2055" s="400" t="s">
        <v>2098</v>
      </c>
    </row>
    <row r="2056" spans="2:8" s="41" customFormat="1">
      <c r="B2056" s="403" t="s">
        <v>4351</v>
      </c>
      <c r="C2056" s="404" t="s">
        <v>4352</v>
      </c>
      <c r="D2056" s="404" t="s">
        <v>4301</v>
      </c>
      <c r="E2056" s="404" t="s">
        <v>4302</v>
      </c>
      <c r="F2056" s="404" t="s">
        <v>3806</v>
      </c>
      <c r="G2056" s="367" t="s">
        <v>2097</v>
      </c>
      <c r="H2056" s="400" t="s">
        <v>2098</v>
      </c>
    </row>
    <row r="2057" spans="2:8" s="41" customFormat="1">
      <c r="B2057" s="403" t="s">
        <v>4353</v>
      </c>
      <c r="C2057" s="404" t="s">
        <v>4354</v>
      </c>
      <c r="D2057" s="404" t="s">
        <v>4301</v>
      </c>
      <c r="E2057" s="404" t="s">
        <v>4302</v>
      </c>
      <c r="F2057" s="404" t="s">
        <v>3806</v>
      </c>
      <c r="G2057" s="367" t="s">
        <v>2097</v>
      </c>
      <c r="H2057" s="400" t="s">
        <v>2098</v>
      </c>
    </row>
    <row r="2058" spans="2:8" s="41" customFormat="1">
      <c r="B2058" s="403" t="s">
        <v>4355</v>
      </c>
      <c r="C2058" s="404" t="s">
        <v>4356</v>
      </c>
      <c r="D2058" s="404" t="s">
        <v>4301</v>
      </c>
      <c r="E2058" s="404" t="s">
        <v>4302</v>
      </c>
      <c r="F2058" s="404" t="s">
        <v>3806</v>
      </c>
      <c r="G2058" s="367" t="s">
        <v>2097</v>
      </c>
      <c r="H2058" s="400" t="s">
        <v>2098</v>
      </c>
    </row>
    <row r="2059" spans="2:8" s="41" customFormat="1">
      <c r="B2059" s="403" t="s">
        <v>4357</v>
      </c>
      <c r="C2059" s="404" t="s">
        <v>4358</v>
      </c>
      <c r="D2059" s="404" t="s">
        <v>4359</v>
      </c>
      <c r="E2059" s="404" t="s">
        <v>4360</v>
      </c>
      <c r="F2059" s="404" t="s">
        <v>3806</v>
      </c>
      <c r="G2059" s="367" t="s">
        <v>2097</v>
      </c>
      <c r="H2059" s="400" t="s">
        <v>2098</v>
      </c>
    </row>
    <row r="2060" spans="2:8" s="41" customFormat="1">
      <c r="B2060" s="403" t="s">
        <v>4361</v>
      </c>
      <c r="C2060" s="404" t="s">
        <v>4362</v>
      </c>
      <c r="D2060" s="404" t="s">
        <v>4359</v>
      </c>
      <c r="E2060" s="404" t="s">
        <v>4360</v>
      </c>
      <c r="F2060" s="404" t="s">
        <v>3806</v>
      </c>
      <c r="G2060" s="367" t="s">
        <v>2097</v>
      </c>
      <c r="H2060" s="400" t="s">
        <v>2098</v>
      </c>
    </row>
    <row r="2061" spans="2:8" s="41" customFormat="1">
      <c r="B2061" s="403" t="s">
        <v>4363</v>
      </c>
      <c r="C2061" s="404" t="s">
        <v>4364</v>
      </c>
      <c r="D2061" s="404" t="s">
        <v>4359</v>
      </c>
      <c r="E2061" s="404" t="s">
        <v>4360</v>
      </c>
      <c r="F2061" s="404" t="s">
        <v>3806</v>
      </c>
      <c r="G2061" s="367" t="s">
        <v>2097</v>
      </c>
      <c r="H2061" s="400" t="s">
        <v>2098</v>
      </c>
    </row>
    <row r="2062" spans="2:8" s="41" customFormat="1">
      <c r="B2062" s="403" t="s">
        <v>4365</v>
      </c>
      <c r="C2062" s="404" t="s">
        <v>4366</v>
      </c>
      <c r="D2062" s="404" t="s">
        <v>4359</v>
      </c>
      <c r="E2062" s="404" t="s">
        <v>4360</v>
      </c>
      <c r="F2062" s="404" t="s">
        <v>3806</v>
      </c>
      <c r="G2062" s="367" t="s">
        <v>2097</v>
      </c>
      <c r="H2062" s="400" t="s">
        <v>2098</v>
      </c>
    </row>
    <row r="2063" spans="2:8" s="41" customFormat="1">
      <c r="B2063" s="403" t="s">
        <v>4367</v>
      </c>
      <c r="C2063" s="404" t="s">
        <v>4368</v>
      </c>
      <c r="D2063" s="404" t="s">
        <v>4359</v>
      </c>
      <c r="E2063" s="404" t="s">
        <v>4360</v>
      </c>
      <c r="F2063" s="404" t="s">
        <v>3806</v>
      </c>
      <c r="G2063" s="367" t="s">
        <v>2097</v>
      </c>
      <c r="H2063" s="400" t="s">
        <v>2098</v>
      </c>
    </row>
    <row r="2064" spans="2:8" s="41" customFormat="1">
      <c r="B2064" s="403" t="s">
        <v>4369</v>
      </c>
      <c r="C2064" s="404" t="s">
        <v>4370</v>
      </c>
      <c r="D2064" s="404" t="s">
        <v>4359</v>
      </c>
      <c r="E2064" s="404" t="s">
        <v>4360</v>
      </c>
      <c r="F2064" s="404" t="s">
        <v>3806</v>
      </c>
      <c r="G2064" s="367" t="s">
        <v>2097</v>
      </c>
      <c r="H2064" s="400" t="s">
        <v>2098</v>
      </c>
    </row>
    <row r="2065" spans="2:8" s="41" customFormat="1">
      <c r="B2065" s="403" t="s">
        <v>4371</v>
      </c>
      <c r="C2065" s="404" t="s">
        <v>4372</v>
      </c>
      <c r="D2065" s="404" t="s">
        <v>4359</v>
      </c>
      <c r="E2065" s="404" t="s">
        <v>4360</v>
      </c>
      <c r="F2065" s="404" t="s">
        <v>3806</v>
      </c>
      <c r="G2065" s="367" t="s">
        <v>2097</v>
      </c>
      <c r="H2065" s="400" t="s">
        <v>2098</v>
      </c>
    </row>
    <row r="2066" spans="2:8" s="41" customFormat="1">
      <c r="B2066" s="403" t="s">
        <v>4373</v>
      </c>
      <c r="C2066" s="404" t="s">
        <v>4374</v>
      </c>
      <c r="D2066" s="404" t="s">
        <v>4359</v>
      </c>
      <c r="E2066" s="404" t="s">
        <v>4360</v>
      </c>
      <c r="F2066" s="404" t="s">
        <v>3806</v>
      </c>
      <c r="G2066" s="367" t="s">
        <v>2097</v>
      </c>
      <c r="H2066" s="400" t="s">
        <v>2098</v>
      </c>
    </row>
    <row r="2067" spans="2:8" s="41" customFormat="1">
      <c r="B2067" s="403" t="s">
        <v>4375</v>
      </c>
      <c r="C2067" s="404" t="s">
        <v>4376</v>
      </c>
      <c r="D2067" s="404" t="s">
        <v>4359</v>
      </c>
      <c r="E2067" s="404" t="s">
        <v>4360</v>
      </c>
      <c r="F2067" s="404" t="s">
        <v>3806</v>
      </c>
      <c r="G2067" s="367" t="s">
        <v>2097</v>
      </c>
      <c r="H2067" s="400" t="s">
        <v>2098</v>
      </c>
    </row>
    <row r="2068" spans="2:8" s="41" customFormat="1">
      <c r="B2068" s="403" t="s">
        <v>4377</v>
      </c>
      <c r="C2068" s="404" t="s">
        <v>4378</v>
      </c>
      <c r="D2068" s="404" t="s">
        <v>4359</v>
      </c>
      <c r="E2068" s="404" t="s">
        <v>4360</v>
      </c>
      <c r="F2068" s="404" t="s">
        <v>3806</v>
      </c>
      <c r="G2068" s="367" t="s">
        <v>2097</v>
      </c>
      <c r="H2068" s="400" t="s">
        <v>2098</v>
      </c>
    </row>
    <row r="2069" spans="2:8" s="41" customFormat="1">
      <c r="B2069" s="403" t="s">
        <v>4379</v>
      </c>
      <c r="C2069" s="404" t="s">
        <v>4380</v>
      </c>
      <c r="D2069" s="404" t="s">
        <v>4359</v>
      </c>
      <c r="E2069" s="404" t="s">
        <v>4360</v>
      </c>
      <c r="F2069" s="404" t="s">
        <v>3806</v>
      </c>
      <c r="G2069" s="367" t="s">
        <v>2097</v>
      </c>
      <c r="H2069" s="400" t="s">
        <v>2098</v>
      </c>
    </row>
    <row r="2070" spans="2:8" s="41" customFormat="1">
      <c r="B2070" s="403" t="s">
        <v>4381</v>
      </c>
      <c r="C2070" s="404" t="s">
        <v>4382</v>
      </c>
      <c r="D2070" s="404" t="s">
        <v>4359</v>
      </c>
      <c r="E2070" s="404" t="s">
        <v>4360</v>
      </c>
      <c r="F2070" s="404" t="s">
        <v>3806</v>
      </c>
      <c r="G2070" s="367" t="s">
        <v>2097</v>
      </c>
      <c r="H2070" s="400" t="s">
        <v>2098</v>
      </c>
    </row>
    <row r="2071" spans="2:8" s="41" customFormat="1">
      <c r="B2071" s="403" t="s">
        <v>4383</v>
      </c>
      <c r="C2071" s="404" t="s">
        <v>4384</v>
      </c>
      <c r="D2071" s="404" t="s">
        <v>4359</v>
      </c>
      <c r="E2071" s="404" t="s">
        <v>4360</v>
      </c>
      <c r="F2071" s="404" t="s">
        <v>3806</v>
      </c>
      <c r="G2071" s="367" t="s">
        <v>2097</v>
      </c>
      <c r="H2071" s="400" t="s">
        <v>2098</v>
      </c>
    </row>
    <row r="2072" spans="2:8" s="41" customFormat="1">
      <c r="B2072" s="403" t="s">
        <v>4385</v>
      </c>
      <c r="C2072" s="404" t="s">
        <v>4386</v>
      </c>
      <c r="D2072" s="404" t="s">
        <v>4359</v>
      </c>
      <c r="E2072" s="404" t="s">
        <v>4360</v>
      </c>
      <c r="F2072" s="404" t="s">
        <v>3806</v>
      </c>
      <c r="G2072" s="367" t="s">
        <v>2097</v>
      </c>
      <c r="H2072" s="400" t="s">
        <v>2098</v>
      </c>
    </row>
    <row r="2073" spans="2:8" s="41" customFormat="1">
      <c r="B2073" s="403" t="s">
        <v>4387</v>
      </c>
      <c r="C2073" s="404" t="s">
        <v>4388</v>
      </c>
      <c r="D2073" s="404" t="s">
        <v>4359</v>
      </c>
      <c r="E2073" s="404" t="s">
        <v>4360</v>
      </c>
      <c r="F2073" s="404" t="s">
        <v>3806</v>
      </c>
      <c r="G2073" s="367" t="s">
        <v>2097</v>
      </c>
      <c r="H2073" s="400" t="s">
        <v>2098</v>
      </c>
    </row>
    <row r="2074" spans="2:8" s="41" customFormat="1">
      <c r="B2074" s="403" t="s">
        <v>4389</v>
      </c>
      <c r="C2074" s="404" t="s">
        <v>4390</v>
      </c>
      <c r="D2074" s="404" t="s">
        <v>4359</v>
      </c>
      <c r="E2074" s="404" t="s">
        <v>4360</v>
      </c>
      <c r="F2074" s="404" t="s">
        <v>3806</v>
      </c>
      <c r="G2074" s="367" t="s">
        <v>2097</v>
      </c>
      <c r="H2074" s="400" t="s">
        <v>2098</v>
      </c>
    </row>
    <row r="2075" spans="2:8" s="41" customFormat="1">
      <c r="B2075" s="403" t="s">
        <v>4391</v>
      </c>
      <c r="C2075" s="404" t="s">
        <v>4392</v>
      </c>
      <c r="D2075" s="404" t="s">
        <v>4359</v>
      </c>
      <c r="E2075" s="404" t="s">
        <v>4360</v>
      </c>
      <c r="F2075" s="404" t="s">
        <v>3806</v>
      </c>
      <c r="G2075" s="367" t="s">
        <v>2097</v>
      </c>
      <c r="H2075" s="400" t="s">
        <v>2098</v>
      </c>
    </row>
    <row r="2076" spans="2:8" s="41" customFormat="1">
      <c r="B2076" s="403" t="s">
        <v>4393</v>
      </c>
      <c r="C2076" s="404" t="s">
        <v>4394</v>
      </c>
      <c r="D2076" s="404" t="s">
        <v>4359</v>
      </c>
      <c r="E2076" s="404" t="s">
        <v>4360</v>
      </c>
      <c r="F2076" s="404" t="s">
        <v>3806</v>
      </c>
      <c r="G2076" s="367" t="s">
        <v>2097</v>
      </c>
      <c r="H2076" s="400" t="s">
        <v>2098</v>
      </c>
    </row>
    <row r="2077" spans="2:8" s="41" customFormat="1">
      <c r="B2077" s="403" t="s">
        <v>4395</v>
      </c>
      <c r="C2077" s="404" t="s">
        <v>4396</v>
      </c>
      <c r="D2077" s="404" t="s">
        <v>4359</v>
      </c>
      <c r="E2077" s="404" t="s">
        <v>4360</v>
      </c>
      <c r="F2077" s="404" t="s">
        <v>3806</v>
      </c>
      <c r="G2077" s="367" t="s">
        <v>2097</v>
      </c>
      <c r="H2077" s="400" t="s">
        <v>2098</v>
      </c>
    </row>
    <row r="2078" spans="2:8" s="41" customFormat="1">
      <c r="B2078" s="403" t="s">
        <v>4397</v>
      </c>
      <c r="C2078" s="404" t="s">
        <v>4398</v>
      </c>
      <c r="D2078" s="404" t="s">
        <v>4359</v>
      </c>
      <c r="E2078" s="404" t="s">
        <v>4360</v>
      </c>
      <c r="F2078" s="404" t="s">
        <v>3806</v>
      </c>
      <c r="G2078" s="367" t="s">
        <v>2097</v>
      </c>
      <c r="H2078" s="400" t="s">
        <v>2098</v>
      </c>
    </row>
    <row r="2079" spans="2:8" s="41" customFormat="1">
      <c r="B2079" s="403" t="s">
        <v>4399</v>
      </c>
      <c r="C2079" s="404" t="s">
        <v>4400</v>
      </c>
      <c r="D2079" s="404" t="s">
        <v>4359</v>
      </c>
      <c r="E2079" s="404" t="s">
        <v>4360</v>
      </c>
      <c r="F2079" s="404" t="s">
        <v>3806</v>
      </c>
      <c r="G2079" s="367" t="s">
        <v>2097</v>
      </c>
      <c r="H2079" s="400" t="s">
        <v>2098</v>
      </c>
    </row>
    <row r="2080" spans="2:8" s="41" customFormat="1">
      <c r="B2080" s="403" t="s">
        <v>4401</v>
      </c>
      <c r="C2080" s="404" t="s">
        <v>4402</v>
      </c>
      <c r="D2080" s="404" t="s">
        <v>4359</v>
      </c>
      <c r="E2080" s="404" t="s">
        <v>4360</v>
      </c>
      <c r="F2080" s="404" t="s">
        <v>3806</v>
      </c>
      <c r="G2080" s="367" t="s">
        <v>2097</v>
      </c>
      <c r="H2080" s="400" t="s">
        <v>2098</v>
      </c>
    </row>
    <row r="2081" spans="2:8" s="41" customFormat="1">
      <c r="B2081" s="403" t="s">
        <v>4403</v>
      </c>
      <c r="C2081" s="404" t="s">
        <v>4404</v>
      </c>
      <c r="D2081" s="404" t="s">
        <v>4359</v>
      </c>
      <c r="E2081" s="404" t="s">
        <v>4360</v>
      </c>
      <c r="F2081" s="404" t="s">
        <v>3806</v>
      </c>
      <c r="G2081" s="367" t="s">
        <v>2097</v>
      </c>
      <c r="H2081" s="400" t="s">
        <v>2098</v>
      </c>
    </row>
    <row r="2082" spans="2:8" s="41" customFormat="1">
      <c r="B2082" s="403" t="s">
        <v>4405</v>
      </c>
      <c r="C2082" s="404" t="s">
        <v>4406</v>
      </c>
      <c r="D2082" s="404" t="s">
        <v>4359</v>
      </c>
      <c r="E2082" s="404" t="s">
        <v>4360</v>
      </c>
      <c r="F2082" s="404" t="s">
        <v>3806</v>
      </c>
      <c r="G2082" s="367" t="s">
        <v>2097</v>
      </c>
      <c r="H2082" s="400" t="s">
        <v>2098</v>
      </c>
    </row>
    <row r="2083" spans="2:8" s="41" customFormat="1">
      <c r="B2083" s="403" t="s">
        <v>4407</v>
      </c>
      <c r="C2083" s="404" t="s">
        <v>4408</v>
      </c>
      <c r="D2083" s="404" t="s">
        <v>4359</v>
      </c>
      <c r="E2083" s="404" t="s">
        <v>4360</v>
      </c>
      <c r="F2083" s="404" t="s">
        <v>3806</v>
      </c>
      <c r="G2083" s="367" t="s">
        <v>2097</v>
      </c>
      <c r="H2083" s="400" t="s">
        <v>2098</v>
      </c>
    </row>
    <row r="2084" spans="2:8" s="41" customFormat="1">
      <c r="B2084" s="403" t="s">
        <v>4409</v>
      </c>
      <c r="C2084" s="404" t="s">
        <v>4410</v>
      </c>
      <c r="D2084" s="404" t="s">
        <v>4359</v>
      </c>
      <c r="E2084" s="404" t="s">
        <v>4360</v>
      </c>
      <c r="F2084" s="404" t="s">
        <v>3806</v>
      </c>
      <c r="G2084" s="367" t="s">
        <v>2097</v>
      </c>
      <c r="H2084" s="400" t="s">
        <v>2098</v>
      </c>
    </row>
    <row r="2085" spans="2:8" s="41" customFormat="1">
      <c r="B2085" s="403" t="s">
        <v>4411</v>
      </c>
      <c r="C2085" s="404" t="s">
        <v>4412</v>
      </c>
      <c r="D2085" s="404" t="s">
        <v>4359</v>
      </c>
      <c r="E2085" s="404" t="s">
        <v>4360</v>
      </c>
      <c r="F2085" s="404" t="s">
        <v>3806</v>
      </c>
      <c r="G2085" s="367" t="s">
        <v>2097</v>
      </c>
      <c r="H2085" s="400" t="s">
        <v>2098</v>
      </c>
    </row>
    <row r="2086" spans="2:8" s="41" customFormat="1">
      <c r="B2086" s="403" t="s">
        <v>4413</v>
      </c>
      <c r="C2086" s="404" t="s">
        <v>4414</v>
      </c>
      <c r="D2086" s="404" t="s">
        <v>4359</v>
      </c>
      <c r="E2086" s="404" t="s">
        <v>4360</v>
      </c>
      <c r="F2086" s="404" t="s">
        <v>3806</v>
      </c>
      <c r="G2086" s="367" t="s">
        <v>2097</v>
      </c>
      <c r="H2086" s="400" t="s">
        <v>2098</v>
      </c>
    </row>
    <row r="2087" spans="2:8" s="41" customFormat="1">
      <c r="B2087" s="403" t="s">
        <v>4415</v>
      </c>
      <c r="C2087" s="404" t="s">
        <v>4416</v>
      </c>
      <c r="D2087" s="404" t="s">
        <v>4359</v>
      </c>
      <c r="E2087" s="404" t="s">
        <v>4360</v>
      </c>
      <c r="F2087" s="404" t="s">
        <v>3806</v>
      </c>
      <c r="G2087" s="367" t="s">
        <v>2097</v>
      </c>
      <c r="H2087" s="400" t="s">
        <v>2098</v>
      </c>
    </row>
    <row r="2088" spans="2:8" s="41" customFormat="1">
      <c r="B2088" s="403" t="s">
        <v>4417</v>
      </c>
      <c r="C2088" s="404" t="s">
        <v>4418</v>
      </c>
      <c r="D2088" s="404" t="s">
        <v>4359</v>
      </c>
      <c r="E2088" s="404" t="s">
        <v>4360</v>
      </c>
      <c r="F2088" s="404" t="s">
        <v>3806</v>
      </c>
      <c r="G2088" s="367" t="s">
        <v>2097</v>
      </c>
      <c r="H2088" s="400" t="s">
        <v>2098</v>
      </c>
    </row>
    <row r="2089" spans="2:8" s="41" customFormat="1">
      <c r="B2089" s="403" t="s">
        <v>4419</v>
      </c>
      <c r="C2089" s="404" t="s">
        <v>4420</v>
      </c>
      <c r="D2089" s="404" t="s">
        <v>4359</v>
      </c>
      <c r="E2089" s="404" t="s">
        <v>4360</v>
      </c>
      <c r="F2089" s="404" t="s">
        <v>3806</v>
      </c>
      <c r="G2089" s="367" t="s">
        <v>2097</v>
      </c>
      <c r="H2089" s="400" t="s">
        <v>2098</v>
      </c>
    </row>
    <row r="2090" spans="2:8" s="41" customFormat="1">
      <c r="B2090" s="403" t="s">
        <v>4421</v>
      </c>
      <c r="C2090" s="404" t="s">
        <v>4422</v>
      </c>
      <c r="D2090" s="404" t="s">
        <v>4359</v>
      </c>
      <c r="E2090" s="404" t="s">
        <v>4360</v>
      </c>
      <c r="F2090" s="404" t="s">
        <v>3806</v>
      </c>
      <c r="G2090" s="367" t="s">
        <v>2097</v>
      </c>
      <c r="H2090" s="400" t="s">
        <v>2098</v>
      </c>
    </row>
    <row r="2091" spans="2:8" s="41" customFormat="1">
      <c r="B2091" s="403" t="s">
        <v>4423</v>
      </c>
      <c r="C2091" s="404" t="s">
        <v>4424</v>
      </c>
      <c r="D2091" s="404" t="s">
        <v>4359</v>
      </c>
      <c r="E2091" s="404" t="s">
        <v>4360</v>
      </c>
      <c r="F2091" s="404" t="s">
        <v>3806</v>
      </c>
      <c r="G2091" s="367" t="s">
        <v>2097</v>
      </c>
      <c r="H2091" s="400" t="s">
        <v>2098</v>
      </c>
    </row>
    <row r="2092" spans="2:8" s="41" customFormat="1">
      <c r="B2092" s="403" t="s">
        <v>4425</v>
      </c>
      <c r="C2092" s="404" t="s">
        <v>4426</v>
      </c>
      <c r="D2092" s="404" t="s">
        <v>4359</v>
      </c>
      <c r="E2092" s="404" t="s">
        <v>4360</v>
      </c>
      <c r="F2092" s="404" t="s">
        <v>3806</v>
      </c>
      <c r="G2092" s="367" t="s">
        <v>2097</v>
      </c>
      <c r="H2092" s="400" t="s">
        <v>2098</v>
      </c>
    </row>
    <row r="2093" spans="2:8" s="41" customFormat="1">
      <c r="B2093" s="403" t="s">
        <v>4427</v>
      </c>
      <c r="C2093" s="404" t="s">
        <v>4428</v>
      </c>
      <c r="D2093" s="404" t="s">
        <v>4359</v>
      </c>
      <c r="E2093" s="404" t="s">
        <v>4360</v>
      </c>
      <c r="F2093" s="404" t="s">
        <v>3806</v>
      </c>
      <c r="G2093" s="367" t="s">
        <v>2097</v>
      </c>
      <c r="H2093" s="400" t="s">
        <v>2098</v>
      </c>
    </row>
    <row r="2094" spans="2:8" s="41" customFormat="1">
      <c r="B2094" s="403" t="s">
        <v>4429</v>
      </c>
      <c r="C2094" s="404" t="s">
        <v>4430</v>
      </c>
      <c r="D2094" s="404" t="s">
        <v>4359</v>
      </c>
      <c r="E2094" s="404" t="s">
        <v>4360</v>
      </c>
      <c r="F2094" s="404" t="s">
        <v>3806</v>
      </c>
      <c r="G2094" s="367" t="s">
        <v>2097</v>
      </c>
      <c r="H2094" s="400" t="s">
        <v>2098</v>
      </c>
    </row>
    <row r="2095" spans="2:8" s="41" customFormat="1">
      <c r="B2095" s="403" t="s">
        <v>4431</v>
      </c>
      <c r="C2095" s="404" t="s">
        <v>4432</v>
      </c>
      <c r="D2095" s="404" t="s">
        <v>4359</v>
      </c>
      <c r="E2095" s="404" t="s">
        <v>4360</v>
      </c>
      <c r="F2095" s="404" t="s">
        <v>3806</v>
      </c>
      <c r="G2095" s="367" t="s">
        <v>2097</v>
      </c>
      <c r="H2095" s="400" t="s">
        <v>2098</v>
      </c>
    </row>
    <row r="2096" spans="2:8" s="41" customFormat="1">
      <c r="B2096" s="403" t="s">
        <v>4433</v>
      </c>
      <c r="C2096" s="404" t="s">
        <v>4434</v>
      </c>
      <c r="D2096" s="404" t="s">
        <v>4359</v>
      </c>
      <c r="E2096" s="404" t="s">
        <v>4360</v>
      </c>
      <c r="F2096" s="404" t="s">
        <v>3806</v>
      </c>
      <c r="G2096" s="367" t="s">
        <v>2097</v>
      </c>
      <c r="H2096" s="400" t="s">
        <v>2098</v>
      </c>
    </row>
    <row r="2097" spans="2:8" s="41" customFormat="1">
      <c r="B2097" s="403" t="s">
        <v>4435</v>
      </c>
      <c r="C2097" s="404" t="s">
        <v>4436</v>
      </c>
      <c r="D2097" s="404" t="s">
        <v>4359</v>
      </c>
      <c r="E2097" s="404" t="s">
        <v>4360</v>
      </c>
      <c r="F2097" s="404" t="s">
        <v>3806</v>
      </c>
      <c r="G2097" s="367" t="s">
        <v>2097</v>
      </c>
      <c r="H2097" s="400" t="s">
        <v>2098</v>
      </c>
    </row>
    <row r="2098" spans="2:8" s="41" customFormat="1">
      <c r="B2098" s="403" t="s">
        <v>4437</v>
      </c>
      <c r="C2098" s="404" t="s">
        <v>4438</v>
      </c>
      <c r="D2098" s="404" t="s">
        <v>4439</v>
      </c>
      <c r="E2098" s="404" t="s">
        <v>4440</v>
      </c>
      <c r="F2098" s="404" t="s">
        <v>3806</v>
      </c>
      <c r="G2098" s="367" t="s">
        <v>2097</v>
      </c>
      <c r="H2098" s="400" t="s">
        <v>2098</v>
      </c>
    </row>
    <row r="2099" spans="2:8" s="41" customFormat="1">
      <c r="B2099" s="403" t="s">
        <v>4441</v>
      </c>
      <c r="C2099" s="404" t="s">
        <v>4442</v>
      </c>
      <c r="D2099" s="404" t="s">
        <v>4439</v>
      </c>
      <c r="E2099" s="404" t="s">
        <v>4440</v>
      </c>
      <c r="F2099" s="404" t="s">
        <v>3806</v>
      </c>
      <c r="G2099" s="367" t="s">
        <v>2097</v>
      </c>
      <c r="H2099" s="400" t="s">
        <v>2098</v>
      </c>
    </row>
    <row r="2100" spans="2:8" s="41" customFormat="1">
      <c r="B2100" s="403" t="s">
        <v>4443</v>
      </c>
      <c r="C2100" s="404" t="s">
        <v>4444</v>
      </c>
      <c r="D2100" s="404" t="s">
        <v>4439</v>
      </c>
      <c r="E2100" s="404" t="s">
        <v>4440</v>
      </c>
      <c r="F2100" s="404" t="s">
        <v>3806</v>
      </c>
      <c r="G2100" s="367" t="s">
        <v>2097</v>
      </c>
      <c r="H2100" s="400" t="s">
        <v>2098</v>
      </c>
    </row>
    <row r="2101" spans="2:8" s="41" customFormat="1">
      <c r="B2101" s="403" t="s">
        <v>4445</v>
      </c>
      <c r="C2101" s="404" t="s">
        <v>4446</v>
      </c>
      <c r="D2101" s="404" t="s">
        <v>4439</v>
      </c>
      <c r="E2101" s="404" t="s">
        <v>4440</v>
      </c>
      <c r="F2101" s="404" t="s">
        <v>3806</v>
      </c>
      <c r="G2101" s="367" t="s">
        <v>2097</v>
      </c>
      <c r="H2101" s="400" t="s">
        <v>2098</v>
      </c>
    </row>
    <row r="2102" spans="2:8" s="41" customFormat="1">
      <c r="B2102" s="403" t="s">
        <v>4447</v>
      </c>
      <c r="C2102" s="404" t="s">
        <v>4448</v>
      </c>
      <c r="D2102" s="404" t="s">
        <v>4439</v>
      </c>
      <c r="E2102" s="404" t="s">
        <v>4440</v>
      </c>
      <c r="F2102" s="404" t="s">
        <v>3806</v>
      </c>
      <c r="G2102" s="367" t="s">
        <v>2097</v>
      </c>
      <c r="H2102" s="400" t="s">
        <v>2098</v>
      </c>
    </row>
    <row r="2103" spans="2:8" s="41" customFormat="1">
      <c r="B2103" s="403" t="s">
        <v>4449</v>
      </c>
      <c r="C2103" s="404" t="s">
        <v>4450</v>
      </c>
      <c r="D2103" s="404" t="s">
        <v>4439</v>
      </c>
      <c r="E2103" s="404" t="s">
        <v>4440</v>
      </c>
      <c r="F2103" s="404" t="s">
        <v>3806</v>
      </c>
      <c r="G2103" s="367" t="s">
        <v>2097</v>
      </c>
      <c r="H2103" s="400" t="s">
        <v>2098</v>
      </c>
    </row>
    <row r="2104" spans="2:8" s="41" customFormat="1">
      <c r="B2104" s="403" t="s">
        <v>4451</v>
      </c>
      <c r="C2104" s="404" t="s">
        <v>4452</v>
      </c>
      <c r="D2104" s="404" t="s">
        <v>4439</v>
      </c>
      <c r="E2104" s="404" t="s">
        <v>4440</v>
      </c>
      <c r="F2104" s="404" t="s">
        <v>3806</v>
      </c>
      <c r="G2104" s="367" t="s">
        <v>2097</v>
      </c>
      <c r="H2104" s="400" t="s">
        <v>2098</v>
      </c>
    </row>
    <row r="2105" spans="2:8" s="41" customFormat="1">
      <c r="B2105" s="403" t="s">
        <v>4453</v>
      </c>
      <c r="C2105" s="404" t="s">
        <v>4454</v>
      </c>
      <c r="D2105" s="404" t="s">
        <v>4439</v>
      </c>
      <c r="E2105" s="404" t="s">
        <v>4440</v>
      </c>
      <c r="F2105" s="404" t="s">
        <v>3806</v>
      </c>
      <c r="G2105" s="367" t="s">
        <v>2097</v>
      </c>
      <c r="H2105" s="400" t="s">
        <v>2098</v>
      </c>
    </row>
    <row r="2106" spans="2:8" s="41" customFormat="1">
      <c r="B2106" s="403" t="s">
        <v>4455</v>
      </c>
      <c r="C2106" s="404" t="s">
        <v>4456</v>
      </c>
      <c r="D2106" s="404" t="s">
        <v>4439</v>
      </c>
      <c r="E2106" s="404" t="s">
        <v>4440</v>
      </c>
      <c r="F2106" s="404" t="s">
        <v>3806</v>
      </c>
      <c r="G2106" s="367" t="s">
        <v>2097</v>
      </c>
      <c r="H2106" s="400" t="s">
        <v>2098</v>
      </c>
    </row>
    <row r="2107" spans="2:8" s="41" customFormat="1">
      <c r="B2107" s="403" t="s">
        <v>4457</v>
      </c>
      <c r="C2107" s="404" t="s">
        <v>4458</v>
      </c>
      <c r="D2107" s="404" t="s">
        <v>4439</v>
      </c>
      <c r="E2107" s="404" t="s">
        <v>4440</v>
      </c>
      <c r="F2107" s="404" t="s">
        <v>3806</v>
      </c>
      <c r="G2107" s="367" t="s">
        <v>2097</v>
      </c>
      <c r="H2107" s="400" t="s">
        <v>2098</v>
      </c>
    </row>
    <row r="2108" spans="2:8" s="41" customFormat="1">
      <c r="B2108" s="403" t="s">
        <v>4459</v>
      </c>
      <c r="C2108" s="404" t="s">
        <v>4460</v>
      </c>
      <c r="D2108" s="404" t="s">
        <v>4439</v>
      </c>
      <c r="E2108" s="404" t="s">
        <v>4440</v>
      </c>
      <c r="F2108" s="404" t="s">
        <v>3806</v>
      </c>
      <c r="G2108" s="367" t="s">
        <v>2097</v>
      </c>
      <c r="H2108" s="400" t="s">
        <v>2098</v>
      </c>
    </row>
    <row r="2109" spans="2:8" s="41" customFormat="1">
      <c r="B2109" s="403" t="s">
        <v>4461</v>
      </c>
      <c r="C2109" s="404" t="s">
        <v>4462</v>
      </c>
      <c r="D2109" s="404" t="s">
        <v>4439</v>
      </c>
      <c r="E2109" s="404" t="s">
        <v>4440</v>
      </c>
      <c r="F2109" s="404" t="s">
        <v>3806</v>
      </c>
      <c r="G2109" s="367" t="s">
        <v>2097</v>
      </c>
      <c r="H2109" s="400" t="s">
        <v>2098</v>
      </c>
    </row>
    <row r="2110" spans="2:8" s="41" customFormat="1">
      <c r="B2110" s="403" t="s">
        <v>4463</v>
      </c>
      <c r="C2110" s="404" t="s">
        <v>4464</v>
      </c>
      <c r="D2110" s="404" t="s">
        <v>4439</v>
      </c>
      <c r="E2110" s="404" t="s">
        <v>4440</v>
      </c>
      <c r="F2110" s="404" t="s">
        <v>3806</v>
      </c>
      <c r="G2110" s="367" t="s">
        <v>2097</v>
      </c>
      <c r="H2110" s="400" t="s">
        <v>2098</v>
      </c>
    </row>
    <row r="2111" spans="2:8" s="41" customFormat="1">
      <c r="B2111" s="403" t="s">
        <v>4465</v>
      </c>
      <c r="C2111" s="404" t="s">
        <v>4466</v>
      </c>
      <c r="D2111" s="404" t="s">
        <v>4439</v>
      </c>
      <c r="E2111" s="404" t="s">
        <v>4440</v>
      </c>
      <c r="F2111" s="404" t="s">
        <v>3806</v>
      </c>
      <c r="G2111" s="367" t="s">
        <v>2097</v>
      </c>
      <c r="H2111" s="400" t="s">
        <v>2098</v>
      </c>
    </row>
    <row r="2112" spans="2:8" s="41" customFormat="1">
      <c r="B2112" s="403" t="s">
        <v>4467</v>
      </c>
      <c r="C2112" s="404" t="s">
        <v>4468</v>
      </c>
      <c r="D2112" s="404" t="s">
        <v>4439</v>
      </c>
      <c r="E2112" s="404" t="s">
        <v>4440</v>
      </c>
      <c r="F2112" s="404" t="s">
        <v>3806</v>
      </c>
      <c r="G2112" s="367" t="s">
        <v>2097</v>
      </c>
      <c r="H2112" s="400" t="s">
        <v>2098</v>
      </c>
    </row>
    <row r="2113" spans="2:8" s="41" customFormat="1">
      <c r="B2113" s="403" t="s">
        <v>4469</v>
      </c>
      <c r="C2113" s="404" t="s">
        <v>4470</v>
      </c>
      <c r="D2113" s="404" t="s">
        <v>4439</v>
      </c>
      <c r="E2113" s="404" t="s">
        <v>4440</v>
      </c>
      <c r="F2113" s="404" t="s">
        <v>3806</v>
      </c>
      <c r="G2113" s="367" t="s">
        <v>2097</v>
      </c>
      <c r="H2113" s="400" t="s">
        <v>2098</v>
      </c>
    </row>
    <row r="2114" spans="2:8" s="41" customFormat="1">
      <c r="B2114" s="403" t="s">
        <v>4471</v>
      </c>
      <c r="C2114" s="404" t="s">
        <v>4472</v>
      </c>
      <c r="D2114" s="404" t="s">
        <v>4439</v>
      </c>
      <c r="E2114" s="404" t="s">
        <v>4440</v>
      </c>
      <c r="F2114" s="404" t="s">
        <v>3806</v>
      </c>
      <c r="G2114" s="367" t="s">
        <v>2097</v>
      </c>
      <c r="H2114" s="400" t="s">
        <v>2098</v>
      </c>
    </row>
    <row r="2115" spans="2:8" s="41" customFormat="1">
      <c r="B2115" s="403" t="s">
        <v>4473</v>
      </c>
      <c r="C2115" s="404" t="s">
        <v>4474</v>
      </c>
      <c r="D2115" s="404" t="s">
        <v>4439</v>
      </c>
      <c r="E2115" s="404" t="s">
        <v>4440</v>
      </c>
      <c r="F2115" s="404" t="s">
        <v>3806</v>
      </c>
      <c r="G2115" s="367" t="s">
        <v>2097</v>
      </c>
      <c r="H2115" s="400" t="s">
        <v>2098</v>
      </c>
    </row>
    <row r="2116" spans="2:8" s="41" customFormat="1">
      <c r="B2116" s="403" t="s">
        <v>4475</v>
      </c>
      <c r="C2116" s="404" t="s">
        <v>4476</v>
      </c>
      <c r="D2116" s="404" t="s">
        <v>4439</v>
      </c>
      <c r="E2116" s="404" t="s">
        <v>4440</v>
      </c>
      <c r="F2116" s="404" t="s">
        <v>3806</v>
      </c>
      <c r="G2116" s="367" t="s">
        <v>2097</v>
      </c>
      <c r="H2116" s="400" t="s">
        <v>2098</v>
      </c>
    </row>
    <row r="2117" spans="2:8" s="41" customFormat="1">
      <c r="B2117" s="403" t="s">
        <v>4477</v>
      </c>
      <c r="C2117" s="404" t="s">
        <v>4478</v>
      </c>
      <c r="D2117" s="404" t="s">
        <v>4439</v>
      </c>
      <c r="E2117" s="404" t="s">
        <v>4440</v>
      </c>
      <c r="F2117" s="404" t="s">
        <v>3806</v>
      </c>
      <c r="G2117" s="367" t="s">
        <v>2097</v>
      </c>
      <c r="H2117" s="400" t="s">
        <v>2098</v>
      </c>
    </row>
    <row r="2118" spans="2:8" s="41" customFormat="1">
      <c r="B2118" s="403" t="s">
        <v>4479</v>
      </c>
      <c r="C2118" s="404" t="s">
        <v>4480</v>
      </c>
      <c r="D2118" s="404" t="s">
        <v>4439</v>
      </c>
      <c r="E2118" s="404" t="s">
        <v>4440</v>
      </c>
      <c r="F2118" s="404" t="s">
        <v>3806</v>
      </c>
      <c r="G2118" s="367" t="s">
        <v>2097</v>
      </c>
      <c r="H2118" s="400" t="s">
        <v>2098</v>
      </c>
    </row>
    <row r="2119" spans="2:8" s="41" customFormat="1">
      <c r="B2119" s="403" t="s">
        <v>4481</v>
      </c>
      <c r="C2119" s="404" t="s">
        <v>4482</v>
      </c>
      <c r="D2119" s="404" t="s">
        <v>4439</v>
      </c>
      <c r="E2119" s="404" t="s">
        <v>4440</v>
      </c>
      <c r="F2119" s="404" t="s">
        <v>3806</v>
      </c>
      <c r="G2119" s="367" t="s">
        <v>2097</v>
      </c>
      <c r="H2119" s="400" t="s">
        <v>2098</v>
      </c>
    </row>
    <row r="2120" spans="2:8" s="41" customFormat="1">
      <c r="B2120" s="403" t="s">
        <v>4483</v>
      </c>
      <c r="C2120" s="404" t="s">
        <v>4484</v>
      </c>
      <c r="D2120" s="404" t="s">
        <v>4439</v>
      </c>
      <c r="E2120" s="404" t="s">
        <v>4440</v>
      </c>
      <c r="F2120" s="404" t="s">
        <v>3806</v>
      </c>
      <c r="G2120" s="367" t="s">
        <v>2097</v>
      </c>
      <c r="H2120" s="400" t="s">
        <v>2098</v>
      </c>
    </row>
    <row r="2121" spans="2:8" s="41" customFormat="1">
      <c r="B2121" s="403" t="s">
        <v>4485</v>
      </c>
      <c r="C2121" s="404" t="s">
        <v>4486</v>
      </c>
      <c r="D2121" s="404" t="s">
        <v>4439</v>
      </c>
      <c r="E2121" s="404" t="s">
        <v>4440</v>
      </c>
      <c r="F2121" s="404" t="s">
        <v>3806</v>
      </c>
      <c r="G2121" s="367" t="s">
        <v>2097</v>
      </c>
      <c r="H2121" s="400" t="s">
        <v>2098</v>
      </c>
    </row>
    <row r="2122" spans="2:8" s="41" customFormat="1">
      <c r="B2122" s="403" t="s">
        <v>4487</v>
      </c>
      <c r="C2122" s="404" t="s">
        <v>4488</v>
      </c>
      <c r="D2122" s="404" t="s">
        <v>4439</v>
      </c>
      <c r="E2122" s="404" t="s">
        <v>4440</v>
      </c>
      <c r="F2122" s="404" t="s">
        <v>3806</v>
      </c>
      <c r="G2122" s="367" t="s">
        <v>2097</v>
      </c>
      <c r="H2122" s="400" t="s">
        <v>2098</v>
      </c>
    </row>
    <row r="2123" spans="2:8" s="41" customFormat="1">
      <c r="B2123" s="403" t="s">
        <v>4489</v>
      </c>
      <c r="C2123" s="404" t="s">
        <v>4490</v>
      </c>
      <c r="D2123" s="404" t="s">
        <v>4439</v>
      </c>
      <c r="E2123" s="404" t="s">
        <v>4440</v>
      </c>
      <c r="F2123" s="404" t="s">
        <v>3806</v>
      </c>
      <c r="G2123" s="367" t="s">
        <v>2097</v>
      </c>
      <c r="H2123" s="400" t="s">
        <v>2098</v>
      </c>
    </row>
    <row r="2124" spans="2:8" s="41" customFormat="1">
      <c r="B2124" s="403" t="s">
        <v>4491</v>
      </c>
      <c r="C2124" s="404" t="s">
        <v>4492</v>
      </c>
      <c r="D2124" s="404" t="s">
        <v>4439</v>
      </c>
      <c r="E2124" s="404" t="s">
        <v>4440</v>
      </c>
      <c r="F2124" s="404" t="s">
        <v>3806</v>
      </c>
      <c r="G2124" s="367" t="s">
        <v>2097</v>
      </c>
      <c r="H2124" s="400" t="s">
        <v>2098</v>
      </c>
    </row>
    <row r="2125" spans="2:8" s="41" customFormat="1">
      <c r="B2125" s="403" t="s">
        <v>4493</v>
      </c>
      <c r="C2125" s="404" t="s">
        <v>4494</v>
      </c>
      <c r="D2125" s="404" t="s">
        <v>4439</v>
      </c>
      <c r="E2125" s="404" t="s">
        <v>4440</v>
      </c>
      <c r="F2125" s="404" t="s">
        <v>3806</v>
      </c>
      <c r="G2125" s="367" t="s">
        <v>2097</v>
      </c>
      <c r="H2125" s="400" t="s">
        <v>2098</v>
      </c>
    </row>
    <row r="2126" spans="2:8" s="41" customFormat="1">
      <c r="B2126" s="403" t="s">
        <v>4495</v>
      </c>
      <c r="C2126" s="404" t="s">
        <v>4496</v>
      </c>
      <c r="D2126" s="404" t="s">
        <v>4439</v>
      </c>
      <c r="E2126" s="404" t="s">
        <v>4440</v>
      </c>
      <c r="F2126" s="404" t="s">
        <v>3806</v>
      </c>
      <c r="G2126" s="367" t="s">
        <v>2097</v>
      </c>
      <c r="H2126" s="400" t="s">
        <v>2098</v>
      </c>
    </row>
    <row r="2127" spans="2:8" s="41" customFormat="1">
      <c r="B2127" s="403" t="s">
        <v>4497</v>
      </c>
      <c r="C2127" s="404" t="s">
        <v>4498</v>
      </c>
      <c r="D2127" s="404" t="s">
        <v>4439</v>
      </c>
      <c r="E2127" s="404" t="s">
        <v>4440</v>
      </c>
      <c r="F2127" s="404" t="s">
        <v>3806</v>
      </c>
      <c r="G2127" s="367" t="s">
        <v>2097</v>
      </c>
      <c r="H2127" s="400" t="s">
        <v>2098</v>
      </c>
    </row>
    <row r="2128" spans="2:8" s="41" customFormat="1">
      <c r="B2128" s="403" t="s">
        <v>4499</v>
      </c>
      <c r="C2128" s="404" t="s">
        <v>4500</v>
      </c>
      <c r="D2128" s="404" t="s">
        <v>4439</v>
      </c>
      <c r="E2128" s="404" t="s">
        <v>4440</v>
      </c>
      <c r="F2128" s="404" t="s">
        <v>3806</v>
      </c>
      <c r="G2128" s="367" t="s">
        <v>2097</v>
      </c>
      <c r="H2128" s="400" t="s">
        <v>2098</v>
      </c>
    </row>
    <row r="2129" spans="2:8" s="41" customFormat="1">
      <c r="B2129" s="403" t="s">
        <v>4501</v>
      </c>
      <c r="C2129" s="404" t="s">
        <v>4502</v>
      </c>
      <c r="D2129" s="404" t="s">
        <v>4439</v>
      </c>
      <c r="E2129" s="404" t="s">
        <v>4440</v>
      </c>
      <c r="F2129" s="404" t="s">
        <v>3806</v>
      </c>
      <c r="G2129" s="367" t="s">
        <v>2097</v>
      </c>
      <c r="H2129" s="400" t="s">
        <v>2098</v>
      </c>
    </row>
    <row r="2130" spans="2:8" s="41" customFormat="1">
      <c r="B2130" s="403" t="s">
        <v>4503</v>
      </c>
      <c r="C2130" s="404" t="s">
        <v>4504</v>
      </c>
      <c r="D2130" s="404" t="s">
        <v>4505</v>
      </c>
      <c r="E2130" s="404" t="s">
        <v>4506</v>
      </c>
      <c r="F2130" s="404" t="s">
        <v>3168</v>
      </c>
      <c r="G2130" s="367" t="s">
        <v>2097</v>
      </c>
      <c r="H2130" s="400" t="s">
        <v>2098</v>
      </c>
    </row>
    <row r="2131" spans="2:8" s="41" customFormat="1">
      <c r="B2131" s="403" t="s">
        <v>4507</v>
      </c>
      <c r="C2131" s="404" t="s">
        <v>4508</v>
      </c>
      <c r="D2131" s="404" t="s">
        <v>4505</v>
      </c>
      <c r="E2131" s="404" t="s">
        <v>4506</v>
      </c>
      <c r="F2131" s="404" t="s">
        <v>3168</v>
      </c>
      <c r="G2131" s="367" t="s">
        <v>2097</v>
      </c>
      <c r="H2131" s="400" t="s">
        <v>2098</v>
      </c>
    </row>
    <row r="2132" spans="2:8" s="41" customFormat="1">
      <c r="B2132" s="403" t="s">
        <v>4509</v>
      </c>
      <c r="C2132" s="404" t="s">
        <v>4510</v>
      </c>
      <c r="D2132" s="404" t="s">
        <v>4505</v>
      </c>
      <c r="E2132" s="404" t="s">
        <v>4506</v>
      </c>
      <c r="F2132" s="404" t="s">
        <v>3168</v>
      </c>
      <c r="G2132" s="367" t="s">
        <v>2097</v>
      </c>
      <c r="H2132" s="400" t="s">
        <v>2098</v>
      </c>
    </row>
    <row r="2133" spans="2:8" s="41" customFormat="1">
      <c r="B2133" s="403" t="s">
        <v>4511</v>
      </c>
      <c r="C2133" s="404" t="s">
        <v>4512</v>
      </c>
      <c r="D2133" s="404" t="s">
        <v>4505</v>
      </c>
      <c r="E2133" s="404" t="s">
        <v>4506</v>
      </c>
      <c r="F2133" s="404" t="s">
        <v>3168</v>
      </c>
      <c r="G2133" s="367" t="s">
        <v>2097</v>
      </c>
      <c r="H2133" s="400" t="s">
        <v>2098</v>
      </c>
    </row>
    <row r="2134" spans="2:8" s="41" customFormat="1">
      <c r="B2134" s="403" t="s">
        <v>4513</v>
      </c>
      <c r="C2134" s="404" t="s">
        <v>4514</v>
      </c>
      <c r="D2134" s="404" t="s">
        <v>4505</v>
      </c>
      <c r="E2134" s="404" t="s">
        <v>4506</v>
      </c>
      <c r="F2134" s="404" t="s">
        <v>3168</v>
      </c>
      <c r="G2134" s="367" t="s">
        <v>2097</v>
      </c>
      <c r="H2134" s="400" t="s">
        <v>2098</v>
      </c>
    </row>
    <row r="2135" spans="2:8" s="41" customFormat="1">
      <c r="B2135" s="403" t="s">
        <v>4515</v>
      </c>
      <c r="C2135" s="404" t="s">
        <v>4516</v>
      </c>
      <c r="D2135" s="404" t="s">
        <v>4505</v>
      </c>
      <c r="E2135" s="404" t="s">
        <v>4506</v>
      </c>
      <c r="F2135" s="404" t="s">
        <v>3168</v>
      </c>
      <c r="G2135" s="367" t="s">
        <v>2097</v>
      </c>
      <c r="H2135" s="400" t="s">
        <v>2098</v>
      </c>
    </row>
    <row r="2136" spans="2:8" s="41" customFormat="1">
      <c r="B2136" s="403" t="s">
        <v>4517</v>
      </c>
      <c r="C2136" s="404" t="s">
        <v>4518</v>
      </c>
      <c r="D2136" s="404" t="s">
        <v>4505</v>
      </c>
      <c r="E2136" s="404" t="s">
        <v>4506</v>
      </c>
      <c r="F2136" s="404" t="s">
        <v>3168</v>
      </c>
      <c r="G2136" s="367" t="s">
        <v>2097</v>
      </c>
      <c r="H2136" s="400" t="s">
        <v>2098</v>
      </c>
    </row>
    <row r="2137" spans="2:8" s="41" customFormat="1">
      <c r="B2137" s="403" t="s">
        <v>4519</v>
      </c>
      <c r="C2137" s="404" t="s">
        <v>4520</v>
      </c>
      <c r="D2137" s="404" t="s">
        <v>4505</v>
      </c>
      <c r="E2137" s="404" t="s">
        <v>4506</v>
      </c>
      <c r="F2137" s="404" t="s">
        <v>3168</v>
      </c>
      <c r="G2137" s="367" t="s">
        <v>2097</v>
      </c>
      <c r="H2137" s="400" t="s">
        <v>2098</v>
      </c>
    </row>
    <row r="2138" spans="2:8" s="41" customFormat="1">
      <c r="B2138" s="403" t="s">
        <v>4521</v>
      </c>
      <c r="C2138" s="404" t="s">
        <v>4522</v>
      </c>
      <c r="D2138" s="404" t="s">
        <v>4505</v>
      </c>
      <c r="E2138" s="404" t="s">
        <v>4506</v>
      </c>
      <c r="F2138" s="404" t="s">
        <v>3168</v>
      </c>
      <c r="G2138" s="367" t="s">
        <v>2097</v>
      </c>
      <c r="H2138" s="400" t="s">
        <v>2098</v>
      </c>
    </row>
    <row r="2139" spans="2:8" s="41" customFormat="1">
      <c r="B2139" s="403" t="s">
        <v>4523</v>
      </c>
      <c r="C2139" s="404" t="s">
        <v>4524</v>
      </c>
      <c r="D2139" s="404" t="s">
        <v>4505</v>
      </c>
      <c r="E2139" s="404" t="s">
        <v>4506</v>
      </c>
      <c r="F2139" s="404" t="s">
        <v>3168</v>
      </c>
      <c r="G2139" s="367" t="s">
        <v>2097</v>
      </c>
      <c r="H2139" s="400" t="s">
        <v>2098</v>
      </c>
    </row>
    <row r="2140" spans="2:8" s="41" customFormat="1">
      <c r="B2140" s="403" t="s">
        <v>4525</v>
      </c>
      <c r="C2140" s="404" t="s">
        <v>4526</v>
      </c>
      <c r="D2140" s="404" t="s">
        <v>4505</v>
      </c>
      <c r="E2140" s="404" t="s">
        <v>4506</v>
      </c>
      <c r="F2140" s="404" t="s">
        <v>3168</v>
      </c>
      <c r="G2140" s="367" t="s">
        <v>2097</v>
      </c>
      <c r="H2140" s="400" t="s">
        <v>2098</v>
      </c>
    </row>
    <row r="2141" spans="2:8" s="41" customFormat="1">
      <c r="B2141" s="403" t="s">
        <v>4527</v>
      </c>
      <c r="C2141" s="404" t="s">
        <v>4528</v>
      </c>
      <c r="D2141" s="404" t="s">
        <v>4505</v>
      </c>
      <c r="E2141" s="404" t="s">
        <v>4506</v>
      </c>
      <c r="F2141" s="404" t="s">
        <v>3168</v>
      </c>
      <c r="G2141" s="367" t="s">
        <v>2097</v>
      </c>
      <c r="H2141" s="400" t="s">
        <v>2098</v>
      </c>
    </row>
    <row r="2142" spans="2:8" s="41" customFormat="1">
      <c r="B2142" s="403" t="s">
        <v>4529</v>
      </c>
      <c r="C2142" s="404" t="s">
        <v>4530</v>
      </c>
      <c r="D2142" s="404" t="s">
        <v>4505</v>
      </c>
      <c r="E2142" s="404" t="s">
        <v>4506</v>
      </c>
      <c r="F2142" s="404" t="s">
        <v>3168</v>
      </c>
      <c r="G2142" s="367" t="s">
        <v>2097</v>
      </c>
      <c r="H2142" s="400" t="s">
        <v>2098</v>
      </c>
    </row>
    <row r="2143" spans="2:8" s="41" customFormat="1">
      <c r="B2143" s="403" t="s">
        <v>4531</v>
      </c>
      <c r="C2143" s="404" t="s">
        <v>4532</v>
      </c>
      <c r="D2143" s="404" t="s">
        <v>4505</v>
      </c>
      <c r="E2143" s="404" t="s">
        <v>4506</v>
      </c>
      <c r="F2143" s="404" t="s">
        <v>3168</v>
      </c>
      <c r="G2143" s="367" t="s">
        <v>2097</v>
      </c>
      <c r="H2143" s="400" t="s">
        <v>2098</v>
      </c>
    </row>
    <row r="2144" spans="2:8" s="41" customFormat="1">
      <c r="B2144" s="403" t="s">
        <v>4533</v>
      </c>
      <c r="C2144" s="404" t="s">
        <v>4534</v>
      </c>
      <c r="D2144" s="404" t="s">
        <v>4505</v>
      </c>
      <c r="E2144" s="404" t="s">
        <v>4506</v>
      </c>
      <c r="F2144" s="404" t="s">
        <v>3168</v>
      </c>
      <c r="G2144" s="367" t="s">
        <v>2097</v>
      </c>
      <c r="H2144" s="400" t="s">
        <v>2098</v>
      </c>
    </row>
    <row r="2145" spans="2:8" s="41" customFormat="1">
      <c r="B2145" s="403" t="s">
        <v>4535</v>
      </c>
      <c r="C2145" s="404" t="s">
        <v>4536</v>
      </c>
      <c r="D2145" s="404" t="s">
        <v>4505</v>
      </c>
      <c r="E2145" s="404" t="s">
        <v>4506</v>
      </c>
      <c r="F2145" s="404" t="s">
        <v>3168</v>
      </c>
      <c r="G2145" s="367" t="s">
        <v>2097</v>
      </c>
      <c r="H2145" s="400" t="s">
        <v>2098</v>
      </c>
    </row>
    <row r="2146" spans="2:8" s="41" customFormat="1">
      <c r="B2146" s="403" t="s">
        <v>4537</v>
      </c>
      <c r="C2146" s="404" t="s">
        <v>4538</v>
      </c>
      <c r="D2146" s="404" t="s">
        <v>4505</v>
      </c>
      <c r="E2146" s="404" t="s">
        <v>4506</v>
      </c>
      <c r="F2146" s="404" t="s">
        <v>3168</v>
      </c>
      <c r="G2146" s="367" t="s">
        <v>2097</v>
      </c>
      <c r="H2146" s="400" t="s">
        <v>2098</v>
      </c>
    </row>
    <row r="2147" spans="2:8" s="41" customFormat="1">
      <c r="B2147" s="403" t="s">
        <v>4539</v>
      </c>
      <c r="C2147" s="404" t="s">
        <v>4540</v>
      </c>
      <c r="D2147" s="404" t="s">
        <v>4505</v>
      </c>
      <c r="E2147" s="404" t="s">
        <v>4506</v>
      </c>
      <c r="F2147" s="404" t="s">
        <v>3168</v>
      </c>
      <c r="G2147" s="367" t="s">
        <v>2097</v>
      </c>
      <c r="H2147" s="400" t="s">
        <v>2098</v>
      </c>
    </row>
    <row r="2148" spans="2:8" s="41" customFormat="1">
      <c r="B2148" s="403" t="s">
        <v>4541</v>
      </c>
      <c r="C2148" s="404" t="s">
        <v>4542</v>
      </c>
      <c r="D2148" s="404" t="s">
        <v>4505</v>
      </c>
      <c r="E2148" s="404" t="s">
        <v>4506</v>
      </c>
      <c r="F2148" s="404" t="s">
        <v>3168</v>
      </c>
      <c r="G2148" s="367" t="s">
        <v>2097</v>
      </c>
      <c r="H2148" s="400" t="s">
        <v>2098</v>
      </c>
    </row>
    <row r="2149" spans="2:8" s="41" customFormat="1">
      <c r="B2149" s="403" t="s">
        <v>4543</v>
      </c>
      <c r="C2149" s="404" t="s">
        <v>4544</v>
      </c>
      <c r="D2149" s="404" t="s">
        <v>4505</v>
      </c>
      <c r="E2149" s="404" t="s">
        <v>4506</v>
      </c>
      <c r="F2149" s="404" t="s">
        <v>3168</v>
      </c>
      <c r="G2149" s="367" t="s">
        <v>2097</v>
      </c>
      <c r="H2149" s="400" t="s">
        <v>2098</v>
      </c>
    </row>
    <row r="2150" spans="2:8" s="41" customFormat="1">
      <c r="B2150" s="403" t="s">
        <v>4545</v>
      </c>
      <c r="C2150" s="404" t="s">
        <v>4546</v>
      </c>
      <c r="D2150" s="404" t="s">
        <v>4505</v>
      </c>
      <c r="E2150" s="404" t="s">
        <v>4506</v>
      </c>
      <c r="F2150" s="404" t="s">
        <v>3168</v>
      </c>
      <c r="G2150" s="367" t="s">
        <v>2097</v>
      </c>
      <c r="H2150" s="400" t="s">
        <v>2098</v>
      </c>
    </row>
    <row r="2151" spans="2:8" s="41" customFormat="1">
      <c r="B2151" s="403" t="s">
        <v>4547</v>
      </c>
      <c r="C2151" s="404" t="s">
        <v>4548</v>
      </c>
      <c r="D2151" s="404" t="s">
        <v>4505</v>
      </c>
      <c r="E2151" s="404" t="s">
        <v>4506</v>
      </c>
      <c r="F2151" s="404" t="s">
        <v>3168</v>
      </c>
      <c r="G2151" s="367" t="s">
        <v>2097</v>
      </c>
      <c r="H2151" s="400" t="s">
        <v>2098</v>
      </c>
    </row>
    <row r="2152" spans="2:8" s="41" customFormat="1">
      <c r="B2152" s="403" t="s">
        <v>4549</v>
      </c>
      <c r="C2152" s="404" t="s">
        <v>4550</v>
      </c>
      <c r="D2152" s="404" t="s">
        <v>4505</v>
      </c>
      <c r="E2152" s="404" t="s">
        <v>4506</v>
      </c>
      <c r="F2152" s="404" t="s">
        <v>3168</v>
      </c>
      <c r="G2152" s="367" t="s">
        <v>2097</v>
      </c>
      <c r="H2152" s="400" t="s">
        <v>2098</v>
      </c>
    </row>
    <row r="2153" spans="2:8" s="41" customFormat="1">
      <c r="B2153" s="403" t="s">
        <v>4551</v>
      </c>
      <c r="C2153" s="404" t="s">
        <v>4552</v>
      </c>
      <c r="D2153" s="404" t="s">
        <v>4505</v>
      </c>
      <c r="E2153" s="404" t="s">
        <v>4506</v>
      </c>
      <c r="F2153" s="404" t="s">
        <v>3168</v>
      </c>
      <c r="G2153" s="367" t="s">
        <v>2097</v>
      </c>
      <c r="H2153" s="400" t="s">
        <v>2098</v>
      </c>
    </row>
    <row r="2154" spans="2:8" s="41" customFormat="1">
      <c r="B2154" s="403" t="s">
        <v>4553</v>
      </c>
      <c r="C2154" s="404" t="s">
        <v>4554</v>
      </c>
      <c r="D2154" s="404" t="s">
        <v>4505</v>
      </c>
      <c r="E2154" s="404" t="s">
        <v>4506</v>
      </c>
      <c r="F2154" s="404" t="s">
        <v>3168</v>
      </c>
      <c r="G2154" s="367" t="s">
        <v>2097</v>
      </c>
      <c r="H2154" s="400" t="s">
        <v>2098</v>
      </c>
    </row>
    <row r="2155" spans="2:8" s="41" customFormat="1">
      <c r="B2155" s="403" t="s">
        <v>4555</v>
      </c>
      <c r="C2155" s="404" t="s">
        <v>4556</v>
      </c>
      <c r="D2155" s="404" t="s">
        <v>4505</v>
      </c>
      <c r="E2155" s="404" t="s">
        <v>4506</v>
      </c>
      <c r="F2155" s="404" t="s">
        <v>3168</v>
      </c>
      <c r="G2155" s="367" t="s">
        <v>2097</v>
      </c>
      <c r="H2155" s="400" t="s">
        <v>2098</v>
      </c>
    </row>
    <row r="2156" spans="2:8" s="41" customFormat="1">
      <c r="B2156" s="403" t="s">
        <v>4557</v>
      </c>
      <c r="C2156" s="404" t="s">
        <v>4558</v>
      </c>
      <c r="D2156" s="404" t="s">
        <v>4505</v>
      </c>
      <c r="E2156" s="404" t="s">
        <v>4506</v>
      </c>
      <c r="F2156" s="404" t="s">
        <v>3168</v>
      </c>
      <c r="G2156" s="367" t="s">
        <v>2097</v>
      </c>
      <c r="H2156" s="400" t="s">
        <v>2098</v>
      </c>
    </row>
    <row r="2157" spans="2:8" s="41" customFormat="1">
      <c r="B2157" s="403" t="s">
        <v>4559</v>
      </c>
      <c r="C2157" s="404" t="s">
        <v>4560</v>
      </c>
      <c r="D2157" s="404" t="s">
        <v>4505</v>
      </c>
      <c r="E2157" s="404" t="s">
        <v>4506</v>
      </c>
      <c r="F2157" s="404" t="s">
        <v>3168</v>
      </c>
      <c r="G2157" s="367" t="s">
        <v>2097</v>
      </c>
      <c r="H2157" s="400" t="s">
        <v>2098</v>
      </c>
    </row>
    <row r="2158" spans="2:8" s="41" customFormat="1">
      <c r="B2158" s="403" t="s">
        <v>4561</v>
      </c>
      <c r="C2158" s="404" t="s">
        <v>4562</v>
      </c>
      <c r="D2158" s="404" t="s">
        <v>4505</v>
      </c>
      <c r="E2158" s="404" t="s">
        <v>4506</v>
      </c>
      <c r="F2158" s="404" t="s">
        <v>3168</v>
      </c>
      <c r="G2158" s="367" t="s">
        <v>2097</v>
      </c>
      <c r="H2158" s="400" t="s">
        <v>2098</v>
      </c>
    </row>
    <row r="2159" spans="2:8" s="41" customFormat="1">
      <c r="B2159" s="403" t="s">
        <v>4563</v>
      </c>
      <c r="C2159" s="404" t="s">
        <v>4564</v>
      </c>
      <c r="D2159" s="404" t="s">
        <v>4505</v>
      </c>
      <c r="E2159" s="404" t="s">
        <v>4506</v>
      </c>
      <c r="F2159" s="404" t="s">
        <v>3168</v>
      </c>
      <c r="G2159" s="367" t="s">
        <v>2097</v>
      </c>
      <c r="H2159" s="400" t="s">
        <v>2098</v>
      </c>
    </row>
    <row r="2160" spans="2:8" s="41" customFormat="1">
      <c r="B2160" s="403" t="s">
        <v>4565</v>
      </c>
      <c r="C2160" s="404" t="s">
        <v>4566</v>
      </c>
      <c r="D2160" s="404" t="s">
        <v>4505</v>
      </c>
      <c r="E2160" s="404" t="s">
        <v>4506</v>
      </c>
      <c r="F2160" s="404" t="s">
        <v>3168</v>
      </c>
      <c r="G2160" s="367" t="s">
        <v>2097</v>
      </c>
      <c r="H2160" s="400" t="s">
        <v>2098</v>
      </c>
    </row>
    <row r="2161" spans="2:8" s="41" customFormat="1">
      <c r="B2161" s="403" t="s">
        <v>4567</v>
      </c>
      <c r="C2161" s="404" t="s">
        <v>4568</v>
      </c>
      <c r="D2161" s="404" t="s">
        <v>4505</v>
      </c>
      <c r="E2161" s="404" t="s">
        <v>4506</v>
      </c>
      <c r="F2161" s="404" t="s">
        <v>3168</v>
      </c>
      <c r="G2161" s="367" t="s">
        <v>2097</v>
      </c>
      <c r="H2161" s="400" t="s">
        <v>2098</v>
      </c>
    </row>
    <row r="2162" spans="2:8" s="41" customFormat="1">
      <c r="B2162" s="403" t="s">
        <v>4569</v>
      </c>
      <c r="C2162" s="404" t="s">
        <v>4570</v>
      </c>
      <c r="D2162" s="404" t="s">
        <v>4505</v>
      </c>
      <c r="E2162" s="404" t="s">
        <v>4506</v>
      </c>
      <c r="F2162" s="404" t="s">
        <v>3168</v>
      </c>
      <c r="G2162" s="367" t="s">
        <v>2097</v>
      </c>
      <c r="H2162" s="400" t="s">
        <v>2098</v>
      </c>
    </row>
    <row r="2163" spans="2:8" s="41" customFormat="1">
      <c r="B2163" s="403" t="s">
        <v>4571</v>
      </c>
      <c r="C2163" s="404" t="s">
        <v>4572</v>
      </c>
      <c r="D2163" s="404" t="s">
        <v>4505</v>
      </c>
      <c r="E2163" s="404" t="s">
        <v>4506</v>
      </c>
      <c r="F2163" s="404" t="s">
        <v>3168</v>
      </c>
      <c r="G2163" s="367" t="s">
        <v>2097</v>
      </c>
      <c r="H2163" s="400" t="s">
        <v>2098</v>
      </c>
    </row>
    <row r="2164" spans="2:8" s="41" customFormat="1">
      <c r="B2164" s="403" t="s">
        <v>4573</v>
      </c>
      <c r="C2164" s="404" t="s">
        <v>4574</v>
      </c>
      <c r="D2164" s="404" t="s">
        <v>4505</v>
      </c>
      <c r="E2164" s="404" t="s">
        <v>4506</v>
      </c>
      <c r="F2164" s="404" t="s">
        <v>3168</v>
      </c>
      <c r="G2164" s="367" t="s">
        <v>2097</v>
      </c>
      <c r="H2164" s="400" t="s">
        <v>2098</v>
      </c>
    </row>
    <row r="2165" spans="2:8" s="41" customFormat="1">
      <c r="B2165" s="403" t="s">
        <v>4575</v>
      </c>
      <c r="C2165" s="404" t="s">
        <v>4576</v>
      </c>
      <c r="D2165" s="404" t="s">
        <v>4505</v>
      </c>
      <c r="E2165" s="404" t="s">
        <v>4506</v>
      </c>
      <c r="F2165" s="404" t="s">
        <v>3168</v>
      </c>
      <c r="G2165" s="367" t="s">
        <v>2097</v>
      </c>
      <c r="H2165" s="400" t="s">
        <v>2098</v>
      </c>
    </row>
    <row r="2166" spans="2:8" s="41" customFormat="1">
      <c r="B2166" s="403" t="s">
        <v>4577</v>
      </c>
      <c r="C2166" s="404" t="s">
        <v>4578</v>
      </c>
      <c r="D2166" s="404" t="s">
        <v>4505</v>
      </c>
      <c r="E2166" s="404" t="s">
        <v>4506</v>
      </c>
      <c r="F2166" s="404" t="s">
        <v>3168</v>
      </c>
      <c r="G2166" s="367" t="s">
        <v>2097</v>
      </c>
      <c r="H2166" s="400" t="s">
        <v>2098</v>
      </c>
    </row>
    <row r="2167" spans="2:8" s="41" customFormat="1">
      <c r="B2167" s="403" t="s">
        <v>4579</v>
      </c>
      <c r="C2167" s="404" t="s">
        <v>4580</v>
      </c>
      <c r="D2167" s="404" t="s">
        <v>4505</v>
      </c>
      <c r="E2167" s="404" t="s">
        <v>4506</v>
      </c>
      <c r="F2167" s="404" t="s">
        <v>3168</v>
      </c>
      <c r="G2167" s="367" t="s">
        <v>2097</v>
      </c>
      <c r="H2167" s="400" t="s">
        <v>2098</v>
      </c>
    </row>
    <row r="2168" spans="2:8" s="41" customFormat="1">
      <c r="B2168" s="403" t="s">
        <v>4581</v>
      </c>
      <c r="C2168" s="404" t="s">
        <v>4582</v>
      </c>
      <c r="D2168" s="404" t="s">
        <v>4505</v>
      </c>
      <c r="E2168" s="404" t="s">
        <v>4506</v>
      </c>
      <c r="F2168" s="404" t="s">
        <v>3168</v>
      </c>
      <c r="G2168" s="367" t="s">
        <v>2097</v>
      </c>
      <c r="H2168" s="400" t="s">
        <v>2098</v>
      </c>
    </row>
    <row r="2169" spans="2:8" s="41" customFormat="1">
      <c r="B2169" s="403" t="s">
        <v>4583</v>
      </c>
      <c r="C2169" s="404" t="s">
        <v>4584</v>
      </c>
      <c r="D2169" s="404" t="s">
        <v>4505</v>
      </c>
      <c r="E2169" s="404" t="s">
        <v>4506</v>
      </c>
      <c r="F2169" s="404" t="s">
        <v>3168</v>
      </c>
      <c r="G2169" s="367" t="s">
        <v>2097</v>
      </c>
      <c r="H2169" s="400" t="s">
        <v>2098</v>
      </c>
    </row>
    <row r="2170" spans="2:8" s="41" customFormat="1">
      <c r="B2170" s="403" t="s">
        <v>4585</v>
      </c>
      <c r="C2170" s="404" t="s">
        <v>4586</v>
      </c>
      <c r="D2170" s="404" t="s">
        <v>4505</v>
      </c>
      <c r="E2170" s="404" t="s">
        <v>4506</v>
      </c>
      <c r="F2170" s="404" t="s">
        <v>3168</v>
      </c>
      <c r="G2170" s="367" t="s">
        <v>2097</v>
      </c>
      <c r="H2170" s="400" t="s">
        <v>2098</v>
      </c>
    </row>
    <row r="2171" spans="2:8" s="41" customFormat="1">
      <c r="B2171" s="403" t="s">
        <v>4587</v>
      </c>
      <c r="C2171" s="404" t="s">
        <v>4588</v>
      </c>
      <c r="D2171" s="404" t="s">
        <v>4505</v>
      </c>
      <c r="E2171" s="404" t="s">
        <v>4506</v>
      </c>
      <c r="F2171" s="404" t="s">
        <v>3168</v>
      </c>
      <c r="G2171" s="367" t="s">
        <v>2097</v>
      </c>
      <c r="H2171" s="400" t="s">
        <v>2098</v>
      </c>
    </row>
    <row r="2172" spans="2:8" s="41" customFormat="1">
      <c r="B2172" s="403" t="s">
        <v>4589</v>
      </c>
      <c r="C2172" s="404" t="s">
        <v>4590</v>
      </c>
      <c r="D2172" s="404" t="s">
        <v>4505</v>
      </c>
      <c r="E2172" s="404" t="s">
        <v>4506</v>
      </c>
      <c r="F2172" s="404" t="s">
        <v>3168</v>
      </c>
      <c r="G2172" s="367" t="s">
        <v>2097</v>
      </c>
      <c r="H2172" s="400" t="s">
        <v>2098</v>
      </c>
    </row>
    <row r="2173" spans="2:8" s="41" customFormat="1">
      <c r="B2173" s="403" t="s">
        <v>4591</v>
      </c>
      <c r="C2173" s="404" t="s">
        <v>4592</v>
      </c>
      <c r="D2173" s="404" t="s">
        <v>4505</v>
      </c>
      <c r="E2173" s="404" t="s">
        <v>4506</v>
      </c>
      <c r="F2173" s="404" t="s">
        <v>3168</v>
      </c>
      <c r="G2173" s="367" t="s">
        <v>2097</v>
      </c>
      <c r="H2173" s="400" t="s">
        <v>2098</v>
      </c>
    </row>
    <row r="2174" spans="2:8" s="41" customFormat="1">
      <c r="B2174" s="403" t="s">
        <v>4593</v>
      </c>
      <c r="C2174" s="404" t="s">
        <v>4594</v>
      </c>
      <c r="D2174" s="404" t="s">
        <v>4505</v>
      </c>
      <c r="E2174" s="404" t="s">
        <v>4506</v>
      </c>
      <c r="F2174" s="404" t="s">
        <v>3168</v>
      </c>
      <c r="G2174" s="367" t="s">
        <v>2097</v>
      </c>
      <c r="H2174" s="400" t="s">
        <v>2098</v>
      </c>
    </row>
    <row r="2175" spans="2:8" s="41" customFormat="1">
      <c r="B2175" s="403" t="s">
        <v>4595</v>
      </c>
      <c r="C2175" s="404" t="s">
        <v>4596</v>
      </c>
      <c r="D2175" s="404" t="s">
        <v>4505</v>
      </c>
      <c r="E2175" s="404" t="s">
        <v>4506</v>
      </c>
      <c r="F2175" s="404" t="s">
        <v>3168</v>
      </c>
      <c r="G2175" s="367" t="s">
        <v>2097</v>
      </c>
      <c r="H2175" s="400" t="s">
        <v>2098</v>
      </c>
    </row>
    <row r="2176" spans="2:8" s="41" customFormat="1">
      <c r="B2176" s="403" t="s">
        <v>4597</v>
      </c>
      <c r="C2176" s="404" t="s">
        <v>4598</v>
      </c>
      <c r="D2176" s="404" t="s">
        <v>4505</v>
      </c>
      <c r="E2176" s="404" t="s">
        <v>4506</v>
      </c>
      <c r="F2176" s="404" t="s">
        <v>3168</v>
      </c>
      <c r="G2176" s="367" t="s">
        <v>2097</v>
      </c>
      <c r="H2176" s="400" t="s">
        <v>2098</v>
      </c>
    </row>
    <row r="2177" spans="2:8" s="41" customFormat="1">
      <c r="B2177" s="403" t="s">
        <v>4599</v>
      </c>
      <c r="C2177" s="404" t="s">
        <v>4600</v>
      </c>
      <c r="D2177" s="404" t="s">
        <v>4505</v>
      </c>
      <c r="E2177" s="404" t="s">
        <v>4506</v>
      </c>
      <c r="F2177" s="404" t="s">
        <v>3168</v>
      </c>
      <c r="G2177" s="367" t="s">
        <v>2097</v>
      </c>
      <c r="H2177" s="400" t="s">
        <v>2098</v>
      </c>
    </row>
    <row r="2178" spans="2:8" s="41" customFormat="1">
      <c r="B2178" s="403" t="s">
        <v>4601</v>
      </c>
      <c r="C2178" s="404" t="s">
        <v>4602</v>
      </c>
      <c r="D2178" s="404" t="s">
        <v>4505</v>
      </c>
      <c r="E2178" s="404" t="s">
        <v>4506</v>
      </c>
      <c r="F2178" s="404" t="s">
        <v>3168</v>
      </c>
      <c r="G2178" s="367" t="s">
        <v>2097</v>
      </c>
      <c r="H2178" s="400" t="s">
        <v>2098</v>
      </c>
    </row>
    <row r="2179" spans="2:8" s="41" customFormat="1">
      <c r="B2179" s="403" t="s">
        <v>4603</v>
      </c>
      <c r="C2179" s="404" t="s">
        <v>4604</v>
      </c>
      <c r="D2179" s="404" t="s">
        <v>4505</v>
      </c>
      <c r="E2179" s="404" t="s">
        <v>4506</v>
      </c>
      <c r="F2179" s="404" t="s">
        <v>3168</v>
      </c>
      <c r="G2179" s="367" t="s">
        <v>2097</v>
      </c>
      <c r="H2179" s="400" t="s">
        <v>2098</v>
      </c>
    </row>
    <row r="2180" spans="2:8" s="41" customFormat="1">
      <c r="B2180" s="403" t="s">
        <v>4605</v>
      </c>
      <c r="C2180" s="404" t="s">
        <v>4606</v>
      </c>
      <c r="D2180" s="404" t="s">
        <v>4505</v>
      </c>
      <c r="E2180" s="404" t="s">
        <v>4506</v>
      </c>
      <c r="F2180" s="404" t="s">
        <v>3168</v>
      </c>
      <c r="G2180" s="367" t="s">
        <v>2097</v>
      </c>
      <c r="H2180" s="400" t="s">
        <v>2098</v>
      </c>
    </row>
    <row r="2181" spans="2:8" s="41" customFormat="1">
      <c r="B2181" s="403" t="s">
        <v>4607</v>
      </c>
      <c r="C2181" s="404" t="s">
        <v>4608</v>
      </c>
      <c r="D2181" s="404" t="s">
        <v>4505</v>
      </c>
      <c r="E2181" s="404" t="s">
        <v>4506</v>
      </c>
      <c r="F2181" s="404" t="s">
        <v>3168</v>
      </c>
      <c r="G2181" s="367" t="s">
        <v>2097</v>
      </c>
      <c r="H2181" s="400" t="s">
        <v>2098</v>
      </c>
    </row>
    <row r="2182" spans="2:8" s="41" customFormat="1">
      <c r="B2182" s="403" t="s">
        <v>4609</v>
      </c>
      <c r="C2182" s="404" t="s">
        <v>4610</v>
      </c>
      <c r="D2182" s="404" t="s">
        <v>4505</v>
      </c>
      <c r="E2182" s="404" t="s">
        <v>4506</v>
      </c>
      <c r="F2182" s="404" t="s">
        <v>3168</v>
      </c>
      <c r="G2182" s="367" t="s">
        <v>2097</v>
      </c>
      <c r="H2182" s="400" t="s">
        <v>2098</v>
      </c>
    </row>
    <row r="2183" spans="2:8" s="41" customFormat="1">
      <c r="B2183" s="403" t="s">
        <v>4611</v>
      </c>
      <c r="C2183" s="404" t="s">
        <v>4612</v>
      </c>
      <c r="D2183" s="404" t="s">
        <v>4505</v>
      </c>
      <c r="E2183" s="404" t="s">
        <v>4506</v>
      </c>
      <c r="F2183" s="404" t="s">
        <v>3168</v>
      </c>
      <c r="G2183" s="367" t="s">
        <v>2097</v>
      </c>
      <c r="H2183" s="400" t="s">
        <v>2098</v>
      </c>
    </row>
    <row r="2184" spans="2:8" s="41" customFormat="1">
      <c r="B2184" s="403" t="s">
        <v>4613</v>
      </c>
      <c r="C2184" s="404" t="s">
        <v>4614</v>
      </c>
      <c r="D2184" s="404" t="s">
        <v>4505</v>
      </c>
      <c r="E2184" s="404" t="s">
        <v>4506</v>
      </c>
      <c r="F2184" s="404" t="s">
        <v>3168</v>
      </c>
      <c r="G2184" s="367" t="s">
        <v>2097</v>
      </c>
      <c r="H2184" s="400" t="s">
        <v>2098</v>
      </c>
    </row>
    <row r="2185" spans="2:8" s="41" customFormat="1">
      <c r="B2185" s="403" t="s">
        <v>4615</v>
      </c>
      <c r="C2185" s="404" t="s">
        <v>4616</v>
      </c>
      <c r="D2185" s="404" t="s">
        <v>4505</v>
      </c>
      <c r="E2185" s="404" t="s">
        <v>4506</v>
      </c>
      <c r="F2185" s="404" t="s">
        <v>3168</v>
      </c>
      <c r="G2185" s="367" t="s">
        <v>2097</v>
      </c>
      <c r="H2185" s="400" t="s">
        <v>2098</v>
      </c>
    </row>
    <row r="2186" spans="2:8" s="41" customFormat="1">
      <c r="B2186" s="403" t="s">
        <v>4617</v>
      </c>
      <c r="C2186" s="404" t="s">
        <v>4618</v>
      </c>
      <c r="D2186" s="404" t="s">
        <v>4505</v>
      </c>
      <c r="E2186" s="404" t="s">
        <v>4506</v>
      </c>
      <c r="F2186" s="404" t="s">
        <v>3168</v>
      </c>
      <c r="G2186" s="367" t="s">
        <v>2097</v>
      </c>
      <c r="H2186" s="400" t="s">
        <v>2098</v>
      </c>
    </row>
    <row r="2187" spans="2:8" s="41" customFormat="1">
      <c r="B2187" s="403" t="s">
        <v>4619</v>
      </c>
      <c r="C2187" s="404" t="s">
        <v>4620</v>
      </c>
      <c r="D2187" s="404" t="s">
        <v>4505</v>
      </c>
      <c r="E2187" s="404" t="s">
        <v>4506</v>
      </c>
      <c r="F2187" s="404" t="s">
        <v>3168</v>
      </c>
      <c r="G2187" s="367" t="s">
        <v>2097</v>
      </c>
      <c r="H2187" s="400" t="s">
        <v>2098</v>
      </c>
    </row>
    <row r="2188" spans="2:8" s="41" customFormat="1">
      <c r="B2188" s="403" t="s">
        <v>4621</v>
      </c>
      <c r="C2188" s="404" t="s">
        <v>4622</v>
      </c>
      <c r="D2188" s="404" t="s">
        <v>4505</v>
      </c>
      <c r="E2188" s="404" t="s">
        <v>4506</v>
      </c>
      <c r="F2188" s="404" t="s">
        <v>3168</v>
      </c>
      <c r="G2188" s="367" t="s">
        <v>2097</v>
      </c>
      <c r="H2188" s="400" t="s">
        <v>2098</v>
      </c>
    </row>
    <row r="2189" spans="2:8" s="41" customFormat="1">
      <c r="B2189" s="403" t="s">
        <v>4623</v>
      </c>
      <c r="C2189" s="404" t="s">
        <v>4624</v>
      </c>
      <c r="D2189" s="404" t="s">
        <v>4505</v>
      </c>
      <c r="E2189" s="404" t="s">
        <v>4506</v>
      </c>
      <c r="F2189" s="404" t="s">
        <v>3168</v>
      </c>
      <c r="G2189" s="367" t="s">
        <v>2097</v>
      </c>
      <c r="H2189" s="400" t="s">
        <v>2098</v>
      </c>
    </row>
    <row r="2190" spans="2:8" s="41" customFormat="1">
      <c r="B2190" s="403" t="s">
        <v>4625</v>
      </c>
      <c r="C2190" s="404" t="s">
        <v>4626</v>
      </c>
      <c r="D2190" s="404" t="s">
        <v>4505</v>
      </c>
      <c r="E2190" s="404" t="s">
        <v>4506</v>
      </c>
      <c r="F2190" s="404" t="s">
        <v>3168</v>
      </c>
      <c r="G2190" s="367" t="s">
        <v>2097</v>
      </c>
      <c r="H2190" s="400" t="s">
        <v>2098</v>
      </c>
    </row>
    <row r="2191" spans="2:8" s="41" customFormat="1">
      <c r="B2191" s="403" t="s">
        <v>4627</v>
      </c>
      <c r="C2191" s="404" t="s">
        <v>4628</v>
      </c>
      <c r="D2191" s="404" t="s">
        <v>4629</v>
      </c>
      <c r="E2191" s="404" t="s">
        <v>4630</v>
      </c>
      <c r="F2191" s="404" t="s">
        <v>3168</v>
      </c>
      <c r="G2191" s="367" t="s">
        <v>2097</v>
      </c>
      <c r="H2191" s="400" t="s">
        <v>2098</v>
      </c>
    </row>
    <row r="2192" spans="2:8" s="41" customFormat="1">
      <c r="B2192" s="403" t="s">
        <v>4631</v>
      </c>
      <c r="C2192" s="404" t="s">
        <v>4632</v>
      </c>
      <c r="D2192" s="404" t="s">
        <v>4629</v>
      </c>
      <c r="E2192" s="404" t="s">
        <v>4630</v>
      </c>
      <c r="F2192" s="404" t="s">
        <v>3168</v>
      </c>
      <c r="G2192" s="367" t="s">
        <v>2097</v>
      </c>
      <c r="H2192" s="400" t="s">
        <v>2098</v>
      </c>
    </row>
    <row r="2193" spans="2:8" s="41" customFormat="1">
      <c r="B2193" s="403" t="s">
        <v>4633</v>
      </c>
      <c r="C2193" s="404" t="s">
        <v>4634</v>
      </c>
      <c r="D2193" s="404" t="s">
        <v>4629</v>
      </c>
      <c r="E2193" s="404" t="s">
        <v>4630</v>
      </c>
      <c r="F2193" s="404" t="s">
        <v>3168</v>
      </c>
      <c r="G2193" s="367" t="s">
        <v>2097</v>
      </c>
      <c r="H2193" s="400" t="s">
        <v>2098</v>
      </c>
    </row>
    <row r="2194" spans="2:8" s="41" customFormat="1">
      <c r="B2194" s="403" t="s">
        <v>4635</v>
      </c>
      <c r="C2194" s="404" t="s">
        <v>4636</v>
      </c>
      <c r="D2194" s="404" t="s">
        <v>4629</v>
      </c>
      <c r="E2194" s="404" t="s">
        <v>4630</v>
      </c>
      <c r="F2194" s="404" t="s">
        <v>3168</v>
      </c>
      <c r="G2194" s="367" t="s">
        <v>2097</v>
      </c>
      <c r="H2194" s="400" t="s">
        <v>2098</v>
      </c>
    </row>
    <row r="2195" spans="2:8" s="41" customFormat="1">
      <c r="B2195" s="403" t="s">
        <v>4637</v>
      </c>
      <c r="C2195" s="404" t="s">
        <v>4638</v>
      </c>
      <c r="D2195" s="404" t="s">
        <v>4629</v>
      </c>
      <c r="E2195" s="404" t="s">
        <v>4630</v>
      </c>
      <c r="F2195" s="404" t="s">
        <v>3168</v>
      </c>
      <c r="G2195" s="367" t="s">
        <v>2097</v>
      </c>
      <c r="H2195" s="400" t="s">
        <v>2098</v>
      </c>
    </row>
    <row r="2196" spans="2:8" s="41" customFormat="1">
      <c r="B2196" s="403" t="s">
        <v>4639</v>
      </c>
      <c r="C2196" s="404" t="s">
        <v>4640</v>
      </c>
      <c r="D2196" s="404" t="s">
        <v>4629</v>
      </c>
      <c r="E2196" s="404" t="s">
        <v>4630</v>
      </c>
      <c r="F2196" s="404" t="s">
        <v>3168</v>
      </c>
      <c r="G2196" s="367" t="s">
        <v>2097</v>
      </c>
      <c r="H2196" s="400" t="s">
        <v>2098</v>
      </c>
    </row>
    <row r="2197" spans="2:8" s="41" customFormat="1">
      <c r="B2197" s="403" t="s">
        <v>4641</v>
      </c>
      <c r="C2197" s="404" t="s">
        <v>4642</v>
      </c>
      <c r="D2197" s="404" t="s">
        <v>4629</v>
      </c>
      <c r="E2197" s="404" t="s">
        <v>4630</v>
      </c>
      <c r="F2197" s="404" t="s">
        <v>3168</v>
      </c>
      <c r="G2197" s="367" t="s">
        <v>2097</v>
      </c>
      <c r="H2197" s="400" t="s">
        <v>2098</v>
      </c>
    </row>
    <row r="2198" spans="2:8" s="41" customFormat="1">
      <c r="B2198" s="403" t="s">
        <v>4643</v>
      </c>
      <c r="C2198" s="404" t="s">
        <v>4644</v>
      </c>
      <c r="D2198" s="404" t="s">
        <v>4629</v>
      </c>
      <c r="E2198" s="404" t="s">
        <v>4630</v>
      </c>
      <c r="F2198" s="404" t="s">
        <v>3168</v>
      </c>
      <c r="G2198" s="367" t="s">
        <v>2097</v>
      </c>
      <c r="H2198" s="400" t="s">
        <v>2098</v>
      </c>
    </row>
    <row r="2199" spans="2:8" s="41" customFormat="1">
      <c r="B2199" s="403" t="s">
        <v>4645</v>
      </c>
      <c r="C2199" s="404" t="s">
        <v>4646</v>
      </c>
      <c r="D2199" s="404" t="s">
        <v>4629</v>
      </c>
      <c r="E2199" s="404" t="s">
        <v>4630</v>
      </c>
      <c r="F2199" s="404" t="s">
        <v>3168</v>
      </c>
      <c r="G2199" s="367" t="s">
        <v>2097</v>
      </c>
      <c r="H2199" s="400" t="s">
        <v>2098</v>
      </c>
    </row>
    <row r="2200" spans="2:8" s="41" customFormat="1">
      <c r="B2200" s="403" t="s">
        <v>4647</v>
      </c>
      <c r="C2200" s="404" t="s">
        <v>4648</v>
      </c>
      <c r="D2200" s="404" t="s">
        <v>4629</v>
      </c>
      <c r="E2200" s="404" t="s">
        <v>4630</v>
      </c>
      <c r="F2200" s="404" t="s">
        <v>3168</v>
      </c>
      <c r="G2200" s="367" t="s">
        <v>2097</v>
      </c>
      <c r="H2200" s="400" t="s">
        <v>2098</v>
      </c>
    </row>
    <row r="2201" spans="2:8" s="41" customFormat="1">
      <c r="B2201" s="403" t="s">
        <v>4649</v>
      </c>
      <c r="C2201" s="404" t="s">
        <v>4650</v>
      </c>
      <c r="D2201" s="404" t="s">
        <v>4629</v>
      </c>
      <c r="E2201" s="404" t="s">
        <v>4630</v>
      </c>
      <c r="F2201" s="404" t="s">
        <v>3168</v>
      </c>
      <c r="G2201" s="367" t="s">
        <v>2097</v>
      </c>
      <c r="H2201" s="400" t="s">
        <v>2098</v>
      </c>
    </row>
    <row r="2202" spans="2:8" s="41" customFormat="1">
      <c r="B2202" s="403" t="s">
        <v>4651</v>
      </c>
      <c r="C2202" s="404" t="s">
        <v>4652</v>
      </c>
      <c r="D2202" s="404" t="s">
        <v>4629</v>
      </c>
      <c r="E2202" s="404" t="s">
        <v>4630</v>
      </c>
      <c r="F2202" s="404" t="s">
        <v>3168</v>
      </c>
      <c r="G2202" s="367" t="s">
        <v>2097</v>
      </c>
      <c r="H2202" s="400" t="s">
        <v>2098</v>
      </c>
    </row>
    <row r="2203" spans="2:8" s="41" customFormat="1">
      <c r="B2203" s="403" t="s">
        <v>4653</v>
      </c>
      <c r="C2203" s="404" t="s">
        <v>4654</v>
      </c>
      <c r="D2203" s="404" t="s">
        <v>4629</v>
      </c>
      <c r="E2203" s="404" t="s">
        <v>4630</v>
      </c>
      <c r="F2203" s="404" t="s">
        <v>3168</v>
      </c>
      <c r="G2203" s="367" t="s">
        <v>2097</v>
      </c>
      <c r="H2203" s="400" t="s">
        <v>2098</v>
      </c>
    </row>
    <row r="2204" spans="2:8" s="41" customFormat="1">
      <c r="B2204" s="403" t="s">
        <v>4655</v>
      </c>
      <c r="C2204" s="404" t="s">
        <v>4656</v>
      </c>
      <c r="D2204" s="404" t="s">
        <v>4629</v>
      </c>
      <c r="E2204" s="404" t="s">
        <v>4630</v>
      </c>
      <c r="F2204" s="404" t="s">
        <v>3168</v>
      </c>
      <c r="G2204" s="367" t="s">
        <v>2097</v>
      </c>
      <c r="H2204" s="400" t="s">
        <v>2098</v>
      </c>
    </row>
    <row r="2205" spans="2:8" s="41" customFormat="1">
      <c r="B2205" s="403" t="s">
        <v>4657</v>
      </c>
      <c r="C2205" s="404" t="s">
        <v>4658</v>
      </c>
      <c r="D2205" s="404" t="s">
        <v>4629</v>
      </c>
      <c r="E2205" s="404" t="s">
        <v>4630</v>
      </c>
      <c r="F2205" s="404" t="s">
        <v>3168</v>
      </c>
      <c r="G2205" s="367" t="s">
        <v>2097</v>
      </c>
      <c r="H2205" s="400" t="s">
        <v>2098</v>
      </c>
    </row>
    <row r="2206" spans="2:8" s="41" customFormat="1">
      <c r="B2206" s="403" t="s">
        <v>4659</v>
      </c>
      <c r="C2206" s="404" t="s">
        <v>4660</v>
      </c>
      <c r="D2206" s="404" t="s">
        <v>4629</v>
      </c>
      <c r="E2206" s="404" t="s">
        <v>4630</v>
      </c>
      <c r="F2206" s="404" t="s">
        <v>3168</v>
      </c>
      <c r="G2206" s="367" t="s">
        <v>2097</v>
      </c>
      <c r="H2206" s="400" t="s">
        <v>2098</v>
      </c>
    </row>
    <row r="2207" spans="2:8" s="41" customFormat="1">
      <c r="B2207" s="403" t="s">
        <v>4661</v>
      </c>
      <c r="C2207" s="404" t="s">
        <v>4662</v>
      </c>
      <c r="D2207" s="404" t="s">
        <v>4629</v>
      </c>
      <c r="E2207" s="404" t="s">
        <v>4630</v>
      </c>
      <c r="F2207" s="404" t="s">
        <v>3168</v>
      </c>
      <c r="G2207" s="367" t="s">
        <v>2097</v>
      </c>
      <c r="H2207" s="400" t="s">
        <v>2098</v>
      </c>
    </row>
    <row r="2208" spans="2:8" s="41" customFormat="1">
      <c r="B2208" s="403" t="s">
        <v>4663</v>
      </c>
      <c r="C2208" s="404" t="s">
        <v>4664</v>
      </c>
      <c r="D2208" s="404" t="s">
        <v>4629</v>
      </c>
      <c r="E2208" s="404" t="s">
        <v>4630</v>
      </c>
      <c r="F2208" s="404" t="s">
        <v>3168</v>
      </c>
      <c r="G2208" s="367" t="s">
        <v>2097</v>
      </c>
      <c r="H2208" s="400" t="s">
        <v>2098</v>
      </c>
    </row>
    <row r="2209" spans="2:8" s="41" customFormat="1">
      <c r="B2209" s="403" t="s">
        <v>4665</v>
      </c>
      <c r="C2209" s="404" t="s">
        <v>4666</v>
      </c>
      <c r="D2209" s="404" t="s">
        <v>4629</v>
      </c>
      <c r="E2209" s="404" t="s">
        <v>4630</v>
      </c>
      <c r="F2209" s="404" t="s">
        <v>3168</v>
      </c>
      <c r="G2209" s="367" t="s">
        <v>2097</v>
      </c>
      <c r="H2209" s="400" t="s">
        <v>2098</v>
      </c>
    </row>
    <row r="2210" spans="2:8" s="41" customFormat="1">
      <c r="B2210" s="403" t="s">
        <v>4667</v>
      </c>
      <c r="C2210" s="404" t="s">
        <v>4668</v>
      </c>
      <c r="D2210" s="404" t="s">
        <v>4629</v>
      </c>
      <c r="E2210" s="404" t="s">
        <v>4630</v>
      </c>
      <c r="F2210" s="404" t="s">
        <v>3168</v>
      </c>
      <c r="G2210" s="367" t="s">
        <v>2097</v>
      </c>
      <c r="H2210" s="400" t="s">
        <v>2098</v>
      </c>
    </row>
    <row r="2211" spans="2:8" s="41" customFormat="1">
      <c r="B2211" s="403" t="s">
        <v>4669</v>
      </c>
      <c r="C2211" s="404" t="s">
        <v>4670</v>
      </c>
      <c r="D2211" s="404" t="s">
        <v>4629</v>
      </c>
      <c r="E2211" s="404" t="s">
        <v>4630</v>
      </c>
      <c r="F2211" s="404" t="s">
        <v>3168</v>
      </c>
      <c r="G2211" s="367" t="s">
        <v>2097</v>
      </c>
      <c r="H2211" s="400" t="s">
        <v>2098</v>
      </c>
    </row>
    <row r="2212" spans="2:8" s="41" customFormat="1">
      <c r="B2212" s="403" t="s">
        <v>4671</v>
      </c>
      <c r="C2212" s="404" t="s">
        <v>4672</v>
      </c>
      <c r="D2212" s="404" t="s">
        <v>4629</v>
      </c>
      <c r="E2212" s="404" t="s">
        <v>4630</v>
      </c>
      <c r="F2212" s="404" t="s">
        <v>3168</v>
      </c>
      <c r="G2212" s="367" t="s">
        <v>2097</v>
      </c>
      <c r="H2212" s="400" t="s">
        <v>2098</v>
      </c>
    </row>
    <row r="2213" spans="2:8" s="41" customFormat="1">
      <c r="B2213" s="403" t="s">
        <v>4673</v>
      </c>
      <c r="C2213" s="404" t="s">
        <v>4674</v>
      </c>
      <c r="D2213" s="404" t="s">
        <v>4629</v>
      </c>
      <c r="E2213" s="404" t="s">
        <v>4630</v>
      </c>
      <c r="F2213" s="404" t="s">
        <v>3168</v>
      </c>
      <c r="G2213" s="367" t="s">
        <v>2097</v>
      </c>
      <c r="H2213" s="400" t="s">
        <v>2098</v>
      </c>
    </row>
    <row r="2214" spans="2:8" s="41" customFormat="1">
      <c r="B2214" s="403" t="s">
        <v>4675</v>
      </c>
      <c r="C2214" s="404" t="s">
        <v>4676</v>
      </c>
      <c r="D2214" s="404" t="s">
        <v>4629</v>
      </c>
      <c r="E2214" s="404" t="s">
        <v>4630</v>
      </c>
      <c r="F2214" s="404" t="s">
        <v>3168</v>
      </c>
      <c r="G2214" s="367" t="s">
        <v>2097</v>
      </c>
      <c r="H2214" s="400" t="s">
        <v>2098</v>
      </c>
    </row>
    <row r="2215" spans="2:8" s="41" customFormat="1">
      <c r="B2215" s="403" t="s">
        <v>4677</v>
      </c>
      <c r="C2215" s="404" t="s">
        <v>4678</v>
      </c>
      <c r="D2215" s="404" t="s">
        <v>4629</v>
      </c>
      <c r="E2215" s="404" t="s">
        <v>4630</v>
      </c>
      <c r="F2215" s="404" t="s">
        <v>3168</v>
      </c>
      <c r="G2215" s="367" t="s">
        <v>2097</v>
      </c>
      <c r="H2215" s="400" t="s">
        <v>2098</v>
      </c>
    </row>
    <row r="2216" spans="2:8" s="41" customFormat="1">
      <c r="B2216" s="403" t="s">
        <v>4679</v>
      </c>
      <c r="C2216" s="404" t="s">
        <v>4680</v>
      </c>
      <c r="D2216" s="404" t="s">
        <v>4629</v>
      </c>
      <c r="E2216" s="404" t="s">
        <v>4630</v>
      </c>
      <c r="F2216" s="404" t="s">
        <v>3168</v>
      </c>
      <c r="G2216" s="367" t="s">
        <v>2097</v>
      </c>
      <c r="H2216" s="400" t="s">
        <v>2098</v>
      </c>
    </row>
    <row r="2217" spans="2:8" s="41" customFormat="1">
      <c r="B2217" s="403" t="s">
        <v>4681</v>
      </c>
      <c r="C2217" s="404" t="s">
        <v>4682</v>
      </c>
      <c r="D2217" s="404" t="s">
        <v>4629</v>
      </c>
      <c r="E2217" s="404" t="s">
        <v>4630</v>
      </c>
      <c r="F2217" s="404" t="s">
        <v>3168</v>
      </c>
      <c r="G2217" s="367" t="s">
        <v>2097</v>
      </c>
      <c r="H2217" s="400" t="s">
        <v>2098</v>
      </c>
    </row>
    <row r="2218" spans="2:8" s="41" customFormat="1">
      <c r="B2218" s="403" t="s">
        <v>4683</v>
      </c>
      <c r="C2218" s="404" t="s">
        <v>4684</v>
      </c>
      <c r="D2218" s="404" t="s">
        <v>4685</v>
      </c>
      <c r="E2218" s="404" t="s">
        <v>4686</v>
      </c>
      <c r="F2218" s="404" t="s">
        <v>3168</v>
      </c>
      <c r="G2218" s="367" t="s">
        <v>2097</v>
      </c>
      <c r="H2218" s="400" t="s">
        <v>2098</v>
      </c>
    </row>
    <row r="2219" spans="2:8" s="41" customFormat="1">
      <c r="B2219" s="403" t="s">
        <v>4687</v>
      </c>
      <c r="C2219" s="404" t="s">
        <v>4688</v>
      </c>
      <c r="D2219" s="404" t="s">
        <v>4685</v>
      </c>
      <c r="E2219" s="404" t="s">
        <v>4686</v>
      </c>
      <c r="F2219" s="404" t="s">
        <v>3168</v>
      </c>
      <c r="G2219" s="367" t="s">
        <v>2097</v>
      </c>
      <c r="H2219" s="400" t="s">
        <v>2098</v>
      </c>
    </row>
    <row r="2220" spans="2:8" s="41" customFormat="1">
      <c r="B2220" s="403" t="s">
        <v>4689</v>
      </c>
      <c r="C2220" s="404" t="s">
        <v>4690</v>
      </c>
      <c r="D2220" s="404" t="s">
        <v>4685</v>
      </c>
      <c r="E2220" s="404" t="s">
        <v>4686</v>
      </c>
      <c r="F2220" s="404" t="s">
        <v>3168</v>
      </c>
      <c r="G2220" s="367" t="s">
        <v>2097</v>
      </c>
      <c r="H2220" s="400" t="s">
        <v>2098</v>
      </c>
    </row>
    <row r="2221" spans="2:8" s="41" customFormat="1">
      <c r="B2221" s="403" t="s">
        <v>4691</v>
      </c>
      <c r="C2221" s="404" t="s">
        <v>4692</v>
      </c>
      <c r="D2221" s="404" t="s">
        <v>4685</v>
      </c>
      <c r="E2221" s="404" t="s">
        <v>4686</v>
      </c>
      <c r="F2221" s="404" t="s">
        <v>3168</v>
      </c>
      <c r="G2221" s="367" t="s">
        <v>2097</v>
      </c>
      <c r="H2221" s="400" t="s">
        <v>2098</v>
      </c>
    </row>
    <row r="2222" spans="2:8" s="41" customFormat="1">
      <c r="B2222" s="403" t="s">
        <v>4693</v>
      </c>
      <c r="C2222" s="404" t="s">
        <v>4694</v>
      </c>
      <c r="D2222" s="404" t="s">
        <v>4685</v>
      </c>
      <c r="E2222" s="404" t="s">
        <v>4686</v>
      </c>
      <c r="F2222" s="404" t="s">
        <v>3168</v>
      </c>
      <c r="G2222" s="367" t="s">
        <v>2097</v>
      </c>
      <c r="H2222" s="400" t="s">
        <v>2098</v>
      </c>
    </row>
    <row r="2223" spans="2:8" s="41" customFormat="1">
      <c r="B2223" s="403" t="s">
        <v>4695</v>
      </c>
      <c r="C2223" s="404" t="s">
        <v>4696</v>
      </c>
      <c r="D2223" s="404" t="s">
        <v>4685</v>
      </c>
      <c r="E2223" s="404" t="s">
        <v>4686</v>
      </c>
      <c r="F2223" s="404" t="s">
        <v>3168</v>
      </c>
      <c r="G2223" s="367" t="s">
        <v>2097</v>
      </c>
      <c r="H2223" s="400" t="s">
        <v>2098</v>
      </c>
    </row>
    <row r="2224" spans="2:8" s="41" customFormat="1">
      <c r="B2224" s="403" t="s">
        <v>4697</v>
      </c>
      <c r="C2224" s="404" t="s">
        <v>4698</v>
      </c>
      <c r="D2224" s="404" t="s">
        <v>4685</v>
      </c>
      <c r="E2224" s="404" t="s">
        <v>4686</v>
      </c>
      <c r="F2224" s="404" t="s">
        <v>3168</v>
      </c>
      <c r="G2224" s="367" t="s">
        <v>2097</v>
      </c>
      <c r="H2224" s="400" t="s">
        <v>2098</v>
      </c>
    </row>
    <row r="2225" spans="2:8" s="41" customFormat="1">
      <c r="B2225" s="403" t="s">
        <v>4699</v>
      </c>
      <c r="C2225" s="404" t="s">
        <v>4700</v>
      </c>
      <c r="D2225" s="404" t="s">
        <v>4685</v>
      </c>
      <c r="E2225" s="404" t="s">
        <v>4686</v>
      </c>
      <c r="F2225" s="404" t="s">
        <v>3168</v>
      </c>
      <c r="G2225" s="367" t="s">
        <v>2097</v>
      </c>
      <c r="H2225" s="400" t="s">
        <v>2098</v>
      </c>
    </row>
    <row r="2226" spans="2:8" s="41" customFormat="1">
      <c r="B2226" s="403" t="s">
        <v>4701</v>
      </c>
      <c r="C2226" s="404" t="s">
        <v>4702</v>
      </c>
      <c r="D2226" s="404" t="s">
        <v>4685</v>
      </c>
      <c r="E2226" s="404" t="s">
        <v>4686</v>
      </c>
      <c r="F2226" s="404" t="s">
        <v>3168</v>
      </c>
      <c r="G2226" s="367" t="s">
        <v>2097</v>
      </c>
      <c r="H2226" s="400" t="s">
        <v>2098</v>
      </c>
    </row>
    <row r="2227" spans="2:8" s="41" customFormat="1">
      <c r="B2227" s="403" t="s">
        <v>4703</v>
      </c>
      <c r="C2227" s="404" t="s">
        <v>4704</v>
      </c>
      <c r="D2227" s="404" t="s">
        <v>4685</v>
      </c>
      <c r="E2227" s="404" t="s">
        <v>4686</v>
      </c>
      <c r="F2227" s="404" t="s">
        <v>3168</v>
      </c>
      <c r="G2227" s="367" t="s">
        <v>2097</v>
      </c>
      <c r="H2227" s="400" t="s">
        <v>2098</v>
      </c>
    </row>
    <row r="2228" spans="2:8" s="41" customFormat="1">
      <c r="B2228" s="403" t="s">
        <v>4705</v>
      </c>
      <c r="C2228" s="404" t="s">
        <v>4706</v>
      </c>
      <c r="D2228" s="404" t="s">
        <v>4685</v>
      </c>
      <c r="E2228" s="404" t="s">
        <v>4686</v>
      </c>
      <c r="F2228" s="404" t="s">
        <v>3168</v>
      </c>
      <c r="G2228" s="367" t="s">
        <v>2097</v>
      </c>
      <c r="H2228" s="400" t="s">
        <v>2098</v>
      </c>
    </row>
    <row r="2229" spans="2:8" s="41" customFormat="1">
      <c r="B2229" s="403" t="s">
        <v>4707</v>
      </c>
      <c r="C2229" s="404" t="s">
        <v>4708</v>
      </c>
      <c r="D2229" s="404" t="s">
        <v>4685</v>
      </c>
      <c r="E2229" s="404" t="s">
        <v>4686</v>
      </c>
      <c r="F2229" s="404" t="s">
        <v>3168</v>
      </c>
      <c r="G2229" s="367" t="s">
        <v>2097</v>
      </c>
      <c r="H2229" s="400" t="s">
        <v>2098</v>
      </c>
    </row>
    <row r="2230" spans="2:8" s="41" customFormat="1">
      <c r="B2230" s="403" t="s">
        <v>4709</v>
      </c>
      <c r="C2230" s="404" t="s">
        <v>4710</v>
      </c>
      <c r="D2230" s="404" t="s">
        <v>4685</v>
      </c>
      <c r="E2230" s="404" t="s">
        <v>4686</v>
      </c>
      <c r="F2230" s="404" t="s">
        <v>3168</v>
      </c>
      <c r="G2230" s="367" t="s">
        <v>2097</v>
      </c>
      <c r="H2230" s="400" t="s">
        <v>2098</v>
      </c>
    </row>
    <row r="2231" spans="2:8" s="41" customFormat="1">
      <c r="B2231" s="403" t="s">
        <v>4711</v>
      </c>
      <c r="C2231" s="404" t="s">
        <v>4712</v>
      </c>
      <c r="D2231" s="404" t="s">
        <v>4685</v>
      </c>
      <c r="E2231" s="404" t="s">
        <v>4686</v>
      </c>
      <c r="F2231" s="404" t="s">
        <v>3168</v>
      </c>
      <c r="G2231" s="367" t="s">
        <v>2097</v>
      </c>
      <c r="H2231" s="400" t="s">
        <v>2098</v>
      </c>
    </row>
    <row r="2232" spans="2:8" s="41" customFormat="1">
      <c r="B2232" s="403" t="s">
        <v>4713</v>
      </c>
      <c r="C2232" s="404" t="s">
        <v>4714</v>
      </c>
      <c r="D2232" s="404" t="s">
        <v>4685</v>
      </c>
      <c r="E2232" s="404" t="s">
        <v>4686</v>
      </c>
      <c r="F2232" s="404" t="s">
        <v>3168</v>
      </c>
      <c r="G2232" s="367" t="s">
        <v>2097</v>
      </c>
      <c r="H2232" s="400" t="s">
        <v>2098</v>
      </c>
    </row>
    <row r="2233" spans="2:8" s="41" customFormat="1">
      <c r="B2233" s="403" t="s">
        <v>4715</v>
      </c>
      <c r="C2233" s="404" t="s">
        <v>4716</v>
      </c>
      <c r="D2233" s="404" t="s">
        <v>4685</v>
      </c>
      <c r="E2233" s="404" t="s">
        <v>4686</v>
      </c>
      <c r="F2233" s="404" t="s">
        <v>3168</v>
      </c>
      <c r="G2233" s="367" t="s">
        <v>2097</v>
      </c>
      <c r="H2233" s="400" t="s">
        <v>2098</v>
      </c>
    </row>
    <row r="2234" spans="2:8" s="41" customFormat="1">
      <c r="B2234" s="403" t="s">
        <v>4717</v>
      </c>
      <c r="C2234" s="404" t="s">
        <v>4718</v>
      </c>
      <c r="D2234" s="404" t="s">
        <v>4685</v>
      </c>
      <c r="E2234" s="404" t="s">
        <v>4686</v>
      </c>
      <c r="F2234" s="404" t="s">
        <v>3168</v>
      </c>
      <c r="G2234" s="367" t="s">
        <v>2097</v>
      </c>
      <c r="H2234" s="400" t="s">
        <v>2098</v>
      </c>
    </row>
    <row r="2235" spans="2:8" s="41" customFormat="1">
      <c r="B2235" s="403" t="s">
        <v>4719</v>
      </c>
      <c r="C2235" s="404" t="s">
        <v>4720</v>
      </c>
      <c r="D2235" s="404" t="s">
        <v>4685</v>
      </c>
      <c r="E2235" s="404" t="s">
        <v>4686</v>
      </c>
      <c r="F2235" s="404" t="s">
        <v>3168</v>
      </c>
      <c r="G2235" s="367" t="s">
        <v>2097</v>
      </c>
      <c r="H2235" s="400" t="s">
        <v>2098</v>
      </c>
    </row>
    <row r="2236" spans="2:8" s="41" customFormat="1">
      <c r="B2236" s="403" t="s">
        <v>4721</v>
      </c>
      <c r="C2236" s="404" t="s">
        <v>4722</v>
      </c>
      <c r="D2236" s="404" t="s">
        <v>4685</v>
      </c>
      <c r="E2236" s="404" t="s">
        <v>4686</v>
      </c>
      <c r="F2236" s="404" t="s">
        <v>3168</v>
      </c>
      <c r="G2236" s="367" t="s">
        <v>2097</v>
      </c>
      <c r="H2236" s="400" t="s">
        <v>2098</v>
      </c>
    </row>
    <row r="2237" spans="2:8" s="41" customFormat="1">
      <c r="B2237" s="403" t="s">
        <v>4723</v>
      </c>
      <c r="C2237" s="404" t="s">
        <v>4724</v>
      </c>
      <c r="D2237" s="404" t="s">
        <v>4685</v>
      </c>
      <c r="E2237" s="404" t="s">
        <v>4686</v>
      </c>
      <c r="F2237" s="404" t="s">
        <v>3168</v>
      </c>
      <c r="G2237" s="367" t="s">
        <v>2097</v>
      </c>
      <c r="H2237" s="400" t="s">
        <v>2098</v>
      </c>
    </row>
    <row r="2238" spans="2:8" s="41" customFormat="1">
      <c r="B2238" s="403" t="s">
        <v>4725</v>
      </c>
      <c r="C2238" s="404" t="s">
        <v>4726</v>
      </c>
      <c r="D2238" s="404" t="s">
        <v>4685</v>
      </c>
      <c r="E2238" s="404" t="s">
        <v>4686</v>
      </c>
      <c r="F2238" s="404" t="s">
        <v>3168</v>
      </c>
      <c r="G2238" s="367" t="s">
        <v>2097</v>
      </c>
      <c r="H2238" s="400" t="s">
        <v>2098</v>
      </c>
    </row>
    <row r="2239" spans="2:8" s="41" customFormat="1">
      <c r="B2239" s="403" t="s">
        <v>4727</v>
      </c>
      <c r="C2239" s="404" t="s">
        <v>4728</v>
      </c>
      <c r="D2239" s="404" t="s">
        <v>4685</v>
      </c>
      <c r="E2239" s="404" t="s">
        <v>4686</v>
      </c>
      <c r="F2239" s="404" t="s">
        <v>3168</v>
      </c>
      <c r="G2239" s="367" t="s">
        <v>2097</v>
      </c>
      <c r="H2239" s="400" t="s">
        <v>2098</v>
      </c>
    </row>
    <row r="2240" spans="2:8" s="41" customFormat="1">
      <c r="B2240" s="403" t="s">
        <v>4729</v>
      </c>
      <c r="C2240" s="404" t="s">
        <v>4730</v>
      </c>
      <c r="D2240" s="404" t="s">
        <v>4685</v>
      </c>
      <c r="E2240" s="404" t="s">
        <v>4686</v>
      </c>
      <c r="F2240" s="404" t="s">
        <v>3168</v>
      </c>
      <c r="G2240" s="367" t="s">
        <v>2097</v>
      </c>
      <c r="H2240" s="400" t="s">
        <v>2098</v>
      </c>
    </row>
    <row r="2241" spans="2:8" s="41" customFormat="1">
      <c r="B2241" s="403" t="s">
        <v>4731</v>
      </c>
      <c r="C2241" s="404" t="s">
        <v>4732</v>
      </c>
      <c r="D2241" s="404" t="s">
        <v>4685</v>
      </c>
      <c r="E2241" s="404" t="s">
        <v>4686</v>
      </c>
      <c r="F2241" s="404" t="s">
        <v>3168</v>
      </c>
      <c r="G2241" s="367" t="s">
        <v>2097</v>
      </c>
      <c r="H2241" s="400" t="s">
        <v>2098</v>
      </c>
    </row>
    <row r="2242" spans="2:8" s="41" customFormat="1">
      <c r="B2242" s="403" t="s">
        <v>4733</v>
      </c>
      <c r="C2242" s="404" t="s">
        <v>4734</v>
      </c>
      <c r="D2242" s="404" t="s">
        <v>4685</v>
      </c>
      <c r="E2242" s="404" t="s">
        <v>4686</v>
      </c>
      <c r="F2242" s="404" t="s">
        <v>3168</v>
      </c>
      <c r="G2242" s="367" t="s">
        <v>2097</v>
      </c>
      <c r="H2242" s="400" t="s">
        <v>2098</v>
      </c>
    </row>
    <row r="2243" spans="2:8" s="41" customFormat="1">
      <c r="B2243" s="403" t="s">
        <v>4735</v>
      </c>
      <c r="C2243" s="404" t="s">
        <v>4736</v>
      </c>
      <c r="D2243" s="404" t="s">
        <v>4685</v>
      </c>
      <c r="E2243" s="404" t="s">
        <v>4686</v>
      </c>
      <c r="F2243" s="404" t="s">
        <v>3168</v>
      </c>
      <c r="G2243" s="367" t="s">
        <v>2097</v>
      </c>
      <c r="H2243" s="400" t="s">
        <v>2098</v>
      </c>
    </row>
    <row r="2244" spans="2:8" s="41" customFormat="1">
      <c r="B2244" s="403" t="s">
        <v>4737</v>
      </c>
      <c r="C2244" s="404" t="s">
        <v>4738</v>
      </c>
      <c r="D2244" s="404" t="s">
        <v>4685</v>
      </c>
      <c r="E2244" s="404" t="s">
        <v>4686</v>
      </c>
      <c r="F2244" s="404" t="s">
        <v>3168</v>
      </c>
      <c r="G2244" s="367" t="s">
        <v>2097</v>
      </c>
      <c r="H2244" s="400" t="s">
        <v>2098</v>
      </c>
    </row>
    <row r="2245" spans="2:8" s="41" customFormat="1">
      <c r="B2245" s="403" t="s">
        <v>4739</v>
      </c>
      <c r="C2245" s="404" t="s">
        <v>4740</v>
      </c>
      <c r="D2245" s="404" t="s">
        <v>4685</v>
      </c>
      <c r="E2245" s="404" t="s">
        <v>4686</v>
      </c>
      <c r="F2245" s="404" t="s">
        <v>3168</v>
      </c>
      <c r="G2245" s="367" t="s">
        <v>2097</v>
      </c>
      <c r="H2245" s="400" t="s">
        <v>2098</v>
      </c>
    </row>
    <row r="2246" spans="2:8" s="41" customFormat="1">
      <c r="B2246" s="403" t="s">
        <v>4741</v>
      </c>
      <c r="C2246" s="404" t="s">
        <v>4742</v>
      </c>
      <c r="D2246" s="404" t="s">
        <v>4685</v>
      </c>
      <c r="E2246" s="404" t="s">
        <v>4686</v>
      </c>
      <c r="F2246" s="404" t="s">
        <v>3168</v>
      </c>
      <c r="G2246" s="367" t="s">
        <v>2097</v>
      </c>
      <c r="H2246" s="400" t="s">
        <v>2098</v>
      </c>
    </row>
    <row r="2247" spans="2:8" s="41" customFormat="1">
      <c r="B2247" s="403" t="s">
        <v>4743</v>
      </c>
      <c r="C2247" s="404" t="s">
        <v>4744</v>
      </c>
      <c r="D2247" s="404" t="s">
        <v>4685</v>
      </c>
      <c r="E2247" s="404" t="s">
        <v>4686</v>
      </c>
      <c r="F2247" s="404" t="s">
        <v>3168</v>
      </c>
      <c r="G2247" s="367" t="s">
        <v>2097</v>
      </c>
      <c r="H2247" s="400" t="s">
        <v>2098</v>
      </c>
    </row>
    <row r="2248" spans="2:8" s="41" customFormat="1">
      <c r="B2248" s="403" t="s">
        <v>4745</v>
      </c>
      <c r="C2248" s="404" t="s">
        <v>4746</v>
      </c>
      <c r="D2248" s="404" t="s">
        <v>4685</v>
      </c>
      <c r="E2248" s="404" t="s">
        <v>4686</v>
      </c>
      <c r="F2248" s="404" t="s">
        <v>3168</v>
      </c>
      <c r="G2248" s="367" t="s">
        <v>2097</v>
      </c>
      <c r="H2248" s="400" t="s">
        <v>2098</v>
      </c>
    </row>
    <row r="2249" spans="2:8" s="41" customFormat="1">
      <c r="B2249" s="403" t="s">
        <v>4747</v>
      </c>
      <c r="C2249" s="404" t="s">
        <v>4748</v>
      </c>
      <c r="D2249" s="404" t="s">
        <v>4685</v>
      </c>
      <c r="E2249" s="404" t="s">
        <v>4686</v>
      </c>
      <c r="F2249" s="404" t="s">
        <v>3168</v>
      </c>
      <c r="G2249" s="367" t="s">
        <v>2097</v>
      </c>
      <c r="H2249" s="400" t="s">
        <v>2098</v>
      </c>
    </row>
    <row r="2250" spans="2:8" s="41" customFormat="1">
      <c r="B2250" s="403" t="s">
        <v>4749</v>
      </c>
      <c r="C2250" s="404" t="s">
        <v>4750</v>
      </c>
      <c r="D2250" s="404" t="s">
        <v>4685</v>
      </c>
      <c r="E2250" s="404" t="s">
        <v>4686</v>
      </c>
      <c r="F2250" s="404" t="s">
        <v>3168</v>
      </c>
      <c r="G2250" s="367" t="s">
        <v>2097</v>
      </c>
      <c r="H2250" s="400" t="s">
        <v>2098</v>
      </c>
    </row>
    <row r="2251" spans="2:8" s="41" customFormat="1">
      <c r="B2251" s="403" t="s">
        <v>4751</v>
      </c>
      <c r="C2251" s="404" t="s">
        <v>4752</v>
      </c>
      <c r="D2251" s="404" t="s">
        <v>4685</v>
      </c>
      <c r="E2251" s="404" t="s">
        <v>4686</v>
      </c>
      <c r="F2251" s="404" t="s">
        <v>3168</v>
      </c>
      <c r="G2251" s="367" t="s">
        <v>2097</v>
      </c>
      <c r="H2251" s="400" t="s">
        <v>2098</v>
      </c>
    </row>
    <row r="2252" spans="2:8" s="41" customFormat="1">
      <c r="B2252" s="403" t="s">
        <v>4753</v>
      </c>
      <c r="C2252" s="404" t="s">
        <v>4754</v>
      </c>
      <c r="D2252" s="404" t="s">
        <v>4685</v>
      </c>
      <c r="E2252" s="404" t="s">
        <v>4686</v>
      </c>
      <c r="F2252" s="404" t="s">
        <v>3168</v>
      </c>
      <c r="G2252" s="367" t="s">
        <v>2097</v>
      </c>
      <c r="H2252" s="400" t="s">
        <v>2098</v>
      </c>
    </row>
    <row r="2253" spans="2:8" s="41" customFormat="1">
      <c r="B2253" s="403" t="s">
        <v>4755</v>
      </c>
      <c r="C2253" s="404" t="s">
        <v>4756</v>
      </c>
      <c r="D2253" s="404" t="s">
        <v>4685</v>
      </c>
      <c r="E2253" s="404" t="s">
        <v>4686</v>
      </c>
      <c r="F2253" s="404" t="s">
        <v>3168</v>
      </c>
      <c r="G2253" s="367" t="s">
        <v>2097</v>
      </c>
      <c r="H2253" s="400" t="s">
        <v>2098</v>
      </c>
    </row>
    <row r="2254" spans="2:8" s="41" customFormat="1">
      <c r="B2254" s="403" t="s">
        <v>4757</v>
      </c>
      <c r="C2254" s="404" t="s">
        <v>4758</v>
      </c>
      <c r="D2254" s="404" t="s">
        <v>4685</v>
      </c>
      <c r="E2254" s="404" t="s">
        <v>4686</v>
      </c>
      <c r="F2254" s="404" t="s">
        <v>3168</v>
      </c>
      <c r="G2254" s="367" t="s">
        <v>2097</v>
      </c>
      <c r="H2254" s="400" t="s">
        <v>2098</v>
      </c>
    </row>
    <row r="2255" spans="2:8" s="41" customFormat="1">
      <c r="B2255" s="403" t="s">
        <v>4759</v>
      </c>
      <c r="C2255" s="404" t="s">
        <v>4760</v>
      </c>
      <c r="D2255" s="404" t="s">
        <v>4685</v>
      </c>
      <c r="E2255" s="404" t="s">
        <v>4686</v>
      </c>
      <c r="F2255" s="404" t="s">
        <v>3168</v>
      </c>
      <c r="G2255" s="367" t="s">
        <v>2097</v>
      </c>
      <c r="H2255" s="400" t="s">
        <v>2098</v>
      </c>
    </row>
    <row r="2256" spans="2:8" s="41" customFormat="1">
      <c r="B2256" s="403" t="s">
        <v>4761</v>
      </c>
      <c r="C2256" s="404" t="s">
        <v>4762</v>
      </c>
      <c r="D2256" s="404" t="s">
        <v>4685</v>
      </c>
      <c r="E2256" s="404" t="s">
        <v>4686</v>
      </c>
      <c r="F2256" s="404" t="s">
        <v>3168</v>
      </c>
      <c r="G2256" s="367" t="s">
        <v>2097</v>
      </c>
      <c r="H2256" s="400" t="s">
        <v>2098</v>
      </c>
    </row>
    <row r="2257" spans="2:8" s="41" customFormat="1">
      <c r="B2257" s="403" t="s">
        <v>4763</v>
      </c>
      <c r="C2257" s="404" t="s">
        <v>4764</v>
      </c>
      <c r="D2257" s="404" t="s">
        <v>4685</v>
      </c>
      <c r="E2257" s="404" t="s">
        <v>4686</v>
      </c>
      <c r="F2257" s="404" t="s">
        <v>3168</v>
      </c>
      <c r="G2257" s="367" t="s">
        <v>2097</v>
      </c>
      <c r="H2257" s="400" t="s">
        <v>2098</v>
      </c>
    </row>
    <row r="2258" spans="2:8" s="41" customFormat="1">
      <c r="B2258" s="403" t="s">
        <v>4765</v>
      </c>
      <c r="C2258" s="404" t="s">
        <v>4766</v>
      </c>
      <c r="D2258" s="404" t="s">
        <v>4685</v>
      </c>
      <c r="E2258" s="404" t="s">
        <v>4686</v>
      </c>
      <c r="F2258" s="404" t="s">
        <v>3168</v>
      </c>
      <c r="G2258" s="367" t="s">
        <v>2097</v>
      </c>
      <c r="H2258" s="400" t="s">
        <v>2098</v>
      </c>
    </row>
    <row r="2259" spans="2:8" s="41" customFormat="1">
      <c r="B2259" s="403" t="s">
        <v>4767</v>
      </c>
      <c r="C2259" s="404" t="s">
        <v>4768</v>
      </c>
      <c r="D2259" s="404" t="s">
        <v>4685</v>
      </c>
      <c r="E2259" s="404" t="s">
        <v>4686</v>
      </c>
      <c r="F2259" s="404" t="s">
        <v>3168</v>
      </c>
      <c r="G2259" s="367" t="s">
        <v>2097</v>
      </c>
      <c r="H2259" s="400" t="s">
        <v>2098</v>
      </c>
    </row>
    <row r="2260" spans="2:8" s="41" customFormat="1">
      <c r="B2260" s="403" t="s">
        <v>4769</v>
      </c>
      <c r="C2260" s="404" t="s">
        <v>4770</v>
      </c>
      <c r="D2260" s="404" t="s">
        <v>4685</v>
      </c>
      <c r="E2260" s="404" t="s">
        <v>4686</v>
      </c>
      <c r="F2260" s="404" t="s">
        <v>3168</v>
      </c>
      <c r="G2260" s="367" t="s">
        <v>2097</v>
      </c>
      <c r="H2260" s="400" t="s">
        <v>2098</v>
      </c>
    </row>
    <row r="2261" spans="2:8" s="41" customFormat="1">
      <c r="B2261" s="403" t="s">
        <v>4771</v>
      </c>
      <c r="C2261" s="404" t="s">
        <v>4772</v>
      </c>
      <c r="D2261" s="404" t="s">
        <v>4685</v>
      </c>
      <c r="E2261" s="404" t="s">
        <v>4686</v>
      </c>
      <c r="F2261" s="404" t="s">
        <v>3168</v>
      </c>
      <c r="G2261" s="367" t="s">
        <v>2097</v>
      </c>
      <c r="H2261" s="400" t="s">
        <v>2098</v>
      </c>
    </row>
    <row r="2262" spans="2:8" s="41" customFormat="1">
      <c r="B2262" s="403" t="s">
        <v>4773</v>
      </c>
      <c r="C2262" s="404" t="s">
        <v>4774</v>
      </c>
      <c r="D2262" s="404" t="s">
        <v>4685</v>
      </c>
      <c r="E2262" s="404" t="s">
        <v>4686</v>
      </c>
      <c r="F2262" s="404" t="s">
        <v>3168</v>
      </c>
      <c r="G2262" s="367" t="s">
        <v>2097</v>
      </c>
      <c r="H2262" s="400" t="s">
        <v>2098</v>
      </c>
    </row>
    <row r="2263" spans="2:8" s="41" customFormat="1">
      <c r="B2263" s="403" t="s">
        <v>4775</v>
      </c>
      <c r="C2263" s="404" t="s">
        <v>4776</v>
      </c>
      <c r="D2263" s="404" t="s">
        <v>4685</v>
      </c>
      <c r="E2263" s="404" t="s">
        <v>4686</v>
      </c>
      <c r="F2263" s="404" t="s">
        <v>3168</v>
      </c>
      <c r="G2263" s="367" t="s">
        <v>2097</v>
      </c>
      <c r="H2263" s="400" t="s">
        <v>2098</v>
      </c>
    </row>
    <row r="2264" spans="2:8" s="41" customFormat="1">
      <c r="B2264" s="403" t="s">
        <v>4777</v>
      </c>
      <c r="C2264" s="404" t="s">
        <v>4778</v>
      </c>
      <c r="D2264" s="404" t="s">
        <v>4685</v>
      </c>
      <c r="E2264" s="404" t="s">
        <v>4686</v>
      </c>
      <c r="F2264" s="404" t="s">
        <v>3168</v>
      </c>
      <c r="G2264" s="367" t="s">
        <v>2097</v>
      </c>
      <c r="H2264" s="400" t="s">
        <v>2098</v>
      </c>
    </row>
    <row r="2265" spans="2:8" s="41" customFormat="1">
      <c r="B2265" s="403" t="s">
        <v>4779</v>
      </c>
      <c r="C2265" s="404" t="s">
        <v>4780</v>
      </c>
      <c r="D2265" s="404" t="s">
        <v>4685</v>
      </c>
      <c r="E2265" s="404" t="s">
        <v>4686</v>
      </c>
      <c r="F2265" s="404" t="s">
        <v>3168</v>
      </c>
      <c r="G2265" s="367" t="s">
        <v>2097</v>
      </c>
      <c r="H2265" s="400" t="s">
        <v>2098</v>
      </c>
    </row>
    <row r="2266" spans="2:8" s="41" customFormat="1">
      <c r="B2266" s="403" t="s">
        <v>4781</v>
      </c>
      <c r="C2266" s="404" t="s">
        <v>4782</v>
      </c>
      <c r="D2266" s="404" t="s">
        <v>4685</v>
      </c>
      <c r="E2266" s="404" t="s">
        <v>4686</v>
      </c>
      <c r="F2266" s="404" t="s">
        <v>3168</v>
      </c>
      <c r="G2266" s="367" t="s">
        <v>2097</v>
      </c>
      <c r="H2266" s="400" t="s">
        <v>2098</v>
      </c>
    </row>
    <row r="2267" spans="2:8" s="41" customFormat="1">
      <c r="B2267" s="403" t="s">
        <v>4783</v>
      </c>
      <c r="C2267" s="404" t="s">
        <v>4784</v>
      </c>
      <c r="D2267" s="404" t="s">
        <v>4685</v>
      </c>
      <c r="E2267" s="404" t="s">
        <v>4686</v>
      </c>
      <c r="F2267" s="404" t="s">
        <v>3168</v>
      </c>
      <c r="G2267" s="367" t="s">
        <v>2097</v>
      </c>
      <c r="H2267" s="400" t="s">
        <v>2098</v>
      </c>
    </row>
    <row r="2268" spans="2:8" s="41" customFormat="1">
      <c r="B2268" s="403" t="s">
        <v>4785</v>
      </c>
      <c r="C2268" s="404" t="s">
        <v>4786</v>
      </c>
      <c r="D2268" s="404" t="s">
        <v>4685</v>
      </c>
      <c r="E2268" s="404" t="s">
        <v>4686</v>
      </c>
      <c r="F2268" s="404" t="s">
        <v>3168</v>
      </c>
      <c r="G2268" s="367" t="s">
        <v>2097</v>
      </c>
      <c r="H2268" s="400" t="s">
        <v>2098</v>
      </c>
    </row>
    <row r="2269" spans="2:8" s="41" customFormat="1">
      <c r="B2269" s="403" t="s">
        <v>4787</v>
      </c>
      <c r="C2269" s="404" t="s">
        <v>4788</v>
      </c>
      <c r="D2269" s="404" t="s">
        <v>4685</v>
      </c>
      <c r="E2269" s="404" t="s">
        <v>4686</v>
      </c>
      <c r="F2269" s="404" t="s">
        <v>3168</v>
      </c>
      <c r="G2269" s="367" t="s">
        <v>2097</v>
      </c>
      <c r="H2269" s="400" t="s">
        <v>2098</v>
      </c>
    </row>
    <row r="2270" spans="2:8" s="41" customFormat="1">
      <c r="B2270" s="403" t="s">
        <v>4789</v>
      </c>
      <c r="C2270" s="404" t="s">
        <v>4790</v>
      </c>
      <c r="D2270" s="404" t="s">
        <v>4685</v>
      </c>
      <c r="E2270" s="404" t="s">
        <v>4686</v>
      </c>
      <c r="F2270" s="404" t="s">
        <v>3168</v>
      </c>
      <c r="G2270" s="367" t="s">
        <v>2097</v>
      </c>
      <c r="H2270" s="400" t="s">
        <v>2098</v>
      </c>
    </row>
    <row r="2271" spans="2:8" s="41" customFormat="1">
      <c r="B2271" s="403" t="s">
        <v>4791</v>
      </c>
      <c r="C2271" s="404" t="s">
        <v>4792</v>
      </c>
      <c r="D2271" s="404" t="s">
        <v>4685</v>
      </c>
      <c r="E2271" s="404" t="s">
        <v>4686</v>
      </c>
      <c r="F2271" s="404" t="s">
        <v>3168</v>
      </c>
      <c r="G2271" s="367" t="s">
        <v>2097</v>
      </c>
      <c r="H2271" s="400" t="s">
        <v>2098</v>
      </c>
    </row>
    <row r="2272" spans="2:8" s="41" customFormat="1">
      <c r="B2272" s="403" t="s">
        <v>4793</v>
      </c>
      <c r="C2272" s="404" t="s">
        <v>4794</v>
      </c>
      <c r="D2272" s="404" t="s">
        <v>4685</v>
      </c>
      <c r="E2272" s="404" t="s">
        <v>4686</v>
      </c>
      <c r="F2272" s="404" t="s">
        <v>3168</v>
      </c>
      <c r="G2272" s="367" t="s">
        <v>2097</v>
      </c>
      <c r="H2272" s="400" t="s">
        <v>2098</v>
      </c>
    </row>
    <row r="2273" spans="2:8" s="41" customFormat="1">
      <c r="B2273" s="403" t="s">
        <v>4795</v>
      </c>
      <c r="C2273" s="404" t="s">
        <v>4796</v>
      </c>
      <c r="D2273" s="404" t="s">
        <v>4685</v>
      </c>
      <c r="E2273" s="404" t="s">
        <v>4686</v>
      </c>
      <c r="F2273" s="404" t="s">
        <v>3168</v>
      </c>
      <c r="G2273" s="367" t="s">
        <v>2097</v>
      </c>
      <c r="H2273" s="400" t="s">
        <v>2098</v>
      </c>
    </row>
    <row r="2274" spans="2:8" s="41" customFormat="1">
      <c r="B2274" s="403" t="s">
        <v>4797</v>
      </c>
      <c r="C2274" s="404" t="s">
        <v>4798</v>
      </c>
      <c r="D2274" s="404" t="s">
        <v>4685</v>
      </c>
      <c r="E2274" s="404" t="s">
        <v>4686</v>
      </c>
      <c r="F2274" s="404" t="s">
        <v>3168</v>
      </c>
      <c r="G2274" s="367" t="s">
        <v>2097</v>
      </c>
      <c r="H2274" s="400" t="s">
        <v>2098</v>
      </c>
    </row>
    <row r="2275" spans="2:8" s="41" customFormat="1">
      <c r="B2275" s="403" t="s">
        <v>4799</v>
      </c>
      <c r="C2275" s="404" t="s">
        <v>4800</v>
      </c>
      <c r="D2275" s="404" t="s">
        <v>4685</v>
      </c>
      <c r="E2275" s="404" t="s">
        <v>4686</v>
      </c>
      <c r="F2275" s="404" t="s">
        <v>3168</v>
      </c>
      <c r="G2275" s="367" t="s">
        <v>2097</v>
      </c>
      <c r="H2275" s="400" t="s">
        <v>2098</v>
      </c>
    </row>
    <row r="2276" spans="2:8" s="41" customFormat="1">
      <c r="B2276" s="403" t="s">
        <v>4801</v>
      </c>
      <c r="C2276" s="404" t="s">
        <v>4802</v>
      </c>
      <c r="D2276" s="404" t="s">
        <v>4685</v>
      </c>
      <c r="E2276" s="404" t="s">
        <v>4686</v>
      </c>
      <c r="F2276" s="404" t="s">
        <v>3168</v>
      </c>
      <c r="G2276" s="367" t="s">
        <v>2097</v>
      </c>
      <c r="H2276" s="400" t="s">
        <v>2098</v>
      </c>
    </row>
    <row r="2277" spans="2:8" s="41" customFormat="1">
      <c r="B2277" s="403" t="s">
        <v>4803</v>
      </c>
      <c r="C2277" s="404" t="s">
        <v>4804</v>
      </c>
      <c r="D2277" s="404" t="s">
        <v>4805</v>
      </c>
      <c r="E2277" s="404" t="s">
        <v>4806</v>
      </c>
      <c r="F2277" s="404" t="s">
        <v>3168</v>
      </c>
      <c r="G2277" s="367" t="s">
        <v>2097</v>
      </c>
      <c r="H2277" s="400" t="s">
        <v>2098</v>
      </c>
    </row>
    <row r="2278" spans="2:8" s="41" customFormat="1">
      <c r="B2278" s="403" t="s">
        <v>4807</v>
      </c>
      <c r="C2278" s="404" t="s">
        <v>4808</v>
      </c>
      <c r="D2278" s="404" t="s">
        <v>4805</v>
      </c>
      <c r="E2278" s="404" t="s">
        <v>4806</v>
      </c>
      <c r="F2278" s="404" t="s">
        <v>3168</v>
      </c>
      <c r="G2278" s="367" t="s">
        <v>2097</v>
      </c>
      <c r="H2278" s="400" t="s">
        <v>2098</v>
      </c>
    </row>
    <row r="2279" spans="2:8" s="41" customFormat="1">
      <c r="B2279" s="403" t="s">
        <v>4809</v>
      </c>
      <c r="C2279" s="404" t="s">
        <v>4810</v>
      </c>
      <c r="D2279" s="404" t="s">
        <v>4805</v>
      </c>
      <c r="E2279" s="404" t="s">
        <v>4806</v>
      </c>
      <c r="F2279" s="404" t="s">
        <v>3168</v>
      </c>
      <c r="G2279" s="367" t="s">
        <v>2097</v>
      </c>
      <c r="H2279" s="400" t="s">
        <v>2098</v>
      </c>
    </row>
    <row r="2280" spans="2:8" s="41" customFormat="1">
      <c r="B2280" s="403" t="s">
        <v>4811</v>
      </c>
      <c r="C2280" s="404" t="s">
        <v>4812</v>
      </c>
      <c r="D2280" s="404" t="s">
        <v>4805</v>
      </c>
      <c r="E2280" s="404" t="s">
        <v>4806</v>
      </c>
      <c r="F2280" s="404" t="s">
        <v>3168</v>
      </c>
      <c r="G2280" s="367" t="s">
        <v>2097</v>
      </c>
      <c r="H2280" s="400" t="s">
        <v>2098</v>
      </c>
    </row>
    <row r="2281" spans="2:8" s="41" customFormat="1">
      <c r="B2281" s="403" t="s">
        <v>4813</v>
      </c>
      <c r="C2281" s="404" t="s">
        <v>4814</v>
      </c>
      <c r="D2281" s="404" t="s">
        <v>4805</v>
      </c>
      <c r="E2281" s="404" t="s">
        <v>4806</v>
      </c>
      <c r="F2281" s="404" t="s">
        <v>3168</v>
      </c>
      <c r="G2281" s="367" t="s">
        <v>2097</v>
      </c>
      <c r="H2281" s="400" t="s">
        <v>2098</v>
      </c>
    </row>
    <row r="2282" spans="2:8" s="41" customFormat="1">
      <c r="B2282" s="403" t="s">
        <v>4815</v>
      </c>
      <c r="C2282" s="404" t="s">
        <v>4816</v>
      </c>
      <c r="D2282" s="404" t="s">
        <v>4805</v>
      </c>
      <c r="E2282" s="404" t="s">
        <v>4806</v>
      </c>
      <c r="F2282" s="404" t="s">
        <v>3168</v>
      </c>
      <c r="G2282" s="367" t="s">
        <v>2097</v>
      </c>
      <c r="H2282" s="400" t="s">
        <v>2098</v>
      </c>
    </row>
    <row r="2283" spans="2:8" s="41" customFormat="1">
      <c r="B2283" s="403" t="s">
        <v>4817</v>
      </c>
      <c r="C2283" s="404" t="s">
        <v>4818</v>
      </c>
      <c r="D2283" s="404" t="s">
        <v>4805</v>
      </c>
      <c r="E2283" s="404" t="s">
        <v>4806</v>
      </c>
      <c r="F2283" s="404" t="s">
        <v>3168</v>
      </c>
      <c r="G2283" s="367" t="s">
        <v>2097</v>
      </c>
      <c r="H2283" s="400" t="s">
        <v>2098</v>
      </c>
    </row>
    <row r="2284" spans="2:8" s="41" customFormat="1">
      <c r="B2284" s="403" t="s">
        <v>4819</v>
      </c>
      <c r="C2284" s="404" t="s">
        <v>4820</v>
      </c>
      <c r="D2284" s="404" t="s">
        <v>4805</v>
      </c>
      <c r="E2284" s="404" t="s">
        <v>4806</v>
      </c>
      <c r="F2284" s="404" t="s">
        <v>3168</v>
      </c>
      <c r="G2284" s="367" t="s">
        <v>2097</v>
      </c>
      <c r="H2284" s="400" t="s">
        <v>2098</v>
      </c>
    </row>
    <row r="2285" spans="2:8" s="41" customFormat="1">
      <c r="B2285" s="403" t="s">
        <v>4821</v>
      </c>
      <c r="C2285" s="404" t="s">
        <v>4822</v>
      </c>
      <c r="D2285" s="404" t="s">
        <v>4805</v>
      </c>
      <c r="E2285" s="404" t="s">
        <v>4806</v>
      </c>
      <c r="F2285" s="404" t="s">
        <v>3168</v>
      </c>
      <c r="G2285" s="367" t="s">
        <v>2097</v>
      </c>
      <c r="H2285" s="400" t="s">
        <v>2098</v>
      </c>
    </row>
    <row r="2286" spans="2:8" s="41" customFormat="1">
      <c r="B2286" s="403" t="s">
        <v>4823</v>
      </c>
      <c r="C2286" s="404" t="s">
        <v>4824</v>
      </c>
      <c r="D2286" s="404" t="s">
        <v>4805</v>
      </c>
      <c r="E2286" s="404" t="s">
        <v>4806</v>
      </c>
      <c r="F2286" s="404" t="s">
        <v>3168</v>
      </c>
      <c r="G2286" s="367" t="s">
        <v>2097</v>
      </c>
      <c r="H2286" s="400" t="s">
        <v>2098</v>
      </c>
    </row>
    <row r="2287" spans="2:8" s="41" customFormat="1">
      <c r="B2287" s="403" t="s">
        <v>4825</v>
      </c>
      <c r="C2287" s="404" t="s">
        <v>4826</v>
      </c>
      <c r="D2287" s="404" t="s">
        <v>4805</v>
      </c>
      <c r="E2287" s="404" t="s">
        <v>4806</v>
      </c>
      <c r="F2287" s="404" t="s">
        <v>3168</v>
      </c>
      <c r="G2287" s="367" t="s">
        <v>2097</v>
      </c>
      <c r="H2287" s="400" t="s">
        <v>2098</v>
      </c>
    </row>
    <row r="2288" spans="2:8" s="41" customFormat="1">
      <c r="B2288" s="403" t="s">
        <v>4827</v>
      </c>
      <c r="C2288" s="404" t="s">
        <v>4828</v>
      </c>
      <c r="D2288" s="404" t="s">
        <v>4805</v>
      </c>
      <c r="E2288" s="404" t="s">
        <v>4806</v>
      </c>
      <c r="F2288" s="404" t="s">
        <v>3168</v>
      </c>
      <c r="G2288" s="367" t="s">
        <v>2097</v>
      </c>
      <c r="H2288" s="400" t="s">
        <v>2098</v>
      </c>
    </row>
    <row r="2289" spans="2:8" s="41" customFormat="1">
      <c r="B2289" s="403" t="s">
        <v>4829</v>
      </c>
      <c r="C2289" s="404" t="s">
        <v>4830</v>
      </c>
      <c r="D2289" s="404" t="s">
        <v>4805</v>
      </c>
      <c r="E2289" s="404" t="s">
        <v>4806</v>
      </c>
      <c r="F2289" s="404" t="s">
        <v>3168</v>
      </c>
      <c r="G2289" s="367" t="s">
        <v>2097</v>
      </c>
      <c r="H2289" s="400" t="s">
        <v>2098</v>
      </c>
    </row>
    <row r="2290" spans="2:8" s="41" customFormat="1">
      <c r="B2290" s="403" t="s">
        <v>4831</v>
      </c>
      <c r="C2290" s="404" t="s">
        <v>4832</v>
      </c>
      <c r="D2290" s="404" t="s">
        <v>4805</v>
      </c>
      <c r="E2290" s="404" t="s">
        <v>4806</v>
      </c>
      <c r="F2290" s="404" t="s">
        <v>3168</v>
      </c>
      <c r="G2290" s="367" t="s">
        <v>2097</v>
      </c>
      <c r="H2290" s="400" t="s">
        <v>2098</v>
      </c>
    </row>
    <row r="2291" spans="2:8" s="41" customFormat="1">
      <c r="B2291" s="403" t="s">
        <v>4833</v>
      </c>
      <c r="C2291" s="404" t="s">
        <v>4834</v>
      </c>
      <c r="D2291" s="404" t="s">
        <v>4805</v>
      </c>
      <c r="E2291" s="404" t="s">
        <v>4806</v>
      </c>
      <c r="F2291" s="404" t="s">
        <v>3168</v>
      </c>
      <c r="G2291" s="367" t="s">
        <v>2097</v>
      </c>
      <c r="H2291" s="400" t="s">
        <v>2098</v>
      </c>
    </row>
    <row r="2292" spans="2:8" s="41" customFormat="1">
      <c r="B2292" s="403" t="s">
        <v>4835</v>
      </c>
      <c r="C2292" s="404" t="s">
        <v>4836</v>
      </c>
      <c r="D2292" s="404" t="s">
        <v>4805</v>
      </c>
      <c r="E2292" s="404" t="s">
        <v>4806</v>
      </c>
      <c r="F2292" s="404" t="s">
        <v>3168</v>
      </c>
      <c r="G2292" s="367" t="s">
        <v>2097</v>
      </c>
      <c r="H2292" s="400" t="s">
        <v>2098</v>
      </c>
    </row>
    <row r="2293" spans="2:8" s="41" customFormat="1">
      <c r="B2293" s="403" t="s">
        <v>4837</v>
      </c>
      <c r="C2293" s="404" t="s">
        <v>4838</v>
      </c>
      <c r="D2293" s="404" t="s">
        <v>4805</v>
      </c>
      <c r="E2293" s="404" t="s">
        <v>4806</v>
      </c>
      <c r="F2293" s="404" t="s">
        <v>3168</v>
      </c>
      <c r="G2293" s="367" t="s">
        <v>2097</v>
      </c>
      <c r="H2293" s="400" t="s">
        <v>2098</v>
      </c>
    </row>
    <row r="2294" spans="2:8" s="41" customFormat="1">
      <c r="B2294" s="403" t="s">
        <v>4839</v>
      </c>
      <c r="C2294" s="404" t="s">
        <v>4840</v>
      </c>
      <c r="D2294" s="404" t="s">
        <v>4805</v>
      </c>
      <c r="E2294" s="404" t="s">
        <v>4806</v>
      </c>
      <c r="F2294" s="404" t="s">
        <v>3168</v>
      </c>
      <c r="G2294" s="367" t="s">
        <v>2097</v>
      </c>
      <c r="H2294" s="400" t="s">
        <v>2098</v>
      </c>
    </row>
    <row r="2295" spans="2:8" s="41" customFormat="1">
      <c r="B2295" s="403" t="s">
        <v>4841</v>
      </c>
      <c r="C2295" s="404" t="s">
        <v>4842</v>
      </c>
      <c r="D2295" s="404" t="s">
        <v>4805</v>
      </c>
      <c r="E2295" s="404" t="s">
        <v>4806</v>
      </c>
      <c r="F2295" s="404" t="s">
        <v>3168</v>
      </c>
      <c r="G2295" s="367" t="s">
        <v>2097</v>
      </c>
      <c r="H2295" s="400" t="s">
        <v>2098</v>
      </c>
    </row>
    <row r="2296" spans="2:8" s="41" customFormat="1">
      <c r="B2296" s="403" t="s">
        <v>4843</v>
      </c>
      <c r="C2296" s="404" t="s">
        <v>4844</v>
      </c>
      <c r="D2296" s="404" t="s">
        <v>4805</v>
      </c>
      <c r="E2296" s="404" t="s">
        <v>4806</v>
      </c>
      <c r="F2296" s="404" t="s">
        <v>3168</v>
      </c>
      <c r="G2296" s="367" t="s">
        <v>2097</v>
      </c>
      <c r="H2296" s="400" t="s">
        <v>2098</v>
      </c>
    </row>
    <row r="2297" spans="2:8" s="41" customFormat="1">
      <c r="B2297" s="403" t="s">
        <v>4845</v>
      </c>
      <c r="C2297" s="404" t="s">
        <v>4846</v>
      </c>
      <c r="D2297" s="404" t="s">
        <v>4805</v>
      </c>
      <c r="E2297" s="404" t="s">
        <v>4806</v>
      </c>
      <c r="F2297" s="404" t="s">
        <v>3168</v>
      </c>
      <c r="G2297" s="367" t="s">
        <v>2097</v>
      </c>
      <c r="H2297" s="400" t="s">
        <v>2098</v>
      </c>
    </row>
    <row r="2298" spans="2:8" s="41" customFormat="1">
      <c r="B2298" s="403" t="s">
        <v>4847</v>
      </c>
      <c r="C2298" s="404" t="s">
        <v>4848</v>
      </c>
      <c r="D2298" s="404" t="s">
        <v>4805</v>
      </c>
      <c r="E2298" s="404" t="s">
        <v>4806</v>
      </c>
      <c r="F2298" s="404" t="s">
        <v>3168</v>
      </c>
      <c r="G2298" s="367" t="s">
        <v>2097</v>
      </c>
      <c r="H2298" s="400" t="s">
        <v>2098</v>
      </c>
    </row>
    <row r="2299" spans="2:8" s="41" customFormat="1">
      <c r="B2299" s="403" t="s">
        <v>4849</v>
      </c>
      <c r="C2299" s="404" t="s">
        <v>4850</v>
      </c>
      <c r="D2299" s="404" t="s">
        <v>4805</v>
      </c>
      <c r="E2299" s="404" t="s">
        <v>4806</v>
      </c>
      <c r="F2299" s="404" t="s">
        <v>3168</v>
      </c>
      <c r="G2299" s="367" t="s">
        <v>2217</v>
      </c>
      <c r="H2299" s="400" t="s">
        <v>2098</v>
      </c>
    </row>
    <row r="2300" spans="2:8" s="41" customFormat="1">
      <c r="B2300" s="403" t="s">
        <v>4851</v>
      </c>
      <c r="C2300" s="404" t="s">
        <v>4852</v>
      </c>
      <c r="D2300" s="404" t="s">
        <v>4805</v>
      </c>
      <c r="E2300" s="404" t="s">
        <v>4806</v>
      </c>
      <c r="F2300" s="404" t="s">
        <v>3168</v>
      </c>
      <c r="G2300" s="367" t="s">
        <v>2217</v>
      </c>
      <c r="H2300" s="400" t="s">
        <v>2098</v>
      </c>
    </row>
    <row r="2301" spans="2:8" s="41" customFormat="1">
      <c r="B2301" s="403" t="s">
        <v>4853</v>
      </c>
      <c r="C2301" s="404" t="s">
        <v>4854</v>
      </c>
      <c r="D2301" s="404" t="s">
        <v>4805</v>
      </c>
      <c r="E2301" s="404" t="s">
        <v>4806</v>
      </c>
      <c r="F2301" s="404" t="s">
        <v>3168</v>
      </c>
      <c r="G2301" s="367" t="s">
        <v>2217</v>
      </c>
      <c r="H2301" s="400" t="s">
        <v>2098</v>
      </c>
    </row>
    <row r="2302" spans="2:8" s="41" customFormat="1">
      <c r="B2302" s="403" t="s">
        <v>4855</v>
      </c>
      <c r="C2302" s="404" t="s">
        <v>4856</v>
      </c>
      <c r="D2302" s="404" t="s">
        <v>4805</v>
      </c>
      <c r="E2302" s="404" t="s">
        <v>4806</v>
      </c>
      <c r="F2302" s="404" t="s">
        <v>3168</v>
      </c>
      <c r="G2302" s="367" t="s">
        <v>2097</v>
      </c>
      <c r="H2302" s="400" t="s">
        <v>2098</v>
      </c>
    </row>
    <row r="2303" spans="2:8" s="41" customFormat="1">
      <c r="B2303" s="403" t="s">
        <v>4857</v>
      </c>
      <c r="C2303" s="404" t="s">
        <v>4858</v>
      </c>
      <c r="D2303" s="404" t="s">
        <v>4805</v>
      </c>
      <c r="E2303" s="404" t="s">
        <v>4806</v>
      </c>
      <c r="F2303" s="404" t="s">
        <v>3168</v>
      </c>
      <c r="G2303" s="367" t="s">
        <v>2097</v>
      </c>
      <c r="H2303" s="400" t="s">
        <v>2098</v>
      </c>
    </row>
    <row r="2304" spans="2:8" s="41" customFormat="1">
      <c r="B2304" s="403" t="s">
        <v>4859</v>
      </c>
      <c r="C2304" s="404" t="s">
        <v>4860</v>
      </c>
      <c r="D2304" s="404" t="s">
        <v>4805</v>
      </c>
      <c r="E2304" s="404" t="s">
        <v>4806</v>
      </c>
      <c r="F2304" s="404" t="s">
        <v>3168</v>
      </c>
      <c r="G2304" s="367" t="s">
        <v>2097</v>
      </c>
      <c r="H2304" s="400" t="s">
        <v>2098</v>
      </c>
    </row>
    <row r="2305" spans="2:8" s="41" customFormat="1">
      <c r="B2305" s="403" t="s">
        <v>4861</v>
      </c>
      <c r="C2305" s="404" t="s">
        <v>4862</v>
      </c>
      <c r="D2305" s="404" t="s">
        <v>4805</v>
      </c>
      <c r="E2305" s="404" t="s">
        <v>4806</v>
      </c>
      <c r="F2305" s="404" t="s">
        <v>3168</v>
      </c>
      <c r="G2305" s="367" t="s">
        <v>2097</v>
      </c>
      <c r="H2305" s="400" t="s">
        <v>2098</v>
      </c>
    </row>
    <row r="2306" spans="2:8" s="41" customFormat="1">
      <c r="B2306" s="403" t="s">
        <v>4863</v>
      </c>
      <c r="C2306" s="404" t="s">
        <v>4864</v>
      </c>
      <c r="D2306" s="404" t="s">
        <v>4805</v>
      </c>
      <c r="E2306" s="404" t="s">
        <v>4806</v>
      </c>
      <c r="F2306" s="404" t="s">
        <v>3168</v>
      </c>
      <c r="G2306" s="367" t="s">
        <v>2217</v>
      </c>
      <c r="H2306" s="400" t="s">
        <v>2098</v>
      </c>
    </row>
    <row r="2307" spans="2:8" s="41" customFormat="1">
      <c r="B2307" s="403" t="s">
        <v>4865</v>
      </c>
      <c r="C2307" s="404" t="s">
        <v>4866</v>
      </c>
      <c r="D2307" s="404" t="s">
        <v>4805</v>
      </c>
      <c r="E2307" s="404" t="s">
        <v>4806</v>
      </c>
      <c r="F2307" s="404" t="s">
        <v>3168</v>
      </c>
      <c r="G2307" s="367" t="s">
        <v>2097</v>
      </c>
      <c r="H2307" s="400" t="s">
        <v>2098</v>
      </c>
    </row>
    <row r="2308" spans="2:8" s="41" customFormat="1">
      <c r="B2308" s="403" t="s">
        <v>4867</v>
      </c>
      <c r="C2308" s="404" t="s">
        <v>4868</v>
      </c>
      <c r="D2308" s="404" t="s">
        <v>4805</v>
      </c>
      <c r="E2308" s="404" t="s">
        <v>4806</v>
      </c>
      <c r="F2308" s="404" t="s">
        <v>3168</v>
      </c>
      <c r="G2308" s="367" t="s">
        <v>2217</v>
      </c>
      <c r="H2308" s="400" t="s">
        <v>2098</v>
      </c>
    </row>
    <row r="2309" spans="2:8" s="41" customFormat="1">
      <c r="B2309" s="403" t="s">
        <v>4869</v>
      </c>
      <c r="C2309" s="404" t="s">
        <v>4870</v>
      </c>
      <c r="D2309" s="404" t="s">
        <v>4805</v>
      </c>
      <c r="E2309" s="404" t="s">
        <v>4806</v>
      </c>
      <c r="F2309" s="404" t="s">
        <v>3168</v>
      </c>
      <c r="G2309" s="367" t="s">
        <v>2217</v>
      </c>
      <c r="H2309" s="400" t="s">
        <v>2098</v>
      </c>
    </row>
    <row r="2310" spans="2:8" s="41" customFormat="1">
      <c r="B2310" s="403" t="s">
        <v>4871</v>
      </c>
      <c r="C2310" s="404" t="s">
        <v>4872</v>
      </c>
      <c r="D2310" s="404" t="s">
        <v>4805</v>
      </c>
      <c r="E2310" s="404" t="s">
        <v>4806</v>
      </c>
      <c r="F2310" s="404" t="s">
        <v>3168</v>
      </c>
      <c r="G2310" s="367" t="s">
        <v>2097</v>
      </c>
      <c r="H2310" s="400" t="s">
        <v>2098</v>
      </c>
    </row>
    <row r="2311" spans="2:8" s="41" customFormat="1">
      <c r="B2311" s="403" t="s">
        <v>4873</v>
      </c>
      <c r="C2311" s="404" t="s">
        <v>4874</v>
      </c>
      <c r="D2311" s="404" t="s">
        <v>4805</v>
      </c>
      <c r="E2311" s="404" t="s">
        <v>4806</v>
      </c>
      <c r="F2311" s="404" t="s">
        <v>3168</v>
      </c>
      <c r="G2311" s="367" t="s">
        <v>2097</v>
      </c>
      <c r="H2311" s="400" t="s">
        <v>2098</v>
      </c>
    </row>
    <row r="2312" spans="2:8" s="41" customFormat="1">
      <c r="B2312" s="403" t="s">
        <v>4875</v>
      </c>
      <c r="C2312" s="404" t="s">
        <v>4876</v>
      </c>
      <c r="D2312" s="404" t="s">
        <v>4805</v>
      </c>
      <c r="E2312" s="404" t="s">
        <v>4806</v>
      </c>
      <c r="F2312" s="404" t="s">
        <v>3168</v>
      </c>
      <c r="G2312" s="367" t="s">
        <v>2217</v>
      </c>
      <c r="H2312" s="400" t="s">
        <v>2098</v>
      </c>
    </row>
    <row r="2313" spans="2:8" s="41" customFormat="1">
      <c r="B2313" s="403" t="s">
        <v>4877</v>
      </c>
      <c r="C2313" s="404" t="s">
        <v>4878</v>
      </c>
      <c r="D2313" s="404" t="s">
        <v>4805</v>
      </c>
      <c r="E2313" s="404" t="s">
        <v>4806</v>
      </c>
      <c r="F2313" s="404" t="s">
        <v>3168</v>
      </c>
      <c r="G2313" s="367" t="s">
        <v>2097</v>
      </c>
      <c r="H2313" s="400" t="s">
        <v>2098</v>
      </c>
    </row>
    <row r="2314" spans="2:8" s="41" customFormat="1">
      <c r="B2314" s="403" t="s">
        <v>4879</v>
      </c>
      <c r="C2314" s="404" t="s">
        <v>4880</v>
      </c>
      <c r="D2314" s="404" t="s">
        <v>4805</v>
      </c>
      <c r="E2314" s="404" t="s">
        <v>4806</v>
      </c>
      <c r="F2314" s="404" t="s">
        <v>3168</v>
      </c>
      <c r="G2314" s="367" t="s">
        <v>2097</v>
      </c>
      <c r="H2314" s="400" t="s">
        <v>2098</v>
      </c>
    </row>
    <row r="2315" spans="2:8" s="41" customFormat="1">
      <c r="B2315" s="403" t="s">
        <v>4881</v>
      </c>
      <c r="C2315" s="404" t="s">
        <v>4882</v>
      </c>
      <c r="D2315" s="404" t="s">
        <v>4805</v>
      </c>
      <c r="E2315" s="404" t="s">
        <v>4806</v>
      </c>
      <c r="F2315" s="404" t="s">
        <v>3168</v>
      </c>
      <c r="G2315" s="367" t="s">
        <v>2097</v>
      </c>
      <c r="H2315" s="400" t="s">
        <v>2098</v>
      </c>
    </row>
    <row r="2316" spans="2:8" s="41" customFormat="1">
      <c r="B2316" s="403" t="s">
        <v>4883</v>
      </c>
      <c r="C2316" s="404" t="s">
        <v>4884</v>
      </c>
      <c r="D2316" s="404" t="s">
        <v>4805</v>
      </c>
      <c r="E2316" s="404" t="s">
        <v>4806</v>
      </c>
      <c r="F2316" s="404" t="s">
        <v>3168</v>
      </c>
      <c r="G2316" s="367" t="s">
        <v>2217</v>
      </c>
      <c r="H2316" s="400" t="s">
        <v>2098</v>
      </c>
    </row>
    <row r="2317" spans="2:8" s="41" customFormat="1">
      <c r="B2317" s="403" t="s">
        <v>4885</v>
      </c>
      <c r="C2317" s="404" t="s">
        <v>4886</v>
      </c>
      <c r="D2317" s="404" t="s">
        <v>4805</v>
      </c>
      <c r="E2317" s="404" t="s">
        <v>4806</v>
      </c>
      <c r="F2317" s="404" t="s">
        <v>3168</v>
      </c>
      <c r="G2317" s="367" t="s">
        <v>2217</v>
      </c>
      <c r="H2317" s="400" t="s">
        <v>2098</v>
      </c>
    </row>
    <row r="2318" spans="2:8" s="41" customFormat="1">
      <c r="B2318" s="403" t="s">
        <v>4887</v>
      </c>
      <c r="C2318" s="404" t="s">
        <v>4888</v>
      </c>
      <c r="D2318" s="404" t="s">
        <v>4805</v>
      </c>
      <c r="E2318" s="404" t="s">
        <v>4806</v>
      </c>
      <c r="F2318" s="404" t="s">
        <v>3168</v>
      </c>
      <c r="G2318" s="367" t="s">
        <v>2217</v>
      </c>
      <c r="H2318" s="400" t="s">
        <v>2098</v>
      </c>
    </row>
    <row r="2319" spans="2:8" s="41" customFormat="1">
      <c r="B2319" s="403" t="s">
        <v>4889</v>
      </c>
      <c r="C2319" s="404" t="s">
        <v>4890</v>
      </c>
      <c r="D2319" s="404" t="s">
        <v>4805</v>
      </c>
      <c r="E2319" s="404" t="s">
        <v>4806</v>
      </c>
      <c r="F2319" s="404" t="s">
        <v>3168</v>
      </c>
      <c r="G2319" s="367" t="s">
        <v>2217</v>
      </c>
      <c r="H2319" s="400" t="s">
        <v>2098</v>
      </c>
    </row>
    <row r="2320" spans="2:8" s="41" customFormat="1">
      <c r="B2320" s="403" t="s">
        <v>4891</v>
      </c>
      <c r="C2320" s="404" t="s">
        <v>4892</v>
      </c>
      <c r="D2320" s="404" t="s">
        <v>4805</v>
      </c>
      <c r="E2320" s="404" t="s">
        <v>4806</v>
      </c>
      <c r="F2320" s="404" t="s">
        <v>3168</v>
      </c>
      <c r="G2320" s="367" t="s">
        <v>2217</v>
      </c>
      <c r="H2320" s="400" t="s">
        <v>2098</v>
      </c>
    </row>
    <row r="2321" spans="2:8" s="41" customFormat="1">
      <c r="B2321" s="403" t="s">
        <v>4893</v>
      </c>
      <c r="C2321" s="404" t="s">
        <v>4894</v>
      </c>
      <c r="D2321" s="404" t="s">
        <v>4805</v>
      </c>
      <c r="E2321" s="404" t="s">
        <v>4806</v>
      </c>
      <c r="F2321" s="404" t="s">
        <v>3168</v>
      </c>
      <c r="G2321" s="367" t="s">
        <v>2217</v>
      </c>
      <c r="H2321" s="400" t="s">
        <v>2098</v>
      </c>
    </row>
    <row r="2322" spans="2:8" s="41" customFormat="1">
      <c r="B2322" s="403" t="s">
        <v>4895</v>
      </c>
      <c r="C2322" s="404" t="s">
        <v>4896</v>
      </c>
      <c r="D2322" s="404" t="s">
        <v>4805</v>
      </c>
      <c r="E2322" s="404" t="s">
        <v>4806</v>
      </c>
      <c r="F2322" s="404" t="s">
        <v>3168</v>
      </c>
      <c r="G2322" s="367" t="s">
        <v>2097</v>
      </c>
      <c r="H2322" s="400" t="s">
        <v>2098</v>
      </c>
    </row>
    <row r="2323" spans="2:8" s="41" customFormat="1">
      <c r="B2323" s="403" t="s">
        <v>4897</v>
      </c>
      <c r="C2323" s="404" t="s">
        <v>4898</v>
      </c>
      <c r="D2323" s="404" t="s">
        <v>4805</v>
      </c>
      <c r="E2323" s="404" t="s">
        <v>4806</v>
      </c>
      <c r="F2323" s="404" t="s">
        <v>3168</v>
      </c>
      <c r="G2323" s="367" t="s">
        <v>2217</v>
      </c>
      <c r="H2323" s="400" t="s">
        <v>2098</v>
      </c>
    </row>
    <row r="2324" spans="2:8" s="41" customFormat="1">
      <c r="B2324" s="403" t="s">
        <v>4899</v>
      </c>
      <c r="C2324" s="404" t="s">
        <v>4900</v>
      </c>
      <c r="D2324" s="404" t="s">
        <v>4805</v>
      </c>
      <c r="E2324" s="404" t="s">
        <v>4806</v>
      </c>
      <c r="F2324" s="404" t="s">
        <v>3168</v>
      </c>
      <c r="G2324" s="367" t="s">
        <v>2217</v>
      </c>
      <c r="H2324" s="400" t="s">
        <v>2098</v>
      </c>
    </row>
    <row r="2325" spans="2:8" s="41" customFormat="1">
      <c r="B2325" s="403" t="s">
        <v>4901</v>
      </c>
      <c r="C2325" s="404" t="s">
        <v>4902</v>
      </c>
      <c r="D2325" s="404" t="s">
        <v>4805</v>
      </c>
      <c r="E2325" s="404" t="s">
        <v>4806</v>
      </c>
      <c r="F2325" s="404" t="s">
        <v>3168</v>
      </c>
      <c r="G2325" s="367" t="s">
        <v>2217</v>
      </c>
      <c r="H2325" s="400" t="s">
        <v>2098</v>
      </c>
    </row>
    <row r="2326" spans="2:8" s="41" customFormat="1">
      <c r="B2326" s="403" t="s">
        <v>4903</v>
      </c>
      <c r="C2326" s="404" t="s">
        <v>4904</v>
      </c>
      <c r="D2326" s="404" t="s">
        <v>4805</v>
      </c>
      <c r="E2326" s="404" t="s">
        <v>4806</v>
      </c>
      <c r="F2326" s="404" t="s">
        <v>3168</v>
      </c>
      <c r="G2326" s="367" t="s">
        <v>2217</v>
      </c>
      <c r="H2326" s="400" t="s">
        <v>2098</v>
      </c>
    </row>
    <row r="2327" spans="2:8" s="41" customFormat="1">
      <c r="B2327" s="403" t="s">
        <v>4905</v>
      </c>
      <c r="C2327" s="404" t="s">
        <v>4906</v>
      </c>
      <c r="D2327" s="404" t="s">
        <v>4805</v>
      </c>
      <c r="E2327" s="404" t="s">
        <v>4806</v>
      </c>
      <c r="F2327" s="404" t="s">
        <v>3168</v>
      </c>
      <c r="G2327" s="367" t="s">
        <v>2217</v>
      </c>
      <c r="H2327" s="400" t="s">
        <v>2098</v>
      </c>
    </row>
    <row r="2328" spans="2:8" s="41" customFormat="1">
      <c r="B2328" s="403" t="s">
        <v>4907</v>
      </c>
      <c r="C2328" s="404" t="s">
        <v>4908</v>
      </c>
      <c r="D2328" s="404" t="s">
        <v>4805</v>
      </c>
      <c r="E2328" s="404" t="s">
        <v>4806</v>
      </c>
      <c r="F2328" s="404" t="s">
        <v>3168</v>
      </c>
      <c r="G2328" s="367" t="s">
        <v>2217</v>
      </c>
      <c r="H2328" s="400" t="s">
        <v>2098</v>
      </c>
    </row>
    <row r="2329" spans="2:8" s="41" customFormat="1">
      <c r="B2329" s="403" t="s">
        <v>4909</v>
      </c>
      <c r="C2329" s="404" t="s">
        <v>4910</v>
      </c>
      <c r="D2329" s="404" t="s">
        <v>4805</v>
      </c>
      <c r="E2329" s="404" t="s">
        <v>4806</v>
      </c>
      <c r="F2329" s="404" t="s">
        <v>3168</v>
      </c>
      <c r="G2329" s="367" t="s">
        <v>2097</v>
      </c>
      <c r="H2329" s="400" t="s">
        <v>2098</v>
      </c>
    </row>
    <row r="2330" spans="2:8" s="41" customFormat="1">
      <c r="B2330" s="403" t="s">
        <v>4911</v>
      </c>
      <c r="C2330" s="404" t="s">
        <v>4912</v>
      </c>
      <c r="D2330" s="404" t="s">
        <v>4805</v>
      </c>
      <c r="E2330" s="404" t="s">
        <v>4806</v>
      </c>
      <c r="F2330" s="404" t="s">
        <v>3168</v>
      </c>
      <c r="G2330" s="367" t="s">
        <v>2217</v>
      </c>
      <c r="H2330" s="400" t="s">
        <v>2098</v>
      </c>
    </row>
    <row r="2331" spans="2:8" s="41" customFormat="1">
      <c r="B2331" s="403" t="s">
        <v>4913</v>
      </c>
      <c r="C2331" s="404" t="s">
        <v>4914</v>
      </c>
      <c r="D2331" s="404" t="s">
        <v>4805</v>
      </c>
      <c r="E2331" s="404" t="s">
        <v>4806</v>
      </c>
      <c r="F2331" s="404" t="s">
        <v>3168</v>
      </c>
      <c r="G2331" s="367" t="s">
        <v>2217</v>
      </c>
      <c r="H2331" s="400" t="s">
        <v>2098</v>
      </c>
    </row>
    <row r="2332" spans="2:8" s="41" customFormat="1">
      <c r="B2332" s="403" t="s">
        <v>4915</v>
      </c>
      <c r="C2332" s="404" t="s">
        <v>4916</v>
      </c>
      <c r="D2332" s="404" t="s">
        <v>4805</v>
      </c>
      <c r="E2332" s="404" t="s">
        <v>4806</v>
      </c>
      <c r="F2332" s="404" t="s">
        <v>3168</v>
      </c>
      <c r="G2332" s="367" t="s">
        <v>2217</v>
      </c>
      <c r="H2332" s="400" t="s">
        <v>2098</v>
      </c>
    </row>
    <row r="2333" spans="2:8" s="41" customFormat="1">
      <c r="B2333" s="403" t="s">
        <v>4917</v>
      </c>
      <c r="C2333" s="404" t="s">
        <v>4918</v>
      </c>
      <c r="D2333" s="404" t="s">
        <v>4805</v>
      </c>
      <c r="E2333" s="404" t="s">
        <v>4806</v>
      </c>
      <c r="F2333" s="404" t="s">
        <v>3168</v>
      </c>
      <c r="G2333" s="367" t="s">
        <v>2217</v>
      </c>
      <c r="H2333" s="400" t="s">
        <v>2098</v>
      </c>
    </row>
    <row r="2334" spans="2:8" s="41" customFormat="1">
      <c r="B2334" s="403" t="s">
        <v>4919</v>
      </c>
      <c r="C2334" s="404" t="s">
        <v>4920</v>
      </c>
      <c r="D2334" s="404" t="s">
        <v>4805</v>
      </c>
      <c r="E2334" s="404" t="s">
        <v>4806</v>
      </c>
      <c r="F2334" s="404" t="s">
        <v>3168</v>
      </c>
      <c r="G2334" s="367" t="s">
        <v>2097</v>
      </c>
      <c r="H2334" s="400" t="s">
        <v>2098</v>
      </c>
    </row>
    <row r="2335" spans="2:8" s="41" customFormat="1">
      <c r="B2335" s="403" t="s">
        <v>4921</v>
      </c>
      <c r="C2335" s="404" t="s">
        <v>4922</v>
      </c>
      <c r="D2335" s="404" t="s">
        <v>4805</v>
      </c>
      <c r="E2335" s="404" t="s">
        <v>4806</v>
      </c>
      <c r="F2335" s="404" t="s">
        <v>3168</v>
      </c>
      <c r="G2335" s="367" t="s">
        <v>2217</v>
      </c>
      <c r="H2335" s="400" t="s">
        <v>2098</v>
      </c>
    </row>
    <row r="2336" spans="2:8" s="41" customFormat="1">
      <c r="B2336" s="403" t="s">
        <v>4923</v>
      </c>
      <c r="C2336" s="404" t="s">
        <v>4924</v>
      </c>
      <c r="D2336" s="404" t="s">
        <v>4805</v>
      </c>
      <c r="E2336" s="404" t="s">
        <v>4806</v>
      </c>
      <c r="F2336" s="404" t="s">
        <v>3168</v>
      </c>
      <c r="G2336" s="367" t="s">
        <v>2217</v>
      </c>
      <c r="H2336" s="400" t="s">
        <v>2098</v>
      </c>
    </row>
    <row r="2337" spans="2:8" s="41" customFormat="1">
      <c r="B2337" s="403" t="s">
        <v>4925</v>
      </c>
      <c r="C2337" s="404" t="s">
        <v>4926</v>
      </c>
      <c r="D2337" s="404" t="s">
        <v>4805</v>
      </c>
      <c r="E2337" s="404" t="s">
        <v>4806</v>
      </c>
      <c r="F2337" s="404" t="s">
        <v>3168</v>
      </c>
      <c r="G2337" s="367" t="s">
        <v>2217</v>
      </c>
      <c r="H2337" s="400" t="s">
        <v>2098</v>
      </c>
    </row>
    <row r="2338" spans="2:8" s="41" customFormat="1">
      <c r="B2338" s="403" t="s">
        <v>4927</v>
      </c>
      <c r="C2338" s="404" t="s">
        <v>4928</v>
      </c>
      <c r="D2338" s="404" t="s">
        <v>4805</v>
      </c>
      <c r="E2338" s="404" t="s">
        <v>4806</v>
      </c>
      <c r="F2338" s="404" t="s">
        <v>3168</v>
      </c>
      <c r="G2338" s="367" t="s">
        <v>2097</v>
      </c>
      <c r="H2338" s="400" t="s">
        <v>2098</v>
      </c>
    </row>
    <row r="2339" spans="2:8" s="41" customFormat="1">
      <c r="B2339" s="403" t="s">
        <v>4929</v>
      </c>
      <c r="C2339" s="404" t="s">
        <v>4930</v>
      </c>
      <c r="D2339" s="404" t="s">
        <v>4805</v>
      </c>
      <c r="E2339" s="404" t="s">
        <v>4806</v>
      </c>
      <c r="F2339" s="404" t="s">
        <v>3168</v>
      </c>
      <c r="G2339" s="367" t="s">
        <v>2217</v>
      </c>
      <c r="H2339" s="400" t="s">
        <v>2098</v>
      </c>
    </row>
    <row r="2340" spans="2:8" s="41" customFormat="1">
      <c r="B2340" s="403" t="s">
        <v>4931</v>
      </c>
      <c r="C2340" s="404" t="s">
        <v>4932</v>
      </c>
      <c r="D2340" s="404" t="s">
        <v>4805</v>
      </c>
      <c r="E2340" s="404" t="s">
        <v>4806</v>
      </c>
      <c r="F2340" s="404" t="s">
        <v>3168</v>
      </c>
      <c r="G2340" s="367" t="s">
        <v>2097</v>
      </c>
      <c r="H2340" s="400" t="s">
        <v>2098</v>
      </c>
    </row>
    <row r="2341" spans="2:8" s="41" customFormat="1">
      <c r="B2341" s="403" t="s">
        <v>4933</v>
      </c>
      <c r="C2341" s="404" t="s">
        <v>4934</v>
      </c>
      <c r="D2341" s="404" t="s">
        <v>4805</v>
      </c>
      <c r="E2341" s="404" t="s">
        <v>4806</v>
      </c>
      <c r="F2341" s="404" t="s">
        <v>3168</v>
      </c>
      <c r="G2341" s="367" t="s">
        <v>2097</v>
      </c>
      <c r="H2341" s="400" t="s">
        <v>2098</v>
      </c>
    </row>
    <row r="2342" spans="2:8" s="41" customFormat="1">
      <c r="B2342" s="403" t="s">
        <v>4935</v>
      </c>
      <c r="C2342" s="404" t="s">
        <v>4936</v>
      </c>
      <c r="D2342" s="404" t="s">
        <v>4805</v>
      </c>
      <c r="E2342" s="404" t="s">
        <v>4806</v>
      </c>
      <c r="F2342" s="404" t="s">
        <v>3168</v>
      </c>
      <c r="G2342" s="367" t="s">
        <v>2217</v>
      </c>
      <c r="H2342" s="400" t="s">
        <v>2098</v>
      </c>
    </row>
    <row r="2343" spans="2:8" s="41" customFormat="1">
      <c r="B2343" s="403" t="s">
        <v>4937</v>
      </c>
      <c r="C2343" s="404" t="s">
        <v>4938</v>
      </c>
      <c r="D2343" s="404" t="s">
        <v>4805</v>
      </c>
      <c r="E2343" s="404" t="s">
        <v>4806</v>
      </c>
      <c r="F2343" s="404" t="s">
        <v>3168</v>
      </c>
      <c r="G2343" s="367" t="s">
        <v>2217</v>
      </c>
      <c r="H2343" s="400" t="s">
        <v>2098</v>
      </c>
    </row>
    <row r="2344" spans="2:8" s="41" customFormat="1">
      <c r="B2344" s="403" t="s">
        <v>4939</v>
      </c>
      <c r="C2344" s="404" t="s">
        <v>4940</v>
      </c>
      <c r="D2344" s="404" t="s">
        <v>4805</v>
      </c>
      <c r="E2344" s="404" t="s">
        <v>4806</v>
      </c>
      <c r="F2344" s="404" t="s">
        <v>3168</v>
      </c>
      <c r="G2344" s="367" t="s">
        <v>2217</v>
      </c>
      <c r="H2344" s="400" t="s">
        <v>2098</v>
      </c>
    </row>
    <row r="2345" spans="2:8" s="41" customFormat="1">
      <c r="B2345" s="403" t="s">
        <v>4941</v>
      </c>
      <c r="C2345" s="404" t="s">
        <v>4942</v>
      </c>
      <c r="D2345" s="404" t="s">
        <v>4805</v>
      </c>
      <c r="E2345" s="404" t="s">
        <v>4806</v>
      </c>
      <c r="F2345" s="404" t="s">
        <v>3168</v>
      </c>
      <c r="G2345" s="367" t="s">
        <v>2097</v>
      </c>
      <c r="H2345" s="400" t="s">
        <v>2098</v>
      </c>
    </row>
    <row r="2346" spans="2:8" s="41" customFormat="1">
      <c r="B2346" s="403" t="s">
        <v>4943</v>
      </c>
      <c r="C2346" s="404" t="s">
        <v>4944</v>
      </c>
      <c r="D2346" s="404" t="s">
        <v>4805</v>
      </c>
      <c r="E2346" s="404" t="s">
        <v>4806</v>
      </c>
      <c r="F2346" s="404" t="s">
        <v>3168</v>
      </c>
      <c r="G2346" s="367" t="s">
        <v>2097</v>
      </c>
      <c r="H2346" s="400" t="s">
        <v>2098</v>
      </c>
    </row>
    <row r="2347" spans="2:8" s="41" customFormat="1">
      <c r="B2347" s="403" t="s">
        <v>4945</v>
      </c>
      <c r="C2347" s="404" t="s">
        <v>4946</v>
      </c>
      <c r="D2347" s="404" t="s">
        <v>4805</v>
      </c>
      <c r="E2347" s="404" t="s">
        <v>4806</v>
      </c>
      <c r="F2347" s="404" t="s">
        <v>3168</v>
      </c>
      <c r="G2347" s="367" t="s">
        <v>2217</v>
      </c>
      <c r="H2347" s="400" t="s">
        <v>2098</v>
      </c>
    </row>
    <row r="2348" spans="2:8" s="41" customFormat="1">
      <c r="B2348" s="403" t="s">
        <v>4947</v>
      </c>
      <c r="C2348" s="404" t="s">
        <v>4948</v>
      </c>
      <c r="D2348" s="404" t="s">
        <v>4805</v>
      </c>
      <c r="E2348" s="404" t="s">
        <v>4806</v>
      </c>
      <c r="F2348" s="404" t="s">
        <v>3168</v>
      </c>
      <c r="G2348" s="367" t="s">
        <v>2097</v>
      </c>
      <c r="H2348" s="400" t="s">
        <v>2098</v>
      </c>
    </row>
    <row r="2349" spans="2:8" s="41" customFormat="1">
      <c r="B2349" s="403" t="s">
        <v>4949</v>
      </c>
      <c r="C2349" s="404" t="s">
        <v>4950</v>
      </c>
      <c r="D2349" s="404" t="s">
        <v>4805</v>
      </c>
      <c r="E2349" s="404" t="s">
        <v>4806</v>
      </c>
      <c r="F2349" s="404" t="s">
        <v>3168</v>
      </c>
      <c r="G2349" s="367" t="s">
        <v>2097</v>
      </c>
      <c r="H2349" s="400" t="s">
        <v>2098</v>
      </c>
    </row>
    <row r="2350" spans="2:8" s="41" customFormat="1">
      <c r="B2350" s="403" t="s">
        <v>4951</v>
      </c>
      <c r="C2350" s="404" t="s">
        <v>4952</v>
      </c>
      <c r="D2350" s="404" t="s">
        <v>4805</v>
      </c>
      <c r="E2350" s="404" t="s">
        <v>4806</v>
      </c>
      <c r="F2350" s="404" t="s">
        <v>3168</v>
      </c>
      <c r="G2350" s="367" t="s">
        <v>2217</v>
      </c>
      <c r="H2350" s="400" t="s">
        <v>2098</v>
      </c>
    </row>
    <row r="2351" spans="2:8" s="41" customFormat="1">
      <c r="B2351" s="403" t="s">
        <v>4953</v>
      </c>
      <c r="C2351" s="404" t="s">
        <v>4954</v>
      </c>
      <c r="D2351" s="404" t="s">
        <v>4805</v>
      </c>
      <c r="E2351" s="404" t="s">
        <v>4806</v>
      </c>
      <c r="F2351" s="404" t="s">
        <v>3168</v>
      </c>
      <c r="G2351" s="367" t="s">
        <v>2097</v>
      </c>
      <c r="H2351" s="400" t="s">
        <v>2098</v>
      </c>
    </row>
    <row r="2352" spans="2:8" s="41" customFormat="1">
      <c r="B2352" s="403" t="s">
        <v>4955</v>
      </c>
      <c r="C2352" s="404" t="s">
        <v>4956</v>
      </c>
      <c r="D2352" s="404" t="s">
        <v>4805</v>
      </c>
      <c r="E2352" s="404" t="s">
        <v>4806</v>
      </c>
      <c r="F2352" s="404" t="s">
        <v>3168</v>
      </c>
      <c r="G2352" s="367" t="s">
        <v>2217</v>
      </c>
      <c r="H2352" s="400" t="s">
        <v>2098</v>
      </c>
    </row>
    <row r="2353" spans="2:8" s="41" customFormat="1">
      <c r="B2353" s="403" t="s">
        <v>4957</v>
      </c>
      <c r="C2353" s="404" t="s">
        <v>4958</v>
      </c>
      <c r="D2353" s="404" t="s">
        <v>4805</v>
      </c>
      <c r="E2353" s="404" t="s">
        <v>4806</v>
      </c>
      <c r="F2353" s="404" t="s">
        <v>3168</v>
      </c>
      <c r="G2353" s="367" t="s">
        <v>2217</v>
      </c>
      <c r="H2353" s="400" t="s">
        <v>2098</v>
      </c>
    </row>
    <row r="2354" spans="2:8" s="41" customFormat="1">
      <c r="B2354" s="403" t="s">
        <v>4959</v>
      </c>
      <c r="C2354" s="404" t="s">
        <v>4960</v>
      </c>
      <c r="D2354" s="404" t="s">
        <v>4805</v>
      </c>
      <c r="E2354" s="404" t="s">
        <v>4806</v>
      </c>
      <c r="F2354" s="404" t="s">
        <v>3168</v>
      </c>
      <c r="G2354" s="367" t="s">
        <v>2217</v>
      </c>
      <c r="H2354" s="400" t="s">
        <v>2098</v>
      </c>
    </row>
    <row r="2355" spans="2:8" s="41" customFormat="1">
      <c r="B2355" s="403" t="s">
        <v>4961</v>
      </c>
      <c r="C2355" s="404" t="s">
        <v>4962</v>
      </c>
      <c r="D2355" s="404" t="s">
        <v>4805</v>
      </c>
      <c r="E2355" s="404" t="s">
        <v>4806</v>
      </c>
      <c r="F2355" s="404" t="s">
        <v>3168</v>
      </c>
      <c r="G2355" s="367" t="s">
        <v>2217</v>
      </c>
      <c r="H2355" s="400" t="s">
        <v>2098</v>
      </c>
    </row>
    <row r="2356" spans="2:8" s="41" customFormat="1">
      <c r="B2356" s="403" t="s">
        <v>4963</v>
      </c>
      <c r="C2356" s="404" t="s">
        <v>4964</v>
      </c>
      <c r="D2356" s="404" t="s">
        <v>4805</v>
      </c>
      <c r="E2356" s="404" t="s">
        <v>4806</v>
      </c>
      <c r="F2356" s="404" t="s">
        <v>3168</v>
      </c>
      <c r="G2356" s="367" t="s">
        <v>2217</v>
      </c>
      <c r="H2356" s="400" t="s">
        <v>2098</v>
      </c>
    </row>
    <row r="2357" spans="2:8" s="41" customFormat="1">
      <c r="B2357" s="403" t="s">
        <v>4965</v>
      </c>
      <c r="C2357" s="404" t="s">
        <v>4966</v>
      </c>
      <c r="D2357" s="404" t="s">
        <v>4805</v>
      </c>
      <c r="E2357" s="404" t="s">
        <v>4806</v>
      </c>
      <c r="F2357" s="404" t="s">
        <v>3168</v>
      </c>
      <c r="G2357" s="367" t="s">
        <v>2217</v>
      </c>
      <c r="H2357" s="400" t="s">
        <v>2098</v>
      </c>
    </row>
    <row r="2358" spans="2:8" s="41" customFormat="1">
      <c r="B2358" s="403" t="s">
        <v>4967</v>
      </c>
      <c r="C2358" s="404" t="s">
        <v>4968</v>
      </c>
      <c r="D2358" s="404" t="s">
        <v>4805</v>
      </c>
      <c r="E2358" s="404" t="s">
        <v>4806</v>
      </c>
      <c r="F2358" s="404" t="s">
        <v>3168</v>
      </c>
      <c r="G2358" s="367" t="s">
        <v>2097</v>
      </c>
      <c r="H2358" s="400" t="s">
        <v>2098</v>
      </c>
    </row>
    <row r="2359" spans="2:8" s="41" customFormat="1">
      <c r="B2359" s="403" t="s">
        <v>4969</v>
      </c>
      <c r="C2359" s="404" t="s">
        <v>4970</v>
      </c>
      <c r="D2359" s="404" t="s">
        <v>4805</v>
      </c>
      <c r="E2359" s="404" t="s">
        <v>4806</v>
      </c>
      <c r="F2359" s="404" t="s">
        <v>3168</v>
      </c>
      <c r="G2359" s="367" t="s">
        <v>2097</v>
      </c>
      <c r="H2359" s="400" t="s">
        <v>2098</v>
      </c>
    </row>
    <row r="2360" spans="2:8" s="41" customFormat="1">
      <c r="B2360" s="403" t="s">
        <v>4971</v>
      </c>
      <c r="C2360" s="404" t="s">
        <v>4972</v>
      </c>
      <c r="D2360" s="404" t="s">
        <v>4805</v>
      </c>
      <c r="E2360" s="404" t="s">
        <v>4806</v>
      </c>
      <c r="F2360" s="404" t="s">
        <v>3168</v>
      </c>
      <c r="G2360" s="367" t="s">
        <v>2097</v>
      </c>
      <c r="H2360" s="400" t="s">
        <v>2098</v>
      </c>
    </row>
    <row r="2361" spans="2:8" s="41" customFormat="1">
      <c r="B2361" s="403" t="s">
        <v>4973</v>
      </c>
      <c r="C2361" s="404" t="s">
        <v>4974</v>
      </c>
      <c r="D2361" s="404" t="s">
        <v>4805</v>
      </c>
      <c r="E2361" s="404" t="s">
        <v>4806</v>
      </c>
      <c r="F2361" s="404" t="s">
        <v>3168</v>
      </c>
      <c r="G2361" s="367" t="s">
        <v>2217</v>
      </c>
      <c r="H2361" s="400" t="s">
        <v>2098</v>
      </c>
    </row>
    <row r="2362" spans="2:8" s="41" customFormat="1">
      <c r="B2362" s="403" t="s">
        <v>4975</v>
      </c>
      <c r="C2362" s="404" t="s">
        <v>4976</v>
      </c>
      <c r="D2362" s="404" t="s">
        <v>4805</v>
      </c>
      <c r="E2362" s="404" t="s">
        <v>4806</v>
      </c>
      <c r="F2362" s="404" t="s">
        <v>3168</v>
      </c>
      <c r="G2362" s="367" t="s">
        <v>2217</v>
      </c>
      <c r="H2362" s="400" t="s">
        <v>2098</v>
      </c>
    </row>
    <row r="2363" spans="2:8" s="41" customFormat="1">
      <c r="B2363" s="403" t="s">
        <v>4977</v>
      </c>
      <c r="C2363" s="404" t="s">
        <v>4978</v>
      </c>
      <c r="D2363" s="404" t="s">
        <v>4805</v>
      </c>
      <c r="E2363" s="404" t="s">
        <v>4806</v>
      </c>
      <c r="F2363" s="404" t="s">
        <v>3168</v>
      </c>
      <c r="G2363" s="367" t="s">
        <v>2217</v>
      </c>
      <c r="H2363" s="400" t="s">
        <v>2098</v>
      </c>
    </row>
    <row r="2364" spans="2:8" s="41" customFormat="1">
      <c r="B2364" s="403" t="s">
        <v>4979</v>
      </c>
      <c r="C2364" s="404" t="s">
        <v>4980</v>
      </c>
      <c r="D2364" s="404" t="s">
        <v>4805</v>
      </c>
      <c r="E2364" s="404" t="s">
        <v>4806</v>
      </c>
      <c r="F2364" s="404" t="s">
        <v>3168</v>
      </c>
      <c r="G2364" s="367" t="s">
        <v>2097</v>
      </c>
      <c r="H2364" s="400" t="s">
        <v>2098</v>
      </c>
    </row>
    <row r="2365" spans="2:8" s="41" customFormat="1">
      <c r="B2365" s="403" t="s">
        <v>4981</v>
      </c>
      <c r="C2365" s="404" t="s">
        <v>4982</v>
      </c>
      <c r="D2365" s="404" t="s">
        <v>4805</v>
      </c>
      <c r="E2365" s="404" t="s">
        <v>4806</v>
      </c>
      <c r="F2365" s="404" t="s">
        <v>3168</v>
      </c>
      <c r="G2365" s="367" t="s">
        <v>2217</v>
      </c>
      <c r="H2365" s="400" t="s">
        <v>2098</v>
      </c>
    </row>
    <row r="2366" spans="2:8" s="41" customFormat="1">
      <c r="B2366" s="403" t="s">
        <v>4983</v>
      </c>
      <c r="C2366" s="404" t="s">
        <v>4984</v>
      </c>
      <c r="D2366" s="404" t="s">
        <v>4805</v>
      </c>
      <c r="E2366" s="404" t="s">
        <v>4806</v>
      </c>
      <c r="F2366" s="404" t="s">
        <v>3168</v>
      </c>
      <c r="G2366" s="367" t="s">
        <v>2097</v>
      </c>
      <c r="H2366" s="400" t="s">
        <v>2098</v>
      </c>
    </row>
    <row r="2367" spans="2:8" s="41" customFormat="1">
      <c r="B2367" s="403" t="s">
        <v>4985</v>
      </c>
      <c r="C2367" s="404" t="s">
        <v>4986</v>
      </c>
      <c r="D2367" s="404" t="s">
        <v>4805</v>
      </c>
      <c r="E2367" s="404" t="s">
        <v>4806</v>
      </c>
      <c r="F2367" s="404" t="s">
        <v>3168</v>
      </c>
      <c r="G2367" s="367" t="s">
        <v>2097</v>
      </c>
      <c r="H2367" s="400" t="s">
        <v>2098</v>
      </c>
    </row>
    <row r="2368" spans="2:8" s="41" customFormat="1">
      <c r="B2368" s="403" t="s">
        <v>4987</v>
      </c>
      <c r="C2368" s="404" t="s">
        <v>4988</v>
      </c>
      <c r="D2368" s="404" t="s">
        <v>4805</v>
      </c>
      <c r="E2368" s="404" t="s">
        <v>4806</v>
      </c>
      <c r="F2368" s="404" t="s">
        <v>3168</v>
      </c>
      <c r="G2368" s="367" t="s">
        <v>2097</v>
      </c>
      <c r="H2368" s="400" t="s">
        <v>2098</v>
      </c>
    </row>
    <row r="2369" spans="2:8" s="41" customFormat="1">
      <c r="B2369" s="403" t="s">
        <v>4989</v>
      </c>
      <c r="C2369" s="404" t="s">
        <v>4990</v>
      </c>
      <c r="D2369" s="404" t="s">
        <v>4805</v>
      </c>
      <c r="E2369" s="404" t="s">
        <v>4806</v>
      </c>
      <c r="F2369" s="404" t="s">
        <v>3168</v>
      </c>
      <c r="G2369" s="367" t="s">
        <v>2097</v>
      </c>
      <c r="H2369" s="400" t="s">
        <v>2098</v>
      </c>
    </row>
    <row r="2370" spans="2:8" s="41" customFormat="1">
      <c r="B2370" s="403" t="s">
        <v>4991</v>
      </c>
      <c r="C2370" s="404" t="s">
        <v>4992</v>
      </c>
      <c r="D2370" s="404" t="s">
        <v>4805</v>
      </c>
      <c r="E2370" s="404" t="s">
        <v>4806</v>
      </c>
      <c r="F2370" s="404" t="s">
        <v>3168</v>
      </c>
      <c r="G2370" s="367" t="s">
        <v>2097</v>
      </c>
      <c r="H2370" s="400" t="s">
        <v>2098</v>
      </c>
    </row>
    <row r="2371" spans="2:8" s="41" customFormat="1">
      <c r="B2371" s="403" t="s">
        <v>4993</v>
      </c>
      <c r="C2371" s="404" t="s">
        <v>4994</v>
      </c>
      <c r="D2371" s="404" t="s">
        <v>4805</v>
      </c>
      <c r="E2371" s="404" t="s">
        <v>4806</v>
      </c>
      <c r="F2371" s="404" t="s">
        <v>3168</v>
      </c>
      <c r="G2371" s="367" t="s">
        <v>2097</v>
      </c>
      <c r="H2371" s="400" t="s">
        <v>2098</v>
      </c>
    </row>
    <row r="2372" spans="2:8" s="41" customFormat="1">
      <c r="B2372" s="403" t="s">
        <v>4995</v>
      </c>
      <c r="C2372" s="404" t="s">
        <v>4996</v>
      </c>
      <c r="D2372" s="404" t="s">
        <v>4805</v>
      </c>
      <c r="E2372" s="404" t="s">
        <v>4806</v>
      </c>
      <c r="F2372" s="404" t="s">
        <v>3168</v>
      </c>
      <c r="G2372" s="367" t="s">
        <v>2097</v>
      </c>
      <c r="H2372" s="400" t="s">
        <v>2098</v>
      </c>
    </row>
    <row r="2373" spans="2:8" s="41" customFormat="1">
      <c r="B2373" s="403" t="s">
        <v>4997</v>
      </c>
      <c r="C2373" s="404" t="s">
        <v>4998</v>
      </c>
      <c r="D2373" s="404" t="s">
        <v>4805</v>
      </c>
      <c r="E2373" s="404" t="s">
        <v>4806</v>
      </c>
      <c r="F2373" s="404" t="s">
        <v>3168</v>
      </c>
      <c r="G2373" s="367" t="s">
        <v>2097</v>
      </c>
      <c r="H2373" s="400" t="s">
        <v>2098</v>
      </c>
    </row>
    <row r="2374" spans="2:8" s="41" customFormat="1">
      <c r="B2374" s="403" t="s">
        <v>4999</v>
      </c>
      <c r="C2374" s="404" t="s">
        <v>5000</v>
      </c>
      <c r="D2374" s="404" t="s">
        <v>4805</v>
      </c>
      <c r="E2374" s="404" t="s">
        <v>4806</v>
      </c>
      <c r="F2374" s="404" t="s">
        <v>3168</v>
      </c>
      <c r="G2374" s="367" t="s">
        <v>2097</v>
      </c>
      <c r="H2374" s="400" t="s">
        <v>2098</v>
      </c>
    </row>
    <row r="2375" spans="2:8" s="41" customFormat="1">
      <c r="B2375" s="403" t="s">
        <v>5001</v>
      </c>
      <c r="C2375" s="404" t="s">
        <v>5002</v>
      </c>
      <c r="D2375" s="404" t="s">
        <v>4805</v>
      </c>
      <c r="E2375" s="404" t="s">
        <v>4806</v>
      </c>
      <c r="F2375" s="404" t="s">
        <v>3168</v>
      </c>
      <c r="G2375" s="367" t="s">
        <v>2097</v>
      </c>
      <c r="H2375" s="400" t="s">
        <v>2098</v>
      </c>
    </row>
    <row r="2376" spans="2:8" s="41" customFormat="1">
      <c r="B2376" s="403" t="s">
        <v>5003</v>
      </c>
      <c r="C2376" s="404" t="s">
        <v>5004</v>
      </c>
      <c r="D2376" s="404" t="s">
        <v>4805</v>
      </c>
      <c r="E2376" s="404" t="s">
        <v>4806</v>
      </c>
      <c r="F2376" s="404" t="s">
        <v>3168</v>
      </c>
      <c r="G2376" s="367" t="s">
        <v>2097</v>
      </c>
      <c r="H2376" s="400" t="s">
        <v>2098</v>
      </c>
    </row>
    <row r="2377" spans="2:8" s="41" customFormat="1">
      <c r="B2377" s="403" t="s">
        <v>5005</v>
      </c>
      <c r="C2377" s="404" t="s">
        <v>5006</v>
      </c>
      <c r="D2377" s="404" t="s">
        <v>4805</v>
      </c>
      <c r="E2377" s="404" t="s">
        <v>4806</v>
      </c>
      <c r="F2377" s="404" t="s">
        <v>3168</v>
      </c>
      <c r="G2377" s="367" t="s">
        <v>2097</v>
      </c>
      <c r="H2377" s="400" t="s">
        <v>2098</v>
      </c>
    </row>
    <row r="2378" spans="2:8" s="41" customFormat="1">
      <c r="B2378" s="403" t="s">
        <v>5007</v>
      </c>
      <c r="C2378" s="404" t="s">
        <v>5008</v>
      </c>
      <c r="D2378" s="404" t="s">
        <v>4805</v>
      </c>
      <c r="E2378" s="404" t="s">
        <v>4806</v>
      </c>
      <c r="F2378" s="404" t="s">
        <v>3168</v>
      </c>
      <c r="G2378" s="367" t="s">
        <v>2097</v>
      </c>
      <c r="H2378" s="400" t="s">
        <v>2098</v>
      </c>
    </row>
    <row r="2379" spans="2:8" s="41" customFormat="1">
      <c r="B2379" s="403" t="s">
        <v>5009</v>
      </c>
      <c r="C2379" s="404" t="s">
        <v>5010</v>
      </c>
      <c r="D2379" s="404" t="s">
        <v>4805</v>
      </c>
      <c r="E2379" s="404" t="s">
        <v>4806</v>
      </c>
      <c r="F2379" s="404" t="s">
        <v>3168</v>
      </c>
      <c r="G2379" s="367" t="s">
        <v>2097</v>
      </c>
      <c r="H2379" s="400" t="s">
        <v>2098</v>
      </c>
    </row>
    <row r="2380" spans="2:8" s="41" customFormat="1">
      <c r="B2380" s="403" t="s">
        <v>5011</v>
      </c>
      <c r="C2380" s="404" t="s">
        <v>5012</v>
      </c>
      <c r="D2380" s="404" t="s">
        <v>5013</v>
      </c>
      <c r="E2380" s="404" t="s">
        <v>5014</v>
      </c>
      <c r="F2380" s="404" t="s">
        <v>3168</v>
      </c>
      <c r="G2380" s="367" t="s">
        <v>2097</v>
      </c>
      <c r="H2380" s="400" t="s">
        <v>2098</v>
      </c>
    </row>
    <row r="2381" spans="2:8" s="41" customFormat="1">
      <c r="B2381" s="403" t="s">
        <v>5015</v>
      </c>
      <c r="C2381" s="404" t="s">
        <v>5016</v>
      </c>
      <c r="D2381" s="404" t="s">
        <v>5013</v>
      </c>
      <c r="E2381" s="404" t="s">
        <v>5014</v>
      </c>
      <c r="F2381" s="404" t="s">
        <v>3168</v>
      </c>
      <c r="G2381" s="367" t="s">
        <v>2097</v>
      </c>
      <c r="H2381" s="400" t="s">
        <v>2098</v>
      </c>
    </row>
    <row r="2382" spans="2:8" s="41" customFormat="1">
      <c r="B2382" s="403" t="s">
        <v>5017</v>
      </c>
      <c r="C2382" s="404" t="s">
        <v>5018</v>
      </c>
      <c r="D2382" s="404" t="s">
        <v>5013</v>
      </c>
      <c r="E2382" s="404" t="s">
        <v>5014</v>
      </c>
      <c r="F2382" s="404" t="s">
        <v>3168</v>
      </c>
      <c r="G2382" s="367" t="s">
        <v>2097</v>
      </c>
      <c r="H2382" s="400" t="s">
        <v>2098</v>
      </c>
    </row>
    <row r="2383" spans="2:8" s="41" customFormat="1">
      <c r="B2383" s="403" t="s">
        <v>5019</v>
      </c>
      <c r="C2383" s="404" t="s">
        <v>5020</v>
      </c>
      <c r="D2383" s="404" t="s">
        <v>5013</v>
      </c>
      <c r="E2383" s="404" t="s">
        <v>5014</v>
      </c>
      <c r="F2383" s="404" t="s">
        <v>3168</v>
      </c>
      <c r="G2383" s="367" t="s">
        <v>2097</v>
      </c>
      <c r="H2383" s="400" t="s">
        <v>2098</v>
      </c>
    </row>
    <row r="2384" spans="2:8" s="41" customFormat="1">
      <c r="B2384" s="403" t="s">
        <v>5021</v>
      </c>
      <c r="C2384" s="404" t="s">
        <v>5022</v>
      </c>
      <c r="D2384" s="404" t="s">
        <v>5013</v>
      </c>
      <c r="E2384" s="404" t="s">
        <v>5014</v>
      </c>
      <c r="F2384" s="404" t="s">
        <v>3168</v>
      </c>
      <c r="G2384" s="367" t="s">
        <v>2097</v>
      </c>
      <c r="H2384" s="400" t="s">
        <v>2098</v>
      </c>
    </row>
    <row r="2385" spans="2:8" s="41" customFormat="1">
      <c r="B2385" s="403" t="s">
        <v>5023</v>
      </c>
      <c r="C2385" s="404" t="s">
        <v>5024</v>
      </c>
      <c r="D2385" s="404" t="s">
        <v>5013</v>
      </c>
      <c r="E2385" s="404" t="s">
        <v>5014</v>
      </c>
      <c r="F2385" s="404" t="s">
        <v>3168</v>
      </c>
      <c r="G2385" s="367" t="s">
        <v>2097</v>
      </c>
      <c r="H2385" s="400" t="s">
        <v>2098</v>
      </c>
    </row>
    <row r="2386" spans="2:8" s="41" customFormat="1">
      <c r="B2386" s="403" t="s">
        <v>5025</v>
      </c>
      <c r="C2386" s="404" t="s">
        <v>5026</v>
      </c>
      <c r="D2386" s="404" t="s">
        <v>5013</v>
      </c>
      <c r="E2386" s="404" t="s">
        <v>5014</v>
      </c>
      <c r="F2386" s="404" t="s">
        <v>3168</v>
      </c>
      <c r="G2386" s="367" t="s">
        <v>2097</v>
      </c>
      <c r="H2386" s="400" t="s">
        <v>2098</v>
      </c>
    </row>
    <row r="2387" spans="2:8" s="41" customFormat="1">
      <c r="B2387" s="403" t="s">
        <v>5027</v>
      </c>
      <c r="C2387" s="404" t="s">
        <v>5028</v>
      </c>
      <c r="D2387" s="404" t="s">
        <v>5013</v>
      </c>
      <c r="E2387" s="404" t="s">
        <v>5014</v>
      </c>
      <c r="F2387" s="404" t="s">
        <v>3168</v>
      </c>
      <c r="G2387" s="367" t="s">
        <v>2097</v>
      </c>
      <c r="H2387" s="400" t="s">
        <v>2098</v>
      </c>
    </row>
    <row r="2388" spans="2:8" s="41" customFormat="1">
      <c r="B2388" s="403" t="s">
        <v>5029</v>
      </c>
      <c r="C2388" s="404" t="s">
        <v>5030</v>
      </c>
      <c r="D2388" s="404" t="s">
        <v>5013</v>
      </c>
      <c r="E2388" s="404" t="s">
        <v>5014</v>
      </c>
      <c r="F2388" s="404" t="s">
        <v>3168</v>
      </c>
      <c r="G2388" s="367" t="s">
        <v>2097</v>
      </c>
      <c r="H2388" s="400" t="s">
        <v>2098</v>
      </c>
    </row>
    <row r="2389" spans="2:8" s="41" customFormat="1">
      <c r="B2389" s="403" t="s">
        <v>5031</v>
      </c>
      <c r="C2389" s="404" t="s">
        <v>5032</v>
      </c>
      <c r="D2389" s="404" t="s">
        <v>5013</v>
      </c>
      <c r="E2389" s="404" t="s">
        <v>5014</v>
      </c>
      <c r="F2389" s="404" t="s">
        <v>3168</v>
      </c>
      <c r="G2389" s="367" t="s">
        <v>2097</v>
      </c>
      <c r="H2389" s="400" t="s">
        <v>2098</v>
      </c>
    </row>
    <row r="2390" spans="2:8" s="41" customFormat="1">
      <c r="B2390" s="403" t="s">
        <v>5033</v>
      </c>
      <c r="C2390" s="404" t="s">
        <v>5034</v>
      </c>
      <c r="D2390" s="404" t="s">
        <v>5013</v>
      </c>
      <c r="E2390" s="404" t="s">
        <v>5014</v>
      </c>
      <c r="F2390" s="404" t="s">
        <v>3168</v>
      </c>
      <c r="G2390" s="367" t="s">
        <v>2097</v>
      </c>
      <c r="H2390" s="400" t="s">
        <v>2098</v>
      </c>
    </row>
    <row r="2391" spans="2:8" s="41" customFormat="1">
      <c r="B2391" s="403" t="s">
        <v>5035</v>
      </c>
      <c r="C2391" s="404" t="s">
        <v>5036</v>
      </c>
      <c r="D2391" s="404" t="s">
        <v>5013</v>
      </c>
      <c r="E2391" s="404" t="s">
        <v>5014</v>
      </c>
      <c r="F2391" s="404" t="s">
        <v>3168</v>
      </c>
      <c r="G2391" s="367" t="s">
        <v>2097</v>
      </c>
      <c r="H2391" s="400" t="s">
        <v>2098</v>
      </c>
    </row>
    <row r="2392" spans="2:8" s="41" customFormat="1">
      <c r="B2392" s="403" t="s">
        <v>5037</v>
      </c>
      <c r="C2392" s="404" t="s">
        <v>5038</v>
      </c>
      <c r="D2392" s="404" t="s">
        <v>5013</v>
      </c>
      <c r="E2392" s="404" t="s">
        <v>5014</v>
      </c>
      <c r="F2392" s="404" t="s">
        <v>3168</v>
      </c>
      <c r="G2392" s="367" t="s">
        <v>2097</v>
      </c>
      <c r="H2392" s="400" t="s">
        <v>2098</v>
      </c>
    </row>
    <row r="2393" spans="2:8" s="41" customFormat="1">
      <c r="B2393" s="403" t="s">
        <v>5039</v>
      </c>
      <c r="C2393" s="404" t="s">
        <v>5040</v>
      </c>
      <c r="D2393" s="404" t="s">
        <v>5013</v>
      </c>
      <c r="E2393" s="404" t="s">
        <v>5014</v>
      </c>
      <c r="F2393" s="404" t="s">
        <v>3168</v>
      </c>
      <c r="G2393" s="367" t="s">
        <v>2097</v>
      </c>
      <c r="H2393" s="400" t="s">
        <v>2098</v>
      </c>
    </row>
    <row r="2394" spans="2:8" s="41" customFormat="1">
      <c r="B2394" s="403" t="s">
        <v>5041</v>
      </c>
      <c r="C2394" s="404" t="s">
        <v>5042</v>
      </c>
      <c r="D2394" s="404" t="s">
        <v>5013</v>
      </c>
      <c r="E2394" s="404" t="s">
        <v>5014</v>
      </c>
      <c r="F2394" s="404" t="s">
        <v>3168</v>
      </c>
      <c r="G2394" s="367" t="s">
        <v>2097</v>
      </c>
      <c r="H2394" s="400" t="s">
        <v>2098</v>
      </c>
    </row>
    <row r="2395" spans="2:8" s="41" customFormat="1">
      <c r="B2395" s="403" t="s">
        <v>5043</v>
      </c>
      <c r="C2395" s="404" t="s">
        <v>5044</v>
      </c>
      <c r="D2395" s="404" t="s">
        <v>5013</v>
      </c>
      <c r="E2395" s="404" t="s">
        <v>5014</v>
      </c>
      <c r="F2395" s="404" t="s">
        <v>3168</v>
      </c>
      <c r="G2395" s="367" t="s">
        <v>2097</v>
      </c>
      <c r="H2395" s="400" t="s">
        <v>2098</v>
      </c>
    </row>
    <row r="2396" spans="2:8" s="41" customFormat="1">
      <c r="B2396" s="403" t="s">
        <v>5045</v>
      </c>
      <c r="C2396" s="404" t="s">
        <v>5046</v>
      </c>
      <c r="D2396" s="404" t="s">
        <v>5013</v>
      </c>
      <c r="E2396" s="404" t="s">
        <v>5014</v>
      </c>
      <c r="F2396" s="404" t="s">
        <v>3168</v>
      </c>
      <c r="G2396" s="367" t="s">
        <v>2097</v>
      </c>
      <c r="H2396" s="400" t="s">
        <v>2098</v>
      </c>
    </row>
    <row r="2397" spans="2:8" s="41" customFormat="1">
      <c r="B2397" s="403" t="s">
        <v>5047</v>
      </c>
      <c r="C2397" s="404" t="s">
        <v>5048</v>
      </c>
      <c r="D2397" s="404" t="s">
        <v>5013</v>
      </c>
      <c r="E2397" s="404" t="s">
        <v>5014</v>
      </c>
      <c r="F2397" s="404" t="s">
        <v>3168</v>
      </c>
      <c r="G2397" s="367" t="s">
        <v>2097</v>
      </c>
      <c r="H2397" s="400" t="s">
        <v>2098</v>
      </c>
    </row>
    <row r="2398" spans="2:8" s="41" customFormat="1">
      <c r="B2398" s="403" t="s">
        <v>5049</v>
      </c>
      <c r="C2398" s="404" t="s">
        <v>5050</v>
      </c>
      <c r="D2398" s="404" t="s">
        <v>5013</v>
      </c>
      <c r="E2398" s="404" t="s">
        <v>5014</v>
      </c>
      <c r="F2398" s="404" t="s">
        <v>3168</v>
      </c>
      <c r="G2398" s="367" t="s">
        <v>2097</v>
      </c>
      <c r="H2398" s="400" t="s">
        <v>2098</v>
      </c>
    </row>
    <row r="2399" spans="2:8" s="41" customFormat="1">
      <c r="B2399" s="403" t="s">
        <v>5051</v>
      </c>
      <c r="C2399" s="404" t="s">
        <v>5052</v>
      </c>
      <c r="D2399" s="404" t="s">
        <v>5013</v>
      </c>
      <c r="E2399" s="404" t="s">
        <v>5014</v>
      </c>
      <c r="F2399" s="404" t="s">
        <v>3168</v>
      </c>
      <c r="G2399" s="367" t="s">
        <v>2097</v>
      </c>
      <c r="H2399" s="400" t="s">
        <v>2098</v>
      </c>
    </row>
    <row r="2400" spans="2:8" s="41" customFormat="1">
      <c r="B2400" s="403" t="s">
        <v>5053</v>
      </c>
      <c r="C2400" s="404" t="s">
        <v>5054</v>
      </c>
      <c r="D2400" s="404" t="s">
        <v>5013</v>
      </c>
      <c r="E2400" s="404" t="s">
        <v>5014</v>
      </c>
      <c r="F2400" s="404" t="s">
        <v>3168</v>
      </c>
      <c r="G2400" s="367" t="s">
        <v>2097</v>
      </c>
      <c r="H2400" s="400" t="s">
        <v>2098</v>
      </c>
    </row>
    <row r="2401" spans="2:8" s="41" customFormat="1">
      <c r="B2401" s="403" t="s">
        <v>5055</v>
      </c>
      <c r="C2401" s="404" t="s">
        <v>5056</v>
      </c>
      <c r="D2401" s="404" t="s">
        <v>5013</v>
      </c>
      <c r="E2401" s="404" t="s">
        <v>5014</v>
      </c>
      <c r="F2401" s="404" t="s">
        <v>3168</v>
      </c>
      <c r="G2401" s="367" t="s">
        <v>2097</v>
      </c>
      <c r="H2401" s="400" t="s">
        <v>2098</v>
      </c>
    </row>
    <row r="2402" spans="2:8" s="41" customFormat="1">
      <c r="B2402" s="403" t="s">
        <v>5057</v>
      </c>
      <c r="C2402" s="404" t="s">
        <v>5058</v>
      </c>
      <c r="D2402" s="404" t="s">
        <v>5013</v>
      </c>
      <c r="E2402" s="404" t="s">
        <v>5014</v>
      </c>
      <c r="F2402" s="404" t="s">
        <v>3168</v>
      </c>
      <c r="G2402" s="367" t="s">
        <v>2097</v>
      </c>
      <c r="H2402" s="400" t="s">
        <v>2098</v>
      </c>
    </row>
    <row r="2403" spans="2:8" s="41" customFormat="1">
      <c r="B2403" s="403" t="s">
        <v>5059</v>
      </c>
      <c r="C2403" s="404" t="s">
        <v>5060</v>
      </c>
      <c r="D2403" s="404" t="s">
        <v>5013</v>
      </c>
      <c r="E2403" s="404" t="s">
        <v>5014</v>
      </c>
      <c r="F2403" s="404" t="s">
        <v>3168</v>
      </c>
      <c r="G2403" s="367" t="s">
        <v>2097</v>
      </c>
      <c r="H2403" s="400" t="s">
        <v>2098</v>
      </c>
    </row>
    <row r="2404" spans="2:8" s="41" customFormat="1">
      <c r="B2404" s="403" t="s">
        <v>5061</v>
      </c>
      <c r="C2404" s="404" t="s">
        <v>5062</v>
      </c>
      <c r="D2404" s="404" t="s">
        <v>5013</v>
      </c>
      <c r="E2404" s="404" t="s">
        <v>5014</v>
      </c>
      <c r="F2404" s="404" t="s">
        <v>3168</v>
      </c>
      <c r="G2404" s="367" t="s">
        <v>2097</v>
      </c>
      <c r="H2404" s="400" t="s">
        <v>2098</v>
      </c>
    </row>
    <row r="2405" spans="2:8" s="41" customFormat="1">
      <c r="B2405" s="403" t="s">
        <v>5063</v>
      </c>
      <c r="C2405" s="404" t="s">
        <v>5064</v>
      </c>
      <c r="D2405" s="404" t="s">
        <v>5013</v>
      </c>
      <c r="E2405" s="404" t="s">
        <v>5014</v>
      </c>
      <c r="F2405" s="404" t="s">
        <v>3168</v>
      </c>
      <c r="G2405" s="367" t="s">
        <v>2097</v>
      </c>
      <c r="H2405" s="400" t="s">
        <v>2098</v>
      </c>
    </row>
    <row r="2406" spans="2:8" s="41" customFormat="1">
      <c r="B2406" s="403" t="s">
        <v>5065</v>
      </c>
      <c r="C2406" s="404" t="s">
        <v>5066</v>
      </c>
      <c r="D2406" s="404" t="s">
        <v>5013</v>
      </c>
      <c r="E2406" s="404" t="s">
        <v>5014</v>
      </c>
      <c r="F2406" s="404" t="s">
        <v>3168</v>
      </c>
      <c r="G2406" s="367" t="s">
        <v>2097</v>
      </c>
      <c r="H2406" s="400" t="s">
        <v>2098</v>
      </c>
    </row>
    <row r="2407" spans="2:8" s="41" customFormat="1">
      <c r="B2407" s="403" t="s">
        <v>5067</v>
      </c>
      <c r="C2407" s="404" t="s">
        <v>5068</v>
      </c>
      <c r="D2407" s="404" t="s">
        <v>5013</v>
      </c>
      <c r="E2407" s="404" t="s">
        <v>5014</v>
      </c>
      <c r="F2407" s="404" t="s">
        <v>3168</v>
      </c>
      <c r="G2407" s="367" t="s">
        <v>2097</v>
      </c>
      <c r="H2407" s="400" t="s">
        <v>2098</v>
      </c>
    </row>
    <row r="2408" spans="2:8" s="41" customFormat="1">
      <c r="B2408" s="403" t="s">
        <v>5069</v>
      </c>
      <c r="C2408" s="404" t="s">
        <v>5070</v>
      </c>
      <c r="D2408" s="404" t="s">
        <v>5013</v>
      </c>
      <c r="E2408" s="404" t="s">
        <v>5014</v>
      </c>
      <c r="F2408" s="404" t="s">
        <v>3168</v>
      </c>
      <c r="G2408" s="367" t="s">
        <v>2097</v>
      </c>
      <c r="H2408" s="400" t="s">
        <v>2098</v>
      </c>
    </row>
    <row r="2409" spans="2:8" s="41" customFormat="1">
      <c r="B2409" s="403" t="s">
        <v>5071</v>
      </c>
      <c r="C2409" s="404" t="s">
        <v>5072</v>
      </c>
      <c r="D2409" s="404" t="s">
        <v>5013</v>
      </c>
      <c r="E2409" s="404" t="s">
        <v>5014</v>
      </c>
      <c r="F2409" s="404" t="s">
        <v>3168</v>
      </c>
      <c r="G2409" s="367" t="s">
        <v>2097</v>
      </c>
      <c r="H2409" s="400" t="s">
        <v>2098</v>
      </c>
    </row>
    <row r="2410" spans="2:8" s="41" customFormat="1">
      <c r="B2410" s="403" t="s">
        <v>5073</v>
      </c>
      <c r="C2410" s="404" t="s">
        <v>5074</v>
      </c>
      <c r="D2410" s="404" t="s">
        <v>5013</v>
      </c>
      <c r="E2410" s="404" t="s">
        <v>5014</v>
      </c>
      <c r="F2410" s="404" t="s">
        <v>3168</v>
      </c>
      <c r="G2410" s="367" t="s">
        <v>2097</v>
      </c>
      <c r="H2410" s="400" t="s">
        <v>2098</v>
      </c>
    </row>
    <row r="2411" spans="2:8" s="41" customFormat="1">
      <c r="B2411" s="403" t="s">
        <v>5075</v>
      </c>
      <c r="C2411" s="404" t="s">
        <v>5076</v>
      </c>
      <c r="D2411" s="404" t="s">
        <v>5013</v>
      </c>
      <c r="E2411" s="404" t="s">
        <v>5014</v>
      </c>
      <c r="F2411" s="404" t="s">
        <v>3168</v>
      </c>
      <c r="G2411" s="367" t="s">
        <v>2097</v>
      </c>
      <c r="H2411" s="400" t="s">
        <v>2098</v>
      </c>
    </row>
    <row r="2412" spans="2:8" s="41" customFormat="1">
      <c r="B2412" s="403" t="s">
        <v>5077</v>
      </c>
      <c r="C2412" s="404" t="s">
        <v>5078</v>
      </c>
      <c r="D2412" s="404" t="s">
        <v>5013</v>
      </c>
      <c r="E2412" s="404" t="s">
        <v>5014</v>
      </c>
      <c r="F2412" s="404" t="s">
        <v>3168</v>
      </c>
      <c r="G2412" s="367" t="s">
        <v>2097</v>
      </c>
      <c r="H2412" s="400" t="s">
        <v>2098</v>
      </c>
    </row>
    <row r="2413" spans="2:8" s="41" customFormat="1">
      <c r="B2413" s="403" t="s">
        <v>5079</v>
      </c>
      <c r="C2413" s="404" t="s">
        <v>5080</v>
      </c>
      <c r="D2413" s="404" t="s">
        <v>5013</v>
      </c>
      <c r="E2413" s="404" t="s">
        <v>5014</v>
      </c>
      <c r="F2413" s="404" t="s">
        <v>3168</v>
      </c>
      <c r="G2413" s="367" t="s">
        <v>2097</v>
      </c>
      <c r="H2413" s="400" t="s">
        <v>2098</v>
      </c>
    </row>
    <row r="2414" spans="2:8" s="41" customFormat="1">
      <c r="B2414" s="403" t="s">
        <v>5081</v>
      </c>
      <c r="C2414" s="404" t="s">
        <v>5082</v>
      </c>
      <c r="D2414" s="404" t="s">
        <v>5013</v>
      </c>
      <c r="E2414" s="404" t="s">
        <v>5014</v>
      </c>
      <c r="F2414" s="404" t="s">
        <v>3168</v>
      </c>
      <c r="G2414" s="367" t="s">
        <v>2097</v>
      </c>
      <c r="H2414" s="400" t="s">
        <v>2098</v>
      </c>
    </row>
    <row r="2415" spans="2:8" s="41" customFormat="1">
      <c r="B2415" s="403" t="s">
        <v>5083</v>
      </c>
      <c r="C2415" s="404" t="s">
        <v>5084</v>
      </c>
      <c r="D2415" s="404" t="s">
        <v>5013</v>
      </c>
      <c r="E2415" s="404" t="s">
        <v>5014</v>
      </c>
      <c r="F2415" s="404" t="s">
        <v>3168</v>
      </c>
      <c r="G2415" s="367" t="s">
        <v>2097</v>
      </c>
      <c r="H2415" s="400" t="s">
        <v>2098</v>
      </c>
    </row>
    <row r="2416" spans="2:8" s="41" customFormat="1">
      <c r="B2416" s="403" t="s">
        <v>5085</v>
      </c>
      <c r="C2416" s="404" t="s">
        <v>5086</v>
      </c>
      <c r="D2416" s="404" t="s">
        <v>5013</v>
      </c>
      <c r="E2416" s="404" t="s">
        <v>5014</v>
      </c>
      <c r="F2416" s="404" t="s">
        <v>3168</v>
      </c>
      <c r="G2416" s="367" t="s">
        <v>2097</v>
      </c>
      <c r="H2416" s="400" t="s">
        <v>2098</v>
      </c>
    </row>
    <row r="2417" spans="2:8" s="41" customFormat="1">
      <c r="B2417" s="403" t="s">
        <v>5087</v>
      </c>
      <c r="C2417" s="404" t="s">
        <v>5088</v>
      </c>
      <c r="D2417" s="404" t="s">
        <v>5013</v>
      </c>
      <c r="E2417" s="404" t="s">
        <v>5014</v>
      </c>
      <c r="F2417" s="404" t="s">
        <v>3168</v>
      </c>
      <c r="G2417" s="367" t="s">
        <v>2097</v>
      </c>
      <c r="H2417" s="400" t="s">
        <v>2098</v>
      </c>
    </row>
    <row r="2418" spans="2:8" s="41" customFormat="1">
      <c r="B2418" s="403" t="s">
        <v>5089</v>
      </c>
      <c r="C2418" s="404" t="s">
        <v>5090</v>
      </c>
      <c r="D2418" s="404" t="s">
        <v>5013</v>
      </c>
      <c r="E2418" s="404" t="s">
        <v>5014</v>
      </c>
      <c r="F2418" s="404" t="s">
        <v>3168</v>
      </c>
      <c r="G2418" s="367" t="s">
        <v>2097</v>
      </c>
      <c r="H2418" s="400" t="s">
        <v>2098</v>
      </c>
    </row>
    <row r="2419" spans="2:8" s="41" customFormat="1">
      <c r="B2419" s="403" t="s">
        <v>5091</v>
      </c>
      <c r="C2419" s="404" t="s">
        <v>5092</v>
      </c>
      <c r="D2419" s="404" t="s">
        <v>5013</v>
      </c>
      <c r="E2419" s="404" t="s">
        <v>5014</v>
      </c>
      <c r="F2419" s="404" t="s">
        <v>3168</v>
      </c>
      <c r="G2419" s="367" t="s">
        <v>2097</v>
      </c>
      <c r="H2419" s="400" t="s">
        <v>2098</v>
      </c>
    </row>
    <row r="2420" spans="2:8" s="41" customFormat="1">
      <c r="B2420" s="403" t="s">
        <v>5093</v>
      </c>
      <c r="C2420" s="404" t="s">
        <v>5094</v>
      </c>
      <c r="D2420" s="404" t="s">
        <v>5013</v>
      </c>
      <c r="E2420" s="404" t="s">
        <v>5014</v>
      </c>
      <c r="F2420" s="404" t="s">
        <v>3168</v>
      </c>
      <c r="G2420" s="367" t="s">
        <v>2097</v>
      </c>
      <c r="H2420" s="400" t="s">
        <v>2098</v>
      </c>
    </row>
    <row r="2421" spans="2:8" s="41" customFormat="1">
      <c r="B2421" s="403" t="s">
        <v>5095</v>
      </c>
      <c r="C2421" s="404" t="s">
        <v>5096</v>
      </c>
      <c r="D2421" s="404" t="s">
        <v>5013</v>
      </c>
      <c r="E2421" s="404" t="s">
        <v>5014</v>
      </c>
      <c r="F2421" s="404" t="s">
        <v>3168</v>
      </c>
      <c r="G2421" s="367" t="s">
        <v>2097</v>
      </c>
      <c r="H2421" s="400" t="s">
        <v>2098</v>
      </c>
    </row>
    <row r="2422" spans="2:8" s="41" customFormat="1">
      <c r="B2422" s="403" t="s">
        <v>5097</v>
      </c>
      <c r="C2422" s="404" t="s">
        <v>5098</v>
      </c>
      <c r="D2422" s="404" t="s">
        <v>5013</v>
      </c>
      <c r="E2422" s="404" t="s">
        <v>5014</v>
      </c>
      <c r="F2422" s="404" t="s">
        <v>3168</v>
      </c>
      <c r="G2422" s="367" t="s">
        <v>2097</v>
      </c>
      <c r="H2422" s="400" t="s">
        <v>2098</v>
      </c>
    </row>
    <row r="2423" spans="2:8" s="41" customFormat="1">
      <c r="B2423" s="403" t="s">
        <v>5099</v>
      </c>
      <c r="C2423" s="404" t="s">
        <v>5100</v>
      </c>
      <c r="D2423" s="404" t="s">
        <v>5013</v>
      </c>
      <c r="E2423" s="404" t="s">
        <v>5014</v>
      </c>
      <c r="F2423" s="404" t="s">
        <v>3168</v>
      </c>
      <c r="G2423" s="367" t="s">
        <v>2097</v>
      </c>
      <c r="H2423" s="400" t="s">
        <v>2098</v>
      </c>
    </row>
    <row r="2424" spans="2:8" s="41" customFormat="1">
      <c r="B2424" s="403" t="s">
        <v>5101</v>
      </c>
      <c r="C2424" s="404" t="s">
        <v>5102</v>
      </c>
      <c r="D2424" s="404" t="s">
        <v>5013</v>
      </c>
      <c r="E2424" s="404" t="s">
        <v>5014</v>
      </c>
      <c r="F2424" s="404" t="s">
        <v>3168</v>
      </c>
      <c r="G2424" s="367" t="s">
        <v>2097</v>
      </c>
      <c r="H2424" s="400" t="s">
        <v>2098</v>
      </c>
    </row>
    <row r="2425" spans="2:8" s="41" customFormat="1">
      <c r="B2425" s="403" t="s">
        <v>5103</v>
      </c>
      <c r="C2425" s="404" t="s">
        <v>5104</v>
      </c>
      <c r="D2425" s="404" t="s">
        <v>5105</v>
      </c>
      <c r="E2425" s="404" t="s">
        <v>5106</v>
      </c>
      <c r="F2425" s="404" t="s">
        <v>3511</v>
      </c>
      <c r="G2425" s="367" t="s">
        <v>5107</v>
      </c>
      <c r="H2425" s="400" t="s">
        <v>5108</v>
      </c>
    </row>
    <row r="2426" spans="2:8" s="41" customFormat="1">
      <c r="B2426" s="403" t="s">
        <v>5109</v>
      </c>
      <c r="C2426" s="404" t="s">
        <v>5110</v>
      </c>
      <c r="D2426" s="404" t="s">
        <v>5105</v>
      </c>
      <c r="E2426" s="404" t="s">
        <v>5106</v>
      </c>
      <c r="F2426" s="404" t="s">
        <v>3511</v>
      </c>
      <c r="G2426" s="367" t="s">
        <v>5107</v>
      </c>
      <c r="H2426" s="400" t="s">
        <v>5108</v>
      </c>
    </row>
    <row r="2427" spans="2:8" s="41" customFormat="1">
      <c r="B2427" s="403" t="s">
        <v>5111</v>
      </c>
      <c r="C2427" s="404" t="s">
        <v>5112</v>
      </c>
      <c r="D2427" s="404" t="s">
        <v>5105</v>
      </c>
      <c r="E2427" s="404" t="s">
        <v>5106</v>
      </c>
      <c r="F2427" s="404" t="s">
        <v>3511</v>
      </c>
      <c r="G2427" s="367" t="s">
        <v>5107</v>
      </c>
      <c r="H2427" s="400" t="s">
        <v>5108</v>
      </c>
    </row>
    <row r="2428" spans="2:8" s="41" customFormat="1">
      <c r="B2428" s="403" t="s">
        <v>5113</v>
      </c>
      <c r="C2428" s="404" t="s">
        <v>5114</v>
      </c>
      <c r="D2428" s="404" t="s">
        <v>5105</v>
      </c>
      <c r="E2428" s="404" t="s">
        <v>5106</v>
      </c>
      <c r="F2428" s="404" t="s">
        <v>3511</v>
      </c>
      <c r="G2428" s="367" t="s">
        <v>5107</v>
      </c>
      <c r="H2428" s="400" t="s">
        <v>5108</v>
      </c>
    </row>
    <row r="2429" spans="2:8" s="41" customFormat="1">
      <c r="B2429" s="403" t="s">
        <v>5115</v>
      </c>
      <c r="C2429" s="404" t="s">
        <v>5116</v>
      </c>
      <c r="D2429" s="404" t="s">
        <v>5105</v>
      </c>
      <c r="E2429" s="404" t="s">
        <v>5106</v>
      </c>
      <c r="F2429" s="404" t="s">
        <v>3511</v>
      </c>
      <c r="G2429" s="367" t="s">
        <v>5107</v>
      </c>
      <c r="H2429" s="400" t="s">
        <v>5108</v>
      </c>
    </row>
    <row r="2430" spans="2:8" s="41" customFormat="1">
      <c r="B2430" s="403" t="s">
        <v>5117</v>
      </c>
      <c r="C2430" s="404" t="s">
        <v>5118</v>
      </c>
      <c r="D2430" s="404" t="s">
        <v>5105</v>
      </c>
      <c r="E2430" s="404" t="s">
        <v>5106</v>
      </c>
      <c r="F2430" s="404" t="s">
        <v>3511</v>
      </c>
      <c r="G2430" s="367" t="s">
        <v>5107</v>
      </c>
      <c r="H2430" s="400" t="s">
        <v>5108</v>
      </c>
    </row>
    <row r="2431" spans="2:8" s="41" customFormat="1">
      <c r="B2431" s="403" t="s">
        <v>5119</v>
      </c>
      <c r="C2431" s="404" t="s">
        <v>5120</v>
      </c>
      <c r="D2431" s="404" t="s">
        <v>5105</v>
      </c>
      <c r="E2431" s="404" t="s">
        <v>5106</v>
      </c>
      <c r="F2431" s="404" t="s">
        <v>3511</v>
      </c>
      <c r="G2431" s="367" t="s">
        <v>5107</v>
      </c>
      <c r="H2431" s="400" t="s">
        <v>5108</v>
      </c>
    </row>
    <row r="2432" spans="2:8" s="41" customFormat="1">
      <c r="B2432" s="403" t="s">
        <v>5121</v>
      </c>
      <c r="C2432" s="404" t="s">
        <v>5122</v>
      </c>
      <c r="D2432" s="404" t="s">
        <v>5105</v>
      </c>
      <c r="E2432" s="404" t="s">
        <v>5106</v>
      </c>
      <c r="F2432" s="404" t="s">
        <v>3511</v>
      </c>
      <c r="G2432" s="367" t="s">
        <v>5107</v>
      </c>
      <c r="H2432" s="400" t="s">
        <v>5108</v>
      </c>
    </row>
    <row r="2433" spans="2:8" s="41" customFormat="1">
      <c r="B2433" s="403" t="s">
        <v>5123</v>
      </c>
      <c r="C2433" s="404" t="s">
        <v>5124</v>
      </c>
      <c r="D2433" s="404" t="s">
        <v>5105</v>
      </c>
      <c r="E2433" s="404" t="s">
        <v>5106</v>
      </c>
      <c r="F2433" s="404" t="s">
        <v>3511</v>
      </c>
      <c r="G2433" s="367" t="s">
        <v>5107</v>
      </c>
      <c r="H2433" s="400" t="s">
        <v>5108</v>
      </c>
    </row>
    <row r="2434" spans="2:8" s="41" customFormat="1">
      <c r="B2434" s="403" t="s">
        <v>5125</v>
      </c>
      <c r="C2434" s="404" t="s">
        <v>5126</v>
      </c>
      <c r="D2434" s="404" t="s">
        <v>5105</v>
      </c>
      <c r="E2434" s="404" t="s">
        <v>5106</v>
      </c>
      <c r="F2434" s="404" t="s">
        <v>3511</v>
      </c>
      <c r="G2434" s="367" t="s">
        <v>5107</v>
      </c>
      <c r="H2434" s="400" t="s">
        <v>5108</v>
      </c>
    </row>
    <row r="2435" spans="2:8" s="41" customFormat="1">
      <c r="B2435" s="403" t="s">
        <v>5127</v>
      </c>
      <c r="C2435" s="404" t="s">
        <v>5128</v>
      </c>
      <c r="D2435" s="404" t="s">
        <v>5105</v>
      </c>
      <c r="E2435" s="404" t="s">
        <v>5106</v>
      </c>
      <c r="F2435" s="404" t="s">
        <v>3511</v>
      </c>
      <c r="G2435" s="367" t="s">
        <v>5107</v>
      </c>
      <c r="H2435" s="400" t="s">
        <v>5108</v>
      </c>
    </row>
    <row r="2436" spans="2:8" s="41" customFormat="1">
      <c r="B2436" s="403" t="s">
        <v>5129</v>
      </c>
      <c r="C2436" s="404" t="s">
        <v>5130</v>
      </c>
      <c r="D2436" s="404" t="s">
        <v>5131</v>
      </c>
      <c r="E2436" s="404" t="s">
        <v>5132</v>
      </c>
      <c r="F2436" s="404" t="s">
        <v>3511</v>
      </c>
      <c r="G2436" s="367" t="s">
        <v>5133</v>
      </c>
      <c r="H2436" s="400" t="s">
        <v>5108</v>
      </c>
    </row>
    <row r="2437" spans="2:8" s="41" customFormat="1">
      <c r="B2437" s="403" t="s">
        <v>5134</v>
      </c>
      <c r="C2437" s="404" t="s">
        <v>5135</v>
      </c>
      <c r="D2437" s="404" t="s">
        <v>5131</v>
      </c>
      <c r="E2437" s="404" t="s">
        <v>5132</v>
      </c>
      <c r="F2437" s="404" t="s">
        <v>3511</v>
      </c>
      <c r="G2437" s="367" t="s">
        <v>5133</v>
      </c>
      <c r="H2437" s="400" t="s">
        <v>5108</v>
      </c>
    </row>
    <row r="2438" spans="2:8" s="41" customFormat="1">
      <c r="B2438" s="403" t="s">
        <v>5136</v>
      </c>
      <c r="C2438" s="404" t="s">
        <v>5137</v>
      </c>
      <c r="D2438" s="404" t="s">
        <v>5131</v>
      </c>
      <c r="E2438" s="404" t="s">
        <v>5132</v>
      </c>
      <c r="F2438" s="404" t="s">
        <v>3511</v>
      </c>
      <c r="G2438" s="367" t="s">
        <v>5133</v>
      </c>
      <c r="H2438" s="400" t="s">
        <v>5108</v>
      </c>
    </row>
    <row r="2439" spans="2:8" s="41" customFormat="1">
      <c r="B2439" s="403" t="s">
        <v>5138</v>
      </c>
      <c r="C2439" s="404" t="s">
        <v>5139</v>
      </c>
      <c r="D2439" s="404" t="s">
        <v>5131</v>
      </c>
      <c r="E2439" s="404" t="s">
        <v>5132</v>
      </c>
      <c r="F2439" s="404" t="s">
        <v>3511</v>
      </c>
      <c r="G2439" s="367" t="s">
        <v>5133</v>
      </c>
      <c r="H2439" s="400" t="s">
        <v>5108</v>
      </c>
    </row>
    <row r="2440" spans="2:8" s="41" customFormat="1">
      <c r="B2440" s="403" t="s">
        <v>5140</v>
      </c>
      <c r="C2440" s="404" t="s">
        <v>5141</v>
      </c>
      <c r="D2440" s="404" t="s">
        <v>5131</v>
      </c>
      <c r="E2440" s="404" t="s">
        <v>5132</v>
      </c>
      <c r="F2440" s="404" t="s">
        <v>3511</v>
      </c>
      <c r="G2440" s="367" t="s">
        <v>5133</v>
      </c>
      <c r="H2440" s="400" t="s">
        <v>5108</v>
      </c>
    </row>
    <row r="2441" spans="2:8" s="41" customFormat="1">
      <c r="B2441" s="403" t="s">
        <v>5142</v>
      </c>
      <c r="C2441" s="404" t="s">
        <v>5143</v>
      </c>
      <c r="D2441" s="404" t="s">
        <v>5131</v>
      </c>
      <c r="E2441" s="404" t="s">
        <v>5132</v>
      </c>
      <c r="F2441" s="404" t="s">
        <v>3511</v>
      </c>
      <c r="G2441" s="367" t="s">
        <v>5133</v>
      </c>
      <c r="H2441" s="400" t="s">
        <v>5108</v>
      </c>
    </row>
    <row r="2442" spans="2:8" s="41" customFormat="1">
      <c r="B2442" s="403" t="s">
        <v>5144</v>
      </c>
      <c r="C2442" s="404" t="s">
        <v>5145</v>
      </c>
      <c r="D2442" s="404" t="s">
        <v>5131</v>
      </c>
      <c r="E2442" s="404" t="s">
        <v>5132</v>
      </c>
      <c r="F2442" s="404" t="s">
        <v>3511</v>
      </c>
      <c r="G2442" s="367" t="s">
        <v>5133</v>
      </c>
      <c r="H2442" s="400" t="s">
        <v>5108</v>
      </c>
    </row>
    <row r="2443" spans="2:8" s="41" customFormat="1">
      <c r="B2443" s="403" t="s">
        <v>5146</v>
      </c>
      <c r="C2443" s="404" t="s">
        <v>5147</v>
      </c>
      <c r="D2443" s="404" t="s">
        <v>5131</v>
      </c>
      <c r="E2443" s="404" t="s">
        <v>5132</v>
      </c>
      <c r="F2443" s="404" t="s">
        <v>3511</v>
      </c>
      <c r="G2443" s="367" t="s">
        <v>5133</v>
      </c>
      <c r="H2443" s="400" t="s">
        <v>5108</v>
      </c>
    </row>
    <row r="2444" spans="2:8" s="41" customFormat="1">
      <c r="B2444" s="403" t="s">
        <v>5148</v>
      </c>
      <c r="C2444" s="404" t="s">
        <v>5149</v>
      </c>
      <c r="D2444" s="404" t="s">
        <v>5131</v>
      </c>
      <c r="E2444" s="404" t="s">
        <v>5132</v>
      </c>
      <c r="F2444" s="404" t="s">
        <v>3511</v>
      </c>
      <c r="G2444" s="367" t="s">
        <v>5133</v>
      </c>
      <c r="H2444" s="400" t="s">
        <v>5108</v>
      </c>
    </row>
    <row r="2445" spans="2:8" s="41" customFormat="1">
      <c r="B2445" s="403" t="s">
        <v>5150</v>
      </c>
      <c r="C2445" s="404" t="s">
        <v>5151</v>
      </c>
      <c r="D2445" s="404" t="s">
        <v>5131</v>
      </c>
      <c r="E2445" s="404" t="s">
        <v>5132</v>
      </c>
      <c r="F2445" s="404" t="s">
        <v>3511</v>
      </c>
      <c r="G2445" s="367" t="s">
        <v>5133</v>
      </c>
      <c r="H2445" s="400" t="s">
        <v>5108</v>
      </c>
    </row>
    <row r="2446" spans="2:8" s="41" customFormat="1">
      <c r="B2446" s="403" t="s">
        <v>5152</v>
      </c>
      <c r="C2446" s="404" t="s">
        <v>5153</v>
      </c>
      <c r="D2446" s="404" t="s">
        <v>5131</v>
      </c>
      <c r="E2446" s="404" t="s">
        <v>5132</v>
      </c>
      <c r="F2446" s="404" t="s">
        <v>3511</v>
      </c>
      <c r="G2446" s="367" t="s">
        <v>5133</v>
      </c>
      <c r="H2446" s="400" t="s">
        <v>5108</v>
      </c>
    </row>
    <row r="2447" spans="2:8" s="41" customFormat="1">
      <c r="B2447" s="403" t="s">
        <v>5154</v>
      </c>
      <c r="C2447" s="404" t="s">
        <v>5155</v>
      </c>
      <c r="D2447" s="404" t="s">
        <v>5131</v>
      </c>
      <c r="E2447" s="404" t="s">
        <v>5132</v>
      </c>
      <c r="F2447" s="404" t="s">
        <v>3511</v>
      </c>
      <c r="G2447" s="367" t="s">
        <v>5133</v>
      </c>
      <c r="H2447" s="400" t="s">
        <v>5108</v>
      </c>
    </row>
    <row r="2448" spans="2:8" s="41" customFormat="1">
      <c r="B2448" s="403" t="s">
        <v>5156</v>
      </c>
      <c r="C2448" s="404" t="s">
        <v>5157</v>
      </c>
      <c r="D2448" s="404" t="s">
        <v>5131</v>
      </c>
      <c r="E2448" s="404" t="s">
        <v>5132</v>
      </c>
      <c r="F2448" s="404" t="s">
        <v>3511</v>
      </c>
      <c r="G2448" s="367" t="s">
        <v>5133</v>
      </c>
      <c r="H2448" s="400" t="s">
        <v>5108</v>
      </c>
    </row>
    <row r="2449" spans="2:8" s="41" customFormat="1">
      <c r="B2449" s="403" t="s">
        <v>5158</v>
      </c>
      <c r="C2449" s="404" t="s">
        <v>5159</v>
      </c>
      <c r="D2449" s="404" t="s">
        <v>5131</v>
      </c>
      <c r="E2449" s="404" t="s">
        <v>5132</v>
      </c>
      <c r="F2449" s="404" t="s">
        <v>3511</v>
      </c>
      <c r="G2449" s="367" t="s">
        <v>5133</v>
      </c>
      <c r="H2449" s="400" t="s">
        <v>5108</v>
      </c>
    </row>
    <row r="2450" spans="2:8" s="41" customFormat="1">
      <c r="B2450" s="403" t="s">
        <v>5160</v>
      </c>
      <c r="C2450" s="404" t="s">
        <v>5161</v>
      </c>
      <c r="D2450" s="404" t="s">
        <v>5131</v>
      </c>
      <c r="E2450" s="404" t="s">
        <v>5132</v>
      </c>
      <c r="F2450" s="404" t="s">
        <v>3511</v>
      </c>
      <c r="G2450" s="367" t="s">
        <v>5133</v>
      </c>
      <c r="H2450" s="400" t="s">
        <v>5108</v>
      </c>
    </row>
    <row r="2451" spans="2:8" s="41" customFormat="1">
      <c r="B2451" s="403" t="s">
        <v>5162</v>
      </c>
      <c r="C2451" s="404" t="s">
        <v>5163</v>
      </c>
      <c r="D2451" s="404" t="s">
        <v>5131</v>
      </c>
      <c r="E2451" s="404" t="s">
        <v>5132</v>
      </c>
      <c r="F2451" s="404" t="s">
        <v>3511</v>
      </c>
      <c r="G2451" s="367" t="s">
        <v>5133</v>
      </c>
      <c r="H2451" s="400" t="s">
        <v>5108</v>
      </c>
    </row>
    <row r="2452" spans="2:8" s="41" customFormat="1">
      <c r="B2452" s="403" t="s">
        <v>5164</v>
      </c>
      <c r="C2452" s="404" t="s">
        <v>5165</v>
      </c>
      <c r="D2452" s="404" t="s">
        <v>5131</v>
      </c>
      <c r="E2452" s="404" t="s">
        <v>5132</v>
      </c>
      <c r="F2452" s="404" t="s">
        <v>3511</v>
      </c>
      <c r="G2452" s="367" t="s">
        <v>5133</v>
      </c>
      <c r="H2452" s="400" t="s">
        <v>5108</v>
      </c>
    </row>
    <row r="2453" spans="2:8" s="41" customFormat="1">
      <c r="B2453" s="403" t="s">
        <v>5166</v>
      </c>
      <c r="C2453" s="404" t="s">
        <v>5167</v>
      </c>
      <c r="D2453" s="404" t="s">
        <v>5131</v>
      </c>
      <c r="E2453" s="404" t="s">
        <v>5132</v>
      </c>
      <c r="F2453" s="404" t="s">
        <v>3511</v>
      </c>
      <c r="G2453" s="367" t="s">
        <v>5133</v>
      </c>
      <c r="H2453" s="400" t="s">
        <v>5108</v>
      </c>
    </row>
    <row r="2454" spans="2:8" s="41" customFormat="1">
      <c r="B2454" s="403" t="s">
        <v>5168</v>
      </c>
      <c r="C2454" s="404" t="s">
        <v>5169</v>
      </c>
      <c r="D2454" s="404" t="s">
        <v>5170</v>
      </c>
      <c r="E2454" s="404" t="s">
        <v>5171</v>
      </c>
      <c r="F2454" s="404" t="s">
        <v>3511</v>
      </c>
      <c r="G2454" s="367" t="s">
        <v>5133</v>
      </c>
      <c r="H2454" s="400" t="s">
        <v>5108</v>
      </c>
    </row>
    <row r="2455" spans="2:8" s="41" customFormat="1">
      <c r="B2455" s="403" t="s">
        <v>5172</v>
      </c>
      <c r="C2455" s="404" t="s">
        <v>5173</v>
      </c>
      <c r="D2455" s="404" t="s">
        <v>5170</v>
      </c>
      <c r="E2455" s="404" t="s">
        <v>5171</v>
      </c>
      <c r="F2455" s="404" t="s">
        <v>3511</v>
      </c>
      <c r="G2455" s="367" t="s">
        <v>5133</v>
      </c>
      <c r="H2455" s="400" t="s">
        <v>5108</v>
      </c>
    </row>
    <row r="2456" spans="2:8" s="41" customFormat="1">
      <c r="B2456" s="403" t="s">
        <v>5174</v>
      </c>
      <c r="C2456" s="404" t="s">
        <v>5175</v>
      </c>
      <c r="D2456" s="404" t="s">
        <v>5170</v>
      </c>
      <c r="E2456" s="404" t="s">
        <v>5171</v>
      </c>
      <c r="F2456" s="404" t="s">
        <v>3511</v>
      </c>
      <c r="G2456" s="367" t="s">
        <v>5133</v>
      </c>
      <c r="H2456" s="400" t="s">
        <v>5108</v>
      </c>
    </row>
    <row r="2457" spans="2:8" s="41" customFormat="1">
      <c r="B2457" s="403" t="s">
        <v>5176</v>
      </c>
      <c r="C2457" s="404" t="s">
        <v>5177</v>
      </c>
      <c r="D2457" s="404" t="s">
        <v>5170</v>
      </c>
      <c r="E2457" s="404" t="s">
        <v>5171</v>
      </c>
      <c r="F2457" s="404" t="s">
        <v>3511</v>
      </c>
      <c r="G2457" s="367" t="s">
        <v>5133</v>
      </c>
      <c r="H2457" s="400" t="s">
        <v>5108</v>
      </c>
    </row>
    <row r="2458" spans="2:8" s="41" customFormat="1">
      <c r="B2458" s="403" t="s">
        <v>5178</v>
      </c>
      <c r="C2458" s="404" t="s">
        <v>5179</v>
      </c>
      <c r="D2458" s="404" t="s">
        <v>5170</v>
      </c>
      <c r="E2458" s="404" t="s">
        <v>5171</v>
      </c>
      <c r="F2458" s="404" t="s">
        <v>3511</v>
      </c>
      <c r="G2458" s="367" t="s">
        <v>5133</v>
      </c>
      <c r="H2458" s="400" t="s">
        <v>5108</v>
      </c>
    </row>
    <row r="2459" spans="2:8" s="41" customFormat="1">
      <c r="B2459" s="403" t="s">
        <v>5180</v>
      </c>
      <c r="C2459" s="404" t="s">
        <v>5181</v>
      </c>
      <c r="D2459" s="404" t="s">
        <v>5170</v>
      </c>
      <c r="E2459" s="404" t="s">
        <v>5171</v>
      </c>
      <c r="F2459" s="404" t="s">
        <v>3511</v>
      </c>
      <c r="G2459" s="367" t="s">
        <v>5182</v>
      </c>
      <c r="H2459" s="400" t="s">
        <v>5108</v>
      </c>
    </row>
    <row r="2460" spans="2:8" s="41" customFormat="1">
      <c r="B2460" s="403" t="s">
        <v>5183</v>
      </c>
      <c r="C2460" s="404" t="s">
        <v>5184</v>
      </c>
      <c r="D2460" s="404" t="s">
        <v>5170</v>
      </c>
      <c r="E2460" s="404" t="s">
        <v>5171</v>
      </c>
      <c r="F2460" s="404" t="s">
        <v>3511</v>
      </c>
      <c r="G2460" s="367" t="s">
        <v>5185</v>
      </c>
      <c r="H2460" s="400" t="s">
        <v>5186</v>
      </c>
    </row>
    <row r="2461" spans="2:8" s="41" customFormat="1">
      <c r="B2461" s="403" t="s">
        <v>5187</v>
      </c>
      <c r="C2461" s="404" t="s">
        <v>5188</v>
      </c>
      <c r="D2461" s="404" t="s">
        <v>5170</v>
      </c>
      <c r="E2461" s="404" t="s">
        <v>5171</v>
      </c>
      <c r="F2461" s="404" t="s">
        <v>3511</v>
      </c>
      <c r="G2461" s="367" t="s">
        <v>5133</v>
      </c>
      <c r="H2461" s="400" t="s">
        <v>5108</v>
      </c>
    </row>
    <row r="2462" spans="2:8" s="41" customFormat="1">
      <c r="B2462" s="403" t="s">
        <v>5189</v>
      </c>
      <c r="C2462" s="404" t="s">
        <v>5190</v>
      </c>
      <c r="D2462" s="404" t="s">
        <v>5170</v>
      </c>
      <c r="E2462" s="404" t="s">
        <v>5171</v>
      </c>
      <c r="F2462" s="404" t="s">
        <v>3511</v>
      </c>
      <c r="G2462" s="367" t="s">
        <v>5185</v>
      </c>
      <c r="H2462" s="400" t="s">
        <v>5186</v>
      </c>
    </row>
    <row r="2463" spans="2:8" s="41" customFormat="1">
      <c r="B2463" s="403" t="s">
        <v>5191</v>
      </c>
      <c r="C2463" s="404" t="s">
        <v>5192</v>
      </c>
      <c r="D2463" s="404" t="s">
        <v>5170</v>
      </c>
      <c r="E2463" s="404" t="s">
        <v>5171</v>
      </c>
      <c r="F2463" s="404" t="s">
        <v>3511</v>
      </c>
      <c r="G2463" s="367" t="s">
        <v>5133</v>
      </c>
      <c r="H2463" s="400" t="s">
        <v>5108</v>
      </c>
    </row>
    <row r="2464" spans="2:8" s="41" customFormat="1">
      <c r="B2464" s="403" t="s">
        <v>5193</v>
      </c>
      <c r="C2464" s="404" t="s">
        <v>5194</v>
      </c>
      <c r="D2464" s="404" t="s">
        <v>5170</v>
      </c>
      <c r="E2464" s="404" t="s">
        <v>5171</v>
      </c>
      <c r="F2464" s="404" t="s">
        <v>3511</v>
      </c>
      <c r="G2464" s="367" t="s">
        <v>5185</v>
      </c>
      <c r="H2464" s="400" t="s">
        <v>5186</v>
      </c>
    </row>
    <row r="2465" spans="2:8" s="41" customFormat="1">
      <c r="B2465" s="403" t="s">
        <v>5195</v>
      </c>
      <c r="C2465" s="404" t="s">
        <v>5196</v>
      </c>
      <c r="D2465" s="404" t="s">
        <v>5170</v>
      </c>
      <c r="E2465" s="404" t="s">
        <v>5171</v>
      </c>
      <c r="F2465" s="404" t="s">
        <v>3511</v>
      </c>
      <c r="G2465" s="367" t="s">
        <v>5185</v>
      </c>
      <c r="H2465" s="400" t="s">
        <v>5186</v>
      </c>
    </row>
    <row r="2466" spans="2:8" s="41" customFormat="1">
      <c r="B2466" s="403" t="s">
        <v>5197</v>
      </c>
      <c r="C2466" s="404" t="s">
        <v>5198</v>
      </c>
      <c r="D2466" s="404" t="s">
        <v>5170</v>
      </c>
      <c r="E2466" s="404" t="s">
        <v>5171</v>
      </c>
      <c r="F2466" s="404" t="s">
        <v>3511</v>
      </c>
      <c r="G2466" s="367" t="s">
        <v>5133</v>
      </c>
      <c r="H2466" s="400" t="s">
        <v>5108</v>
      </c>
    </row>
    <row r="2467" spans="2:8" s="41" customFormat="1">
      <c r="B2467" s="403" t="s">
        <v>5199</v>
      </c>
      <c r="C2467" s="404" t="s">
        <v>5200</v>
      </c>
      <c r="D2467" s="404" t="s">
        <v>5170</v>
      </c>
      <c r="E2467" s="404" t="s">
        <v>5171</v>
      </c>
      <c r="F2467" s="404" t="s">
        <v>3511</v>
      </c>
      <c r="G2467" s="367" t="s">
        <v>5185</v>
      </c>
      <c r="H2467" s="400" t="s">
        <v>5186</v>
      </c>
    </row>
    <row r="2468" spans="2:8" s="41" customFormat="1">
      <c r="B2468" s="403" t="s">
        <v>5201</v>
      </c>
      <c r="C2468" s="404" t="s">
        <v>5202</v>
      </c>
      <c r="D2468" s="404" t="s">
        <v>5170</v>
      </c>
      <c r="E2468" s="404" t="s">
        <v>5171</v>
      </c>
      <c r="F2468" s="404" t="s">
        <v>3511</v>
      </c>
      <c r="G2468" s="367" t="s">
        <v>5185</v>
      </c>
      <c r="H2468" s="400" t="s">
        <v>5186</v>
      </c>
    </row>
    <row r="2469" spans="2:8" s="41" customFormat="1">
      <c r="B2469" s="403" t="s">
        <v>5203</v>
      </c>
      <c r="C2469" s="404" t="s">
        <v>5204</v>
      </c>
      <c r="D2469" s="404" t="s">
        <v>5170</v>
      </c>
      <c r="E2469" s="404" t="s">
        <v>5171</v>
      </c>
      <c r="F2469" s="404" t="s">
        <v>3511</v>
      </c>
      <c r="G2469" s="367" t="s">
        <v>5185</v>
      </c>
      <c r="H2469" s="400" t="s">
        <v>5186</v>
      </c>
    </row>
    <row r="2470" spans="2:8" s="41" customFormat="1">
      <c r="B2470" s="403" t="s">
        <v>5205</v>
      </c>
      <c r="C2470" s="404" t="s">
        <v>5206</v>
      </c>
      <c r="D2470" s="404" t="s">
        <v>5170</v>
      </c>
      <c r="E2470" s="404" t="s">
        <v>5171</v>
      </c>
      <c r="F2470" s="404" t="s">
        <v>3511</v>
      </c>
      <c r="G2470" s="367" t="s">
        <v>5185</v>
      </c>
      <c r="H2470" s="400" t="s">
        <v>5186</v>
      </c>
    </row>
    <row r="2471" spans="2:8" s="41" customFormat="1">
      <c r="B2471" s="403" t="s">
        <v>5207</v>
      </c>
      <c r="C2471" s="404" t="s">
        <v>5208</v>
      </c>
      <c r="D2471" s="404" t="s">
        <v>5209</v>
      </c>
      <c r="E2471" s="404" t="s">
        <v>5210</v>
      </c>
      <c r="F2471" s="404" t="s">
        <v>3511</v>
      </c>
      <c r="G2471" s="367" t="s">
        <v>5133</v>
      </c>
      <c r="H2471" s="400" t="s">
        <v>5108</v>
      </c>
    </row>
    <row r="2472" spans="2:8" s="41" customFormat="1">
      <c r="B2472" s="403" t="s">
        <v>5211</v>
      </c>
      <c r="C2472" s="404" t="s">
        <v>5212</v>
      </c>
      <c r="D2472" s="404" t="s">
        <v>5209</v>
      </c>
      <c r="E2472" s="404" t="s">
        <v>5210</v>
      </c>
      <c r="F2472" s="404" t="s">
        <v>3511</v>
      </c>
      <c r="G2472" s="367" t="s">
        <v>5133</v>
      </c>
      <c r="H2472" s="400" t="s">
        <v>5108</v>
      </c>
    </row>
    <row r="2473" spans="2:8" s="41" customFormat="1">
      <c r="B2473" s="403" t="s">
        <v>5213</v>
      </c>
      <c r="C2473" s="404" t="s">
        <v>5214</v>
      </c>
      <c r="D2473" s="404" t="s">
        <v>5209</v>
      </c>
      <c r="E2473" s="404" t="s">
        <v>5210</v>
      </c>
      <c r="F2473" s="404" t="s">
        <v>3511</v>
      </c>
      <c r="G2473" s="367" t="s">
        <v>5133</v>
      </c>
      <c r="H2473" s="400" t="s">
        <v>5108</v>
      </c>
    </row>
    <row r="2474" spans="2:8" s="41" customFormat="1">
      <c r="B2474" s="403" t="s">
        <v>5215</v>
      </c>
      <c r="C2474" s="404" t="s">
        <v>5216</v>
      </c>
      <c r="D2474" s="404" t="s">
        <v>5209</v>
      </c>
      <c r="E2474" s="404" t="s">
        <v>5210</v>
      </c>
      <c r="F2474" s="404" t="s">
        <v>3511</v>
      </c>
      <c r="G2474" s="367" t="s">
        <v>5133</v>
      </c>
      <c r="H2474" s="400" t="s">
        <v>5108</v>
      </c>
    </row>
    <row r="2475" spans="2:8" s="41" customFormat="1">
      <c r="B2475" s="403" t="s">
        <v>5217</v>
      </c>
      <c r="C2475" s="404" t="s">
        <v>5218</v>
      </c>
      <c r="D2475" s="404" t="s">
        <v>5209</v>
      </c>
      <c r="E2475" s="404" t="s">
        <v>5210</v>
      </c>
      <c r="F2475" s="404" t="s">
        <v>3511</v>
      </c>
      <c r="G2475" s="367" t="s">
        <v>5185</v>
      </c>
      <c r="H2475" s="400" t="s">
        <v>5186</v>
      </c>
    </row>
    <row r="2476" spans="2:8" s="41" customFormat="1">
      <c r="B2476" s="403" t="s">
        <v>5219</v>
      </c>
      <c r="C2476" s="404" t="s">
        <v>5220</v>
      </c>
      <c r="D2476" s="404" t="s">
        <v>5209</v>
      </c>
      <c r="E2476" s="404" t="s">
        <v>5210</v>
      </c>
      <c r="F2476" s="404" t="s">
        <v>3511</v>
      </c>
      <c r="G2476" s="367" t="s">
        <v>5133</v>
      </c>
      <c r="H2476" s="400" t="s">
        <v>5108</v>
      </c>
    </row>
    <row r="2477" spans="2:8" s="41" customFormat="1">
      <c r="B2477" s="403" t="s">
        <v>5221</v>
      </c>
      <c r="C2477" s="404" t="s">
        <v>5222</v>
      </c>
      <c r="D2477" s="404" t="s">
        <v>5209</v>
      </c>
      <c r="E2477" s="404" t="s">
        <v>5210</v>
      </c>
      <c r="F2477" s="404" t="s">
        <v>3511</v>
      </c>
      <c r="G2477" s="367" t="s">
        <v>5133</v>
      </c>
      <c r="H2477" s="400" t="s">
        <v>5108</v>
      </c>
    </row>
    <row r="2478" spans="2:8" s="41" customFormat="1">
      <c r="B2478" s="403" t="s">
        <v>5223</v>
      </c>
      <c r="C2478" s="404" t="s">
        <v>5224</v>
      </c>
      <c r="D2478" s="404" t="s">
        <v>5209</v>
      </c>
      <c r="E2478" s="404" t="s">
        <v>5210</v>
      </c>
      <c r="F2478" s="404" t="s">
        <v>3511</v>
      </c>
      <c r="G2478" s="367" t="s">
        <v>5133</v>
      </c>
      <c r="H2478" s="400" t="s">
        <v>5108</v>
      </c>
    </row>
    <row r="2479" spans="2:8" s="41" customFormat="1">
      <c r="B2479" s="403" t="s">
        <v>5225</v>
      </c>
      <c r="C2479" s="404" t="s">
        <v>5226</v>
      </c>
      <c r="D2479" s="404" t="s">
        <v>5209</v>
      </c>
      <c r="E2479" s="404" t="s">
        <v>5210</v>
      </c>
      <c r="F2479" s="404" t="s">
        <v>3511</v>
      </c>
      <c r="G2479" s="367" t="s">
        <v>5133</v>
      </c>
      <c r="H2479" s="400" t="s">
        <v>5108</v>
      </c>
    </row>
    <row r="2480" spans="2:8" s="41" customFormat="1">
      <c r="B2480" s="403" t="s">
        <v>5227</v>
      </c>
      <c r="C2480" s="404" t="s">
        <v>5228</v>
      </c>
      <c r="D2480" s="404" t="s">
        <v>5209</v>
      </c>
      <c r="E2480" s="404" t="s">
        <v>5210</v>
      </c>
      <c r="F2480" s="404" t="s">
        <v>3511</v>
      </c>
      <c r="G2480" s="367" t="s">
        <v>5133</v>
      </c>
      <c r="H2480" s="400" t="s">
        <v>5108</v>
      </c>
    </row>
    <row r="2481" spans="2:8" s="41" customFormat="1">
      <c r="B2481" s="403" t="s">
        <v>5229</v>
      </c>
      <c r="C2481" s="404" t="s">
        <v>5230</v>
      </c>
      <c r="D2481" s="404" t="s">
        <v>5209</v>
      </c>
      <c r="E2481" s="404" t="s">
        <v>5210</v>
      </c>
      <c r="F2481" s="404" t="s">
        <v>3511</v>
      </c>
      <c r="G2481" s="367" t="s">
        <v>5133</v>
      </c>
      <c r="H2481" s="400" t="s">
        <v>5108</v>
      </c>
    </row>
    <row r="2482" spans="2:8" s="41" customFormat="1">
      <c r="B2482" s="403" t="s">
        <v>5231</v>
      </c>
      <c r="C2482" s="404" t="s">
        <v>5232</v>
      </c>
      <c r="D2482" s="404" t="s">
        <v>5209</v>
      </c>
      <c r="E2482" s="404" t="s">
        <v>5210</v>
      </c>
      <c r="F2482" s="404" t="s">
        <v>3511</v>
      </c>
      <c r="G2482" s="367" t="s">
        <v>5133</v>
      </c>
      <c r="H2482" s="400" t="s">
        <v>5108</v>
      </c>
    </row>
    <row r="2483" spans="2:8" s="41" customFormat="1">
      <c r="B2483" s="403" t="s">
        <v>5233</v>
      </c>
      <c r="C2483" s="404" t="s">
        <v>5234</v>
      </c>
      <c r="D2483" s="404" t="s">
        <v>5209</v>
      </c>
      <c r="E2483" s="404" t="s">
        <v>5210</v>
      </c>
      <c r="F2483" s="404" t="s">
        <v>3511</v>
      </c>
      <c r="G2483" s="367" t="s">
        <v>5133</v>
      </c>
      <c r="H2483" s="400" t="s">
        <v>5108</v>
      </c>
    </row>
    <row r="2484" spans="2:8" s="41" customFormat="1">
      <c r="B2484" s="403" t="s">
        <v>5235</v>
      </c>
      <c r="C2484" s="404" t="s">
        <v>5236</v>
      </c>
      <c r="D2484" s="404" t="s">
        <v>5209</v>
      </c>
      <c r="E2484" s="404" t="s">
        <v>5210</v>
      </c>
      <c r="F2484" s="404" t="s">
        <v>3511</v>
      </c>
      <c r="G2484" s="367" t="s">
        <v>5133</v>
      </c>
      <c r="H2484" s="400" t="s">
        <v>5108</v>
      </c>
    </row>
    <row r="2485" spans="2:8" s="41" customFormat="1">
      <c r="B2485" s="403" t="s">
        <v>5237</v>
      </c>
      <c r="C2485" s="404" t="s">
        <v>5238</v>
      </c>
      <c r="D2485" s="404" t="s">
        <v>5209</v>
      </c>
      <c r="E2485" s="404" t="s">
        <v>5210</v>
      </c>
      <c r="F2485" s="404" t="s">
        <v>3511</v>
      </c>
      <c r="G2485" s="367" t="s">
        <v>5133</v>
      </c>
      <c r="H2485" s="400" t="s">
        <v>5108</v>
      </c>
    </row>
    <row r="2486" spans="2:8" s="41" customFormat="1">
      <c r="B2486" s="403" t="s">
        <v>5239</v>
      </c>
      <c r="C2486" s="404" t="s">
        <v>5240</v>
      </c>
      <c r="D2486" s="404" t="s">
        <v>5209</v>
      </c>
      <c r="E2486" s="404" t="s">
        <v>5210</v>
      </c>
      <c r="F2486" s="404" t="s">
        <v>3511</v>
      </c>
      <c r="G2486" s="367" t="s">
        <v>5133</v>
      </c>
      <c r="H2486" s="400" t="s">
        <v>5108</v>
      </c>
    </row>
    <row r="2487" spans="2:8" s="41" customFormat="1">
      <c r="B2487" s="403" t="s">
        <v>5241</v>
      </c>
      <c r="C2487" s="404" t="s">
        <v>5242</v>
      </c>
      <c r="D2487" s="404" t="s">
        <v>5209</v>
      </c>
      <c r="E2487" s="404" t="s">
        <v>5210</v>
      </c>
      <c r="F2487" s="404" t="s">
        <v>3511</v>
      </c>
      <c r="G2487" s="367" t="s">
        <v>5133</v>
      </c>
      <c r="H2487" s="400" t="s">
        <v>5108</v>
      </c>
    </row>
    <row r="2488" spans="2:8" s="41" customFormat="1">
      <c r="B2488" s="403" t="s">
        <v>5243</v>
      </c>
      <c r="C2488" s="404" t="s">
        <v>5244</v>
      </c>
      <c r="D2488" s="404" t="s">
        <v>5209</v>
      </c>
      <c r="E2488" s="404" t="s">
        <v>5210</v>
      </c>
      <c r="F2488" s="404" t="s">
        <v>3511</v>
      </c>
      <c r="G2488" s="367" t="s">
        <v>5133</v>
      </c>
      <c r="H2488" s="400" t="s">
        <v>5108</v>
      </c>
    </row>
    <row r="2489" spans="2:8" s="41" customFormat="1">
      <c r="B2489" s="403" t="s">
        <v>5245</v>
      </c>
      <c r="C2489" s="404" t="s">
        <v>5246</v>
      </c>
      <c r="D2489" s="404" t="s">
        <v>5209</v>
      </c>
      <c r="E2489" s="404" t="s">
        <v>5210</v>
      </c>
      <c r="F2489" s="404" t="s">
        <v>3511</v>
      </c>
      <c r="G2489" s="367" t="s">
        <v>5133</v>
      </c>
      <c r="H2489" s="400" t="s">
        <v>5108</v>
      </c>
    </row>
    <row r="2490" spans="2:8" s="41" customFormat="1">
      <c r="B2490" s="403" t="s">
        <v>5247</v>
      </c>
      <c r="C2490" s="404" t="s">
        <v>5248</v>
      </c>
      <c r="D2490" s="404" t="s">
        <v>5209</v>
      </c>
      <c r="E2490" s="404" t="s">
        <v>5210</v>
      </c>
      <c r="F2490" s="404" t="s">
        <v>3511</v>
      </c>
      <c r="G2490" s="367" t="s">
        <v>5133</v>
      </c>
      <c r="H2490" s="400" t="s">
        <v>5108</v>
      </c>
    </row>
    <row r="2491" spans="2:8" s="41" customFormat="1">
      <c r="B2491" s="403" t="s">
        <v>5249</v>
      </c>
      <c r="C2491" s="404" t="s">
        <v>5250</v>
      </c>
      <c r="D2491" s="404" t="s">
        <v>5209</v>
      </c>
      <c r="E2491" s="404" t="s">
        <v>5210</v>
      </c>
      <c r="F2491" s="404" t="s">
        <v>3511</v>
      </c>
      <c r="G2491" s="367" t="s">
        <v>5182</v>
      </c>
      <c r="H2491" s="400" t="s">
        <v>5108</v>
      </c>
    </row>
    <row r="2492" spans="2:8" s="41" customFormat="1">
      <c r="B2492" s="403" t="s">
        <v>5251</v>
      </c>
      <c r="C2492" s="404" t="s">
        <v>5252</v>
      </c>
      <c r="D2492" s="404" t="s">
        <v>5209</v>
      </c>
      <c r="E2492" s="404" t="s">
        <v>5210</v>
      </c>
      <c r="F2492" s="404" t="s">
        <v>3511</v>
      </c>
      <c r="G2492" s="367" t="s">
        <v>5185</v>
      </c>
      <c r="H2492" s="400" t="s">
        <v>5186</v>
      </c>
    </row>
    <row r="2493" spans="2:8" s="41" customFormat="1">
      <c r="B2493" s="403" t="s">
        <v>5253</v>
      </c>
      <c r="C2493" s="404" t="s">
        <v>5254</v>
      </c>
      <c r="D2493" s="404" t="s">
        <v>5209</v>
      </c>
      <c r="E2493" s="404" t="s">
        <v>5210</v>
      </c>
      <c r="F2493" s="404" t="s">
        <v>3511</v>
      </c>
      <c r="G2493" s="367" t="s">
        <v>5133</v>
      </c>
      <c r="H2493" s="400" t="s">
        <v>5108</v>
      </c>
    </row>
    <row r="2494" spans="2:8" s="41" customFormat="1">
      <c r="B2494" s="403" t="s">
        <v>5255</v>
      </c>
      <c r="C2494" s="404" t="s">
        <v>5256</v>
      </c>
      <c r="D2494" s="404" t="s">
        <v>5209</v>
      </c>
      <c r="E2494" s="404" t="s">
        <v>5210</v>
      </c>
      <c r="F2494" s="404" t="s">
        <v>3511</v>
      </c>
      <c r="G2494" s="367" t="s">
        <v>5185</v>
      </c>
      <c r="H2494" s="400" t="s">
        <v>5186</v>
      </c>
    </row>
    <row r="2495" spans="2:8" s="41" customFormat="1">
      <c r="B2495" s="403" t="s">
        <v>5257</v>
      </c>
      <c r="C2495" s="404" t="s">
        <v>5258</v>
      </c>
      <c r="D2495" s="404" t="s">
        <v>5259</v>
      </c>
      <c r="E2495" s="404" t="s">
        <v>5260</v>
      </c>
      <c r="F2495" s="404" t="s">
        <v>3511</v>
      </c>
      <c r="G2495" s="367" t="s">
        <v>5185</v>
      </c>
      <c r="H2495" s="400" t="s">
        <v>5186</v>
      </c>
    </row>
    <row r="2496" spans="2:8" s="41" customFormat="1">
      <c r="B2496" s="403" t="s">
        <v>5261</v>
      </c>
      <c r="C2496" s="404" t="s">
        <v>5262</v>
      </c>
      <c r="D2496" s="404" t="s">
        <v>5259</v>
      </c>
      <c r="E2496" s="404" t="s">
        <v>5260</v>
      </c>
      <c r="F2496" s="404" t="s">
        <v>3511</v>
      </c>
      <c r="G2496" s="367" t="s">
        <v>5107</v>
      </c>
      <c r="H2496" s="400" t="s">
        <v>5108</v>
      </c>
    </row>
    <row r="2497" spans="2:8" s="41" customFormat="1">
      <c r="B2497" s="403" t="s">
        <v>5263</v>
      </c>
      <c r="C2497" s="404" t="s">
        <v>5264</v>
      </c>
      <c r="D2497" s="404" t="s">
        <v>5259</v>
      </c>
      <c r="E2497" s="404" t="s">
        <v>5260</v>
      </c>
      <c r="F2497" s="404" t="s">
        <v>3511</v>
      </c>
      <c r="G2497" s="367" t="s">
        <v>5107</v>
      </c>
      <c r="H2497" s="400" t="s">
        <v>5108</v>
      </c>
    </row>
    <row r="2498" spans="2:8" s="41" customFormat="1">
      <c r="B2498" s="403" t="s">
        <v>5265</v>
      </c>
      <c r="C2498" s="404" t="s">
        <v>5266</v>
      </c>
      <c r="D2498" s="404" t="s">
        <v>5259</v>
      </c>
      <c r="E2498" s="404" t="s">
        <v>5260</v>
      </c>
      <c r="F2498" s="404" t="s">
        <v>3511</v>
      </c>
      <c r="G2498" s="367" t="s">
        <v>5107</v>
      </c>
      <c r="H2498" s="400" t="s">
        <v>5108</v>
      </c>
    </row>
    <row r="2499" spans="2:8" s="41" customFormat="1">
      <c r="B2499" s="403" t="s">
        <v>5267</v>
      </c>
      <c r="C2499" s="404" t="s">
        <v>5268</v>
      </c>
      <c r="D2499" s="404" t="s">
        <v>5259</v>
      </c>
      <c r="E2499" s="404" t="s">
        <v>5260</v>
      </c>
      <c r="F2499" s="404" t="s">
        <v>3511</v>
      </c>
      <c r="G2499" s="367" t="s">
        <v>5107</v>
      </c>
      <c r="H2499" s="400" t="s">
        <v>5108</v>
      </c>
    </row>
    <row r="2500" spans="2:8" s="41" customFormat="1">
      <c r="B2500" s="403" t="s">
        <v>5269</v>
      </c>
      <c r="C2500" s="404" t="s">
        <v>5270</v>
      </c>
      <c r="D2500" s="404" t="s">
        <v>5259</v>
      </c>
      <c r="E2500" s="404" t="s">
        <v>5260</v>
      </c>
      <c r="F2500" s="404" t="s">
        <v>3511</v>
      </c>
      <c r="G2500" s="367" t="s">
        <v>5107</v>
      </c>
      <c r="H2500" s="400" t="s">
        <v>5108</v>
      </c>
    </row>
    <row r="2501" spans="2:8" s="41" customFormat="1">
      <c r="B2501" s="403" t="s">
        <v>5271</v>
      </c>
      <c r="C2501" s="404" t="s">
        <v>5272</v>
      </c>
      <c r="D2501" s="404" t="s">
        <v>5259</v>
      </c>
      <c r="E2501" s="404" t="s">
        <v>5260</v>
      </c>
      <c r="F2501" s="404" t="s">
        <v>3511</v>
      </c>
      <c r="G2501" s="367" t="s">
        <v>5107</v>
      </c>
      <c r="H2501" s="400" t="s">
        <v>5108</v>
      </c>
    </row>
    <row r="2502" spans="2:8" s="41" customFormat="1">
      <c r="B2502" s="403" t="s">
        <v>5273</v>
      </c>
      <c r="C2502" s="404" t="s">
        <v>5274</v>
      </c>
      <c r="D2502" s="404" t="s">
        <v>5259</v>
      </c>
      <c r="E2502" s="404" t="s">
        <v>5260</v>
      </c>
      <c r="F2502" s="404" t="s">
        <v>3511</v>
      </c>
      <c r="G2502" s="367" t="s">
        <v>5107</v>
      </c>
      <c r="H2502" s="400" t="s">
        <v>5108</v>
      </c>
    </row>
    <row r="2503" spans="2:8" s="41" customFormat="1">
      <c r="B2503" s="403" t="s">
        <v>5275</v>
      </c>
      <c r="C2503" s="404" t="s">
        <v>5276</v>
      </c>
      <c r="D2503" s="404" t="s">
        <v>5259</v>
      </c>
      <c r="E2503" s="404" t="s">
        <v>5260</v>
      </c>
      <c r="F2503" s="404" t="s">
        <v>3511</v>
      </c>
      <c r="G2503" s="367" t="s">
        <v>5107</v>
      </c>
      <c r="H2503" s="400" t="s">
        <v>5108</v>
      </c>
    </row>
    <row r="2504" spans="2:8" s="41" customFormat="1">
      <c r="B2504" s="403" t="s">
        <v>5277</v>
      </c>
      <c r="C2504" s="404" t="s">
        <v>5278</v>
      </c>
      <c r="D2504" s="404" t="s">
        <v>5259</v>
      </c>
      <c r="E2504" s="404" t="s">
        <v>5260</v>
      </c>
      <c r="F2504" s="404" t="s">
        <v>3511</v>
      </c>
      <c r="G2504" s="367" t="s">
        <v>5107</v>
      </c>
      <c r="H2504" s="400" t="s">
        <v>5108</v>
      </c>
    </row>
    <row r="2505" spans="2:8" s="41" customFormat="1">
      <c r="B2505" s="403" t="s">
        <v>5279</v>
      </c>
      <c r="C2505" s="404" t="s">
        <v>5280</v>
      </c>
      <c r="D2505" s="404" t="s">
        <v>5259</v>
      </c>
      <c r="E2505" s="404" t="s">
        <v>5260</v>
      </c>
      <c r="F2505" s="404" t="s">
        <v>3511</v>
      </c>
      <c r="G2505" s="367" t="s">
        <v>5107</v>
      </c>
      <c r="H2505" s="400" t="s">
        <v>5108</v>
      </c>
    </row>
    <row r="2506" spans="2:8" s="41" customFormat="1">
      <c r="B2506" s="403" t="s">
        <v>5281</v>
      </c>
      <c r="C2506" s="404" t="s">
        <v>5282</v>
      </c>
      <c r="D2506" s="404" t="s">
        <v>5259</v>
      </c>
      <c r="E2506" s="404" t="s">
        <v>5260</v>
      </c>
      <c r="F2506" s="404" t="s">
        <v>3511</v>
      </c>
      <c r="G2506" s="367" t="s">
        <v>5107</v>
      </c>
      <c r="H2506" s="400" t="s">
        <v>5108</v>
      </c>
    </row>
    <row r="2507" spans="2:8" s="41" customFormat="1">
      <c r="B2507" s="403" t="s">
        <v>5283</v>
      </c>
      <c r="C2507" s="404" t="s">
        <v>5284</v>
      </c>
      <c r="D2507" s="404" t="s">
        <v>5259</v>
      </c>
      <c r="E2507" s="404" t="s">
        <v>5260</v>
      </c>
      <c r="F2507" s="404" t="s">
        <v>3511</v>
      </c>
      <c r="G2507" s="367" t="s">
        <v>5107</v>
      </c>
      <c r="H2507" s="400" t="s">
        <v>5108</v>
      </c>
    </row>
    <row r="2508" spans="2:8" s="41" customFormat="1">
      <c r="B2508" s="403" t="s">
        <v>5285</v>
      </c>
      <c r="C2508" s="404" t="s">
        <v>5286</v>
      </c>
      <c r="D2508" s="404" t="s">
        <v>5259</v>
      </c>
      <c r="E2508" s="404" t="s">
        <v>5260</v>
      </c>
      <c r="F2508" s="404" t="s">
        <v>3511</v>
      </c>
      <c r="G2508" s="367" t="s">
        <v>5107</v>
      </c>
      <c r="H2508" s="400" t="s">
        <v>5108</v>
      </c>
    </row>
    <row r="2509" spans="2:8" s="41" customFormat="1">
      <c r="B2509" s="403" t="s">
        <v>5287</v>
      </c>
      <c r="C2509" s="404" t="s">
        <v>5288</v>
      </c>
      <c r="D2509" s="404" t="s">
        <v>5259</v>
      </c>
      <c r="E2509" s="404" t="s">
        <v>5260</v>
      </c>
      <c r="F2509" s="404" t="s">
        <v>3511</v>
      </c>
      <c r="G2509" s="367" t="s">
        <v>5185</v>
      </c>
      <c r="H2509" s="400" t="s">
        <v>5186</v>
      </c>
    </row>
    <row r="2510" spans="2:8" s="41" customFormat="1">
      <c r="B2510" s="403" t="s">
        <v>5289</v>
      </c>
      <c r="C2510" s="404" t="s">
        <v>5290</v>
      </c>
      <c r="D2510" s="404" t="s">
        <v>5291</v>
      </c>
      <c r="E2510" s="404" t="s">
        <v>5292</v>
      </c>
      <c r="F2510" s="404" t="s">
        <v>2096</v>
      </c>
      <c r="G2510" s="367" t="s">
        <v>5107</v>
      </c>
      <c r="H2510" s="400" t="s">
        <v>5108</v>
      </c>
    </row>
    <row r="2511" spans="2:8" s="41" customFormat="1">
      <c r="B2511" s="403" t="s">
        <v>5293</v>
      </c>
      <c r="C2511" s="404" t="s">
        <v>5294</v>
      </c>
      <c r="D2511" s="404" t="s">
        <v>5291</v>
      </c>
      <c r="E2511" s="404" t="s">
        <v>5292</v>
      </c>
      <c r="F2511" s="404" t="s">
        <v>2096</v>
      </c>
      <c r="G2511" s="367" t="s">
        <v>5107</v>
      </c>
      <c r="H2511" s="400" t="s">
        <v>5108</v>
      </c>
    </row>
    <row r="2512" spans="2:8" s="41" customFormat="1">
      <c r="B2512" s="403" t="s">
        <v>5295</v>
      </c>
      <c r="C2512" s="404" t="s">
        <v>5296</v>
      </c>
      <c r="D2512" s="404" t="s">
        <v>5291</v>
      </c>
      <c r="E2512" s="404" t="s">
        <v>5292</v>
      </c>
      <c r="F2512" s="404" t="s">
        <v>2096</v>
      </c>
      <c r="G2512" s="367" t="s">
        <v>5107</v>
      </c>
      <c r="H2512" s="400" t="s">
        <v>5108</v>
      </c>
    </row>
    <row r="2513" spans="2:8" s="41" customFormat="1">
      <c r="B2513" s="403" t="s">
        <v>5297</v>
      </c>
      <c r="C2513" s="404" t="s">
        <v>5298</v>
      </c>
      <c r="D2513" s="404" t="s">
        <v>5291</v>
      </c>
      <c r="E2513" s="404" t="s">
        <v>5292</v>
      </c>
      <c r="F2513" s="404" t="s">
        <v>2096</v>
      </c>
      <c r="G2513" s="367" t="s">
        <v>5107</v>
      </c>
      <c r="H2513" s="400" t="s">
        <v>5108</v>
      </c>
    </row>
    <row r="2514" spans="2:8" s="41" customFormat="1">
      <c r="B2514" s="403" t="s">
        <v>5299</v>
      </c>
      <c r="C2514" s="404" t="s">
        <v>5300</v>
      </c>
      <c r="D2514" s="404" t="s">
        <v>5291</v>
      </c>
      <c r="E2514" s="404" t="s">
        <v>5292</v>
      </c>
      <c r="F2514" s="404" t="s">
        <v>2096</v>
      </c>
      <c r="G2514" s="367" t="s">
        <v>5107</v>
      </c>
      <c r="H2514" s="400" t="s">
        <v>5108</v>
      </c>
    </row>
    <row r="2515" spans="2:8" s="41" customFormat="1">
      <c r="B2515" s="403" t="s">
        <v>5301</v>
      </c>
      <c r="C2515" s="404" t="s">
        <v>5302</v>
      </c>
      <c r="D2515" s="404" t="s">
        <v>5291</v>
      </c>
      <c r="E2515" s="404" t="s">
        <v>5292</v>
      </c>
      <c r="F2515" s="404" t="s">
        <v>2096</v>
      </c>
      <c r="G2515" s="367" t="s">
        <v>5107</v>
      </c>
      <c r="H2515" s="400" t="s">
        <v>5108</v>
      </c>
    </row>
    <row r="2516" spans="2:8" s="41" customFormat="1">
      <c r="B2516" s="403" t="s">
        <v>5303</v>
      </c>
      <c r="C2516" s="404" t="s">
        <v>5304</v>
      </c>
      <c r="D2516" s="404" t="s">
        <v>5291</v>
      </c>
      <c r="E2516" s="404" t="s">
        <v>5292</v>
      </c>
      <c r="F2516" s="404" t="s">
        <v>2096</v>
      </c>
      <c r="G2516" s="367" t="s">
        <v>5107</v>
      </c>
      <c r="H2516" s="400" t="s">
        <v>5108</v>
      </c>
    </row>
    <row r="2517" spans="2:8" s="41" customFormat="1">
      <c r="B2517" s="403" t="s">
        <v>5305</v>
      </c>
      <c r="C2517" s="404" t="s">
        <v>5306</v>
      </c>
      <c r="D2517" s="404" t="s">
        <v>5291</v>
      </c>
      <c r="E2517" s="404" t="s">
        <v>5292</v>
      </c>
      <c r="F2517" s="404" t="s">
        <v>2096</v>
      </c>
      <c r="G2517" s="367" t="s">
        <v>5107</v>
      </c>
      <c r="H2517" s="400" t="s">
        <v>5108</v>
      </c>
    </row>
    <row r="2518" spans="2:8" s="41" customFormat="1">
      <c r="B2518" s="403" t="s">
        <v>5307</v>
      </c>
      <c r="C2518" s="404" t="s">
        <v>5308</v>
      </c>
      <c r="D2518" s="404" t="s">
        <v>5291</v>
      </c>
      <c r="E2518" s="404" t="s">
        <v>5292</v>
      </c>
      <c r="F2518" s="404" t="s">
        <v>2096</v>
      </c>
      <c r="G2518" s="367" t="s">
        <v>5107</v>
      </c>
      <c r="H2518" s="400" t="s">
        <v>5108</v>
      </c>
    </row>
    <row r="2519" spans="2:8" s="41" customFormat="1">
      <c r="B2519" s="403" t="s">
        <v>5309</v>
      </c>
      <c r="C2519" s="404" t="s">
        <v>5310</v>
      </c>
      <c r="D2519" s="404" t="s">
        <v>5291</v>
      </c>
      <c r="E2519" s="404" t="s">
        <v>5292</v>
      </c>
      <c r="F2519" s="404" t="s">
        <v>2096</v>
      </c>
      <c r="G2519" s="367" t="s">
        <v>5107</v>
      </c>
      <c r="H2519" s="400" t="s">
        <v>5108</v>
      </c>
    </row>
    <row r="2520" spans="2:8" s="41" customFormat="1">
      <c r="B2520" s="403" t="s">
        <v>5311</v>
      </c>
      <c r="C2520" s="404" t="s">
        <v>5312</v>
      </c>
      <c r="D2520" s="404" t="s">
        <v>5291</v>
      </c>
      <c r="E2520" s="404" t="s">
        <v>5292</v>
      </c>
      <c r="F2520" s="404" t="s">
        <v>2096</v>
      </c>
      <c r="G2520" s="367" t="s">
        <v>5107</v>
      </c>
      <c r="H2520" s="400" t="s">
        <v>5108</v>
      </c>
    </row>
    <row r="2521" spans="2:8" s="41" customFormat="1">
      <c r="B2521" s="403" t="s">
        <v>5313</v>
      </c>
      <c r="C2521" s="404" t="s">
        <v>5314</v>
      </c>
      <c r="D2521" s="404" t="s">
        <v>5291</v>
      </c>
      <c r="E2521" s="404" t="s">
        <v>5292</v>
      </c>
      <c r="F2521" s="404" t="s">
        <v>2096</v>
      </c>
      <c r="G2521" s="367" t="s">
        <v>5107</v>
      </c>
      <c r="H2521" s="400" t="s">
        <v>5108</v>
      </c>
    </row>
    <row r="2522" spans="2:8" s="41" customFormat="1">
      <c r="B2522" s="403" t="s">
        <v>5315</v>
      </c>
      <c r="C2522" s="404" t="s">
        <v>5316</v>
      </c>
      <c r="D2522" s="404" t="s">
        <v>5291</v>
      </c>
      <c r="E2522" s="404" t="s">
        <v>5292</v>
      </c>
      <c r="F2522" s="404" t="s">
        <v>2096</v>
      </c>
      <c r="G2522" s="367" t="s">
        <v>5107</v>
      </c>
      <c r="H2522" s="400" t="s">
        <v>5108</v>
      </c>
    </row>
    <row r="2523" spans="2:8" s="41" customFormat="1">
      <c r="B2523" s="403" t="s">
        <v>5317</v>
      </c>
      <c r="C2523" s="404" t="s">
        <v>5318</v>
      </c>
      <c r="D2523" s="404" t="s">
        <v>5291</v>
      </c>
      <c r="E2523" s="404" t="s">
        <v>5292</v>
      </c>
      <c r="F2523" s="404" t="s">
        <v>2096</v>
      </c>
      <c r="G2523" s="367" t="s">
        <v>5107</v>
      </c>
      <c r="H2523" s="400" t="s">
        <v>5108</v>
      </c>
    </row>
    <row r="2524" spans="2:8" s="41" customFormat="1">
      <c r="B2524" s="403" t="s">
        <v>5319</v>
      </c>
      <c r="C2524" s="404" t="s">
        <v>5320</v>
      </c>
      <c r="D2524" s="404" t="s">
        <v>5291</v>
      </c>
      <c r="E2524" s="404" t="s">
        <v>5292</v>
      </c>
      <c r="F2524" s="404" t="s">
        <v>2096</v>
      </c>
      <c r="G2524" s="367" t="s">
        <v>5107</v>
      </c>
      <c r="H2524" s="400" t="s">
        <v>5108</v>
      </c>
    </row>
    <row r="2525" spans="2:8" s="41" customFormat="1">
      <c r="B2525" s="403" t="s">
        <v>5321</v>
      </c>
      <c r="C2525" s="404" t="s">
        <v>5322</v>
      </c>
      <c r="D2525" s="404" t="s">
        <v>5291</v>
      </c>
      <c r="E2525" s="404" t="s">
        <v>5292</v>
      </c>
      <c r="F2525" s="404" t="s">
        <v>2096</v>
      </c>
      <c r="G2525" s="367" t="s">
        <v>5107</v>
      </c>
      <c r="H2525" s="400" t="s">
        <v>5108</v>
      </c>
    </row>
    <row r="2526" spans="2:8" s="41" customFormat="1">
      <c r="B2526" s="403" t="s">
        <v>5323</v>
      </c>
      <c r="C2526" s="404" t="s">
        <v>5324</v>
      </c>
      <c r="D2526" s="404" t="s">
        <v>5325</v>
      </c>
      <c r="E2526" s="404" t="s">
        <v>5326</v>
      </c>
      <c r="F2526" s="404" t="s">
        <v>2096</v>
      </c>
      <c r="G2526" s="367" t="s">
        <v>5185</v>
      </c>
      <c r="H2526" s="400" t="s">
        <v>5186</v>
      </c>
    </row>
    <row r="2527" spans="2:8" s="41" customFormat="1">
      <c r="B2527" s="403" t="s">
        <v>5327</v>
      </c>
      <c r="C2527" s="404" t="s">
        <v>5328</v>
      </c>
      <c r="D2527" s="404" t="s">
        <v>5325</v>
      </c>
      <c r="E2527" s="404" t="s">
        <v>5326</v>
      </c>
      <c r="F2527" s="404" t="s">
        <v>2096</v>
      </c>
      <c r="G2527" s="367" t="s">
        <v>5185</v>
      </c>
      <c r="H2527" s="400" t="s">
        <v>5186</v>
      </c>
    </row>
    <row r="2528" spans="2:8" s="41" customFormat="1">
      <c r="B2528" s="403" t="s">
        <v>5329</v>
      </c>
      <c r="C2528" s="404" t="s">
        <v>5330</v>
      </c>
      <c r="D2528" s="404" t="s">
        <v>5325</v>
      </c>
      <c r="E2528" s="404" t="s">
        <v>5326</v>
      </c>
      <c r="F2528" s="404" t="s">
        <v>2096</v>
      </c>
      <c r="G2528" s="367" t="s">
        <v>5185</v>
      </c>
      <c r="H2528" s="400" t="s">
        <v>5186</v>
      </c>
    </row>
    <row r="2529" spans="2:8" s="41" customFormat="1">
      <c r="B2529" s="403" t="s">
        <v>5331</v>
      </c>
      <c r="C2529" s="404" t="s">
        <v>5332</v>
      </c>
      <c r="D2529" s="404" t="s">
        <v>5325</v>
      </c>
      <c r="E2529" s="404" t="s">
        <v>5326</v>
      </c>
      <c r="F2529" s="404" t="s">
        <v>2096</v>
      </c>
      <c r="G2529" s="367" t="s">
        <v>5333</v>
      </c>
      <c r="H2529" s="400" t="s">
        <v>5108</v>
      </c>
    </row>
    <row r="2530" spans="2:8" s="41" customFormat="1">
      <c r="B2530" s="403" t="s">
        <v>5334</v>
      </c>
      <c r="C2530" s="404" t="s">
        <v>5335</v>
      </c>
      <c r="D2530" s="404" t="s">
        <v>5325</v>
      </c>
      <c r="E2530" s="404" t="s">
        <v>5326</v>
      </c>
      <c r="F2530" s="404" t="s">
        <v>2096</v>
      </c>
      <c r="G2530" s="367" t="s">
        <v>5333</v>
      </c>
      <c r="H2530" s="400" t="s">
        <v>5108</v>
      </c>
    </row>
    <row r="2531" spans="2:8" s="41" customFormat="1">
      <c r="B2531" s="403" t="s">
        <v>5336</v>
      </c>
      <c r="C2531" s="404" t="s">
        <v>5337</v>
      </c>
      <c r="D2531" s="404" t="s">
        <v>5325</v>
      </c>
      <c r="E2531" s="404" t="s">
        <v>5326</v>
      </c>
      <c r="F2531" s="404" t="s">
        <v>2096</v>
      </c>
      <c r="G2531" s="367" t="s">
        <v>5333</v>
      </c>
      <c r="H2531" s="400" t="s">
        <v>5108</v>
      </c>
    </row>
    <row r="2532" spans="2:8" s="41" customFormat="1">
      <c r="B2532" s="403" t="s">
        <v>5338</v>
      </c>
      <c r="C2532" s="404" t="s">
        <v>5339</v>
      </c>
      <c r="D2532" s="404" t="s">
        <v>5325</v>
      </c>
      <c r="E2532" s="404" t="s">
        <v>5326</v>
      </c>
      <c r="F2532" s="404" t="s">
        <v>2096</v>
      </c>
      <c r="G2532" s="367" t="s">
        <v>5333</v>
      </c>
      <c r="H2532" s="400" t="s">
        <v>5108</v>
      </c>
    </row>
    <row r="2533" spans="2:8" s="41" customFormat="1">
      <c r="B2533" s="403" t="s">
        <v>5340</v>
      </c>
      <c r="C2533" s="404" t="s">
        <v>5341</v>
      </c>
      <c r="D2533" s="404" t="s">
        <v>5325</v>
      </c>
      <c r="E2533" s="404" t="s">
        <v>5326</v>
      </c>
      <c r="F2533" s="404" t="s">
        <v>2096</v>
      </c>
      <c r="G2533" s="367" t="s">
        <v>5333</v>
      </c>
      <c r="H2533" s="400" t="s">
        <v>5108</v>
      </c>
    </row>
    <row r="2534" spans="2:8" s="41" customFormat="1">
      <c r="B2534" s="403" t="s">
        <v>5342</v>
      </c>
      <c r="C2534" s="404" t="s">
        <v>5343</v>
      </c>
      <c r="D2534" s="404" t="s">
        <v>5325</v>
      </c>
      <c r="E2534" s="404" t="s">
        <v>5326</v>
      </c>
      <c r="F2534" s="404" t="s">
        <v>2096</v>
      </c>
      <c r="G2534" s="367" t="s">
        <v>5333</v>
      </c>
      <c r="H2534" s="400" t="s">
        <v>5108</v>
      </c>
    </row>
    <row r="2535" spans="2:8" s="41" customFormat="1">
      <c r="B2535" s="403" t="s">
        <v>5344</v>
      </c>
      <c r="C2535" s="404" t="s">
        <v>5345</v>
      </c>
      <c r="D2535" s="404" t="s">
        <v>5325</v>
      </c>
      <c r="E2535" s="404" t="s">
        <v>5326</v>
      </c>
      <c r="F2535" s="404" t="s">
        <v>2096</v>
      </c>
      <c r="G2535" s="367" t="s">
        <v>5333</v>
      </c>
      <c r="H2535" s="400" t="s">
        <v>5108</v>
      </c>
    </row>
    <row r="2536" spans="2:8" s="41" customFormat="1">
      <c r="B2536" s="403" t="s">
        <v>5346</v>
      </c>
      <c r="C2536" s="404" t="s">
        <v>5347</v>
      </c>
      <c r="D2536" s="404" t="s">
        <v>5325</v>
      </c>
      <c r="E2536" s="404" t="s">
        <v>5326</v>
      </c>
      <c r="F2536" s="404" t="s">
        <v>2096</v>
      </c>
      <c r="G2536" s="367" t="s">
        <v>5333</v>
      </c>
      <c r="H2536" s="400" t="s">
        <v>5108</v>
      </c>
    </row>
    <row r="2537" spans="2:8" s="41" customFormat="1">
      <c r="B2537" s="403" t="s">
        <v>5348</v>
      </c>
      <c r="C2537" s="404" t="s">
        <v>5349</v>
      </c>
      <c r="D2537" s="404" t="s">
        <v>5325</v>
      </c>
      <c r="E2537" s="404" t="s">
        <v>5326</v>
      </c>
      <c r="F2537" s="404" t="s">
        <v>2096</v>
      </c>
      <c r="G2537" s="367" t="s">
        <v>5333</v>
      </c>
      <c r="H2537" s="400" t="s">
        <v>5108</v>
      </c>
    </row>
    <row r="2538" spans="2:8" s="41" customFormat="1">
      <c r="B2538" s="403" t="s">
        <v>5350</v>
      </c>
      <c r="C2538" s="404" t="s">
        <v>5351</v>
      </c>
      <c r="D2538" s="404" t="s">
        <v>5325</v>
      </c>
      <c r="E2538" s="404" t="s">
        <v>5326</v>
      </c>
      <c r="F2538" s="404" t="s">
        <v>2096</v>
      </c>
      <c r="G2538" s="367" t="s">
        <v>5333</v>
      </c>
      <c r="H2538" s="400" t="s">
        <v>5108</v>
      </c>
    </row>
    <row r="2539" spans="2:8" s="41" customFormat="1">
      <c r="B2539" s="403" t="s">
        <v>5352</v>
      </c>
      <c r="C2539" s="404" t="s">
        <v>5353</v>
      </c>
      <c r="D2539" s="404" t="s">
        <v>5325</v>
      </c>
      <c r="E2539" s="404" t="s">
        <v>5326</v>
      </c>
      <c r="F2539" s="404" t="s">
        <v>2096</v>
      </c>
      <c r="G2539" s="367" t="s">
        <v>5333</v>
      </c>
      <c r="H2539" s="400" t="s">
        <v>5108</v>
      </c>
    </row>
    <row r="2540" spans="2:8" s="41" customFormat="1">
      <c r="B2540" s="403" t="s">
        <v>5354</v>
      </c>
      <c r="C2540" s="404" t="s">
        <v>5355</v>
      </c>
      <c r="D2540" s="404" t="s">
        <v>5325</v>
      </c>
      <c r="E2540" s="404" t="s">
        <v>5326</v>
      </c>
      <c r="F2540" s="404" t="s">
        <v>2096</v>
      </c>
      <c r="G2540" s="367" t="s">
        <v>5333</v>
      </c>
      <c r="H2540" s="400" t="s">
        <v>5108</v>
      </c>
    </row>
    <row r="2541" spans="2:8" s="41" customFormat="1">
      <c r="B2541" s="403" t="s">
        <v>5356</v>
      </c>
      <c r="C2541" s="404" t="s">
        <v>5357</v>
      </c>
      <c r="D2541" s="404" t="s">
        <v>5325</v>
      </c>
      <c r="E2541" s="404" t="s">
        <v>5326</v>
      </c>
      <c r="F2541" s="404" t="s">
        <v>2096</v>
      </c>
      <c r="G2541" s="367" t="s">
        <v>5333</v>
      </c>
      <c r="H2541" s="400" t="s">
        <v>5108</v>
      </c>
    </row>
    <row r="2542" spans="2:8" s="41" customFormat="1">
      <c r="B2542" s="403" t="s">
        <v>5358</v>
      </c>
      <c r="C2542" s="404" t="s">
        <v>5359</v>
      </c>
      <c r="D2542" s="404" t="s">
        <v>5325</v>
      </c>
      <c r="E2542" s="404" t="s">
        <v>5326</v>
      </c>
      <c r="F2542" s="404" t="s">
        <v>2096</v>
      </c>
      <c r="G2542" s="367" t="s">
        <v>5333</v>
      </c>
      <c r="H2542" s="400" t="s">
        <v>5108</v>
      </c>
    </row>
    <row r="2543" spans="2:8" s="41" customFormat="1">
      <c r="B2543" s="403" t="s">
        <v>5360</v>
      </c>
      <c r="C2543" s="404" t="s">
        <v>5361</v>
      </c>
      <c r="D2543" s="404" t="s">
        <v>5325</v>
      </c>
      <c r="E2543" s="404" t="s">
        <v>5326</v>
      </c>
      <c r="F2543" s="404" t="s">
        <v>2096</v>
      </c>
      <c r="G2543" s="367" t="s">
        <v>5333</v>
      </c>
      <c r="H2543" s="400" t="s">
        <v>5108</v>
      </c>
    </row>
    <row r="2544" spans="2:8" s="41" customFormat="1">
      <c r="B2544" s="403" t="s">
        <v>5362</v>
      </c>
      <c r="C2544" s="404" t="s">
        <v>5363</v>
      </c>
      <c r="D2544" s="404" t="s">
        <v>5325</v>
      </c>
      <c r="E2544" s="404" t="s">
        <v>5326</v>
      </c>
      <c r="F2544" s="404" t="s">
        <v>2096</v>
      </c>
      <c r="G2544" s="367" t="s">
        <v>5333</v>
      </c>
      <c r="H2544" s="400" t="s">
        <v>5108</v>
      </c>
    </row>
    <row r="2545" spans="2:8" s="41" customFormat="1">
      <c r="B2545" s="403" t="s">
        <v>5364</v>
      </c>
      <c r="C2545" s="404" t="s">
        <v>5365</v>
      </c>
      <c r="D2545" s="404" t="s">
        <v>5325</v>
      </c>
      <c r="E2545" s="404" t="s">
        <v>5326</v>
      </c>
      <c r="F2545" s="404" t="s">
        <v>2096</v>
      </c>
      <c r="G2545" s="367" t="s">
        <v>5333</v>
      </c>
      <c r="H2545" s="400" t="s">
        <v>5108</v>
      </c>
    </row>
    <row r="2546" spans="2:8" s="41" customFormat="1">
      <c r="B2546" s="403" t="s">
        <v>5366</v>
      </c>
      <c r="C2546" s="404" t="s">
        <v>5367</v>
      </c>
      <c r="D2546" s="404" t="s">
        <v>5325</v>
      </c>
      <c r="E2546" s="404" t="s">
        <v>5326</v>
      </c>
      <c r="F2546" s="404" t="s">
        <v>2096</v>
      </c>
      <c r="G2546" s="367" t="s">
        <v>5182</v>
      </c>
      <c r="H2546" s="400" t="s">
        <v>5108</v>
      </c>
    </row>
    <row r="2547" spans="2:8" s="41" customFormat="1">
      <c r="B2547" s="403" t="s">
        <v>5368</v>
      </c>
      <c r="C2547" s="404" t="s">
        <v>5369</v>
      </c>
      <c r="D2547" s="404" t="s">
        <v>5325</v>
      </c>
      <c r="E2547" s="404" t="s">
        <v>5326</v>
      </c>
      <c r="F2547" s="404" t="s">
        <v>2096</v>
      </c>
      <c r="G2547" s="367" t="s">
        <v>5333</v>
      </c>
      <c r="H2547" s="400" t="s">
        <v>5108</v>
      </c>
    </row>
    <row r="2548" spans="2:8" s="41" customFormat="1">
      <c r="B2548" s="403" t="s">
        <v>5370</v>
      </c>
      <c r="C2548" s="404" t="s">
        <v>5371</v>
      </c>
      <c r="D2548" s="404" t="s">
        <v>5325</v>
      </c>
      <c r="E2548" s="404" t="s">
        <v>5326</v>
      </c>
      <c r="F2548" s="404" t="s">
        <v>2096</v>
      </c>
      <c r="G2548" s="367" t="s">
        <v>5333</v>
      </c>
      <c r="H2548" s="400" t="s">
        <v>5108</v>
      </c>
    </row>
    <row r="2549" spans="2:8" s="41" customFormat="1">
      <c r="B2549" s="403" t="s">
        <v>5372</v>
      </c>
      <c r="C2549" s="404" t="s">
        <v>5373</v>
      </c>
      <c r="D2549" s="404" t="s">
        <v>5325</v>
      </c>
      <c r="E2549" s="404" t="s">
        <v>5326</v>
      </c>
      <c r="F2549" s="404" t="s">
        <v>2096</v>
      </c>
      <c r="G2549" s="367" t="s">
        <v>5185</v>
      </c>
      <c r="H2549" s="400" t="s">
        <v>5186</v>
      </c>
    </row>
    <row r="2550" spans="2:8" s="41" customFormat="1">
      <c r="B2550" s="403" t="s">
        <v>5374</v>
      </c>
      <c r="C2550" s="404" t="s">
        <v>5375</v>
      </c>
      <c r="D2550" s="404" t="s">
        <v>5325</v>
      </c>
      <c r="E2550" s="404" t="s">
        <v>5326</v>
      </c>
      <c r="F2550" s="404" t="s">
        <v>2096</v>
      </c>
      <c r="G2550" s="367" t="s">
        <v>5333</v>
      </c>
      <c r="H2550" s="400" t="s">
        <v>5108</v>
      </c>
    </row>
    <row r="2551" spans="2:8" s="41" customFormat="1">
      <c r="B2551" s="403" t="s">
        <v>5376</v>
      </c>
      <c r="C2551" s="404" t="s">
        <v>5377</v>
      </c>
      <c r="D2551" s="404" t="s">
        <v>5378</v>
      </c>
      <c r="E2551" s="404" t="s">
        <v>5379</v>
      </c>
      <c r="F2551" s="404" t="s">
        <v>2096</v>
      </c>
      <c r="G2551" s="367" t="s">
        <v>5333</v>
      </c>
      <c r="H2551" s="400" t="s">
        <v>5108</v>
      </c>
    </row>
    <row r="2552" spans="2:8" s="41" customFormat="1">
      <c r="B2552" s="403" t="s">
        <v>5380</v>
      </c>
      <c r="C2552" s="404" t="s">
        <v>5381</v>
      </c>
      <c r="D2552" s="404" t="s">
        <v>5378</v>
      </c>
      <c r="E2552" s="404" t="s">
        <v>5379</v>
      </c>
      <c r="F2552" s="404" t="s">
        <v>2096</v>
      </c>
      <c r="G2552" s="367" t="s">
        <v>5333</v>
      </c>
      <c r="H2552" s="400" t="s">
        <v>5108</v>
      </c>
    </row>
    <row r="2553" spans="2:8" s="41" customFormat="1">
      <c r="B2553" s="403" t="s">
        <v>5382</v>
      </c>
      <c r="C2553" s="404" t="s">
        <v>5383</v>
      </c>
      <c r="D2553" s="404" t="s">
        <v>5378</v>
      </c>
      <c r="E2553" s="404" t="s">
        <v>5379</v>
      </c>
      <c r="F2553" s="404" t="s">
        <v>2096</v>
      </c>
      <c r="G2553" s="367" t="s">
        <v>5333</v>
      </c>
      <c r="H2553" s="400" t="s">
        <v>5108</v>
      </c>
    </row>
    <row r="2554" spans="2:8" s="41" customFormat="1">
      <c r="B2554" s="403" t="s">
        <v>5384</v>
      </c>
      <c r="C2554" s="404" t="s">
        <v>5385</v>
      </c>
      <c r="D2554" s="404" t="s">
        <v>5378</v>
      </c>
      <c r="E2554" s="404" t="s">
        <v>5379</v>
      </c>
      <c r="F2554" s="404" t="s">
        <v>2096</v>
      </c>
      <c r="G2554" s="367" t="s">
        <v>5333</v>
      </c>
      <c r="H2554" s="400" t="s">
        <v>5108</v>
      </c>
    </row>
    <row r="2555" spans="2:8" s="41" customFormat="1">
      <c r="B2555" s="403" t="s">
        <v>5386</v>
      </c>
      <c r="C2555" s="404" t="s">
        <v>5387</v>
      </c>
      <c r="D2555" s="404" t="s">
        <v>5378</v>
      </c>
      <c r="E2555" s="404" t="s">
        <v>5379</v>
      </c>
      <c r="F2555" s="404" t="s">
        <v>2096</v>
      </c>
      <c r="G2555" s="367" t="s">
        <v>5333</v>
      </c>
      <c r="H2555" s="400" t="s">
        <v>5108</v>
      </c>
    </row>
    <row r="2556" spans="2:8" s="41" customFormat="1">
      <c r="B2556" s="403" t="s">
        <v>5388</v>
      </c>
      <c r="C2556" s="404" t="s">
        <v>5389</v>
      </c>
      <c r="D2556" s="404" t="s">
        <v>5378</v>
      </c>
      <c r="E2556" s="404" t="s">
        <v>5379</v>
      </c>
      <c r="F2556" s="404" t="s">
        <v>2096</v>
      </c>
      <c r="G2556" s="367" t="s">
        <v>5333</v>
      </c>
      <c r="H2556" s="400" t="s">
        <v>5108</v>
      </c>
    </row>
    <row r="2557" spans="2:8" s="41" customFormat="1">
      <c r="B2557" s="403" t="s">
        <v>5390</v>
      </c>
      <c r="C2557" s="404" t="s">
        <v>5391</v>
      </c>
      <c r="D2557" s="404" t="s">
        <v>5378</v>
      </c>
      <c r="E2557" s="404" t="s">
        <v>5379</v>
      </c>
      <c r="F2557" s="404" t="s">
        <v>2096</v>
      </c>
      <c r="G2557" s="367" t="s">
        <v>5333</v>
      </c>
      <c r="H2557" s="400" t="s">
        <v>5108</v>
      </c>
    </row>
    <row r="2558" spans="2:8" s="41" customFormat="1">
      <c r="B2558" s="403" t="s">
        <v>5392</v>
      </c>
      <c r="C2558" s="404" t="s">
        <v>5393</v>
      </c>
      <c r="D2558" s="404" t="s">
        <v>5378</v>
      </c>
      <c r="E2558" s="404" t="s">
        <v>5379</v>
      </c>
      <c r="F2558" s="404" t="s">
        <v>2096</v>
      </c>
      <c r="G2558" s="367" t="s">
        <v>5333</v>
      </c>
      <c r="H2558" s="400" t="s">
        <v>5108</v>
      </c>
    </row>
    <row r="2559" spans="2:8" s="41" customFormat="1">
      <c r="B2559" s="403" t="s">
        <v>5394</v>
      </c>
      <c r="C2559" s="404" t="s">
        <v>5395</v>
      </c>
      <c r="D2559" s="404" t="s">
        <v>5378</v>
      </c>
      <c r="E2559" s="404" t="s">
        <v>5379</v>
      </c>
      <c r="F2559" s="404" t="s">
        <v>2096</v>
      </c>
      <c r="G2559" s="367" t="s">
        <v>5333</v>
      </c>
      <c r="H2559" s="400" t="s">
        <v>5108</v>
      </c>
    </row>
    <row r="2560" spans="2:8" s="41" customFormat="1">
      <c r="B2560" s="403" t="s">
        <v>5396</v>
      </c>
      <c r="C2560" s="404" t="s">
        <v>5397</v>
      </c>
      <c r="D2560" s="404" t="s">
        <v>5378</v>
      </c>
      <c r="E2560" s="404" t="s">
        <v>5379</v>
      </c>
      <c r="F2560" s="404" t="s">
        <v>2096</v>
      </c>
      <c r="G2560" s="367" t="s">
        <v>5333</v>
      </c>
      <c r="H2560" s="400" t="s">
        <v>5108</v>
      </c>
    </row>
    <row r="2561" spans="2:8" s="41" customFormat="1">
      <c r="B2561" s="403" t="s">
        <v>5398</v>
      </c>
      <c r="C2561" s="404" t="s">
        <v>5399</v>
      </c>
      <c r="D2561" s="404" t="s">
        <v>5378</v>
      </c>
      <c r="E2561" s="404" t="s">
        <v>5379</v>
      </c>
      <c r="F2561" s="404" t="s">
        <v>2096</v>
      </c>
      <c r="G2561" s="367" t="s">
        <v>5333</v>
      </c>
      <c r="H2561" s="400" t="s">
        <v>5108</v>
      </c>
    </row>
    <row r="2562" spans="2:8" s="41" customFormat="1">
      <c r="B2562" s="403" t="s">
        <v>5400</v>
      </c>
      <c r="C2562" s="404" t="s">
        <v>5401</v>
      </c>
      <c r="D2562" s="404" t="s">
        <v>5378</v>
      </c>
      <c r="E2562" s="404" t="s">
        <v>5379</v>
      </c>
      <c r="F2562" s="404" t="s">
        <v>2096</v>
      </c>
      <c r="G2562" s="367" t="s">
        <v>5333</v>
      </c>
      <c r="H2562" s="400" t="s">
        <v>5108</v>
      </c>
    </row>
    <row r="2563" spans="2:8" s="41" customFormat="1">
      <c r="B2563" s="403" t="s">
        <v>5402</v>
      </c>
      <c r="C2563" s="404" t="s">
        <v>5403</v>
      </c>
      <c r="D2563" s="404" t="s">
        <v>5378</v>
      </c>
      <c r="E2563" s="404" t="s">
        <v>5379</v>
      </c>
      <c r="F2563" s="404" t="s">
        <v>2096</v>
      </c>
      <c r="G2563" s="367" t="s">
        <v>5333</v>
      </c>
      <c r="H2563" s="400" t="s">
        <v>5108</v>
      </c>
    </row>
    <row r="2564" spans="2:8" s="41" customFormat="1">
      <c r="B2564" s="403" t="s">
        <v>5404</v>
      </c>
      <c r="C2564" s="404" t="s">
        <v>5405</v>
      </c>
      <c r="D2564" s="404" t="s">
        <v>5378</v>
      </c>
      <c r="E2564" s="404" t="s">
        <v>5379</v>
      </c>
      <c r="F2564" s="404" t="s">
        <v>2096</v>
      </c>
      <c r="G2564" s="367" t="s">
        <v>5333</v>
      </c>
      <c r="H2564" s="400" t="s">
        <v>5108</v>
      </c>
    </row>
    <row r="2565" spans="2:8" s="41" customFormat="1">
      <c r="B2565" s="403" t="s">
        <v>5406</v>
      </c>
      <c r="C2565" s="404" t="s">
        <v>5407</v>
      </c>
      <c r="D2565" s="404" t="s">
        <v>5378</v>
      </c>
      <c r="E2565" s="404" t="s">
        <v>5379</v>
      </c>
      <c r="F2565" s="404" t="s">
        <v>2096</v>
      </c>
      <c r="G2565" s="367" t="s">
        <v>5333</v>
      </c>
      <c r="H2565" s="400" t="s">
        <v>5108</v>
      </c>
    </row>
    <row r="2566" spans="2:8" s="41" customFormat="1">
      <c r="B2566" s="403" t="s">
        <v>5408</v>
      </c>
      <c r="C2566" s="404" t="s">
        <v>5409</v>
      </c>
      <c r="D2566" s="404" t="s">
        <v>5378</v>
      </c>
      <c r="E2566" s="404" t="s">
        <v>5379</v>
      </c>
      <c r="F2566" s="404" t="s">
        <v>2096</v>
      </c>
      <c r="G2566" s="367" t="s">
        <v>5333</v>
      </c>
      <c r="H2566" s="400" t="s">
        <v>5108</v>
      </c>
    </row>
    <row r="2567" spans="2:8" s="41" customFormat="1">
      <c r="B2567" s="403" t="s">
        <v>5410</v>
      </c>
      <c r="C2567" s="404" t="s">
        <v>5411</v>
      </c>
      <c r="D2567" s="404" t="s">
        <v>5378</v>
      </c>
      <c r="E2567" s="404" t="s">
        <v>5379</v>
      </c>
      <c r="F2567" s="404" t="s">
        <v>2096</v>
      </c>
      <c r="G2567" s="367" t="s">
        <v>5333</v>
      </c>
      <c r="H2567" s="400" t="s">
        <v>5108</v>
      </c>
    </row>
    <row r="2568" spans="2:8" s="41" customFormat="1">
      <c r="B2568" s="403" t="s">
        <v>5412</v>
      </c>
      <c r="C2568" s="404" t="s">
        <v>5413</v>
      </c>
      <c r="D2568" s="404" t="s">
        <v>5378</v>
      </c>
      <c r="E2568" s="404" t="s">
        <v>5379</v>
      </c>
      <c r="F2568" s="404" t="s">
        <v>2096</v>
      </c>
      <c r="G2568" s="367" t="s">
        <v>5185</v>
      </c>
      <c r="H2568" s="400" t="s">
        <v>5186</v>
      </c>
    </row>
    <row r="2569" spans="2:8" s="41" customFormat="1">
      <c r="B2569" s="403" t="s">
        <v>5414</v>
      </c>
      <c r="C2569" s="404" t="s">
        <v>5415</v>
      </c>
      <c r="D2569" s="404" t="s">
        <v>5416</v>
      </c>
      <c r="E2569" s="404" t="s">
        <v>5417</v>
      </c>
      <c r="F2569" s="404" t="s">
        <v>2096</v>
      </c>
      <c r="G2569" s="367" t="s">
        <v>5133</v>
      </c>
      <c r="H2569" s="400" t="s">
        <v>5108</v>
      </c>
    </row>
    <row r="2570" spans="2:8" s="41" customFormat="1">
      <c r="B2570" s="403" t="s">
        <v>5418</v>
      </c>
      <c r="C2570" s="404" t="s">
        <v>5419</v>
      </c>
      <c r="D2570" s="404" t="s">
        <v>5416</v>
      </c>
      <c r="E2570" s="404" t="s">
        <v>5417</v>
      </c>
      <c r="F2570" s="404" t="s">
        <v>2096</v>
      </c>
      <c r="G2570" s="367" t="s">
        <v>5133</v>
      </c>
      <c r="H2570" s="400" t="s">
        <v>5108</v>
      </c>
    </row>
    <row r="2571" spans="2:8" s="41" customFormat="1">
      <c r="B2571" s="403" t="s">
        <v>5420</v>
      </c>
      <c r="C2571" s="404" t="s">
        <v>5421</v>
      </c>
      <c r="D2571" s="404" t="s">
        <v>5416</v>
      </c>
      <c r="E2571" s="404" t="s">
        <v>5417</v>
      </c>
      <c r="F2571" s="404" t="s">
        <v>2096</v>
      </c>
      <c r="G2571" s="367" t="s">
        <v>5133</v>
      </c>
      <c r="H2571" s="400" t="s">
        <v>5108</v>
      </c>
    </row>
    <row r="2572" spans="2:8" s="41" customFormat="1">
      <c r="B2572" s="403" t="s">
        <v>5422</v>
      </c>
      <c r="C2572" s="404" t="s">
        <v>5423</v>
      </c>
      <c r="D2572" s="404" t="s">
        <v>5416</v>
      </c>
      <c r="E2572" s="404" t="s">
        <v>5417</v>
      </c>
      <c r="F2572" s="404" t="s">
        <v>2096</v>
      </c>
      <c r="G2572" s="367" t="s">
        <v>5133</v>
      </c>
      <c r="H2572" s="400" t="s">
        <v>5108</v>
      </c>
    </row>
    <row r="2573" spans="2:8" s="41" customFormat="1">
      <c r="B2573" s="403" t="s">
        <v>5424</v>
      </c>
      <c r="C2573" s="404" t="s">
        <v>5425</v>
      </c>
      <c r="D2573" s="404" t="s">
        <v>5416</v>
      </c>
      <c r="E2573" s="404" t="s">
        <v>5417</v>
      </c>
      <c r="F2573" s="404" t="s">
        <v>2096</v>
      </c>
      <c r="G2573" s="367" t="s">
        <v>5133</v>
      </c>
      <c r="H2573" s="400" t="s">
        <v>5108</v>
      </c>
    </row>
    <row r="2574" spans="2:8" s="41" customFormat="1">
      <c r="B2574" s="403" t="s">
        <v>5426</v>
      </c>
      <c r="C2574" s="404" t="s">
        <v>5427</v>
      </c>
      <c r="D2574" s="404" t="s">
        <v>5416</v>
      </c>
      <c r="E2574" s="404" t="s">
        <v>5417</v>
      </c>
      <c r="F2574" s="404" t="s">
        <v>2096</v>
      </c>
      <c r="G2574" s="367" t="s">
        <v>5133</v>
      </c>
      <c r="H2574" s="400" t="s">
        <v>5108</v>
      </c>
    </row>
    <row r="2575" spans="2:8" s="41" customFormat="1">
      <c r="B2575" s="403" t="s">
        <v>5428</v>
      </c>
      <c r="C2575" s="404" t="s">
        <v>5429</v>
      </c>
      <c r="D2575" s="404" t="s">
        <v>5416</v>
      </c>
      <c r="E2575" s="404" t="s">
        <v>5417</v>
      </c>
      <c r="F2575" s="404" t="s">
        <v>2096</v>
      </c>
      <c r="G2575" s="367" t="s">
        <v>5133</v>
      </c>
      <c r="H2575" s="400" t="s">
        <v>5108</v>
      </c>
    </row>
    <row r="2576" spans="2:8" s="41" customFormat="1">
      <c r="B2576" s="403" t="s">
        <v>5430</v>
      </c>
      <c r="C2576" s="404" t="s">
        <v>5431</v>
      </c>
      <c r="D2576" s="404" t="s">
        <v>5416</v>
      </c>
      <c r="E2576" s="404" t="s">
        <v>5417</v>
      </c>
      <c r="F2576" s="404" t="s">
        <v>2096</v>
      </c>
      <c r="G2576" s="367" t="s">
        <v>5133</v>
      </c>
      <c r="H2576" s="400" t="s">
        <v>5108</v>
      </c>
    </row>
    <row r="2577" spans="2:8" s="41" customFormat="1">
      <c r="B2577" s="403" t="s">
        <v>5432</v>
      </c>
      <c r="C2577" s="404" t="s">
        <v>5433</v>
      </c>
      <c r="D2577" s="404" t="s">
        <v>5416</v>
      </c>
      <c r="E2577" s="404" t="s">
        <v>5417</v>
      </c>
      <c r="F2577" s="404" t="s">
        <v>2096</v>
      </c>
      <c r="G2577" s="367" t="s">
        <v>5133</v>
      </c>
      <c r="H2577" s="400" t="s">
        <v>5108</v>
      </c>
    </row>
    <row r="2578" spans="2:8" s="41" customFormat="1">
      <c r="B2578" s="403" t="s">
        <v>5434</v>
      </c>
      <c r="C2578" s="404" t="s">
        <v>5435</v>
      </c>
      <c r="D2578" s="404" t="s">
        <v>5416</v>
      </c>
      <c r="E2578" s="404" t="s">
        <v>5417</v>
      </c>
      <c r="F2578" s="404" t="s">
        <v>2096</v>
      </c>
      <c r="G2578" s="367" t="s">
        <v>5133</v>
      </c>
      <c r="H2578" s="400" t="s">
        <v>5108</v>
      </c>
    </row>
    <row r="2579" spans="2:8" s="41" customFormat="1">
      <c r="B2579" s="403" t="s">
        <v>5436</v>
      </c>
      <c r="C2579" s="404" t="s">
        <v>5437</v>
      </c>
      <c r="D2579" s="404" t="s">
        <v>5416</v>
      </c>
      <c r="E2579" s="404" t="s">
        <v>5417</v>
      </c>
      <c r="F2579" s="404" t="s">
        <v>2096</v>
      </c>
      <c r="G2579" s="367" t="s">
        <v>5133</v>
      </c>
      <c r="H2579" s="400" t="s">
        <v>5108</v>
      </c>
    </row>
    <row r="2580" spans="2:8" s="41" customFormat="1">
      <c r="B2580" s="403" t="s">
        <v>5438</v>
      </c>
      <c r="C2580" s="404" t="s">
        <v>5439</v>
      </c>
      <c r="D2580" s="404" t="s">
        <v>5416</v>
      </c>
      <c r="E2580" s="404" t="s">
        <v>5417</v>
      </c>
      <c r="F2580" s="404" t="s">
        <v>2096</v>
      </c>
      <c r="G2580" s="367" t="s">
        <v>5133</v>
      </c>
      <c r="H2580" s="400" t="s">
        <v>5108</v>
      </c>
    </row>
    <row r="2581" spans="2:8" s="41" customFormat="1">
      <c r="B2581" s="403" t="s">
        <v>5440</v>
      </c>
      <c r="C2581" s="404" t="s">
        <v>5441</v>
      </c>
      <c r="D2581" s="404" t="s">
        <v>5416</v>
      </c>
      <c r="E2581" s="404" t="s">
        <v>5417</v>
      </c>
      <c r="F2581" s="404" t="s">
        <v>2096</v>
      </c>
      <c r="G2581" s="367" t="s">
        <v>5133</v>
      </c>
      <c r="H2581" s="400" t="s">
        <v>5108</v>
      </c>
    </row>
    <row r="2582" spans="2:8" s="41" customFormat="1">
      <c r="B2582" s="403" t="s">
        <v>5442</v>
      </c>
      <c r="C2582" s="404" t="s">
        <v>5443</v>
      </c>
      <c r="D2582" s="404" t="s">
        <v>5416</v>
      </c>
      <c r="E2582" s="404" t="s">
        <v>5417</v>
      </c>
      <c r="F2582" s="404" t="s">
        <v>2096</v>
      </c>
      <c r="G2582" s="367" t="s">
        <v>5133</v>
      </c>
      <c r="H2582" s="400" t="s">
        <v>5108</v>
      </c>
    </row>
    <row r="2583" spans="2:8" s="41" customFormat="1">
      <c r="B2583" s="403" t="s">
        <v>5444</v>
      </c>
      <c r="C2583" s="404" t="s">
        <v>5445</v>
      </c>
      <c r="D2583" s="404" t="s">
        <v>5416</v>
      </c>
      <c r="E2583" s="404" t="s">
        <v>5417</v>
      </c>
      <c r="F2583" s="404" t="s">
        <v>2096</v>
      </c>
      <c r="G2583" s="367" t="s">
        <v>5133</v>
      </c>
      <c r="H2583" s="400" t="s">
        <v>5108</v>
      </c>
    </row>
    <row r="2584" spans="2:8" s="41" customFormat="1">
      <c r="B2584" s="403" t="s">
        <v>5446</v>
      </c>
      <c r="C2584" s="404" t="s">
        <v>5447</v>
      </c>
      <c r="D2584" s="404" t="s">
        <v>5416</v>
      </c>
      <c r="E2584" s="404" t="s">
        <v>5417</v>
      </c>
      <c r="F2584" s="404" t="s">
        <v>2096</v>
      </c>
      <c r="G2584" s="367" t="s">
        <v>5133</v>
      </c>
      <c r="H2584" s="400" t="s">
        <v>5108</v>
      </c>
    </row>
    <row r="2585" spans="2:8" s="41" customFormat="1">
      <c r="B2585" s="403" t="s">
        <v>5448</v>
      </c>
      <c r="C2585" s="404" t="s">
        <v>5449</v>
      </c>
      <c r="D2585" s="404" t="s">
        <v>5416</v>
      </c>
      <c r="E2585" s="404" t="s">
        <v>5417</v>
      </c>
      <c r="F2585" s="404" t="s">
        <v>2096</v>
      </c>
      <c r="G2585" s="367" t="s">
        <v>5133</v>
      </c>
      <c r="H2585" s="400" t="s">
        <v>5108</v>
      </c>
    </row>
    <row r="2586" spans="2:8" s="41" customFormat="1">
      <c r="B2586" s="403" t="s">
        <v>5450</v>
      </c>
      <c r="C2586" s="404" t="s">
        <v>5451</v>
      </c>
      <c r="D2586" s="404" t="s">
        <v>5416</v>
      </c>
      <c r="E2586" s="404" t="s">
        <v>5417</v>
      </c>
      <c r="F2586" s="404" t="s">
        <v>2096</v>
      </c>
      <c r="G2586" s="367" t="s">
        <v>5133</v>
      </c>
      <c r="H2586" s="400" t="s">
        <v>5108</v>
      </c>
    </row>
    <row r="2587" spans="2:8" s="41" customFormat="1">
      <c r="B2587" s="403" t="s">
        <v>5452</v>
      </c>
      <c r="C2587" s="404" t="s">
        <v>5453</v>
      </c>
      <c r="D2587" s="404" t="s">
        <v>5416</v>
      </c>
      <c r="E2587" s="404" t="s">
        <v>5417</v>
      </c>
      <c r="F2587" s="404" t="s">
        <v>2096</v>
      </c>
      <c r="G2587" s="367" t="s">
        <v>5133</v>
      </c>
      <c r="H2587" s="400" t="s">
        <v>5108</v>
      </c>
    </row>
    <row r="2588" spans="2:8" s="41" customFormat="1">
      <c r="B2588" s="403" t="s">
        <v>5454</v>
      </c>
      <c r="C2588" s="404" t="s">
        <v>5455</v>
      </c>
      <c r="D2588" s="404" t="s">
        <v>5456</v>
      </c>
      <c r="E2588" s="404" t="s">
        <v>5457</v>
      </c>
      <c r="F2588" s="404" t="s">
        <v>3168</v>
      </c>
      <c r="G2588" s="367" t="s">
        <v>5133</v>
      </c>
      <c r="H2588" s="400" t="s">
        <v>5108</v>
      </c>
    </row>
    <row r="2589" spans="2:8" s="41" customFormat="1">
      <c r="B2589" s="403" t="s">
        <v>5458</v>
      </c>
      <c r="C2589" s="404" t="s">
        <v>5459</v>
      </c>
      <c r="D2589" s="404" t="s">
        <v>5456</v>
      </c>
      <c r="E2589" s="404" t="s">
        <v>5457</v>
      </c>
      <c r="F2589" s="404" t="s">
        <v>3168</v>
      </c>
      <c r="G2589" s="367" t="s">
        <v>5133</v>
      </c>
      <c r="H2589" s="400" t="s">
        <v>5108</v>
      </c>
    </row>
    <row r="2590" spans="2:8" s="41" customFormat="1">
      <c r="B2590" s="403" t="s">
        <v>5460</v>
      </c>
      <c r="C2590" s="404" t="s">
        <v>5461</v>
      </c>
      <c r="D2590" s="404" t="s">
        <v>5456</v>
      </c>
      <c r="E2590" s="404" t="s">
        <v>5457</v>
      </c>
      <c r="F2590" s="404" t="s">
        <v>3168</v>
      </c>
      <c r="G2590" s="367" t="s">
        <v>5133</v>
      </c>
      <c r="H2590" s="400" t="s">
        <v>5108</v>
      </c>
    </row>
    <row r="2591" spans="2:8" s="41" customFormat="1">
      <c r="B2591" s="403" t="s">
        <v>5462</v>
      </c>
      <c r="C2591" s="404" t="s">
        <v>5463</v>
      </c>
      <c r="D2591" s="404" t="s">
        <v>5456</v>
      </c>
      <c r="E2591" s="404" t="s">
        <v>5457</v>
      </c>
      <c r="F2591" s="404" t="s">
        <v>3168</v>
      </c>
      <c r="G2591" s="367" t="s">
        <v>5133</v>
      </c>
      <c r="H2591" s="400" t="s">
        <v>5108</v>
      </c>
    </row>
    <row r="2592" spans="2:8" s="41" customFormat="1">
      <c r="B2592" s="403" t="s">
        <v>5464</v>
      </c>
      <c r="C2592" s="404" t="s">
        <v>5465</v>
      </c>
      <c r="D2592" s="404" t="s">
        <v>5456</v>
      </c>
      <c r="E2592" s="404" t="s">
        <v>5457</v>
      </c>
      <c r="F2592" s="404" t="s">
        <v>3168</v>
      </c>
      <c r="G2592" s="367" t="s">
        <v>5133</v>
      </c>
      <c r="H2592" s="400" t="s">
        <v>5108</v>
      </c>
    </row>
    <row r="2593" spans="2:8" s="41" customFormat="1">
      <c r="B2593" s="403" t="s">
        <v>5466</v>
      </c>
      <c r="C2593" s="404" t="s">
        <v>5467</v>
      </c>
      <c r="D2593" s="404" t="s">
        <v>5456</v>
      </c>
      <c r="E2593" s="404" t="s">
        <v>5457</v>
      </c>
      <c r="F2593" s="404" t="s">
        <v>3168</v>
      </c>
      <c r="G2593" s="367" t="s">
        <v>5133</v>
      </c>
      <c r="H2593" s="400" t="s">
        <v>5108</v>
      </c>
    </row>
    <row r="2594" spans="2:8" s="41" customFormat="1">
      <c r="B2594" s="403" t="s">
        <v>5468</v>
      </c>
      <c r="C2594" s="404" t="s">
        <v>5469</v>
      </c>
      <c r="D2594" s="404" t="s">
        <v>5456</v>
      </c>
      <c r="E2594" s="404" t="s">
        <v>5457</v>
      </c>
      <c r="F2594" s="404" t="s">
        <v>3168</v>
      </c>
      <c r="G2594" s="367" t="s">
        <v>5133</v>
      </c>
      <c r="H2594" s="400" t="s">
        <v>5108</v>
      </c>
    </row>
    <row r="2595" spans="2:8" s="41" customFormat="1">
      <c r="B2595" s="403" t="s">
        <v>5470</v>
      </c>
      <c r="C2595" s="404" t="s">
        <v>5471</v>
      </c>
      <c r="D2595" s="404" t="s">
        <v>5456</v>
      </c>
      <c r="E2595" s="404" t="s">
        <v>5457</v>
      </c>
      <c r="F2595" s="404" t="s">
        <v>3168</v>
      </c>
      <c r="G2595" s="367" t="s">
        <v>5133</v>
      </c>
      <c r="H2595" s="400" t="s">
        <v>5108</v>
      </c>
    </row>
    <row r="2596" spans="2:8" s="41" customFormat="1">
      <c r="B2596" s="403" t="s">
        <v>5472</v>
      </c>
      <c r="C2596" s="404" t="s">
        <v>5473</v>
      </c>
      <c r="D2596" s="404" t="s">
        <v>5456</v>
      </c>
      <c r="E2596" s="404" t="s">
        <v>5457</v>
      </c>
      <c r="F2596" s="404" t="s">
        <v>3168</v>
      </c>
      <c r="G2596" s="367" t="s">
        <v>5133</v>
      </c>
      <c r="H2596" s="400" t="s">
        <v>5108</v>
      </c>
    </row>
    <row r="2597" spans="2:8" s="41" customFormat="1">
      <c r="B2597" s="403" t="s">
        <v>5474</v>
      </c>
      <c r="C2597" s="404" t="s">
        <v>5475</v>
      </c>
      <c r="D2597" s="404" t="s">
        <v>5456</v>
      </c>
      <c r="E2597" s="404" t="s">
        <v>5457</v>
      </c>
      <c r="F2597" s="404" t="s">
        <v>3168</v>
      </c>
      <c r="G2597" s="367" t="s">
        <v>5133</v>
      </c>
      <c r="H2597" s="400" t="s">
        <v>5108</v>
      </c>
    </row>
    <row r="2598" spans="2:8" s="41" customFormat="1">
      <c r="B2598" s="403" t="s">
        <v>5476</v>
      </c>
      <c r="C2598" s="404" t="s">
        <v>5477</v>
      </c>
      <c r="D2598" s="404" t="s">
        <v>5456</v>
      </c>
      <c r="E2598" s="404" t="s">
        <v>5457</v>
      </c>
      <c r="F2598" s="404" t="s">
        <v>3168</v>
      </c>
      <c r="G2598" s="367" t="s">
        <v>5133</v>
      </c>
      <c r="H2598" s="400" t="s">
        <v>5108</v>
      </c>
    </row>
    <row r="2599" spans="2:8" s="41" customFormat="1">
      <c r="B2599" s="403" t="s">
        <v>5478</v>
      </c>
      <c r="C2599" s="404" t="s">
        <v>5479</v>
      </c>
      <c r="D2599" s="404" t="s">
        <v>5456</v>
      </c>
      <c r="E2599" s="404" t="s">
        <v>5457</v>
      </c>
      <c r="F2599" s="404" t="s">
        <v>3168</v>
      </c>
      <c r="G2599" s="367" t="s">
        <v>5133</v>
      </c>
      <c r="H2599" s="400" t="s">
        <v>5108</v>
      </c>
    </row>
    <row r="2600" spans="2:8" s="41" customFormat="1">
      <c r="B2600" s="403" t="s">
        <v>5480</v>
      </c>
      <c r="C2600" s="404" t="s">
        <v>5481</v>
      </c>
      <c r="D2600" s="404" t="s">
        <v>5456</v>
      </c>
      <c r="E2600" s="404" t="s">
        <v>5457</v>
      </c>
      <c r="F2600" s="404" t="s">
        <v>3168</v>
      </c>
      <c r="G2600" s="367" t="s">
        <v>5133</v>
      </c>
      <c r="H2600" s="400" t="s">
        <v>5108</v>
      </c>
    </row>
    <row r="2601" spans="2:8" s="41" customFormat="1">
      <c r="B2601" s="403" t="s">
        <v>5482</v>
      </c>
      <c r="C2601" s="404" t="s">
        <v>5483</v>
      </c>
      <c r="D2601" s="404" t="s">
        <v>5456</v>
      </c>
      <c r="E2601" s="404" t="s">
        <v>5457</v>
      </c>
      <c r="F2601" s="404" t="s">
        <v>3168</v>
      </c>
      <c r="G2601" s="367" t="s">
        <v>5133</v>
      </c>
      <c r="H2601" s="400" t="s">
        <v>5108</v>
      </c>
    </row>
    <row r="2602" spans="2:8" s="41" customFormat="1">
      <c r="B2602" s="403" t="s">
        <v>5484</v>
      </c>
      <c r="C2602" s="404" t="s">
        <v>5485</v>
      </c>
      <c r="D2602" s="404" t="s">
        <v>5456</v>
      </c>
      <c r="E2602" s="404" t="s">
        <v>5457</v>
      </c>
      <c r="F2602" s="404" t="s">
        <v>3168</v>
      </c>
      <c r="G2602" s="367" t="s">
        <v>5133</v>
      </c>
      <c r="H2602" s="400" t="s">
        <v>5108</v>
      </c>
    </row>
    <row r="2603" spans="2:8" s="41" customFormat="1">
      <c r="B2603" s="403" t="s">
        <v>5486</v>
      </c>
      <c r="C2603" s="404" t="s">
        <v>5487</v>
      </c>
      <c r="D2603" s="404" t="s">
        <v>5456</v>
      </c>
      <c r="E2603" s="404" t="s">
        <v>5457</v>
      </c>
      <c r="F2603" s="404" t="s">
        <v>3168</v>
      </c>
      <c r="G2603" s="367" t="s">
        <v>5133</v>
      </c>
      <c r="H2603" s="400" t="s">
        <v>5108</v>
      </c>
    </row>
    <row r="2604" spans="2:8" s="41" customFormat="1">
      <c r="B2604" s="403" t="s">
        <v>5488</v>
      </c>
      <c r="C2604" s="404" t="s">
        <v>5489</v>
      </c>
      <c r="D2604" s="404" t="s">
        <v>5456</v>
      </c>
      <c r="E2604" s="404" t="s">
        <v>5457</v>
      </c>
      <c r="F2604" s="404" t="s">
        <v>3168</v>
      </c>
      <c r="G2604" s="367" t="s">
        <v>5133</v>
      </c>
      <c r="H2604" s="400" t="s">
        <v>5108</v>
      </c>
    </row>
    <row r="2605" spans="2:8" s="41" customFormat="1">
      <c r="B2605" s="403" t="s">
        <v>5490</v>
      </c>
      <c r="C2605" s="404" t="s">
        <v>5491</v>
      </c>
      <c r="D2605" s="404" t="s">
        <v>5456</v>
      </c>
      <c r="E2605" s="404" t="s">
        <v>5457</v>
      </c>
      <c r="F2605" s="404" t="s">
        <v>3168</v>
      </c>
      <c r="G2605" s="367" t="s">
        <v>5133</v>
      </c>
      <c r="H2605" s="400" t="s">
        <v>5108</v>
      </c>
    </row>
    <row r="2606" spans="2:8" s="41" customFormat="1">
      <c r="B2606" s="403" t="s">
        <v>5492</v>
      </c>
      <c r="C2606" s="404" t="s">
        <v>5493</v>
      </c>
      <c r="D2606" s="404" t="s">
        <v>5456</v>
      </c>
      <c r="E2606" s="404" t="s">
        <v>5457</v>
      </c>
      <c r="F2606" s="404" t="s">
        <v>3168</v>
      </c>
      <c r="G2606" s="367" t="s">
        <v>5133</v>
      </c>
      <c r="H2606" s="400" t="s">
        <v>5108</v>
      </c>
    </row>
    <row r="2607" spans="2:8" s="41" customFormat="1">
      <c r="B2607" s="403" t="s">
        <v>5494</v>
      </c>
      <c r="C2607" s="404" t="s">
        <v>5495</v>
      </c>
      <c r="D2607" s="404" t="s">
        <v>5456</v>
      </c>
      <c r="E2607" s="404" t="s">
        <v>5457</v>
      </c>
      <c r="F2607" s="404" t="s">
        <v>3168</v>
      </c>
      <c r="G2607" s="367" t="s">
        <v>5133</v>
      </c>
      <c r="H2607" s="400" t="s">
        <v>5108</v>
      </c>
    </row>
    <row r="2608" spans="2:8" s="41" customFormat="1">
      <c r="B2608" s="403" t="s">
        <v>5496</v>
      </c>
      <c r="C2608" s="404" t="s">
        <v>5497</v>
      </c>
      <c r="D2608" s="404" t="s">
        <v>5456</v>
      </c>
      <c r="E2608" s="404" t="s">
        <v>5457</v>
      </c>
      <c r="F2608" s="404" t="s">
        <v>3168</v>
      </c>
      <c r="G2608" s="367" t="s">
        <v>5133</v>
      </c>
      <c r="H2608" s="400" t="s">
        <v>5108</v>
      </c>
    </row>
    <row r="2609" spans="2:8" s="41" customFormat="1">
      <c r="B2609" s="403" t="s">
        <v>5498</v>
      </c>
      <c r="C2609" s="404" t="s">
        <v>5499</v>
      </c>
      <c r="D2609" s="404" t="s">
        <v>5456</v>
      </c>
      <c r="E2609" s="404" t="s">
        <v>5457</v>
      </c>
      <c r="F2609" s="404" t="s">
        <v>3168</v>
      </c>
      <c r="G2609" s="367" t="s">
        <v>5133</v>
      </c>
      <c r="H2609" s="400" t="s">
        <v>5108</v>
      </c>
    </row>
    <row r="2610" spans="2:8" s="41" customFormat="1">
      <c r="B2610" s="403" t="s">
        <v>5500</v>
      </c>
      <c r="C2610" s="404" t="s">
        <v>5501</v>
      </c>
      <c r="D2610" s="404" t="s">
        <v>5456</v>
      </c>
      <c r="E2610" s="404" t="s">
        <v>5457</v>
      </c>
      <c r="F2610" s="404" t="s">
        <v>3168</v>
      </c>
      <c r="G2610" s="367" t="s">
        <v>5133</v>
      </c>
      <c r="H2610" s="400" t="s">
        <v>5108</v>
      </c>
    </row>
    <row r="2611" spans="2:8" s="41" customFormat="1">
      <c r="B2611" s="403" t="s">
        <v>5502</v>
      </c>
      <c r="C2611" s="404" t="s">
        <v>5503</v>
      </c>
      <c r="D2611" s="404" t="s">
        <v>5456</v>
      </c>
      <c r="E2611" s="404" t="s">
        <v>5457</v>
      </c>
      <c r="F2611" s="404" t="s">
        <v>3168</v>
      </c>
      <c r="G2611" s="367" t="s">
        <v>5133</v>
      </c>
      <c r="H2611" s="400" t="s">
        <v>5108</v>
      </c>
    </row>
    <row r="2612" spans="2:8" s="41" customFormat="1">
      <c r="B2612" s="403" t="s">
        <v>5504</v>
      </c>
      <c r="C2612" s="404" t="s">
        <v>5505</v>
      </c>
      <c r="D2612" s="404" t="s">
        <v>5456</v>
      </c>
      <c r="E2612" s="404" t="s">
        <v>5457</v>
      </c>
      <c r="F2612" s="404" t="s">
        <v>3168</v>
      </c>
      <c r="G2612" s="367" t="s">
        <v>5133</v>
      </c>
      <c r="H2612" s="400" t="s">
        <v>5108</v>
      </c>
    </row>
    <row r="2613" spans="2:8" s="41" customFormat="1">
      <c r="B2613" s="403" t="s">
        <v>5506</v>
      </c>
      <c r="C2613" s="404" t="s">
        <v>5507</v>
      </c>
      <c r="D2613" s="404" t="s">
        <v>5456</v>
      </c>
      <c r="E2613" s="404" t="s">
        <v>5457</v>
      </c>
      <c r="F2613" s="404" t="s">
        <v>3168</v>
      </c>
      <c r="G2613" s="367" t="s">
        <v>5133</v>
      </c>
      <c r="H2613" s="400" t="s">
        <v>5108</v>
      </c>
    </row>
    <row r="2614" spans="2:8" s="41" customFormat="1">
      <c r="B2614" s="403" t="s">
        <v>5508</v>
      </c>
      <c r="C2614" s="404" t="s">
        <v>5509</v>
      </c>
      <c r="D2614" s="404" t="s">
        <v>5456</v>
      </c>
      <c r="E2614" s="404" t="s">
        <v>5457</v>
      </c>
      <c r="F2614" s="404" t="s">
        <v>3168</v>
      </c>
      <c r="G2614" s="367" t="s">
        <v>5133</v>
      </c>
      <c r="H2614" s="400" t="s">
        <v>5108</v>
      </c>
    </row>
    <row r="2615" spans="2:8" s="41" customFormat="1">
      <c r="B2615" s="403" t="s">
        <v>5510</v>
      </c>
      <c r="C2615" s="404" t="s">
        <v>5511</v>
      </c>
      <c r="D2615" s="404" t="s">
        <v>5456</v>
      </c>
      <c r="E2615" s="404" t="s">
        <v>5457</v>
      </c>
      <c r="F2615" s="404" t="s">
        <v>3168</v>
      </c>
      <c r="G2615" s="367" t="s">
        <v>5133</v>
      </c>
      <c r="H2615" s="400" t="s">
        <v>5108</v>
      </c>
    </row>
    <row r="2616" spans="2:8" s="41" customFormat="1">
      <c r="B2616" s="403" t="s">
        <v>5512</v>
      </c>
      <c r="C2616" s="404" t="s">
        <v>5513</v>
      </c>
      <c r="D2616" s="404" t="s">
        <v>5456</v>
      </c>
      <c r="E2616" s="404" t="s">
        <v>5457</v>
      </c>
      <c r="F2616" s="404" t="s">
        <v>3168</v>
      </c>
      <c r="G2616" s="367" t="s">
        <v>5133</v>
      </c>
      <c r="H2616" s="400" t="s">
        <v>5108</v>
      </c>
    </row>
    <row r="2617" spans="2:8" s="41" customFormat="1">
      <c r="B2617" s="403" t="s">
        <v>5514</v>
      </c>
      <c r="C2617" s="404" t="s">
        <v>5515</v>
      </c>
      <c r="D2617" s="404" t="s">
        <v>5456</v>
      </c>
      <c r="E2617" s="404" t="s">
        <v>5457</v>
      </c>
      <c r="F2617" s="404" t="s">
        <v>3168</v>
      </c>
      <c r="G2617" s="367" t="s">
        <v>5133</v>
      </c>
      <c r="H2617" s="400" t="s">
        <v>5108</v>
      </c>
    </row>
    <row r="2618" spans="2:8" s="41" customFormat="1">
      <c r="B2618" s="403" t="s">
        <v>5516</v>
      </c>
      <c r="C2618" s="404" t="s">
        <v>5517</v>
      </c>
      <c r="D2618" s="404" t="s">
        <v>5456</v>
      </c>
      <c r="E2618" s="404" t="s">
        <v>5457</v>
      </c>
      <c r="F2618" s="404" t="s">
        <v>3168</v>
      </c>
      <c r="G2618" s="367" t="s">
        <v>5133</v>
      </c>
      <c r="H2618" s="400" t="s">
        <v>5108</v>
      </c>
    </row>
    <row r="2619" spans="2:8" s="41" customFormat="1">
      <c r="B2619" s="403" t="s">
        <v>5518</v>
      </c>
      <c r="C2619" s="404" t="s">
        <v>5519</v>
      </c>
      <c r="D2619" s="404" t="s">
        <v>5520</v>
      </c>
      <c r="E2619" s="404" t="s">
        <v>5521</v>
      </c>
      <c r="F2619" s="404" t="s">
        <v>3168</v>
      </c>
      <c r="G2619" s="367" t="s">
        <v>5182</v>
      </c>
      <c r="H2619" s="400" t="s">
        <v>5108</v>
      </c>
    </row>
    <row r="2620" spans="2:8" s="41" customFormat="1">
      <c r="B2620" s="403" t="s">
        <v>5522</v>
      </c>
      <c r="C2620" s="404" t="s">
        <v>5523</v>
      </c>
      <c r="D2620" s="404" t="s">
        <v>5520</v>
      </c>
      <c r="E2620" s="404" t="s">
        <v>5521</v>
      </c>
      <c r="F2620" s="404" t="s">
        <v>3168</v>
      </c>
      <c r="G2620" s="367" t="s">
        <v>5185</v>
      </c>
      <c r="H2620" s="400" t="s">
        <v>5186</v>
      </c>
    </row>
    <row r="2621" spans="2:8" s="41" customFormat="1">
      <c r="B2621" s="403" t="s">
        <v>5524</v>
      </c>
      <c r="C2621" s="404" t="s">
        <v>5525</v>
      </c>
      <c r="D2621" s="404" t="s">
        <v>5520</v>
      </c>
      <c r="E2621" s="404" t="s">
        <v>5521</v>
      </c>
      <c r="F2621" s="404" t="s">
        <v>3168</v>
      </c>
      <c r="G2621" s="367" t="s">
        <v>5107</v>
      </c>
      <c r="H2621" s="400" t="s">
        <v>5108</v>
      </c>
    </row>
    <row r="2622" spans="2:8" s="41" customFormat="1">
      <c r="B2622" s="403" t="s">
        <v>5526</v>
      </c>
      <c r="C2622" s="404" t="s">
        <v>5527</v>
      </c>
      <c r="D2622" s="404" t="s">
        <v>5520</v>
      </c>
      <c r="E2622" s="404" t="s">
        <v>5521</v>
      </c>
      <c r="F2622" s="404" t="s">
        <v>3168</v>
      </c>
      <c r="G2622" s="367" t="s">
        <v>5107</v>
      </c>
      <c r="H2622" s="400" t="s">
        <v>5108</v>
      </c>
    </row>
    <row r="2623" spans="2:8" s="41" customFormat="1">
      <c r="B2623" s="403" t="s">
        <v>5528</v>
      </c>
      <c r="C2623" s="404" t="s">
        <v>5529</v>
      </c>
      <c r="D2623" s="404" t="s">
        <v>5520</v>
      </c>
      <c r="E2623" s="404" t="s">
        <v>5521</v>
      </c>
      <c r="F2623" s="404" t="s">
        <v>3168</v>
      </c>
      <c r="G2623" s="367" t="s">
        <v>5107</v>
      </c>
      <c r="H2623" s="400" t="s">
        <v>5108</v>
      </c>
    </row>
    <row r="2624" spans="2:8" s="41" customFormat="1">
      <c r="B2624" s="403" t="s">
        <v>5530</v>
      </c>
      <c r="C2624" s="404" t="s">
        <v>5531</v>
      </c>
      <c r="D2624" s="404" t="s">
        <v>5520</v>
      </c>
      <c r="E2624" s="404" t="s">
        <v>5521</v>
      </c>
      <c r="F2624" s="404" t="s">
        <v>3168</v>
      </c>
      <c r="G2624" s="367" t="s">
        <v>5185</v>
      </c>
      <c r="H2624" s="400" t="s">
        <v>5186</v>
      </c>
    </row>
    <row r="2625" spans="2:8" s="41" customFormat="1">
      <c r="B2625" s="403" t="s">
        <v>5532</v>
      </c>
      <c r="C2625" s="404" t="s">
        <v>5533</v>
      </c>
      <c r="D2625" s="404" t="s">
        <v>5520</v>
      </c>
      <c r="E2625" s="404" t="s">
        <v>5521</v>
      </c>
      <c r="F2625" s="404" t="s">
        <v>3168</v>
      </c>
      <c r="G2625" s="367" t="s">
        <v>5185</v>
      </c>
      <c r="H2625" s="400" t="s">
        <v>5186</v>
      </c>
    </row>
    <row r="2626" spans="2:8" s="41" customFormat="1">
      <c r="B2626" s="403" t="s">
        <v>5534</v>
      </c>
      <c r="C2626" s="404" t="s">
        <v>5535</v>
      </c>
      <c r="D2626" s="404" t="s">
        <v>5520</v>
      </c>
      <c r="E2626" s="404" t="s">
        <v>5521</v>
      </c>
      <c r="F2626" s="404" t="s">
        <v>3168</v>
      </c>
      <c r="G2626" s="367" t="s">
        <v>5185</v>
      </c>
      <c r="H2626" s="400" t="s">
        <v>5186</v>
      </c>
    </row>
    <row r="2627" spans="2:8" s="41" customFormat="1">
      <c r="B2627" s="403" t="s">
        <v>5536</v>
      </c>
      <c r="C2627" s="404" t="s">
        <v>5537</v>
      </c>
      <c r="D2627" s="404" t="s">
        <v>5520</v>
      </c>
      <c r="E2627" s="404" t="s">
        <v>5521</v>
      </c>
      <c r="F2627" s="404" t="s">
        <v>3168</v>
      </c>
      <c r="G2627" s="367" t="s">
        <v>5185</v>
      </c>
      <c r="H2627" s="400" t="s">
        <v>5186</v>
      </c>
    </row>
    <row r="2628" spans="2:8" s="41" customFormat="1">
      <c r="B2628" s="403" t="s">
        <v>5538</v>
      </c>
      <c r="C2628" s="404" t="s">
        <v>5539</v>
      </c>
      <c r="D2628" s="404" t="s">
        <v>5520</v>
      </c>
      <c r="E2628" s="404" t="s">
        <v>5521</v>
      </c>
      <c r="F2628" s="404" t="s">
        <v>3168</v>
      </c>
      <c r="G2628" s="367" t="s">
        <v>5185</v>
      </c>
      <c r="H2628" s="400" t="s">
        <v>5186</v>
      </c>
    </row>
    <row r="2629" spans="2:8" s="41" customFormat="1">
      <c r="B2629" s="403" t="s">
        <v>5540</v>
      </c>
      <c r="C2629" s="404" t="s">
        <v>5541</v>
      </c>
      <c r="D2629" s="404" t="s">
        <v>5520</v>
      </c>
      <c r="E2629" s="404" t="s">
        <v>5521</v>
      </c>
      <c r="F2629" s="404" t="s">
        <v>3168</v>
      </c>
      <c r="G2629" s="367" t="s">
        <v>5185</v>
      </c>
      <c r="H2629" s="400" t="s">
        <v>5186</v>
      </c>
    </row>
    <row r="2630" spans="2:8" s="41" customFormat="1">
      <c r="B2630" s="403" t="s">
        <v>5542</v>
      </c>
      <c r="C2630" s="404" t="s">
        <v>5543</v>
      </c>
      <c r="D2630" s="404" t="s">
        <v>5520</v>
      </c>
      <c r="E2630" s="404" t="s">
        <v>5521</v>
      </c>
      <c r="F2630" s="404" t="s">
        <v>3168</v>
      </c>
      <c r="G2630" s="367" t="s">
        <v>5185</v>
      </c>
      <c r="H2630" s="400" t="s">
        <v>5186</v>
      </c>
    </row>
    <row r="2631" spans="2:8" s="41" customFormat="1">
      <c r="B2631" s="403" t="s">
        <v>5544</v>
      </c>
      <c r="C2631" s="404" t="s">
        <v>5545</v>
      </c>
      <c r="D2631" s="404" t="s">
        <v>5520</v>
      </c>
      <c r="E2631" s="404" t="s">
        <v>5521</v>
      </c>
      <c r="F2631" s="404" t="s">
        <v>3168</v>
      </c>
      <c r="G2631" s="367" t="s">
        <v>5185</v>
      </c>
      <c r="H2631" s="400" t="s">
        <v>5186</v>
      </c>
    </row>
    <row r="2632" spans="2:8" s="41" customFormat="1">
      <c r="B2632" s="403" t="s">
        <v>5546</v>
      </c>
      <c r="C2632" s="404" t="s">
        <v>5547</v>
      </c>
      <c r="D2632" s="404" t="s">
        <v>5520</v>
      </c>
      <c r="E2632" s="404" t="s">
        <v>5521</v>
      </c>
      <c r="F2632" s="404" t="s">
        <v>3168</v>
      </c>
      <c r="G2632" s="367" t="s">
        <v>5185</v>
      </c>
      <c r="H2632" s="400" t="s">
        <v>5186</v>
      </c>
    </row>
    <row r="2633" spans="2:8" s="41" customFormat="1">
      <c r="B2633" s="403" t="s">
        <v>5548</v>
      </c>
      <c r="C2633" s="404" t="s">
        <v>5549</v>
      </c>
      <c r="D2633" s="404" t="s">
        <v>5520</v>
      </c>
      <c r="E2633" s="404" t="s">
        <v>5521</v>
      </c>
      <c r="F2633" s="404" t="s">
        <v>3168</v>
      </c>
      <c r="G2633" s="367" t="s">
        <v>5107</v>
      </c>
      <c r="H2633" s="400" t="s">
        <v>5108</v>
      </c>
    </row>
    <row r="2634" spans="2:8" s="41" customFormat="1">
      <c r="B2634" s="403" t="s">
        <v>5550</v>
      </c>
      <c r="C2634" s="404" t="s">
        <v>5551</v>
      </c>
      <c r="D2634" s="404" t="s">
        <v>5520</v>
      </c>
      <c r="E2634" s="404" t="s">
        <v>5521</v>
      </c>
      <c r="F2634" s="404" t="s">
        <v>3168</v>
      </c>
      <c r="G2634" s="367" t="s">
        <v>5107</v>
      </c>
      <c r="H2634" s="400" t="s">
        <v>5108</v>
      </c>
    </row>
    <row r="2635" spans="2:8" s="41" customFormat="1">
      <c r="B2635" s="403" t="s">
        <v>5552</v>
      </c>
      <c r="C2635" s="404" t="s">
        <v>5553</v>
      </c>
      <c r="D2635" s="404" t="s">
        <v>5520</v>
      </c>
      <c r="E2635" s="404" t="s">
        <v>5521</v>
      </c>
      <c r="F2635" s="404" t="s">
        <v>3168</v>
      </c>
      <c r="G2635" s="367" t="s">
        <v>5185</v>
      </c>
      <c r="H2635" s="400" t="s">
        <v>5186</v>
      </c>
    </row>
    <row r="2636" spans="2:8" s="41" customFormat="1">
      <c r="B2636" s="403" t="s">
        <v>5554</v>
      </c>
      <c r="C2636" s="404" t="s">
        <v>5555</v>
      </c>
      <c r="D2636" s="404" t="s">
        <v>5520</v>
      </c>
      <c r="E2636" s="404" t="s">
        <v>5521</v>
      </c>
      <c r="F2636" s="404" t="s">
        <v>3168</v>
      </c>
      <c r="G2636" s="367" t="s">
        <v>5107</v>
      </c>
      <c r="H2636" s="400" t="s">
        <v>5108</v>
      </c>
    </row>
    <row r="2637" spans="2:8" s="41" customFormat="1">
      <c r="B2637" s="403" t="s">
        <v>5556</v>
      </c>
      <c r="C2637" s="404" t="s">
        <v>5557</v>
      </c>
      <c r="D2637" s="404" t="s">
        <v>5520</v>
      </c>
      <c r="E2637" s="404" t="s">
        <v>5521</v>
      </c>
      <c r="F2637" s="404" t="s">
        <v>3168</v>
      </c>
      <c r="G2637" s="367" t="s">
        <v>5185</v>
      </c>
      <c r="H2637" s="400" t="s">
        <v>5186</v>
      </c>
    </row>
    <row r="2638" spans="2:8" s="41" customFormat="1">
      <c r="B2638" s="403" t="s">
        <v>5558</v>
      </c>
      <c r="C2638" s="404" t="s">
        <v>5559</v>
      </c>
      <c r="D2638" s="404" t="s">
        <v>5520</v>
      </c>
      <c r="E2638" s="404" t="s">
        <v>5521</v>
      </c>
      <c r="F2638" s="404" t="s">
        <v>3168</v>
      </c>
      <c r="G2638" s="367" t="s">
        <v>5185</v>
      </c>
      <c r="H2638" s="400" t="s">
        <v>5186</v>
      </c>
    </row>
    <row r="2639" spans="2:8" s="41" customFormat="1">
      <c r="B2639" s="403" t="s">
        <v>5560</v>
      </c>
      <c r="C2639" s="404" t="s">
        <v>5561</v>
      </c>
      <c r="D2639" s="404" t="s">
        <v>5520</v>
      </c>
      <c r="E2639" s="404" t="s">
        <v>5521</v>
      </c>
      <c r="F2639" s="404" t="s">
        <v>3168</v>
      </c>
      <c r="G2639" s="367" t="s">
        <v>5133</v>
      </c>
      <c r="H2639" s="400" t="s">
        <v>5108</v>
      </c>
    </row>
    <row r="2640" spans="2:8" s="41" customFormat="1">
      <c r="B2640" s="403" t="s">
        <v>5562</v>
      </c>
      <c r="C2640" s="404" t="s">
        <v>5563</v>
      </c>
      <c r="D2640" s="404" t="s">
        <v>5520</v>
      </c>
      <c r="E2640" s="404" t="s">
        <v>5521</v>
      </c>
      <c r="F2640" s="404" t="s">
        <v>3168</v>
      </c>
      <c r="G2640" s="367" t="s">
        <v>5133</v>
      </c>
      <c r="H2640" s="400" t="s">
        <v>5108</v>
      </c>
    </row>
    <row r="2641" spans="2:8" s="41" customFormat="1">
      <c r="B2641" s="403" t="s">
        <v>5564</v>
      </c>
      <c r="C2641" s="404" t="s">
        <v>5565</v>
      </c>
      <c r="D2641" s="404" t="s">
        <v>5520</v>
      </c>
      <c r="E2641" s="404" t="s">
        <v>5521</v>
      </c>
      <c r="F2641" s="404" t="s">
        <v>3168</v>
      </c>
      <c r="G2641" s="367" t="s">
        <v>5185</v>
      </c>
      <c r="H2641" s="400" t="s">
        <v>5186</v>
      </c>
    </row>
    <row r="2642" spans="2:8" s="41" customFormat="1">
      <c r="B2642" s="403" t="s">
        <v>5566</v>
      </c>
      <c r="C2642" s="404" t="s">
        <v>5567</v>
      </c>
      <c r="D2642" s="404" t="s">
        <v>5520</v>
      </c>
      <c r="E2642" s="404" t="s">
        <v>5521</v>
      </c>
      <c r="F2642" s="404" t="s">
        <v>3168</v>
      </c>
      <c r="G2642" s="367" t="s">
        <v>5133</v>
      </c>
      <c r="H2642" s="400" t="s">
        <v>5108</v>
      </c>
    </row>
    <row r="2643" spans="2:8" s="41" customFormat="1">
      <c r="B2643" s="403" t="s">
        <v>5568</v>
      </c>
      <c r="C2643" s="404" t="s">
        <v>5569</v>
      </c>
      <c r="D2643" s="404" t="s">
        <v>5520</v>
      </c>
      <c r="E2643" s="404" t="s">
        <v>5521</v>
      </c>
      <c r="F2643" s="404" t="s">
        <v>3168</v>
      </c>
      <c r="G2643" s="367" t="s">
        <v>5185</v>
      </c>
      <c r="H2643" s="400" t="s">
        <v>5186</v>
      </c>
    </row>
    <row r="2644" spans="2:8" s="41" customFormat="1">
      <c r="B2644" s="403" t="s">
        <v>5570</v>
      </c>
      <c r="C2644" s="404" t="s">
        <v>5571</v>
      </c>
      <c r="D2644" s="404" t="s">
        <v>5520</v>
      </c>
      <c r="E2644" s="404" t="s">
        <v>5521</v>
      </c>
      <c r="F2644" s="404" t="s">
        <v>3168</v>
      </c>
      <c r="G2644" s="367" t="s">
        <v>5133</v>
      </c>
      <c r="H2644" s="400" t="s">
        <v>5108</v>
      </c>
    </row>
    <row r="2645" spans="2:8" s="41" customFormat="1">
      <c r="B2645" s="403" t="s">
        <v>5572</v>
      </c>
      <c r="C2645" s="404" t="s">
        <v>5573</v>
      </c>
      <c r="D2645" s="404" t="s">
        <v>5520</v>
      </c>
      <c r="E2645" s="404" t="s">
        <v>5521</v>
      </c>
      <c r="F2645" s="404" t="s">
        <v>3168</v>
      </c>
      <c r="G2645" s="367" t="s">
        <v>5133</v>
      </c>
      <c r="H2645" s="400" t="s">
        <v>5108</v>
      </c>
    </row>
    <row r="2646" spans="2:8" s="41" customFormat="1">
      <c r="B2646" s="403" t="s">
        <v>5574</v>
      </c>
      <c r="C2646" s="404" t="s">
        <v>5575</v>
      </c>
      <c r="D2646" s="404" t="s">
        <v>5520</v>
      </c>
      <c r="E2646" s="404" t="s">
        <v>5521</v>
      </c>
      <c r="F2646" s="404" t="s">
        <v>3168</v>
      </c>
      <c r="G2646" s="367" t="s">
        <v>5185</v>
      </c>
      <c r="H2646" s="400" t="s">
        <v>5186</v>
      </c>
    </row>
    <row r="2647" spans="2:8" s="41" customFormat="1">
      <c r="B2647" s="403" t="s">
        <v>5576</v>
      </c>
      <c r="C2647" s="404" t="s">
        <v>5577</v>
      </c>
      <c r="D2647" s="404" t="s">
        <v>5520</v>
      </c>
      <c r="E2647" s="404" t="s">
        <v>5521</v>
      </c>
      <c r="F2647" s="404" t="s">
        <v>3168</v>
      </c>
      <c r="G2647" s="367" t="s">
        <v>5185</v>
      </c>
      <c r="H2647" s="400" t="s">
        <v>5186</v>
      </c>
    </row>
    <row r="2648" spans="2:8" s="41" customFormat="1">
      <c r="B2648" s="403" t="s">
        <v>5578</v>
      </c>
      <c r="C2648" s="404" t="s">
        <v>5579</v>
      </c>
      <c r="D2648" s="404" t="s">
        <v>5520</v>
      </c>
      <c r="E2648" s="404" t="s">
        <v>5521</v>
      </c>
      <c r="F2648" s="404" t="s">
        <v>3168</v>
      </c>
      <c r="G2648" s="367" t="s">
        <v>5185</v>
      </c>
      <c r="H2648" s="400" t="s">
        <v>5186</v>
      </c>
    </row>
    <row r="2649" spans="2:8" s="41" customFormat="1">
      <c r="B2649" s="403" t="s">
        <v>5580</v>
      </c>
      <c r="C2649" s="404" t="s">
        <v>5581</v>
      </c>
      <c r="D2649" s="404" t="s">
        <v>5520</v>
      </c>
      <c r="E2649" s="404" t="s">
        <v>5521</v>
      </c>
      <c r="F2649" s="404" t="s">
        <v>3168</v>
      </c>
      <c r="G2649" s="367" t="s">
        <v>5185</v>
      </c>
      <c r="H2649" s="400" t="s">
        <v>5186</v>
      </c>
    </row>
    <row r="2650" spans="2:8" s="41" customFormat="1">
      <c r="B2650" s="403" t="s">
        <v>5582</v>
      </c>
      <c r="C2650" s="404" t="s">
        <v>5583</v>
      </c>
      <c r="D2650" s="404" t="s">
        <v>5520</v>
      </c>
      <c r="E2650" s="404" t="s">
        <v>5521</v>
      </c>
      <c r="F2650" s="404" t="s">
        <v>3168</v>
      </c>
      <c r="G2650" s="367" t="s">
        <v>5133</v>
      </c>
      <c r="H2650" s="400" t="s">
        <v>5108</v>
      </c>
    </row>
    <row r="2651" spans="2:8" s="41" customFormat="1">
      <c r="B2651" s="403" t="s">
        <v>5584</v>
      </c>
      <c r="C2651" s="404" t="s">
        <v>5585</v>
      </c>
      <c r="D2651" s="404" t="s">
        <v>5520</v>
      </c>
      <c r="E2651" s="404" t="s">
        <v>5521</v>
      </c>
      <c r="F2651" s="404" t="s">
        <v>3168</v>
      </c>
      <c r="G2651" s="367" t="s">
        <v>5185</v>
      </c>
      <c r="H2651" s="400" t="s">
        <v>5186</v>
      </c>
    </row>
    <row r="2652" spans="2:8" s="41" customFormat="1">
      <c r="B2652" s="403" t="s">
        <v>5586</v>
      </c>
      <c r="C2652" s="404" t="s">
        <v>5587</v>
      </c>
      <c r="D2652" s="404" t="s">
        <v>5520</v>
      </c>
      <c r="E2652" s="404" t="s">
        <v>5521</v>
      </c>
      <c r="F2652" s="404" t="s">
        <v>3168</v>
      </c>
      <c r="G2652" s="367" t="s">
        <v>5133</v>
      </c>
      <c r="H2652" s="400" t="s">
        <v>5108</v>
      </c>
    </row>
    <row r="2653" spans="2:8" s="41" customFormat="1">
      <c r="B2653" s="403" t="s">
        <v>5588</v>
      </c>
      <c r="C2653" s="404" t="s">
        <v>5589</v>
      </c>
      <c r="D2653" s="404" t="s">
        <v>5520</v>
      </c>
      <c r="E2653" s="404" t="s">
        <v>5521</v>
      </c>
      <c r="F2653" s="404" t="s">
        <v>3168</v>
      </c>
      <c r="G2653" s="367" t="s">
        <v>5185</v>
      </c>
      <c r="H2653" s="400" t="s">
        <v>5186</v>
      </c>
    </row>
    <row r="2654" spans="2:8" s="41" customFormat="1">
      <c r="B2654" s="403" t="s">
        <v>5590</v>
      </c>
      <c r="C2654" s="404" t="s">
        <v>5591</v>
      </c>
      <c r="D2654" s="404" t="s">
        <v>5520</v>
      </c>
      <c r="E2654" s="404" t="s">
        <v>5521</v>
      </c>
      <c r="F2654" s="404" t="s">
        <v>3168</v>
      </c>
      <c r="G2654" s="367" t="s">
        <v>5185</v>
      </c>
      <c r="H2654" s="400" t="s">
        <v>5186</v>
      </c>
    </row>
    <row r="2655" spans="2:8" s="41" customFormat="1">
      <c r="B2655" s="403" t="s">
        <v>5592</v>
      </c>
      <c r="C2655" s="404" t="s">
        <v>5593</v>
      </c>
      <c r="D2655" s="404" t="s">
        <v>5520</v>
      </c>
      <c r="E2655" s="404" t="s">
        <v>5521</v>
      </c>
      <c r="F2655" s="404" t="s">
        <v>3168</v>
      </c>
      <c r="G2655" s="367" t="s">
        <v>5185</v>
      </c>
      <c r="H2655" s="400" t="s">
        <v>5186</v>
      </c>
    </row>
    <row r="2656" spans="2:8" s="41" customFormat="1">
      <c r="B2656" s="403" t="s">
        <v>5594</v>
      </c>
      <c r="C2656" s="404" t="s">
        <v>5595</v>
      </c>
      <c r="D2656" s="404" t="s">
        <v>5520</v>
      </c>
      <c r="E2656" s="404" t="s">
        <v>5521</v>
      </c>
      <c r="F2656" s="404" t="s">
        <v>3168</v>
      </c>
      <c r="G2656" s="367" t="s">
        <v>5185</v>
      </c>
      <c r="H2656" s="400" t="s">
        <v>5186</v>
      </c>
    </row>
    <row r="2657" spans="2:8" s="41" customFormat="1">
      <c r="B2657" s="403" t="s">
        <v>5596</v>
      </c>
      <c r="C2657" s="404" t="s">
        <v>5597</v>
      </c>
      <c r="D2657" s="404" t="s">
        <v>5520</v>
      </c>
      <c r="E2657" s="404" t="s">
        <v>5521</v>
      </c>
      <c r="F2657" s="404" t="s">
        <v>3168</v>
      </c>
      <c r="G2657" s="367" t="s">
        <v>5182</v>
      </c>
      <c r="H2657" s="400" t="s">
        <v>5108</v>
      </c>
    </row>
    <row r="2658" spans="2:8" s="41" customFormat="1">
      <c r="B2658" s="403" t="s">
        <v>5598</v>
      </c>
      <c r="C2658" s="404" t="s">
        <v>5599</v>
      </c>
      <c r="D2658" s="404" t="s">
        <v>5520</v>
      </c>
      <c r="E2658" s="404" t="s">
        <v>5521</v>
      </c>
      <c r="F2658" s="404" t="s">
        <v>3168</v>
      </c>
      <c r="G2658" s="367" t="s">
        <v>5185</v>
      </c>
      <c r="H2658" s="400" t="s">
        <v>5186</v>
      </c>
    </row>
    <row r="2659" spans="2:8" s="41" customFormat="1">
      <c r="B2659" s="403" t="s">
        <v>5600</v>
      </c>
      <c r="C2659" s="404" t="s">
        <v>5601</v>
      </c>
      <c r="D2659" s="404" t="s">
        <v>5602</v>
      </c>
      <c r="E2659" s="404" t="s">
        <v>5603</v>
      </c>
      <c r="F2659" s="404" t="s">
        <v>3168</v>
      </c>
      <c r="G2659" s="367" t="s">
        <v>5185</v>
      </c>
      <c r="H2659" s="400" t="s">
        <v>5186</v>
      </c>
    </row>
    <row r="2660" spans="2:8" s="41" customFormat="1">
      <c r="B2660" s="403" t="s">
        <v>5604</v>
      </c>
      <c r="C2660" s="404" t="s">
        <v>5605</v>
      </c>
      <c r="D2660" s="404" t="s">
        <v>5602</v>
      </c>
      <c r="E2660" s="404" t="s">
        <v>5603</v>
      </c>
      <c r="F2660" s="404" t="s">
        <v>3168</v>
      </c>
      <c r="G2660" s="367" t="s">
        <v>5333</v>
      </c>
      <c r="H2660" s="400" t="s">
        <v>5108</v>
      </c>
    </row>
    <row r="2661" spans="2:8" s="41" customFormat="1">
      <c r="B2661" s="403" t="s">
        <v>5606</v>
      </c>
      <c r="C2661" s="404" t="s">
        <v>5607</v>
      </c>
      <c r="D2661" s="404" t="s">
        <v>5602</v>
      </c>
      <c r="E2661" s="404" t="s">
        <v>5603</v>
      </c>
      <c r="F2661" s="404" t="s">
        <v>3168</v>
      </c>
      <c r="G2661" s="367" t="s">
        <v>5333</v>
      </c>
      <c r="H2661" s="400" t="s">
        <v>5108</v>
      </c>
    </row>
    <row r="2662" spans="2:8" s="41" customFormat="1">
      <c r="B2662" s="403" t="s">
        <v>5608</v>
      </c>
      <c r="C2662" s="404" t="s">
        <v>5609</v>
      </c>
      <c r="D2662" s="404" t="s">
        <v>5602</v>
      </c>
      <c r="E2662" s="404" t="s">
        <v>5603</v>
      </c>
      <c r="F2662" s="404" t="s">
        <v>3168</v>
      </c>
      <c r="G2662" s="367" t="s">
        <v>5333</v>
      </c>
      <c r="H2662" s="400" t="s">
        <v>5108</v>
      </c>
    </row>
    <row r="2663" spans="2:8" s="41" customFormat="1">
      <c r="B2663" s="403" t="s">
        <v>5610</v>
      </c>
      <c r="C2663" s="404" t="s">
        <v>5611</v>
      </c>
      <c r="D2663" s="404" t="s">
        <v>5602</v>
      </c>
      <c r="E2663" s="404" t="s">
        <v>5603</v>
      </c>
      <c r="F2663" s="404" t="s">
        <v>3168</v>
      </c>
      <c r="G2663" s="367" t="s">
        <v>5333</v>
      </c>
      <c r="H2663" s="400" t="s">
        <v>5108</v>
      </c>
    </row>
    <row r="2664" spans="2:8" s="41" customFormat="1">
      <c r="B2664" s="403" t="s">
        <v>5612</v>
      </c>
      <c r="C2664" s="404" t="s">
        <v>5613</v>
      </c>
      <c r="D2664" s="404" t="s">
        <v>5602</v>
      </c>
      <c r="E2664" s="404" t="s">
        <v>5603</v>
      </c>
      <c r="F2664" s="404" t="s">
        <v>3168</v>
      </c>
      <c r="G2664" s="367" t="s">
        <v>5333</v>
      </c>
      <c r="H2664" s="400" t="s">
        <v>5108</v>
      </c>
    </row>
    <row r="2665" spans="2:8" s="41" customFormat="1">
      <c r="B2665" s="403" t="s">
        <v>5614</v>
      </c>
      <c r="C2665" s="404" t="s">
        <v>5615</v>
      </c>
      <c r="D2665" s="404" t="s">
        <v>5602</v>
      </c>
      <c r="E2665" s="404" t="s">
        <v>5603</v>
      </c>
      <c r="F2665" s="404" t="s">
        <v>3168</v>
      </c>
      <c r="G2665" s="367" t="s">
        <v>5185</v>
      </c>
      <c r="H2665" s="400" t="s">
        <v>5186</v>
      </c>
    </row>
    <row r="2666" spans="2:8" s="41" customFormat="1">
      <c r="B2666" s="403" t="s">
        <v>5616</v>
      </c>
      <c r="C2666" s="404" t="s">
        <v>5617</v>
      </c>
      <c r="D2666" s="404" t="s">
        <v>5602</v>
      </c>
      <c r="E2666" s="404" t="s">
        <v>5603</v>
      </c>
      <c r="F2666" s="404" t="s">
        <v>3168</v>
      </c>
      <c r="G2666" s="367" t="s">
        <v>5333</v>
      </c>
      <c r="H2666" s="400" t="s">
        <v>5108</v>
      </c>
    </row>
    <row r="2667" spans="2:8" s="41" customFormat="1">
      <c r="B2667" s="403" t="s">
        <v>5618</v>
      </c>
      <c r="C2667" s="404" t="s">
        <v>5619</v>
      </c>
      <c r="D2667" s="404" t="s">
        <v>5602</v>
      </c>
      <c r="E2667" s="404" t="s">
        <v>5603</v>
      </c>
      <c r="F2667" s="404" t="s">
        <v>3168</v>
      </c>
      <c r="G2667" s="367" t="s">
        <v>5333</v>
      </c>
      <c r="H2667" s="400" t="s">
        <v>5108</v>
      </c>
    </row>
    <row r="2668" spans="2:8" s="41" customFormat="1">
      <c r="B2668" s="403" t="s">
        <v>5620</v>
      </c>
      <c r="C2668" s="404" t="s">
        <v>5621</v>
      </c>
      <c r="D2668" s="404" t="s">
        <v>5602</v>
      </c>
      <c r="E2668" s="404" t="s">
        <v>5603</v>
      </c>
      <c r="F2668" s="404" t="s">
        <v>3168</v>
      </c>
      <c r="G2668" s="367" t="s">
        <v>5333</v>
      </c>
      <c r="H2668" s="400" t="s">
        <v>5108</v>
      </c>
    </row>
    <row r="2669" spans="2:8" s="41" customFormat="1">
      <c r="B2669" s="403" t="s">
        <v>5622</v>
      </c>
      <c r="C2669" s="404" t="s">
        <v>5623</v>
      </c>
      <c r="D2669" s="404" t="s">
        <v>5602</v>
      </c>
      <c r="E2669" s="404" t="s">
        <v>5603</v>
      </c>
      <c r="F2669" s="404" t="s">
        <v>3168</v>
      </c>
      <c r="G2669" s="367" t="s">
        <v>5333</v>
      </c>
      <c r="H2669" s="400" t="s">
        <v>5108</v>
      </c>
    </row>
    <row r="2670" spans="2:8" s="41" customFormat="1">
      <c r="B2670" s="403" t="s">
        <v>5624</v>
      </c>
      <c r="C2670" s="404" t="s">
        <v>5625</v>
      </c>
      <c r="D2670" s="404" t="s">
        <v>5602</v>
      </c>
      <c r="E2670" s="404" t="s">
        <v>5603</v>
      </c>
      <c r="F2670" s="404" t="s">
        <v>3168</v>
      </c>
      <c r="G2670" s="367" t="s">
        <v>5333</v>
      </c>
      <c r="H2670" s="400" t="s">
        <v>5108</v>
      </c>
    </row>
    <row r="2671" spans="2:8" s="41" customFormat="1">
      <c r="B2671" s="403" t="s">
        <v>5626</v>
      </c>
      <c r="C2671" s="404" t="s">
        <v>5627</v>
      </c>
      <c r="D2671" s="404" t="s">
        <v>5602</v>
      </c>
      <c r="E2671" s="404" t="s">
        <v>5603</v>
      </c>
      <c r="F2671" s="404" t="s">
        <v>3168</v>
      </c>
      <c r="G2671" s="367" t="s">
        <v>5333</v>
      </c>
      <c r="H2671" s="400" t="s">
        <v>5108</v>
      </c>
    </row>
    <row r="2672" spans="2:8" s="41" customFormat="1">
      <c r="B2672" s="403" t="s">
        <v>5628</v>
      </c>
      <c r="C2672" s="404" t="s">
        <v>5629</v>
      </c>
      <c r="D2672" s="404" t="s">
        <v>5602</v>
      </c>
      <c r="E2672" s="404" t="s">
        <v>5603</v>
      </c>
      <c r="F2672" s="404" t="s">
        <v>3168</v>
      </c>
      <c r="G2672" s="367" t="s">
        <v>5333</v>
      </c>
      <c r="H2672" s="400" t="s">
        <v>5108</v>
      </c>
    </row>
    <row r="2673" spans="2:8" s="41" customFormat="1">
      <c r="B2673" s="403" t="s">
        <v>5630</v>
      </c>
      <c r="C2673" s="404" t="s">
        <v>5631</v>
      </c>
      <c r="D2673" s="404" t="s">
        <v>5602</v>
      </c>
      <c r="E2673" s="404" t="s">
        <v>5603</v>
      </c>
      <c r="F2673" s="404" t="s">
        <v>3168</v>
      </c>
      <c r="G2673" s="367" t="s">
        <v>5333</v>
      </c>
      <c r="H2673" s="400" t="s">
        <v>5108</v>
      </c>
    </row>
    <row r="2674" spans="2:8" s="41" customFormat="1">
      <c r="B2674" s="403" t="s">
        <v>5632</v>
      </c>
      <c r="C2674" s="404" t="s">
        <v>5633</v>
      </c>
      <c r="D2674" s="404" t="s">
        <v>5602</v>
      </c>
      <c r="E2674" s="404" t="s">
        <v>5603</v>
      </c>
      <c r="F2674" s="404" t="s">
        <v>3168</v>
      </c>
      <c r="G2674" s="367" t="s">
        <v>5333</v>
      </c>
      <c r="H2674" s="400" t="s">
        <v>5108</v>
      </c>
    </row>
    <row r="2675" spans="2:8" s="41" customFormat="1">
      <c r="B2675" s="403" t="s">
        <v>5634</v>
      </c>
      <c r="C2675" s="404" t="s">
        <v>5635</v>
      </c>
      <c r="D2675" s="404" t="s">
        <v>5602</v>
      </c>
      <c r="E2675" s="404" t="s">
        <v>5603</v>
      </c>
      <c r="F2675" s="404" t="s">
        <v>3168</v>
      </c>
      <c r="G2675" s="367" t="s">
        <v>5333</v>
      </c>
      <c r="H2675" s="400" t="s">
        <v>5108</v>
      </c>
    </row>
    <row r="2676" spans="2:8" s="41" customFormat="1">
      <c r="B2676" s="403" t="s">
        <v>5636</v>
      </c>
      <c r="C2676" s="404" t="s">
        <v>5637</v>
      </c>
      <c r="D2676" s="404" t="s">
        <v>5602</v>
      </c>
      <c r="E2676" s="404" t="s">
        <v>5603</v>
      </c>
      <c r="F2676" s="404" t="s">
        <v>3168</v>
      </c>
      <c r="G2676" s="367" t="s">
        <v>5333</v>
      </c>
      <c r="H2676" s="400" t="s">
        <v>5108</v>
      </c>
    </row>
    <row r="2677" spans="2:8" s="41" customFormat="1">
      <c r="B2677" s="403" t="s">
        <v>5638</v>
      </c>
      <c r="C2677" s="404" t="s">
        <v>5639</v>
      </c>
      <c r="D2677" s="404" t="s">
        <v>5602</v>
      </c>
      <c r="E2677" s="404" t="s">
        <v>5603</v>
      </c>
      <c r="F2677" s="404" t="s">
        <v>3168</v>
      </c>
      <c r="G2677" s="367" t="s">
        <v>5333</v>
      </c>
      <c r="H2677" s="400" t="s">
        <v>5108</v>
      </c>
    </row>
    <row r="2678" spans="2:8" s="41" customFormat="1">
      <c r="B2678" s="403" t="s">
        <v>5640</v>
      </c>
      <c r="C2678" s="404" t="s">
        <v>5641</v>
      </c>
      <c r="D2678" s="404" t="s">
        <v>5602</v>
      </c>
      <c r="E2678" s="404" t="s">
        <v>5603</v>
      </c>
      <c r="F2678" s="404" t="s">
        <v>3168</v>
      </c>
      <c r="G2678" s="367" t="s">
        <v>5333</v>
      </c>
      <c r="H2678" s="400" t="s">
        <v>5108</v>
      </c>
    </row>
    <row r="2679" spans="2:8" s="41" customFormat="1">
      <c r="B2679" s="403" t="s">
        <v>5642</v>
      </c>
      <c r="C2679" s="404" t="s">
        <v>5643</v>
      </c>
      <c r="D2679" s="404" t="s">
        <v>5602</v>
      </c>
      <c r="E2679" s="404" t="s">
        <v>5603</v>
      </c>
      <c r="F2679" s="404" t="s">
        <v>3168</v>
      </c>
      <c r="G2679" s="367" t="s">
        <v>5333</v>
      </c>
      <c r="H2679" s="400" t="s">
        <v>5108</v>
      </c>
    </row>
    <row r="2680" spans="2:8" s="41" customFormat="1">
      <c r="B2680" s="403" t="s">
        <v>5644</v>
      </c>
      <c r="C2680" s="404" t="s">
        <v>5645</v>
      </c>
      <c r="D2680" s="404" t="s">
        <v>5602</v>
      </c>
      <c r="E2680" s="404" t="s">
        <v>5603</v>
      </c>
      <c r="F2680" s="404" t="s">
        <v>3168</v>
      </c>
      <c r="G2680" s="367" t="s">
        <v>5333</v>
      </c>
      <c r="H2680" s="400" t="s">
        <v>5108</v>
      </c>
    </row>
    <row r="2681" spans="2:8" s="41" customFormat="1">
      <c r="B2681" s="403" t="s">
        <v>5646</v>
      </c>
      <c r="C2681" s="404" t="s">
        <v>5647</v>
      </c>
      <c r="D2681" s="404" t="s">
        <v>5602</v>
      </c>
      <c r="E2681" s="404" t="s">
        <v>5603</v>
      </c>
      <c r="F2681" s="404" t="s">
        <v>3168</v>
      </c>
      <c r="G2681" s="367" t="s">
        <v>5185</v>
      </c>
      <c r="H2681" s="400" t="s">
        <v>5186</v>
      </c>
    </row>
    <row r="2682" spans="2:8" s="41" customFormat="1">
      <c r="B2682" s="403" t="s">
        <v>5648</v>
      </c>
      <c r="C2682" s="404" t="s">
        <v>5649</v>
      </c>
      <c r="D2682" s="404" t="s">
        <v>5650</v>
      </c>
      <c r="E2682" s="404" t="s">
        <v>5651</v>
      </c>
      <c r="F2682" s="404" t="s">
        <v>3168</v>
      </c>
      <c r="G2682" s="367" t="s">
        <v>5185</v>
      </c>
      <c r="H2682" s="400" t="s">
        <v>5186</v>
      </c>
    </row>
    <row r="2683" spans="2:8" s="41" customFormat="1">
      <c r="B2683" s="403" t="s">
        <v>5652</v>
      </c>
      <c r="C2683" s="404" t="s">
        <v>5653</v>
      </c>
      <c r="D2683" s="404" t="s">
        <v>5650</v>
      </c>
      <c r="E2683" s="404" t="s">
        <v>5651</v>
      </c>
      <c r="F2683" s="404" t="s">
        <v>3168</v>
      </c>
      <c r="G2683" s="367" t="s">
        <v>5185</v>
      </c>
      <c r="H2683" s="400" t="s">
        <v>5186</v>
      </c>
    </row>
    <row r="2684" spans="2:8" s="41" customFormat="1">
      <c r="B2684" s="403" t="s">
        <v>5654</v>
      </c>
      <c r="C2684" s="404" t="s">
        <v>5655</v>
      </c>
      <c r="D2684" s="404" t="s">
        <v>5650</v>
      </c>
      <c r="E2684" s="404" t="s">
        <v>5651</v>
      </c>
      <c r="F2684" s="404" t="s">
        <v>3168</v>
      </c>
      <c r="G2684" s="367" t="s">
        <v>5185</v>
      </c>
      <c r="H2684" s="400" t="s">
        <v>5186</v>
      </c>
    </row>
    <row r="2685" spans="2:8" s="41" customFormat="1">
      <c r="B2685" s="403" t="s">
        <v>5656</v>
      </c>
      <c r="C2685" s="404" t="s">
        <v>5657</v>
      </c>
      <c r="D2685" s="404" t="s">
        <v>5650</v>
      </c>
      <c r="E2685" s="404" t="s">
        <v>5651</v>
      </c>
      <c r="F2685" s="404" t="s">
        <v>3168</v>
      </c>
      <c r="G2685" s="367" t="s">
        <v>5185</v>
      </c>
      <c r="H2685" s="400" t="s">
        <v>5186</v>
      </c>
    </row>
    <row r="2686" spans="2:8" s="41" customFormat="1">
      <c r="B2686" s="403" t="s">
        <v>5658</v>
      </c>
      <c r="C2686" s="404" t="s">
        <v>5659</v>
      </c>
      <c r="D2686" s="404" t="s">
        <v>5650</v>
      </c>
      <c r="E2686" s="404" t="s">
        <v>5651</v>
      </c>
      <c r="F2686" s="404" t="s">
        <v>3168</v>
      </c>
      <c r="G2686" s="367" t="s">
        <v>5185</v>
      </c>
      <c r="H2686" s="400" t="s">
        <v>5186</v>
      </c>
    </row>
    <row r="2687" spans="2:8" s="41" customFormat="1">
      <c r="B2687" s="403" t="s">
        <v>5660</v>
      </c>
      <c r="C2687" s="404" t="s">
        <v>5661</v>
      </c>
      <c r="D2687" s="404" t="s">
        <v>5650</v>
      </c>
      <c r="E2687" s="404" t="s">
        <v>5651</v>
      </c>
      <c r="F2687" s="404" t="s">
        <v>3168</v>
      </c>
      <c r="G2687" s="367" t="s">
        <v>5185</v>
      </c>
      <c r="H2687" s="400" t="s">
        <v>5186</v>
      </c>
    </row>
    <row r="2688" spans="2:8" s="41" customFormat="1">
      <c r="B2688" s="403" t="s">
        <v>5662</v>
      </c>
      <c r="C2688" s="404" t="s">
        <v>5663</v>
      </c>
      <c r="D2688" s="404" t="s">
        <v>5650</v>
      </c>
      <c r="E2688" s="404" t="s">
        <v>5651</v>
      </c>
      <c r="F2688" s="404" t="s">
        <v>3168</v>
      </c>
      <c r="G2688" s="367" t="s">
        <v>5107</v>
      </c>
      <c r="H2688" s="400" t="s">
        <v>5108</v>
      </c>
    </row>
    <row r="2689" spans="2:8" s="41" customFormat="1">
      <c r="B2689" s="403" t="s">
        <v>5664</v>
      </c>
      <c r="C2689" s="404" t="s">
        <v>5665</v>
      </c>
      <c r="D2689" s="404" t="s">
        <v>5650</v>
      </c>
      <c r="E2689" s="404" t="s">
        <v>5651</v>
      </c>
      <c r="F2689" s="404" t="s">
        <v>3168</v>
      </c>
      <c r="G2689" s="367" t="s">
        <v>5107</v>
      </c>
      <c r="H2689" s="400" t="s">
        <v>5108</v>
      </c>
    </row>
    <row r="2690" spans="2:8" s="41" customFormat="1">
      <c r="B2690" s="403" t="s">
        <v>5666</v>
      </c>
      <c r="C2690" s="404" t="s">
        <v>5667</v>
      </c>
      <c r="D2690" s="404" t="s">
        <v>5650</v>
      </c>
      <c r="E2690" s="404" t="s">
        <v>5651</v>
      </c>
      <c r="F2690" s="404" t="s">
        <v>3168</v>
      </c>
      <c r="G2690" s="367" t="s">
        <v>5107</v>
      </c>
      <c r="H2690" s="400" t="s">
        <v>5108</v>
      </c>
    </row>
    <row r="2691" spans="2:8" s="41" customFormat="1">
      <c r="B2691" s="403" t="s">
        <v>5668</v>
      </c>
      <c r="C2691" s="404" t="s">
        <v>5669</v>
      </c>
      <c r="D2691" s="404" t="s">
        <v>5650</v>
      </c>
      <c r="E2691" s="404" t="s">
        <v>5651</v>
      </c>
      <c r="F2691" s="404" t="s">
        <v>3168</v>
      </c>
      <c r="G2691" s="367" t="s">
        <v>5107</v>
      </c>
      <c r="H2691" s="400" t="s">
        <v>5108</v>
      </c>
    </row>
    <row r="2692" spans="2:8" s="41" customFormat="1">
      <c r="B2692" s="403" t="s">
        <v>5670</v>
      </c>
      <c r="C2692" s="404" t="s">
        <v>5671</v>
      </c>
      <c r="D2692" s="404" t="s">
        <v>5650</v>
      </c>
      <c r="E2692" s="404" t="s">
        <v>5651</v>
      </c>
      <c r="F2692" s="404" t="s">
        <v>3168</v>
      </c>
      <c r="G2692" s="367" t="s">
        <v>5185</v>
      </c>
      <c r="H2692" s="400" t="s">
        <v>5186</v>
      </c>
    </row>
    <row r="2693" spans="2:8" s="41" customFormat="1">
      <c r="B2693" s="403" t="s">
        <v>5672</v>
      </c>
      <c r="C2693" s="404" t="s">
        <v>5673</v>
      </c>
      <c r="D2693" s="404" t="s">
        <v>5650</v>
      </c>
      <c r="E2693" s="404" t="s">
        <v>5651</v>
      </c>
      <c r="F2693" s="404" t="s">
        <v>3168</v>
      </c>
      <c r="G2693" s="367" t="s">
        <v>5107</v>
      </c>
      <c r="H2693" s="400" t="s">
        <v>5108</v>
      </c>
    </row>
    <row r="2694" spans="2:8" s="41" customFormat="1">
      <c r="B2694" s="403" t="s">
        <v>5674</v>
      </c>
      <c r="C2694" s="404" t="s">
        <v>5675</v>
      </c>
      <c r="D2694" s="404" t="s">
        <v>5650</v>
      </c>
      <c r="E2694" s="404" t="s">
        <v>5651</v>
      </c>
      <c r="F2694" s="404" t="s">
        <v>3168</v>
      </c>
      <c r="G2694" s="367" t="s">
        <v>5185</v>
      </c>
      <c r="H2694" s="400" t="s">
        <v>5186</v>
      </c>
    </row>
    <row r="2695" spans="2:8" s="41" customFormat="1">
      <c r="B2695" s="403" t="s">
        <v>5676</v>
      </c>
      <c r="C2695" s="404" t="s">
        <v>5677</v>
      </c>
      <c r="D2695" s="404" t="s">
        <v>5650</v>
      </c>
      <c r="E2695" s="404" t="s">
        <v>5651</v>
      </c>
      <c r="F2695" s="404" t="s">
        <v>3168</v>
      </c>
      <c r="G2695" s="367" t="s">
        <v>5107</v>
      </c>
      <c r="H2695" s="400" t="s">
        <v>5108</v>
      </c>
    </row>
    <row r="2696" spans="2:8" s="41" customFormat="1">
      <c r="B2696" s="403" t="s">
        <v>5678</v>
      </c>
      <c r="C2696" s="404" t="s">
        <v>5679</v>
      </c>
      <c r="D2696" s="404" t="s">
        <v>5650</v>
      </c>
      <c r="E2696" s="404" t="s">
        <v>5651</v>
      </c>
      <c r="F2696" s="404" t="s">
        <v>3168</v>
      </c>
      <c r="G2696" s="367" t="s">
        <v>5107</v>
      </c>
      <c r="H2696" s="400" t="s">
        <v>5108</v>
      </c>
    </row>
    <row r="2697" spans="2:8" s="41" customFormat="1">
      <c r="B2697" s="403" t="s">
        <v>5680</v>
      </c>
      <c r="C2697" s="404" t="s">
        <v>5681</v>
      </c>
      <c r="D2697" s="404" t="s">
        <v>5650</v>
      </c>
      <c r="E2697" s="404" t="s">
        <v>5651</v>
      </c>
      <c r="F2697" s="404" t="s">
        <v>3168</v>
      </c>
      <c r="G2697" s="367" t="s">
        <v>5107</v>
      </c>
      <c r="H2697" s="400" t="s">
        <v>5108</v>
      </c>
    </row>
    <row r="2698" spans="2:8" s="41" customFormat="1">
      <c r="B2698" s="403" t="s">
        <v>5682</v>
      </c>
      <c r="C2698" s="404" t="s">
        <v>5683</v>
      </c>
      <c r="D2698" s="404" t="s">
        <v>5650</v>
      </c>
      <c r="E2698" s="404" t="s">
        <v>5651</v>
      </c>
      <c r="F2698" s="404" t="s">
        <v>3168</v>
      </c>
      <c r="G2698" s="367" t="s">
        <v>5107</v>
      </c>
      <c r="H2698" s="400" t="s">
        <v>5108</v>
      </c>
    </row>
    <row r="2699" spans="2:8" s="41" customFormat="1">
      <c r="B2699" s="403" t="s">
        <v>5684</v>
      </c>
      <c r="C2699" s="404" t="s">
        <v>5685</v>
      </c>
      <c r="D2699" s="404" t="s">
        <v>5650</v>
      </c>
      <c r="E2699" s="404" t="s">
        <v>5651</v>
      </c>
      <c r="F2699" s="404" t="s">
        <v>3168</v>
      </c>
      <c r="G2699" s="367" t="s">
        <v>5107</v>
      </c>
      <c r="H2699" s="400" t="s">
        <v>5108</v>
      </c>
    </row>
    <row r="2700" spans="2:8" s="41" customFormat="1">
      <c r="B2700" s="403" t="s">
        <v>5686</v>
      </c>
      <c r="C2700" s="404" t="s">
        <v>5687</v>
      </c>
      <c r="D2700" s="404" t="s">
        <v>5650</v>
      </c>
      <c r="E2700" s="404" t="s">
        <v>5651</v>
      </c>
      <c r="F2700" s="404" t="s">
        <v>3168</v>
      </c>
      <c r="G2700" s="367" t="s">
        <v>5107</v>
      </c>
      <c r="H2700" s="400" t="s">
        <v>5108</v>
      </c>
    </row>
    <row r="2701" spans="2:8" s="41" customFormat="1">
      <c r="B2701" s="403" t="s">
        <v>5688</v>
      </c>
      <c r="C2701" s="404" t="s">
        <v>5689</v>
      </c>
      <c r="D2701" s="404" t="s">
        <v>5650</v>
      </c>
      <c r="E2701" s="404" t="s">
        <v>5651</v>
      </c>
      <c r="F2701" s="404" t="s">
        <v>3168</v>
      </c>
      <c r="G2701" s="367" t="s">
        <v>5185</v>
      </c>
      <c r="H2701" s="400" t="s">
        <v>5186</v>
      </c>
    </row>
    <row r="2702" spans="2:8" s="41" customFormat="1">
      <c r="B2702" s="403" t="s">
        <v>5690</v>
      </c>
      <c r="C2702" s="404" t="s">
        <v>5691</v>
      </c>
      <c r="D2702" s="404" t="s">
        <v>5650</v>
      </c>
      <c r="E2702" s="404" t="s">
        <v>5651</v>
      </c>
      <c r="F2702" s="404" t="s">
        <v>3168</v>
      </c>
      <c r="G2702" s="367" t="s">
        <v>5185</v>
      </c>
      <c r="H2702" s="400" t="s">
        <v>5186</v>
      </c>
    </row>
    <row r="2703" spans="2:8" s="41" customFormat="1">
      <c r="B2703" s="403" t="s">
        <v>5692</v>
      </c>
      <c r="C2703" s="404" t="s">
        <v>5693</v>
      </c>
      <c r="D2703" s="404" t="s">
        <v>5650</v>
      </c>
      <c r="E2703" s="404" t="s">
        <v>5651</v>
      </c>
      <c r="F2703" s="404" t="s">
        <v>3168</v>
      </c>
      <c r="G2703" s="367" t="s">
        <v>5185</v>
      </c>
      <c r="H2703" s="400" t="s">
        <v>5186</v>
      </c>
    </row>
    <row r="2704" spans="2:8" s="41" customFormat="1">
      <c r="B2704" s="403" t="s">
        <v>5694</v>
      </c>
      <c r="C2704" s="404" t="s">
        <v>5695</v>
      </c>
      <c r="D2704" s="404" t="s">
        <v>5650</v>
      </c>
      <c r="E2704" s="404" t="s">
        <v>5651</v>
      </c>
      <c r="F2704" s="404" t="s">
        <v>3168</v>
      </c>
      <c r="G2704" s="367" t="s">
        <v>5185</v>
      </c>
      <c r="H2704" s="400" t="s">
        <v>5186</v>
      </c>
    </row>
    <row r="2705" spans="2:8" s="41" customFormat="1">
      <c r="B2705" s="403" t="s">
        <v>5696</v>
      </c>
      <c r="C2705" s="404" t="s">
        <v>5697</v>
      </c>
      <c r="D2705" s="404" t="s">
        <v>5698</v>
      </c>
      <c r="E2705" s="404" t="s">
        <v>5699</v>
      </c>
      <c r="F2705" s="404" t="s">
        <v>3168</v>
      </c>
      <c r="G2705" s="367" t="s">
        <v>5185</v>
      </c>
      <c r="H2705" s="400" t="s">
        <v>5186</v>
      </c>
    </row>
    <row r="2706" spans="2:8" s="41" customFormat="1">
      <c r="B2706" s="403" t="s">
        <v>5700</v>
      </c>
      <c r="C2706" s="404" t="s">
        <v>5701</v>
      </c>
      <c r="D2706" s="404" t="s">
        <v>5698</v>
      </c>
      <c r="E2706" s="404" t="s">
        <v>5699</v>
      </c>
      <c r="F2706" s="404" t="s">
        <v>3168</v>
      </c>
      <c r="G2706" s="367" t="s">
        <v>5185</v>
      </c>
      <c r="H2706" s="400" t="s">
        <v>5186</v>
      </c>
    </row>
    <row r="2707" spans="2:8" s="41" customFormat="1">
      <c r="B2707" s="403" t="s">
        <v>5702</v>
      </c>
      <c r="C2707" s="404" t="s">
        <v>5703</v>
      </c>
      <c r="D2707" s="404" t="s">
        <v>5698</v>
      </c>
      <c r="E2707" s="404" t="s">
        <v>5699</v>
      </c>
      <c r="F2707" s="404" t="s">
        <v>3168</v>
      </c>
      <c r="G2707" s="367" t="s">
        <v>5185</v>
      </c>
      <c r="H2707" s="400" t="s">
        <v>5186</v>
      </c>
    </row>
    <row r="2708" spans="2:8" s="41" customFormat="1">
      <c r="B2708" s="403" t="s">
        <v>5704</v>
      </c>
      <c r="C2708" s="404" t="s">
        <v>5705</v>
      </c>
      <c r="D2708" s="404" t="s">
        <v>5698</v>
      </c>
      <c r="E2708" s="404" t="s">
        <v>5699</v>
      </c>
      <c r="F2708" s="404" t="s">
        <v>3168</v>
      </c>
      <c r="G2708" s="367" t="s">
        <v>5333</v>
      </c>
      <c r="H2708" s="400" t="s">
        <v>5108</v>
      </c>
    </row>
    <row r="2709" spans="2:8" s="41" customFormat="1">
      <c r="B2709" s="403" t="s">
        <v>5706</v>
      </c>
      <c r="C2709" s="404" t="s">
        <v>5707</v>
      </c>
      <c r="D2709" s="404" t="s">
        <v>5698</v>
      </c>
      <c r="E2709" s="404" t="s">
        <v>5699</v>
      </c>
      <c r="F2709" s="404" t="s">
        <v>3168</v>
      </c>
      <c r="G2709" s="367" t="s">
        <v>5333</v>
      </c>
      <c r="H2709" s="400" t="s">
        <v>5108</v>
      </c>
    </row>
    <row r="2710" spans="2:8" s="41" customFormat="1">
      <c r="B2710" s="403" t="s">
        <v>5708</v>
      </c>
      <c r="C2710" s="404" t="s">
        <v>5709</v>
      </c>
      <c r="D2710" s="404" t="s">
        <v>5698</v>
      </c>
      <c r="E2710" s="404" t="s">
        <v>5699</v>
      </c>
      <c r="F2710" s="404" t="s">
        <v>3168</v>
      </c>
      <c r="G2710" s="367" t="s">
        <v>5333</v>
      </c>
      <c r="H2710" s="400" t="s">
        <v>5108</v>
      </c>
    </row>
    <row r="2711" spans="2:8" s="41" customFormat="1">
      <c r="B2711" s="403" t="s">
        <v>5710</v>
      </c>
      <c r="C2711" s="404" t="s">
        <v>5711</v>
      </c>
      <c r="D2711" s="404" t="s">
        <v>5698</v>
      </c>
      <c r="E2711" s="404" t="s">
        <v>5699</v>
      </c>
      <c r="F2711" s="404" t="s">
        <v>3168</v>
      </c>
      <c r="G2711" s="367" t="s">
        <v>5333</v>
      </c>
      <c r="H2711" s="400" t="s">
        <v>5108</v>
      </c>
    </row>
    <row r="2712" spans="2:8" s="41" customFormat="1">
      <c r="B2712" s="403" t="s">
        <v>5712</v>
      </c>
      <c r="C2712" s="404" t="s">
        <v>5713</v>
      </c>
      <c r="D2712" s="404" t="s">
        <v>5698</v>
      </c>
      <c r="E2712" s="404" t="s">
        <v>5699</v>
      </c>
      <c r="F2712" s="404" t="s">
        <v>3168</v>
      </c>
      <c r="G2712" s="367" t="s">
        <v>5185</v>
      </c>
      <c r="H2712" s="400" t="s">
        <v>5186</v>
      </c>
    </row>
    <row r="2713" spans="2:8" s="41" customFormat="1">
      <c r="B2713" s="403" t="s">
        <v>5714</v>
      </c>
      <c r="C2713" s="404" t="s">
        <v>5715</v>
      </c>
      <c r="D2713" s="404" t="s">
        <v>5698</v>
      </c>
      <c r="E2713" s="404" t="s">
        <v>5699</v>
      </c>
      <c r="F2713" s="404" t="s">
        <v>3168</v>
      </c>
      <c r="G2713" s="367" t="s">
        <v>5333</v>
      </c>
      <c r="H2713" s="400" t="s">
        <v>5108</v>
      </c>
    </row>
    <row r="2714" spans="2:8" s="41" customFormat="1">
      <c r="B2714" s="403" t="s">
        <v>5716</v>
      </c>
      <c r="C2714" s="404" t="s">
        <v>5717</v>
      </c>
      <c r="D2714" s="404" t="s">
        <v>5698</v>
      </c>
      <c r="E2714" s="404" t="s">
        <v>5699</v>
      </c>
      <c r="F2714" s="404" t="s">
        <v>3168</v>
      </c>
      <c r="G2714" s="367" t="s">
        <v>5333</v>
      </c>
      <c r="H2714" s="400" t="s">
        <v>5108</v>
      </c>
    </row>
    <row r="2715" spans="2:8" s="41" customFormat="1">
      <c r="B2715" s="403" t="s">
        <v>5718</v>
      </c>
      <c r="C2715" s="404" t="s">
        <v>5719</v>
      </c>
      <c r="D2715" s="404" t="s">
        <v>5698</v>
      </c>
      <c r="E2715" s="404" t="s">
        <v>5699</v>
      </c>
      <c r="F2715" s="404" t="s">
        <v>3168</v>
      </c>
      <c r="G2715" s="367" t="s">
        <v>5185</v>
      </c>
      <c r="H2715" s="400" t="s">
        <v>5186</v>
      </c>
    </row>
    <row r="2716" spans="2:8" s="41" customFormat="1">
      <c r="B2716" s="403" t="s">
        <v>5720</v>
      </c>
      <c r="C2716" s="404" t="s">
        <v>5721</v>
      </c>
      <c r="D2716" s="404" t="s">
        <v>5698</v>
      </c>
      <c r="E2716" s="404" t="s">
        <v>5699</v>
      </c>
      <c r="F2716" s="404" t="s">
        <v>3168</v>
      </c>
      <c r="G2716" s="367" t="s">
        <v>5333</v>
      </c>
      <c r="H2716" s="400" t="s">
        <v>5108</v>
      </c>
    </row>
    <row r="2717" spans="2:8" s="41" customFormat="1">
      <c r="B2717" s="403" t="s">
        <v>5722</v>
      </c>
      <c r="C2717" s="404" t="s">
        <v>5723</v>
      </c>
      <c r="D2717" s="404" t="s">
        <v>5698</v>
      </c>
      <c r="E2717" s="404" t="s">
        <v>5699</v>
      </c>
      <c r="F2717" s="404" t="s">
        <v>3168</v>
      </c>
      <c r="G2717" s="367" t="s">
        <v>5333</v>
      </c>
      <c r="H2717" s="400" t="s">
        <v>5108</v>
      </c>
    </row>
    <row r="2718" spans="2:8" s="41" customFormat="1">
      <c r="B2718" s="403" t="s">
        <v>5724</v>
      </c>
      <c r="C2718" s="404" t="s">
        <v>5725</v>
      </c>
      <c r="D2718" s="404" t="s">
        <v>5698</v>
      </c>
      <c r="E2718" s="404" t="s">
        <v>5699</v>
      </c>
      <c r="F2718" s="404" t="s">
        <v>3168</v>
      </c>
      <c r="G2718" s="367" t="s">
        <v>5333</v>
      </c>
      <c r="H2718" s="400" t="s">
        <v>5108</v>
      </c>
    </row>
    <row r="2719" spans="2:8" s="41" customFormat="1">
      <c r="B2719" s="403" t="s">
        <v>5726</v>
      </c>
      <c r="C2719" s="404" t="s">
        <v>5727</v>
      </c>
      <c r="D2719" s="404" t="s">
        <v>5698</v>
      </c>
      <c r="E2719" s="404" t="s">
        <v>5699</v>
      </c>
      <c r="F2719" s="404" t="s">
        <v>3168</v>
      </c>
      <c r="G2719" s="367" t="s">
        <v>5333</v>
      </c>
      <c r="H2719" s="400" t="s">
        <v>5108</v>
      </c>
    </row>
    <row r="2720" spans="2:8" s="41" customFormat="1">
      <c r="B2720" s="403" t="s">
        <v>5728</v>
      </c>
      <c r="C2720" s="404" t="s">
        <v>5729</v>
      </c>
      <c r="D2720" s="404" t="s">
        <v>5698</v>
      </c>
      <c r="E2720" s="404" t="s">
        <v>5699</v>
      </c>
      <c r="F2720" s="404" t="s">
        <v>3168</v>
      </c>
      <c r="G2720" s="367" t="s">
        <v>5333</v>
      </c>
      <c r="H2720" s="400" t="s">
        <v>5108</v>
      </c>
    </row>
    <row r="2721" spans="2:8" s="41" customFormat="1">
      <c r="B2721" s="403" t="s">
        <v>5730</v>
      </c>
      <c r="C2721" s="404" t="s">
        <v>5731</v>
      </c>
      <c r="D2721" s="404" t="s">
        <v>5698</v>
      </c>
      <c r="E2721" s="404" t="s">
        <v>5699</v>
      </c>
      <c r="F2721" s="404" t="s">
        <v>3168</v>
      </c>
      <c r="G2721" s="367" t="s">
        <v>5333</v>
      </c>
      <c r="H2721" s="400" t="s">
        <v>5108</v>
      </c>
    </row>
    <row r="2722" spans="2:8" s="41" customFormat="1">
      <c r="B2722" s="403" t="s">
        <v>5732</v>
      </c>
      <c r="C2722" s="404" t="s">
        <v>5733</v>
      </c>
      <c r="D2722" s="404" t="s">
        <v>5698</v>
      </c>
      <c r="E2722" s="404" t="s">
        <v>5699</v>
      </c>
      <c r="F2722" s="404" t="s">
        <v>3168</v>
      </c>
      <c r="G2722" s="367" t="s">
        <v>5333</v>
      </c>
      <c r="H2722" s="400" t="s">
        <v>5108</v>
      </c>
    </row>
    <row r="2723" spans="2:8" s="41" customFormat="1">
      <c r="B2723" s="403" t="s">
        <v>5734</v>
      </c>
      <c r="C2723" s="404" t="s">
        <v>5735</v>
      </c>
      <c r="D2723" s="404" t="s">
        <v>5698</v>
      </c>
      <c r="E2723" s="404" t="s">
        <v>5699</v>
      </c>
      <c r="F2723" s="404" t="s">
        <v>3168</v>
      </c>
      <c r="G2723" s="367" t="s">
        <v>5333</v>
      </c>
      <c r="H2723" s="400" t="s">
        <v>5108</v>
      </c>
    </row>
    <row r="2724" spans="2:8" s="41" customFormat="1">
      <c r="B2724" s="403" t="s">
        <v>5736</v>
      </c>
      <c r="C2724" s="404" t="s">
        <v>5737</v>
      </c>
      <c r="D2724" s="404" t="s">
        <v>5698</v>
      </c>
      <c r="E2724" s="404" t="s">
        <v>5699</v>
      </c>
      <c r="F2724" s="404" t="s">
        <v>3168</v>
      </c>
      <c r="G2724" s="367" t="s">
        <v>5185</v>
      </c>
      <c r="H2724" s="400" t="s">
        <v>5186</v>
      </c>
    </row>
    <row r="2725" spans="2:8" s="41" customFormat="1">
      <c r="B2725" s="403" t="s">
        <v>5738</v>
      </c>
      <c r="C2725" s="404" t="s">
        <v>5739</v>
      </c>
      <c r="D2725" s="404" t="s">
        <v>5698</v>
      </c>
      <c r="E2725" s="404" t="s">
        <v>5699</v>
      </c>
      <c r="F2725" s="404" t="s">
        <v>3168</v>
      </c>
      <c r="G2725" s="367" t="s">
        <v>5333</v>
      </c>
      <c r="H2725" s="400" t="s">
        <v>5108</v>
      </c>
    </row>
    <row r="2726" spans="2:8" s="41" customFormat="1">
      <c r="B2726" s="403" t="s">
        <v>5740</v>
      </c>
      <c r="C2726" s="404" t="s">
        <v>5741</v>
      </c>
      <c r="D2726" s="404" t="s">
        <v>5698</v>
      </c>
      <c r="E2726" s="404" t="s">
        <v>5699</v>
      </c>
      <c r="F2726" s="404" t="s">
        <v>3168</v>
      </c>
      <c r="G2726" s="367" t="s">
        <v>5333</v>
      </c>
      <c r="H2726" s="400" t="s">
        <v>5108</v>
      </c>
    </row>
    <row r="2727" spans="2:8" s="41" customFormat="1">
      <c r="B2727" s="403" t="s">
        <v>5742</v>
      </c>
      <c r="C2727" s="404" t="s">
        <v>5743</v>
      </c>
      <c r="D2727" s="404" t="s">
        <v>5698</v>
      </c>
      <c r="E2727" s="404" t="s">
        <v>5699</v>
      </c>
      <c r="F2727" s="404" t="s">
        <v>3168</v>
      </c>
      <c r="G2727" s="367" t="s">
        <v>5185</v>
      </c>
      <c r="H2727" s="400" t="s">
        <v>5186</v>
      </c>
    </row>
    <row r="2728" spans="2:8" s="41" customFormat="1">
      <c r="B2728" s="403" t="s">
        <v>5744</v>
      </c>
      <c r="C2728" s="404" t="s">
        <v>5745</v>
      </c>
      <c r="D2728" s="404" t="s">
        <v>5698</v>
      </c>
      <c r="E2728" s="404" t="s">
        <v>5699</v>
      </c>
      <c r="F2728" s="404" t="s">
        <v>3168</v>
      </c>
      <c r="G2728" s="367" t="s">
        <v>5185</v>
      </c>
      <c r="H2728" s="400" t="s">
        <v>5186</v>
      </c>
    </row>
    <row r="2729" spans="2:8" s="41" customFormat="1">
      <c r="B2729" s="403" t="s">
        <v>5746</v>
      </c>
      <c r="C2729" s="404" t="s">
        <v>5747</v>
      </c>
      <c r="D2729" s="404" t="s">
        <v>5748</v>
      </c>
      <c r="E2729" s="404" t="s">
        <v>5749</v>
      </c>
      <c r="F2729" s="404" t="s">
        <v>5750</v>
      </c>
      <c r="G2729" s="367" t="s">
        <v>5333</v>
      </c>
      <c r="H2729" s="400" t="s">
        <v>5108</v>
      </c>
    </row>
    <row r="2730" spans="2:8" s="41" customFormat="1">
      <c r="B2730" s="403" t="s">
        <v>5751</v>
      </c>
      <c r="C2730" s="404" t="s">
        <v>5752</v>
      </c>
      <c r="D2730" s="404" t="s">
        <v>5748</v>
      </c>
      <c r="E2730" s="404" t="s">
        <v>5749</v>
      </c>
      <c r="F2730" s="404" t="s">
        <v>5750</v>
      </c>
      <c r="G2730" s="367" t="s">
        <v>5333</v>
      </c>
      <c r="H2730" s="400" t="s">
        <v>5108</v>
      </c>
    </row>
    <row r="2731" spans="2:8" s="41" customFormat="1">
      <c r="B2731" s="403" t="s">
        <v>5753</v>
      </c>
      <c r="C2731" s="404" t="s">
        <v>5754</v>
      </c>
      <c r="D2731" s="404" t="s">
        <v>5748</v>
      </c>
      <c r="E2731" s="404" t="s">
        <v>5749</v>
      </c>
      <c r="F2731" s="404" t="s">
        <v>5750</v>
      </c>
      <c r="G2731" s="367" t="s">
        <v>5333</v>
      </c>
      <c r="H2731" s="400" t="s">
        <v>5108</v>
      </c>
    </row>
    <row r="2732" spans="2:8" s="41" customFormat="1">
      <c r="B2732" s="403" t="s">
        <v>5755</v>
      </c>
      <c r="C2732" s="404" t="s">
        <v>5756</v>
      </c>
      <c r="D2732" s="404" t="s">
        <v>5748</v>
      </c>
      <c r="E2732" s="404" t="s">
        <v>5749</v>
      </c>
      <c r="F2732" s="404" t="s">
        <v>5750</v>
      </c>
      <c r="G2732" s="367" t="s">
        <v>5333</v>
      </c>
      <c r="H2732" s="400" t="s">
        <v>5108</v>
      </c>
    </row>
    <row r="2733" spans="2:8" s="41" customFormat="1">
      <c r="B2733" s="403" t="s">
        <v>5757</v>
      </c>
      <c r="C2733" s="404" t="s">
        <v>5758</v>
      </c>
      <c r="D2733" s="404" t="s">
        <v>5748</v>
      </c>
      <c r="E2733" s="404" t="s">
        <v>5749</v>
      </c>
      <c r="F2733" s="404" t="s">
        <v>5750</v>
      </c>
      <c r="G2733" s="367" t="s">
        <v>5333</v>
      </c>
      <c r="H2733" s="400" t="s">
        <v>5108</v>
      </c>
    </row>
    <row r="2734" spans="2:8" s="41" customFormat="1">
      <c r="B2734" s="403" t="s">
        <v>5759</v>
      </c>
      <c r="C2734" s="404" t="s">
        <v>5760</v>
      </c>
      <c r="D2734" s="404" t="s">
        <v>5748</v>
      </c>
      <c r="E2734" s="404" t="s">
        <v>5749</v>
      </c>
      <c r="F2734" s="404" t="s">
        <v>5750</v>
      </c>
      <c r="G2734" s="367" t="s">
        <v>5333</v>
      </c>
      <c r="H2734" s="400" t="s">
        <v>5108</v>
      </c>
    </row>
    <row r="2735" spans="2:8" s="41" customFormat="1">
      <c r="B2735" s="403" t="s">
        <v>5761</v>
      </c>
      <c r="C2735" s="404" t="s">
        <v>5762</v>
      </c>
      <c r="D2735" s="404" t="s">
        <v>5748</v>
      </c>
      <c r="E2735" s="404" t="s">
        <v>5749</v>
      </c>
      <c r="F2735" s="404" t="s">
        <v>5750</v>
      </c>
      <c r="G2735" s="367" t="s">
        <v>5333</v>
      </c>
      <c r="H2735" s="400" t="s">
        <v>5108</v>
      </c>
    </row>
    <row r="2736" spans="2:8" s="41" customFormat="1">
      <c r="B2736" s="403" t="s">
        <v>5763</v>
      </c>
      <c r="C2736" s="404" t="s">
        <v>5764</v>
      </c>
      <c r="D2736" s="404" t="s">
        <v>5748</v>
      </c>
      <c r="E2736" s="404" t="s">
        <v>5749</v>
      </c>
      <c r="F2736" s="404" t="s">
        <v>5750</v>
      </c>
      <c r="G2736" s="367" t="s">
        <v>5333</v>
      </c>
      <c r="H2736" s="400" t="s">
        <v>5108</v>
      </c>
    </row>
    <row r="2737" spans="2:8" s="41" customFormat="1">
      <c r="B2737" s="403" t="s">
        <v>5765</v>
      </c>
      <c r="C2737" s="404" t="s">
        <v>5766</v>
      </c>
      <c r="D2737" s="404" t="s">
        <v>5748</v>
      </c>
      <c r="E2737" s="404" t="s">
        <v>5749</v>
      </c>
      <c r="F2737" s="404" t="s">
        <v>5750</v>
      </c>
      <c r="G2737" s="367" t="s">
        <v>5333</v>
      </c>
      <c r="H2737" s="400" t="s">
        <v>5108</v>
      </c>
    </row>
    <row r="2738" spans="2:8" s="41" customFormat="1">
      <c r="B2738" s="403" t="s">
        <v>5767</v>
      </c>
      <c r="C2738" s="404" t="s">
        <v>5768</v>
      </c>
      <c r="D2738" s="404" t="s">
        <v>5748</v>
      </c>
      <c r="E2738" s="404" t="s">
        <v>5749</v>
      </c>
      <c r="F2738" s="404" t="s">
        <v>5750</v>
      </c>
      <c r="G2738" s="367" t="s">
        <v>5333</v>
      </c>
      <c r="H2738" s="400" t="s">
        <v>5108</v>
      </c>
    </row>
    <row r="2739" spans="2:8" s="41" customFormat="1">
      <c r="B2739" s="403" t="s">
        <v>5769</v>
      </c>
      <c r="C2739" s="404" t="s">
        <v>5770</v>
      </c>
      <c r="D2739" s="404" t="s">
        <v>5748</v>
      </c>
      <c r="E2739" s="404" t="s">
        <v>5749</v>
      </c>
      <c r="F2739" s="404" t="s">
        <v>5750</v>
      </c>
      <c r="G2739" s="367" t="s">
        <v>5333</v>
      </c>
      <c r="H2739" s="400" t="s">
        <v>5108</v>
      </c>
    </row>
    <row r="2740" spans="2:8" s="41" customFormat="1">
      <c r="B2740" s="403" t="s">
        <v>5771</v>
      </c>
      <c r="C2740" s="404" t="s">
        <v>5772</v>
      </c>
      <c r="D2740" s="404" t="s">
        <v>5748</v>
      </c>
      <c r="E2740" s="404" t="s">
        <v>5749</v>
      </c>
      <c r="F2740" s="404" t="s">
        <v>5750</v>
      </c>
      <c r="G2740" s="367" t="s">
        <v>5333</v>
      </c>
      <c r="H2740" s="400" t="s">
        <v>5108</v>
      </c>
    </row>
    <row r="2741" spans="2:8" s="41" customFormat="1">
      <c r="B2741" s="403" t="s">
        <v>5773</v>
      </c>
      <c r="C2741" s="404" t="s">
        <v>5774</v>
      </c>
      <c r="D2741" s="404" t="s">
        <v>5748</v>
      </c>
      <c r="E2741" s="404" t="s">
        <v>5749</v>
      </c>
      <c r="F2741" s="404" t="s">
        <v>5750</v>
      </c>
      <c r="G2741" s="367" t="s">
        <v>5333</v>
      </c>
      <c r="H2741" s="400" t="s">
        <v>5108</v>
      </c>
    </row>
    <row r="2742" spans="2:8" s="41" customFormat="1">
      <c r="B2742" s="403" t="s">
        <v>5775</v>
      </c>
      <c r="C2742" s="404" t="s">
        <v>5776</v>
      </c>
      <c r="D2742" s="404" t="s">
        <v>5748</v>
      </c>
      <c r="E2742" s="404" t="s">
        <v>5749</v>
      </c>
      <c r="F2742" s="404" t="s">
        <v>5750</v>
      </c>
      <c r="G2742" s="367" t="s">
        <v>5333</v>
      </c>
      <c r="H2742" s="400" t="s">
        <v>5108</v>
      </c>
    </row>
    <row r="2743" spans="2:8" s="41" customFormat="1">
      <c r="B2743" s="403" t="s">
        <v>5777</v>
      </c>
      <c r="C2743" s="404" t="s">
        <v>5778</v>
      </c>
      <c r="D2743" s="404" t="s">
        <v>5748</v>
      </c>
      <c r="E2743" s="404" t="s">
        <v>5749</v>
      </c>
      <c r="F2743" s="404" t="s">
        <v>5750</v>
      </c>
      <c r="G2743" s="367" t="s">
        <v>5333</v>
      </c>
      <c r="H2743" s="400" t="s">
        <v>5108</v>
      </c>
    </row>
    <row r="2744" spans="2:8" s="41" customFormat="1">
      <c r="B2744" s="403" t="s">
        <v>5779</v>
      </c>
      <c r="C2744" s="404" t="s">
        <v>5780</v>
      </c>
      <c r="D2744" s="404" t="s">
        <v>5748</v>
      </c>
      <c r="E2744" s="404" t="s">
        <v>5749</v>
      </c>
      <c r="F2744" s="404" t="s">
        <v>5750</v>
      </c>
      <c r="G2744" s="367" t="s">
        <v>5333</v>
      </c>
      <c r="H2744" s="400" t="s">
        <v>5108</v>
      </c>
    </row>
    <row r="2745" spans="2:8" s="41" customFormat="1">
      <c r="B2745" s="403" t="s">
        <v>5781</v>
      </c>
      <c r="C2745" s="404" t="s">
        <v>5782</v>
      </c>
      <c r="D2745" s="404" t="s">
        <v>5748</v>
      </c>
      <c r="E2745" s="404" t="s">
        <v>5749</v>
      </c>
      <c r="F2745" s="404" t="s">
        <v>5750</v>
      </c>
      <c r="G2745" s="367" t="s">
        <v>5333</v>
      </c>
      <c r="H2745" s="400" t="s">
        <v>5108</v>
      </c>
    </row>
    <row r="2746" spans="2:8" s="41" customFormat="1">
      <c r="B2746" s="403" t="s">
        <v>5783</v>
      </c>
      <c r="C2746" s="404" t="s">
        <v>5784</v>
      </c>
      <c r="D2746" s="404" t="s">
        <v>5748</v>
      </c>
      <c r="E2746" s="404" t="s">
        <v>5749</v>
      </c>
      <c r="F2746" s="404" t="s">
        <v>5750</v>
      </c>
      <c r="G2746" s="367" t="s">
        <v>5333</v>
      </c>
      <c r="H2746" s="400" t="s">
        <v>5108</v>
      </c>
    </row>
    <row r="2747" spans="2:8" s="41" customFormat="1">
      <c r="B2747" s="403" t="s">
        <v>5785</v>
      </c>
      <c r="C2747" s="404" t="s">
        <v>5786</v>
      </c>
      <c r="D2747" s="404" t="s">
        <v>5748</v>
      </c>
      <c r="E2747" s="404" t="s">
        <v>5749</v>
      </c>
      <c r="F2747" s="404" t="s">
        <v>5750</v>
      </c>
      <c r="G2747" s="367" t="s">
        <v>5333</v>
      </c>
      <c r="H2747" s="400" t="s">
        <v>5108</v>
      </c>
    </row>
    <row r="2748" spans="2:8" s="41" customFormat="1">
      <c r="B2748" s="403" t="s">
        <v>5787</v>
      </c>
      <c r="C2748" s="404" t="s">
        <v>5788</v>
      </c>
      <c r="D2748" s="404" t="s">
        <v>5748</v>
      </c>
      <c r="E2748" s="404" t="s">
        <v>5749</v>
      </c>
      <c r="F2748" s="404" t="s">
        <v>5750</v>
      </c>
      <c r="G2748" s="367" t="s">
        <v>5333</v>
      </c>
      <c r="H2748" s="400" t="s">
        <v>5108</v>
      </c>
    </row>
    <row r="2749" spans="2:8" s="41" customFormat="1">
      <c r="B2749" s="403" t="s">
        <v>5789</v>
      </c>
      <c r="C2749" s="404" t="s">
        <v>5790</v>
      </c>
      <c r="D2749" s="404" t="s">
        <v>5748</v>
      </c>
      <c r="E2749" s="404" t="s">
        <v>5749</v>
      </c>
      <c r="F2749" s="404" t="s">
        <v>5750</v>
      </c>
      <c r="G2749" s="367" t="s">
        <v>5333</v>
      </c>
      <c r="H2749" s="400" t="s">
        <v>5108</v>
      </c>
    </row>
    <row r="2750" spans="2:8" s="41" customFormat="1">
      <c r="B2750" s="403" t="s">
        <v>5791</v>
      </c>
      <c r="C2750" s="404" t="s">
        <v>5792</v>
      </c>
      <c r="D2750" s="404" t="s">
        <v>5748</v>
      </c>
      <c r="E2750" s="404" t="s">
        <v>5749</v>
      </c>
      <c r="F2750" s="404" t="s">
        <v>5750</v>
      </c>
      <c r="G2750" s="367" t="s">
        <v>5333</v>
      </c>
      <c r="H2750" s="400" t="s">
        <v>5108</v>
      </c>
    </row>
    <row r="2751" spans="2:8" s="41" customFormat="1">
      <c r="B2751" s="403" t="s">
        <v>5793</v>
      </c>
      <c r="C2751" s="404" t="s">
        <v>5794</v>
      </c>
      <c r="D2751" s="404" t="s">
        <v>5748</v>
      </c>
      <c r="E2751" s="404" t="s">
        <v>5749</v>
      </c>
      <c r="F2751" s="404" t="s">
        <v>5750</v>
      </c>
      <c r="G2751" s="367" t="s">
        <v>5333</v>
      </c>
      <c r="H2751" s="400" t="s">
        <v>5108</v>
      </c>
    </row>
    <row r="2752" spans="2:8" s="41" customFormat="1">
      <c r="B2752" s="403" t="s">
        <v>5795</v>
      </c>
      <c r="C2752" s="404" t="s">
        <v>5796</v>
      </c>
      <c r="D2752" s="404" t="s">
        <v>5748</v>
      </c>
      <c r="E2752" s="404" t="s">
        <v>5749</v>
      </c>
      <c r="F2752" s="404" t="s">
        <v>5750</v>
      </c>
      <c r="G2752" s="367" t="s">
        <v>5333</v>
      </c>
      <c r="H2752" s="400" t="s">
        <v>5108</v>
      </c>
    </row>
    <row r="2753" spans="2:8" s="41" customFormat="1">
      <c r="B2753" s="403" t="s">
        <v>5797</v>
      </c>
      <c r="C2753" s="404" t="s">
        <v>5798</v>
      </c>
      <c r="D2753" s="404" t="s">
        <v>5748</v>
      </c>
      <c r="E2753" s="404" t="s">
        <v>5749</v>
      </c>
      <c r="F2753" s="404" t="s">
        <v>5750</v>
      </c>
      <c r="G2753" s="367" t="s">
        <v>5333</v>
      </c>
      <c r="H2753" s="400" t="s">
        <v>5108</v>
      </c>
    </row>
    <row r="2754" spans="2:8" s="41" customFormat="1">
      <c r="B2754" s="403" t="s">
        <v>5799</v>
      </c>
      <c r="C2754" s="404" t="s">
        <v>5800</v>
      </c>
      <c r="D2754" s="404" t="s">
        <v>5748</v>
      </c>
      <c r="E2754" s="404" t="s">
        <v>5749</v>
      </c>
      <c r="F2754" s="404" t="s">
        <v>5750</v>
      </c>
      <c r="G2754" s="367" t="s">
        <v>5333</v>
      </c>
      <c r="H2754" s="400" t="s">
        <v>5108</v>
      </c>
    </row>
    <row r="2755" spans="2:8" s="41" customFormat="1">
      <c r="B2755" s="403" t="s">
        <v>5801</v>
      </c>
      <c r="C2755" s="404" t="s">
        <v>5802</v>
      </c>
      <c r="D2755" s="404" t="s">
        <v>5748</v>
      </c>
      <c r="E2755" s="404" t="s">
        <v>5749</v>
      </c>
      <c r="F2755" s="404" t="s">
        <v>5750</v>
      </c>
      <c r="G2755" s="367" t="s">
        <v>5333</v>
      </c>
      <c r="H2755" s="400" t="s">
        <v>5108</v>
      </c>
    </row>
    <row r="2756" spans="2:8" s="41" customFormat="1">
      <c r="B2756" s="403" t="s">
        <v>5803</v>
      </c>
      <c r="C2756" s="404" t="s">
        <v>5804</v>
      </c>
      <c r="D2756" s="404" t="s">
        <v>5748</v>
      </c>
      <c r="E2756" s="404" t="s">
        <v>5749</v>
      </c>
      <c r="F2756" s="404" t="s">
        <v>5750</v>
      </c>
      <c r="G2756" s="367" t="s">
        <v>5333</v>
      </c>
      <c r="H2756" s="400" t="s">
        <v>5108</v>
      </c>
    </row>
    <row r="2757" spans="2:8" s="41" customFormat="1">
      <c r="B2757" s="403" t="s">
        <v>5805</v>
      </c>
      <c r="C2757" s="404" t="s">
        <v>5806</v>
      </c>
      <c r="D2757" s="404" t="s">
        <v>5748</v>
      </c>
      <c r="E2757" s="404" t="s">
        <v>5749</v>
      </c>
      <c r="F2757" s="404" t="s">
        <v>5750</v>
      </c>
      <c r="G2757" s="367" t="s">
        <v>5333</v>
      </c>
      <c r="H2757" s="400" t="s">
        <v>5108</v>
      </c>
    </row>
    <row r="2758" spans="2:8" s="41" customFormat="1">
      <c r="B2758" s="403" t="s">
        <v>5807</v>
      </c>
      <c r="C2758" s="404" t="s">
        <v>5808</v>
      </c>
      <c r="D2758" s="404" t="s">
        <v>5748</v>
      </c>
      <c r="E2758" s="404" t="s">
        <v>5749</v>
      </c>
      <c r="F2758" s="404" t="s">
        <v>5750</v>
      </c>
      <c r="G2758" s="367" t="s">
        <v>5333</v>
      </c>
      <c r="H2758" s="400" t="s">
        <v>5108</v>
      </c>
    </row>
    <row r="2759" spans="2:8" s="41" customFormat="1">
      <c r="B2759" s="403" t="s">
        <v>5809</v>
      </c>
      <c r="C2759" s="404" t="s">
        <v>5810</v>
      </c>
      <c r="D2759" s="404" t="s">
        <v>5748</v>
      </c>
      <c r="E2759" s="404" t="s">
        <v>5749</v>
      </c>
      <c r="F2759" s="404" t="s">
        <v>5750</v>
      </c>
      <c r="G2759" s="367" t="s">
        <v>5333</v>
      </c>
      <c r="H2759" s="400" t="s">
        <v>5108</v>
      </c>
    </row>
    <row r="2760" spans="2:8" s="41" customFormat="1">
      <c r="B2760" s="403" t="s">
        <v>5811</v>
      </c>
      <c r="C2760" s="404" t="s">
        <v>5812</v>
      </c>
      <c r="D2760" s="404" t="s">
        <v>5813</v>
      </c>
      <c r="E2760" s="404" t="s">
        <v>5814</v>
      </c>
      <c r="F2760" s="404" t="s">
        <v>5750</v>
      </c>
      <c r="G2760" s="367" t="s">
        <v>5133</v>
      </c>
      <c r="H2760" s="400" t="s">
        <v>5108</v>
      </c>
    </row>
    <row r="2761" spans="2:8" s="41" customFormat="1">
      <c r="B2761" s="403" t="s">
        <v>5815</v>
      </c>
      <c r="C2761" s="404" t="s">
        <v>5816</v>
      </c>
      <c r="D2761" s="404" t="s">
        <v>5813</v>
      </c>
      <c r="E2761" s="404" t="s">
        <v>5814</v>
      </c>
      <c r="F2761" s="404" t="s">
        <v>5750</v>
      </c>
      <c r="G2761" s="367" t="s">
        <v>5133</v>
      </c>
      <c r="H2761" s="400" t="s">
        <v>5108</v>
      </c>
    </row>
    <row r="2762" spans="2:8" s="41" customFormat="1">
      <c r="B2762" s="403" t="s">
        <v>5817</v>
      </c>
      <c r="C2762" s="404" t="s">
        <v>5818</v>
      </c>
      <c r="D2762" s="404" t="s">
        <v>5813</v>
      </c>
      <c r="E2762" s="404" t="s">
        <v>5814</v>
      </c>
      <c r="F2762" s="404" t="s">
        <v>5750</v>
      </c>
      <c r="G2762" s="367" t="s">
        <v>5133</v>
      </c>
      <c r="H2762" s="400" t="s">
        <v>5108</v>
      </c>
    </row>
    <row r="2763" spans="2:8" s="41" customFormat="1">
      <c r="B2763" s="403" t="s">
        <v>5819</v>
      </c>
      <c r="C2763" s="404" t="s">
        <v>5820</v>
      </c>
      <c r="D2763" s="404" t="s">
        <v>5813</v>
      </c>
      <c r="E2763" s="404" t="s">
        <v>5814</v>
      </c>
      <c r="F2763" s="404" t="s">
        <v>5750</v>
      </c>
      <c r="G2763" s="367" t="s">
        <v>5133</v>
      </c>
      <c r="H2763" s="400" t="s">
        <v>5108</v>
      </c>
    </row>
    <row r="2764" spans="2:8" s="41" customFormat="1">
      <c r="B2764" s="403" t="s">
        <v>5821</v>
      </c>
      <c r="C2764" s="404" t="s">
        <v>5822</v>
      </c>
      <c r="D2764" s="404" t="s">
        <v>5813</v>
      </c>
      <c r="E2764" s="404" t="s">
        <v>5814</v>
      </c>
      <c r="F2764" s="404" t="s">
        <v>5750</v>
      </c>
      <c r="G2764" s="367" t="s">
        <v>5133</v>
      </c>
      <c r="H2764" s="400" t="s">
        <v>5108</v>
      </c>
    </row>
    <row r="2765" spans="2:8" s="41" customFormat="1">
      <c r="B2765" s="403" t="s">
        <v>5823</v>
      </c>
      <c r="C2765" s="404" t="s">
        <v>5824</v>
      </c>
      <c r="D2765" s="404" t="s">
        <v>5813</v>
      </c>
      <c r="E2765" s="404" t="s">
        <v>5814</v>
      </c>
      <c r="F2765" s="404" t="s">
        <v>5750</v>
      </c>
      <c r="G2765" s="367" t="s">
        <v>5133</v>
      </c>
      <c r="H2765" s="400" t="s">
        <v>5108</v>
      </c>
    </row>
    <row r="2766" spans="2:8" s="41" customFormat="1">
      <c r="B2766" s="403" t="s">
        <v>5825</v>
      </c>
      <c r="C2766" s="404" t="s">
        <v>5826</v>
      </c>
      <c r="D2766" s="404" t="s">
        <v>5813</v>
      </c>
      <c r="E2766" s="404" t="s">
        <v>5814</v>
      </c>
      <c r="F2766" s="404" t="s">
        <v>5750</v>
      </c>
      <c r="G2766" s="367" t="s">
        <v>5133</v>
      </c>
      <c r="H2766" s="400" t="s">
        <v>5108</v>
      </c>
    </row>
    <row r="2767" spans="2:8" s="41" customFormat="1">
      <c r="B2767" s="403" t="s">
        <v>5827</v>
      </c>
      <c r="C2767" s="404" t="s">
        <v>5828</v>
      </c>
      <c r="D2767" s="404" t="s">
        <v>5813</v>
      </c>
      <c r="E2767" s="404" t="s">
        <v>5814</v>
      </c>
      <c r="F2767" s="404" t="s">
        <v>5750</v>
      </c>
      <c r="G2767" s="367" t="s">
        <v>5133</v>
      </c>
      <c r="H2767" s="400" t="s">
        <v>5108</v>
      </c>
    </row>
    <row r="2768" spans="2:8" s="41" customFormat="1">
      <c r="B2768" s="403" t="s">
        <v>5829</v>
      </c>
      <c r="C2768" s="404" t="s">
        <v>5830</v>
      </c>
      <c r="D2768" s="404" t="s">
        <v>5813</v>
      </c>
      <c r="E2768" s="404" t="s">
        <v>5814</v>
      </c>
      <c r="F2768" s="404" t="s">
        <v>5750</v>
      </c>
      <c r="G2768" s="367" t="s">
        <v>5133</v>
      </c>
      <c r="H2768" s="400" t="s">
        <v>5108</v>
      </c>
    </row>
    <row r="2769" spans="2:8" s="41" customFormat="1">
      <c r="B2769" s="403" t="s">
        <v>5831</v>
      </c>
      <c r="C2769" s="404" t="s">
        <v>5832</v>
      </c>
      <c r="D2769" s="404" t="s">
        <v>5813</v>
      </c>
      <c r="E2769" s="404" t="s">
        <v>5814</v>
      </c>
      <c r="F2769" s="404" t="s">
        <v>5750</v>
      </c>
      <c r="G2769" s="367" t="s">
        <v>5133</v>
      </c>
      <c r="H2769" s="400" t="s">
        <v>5108</v>
      </c>
    </row>
    <row r="2770" spans="2:8" s="41" customFormat="1">
      <c r="B2770" s="403" t="s">
        <v>5833</v>
      </c>
      <c r="C2770" s="404" t="s">
        <v>5834</v>
      </c>
      <c r="D2770" s="404" t="s">
        <v>5813</v>
      </c>
      <c r="E2770" s="404" t="s">
        <v>5814</v>
      </c>
      <c r="F2770" s="404" t="s">
        <v>5750</v>
      </c>
      <c r="G2770" s="367" t="s">
        <v>5133</v>
      </c>
      <c r="H2770" s="400" t="s">
        <v>5108</v>
      </c>
    </row>
    <row r="2771" spans="2:8" s="41" customFormat="1">
      <c r="B2771" s="403" t="s">
        <v>5835</v>
      </c>
      <c r="C2771" s="404" t="s">
        <v>5836</v>
      </c>
      <c r="D2771" s="404" t="s">
        <v>5813</v>
      </c>
      <c r="E2771" s="404" t="s">
        <v>5814</v>
      </c>
      <c r="F2771" s="404" t="s">
        <v>5750</v>
      </c>
      <c r="G2771" s="367" t="s">
        <v>5133</v>
      </c>
      <c r="H2771" s="400" t="s">
        <v>5108</v>
      </c>
    </row>
    <row r="2772" spans="2:8" s="41" customFormat="1">
      <c r="B2772" s="403" t="s">
        <v>5837</v>
      </c>
      <c r="C2772" s="404" t="s">
        <v>5838</v>
      </c>
      <c r="D2772" s="404" t="s">
        <v>5813</v>
      </c>
      <c r="E2772" s="404" t="s">
        <v>5814</v>
      </c>
      <c r="F2772" s="404" t="s">
        <v>5750</v>
      </c>
      <c r="G2772" s="367" t="s">
        <v>5133</v>
      </c>
      <c r="H2772" s="400" t="s">
        <v>5108</v>
      </c>
    </row>
    <row r="2773" spans="2:8" s="41" customFormat="1">
      <c r="B2773" s="403" t="s">
        <v>5839</v>
      </c>
      <c r="C2773" s="404" t="s">
        <v>5840</v>
      </c>
      <c r="D2773" s="404" t="s">
        <v>5813</v>
      </c>
      <c r="E2773" s="404" t="s">
        <v>5814</v>
      </c>
      <c r="F2773" s="404" t="s">
        <v>5750</v>
      </c>
      <c r="G2773" s="367" t="s">
        <v>5133</v>
      </c>
      <c r="H2773" s="400" t="s">
        <v>5108</v>
      </c>
    </row>
    <row r="2774" spans="2:8" s="41" customFormat="1">
      <c r="B2774" s="403" t="s">
        <v>5841</v>
      </c>
      <c r="C2774" s="404" t="s">
        <v>5842</v>
      </c>
      <c r="D2774" s="404" t="s">
        <v>5813</v>
      </c>
      <c r="E2774" s="404" t="s">
        <v>5814</v>
      </c>
      <c r="F2774" s="404" t="s">
        <v>5750</v>
      </c>
      <c r="G2774" s="367" t="s">
        <v>5133</v>
      </c>
      <c r="H2774" s="400" t="s">
        <v>5108</v>
      </c>
    </row>
    <row r="2775" spans="2:8" s="41" customFormat="1">
      <c r="B2775" s="403" t="s">
        <v>5843</v>
      </c>
      <c r="C2775" s="404" t="s">
        <v>5844</v>
      </c>
      <c r="D2775" s="404" t="s">
        <v>5813</v>
      </c>
      <c r="E2775" s="404" t="s">
        <v>5814</v>
      </c>
      <c r="F2775" s="404" t="s">
        <v>5750</v>
      </c>
      <c r="G2775" s="367" t="s">
        <v>5133</v>
      </c>
      <c r="H2775" s="400" t="s">
        <v>5108</v>
      </c>
    </row>
    <row r="2776" spans="2:8" s="41" customFormat="1">
      <c r="B2776" s="403" t="s">
        <v>5845</v>
      </c>
      <c r="C2776" s="404" t="s">
        <v>5846</v>
      </c>
      <c r="D2776" s="404" t="s">
        <v>5813</v>
      </c>
      <c r="E2776" s="404" t="s">
        <v>5814</v>
      </c>
      <c r="F2776" s="404" t="s">
        <v>5750</v>
      </c>
      <c r="G2776" s="367" t="s">
        <v>5133</v>
      </c>
      <c r="H2776" s="400" t="s">
        <v>5108</v>
      </c>
    </row>
    <row r="2777" spans="2:8" s="41" customFormat="1">
      <c r="B2777" s="403" t="s">
        <v>5847</v>
      </c>
      <c r="C2777" s="404" t="s">
        <v>5848</v>
      </c>
      <c r="D2777" s="404" t="s">
        <v>5813</v>
      </c>
      <c r="E2777" s="404" t="s">
        <v>5814</v>
      </c>
      <c r="F2777" s="404" t="s">
        <v>5750</v>
      </c>
      <c r="G2777" s="367" t="s">
        <v>5133</v>
      </c>
      <c r="H2777" s="400" t="s">
        <v>5108</v>
      </c>
    </row>
    <row r="2778" spans="2:8" s="41" customFormat="1">
      <c r="B2778" s="403" t="s">
        <v>5849</v>
      </c>
      <c r="C2778" s="404" t="s">
        <v>5850</v>
      </c>
      <c r="D2778" s="404" t="s">
        <v>5813</v>
      </c>
      <c r="E2778" s="404" t="s">
        <v>5814</v>
      </c>
      <c r="F2778" s="404" t="s">
        <v>5750</v>
      </c>
      <c r="G2778" s="367" t="s">
        <v>5133</v>
      </c>
      <c r="H2778" s="400" t="s">
        <v>5108</v>
      </c>
    </row>
    <row r="2779" spans="2:8" s="41" customFormat="1">
      <c r="B2779" s="403" t="s">
        <v>5851</v>
      </c>
      <c r="C2779" s="404" t="s">
        <v>5852</v>
      </c>
      <c r="D2779" s="404" t="s">
        <v>5813</v>
      </c>
      <c r="E2779" s="404" t="s">
        <v>5814</v>
      </c>
      <c r="F2779" s="404" t="s">
        <v>5750</v>
      </c>
      <c r="G2779" s="367" t="s">
        <v>5133</v>
      </c>
      <c r="H2779" s="400" t="s">
        <v>5108</v>
      </c>
    </row>
    <row r="2780" spans="2:8" s="41" customFormat="1">
      <c r="B2780" s="403" t="s">
        <v>5853</v>
      </c>
      <c r="C2780" s="404" t="s">
        <v>5854</v>
      </c>
      <c r="D2780" s="404" t="s">
        <v>5813</v>
      </c>
      <c r="E2780" s="404" t="s">
        <v>5814</v>
      </c>
      <c r="F2780" s="404" t="s">
        <v>5750</v>
      </c>
      <c r="G2780" s="367" t="s">
        <v>5133</v>
      </c>
      <c r="H2780" s="400" t="s">
        <v>5108</v>
      </c>
    </row>
    <row r="2781" spans="2:8" s="41" customFormat="1">
      <c r="B2781" s="403" t="s">
        <v>5855</v>
      </c>
      <c r="C2781" s="404" t="s">
        <v>5856</v>
      </c>
      <c r="D2781" s="404" t="s">
        <v>5813</v>
      </c>
      <c r="E2781" s="404" t="s">
        <v>5814</v>
      </c>
      <c r="F2781" s="404" t="s">
        <v>5750</v>
      </c>
      <c r="G2781" s="367" t="s">
        <v>5133</v>
      </c>
      <c r="H2781" s="400" t="s">
        <v>5108</v>
      </c>
    </row>
    <row r="2782" spans="2:8" s="41" customFormat="1">
      <c r="B2782" s="403" t="s">
        <v>5857</v>
      </c>
      <c r="C2782" s="404" t="s">
        <v>5858</v>
      </c>
      <c r="D2782" s="404" t="s">
        <v>5813</v>
      </c>
      <c r="E2782" s="404" t="s">
        <v>5814</v>
      </c>
      <c r="F2782" s="404" t="s">
        <v>5750</v>
      </c>
      <c r="G2782" s="367" t="s">
        <v>5133</v>
      </c>
      <c r="H2782" s="400" t="s">
        <v>5108</v>
      </c>
    </row>
    <row r="2783" spans="2:8" s="41" customFormat="1">
      <c r="B2783" s="403" t="s">
        <v>5859</v>
      </c>
      <c r="C2783" s="404" t="s">
        <v>5860</v>
      </c>
      <c r="D2783" s="404" t="s">
        <v>5813</v>
      </c>
      <c r="E2783" s="404" t="s">
        <v>5814</v>
      </c>
      <c r="F2783" s="404" t="s">
        <v>5750</v>
      </c>
      <c r="G2783" s="367" t="s">
        <v>5133</v>
      </c>
      <c r="H2783" s="400" t="s">
        <v>5108</v>
      </c>
    </row>
    <row r="2784" spans="2:8" s="41" customFormat="1">
      <c r="B2784" s="403" t="s">
        <v>5861</v>
      </c>
      <c r="C2784" s="404" t="s">
        <v>5862</v>
      </c>
      <c r="D2784" s="404" t="s">
        <v>5813</v>
      </c>
      <c r="E2784" s="404" t="s">
        <v>5814</v>
      </c>
      <c r="F2784" s="404" t="s">
        <v>5750</v>
      </c>
      <c r="G2784" s="367" t="s">
        <v>5133</v>
      </c>
      <c r="H2784" s="400" t="s">
        <v>5108</v>
      </c>
    </row>
    <row r="2785" spans="2:8" s="41" customFormat="1">
      <c r="B2785" s="403" t="s">
        <v>5863</v>
      </c>
      <c r="C2785" s="404" t="s">
        <v>5864</v>
      </c>
      <c r="D2785" s="404" t="s">
        <v>5813</v>
      </c>
      <c r="E2785" s="404" t="s">
        <v>5814</v>
      </c>
      <c r="F2785" s="404" t="s">
        <v>5750</v>
      </c>
      <c r="G2785" s="367" t="s">
        <v>5133</v>
      </c>
      <c r="H2785" s="400" t="s">
        <v>5108</v>
      </c>
    </row>
    <row r="2786" spans="2:8" s="41" customFormat="1">
      <c r="B2786" s="403" t="s">
        <v>5865</v>
      </c>
      <c r="C2786" s="404" t="s">
        <v>5866</v>
      </c>
      <c r="D2786" s="404" t="s">
        <v>5813</v>
      </c>
      <c r="E2786" s="404" t="s">
        <v>5814</v>
      </c>
      <c r="F2786" s="404" t="s">
        <v>5750</v>
      </c>
      <c r="G2786" s="367" t="s">
        <v>5133</v>
      </c>
      <c r="H2786" s="400" t="s">
        <v>5108</v>
      </c>
    </row>
    <row r="2787" spans="2:8" s="41" customFormat="1">
      <c r="B2787" s="403" t="s">
        <v>5867</v>
      </c>
      <c r="C2787" s="404" t="s">
        <v>5868</v>
      </c>
      <c r="D2787" s="404" t="s">
        <v>5813</v>
      </c>
      <c r="E2787" s="404" t="s">
        <v>5814</v>
      </c>
      <c r="F2787" s="404" t="s">
        <v>5750</v>
      </c>
      <c r="G2787" s="367" t="s">
        <v>5133</v>
      </c>
      <c r="H2787" s="400" t="s">
        <v>5108</v>
      </c>
    </row>
    <row r="2788" spans="2:8" s="41" customFormat="1">
      <c r="B2788" s="403" t="s">
        <v>5869</v>
      </c>
      <c r="C2788" s="404" t="s">
        <v>5870</v>
      </c>
      <c r="D2788" s="404" t="s">
        <v>5813</v>
      </c>
      <c r="E2788" s="404" t="s">
        <v>5814</v>
      </c>
      <c r="F2788" s="404" t="s">
        <v>5750</v>
      </c>
      <c r="G2788" s="367" t="s">
        <v>5133</v>
      </c>
      <c r="H2788" s="400" t="s">
        <v>5108</v>
      </c>
    </row>
    <row r="2789" spans="2:8" s="41" customFormat="1">
      <c r="B2789" s="403" t="s">
        <v>5871</v>
      </c>
      <c r="C2789" s="404" t="s">
        <v>5872</v>
      </c>
      <c r="D2789" s="404" t="s">
        <v>5813</v>
      </c>
      <c r="E2789" s="404" t="s">
        <v>5814</v>
      </c>
      <c r="F2789" s="404" t="s">
        <v>5750</v>
      </c>
      <c r="G2789" s="367" t="s">
        <v>5133</v>
      </c>
      <c r="H2789" s="400" t="s">
        <v>5108</v>
      </c>
    </row>
    <row r="2790" spans="2:8" s="41" customFormat="1">
      <c r="B2790" s="403" t="s">
        <v>5873</v>
      </c>
      <c r="C2790" s="404" t="s">
        <v>5874</v>
      </c>
      <c r="D2790" s="404" t="s">
        <v>5813</v>
      </c>
      <c r="E2790" s="404" t="s">
        <v>5814</v>
      </c>
      <c r="F2790" s="404" t="s">
        <v>5750</v>
      </c>
      <c r="G2790" s="367" t="s">
        <v>5133</v>
      </c>
      <c r="H2790" s="400" t="s">
        <v>5108</v>
      </c>
    </row>
    <row r="2791" spans="2:8" s="41" customFormat="1">
      <c r="B2791" s="403" t="s">
        <v>5875</v>
      </c>
      <c r="C2791" s="404" t="s">
        <v>5876</v>
      </c>
      <c r="D2791" s="404" t="s">
        <v>5813</v>
      </c>
      <c r="E2791" s="404" t="s">
        <v>5814</v>
      </c>
      <c r="F2791" s="404" t="s">
        <v>5750</v>
      </c>
      <c r="G2791" s="367" t="s">
        <v>5133</v>
      </c>
      <c r="H2791" s="400" t="s">
        <v>5108</v>
      </c>
    </row>
    <row r="2792" spans="2:8" s="41" customFormat="1">
      <c r="B2792" s="403" t="s">
        <v>5877</v>
      </c>
      <c r="C2792" s="404" t="s">
        <v>5878</v>
      </c>
      <c r="D2792" s="404" t="s">
        <v>5879</v>
      </c>
      <c r="E2792" s="404" t="s">
        <v>5880</v>
      </c>
      <c r="F2792" s="404" t="s">
        <v>5750</v>
      </c>
      <c r="G2792" s="367" t="s">
        <v>5185</v>
      </c>
      <c r="H2792" s="400" t="s">
        <v>5186</v>
      </c>
    </row>
    <row r="2793" spans="2:8" s="41" customFormat="1">
      <c r="B2793" s="403" t="s">
        <v>5881</v>
      </c>
      <c r="C2793" s="404" t="s">
        <v>5882</v>
      </c>
      <c r="D2793" s="404" t="s">
        <v>5879</v>
      </c>
      <c r="E2793" s="404" t="s">
        <v>5880</v>
      </c>
      <c r="F2793" s="404" t="s">
        <v>5750</v>
      </c>
      <c r="G2793" s="367" t="s">
        <v>5185</v>
      </c>
      <c r="H2793" s="400" t="s">
        <v>5186</v>
      </c>
    </row>
    <row r="2794" spans="2:8" s="41" customFormat="1">
      <c r="B2794" s="403" t="s">
        <v>5883</v>
      </c>
      <c r="C2794" s="404" t="s">
        <v>5884</v>
      </c>
      <c r="D2794" s="404" t="s">
        <v>5879</v>
      </c>
      <c r="E2794" s="404" t="s">
        <v>5880</v>
      </c>
      <c r="F2794" s="404" t="s">
        <v>5750</v>
      </c>
      <c r="G2794" s="367" t="s">
        <v>5185</v>
      </c>
      <c r="H2794" s="400" t="s">
        <v>5186</v>
      </c>
    </row>
    <row r="2795" spans="2:8" s="41" customFormat="1">
      <c r="B2795" s="403" t="s">
        <v>5885</v>
      </c>
      <c r="C2795" s="404" t="s">
        <v>5886</v>
      </c>
      <c r="D2795" s="404" t="s">
        <v>5879</v>
      </c>
      <c r="E2795" s="404" t="s">
        <v>5880</v>
      </c>
      <c r="F2795" s="404" t="s">
        <v>5750</v>
      </c>
      <c r="G2795" s="367" t="s">
        <v>5185</v>
      </c>
      <c r="H2795" s="400" t="s">
        <v>5186</v>
      </c>
    </row>
    <row r="2796" spans="2:8" s="41" customFormat="1">
      <c r="B2796" s="403" t="s">
        <v>5887</v>
      </c>
      <c r="C2796" s="404" t="s">
        <v>5888</v>
      </c>
      <c r="D2796" s="404" t="s">
        <v>5879</v>
      </c>
      <c r="E2796" s="404" t="s">
        <v>5880</v>
      </c>
      <c r="F2796" s="404" t="s">
        <v>5750</v>
      </c>
      <c r="G2796" s="367" t="s">
        <v>5185</v>
      </c>
      <c r="H2796" s="400" t="s">
        <v>5186</v>
      </c>
    </row>
    <row r="2797" spans="2:8" s="41" customFormat="1">
      <c r="B2797" s="403" t="s">
        <v>5889</v>
      </c>
      <c r="C2797" s="404" t="s">
        <v>5890</v>
      </c>
      <c r="D2797" s="404" t="s">
        <v>5891</v>
      </c>
      <c r="E2797" s="404" t="s">
        <v>5892</v>
      </c>
      <c r="F2797" s="404" t="s">
        <v>5750</v>
      </c>
      <c r="G2797" s="367" t="s">
        <v>5133</v>
      </c>
      <c r="H2797" s="400" t="s">
        <v>5108</v>
      </c>
    </row>
    <row r="2798" spans="2:8" s="41" customFormat="1">
      <c r="B2798" s="403" t="s">
        <v>5893</v>
      </c>
      <c r="C2798" s="404" t="s">
        <v>5894</v>
      </c>
      <c r="D2798" s="404" t="s">
        <v>5891</v>
      </c>
      <c r="E2798" s="404" t="s">
        <v>5892</v>
      </c>
      <c r="F2798" s="404" t="s">
        <v>5750</v>
      </c>
      <c r="G2798" s="367" t="s">
        <v>5133</v>
      </c>
      <c r="H2798" s="400" t="s">
        <v>5108</v>
      </c>
    </row>
    <row r="2799" spans="2:8" s="41" customFormat="1">
      <c r="B2799" s="403" t="s">
        <v>5895</v>
      </c>
      <c r="C2799" s="404" t="s">
        <v>5896</v>
      </c>
      <c r="D2799" s="404" t="s">
        <v>5891</v>
      </c>
      <c r="E2799" s="404" t="s">
        <v>5892</v>
      </c>
      <c r="F2799" s="404" t="s">
        <v>5750</v>
      </c>
      <c r="G2799" s="367" t="s">
        <v>5133</v>
      </c>
      <c r="H2799" s="400" t="s">
        <v>5108</v>
      </c>
    </row>
    <row r="2800" spans="2:8" s="41" customFormat="1">
      <c r="B2800" s="403" t="s">
        <v>5897</v>
      </c>
      <c r="C2800" s="404" t="s">
        <v>5898</v>
      </c>
      <c r="D2800" s="404" t="s">
        <v>5891</v>
      </c>
      <c r="E2800" s="404" t="s">
        <v>5892</v>
      </c>
      <c r="F2800" s="404" t="s">
        <v>5750</v>
      </c>
      <c r="G2800" s="367" t="s">
        <v>5133</v>
      </c>
      <c r="H2800" s="400" t="s">
        <v>5108</v>
      </c>
    </row>
    <row r="2801" spans="2:8" s="41" customFormat="1">
      <c r="B2801" s="403" t="s">
        <v>5899</v>
      </c>
      <c r="C2801" s="404" t="s">
        <v>5900</v>
      </c>
      <c r="D2801" s="404" t="s">
        <v>5891</v>
      </c>
      <c r="E2801" s="404" t="s">
        <v>5892</v>
      </c>
      <c r="F2801" s="404" t="s">
        <v>5750</v>
      </c>
      <c r="G2801" s="367" t="s">
        <v>5133</v>
      </c>
      <c r="H2801" s="400" t="s">
        <v>5108</v>
      </c>
    </row>
    <row r="2802" spans="2:8" s="41" customFormat="1">
      <c r="B2802" s="403" t="s">
        <v>5901</v>
      </c>
      <c r="C2802" s="404" t="s">
        <v>5902</v>
      </c>
      <c r="D2802" s="404" t="s">
        <v>5891</v>
      </c>
      <c r="E2802" s="404" t="s">
        <v>5892</v>
      </c>
      <c r="F2802" s="404" t="s">
        <v>5750</v>
      </c>
      <c r="G2802" s="367" t="s">
        <v>5133</v>
      </c>
      <c r="H2802" s="400" t="s">
        <v>5108</v>
      </c>
    </row>
    <row r="2803" spans="2:8" s="41" customFormat="1">
      <c r="B2803" s="403" t="s">
        <v>5903</v>
      </c>
      <c r="C2803" s="404" t="s">
        <v>5904</v>
      </c>
      <c r="D2803" s="404" t="s">
        <v>5891</v>
      </c>
      <c r="E2803" s="404" t="s">
        <v>5892</v>
      </c>
      <c r="F2803" s="404" t="s">
        <v>5750</v>
      </c>
      <c r="G2803" s="367" t="s">
        <v>5133</v>
      </c>
      <c r="H2803" s="400" t="s">
        <v>5108</v>
      </c>
    </row>
    <row r="2804" spans="2:8" s="41" customFormat="1">
      <c r="B2804" s="403" t="s">
        <v>5905</v>
      </c>
      <c r="C2804" s="404" t="s">
        <v>5906</v>
      </c>
      <c r="D2804" s="404" t="s">
        <v>5891</v>
      </c>
      <c r="E2804" s="404" t="s">
        <v>5892</v>
      </c>
      <c r="F2804" s="404" t="s">
        <v>5750</v>
      </c>
      <c r="G2804" s="367" t="s">
        <v>5133</v>
      </c>
      <c r="H2804" s="400" t="s">
        <v>5108</v>
      </c>
    </row>
    <row r="2805" spans="2:8" s="41" customFormat="1">
      <c r="B2805" s="403" t="s">
        <v>5907</v>
      </c>
      <c r="C2805" s="404" t="s">
        <v>5908</v>
      </c>
      <c r="D2805" s="404" t="s">
        <v>5891</v>
      </c>
      <c r="E2805" s="404" t="s">
        <v>5892</v>
      </c>
      <c r="F2805" s="404" t="s">
        <v>5750</v>
      </c>
      <c r="G2805" s="367" t="s">
        <v>5133</v>
      </c>
      <c r="H2805" s="400" t="s">
        <v>5108</v>
      </c>
    </row>
    <row r="2806" spans="2:8" s="41" customFormat="1">
      <c r="B2806" s="403" t="s">
        <v>5909</v>
      </c>
      <c r="C2806" s="404" t="s">
        <v>5910</v>
      </c>
      <c r="D2806" s="404" t="s">
        <v>5891</v>
      </c>
      <c r="E2806" s="404" t="s">
        <v>5892</v>
      </c>
      <c r="F2806" s="404" t="s">
        <v>5750</v>
      </c>
      <c r="G2806" s="367" t="s">
        <v>5133</v>
      </c>
      <c r="H2806" s="400" t="s">
        <v>5108</v>
      </c>
    </row>
    <row r="2807" spans="2:8" s="41" customFormat="1">
      <c r="B2807" s="403" t="s">
        <v>5911</v>
      </c>
      <c r="C2807" s="404" t="s">
        <v>5912</v>
      </c>
      <c r="D2807" s="404" t="s">
        <v>5891</v>
      </c>
      <c r="E2807" s="404" t="s">
        <v>5892</v>
      </c>
      <c r="F2807" s="404" t="s">
        <v>5750</v>
      </c>
      <c r="G2807" s="367" t="s">
        <v>5133</v>
      </c>
      <c r="H2807" s="400" t="s">
        <v>5108</v>
      </c>
    </row>
    <row r="2808" spans="2:8" s="41" customFormat="1">
      <c r="B2808" s="403" t="s">
        <v>5913</v>
      </c>
      <c r="C2808" s="404" t="s">
        <v>5914</v>
      </c>
      <c r="D2808" s="404" t="s">
        <v>5891</v>
      </c>
      <c r="E2808" s="404" t="s">
        <v>5892</v>
      </c>
      <c r="F2808" s="404" t="s">
        <v>5750</v>
      </c>
      <c r="G2808" s="367" t="s">
        <v>5133</v>
      </c>
      <c r="H2808" s="400" t="s">
        <v>5108</v>
      </c>
    </row>
    <row r="2809" spans="2:8" s="41" customFormat="1">
      <c r="B2809" s="403" t="s">
        <v>5915</v>
      </c>
      <c r="C2809" s="404" t="s">
        <v>5916</v>
      </c>
      <c r="D2809" s="404" t="s">
        <v>5891</v>
      </c>
      <c r="E2809" s="404" t="s">
        <v>5892</v>
      </c>
      <c r="F2809" s="404" t="s">
        <v>5750</v>
      </c>
      <c r="G2809" s="367" t="s">
        <v>5133</v>
      </c>
      <c r="H2809" s="400" t="s">
        <v>5108</v>
      </c>
    </row>
    <row r="2810" spans="2:8" s="41" customFormat="1">
      <c r="B2810" s="403" t="s">
        <v>5917</v>
      </c>
      <c r="C2810" s="404" t="s">
        <v>5918</v>
      </c>
      <c r="D2810" s="404" t="s">
        <v>5891</v>
      </c>
      <c r="E2810" s="404" t="s">
        <v>5892</v>
      </c>
      <c r="F2810" s="404" t="s">
        <v>5750</v>
      </c>
      <c r="G2810" s="367" t="s">
        <v>5133</v>
      </c>
      <c r="H2810" s="400" t="s">
        <v>5108</v>
      </c>
    </row>
    <row r="2811" spans="2:8" s="41" customFormat="1">
      <c r="B2811" s="403" t="s">
        <v>5919</v>
      </c>
      <c r="C2811" s="404" t="s">
        <v>5920</v>
      </c>
      <c r="D2811" s="404" t="s">
        <v>5891</v>
      </c>
      <c r="E2811" s="404" t="s">
        <v>5892</v>
      </c>
      <c r="F2811" s="404" t="s">
        <v>5750</v>
      </c>
      <c r="G2811" s="367" t="s">
        <v>5133</v>
      </c>
      <c r="H2811" s="400" t="s">
        <v>5108</v>
      </c>
    </row>
    <row r="2812" spans="2:8" s="41" customFormat="1">
      <c r="B2812" s="403" t="s">
        <v>5921</v>
      </c>
      <c r="C2812" s="404" t="s">
        <v>5922</v>
      </c>
      <c r="D2812" s="404" t="s">
        <v>5891</v>
      </c>
      <c r="E2812" s="404" t="s">
        <v>5892</v>
      </c>
      <c r="F2812" s="404" t="s">
        <v>5750</v>
      </c>
      <c r="G2812" s="367" t="s">
        <v>5133</v>
      </c>
      <c r="H2812" s="400" t="s">
        <v>5108</v>
      </c>
    </row>
    <row r="2813" spans="2:8" s="41" customFormat="1">
      <c r="B2813" s="403" t="s">
        <v>5923</v>
      </c>
      <c r="C2813" s="404" t="s">
        <v>5924</v>
      </c>
      <c r="D2813" s="404" t="s">
        <v>5891</v>
      </c>
      <c r="E2813" s="404" t="s">
        <v>5892</v>
      </c>
      <c r="F2813" s="404" t="s">
        <v>5750</v>
      </c>
      <c r="G2813" s="367" t="s">
        <v>5133</v>
      </c>
      <c r="H2813" s="400" t="s">
        <v>5108</v>
      </c>
    </row>
    <row r="2814" spans="2:8" s="41" customFormat="1">
      <c r="B2814" s="403" t="s">
        <v>5925</v>
      </c>
      <c r="C2814" s="404" t="s">
        <v>5926</v>
      </c>
      <c r="D2814" s="404" t="s">
        <v>5891</v>
      </c>
      <c r="E2814" s="404" t="s">
        <v>5892</v>
      </c>
      <c r="F2814" s="404" t="s">
        <v>5750</v>
      </c>
      <c r="G2814" s="367" t="s">
        <v>5133</v>
      </c>
      <c r="H2814" s="400" t="s">
        <v>5108</v>
      </c>
    </row>
    <row r="2815" spans="2:8" s="41" customFormat="1">
      <c r="B2815" s="403" t="s">
        <v>5927</v>
      </c>
      <c r="C2815" s="404" t="s">
        <v>5928</v>
      </c>
      <c r="D2815" s="404" t="s">
        <v>5891</v>
      </c>
      <c r="E2815" s="404" t="s">
        <v>5892</v>
      </c>
      <c r="F2815" s="404" t="s">
        <v>5750</v>
      </c>
      <c r="G2815" s="367" t="s">
        <v>5133</v>
      </c>
      <c r="H2815" s="400" t="s">
        <v>5108</v>
      </c>
    </row>
    <row r="2816" spans="2:8" s="41" customFormat="1">
      <c r="B2816" s="403" t="s">
        <v>5929</v>
      </c>
      <c r="C2816" s="404" t="s">
        <v>5930</v>
      </c>
      <c r="D2816" s="404" t="s">
        <v>5891</v>
      </c>
      <c r="E2816" s="404" t="s">
        <v>5892</v>
      </c>
      <c r="F2816" s="404" t="s">
        <v>5750</v>
      </c>
      <c r="G2816" s="367" t="s">
        <v>5133</v>
      </c>
      <c r="H2816" s="400" t="s">
        <v>5108</v>
      </c>
    </row>
    <row r="2817" spans="2:8" s="41" customFormat="1">
      <c r="B2817" s="403" t="s">
        <v>5931</v>
      </c>
      <c r="C2817" s="404" t="s">
        <v>5932</v>
      </c>
      <c r="D2817" s="404" t="s">
        <v>5891</v>
      </c>
      <c r="E2817" s="404" t="s">
        <v>5892</v>
      </c>
      <c r="F2817" s="404" t="s">
        <v>5750</v>
      </c>
      <c r="G2817" s="367" t="s">
        <v>5133</v>
      </c>
      <c r="H2817" s="400" t="s">
        <v>5108</v>
      </c>
    </row>
    <row r="2818" spans="2:8" s="41" customFormat="1">
      <c r="B2818" s="403" t="s">
        <v>5933</v>
      </c>
      <c r="C2818" s="404" t="s">
        <v>5934</v>
      </c>
      <c r="D2818" s="404" t="s">
        <v>5891</v>
      </c>
      <c r="E2818" s="404" t="s">
        <v>5892</v>
      </c>
      <c r="F2818" s="404" t="s">
        <v>5750</v>
      </c>
      <c r="G2818" s="367" t="s">
        <v>5133</v>
      </c>
      <c r="H2818" s="400" t="s">
        <v>5108</v>
      </c>
    </row>
    <row r="2819" spans="2:8" s="41" customFormat="1">
      <c r="B2819" s="403" t="s">
        <v>5935</v>
      </c>
      <c r="C2819" s="404" t="s">
        <v>5936</v>
      </c>
      <c r="D2819" s="404" t="s">
        <v>5891</v>
      </c>
      <c r="E2819" s="404" t="s">
        <v>5892</v>
      </c>
      <c r="F2819" s="404" t="s">
        <v>5750</v>
      </c>
      <c r="G2819" s="367" t="s">
        <v>5133</v>
      </c>
      <c r="H2819" s="400" t="s">
        <v>5108</v>
      </c>
    </row>
    <row r="2820" spans="2:8" s="41" customFormat="1">
      <c r="B2820" s="403" t="s">
        <v>5937</v>
      </c>
      <c r="C2820" s="404" t="s">
        <v>5938</v>
      </c>
      <c r="D2820" s="404" t="s">
        <v>5891</v>
      </c>
      <c r="E2820" s="404" t="s">
        <v>5892</v>
      </c>
      <c r="F2820" s="404" t="s">
        <v>5750</v>
      </c>
      <c r="G2820" s="367" t="s">
        <v>5133</v>
      </c>
      <c r="H2820" s="400" t="s">
        <v>5108</v>
      </c>
    </row>
    <row r="2821" spans="2:8" s="41" customFormat="1">
      <c r="B2821" s="403" t="s">
        <v>5939</v>
      </c>
      <c r="C2821" s="404" t="s">
        <v>5940</v>
      </c>
      <c r="D2821" s="404" t="s">
        <v>5891</v>
      </c>
      <c r="E2821" s="404" t="s">
        <v>5892</v>
      </c>
      <c r="F2821" s="404" t="s">
        <v>5750</v>
      </c>
      <c r="G2821" s="367" t="s">
        <v>5133</v>
      </c>
      <c r="H2821" s="400" t="s">
        <v>5108</v>
      </c>
    </row>
    <row r="2822" spans="2:8" s="41" customFormat="1">
      <c r="B2822" s="403" t="s">
        <v>5941</v>
      </c>
      <c r="C2822" s="404" t="s">
        <v>5942</v>
      </c>
      <c r="D2822" s="404" t="s">
        <v>5891</v>
      </c>
      <c r="E2822" s="404" t="s">
        <v>5892</v>
      </c>
      <c r="F2822" s="404" t="s">
        <v>5750</v>
      </c>
      <c r="G2822" s="367" t="s">
        <v>5133</v>
      </c>
      <c r="H2822" s="400" t="s">
        <v>5108</v>
      </c>
    </row>
    <row r="2823" spans="2:8" s="41" customFormat="1">
      <c r="B2823" s="403" t="s">
        <v>5943</v>
      </c>
      <c r="C2823" s="404" t="s">
        <v>5944</v>
      </c>
      <c r="D2823" s="404" t="s">
        <v>5891</v>
      </c>
      <c r="E2823" s="404" t="s">
        <v>5892</v>
      </c>
      <c r="F2823" s="404" t="s">
        <v>5750</v>
      </c>
      <c r="G2823" s="367" t="s">
        <v>5133</v>
      </c>
      <c r="H2823" s="400" t="s">
        <v>5108</v>
      </c>
    </row>
    <row r="2824" spans="2:8" s="41" customFormat="1">
      <c r="B2824" s="403" t="s">
        <v>5945</v>
      </c>
      <c r="C2824" s="404" t="s">
        <v>5946</v>
      </c>
      <c r="D2824" s="404" t="s">
        <v>5891</v>
      </c>
      <c r="E2824" s="404" t="s">
        <v>5892</v>
      </c>
      <c r="F2824" s="404" t="s">
        <v>5750</v>
      </c>
      <c r="G2824" s="367" t="s">
        <v>5133</v>
      </c>
      <c r="H2824" s="400" t="s">
        <v>5108</v>
      </c>
    </row>
    <row r="2825" spans="2:8" s="41" customFormat="1">
      <c r="B2825" s="403" t="s">
        <v>5947</v>
      </c>
      <c r="C2825" s="404" t="s">
        <v>5948</v>
      </c>
      <c r="D2825" s="404" t="s">
        <v>5891</v>
      </c>
      <c r="E2825" s="404" t="s">
        <v>5892</v>
      </c>
      <c r="F2825" s="404" t="s">
        <v>5750</v>
      </c>
      <c r="G2825" s="367" t="s">
        <v>5133</v>
      </c>
      <c r="H2825" s="400" t="s">
        <v>5108</v>
      </c>
    </row>
    <row r="2826" spans="2:8" s="41" customFormat="1">
      <c r="B2826" s="403" t="s">
        <v>5949</v>
      </c>
      <c r="C2826" s="404" t="s">
        <v>5950</v>
      </c>
      <c r="D2826" s="404" t="s">
        <v>5891</v>
      </c>
      <c r="E2826" s="404" t="s">
        <v>5892</v>
      </c>
      <c r="F2826" s="404" t="s">
        <v>5750</v>
      </c>
      <c r="G2826" s="367" t="s">
        <v>5133</v>
      </c>
      <c r="H2826" s="400" t="s">
        <v>5108</v>
      </c>
    </row>
    <row r="2827" spans="2:8" s="41" customFormat="1">
      <c r="B2827" s="403" t="s">
        <v>5951</v>
      </c>
      <c r="C2827" s="404" t="s">
        <v>5952</v>
      </c>
      <c r="D2827" s="404" t="s">
        <v>5891</v>
      </c>
      <c r="E2827" s="404" t="s">
        <v>5892</v>
      </c>
      <c r="F2827" s="404" t="s">
        <v>5750</v>
      </c>
      <c r="G2827" s="367" t="s">
        <v>5133</v>
      </c>
      <c r="H2827" s="400" t="s">
        <v>5108</v>
      </c>
    </row>
    <row r="2828" spans="2:8" s="41" customFormat="1">
      <c r="B2828" s="403" t="s">
        <v>5953</v>
      </c>
      <c r="C2828" s="404" t="s">
        <v>5954</v>
      </c>
      <c r="D2828" s="404" t="s">
        <v>5891</v>
      </c>
      <c r="E2828" s="404" t="s">
        <v>5892</v>
      </c>
      <c r="F2828" s="404" t="s">
        <v>5750</v>
      </c>
      <c r="G2828" s="367" t="s">
        <v>5133</v>
      </c>
      <c r="H2828" s="400" t="s">
        <v>5108</v>
      </c>
    </row>
    <row r="2829" spans="2:8" s="41" customFormat="1">
      <c r="B2829" s="403" t="s">
        <v>5955</v>
      </c>
      <c r="C2829" s="404" t="s">
        <v>5956</v>
      </c>
      <c r="D2829" s="404" t="s">
        <v>5891</v>
      </c>
      <c r="E2829" s="404" t="s">
        <v>5892</v>
      </c>
      <c r="F2829" s="404" t="s">
        <v>5750</v>
      </c>
      <c r="G2829" s="367" t="s">
        <v>5133</v>
      </c>
      <c r="H2829" s="400" t="s">
        <v>5108</v>
      </c>
    </row>
    <row r="2830" spans="2:8" s="41" customFormat="1">
      <c r="B2830" s="403" t="s">
        <v>5957</v>
      </c>
      <c r="C2830" s="404" t="s">
        <v>5958</v>
      </c>
      <c r="D2830" s="404" t="s">
        <v>5891</v>
      </c>
      <c r="E2830" s="404" t="s">
        <v>5892</v>
      </c>
      <c r="F2830" s="404" t="s">
        <v>5750</v>
      </c>
      <c r="G2830" s="367" t="s">
        <v>5133</v>
      </c>
      <c r="H2830" s="400" t="s">
        <v>5108</v>
      </c>
    </row>
    <row r="2831" spans="2:8" s="41" customFormat="1">
      <c r="B2831" s="403" t="s">
        <v>5959</v>
      </c>
      <c r="C2831" s="404" t="s">
        <v>5960</v>
      </c>
      <c r="D2831" s="404" t="s">
        <v>5891</v>
      </c>
      <c r="E2831" s="404" t="s">
        <v>5892</v>
      </c>
      <c r="F2831" s="404" t="s">
        <v>5750</v>
      </c>
      <c r="G2831" s="367" t="s">
        <v>5133</v>
      </c>
      <c r="H2831" s="400" t="s">
        <v>5108</v>
      </c>
    </row>
    <row r="2832" spans="2:8" s="41" customFormat="1">
      <c r="B2832" s="403" t="s">
        <v>5961</v>
      </c>
      <c r="C2832" s="404" t="s">
        <v>5962</v>
      </c>
      <c r="D2832" s="404" t="s">
        <v>5963</v>
      </c>
      <c r="E2832" s="404" t="s">
        <v>5964</v>
      </c>
      <c r="F2832" s="404" t="s">
        <v>3806</v>
      </c>
      <c r="G2832" s="367" t="s">
        <v>5185</v>
      </c>
      <c r="H2832" s="400" t="s">
        <v>5186</v>
      </c>
    </row>
    <row r="2833" spans="2:8" s="41" customFormat="1">
      <c r="B2833" s="403" t="s">
        <v>5965</v>
      </c>
      <c r="C2833" s="404" t="s">
        <v>5966</v>
      </c>
      <c r="D2833" s="404" t="s">
        <v>5963</v>
      </c>
      <c r="E2833" s="404" t="s">
        <v>5964</v>
      </c>
      <c r="F2833" s="404" t="s">
        <v>3806</v>
      </c>
      <c r="G2833" s="367" t="s">
        <v>5185</v>
      </c>
      <c r="H2833" s="400" t="s">
        <v>5186</v>
      </c>
    </row>
    <row r="2834" spans="2:8" s="41" customFormat="1">
      <c r="B2834" s="403" t="s">
        <v>5967</v>
      </c>
      <c r="C2834" s="404" t="s">
        <v>5968</v>
      </c>
      <c r="D2834" s="404" t="s">
        <v>5963</v>
      </c>
      <c r="E2834" s="404" t="s">
        <v>5964</v>
      </c>
      <c r="F2834" s="404" t="s">
        <v>3806</v>
      </c>
      <c r="G2834" s="367" t="s">
        <v>5185</v>
      </c>
      <c r="H2834" s="400" t="s">
        <v>5186</v>
      </c>
    </row>
    <row r="2835" spans="2:8" s="41" customFormat="1">
      <c r="B2835" s="403" t="s">
        <v>5969</v>
      </c>
      <c r="C2835" s="404" t="s">
        <v>5970</v>
      </c>
      <c r="D2835" s="404" t="s">
        <v>5963</v>
      </c>
      <c r="E2835" s="404" t="s">
        <v>5964</v>
      </c>
      <c r="F2835" s="404" t="s">
        <v>3806</v>
      </c>
      <c r="G2835" s="367" t="s">
        <v>5185</v>
      </c>
      <c r="H2835" s="400" t="s">
        <v>5186</v>
      </c>
    </row>
    <row r="2836" spans="2:8" s="41" customFormat="1">
      <c r="B2836" s="403" t="s">
        <v>5971</v>
      </c>
      <c r="C2836" s="404" t="s">
        <v>5972</v>
      </c>
      <c r="D2836" s="404" t="s">
        <v>5963</v>
      </c>
      <c r="E2836" s="404" t="s">
        <v>5964</v>
      </c>
      <c r="F2836" s="404" t="s">
        <v>3806</v>
      </c>
      <c r="G2836" s="367" t="s">
        <v>5185</v>
      </c>
      <c r="H2836" s="400" t="s">
        <v>5186</v>
      </c>
    </row>
    <row r="2837" spans="2:8" s="41" customFormat="1">
      <c r="B2837" s="403" t="s">
        <v>5973</v>
      </c>
      <c r="C2837" s="404" t="s">
        <v>5974</v>
      </c>
      <c r="D2837" s="404" t="s">
        <v>5963</v>
      </c>
      <c r="E2837" s="404" t="s">
        <v>5964</v>
      </c>
      <c r="F2837" s="404" t="s">
        <v>3806</v>
      </c>
      <c r="G2837" s="367" t="s">
        <v>5185</v>
      </c>
      <c r="H2837" s="400" t="s">
        <v>5186</v>
      </c>
    </row>
    <row r="2838" spans="2:8" s="41" customFormat="1">
      <c r="B2838" s="403" t="s">
        <v>5975</v>
      </c>
      <c r="C2838" s="404" t="s">
        <v>5976</v>
      </c>
      <c r="D2838" s="404" t="s">
        <v>5963</v>
      </c>
      <c r="E2838" s="404" t="s">
        <v>5964</v>
      </c>
      <c r="F2838" s="404" t="s">
        <v>3806</v>
      </c>
      <c r="G2838" s="367" t="s">
        <v>5185</v>
      </c>
      <c r="H2838" s="400" t="s">
        <v>5186</v>
      </c>
    </row>
    <row r="2839" spans="2:8" s="41" customFormat="1">
      <c r="B2839" s="403" t="s">
        <v>5977</v>
      </c>
      <c r="C2839" s="404" t="s">
        <v>5978</v>
      </c>
      <c r="D2839" s="404" t="s">
        <v>5963</v>
      </c>
      <c r="E2839" s="404" t="s">
        <v>5964</v>
      </c>
      <c r="F2839" s="404" t="s">
        <v>3806</v>
      </c>
      <c r="G2839" s="367" t="s">
        <v>5185</v>
      </c>
      <c r="H2839" s="400" t="s">
        <v>5186</v>
      </c>
    </row>
    <row r="2840" spans="2:8" s="41" customFormat="1">
      <c r="B2840" s="403" t="s">
        <v>5979</v>
      </c>
      <c r="C2840" s="404" t="s">
        <v>5980</v>
      </c>
      <c r="D2840" s="404" t="s">
        <v>5963</v>
      </c>
      <c r="E2840" s="404" t="s">
        <v>5964</v>
      </c>
      <c r="F2840" s="404" t="s">
        <v>3806</v>
      </c>
      <c r="G2840" s="367" t="s">
        <v>5185</v>
      </c>
      <c r="H2840" s="400" t="s">
        <v>5186</v>
      </c>
    </row>
    <row r="2841" spans="2:8" s="41" customFormat="1">
      <c r="B2841" s="403" t="s">
        <v>5981</v>
      </c>
      <c r="C2841" s="404" t="s">
        <v>5982</v>
      </c>
      <c r="D2841" s="404" t="s">
        <v>5963</v>
      </c>
      <c r="E2841" s="404" t="s">
        <v>5964</v>
      </c>
      <c r="F2841" s="404" t="s">
        <v>3806</v>
      </c>
      <c r="G2841" s="367" t="s">
        <v>5107</v>
      </c>
      <c r="H2841" s="400" t="s">
        <v>5108</v>
      </c>
    </row>
    <row r="2842" spans="2:8" s="41" customFormat="1">
      <c r="B2842" s="403" t="s">
        <v>5983</v>
      </c>
      <c r="C2842" s="404" t="s">
        <v>5984</v>
      </c>
      <c r="D2842" s="404" t="s">
        <v>5963</v>
      </c>
      <c r="E2842" s="404" t="s">
        <v>5964</v>
      </c>
      <c r="F2842" s="404" t="s">
        <v>3806</v>
      </c>
      <c r="G2842" s="367" t="s">
        <v>5107</v>
      </c>
      <c r="H2842" s="400" t="s">
        <v>5108</v>
      </c>
    </row>
    <row r="2843" spans="2:8" s="41" customFormat="1">
      <c r="B2843" s="403" t="s">
        <v>5985</v>
      </c>
      <c r="C2843" s="404" t="s">
        <v>5986</v>
      </c>
      <c r="D2843" s="404" t="s">
        <v>5963</v>
      </c>
      <c r="E2843" s="404" t="s">
        <v>5964</v>
      </c>
      <c r="F2843" s="404" t="s">
        <v>3806</v>
      </c>
      <c r="G2843" s="367" t="s">
        <v>5107</v>
      </c>
      <c r="H2843" s="400" t="s">
        <v>5108</v>
      </c>
    </row>
    <row r="2844" spans="2:8" s="41" customFormat="1">
      <c r="B2844" s="403" t="s">
        <v>5987</v>
      </c>
      <c r="C2844" s="404" t="s">
        <v>5988</v>
      </c>
      <c r="D2844" s="404" t="s">
        <v>5963</v>
      </c>
      <c r="E2844" s="404" t="s">
        <v>5964</v>
      </c>
      <c r="F2844" s="404" t="s">
        <v>3806</v>
      </c>
      <c r="G2844" s="367" t="s">
        <v>5107</v>
      </c>
      <c r="H2844" s="400" t="s">
        <v>5108</v>
      </c>
    </row>
    <row r="2845" spans="2:8" s="41" customFormat="1">
      <c r="B2845" s="403" t="s">
        <v>5989</v>
      </c>
      <c r="C2845" s="404" t="s">
        <v>5990</v>
      </c>
      <c r="D2845" s="404" t="s">
        <v>5963</v>
      </c>
      <c r="E2845" s="404" t="s">
        <v>5964</v>
      </c>
      <c r="F2845" s="404" t="s">
        <v>3806</v>
      </c>
      <c r="G2845" s="367" t="s">
        <v>5107</v>
      </c>
      <c r="H2845" s="400" t="s">
        <v>5108</v>
      </c>
    </row>
    <row r="2846" spans="2:8" s="41" customFormat="1">
      <c r="B2846" s="403" t="s">
        <v>5991</v>
      </c>
      <c r="C2846" s="404" t="s">
        <v>5992</v>
      </c>
      <c r="D2846" s="404" t="s">
        <v>5963</v>
      </c>
      <c r="E2846" s="404" t="s">
        <v>5964</v>
      </c>
      <c r="F2846" s="404" t="s">
        <v>3806</v>
      </c>
      <c r="G2846" s="367" t="s">
        <v>5107</v>
      </c>
      <c r="H2846" s="400" t="s">
        <v>5108</v>
      </c>
    </row>
    <row r="2847" spans="2:8" s="41" customFormat="1">
      <c r="B2847" s="403" t="s">
        <v>5993</v>
      </c>
      <c r="C2847" s="404" t="s">
        <v>5994</v>
      </c>
      <c r="D2847" s="404" t="s">
        <v>5963</v>
      </c>
      <c r="E2847" s="404" t="s">
        <v>5964</v>
      </c>
      <c r="F2847" s="404" t="s">
        <v>3806</v>
      </c>
      <c r="G2847" s="367" t="s">
        <v>5185</v>
      </c>
      <c r="H2847" s="400" t="s">
        <v>5186</v>
      </c>
    </row>
    <row r="2848" spans="2:8" s="41" customFormat="1">
      <c r="B2848" s="403" t="s">
        <v>5995</v>
      </c>
      <c r="C2848" s="404" t="s">
        <v>5996</v>
      </c>
      <c r="D2848" s="404" t="s">
        <v>5963</v>
      </c>
      <c r="E2848" s="404" t="s">
        <v>5964</v>
      </c>
      <c r="F2848" s="404" t="s">
        <v>3806</v>
      </c>
      <c r="G2848" s="367" t="s">
        <v>5107</v>
      </c>
      <c r="H2848" s="400" t="s">
        <v>5108</v>
      </c>
    </row>
    <row r="2849" spans="2:8" s="41" customFormat="1">
      <c r="B2849" s="403" t="s">
        <v>5997</v>
      </c>
      <c r="C2849" s="404" t="s">
        <v>5998</v>
      </c>
      <c r="D2849" s="404" t="s">
        <v>5963</v>
      </c>
      <c r="E2849" s="404" t="s">
        <v>5964</v>
      </c>
      <c r="F2849" s="404" t="s">
        <v>3806</v>
      </c>
      <c r="G2849" s="367" t="s">
        <v>5185</v>
      </c>
      <c r="H2849" s="400" t="s">
        <v>5186</v>
      </c>
    </row>
    <row r="2850" spans="2:8" s="41" customFormat="1">
      <c r="B2850" s="403" t="s">
        <v>5999</v>
      </c>
      <c r="C2850" s="404" t="s">
        <v>6000</v>
      </c>
      <c r="D2850" s="404" t="s">
        <v>5963</v>
      </c>
      <c r="E2850" s="404" t="s">
        <v>5964</v>
      </c>
      <c r="F2850" s="404" t="s">
        <v>3806</v>
      </c>
      <c r="G2850" s="367" t="s">
        <v>5185</v>
      </c>
      <c r="H2850" s="400" t="s">
        <v>5186</v>
      </c>
    </row>
    <row r="2851" spans="2:8" s="41" customFormat="1">
      <c r="B2851" s="403" t="s">
        <v>6001</v>
      </c>
      <c r="C2851" s="404" t="s">
        <v>6002</v>
      </c>
      <c r="D2851" s="404" t="s">
        <v>5963</v>
      </c>
      <c r="E2851" s="404" t="s">
        <v>5964</v>
      </c>
      <c r="F2851" s="404" t="s">
        <v>3806</v>
      </c>
      <c r="G2851" s="367" t="s">
        <v>5185</v>
      </c>
      <c r="H2851" s="400" t="s">
        <v>5186</v>
      </c>
    </row>
    <row r="2852" spans="2:8" s="41" customFormat="1">
      <c r="B2852" s="403" t="s">
        <v>6003</v>
      </c>
      <c r="C2852" s="404" t="s">
        <v>6004</v>
      </c>
      <c r="D2852" s="404" t="s">
        <v>5963</v>
      </c>
      <c r="E2852" s="404" t="s">
        <v>5964</v>
      </c>
      <c r="F2852" s="404" t="s">
        <v>3806</v>
      </c>
      <c r="G2852" s="367" t="s">
        <v>5185</v>
      </c>
      <c r="H2852" s="400" t="s">
        <v>5186</v>
      </c>
    </row>
    <row r="2853" spans="2:8" s="41" customFormat="1">
      <c r="B2853" s="403" t="s">
        <v>6005</v>
      </c>
      <c r="C2853" s="404" t="s">
        <v>6006</v>
      </c>
      <c r="D2853" s="404" t="s">
        <v>5963</v>
      </c>
      <c r="E2853" s="404" t="s">
        <v>5964</v>
      </c>
      <c r="F2853" s="404" t="s">
        <v>3806</v>
      </c>
      <c r="G2853" s="367" t="s">
        <v>5185</v>
      </c>
      <c r="H2853" s="400" t="s">
        <v>5186</v>
      </c>
    </row>
    <row r="2854" spans="2:8" s="41" customFormat="1">
      <c r="B2854" s="403" t="s">
        <v>6007</v>
      </c>
      <c r="C2854" s="404" t="s">
        <v>6008</v>
      </c>
      <c r="D2854" s="404" t="s">
        <v>5963</v>
      </c>
      <c r="E2854" s="404" t="s">
        <v>5964</v>
      </c>
      <c r="F2854" s="404" t="s">
        <v>3806</v>
      </c>
      <c r="G2854" s="367" t="s">
        <v>5185</v>
      </c>
      <c r="H2854" s="400" t="s">
        <v>5186</v>
      </c>
    </row>
    <row r="2855" spans="2:8" s="41" customFormat="1">
      <c r="B2855" s="403" t="s">
        <v>6009</v>
      </c>
      <c r="C2855" s="404" t="s">
        <v>6010</v>
      </c>
      <c r="D2855" s="404" t="s">
        <v>6011</v>
      </c>
      <c r="E2855" s="404" t="s">
        <v>6012</v>
      </c>
      <c r="F2855" s="404" t="s">
        <v>3806</v>
      </c>
      <c r="G2855" s="367" t="s">
        <v>5182</v>
      </c>
      <c r="H2855" s="400" t="s">
        <v>5108</v>
      </c>
    </row>
    <row r="2856" spans="2:8" s="41" customFormat="1">
      <c r="B2856" s="403" t="s">
        <v>6013</v>
      </c>
      <c r="C2856" s="404" t="s">
        <v>6014</v>
      </c>
      <c r="D2856" s="404" t="s">
        <v>6011</v>
      </c>
      <c r="E2856" s="404" t="s">
        <v>6012</v>
      </c>
      <c r="F2856" s="404" t="s">
        <v>3806</v>
      </c>
      <c r="G2856" s="367" t="s">
        <v>5185</v>
      </c>
      <c r="H2856" s="400" t="s">
        <v>5186</v>
      </c>
    </row>
    <row r="2857" spans="2:8" s="41" customFormat="1">
      <c r="B2857" s="403" t="s">
        <v>6015</v>
      </c>
      <c r="C2857" s="404" t="s">
        <v>6016</v>
      </c>
      <c r="D2857" s="404" t="s">
        <v>6011</v>
      </c>
      <c r="E2857" s="404" t="s">
        <v>6012</v>
      </c>
      <c r="F2857" s="404" t="s">
        <v>3806</v>
      </c>
      <c r="G2857" s="367" t="s">
        <v>5182</v>
      </c>
      <c r="H2857" s="400" t="s">
        <v>5108</v>
      </c>
    </row>
    <row r="2858" spans="2:8" s="41" customFormat="1">
      <c r="B2858" s="403" t="s">
        <v>6017</v>
      </c>
      <c r="C2858" s="404" t="s">
        <v>6018</v>
      </c>
      <c r="D2858" s="404" t="s">
        <v>6011</v>
      </c>
      <c r="E2858" s="404" t="s">
        <v>6012</v>
      </c>
      <c r="F2858" s="404" t="s">
        <v>3806</v>
      </c>
      <c r="G2858" s="367" t="s">
        <v>5185</v>
      </c>
      <c r="H2858" s="400" t="s">
        <v>5186</v>
      </c>
    </row>
    <row r="2859" spans="2:8" s="41" customFormat="1">
      <c r="B2859" s="403" t="s">
        <v>6019</v>
      </c>
      <c r="C2859" s="404" t="s">
        <v>6020</v>
      </c>
      <c r="D2859" s="404" t="s">
        <v>6011</v>
      </c>
      <c r="E2859" s="404" t="s">
        <v>6012</v>
      </c>
      <c r="F2859" s="404" t="s">
        <v>3806</v>
      </c>
      <c r="G2859" s="367" t="s">
        <v>5333</v>
      </c>
      <c r="H2859" s="400" t="s">
        <v>5108</v>
      </c>
    </row>
    <row r="2860" spans="2:8" s="41" customFormat="1">
      <c r="B2860" s="403" t="s">
        <v>6021</v>
      </c>
      <c r="C2860" s="404" t="s">
        <v>6022</v>
      </c>
      <c r="D2860" s="404" t="s">
        <v>6011</v>
      </c>
      <c r="E2860" s="404" t="s">
        <v>6012</v>
      </c>
      <c r="F2860" s="404" t="s">
        <v>3806</v>
      </c>
      <c r="G2860" s="367" t="s">
        <v>5333</v>
      </c>
      <c r="H2860" s="400" t="s">
        <v>5108</v>
      </c>
    </row>
    <row r="2861" spans="2:8" s="41" customFormat="1">
      <c r="B2861" s="403" t="s">
        <v>6023</v>
      </c>
      <c r="C2861" s="404" t="s">
        <v>6024</v>
      </c>
      <c r="D2861" s="404" t="s">
        <v>6011</v>
      </c>
      <c r="E2861" s="404" t="s">
        <v>6012</v>
      </c>
      <c r="F2861" s="404" t="s">
        <v>3806</v>
      </c>
      <c r="G2861" s="367" t="s">
        <v>5333</v>
      </c>
      <c r="H2861" s="400" t="s">
        <v>5108</v>
      </c>
    </row>
    <row r="2862" spans="2:8" s="41" customFormat="1">
      <c r="B2862" s="403" t="s">
        <v>6025</v>
      </c>
      <c r="C2862" s="404" t="s">
        <v>6026</v>
      </c>
      <c r="D2862" s="404" t="s">
        <v>6011</v>
      </c>
      <c r="E2862" s="404" t="s">
        <v>6012</v>
      </c>
      <c r="F2862" s="404" t="s">
        <v>3806</v>
      </c>
      <c r="G2862" s="367" t="s">
        <v>5333</v>
      </c>
      <c r="H2862" s="400" t="s">
        <v>5108</v>
      </c>
    </row>
    <row r="2863" spans="2:8" s="41" customFormat="1">
      <c r="B2863" s="403" t="s">
        <v>6027</v>
      </c>
      <c r="C2863" s="404" t="s">
        <v>6028</v>
      </c>
      <c r="D2863" s="404" t="s">
        <v>6011</v>
      </c>
      <c r="E2863" s="404" t="s">
        <v>6012</v>
      </c>
      <c r="F2863" s="404" t="s">
        <v>3806</v>
      </c>
      <c r="G2863" s="367" t="s">
        <v>5333</v>
      </c>
      <c r="H2863" s="400" t="s">
        <v>5108</v>
      </c>
    </row>
    <row r="2864" spans="2:8" s="41" customFormat="1">
      <c r="B2864" s="403" t="s">
        <v>6029</v>
      </c>
      <c r="C2864" s="404" t="s">
        <v>6030</v>
      </c>
      <c r="D2864" s="404" t="s">
        <v>6011</v>
      </c>
      <c r="E2864" s="404" t="s">
        <v>6012</v>
      </c>
      <c r="F2864" s="404" t="s">
        <v>3806</v>
      </c>
      <c r="G2864" s="367" t="s">
        <v>5185</v>
      </c>
      <c r="H2864" s="400" t="s">
        <v>5186</v>
      </c>
    </row>
    <row r="2865" spans="2:8" s="41" customFormat="1">
      <c r="B2865" s="403" t="s">
        <v>6031</v>
      </c>
      <c r="C2865" s="404" t="s">
        <v>6032</v>
      </c>
      <c r="D2865" s="404" t="s">
        <v>6011</v>
      </c>
      <c r="E2865" s="404" t="s">
        <v>6012</v>
      </c>
      <c r="F2865" s="404" t="s">
        <v>3806</v>
      </c>
      <c r="G2865" s="367" t="s">
        <v>5333</v>
      </c>
      <c r="H2865" s="400" t="s">
        <v>5108</v>
      </c>
    </row>
    <row r="2866" spans="2:8" s="41" customFormat="1">
      <c r="B2866" s="403" t="s">
        <v>6033</v>
      </c>
      <c r="C2866" s="404" t="s">
        <v>6034</v>
      </c>
      <c r="D2866" s="404" t="s">
        <v>6011</v>
      </c>
      <c r="E2866" s="404" t="s">
        <v>6012</v>
      </c>
      <c r="F2866" s="404" t="s">
        <v>3806</v>
      </c>
      <c r="G2866" s="367" t="s">
        <v>5333</v>
      </c>
      <c r="H2866" s="400" t="s">
        <v>5108</v>
      </c>
    </row>
    <row r="2867" spans="2:8" s="41" customFormat="1">
      <c r="B2867" s="403" t="s">
        <v>6035</v>
      </c>
      <c r="C2867" s="404" t="s">
        <v>6036</v>
      </c>
      <c r="D2867" s="404" t="s">
        <v>6011</v>
      </c>
      <c r="E2867" s="404" t="s">
        <v>6012</v>
      </c>
      <c r="F2867" s="404" t="s">
        <v>3806</v>
      </c>
      <c r="G2867" s="367" t="s">
        <v>5333</v>
      </c>
      <c r="H2867" s="400" t="s">
        <v>5108</v>
      </c>
    </row>
    <row r="2868" spans="2:8" s="41" customFormat="1">
      <c r="B2868" s="403" t="s">
        <v>6037</v>
      </c>
      <c r="C2868" s="404" t="s">
        <v>6038</v>
      </c>
      <c r="D2868" s="404" t="s">
        <v>6011</v>
      </c>
      <c r="E2868" s="404" t="s">
        <v>6012</v>
      </c>
      <c r="F2868" s="404" t="s">
        <v>3806</v>
      </c>
      <c r="G2868" s="367" t="s">
        <v>5333</v>
      </c>
      <c r="H2868" s="400" t="s">
        <v>5108</v>
      </c>
    </row>
    <row r="2869" spans="2:8" s="41" customFormat="1">
      <c r="B2869" s="403" t="s">
        <v>6039</v>
      </c>
      <c r="C2869" s="404" t="s">
        <v>6040</v>
      </c>
      <c r="D2869" s="404" t="s">
        <v>6011</v>
      </c>
      <c r="E2869" s="404" t="s">
        <v>6012</v>
      </c>
      <c r="F2869" s="404" t="s">
        <v>3806</v>
      </c>
      <c r="G2869" s="367" t="s">
        <v>5333</v>
      </c>
      <c r="H2869" s="400" t="s">
        <v>5108</v>
      </c>
    </row>
    <row r="2870" spans="2:8" s="41" customFormat="1">
      <c r="B2870" s="403" t="s">
        <v>6041</v>
      </c>
      <c r="C2870" s="404" t="s">
        <v>6042</v>
      </c>
      <c r="D2870" s="404" t="s">
        <v>6011</v>
      </c>
      <c r="E2870" s="404" t="s">
        <v>6012</v>
      </c>
      <c r="F2870" s="404" t="s">
        <v>3806</v>
      </c>
      <c r="G2870" s="367" t="s">
        <v>5333</v>
      </c>
      <c r="H2870" s="400" t="s">
        <v>5108</v>
      </c>
    </row>
    <row r="2871" spans="2:8" s="41" customFormat="1">
      <c r="B2871" s="403" t="s">
        <v>6043</v>
      </c>
      <c r="C2871" s="404" t="s">
        <v>6044</v>
      </c>
      <c r="D2871" s="404" t="s">
        <v>6011</v>
      </c>
      <c r="E2871" s="404" t="s">
        <v>6012</v>
      </c>
      <c r="F2871" s="404" t="s">
        <v>3806</v>
      </c>
      <c r="G2871" s="367" t="s">
        <v>5333</v>
      </c>
      <c r="H2871" s="400" t="s">
        <v>5108</v>
      </c>
    </row>
    <row r="2872" spans="2:8" s="41" customFormat="1">
      <c r="B2872" s="403" t="s">
        <v>6045</v>
      </c>
      <c r="C2872" s="404" t="s">
        <v>6046</v>
      </c>
      <c r="D2872" s="404" t="s">
        <v>6011</v>
      </c>
      <c r="E2872" s="404" t="s">
        <v>6012</v>
      </c>
      <c r="F2872" s="404" t="s">
        <v>3806</v>
      </c>
      <c r="G2872" s="367" t="s">
        <v>5333</v>
      </c>
      <c r="H2872" s="400" t="s">
        <v>5108</v>
      </c>
    </row>
    <row r="2873" spans="2:8" s="41" customFormat="1">
      <c r="B2873" s="403" t="s">
        <v>6047</v>
      </c>
      <c r="C2873" s="404" t="s">
        <v>6048</v>
      </c>
      <c r="D2873" s="404" t="s">
        <v>6011</v>
      </c>
      <c r="E2873" s="404" t="s">
        <v>6012</v>
      </c>
      <c r="F2873" s="404" t="s">
        <v>3806</v>
      </c>
      <c r="G2873" s="367" t="s">
        <v>5333</v>
      </c>
      <c r="H2873" s="400" t="s">
        <v>5108</v>
      </c>
    </row>
    <row r="2874" spans="2:8" s="41" customFormat="1">
      <c r="B2874" s="403" t="s">
        <v>6049</v>
      </c>
      <c r="C2874" s="404" t="s">
        <v>6050</v>
      </c>
      <c r="D2874" s="404" t="s">
        <v>6011</v>
      </c>
      <c r="E2874" s="404" t="s">
        <v>6012</v>
      </c>
      <c r="F2874" s="404" t="s">
        <v>3806</v>
      </c>
      <c r="G2874" s="367" t="s">
        <v>5333</v>
      </c>
      <c r="H2874" s="400" t="s">
        <v>5108</v>
      </c>
    </row>
    <row r="2875" spans="2:8" s="41" customFormat="1">
      <c r="B2875" s="403" t="s">
        <v>6051</v>
      </c>
      <c r="C2875" s="404" t="s">
        <v>6052</v>
      </c>
      <c r="D2875" s="404" t="s">
        <v>6011</v>
      </c>
      <c r="E2875" s="404" t="s">
        <v>6012</v>
      </c>
      <c r="F2875" s="404" t="s">
        <v>3806</v>
      </c>
      <c r="G2875" s="367" t="s">
        <v>5333</v>
      </c>
      <c r="H2875" s="400" t="s">
        <v>5108</v>
      </c>
    </row>
    <row r="2876" spans="2:8" s="41" customFormat="1">
      <c r="B2876" s="403" t="s">
        <v>6053</v>
      </c>
      <c r="C2876" s="404" t="s">
        <v>6054</v>
      </c>
      <c r="D2876" s="404" t="s">
        <v>6011</v>
      </c>
      <c r="E2876" s="404" t="s">
        <v>6012</v>
      </c>
      <c r="F2876" s="404" t="s">
        <v>3806</v>
      </c>
      <c r="G2876" s="367" t="s">
        <v>5333</v>
      </c>
      <c r="H2876" s="400" t="s">
        <v>5108</v>
      </c>
    </row>
    <row r="2877" spans="2:8" s="41" customFormat="1">
      <c r="B2877" s="403" t="s">
        <v>6055</v>
      </c>
      <c r="C2877" s="404" t="s">
        <v>6056</v>
      </c>
      <c r="D2877" s="404" t="s">
        <v>6011</v>
      </c>
      <c r="E2877" s="404" t="s">
        <v>6012</v>
      </c>
      <c r="F2877" s="404" t="s">
        <v>3806</v>
      </c>
      <c r="G2877" s="367" t="s">
        <v>5333</v>
      </c>
      <c r="H2877" s="400" t="s">
        <v>5108</v>
      </c>
    </row>
    <row r="2878" spans="2:8" s="41" customFormat="1">
      <c r="B2878" s="403" t="s">
        <v>6057</v>
      </c>
      <c r="C2878" s="404" t="s">
        <v>6058</v>
      </c>
      <c r="D2878" s="404" t="s">
        <v>6059</v>
      </c>
      <c r="E2878" s="404" t="s">
        <v>6060</v>
      </c>
      <c r="F2878" s="404" t="s">
        <v>3806</v>
      </c>
      <c r="G2878" s="367" t="s">
        <v>5133</v>
      </c>
      <c r="H2878" s="400" t="s">
        <v>5108</v>
      </c>
    </row>
    <row r="2879" spans="2:8" s="41" customFormat="1">
      <c r="B2879" s="403" t="s">
        <v>6061</v>
      </c>
      <c r="C2879" s="404" t="s">
        <v>6062</v>
      </c>
      <c r="D2879" s="404" t="s">
        <v>6059</v>
      </c>
      <c r="E2879" s="404" t="s">
        <v>6060</v>
      </c>
      <c r="F2879" s="404" t="s">
        <v>3806</v>
      </c>
      <c r="G2879" s="367" t="s">
        <v>5133</v>
      </c>
      <c r="H2879" s="400" t="s">
        <v>5108</v>
      </c>
    </row>
    <row r="2880" spans="2:8" s="41" customFormat="1">
      <c r="B2880" s="403" t="s">
        <v>6063</v>
      </c>
      <c r="C2880" s="404" t="s">
        <v>6064</v>
      </c>
      <c r="D2880" s="404" t="s">
        <v>6059</v>
      </c>
      <c r="E2880" s="404" t="s">
        <v>6060</v>
      </c>
      <c r="F2880" s="404" t="s">
        <v>3806</v>
      </c>
      <c r="G2880" s="367" t="s">
        <v>5133</v>
      </c>
      <c r="H2880" s="400" t="s">
        <v>5108</v>
      </c>
    </row>
    <row r="2881" spans="2:8" s="41" customFormat="1">
      <c r="B2881" s="403" t="s">
        <v>6065</v>
      </c>
      <c r="C2881" s="404" t="s">
        <v>6066</v>
      </c>
      <c r="D2881" s="404" t="s">
        <v>6059</v>
      </c>
      <c r="E2881" s="404" t="s">
        <v>6060</v>
      </c>
      <c r="F2881" s="404" t="s">
        <v>3806</v>
      </c>
      <c r="G2881" s="367" t="s">
        <v>5133</v>
      </c>
      <c r="H2881" s="400" t="s">
        <v>5108</v>
      </c>
    </row>
    <row r="2882" spans="2:8" s="41" customFormat="1">
      <c r="B2882" s="403" t="s">
        <v>6067</v>
      </c>
      <c r="C2882" s="404" t="s">
        <v>6068</v>
      </c>
      <c r="D2882" s="404" t="s">
        <v>6059</v>
      </c>
      <c r="E2882" s="404" t="s">
        <v>6060</v>
      </c>
      <c r="F2882" s="404" t="s">
        <v>3806</v>
      </c>
      <c r="G2882" s="367" t="s">
        <v>5133</v>
      </c>
      <c r="H2882" s="400" t="s">
        <v>5108</v>
      </c>
    </row>
    <row r="2883" spans="2:8" s="41" customFormat="1">
      <c r="B2883" s="403" t="s">
        <v>6069</v>
      </c>
      <c r="C2883" s="404" t="s">
        <v>6070</v>
      </c>
      <c r="D2883" s="404" t="s">
        <v>6059</v>
      </c>
      <c r="E2883" s="404" t="s">
        <v>6060</v>
      </c>
      <c r="F2883" s="404" t="s">
        <v>3806</v>
      </c>
      <c r="G2883" s="367" t="s">
        <v>5133</v>
      </c>
      <c r="H2883" s="400" t="s">
        <v>5108</v>
      </c>
    </row>
    <row r="2884" spans="2:8" s="41" customFormat="1">
      <c r="B2884" s="403" t="s">
        <v>6071</v>
      </c>
      <c r="C2884" s="404" t="s">
        <v>6072</v>
      </c>
      <c r="D2884" s="404" t="s">
        <v>6059</v>
      </c>
      <c r="E2884" s="404" t="s">
        <v>6060</v>
      </c>
      <c r="F2884" s="404" t="s">
        <v>3806</v>
      </c>
      <c r="G2884" s="367" t="s">
        <v>5133</v>
      </c>
      <c r="H2884" s="400" t="s">
        <v>5108</v>
      </c>
    </row>
    <row r="2885" spans="2:8" s="41" customFormat="1">
      <c r="B2885" s="403" t="s">
        <v>6073</v>
      </c>
      <c r="C2885" s="404" t="s">
        <v>6074</v>
      </c>
      <c r="D2885" s="404" t="s">
        <v>6059</v>
      </c>
      <c r="E2885" s="404" t="s">
        <v>6060</v>
      </c>
      <c r="F2885" s="404" t="s">
        <v>3806</v>
      </c>
      <c r="G2885" s="367" t="s">
        <v>5133</v>
      </c>
      <c r="H2885" s="400" t="s">
        <v>5108</v>
      </c>
    </row>
    <row r="2886" spans="2:8" s="41" customFormat="1">
      <c r="B2886" s="403" t="s">
        <v>6075</v>
      </c>
      <c r="C2886" s="404" t="s">
        <v>6076</v>
      </c>
      <c r="D2886" s="404" t="s">
        <v>6059</v>
      </c>
      <c r="E2886" s="404" t="s">
        <v>6060</v>
      </c>
      <c r="F2886" s="404" t="s">
        <v>3806</v>
      </c>
      <c r="G2886" s="367" t="s">
        <v>5133</v>
      </c>
      <c r="H2886" s="400" t="s">
        <v>5108</v>
      </c>
    </row>
    <row r="2887" spans="2:8" s="41" customFormat="1">
      <c r="B2887" s="403" t="s">
        <v>6077</v>
      </c>
      <c r="C2887" s="404" t="s">
        <v>6078</v>
      </c>
      <c r="D2887" s="404" t="s">
        <v>6059</v>
      </c>
      <c r="E2887" s="404" t="s">
        <v>6060</v>
      </c>
      <c r="F2887" s="404" t="s">
        <v>3806</v>
      </c>
      <c r="G2887" s="367" t="s">
        <v>5133</v>
      </c>
      <c r="H2887" s="400" t="s">
        <v>5108</v>
      </c>
    </row>
    <row r="2888" spans="2:8" s="41" customFormat="1">
      <c r="B2888" s="403" t="s">
        <v>6079</v>
      </c>
      <c r="C2888" s="404" t="s">
        <v>6080</v>
      </c>
      <c r="D2888" s="404" t="s">
        <v>6059</v>
      </c>
      <c r="E2888" s="404" t="s">
        <v>6060</v>
      </c>
      <c r="F2888" s="404" t="s">
        <v>3806</v>
      </c>
      <c r="G2888" s="367" t="s">
        <v>5133</v>
      </c>
      <c r="H2888" s="400" t="s">
        <v>5108</v>
      </c>
    </row>
    <row r="2889" spans="2:8" s="41" customFormat="1">
      <c r="B2889" s="403" t="s">
        <v>6081</v>
      </c>
      <c r="C2889" s="404" t="s">
        <v>6082</v>
      </c>
      <c r="D2889" s="404" t="s">
        <v>6059</v>
      </c>
      <c r="E2889" s="404" t="s">
        <v>6060</v>
      </c>
      <c r="F2889" s="404" t="s">
        <v>3806</v>
      </c>
      <c r="G2889" s="367" t="s">
        <v>5133</v>
      </c>
      <c r="H2889" s="400" t="s">
        <v>5108</v>
      </c>
    </row>
    <row r="2890" spans="2:8" s="41" customFormat="1">
      <c r="B2890" s="403" t="s">
        <v>6083</v>
      </c>
      <c r="C2890" s="404" t="s">
        <v>6084</v>
      </c>
      <c r="D2890" s="404" t="s">
        <v>6059</v>
      </c>
      <c r="E2890" s="404" t="s">
        <v>6060</v>
      </c>
      <c r="F2890" s="404" t="s">
        <v>3806</v>
      </c>
      <c r="G2890" s="367" t="s">
        <v>5133</v>
      </c>
      <c r="H2890" s="400" t="s">
        <v>5108</v>
      </c>
    </row>
    <row r="2891" spans="2:8" s="41" customFormat="1">
      <c r="B2891" s="403" t="s">
        <v>6085</v>
      </c>
      <c r="C2891" s="404" t="s">
        <v>6086</v>
      </c>
      <c r="D2891" s="404" t="s">
        <v>6059</v>
      </c>
      <c r="E2891" s="404" t="s">
        <v>6060</v>
      </c>
      <c r="F2891" s="404" t="s">
        <v>3806</v>
      </c>
      <c r="G2891" s="367" t="s">
        <v>5133</v>
      </c>
      <c r="H2891" s="400" t="s">
        <v>5108</v>
      </c>
    </row>
    <row r="2892" spans="2:8" s="41" customFormat="1">
      <c r="B2892" s="403" t="s">
        <v>6087</v>
      </c>
      <c r="C2892" s="404" t="s">
        <v>6088</v>
      </c>
      <c r="D2892" s="404" t="s">
        <v>6059</v>
      </c>
      <c r="E2892" s="404" t="s">
        <v>6060</v>
      </c>
      <c r="F2892" s="404" t="s">
        <v>3806</v>
      </c>
      <c r="G2892" s="367" t="s">
        <v>5133</v>
      </c>
      <c r="H2892" s="400" t="s">
        <v>5108</v>
      </c>
    </row>
    <row r="2893" spans="2:8" s="41" customFormat="1">
      <c r="B2893" s="403" t="s">
        <v>6089</v>
      </c>
      <c r="C2893" s="404" t="s">
        <v>6090</v>
      </c>
      <c r="D2893" s="404" t="s">
        <v>6059</v>
      </c>
      <c r="E2893" s="404" t="s">
        <v>6060</v>
      </c>
      <c r="F2893" s="404" t="s">
        <v>3806</v>
      </c>
      <c r="G2893" s="367" t="s">
        <v>5133</v>
      </c>
      <c r="H2893" s="400" t="s">
        <v>5108</v>
      </c>
    </row>
    <row r="2894" spans="2:8" s="41" customFormat="1">
      <c r="B2894" s="403" t="s">
        <v>6091</v>
      </c>
      <c r="C2894" s="404" t="s">
        <v>6092</v>
      </c>
      <c r="D2894" s="404" t="s">
        <v>6059</v>
      </c>
      <c r="E2894" s="404" t="s">
        <v>6060</v>
      </c>
      <c r="F2894" s="404" t="s">
        <v>3806</v>
      </c>
      <c r="G2894" s="367" t="s">
        <v>5133</v>
      </c>
      <c r="H2894" s="400" t="s">
        <v>5108</v>
      </c>
    </row>
    <row r="2895" spans="2:8" s="41" customFormat="1">
      <c r="B2895" s="403" t="s">
        <v>6093</v>
      </c>
      <c r="C2895" s="404" t="s">
        <v>6094</v>
      </c>
      <c r="D2895" s="404" t="s">
        <v>6059</v>
      </c>
      <c r="E2895" s="404" t="s">
        <v>6060</v>
      </c>
      <c r="F2895" s="404" t="s">
        <v>3806</v>
      </c>
      <c r="G2895" s="367" t="s">
        <v>5133</v>
      </c>
      <c r="H2895" s="400" t="s">
        <v>5108</v>
      </c>
    </row>
    <row r="2896" spans="2:8" s="41" customFormat="1">
      <c r="B2896" s="403" t="s">
        <v>6095</v>
      </c>
      <c r="C2896" s="404" t="s">
        <v>6096</v>
      </c>
      <c r="D2896" s="404" t="s">
        <v>6059</v>
      </c>
      <c r="E2896" s="404" t="s">
        <v>6060</v>
      </c>
      <c r="F2896" s="404" t="s">
        <v>3806</v>
      </c>
      <c r="G2896" s="367" t="s">
        <v>5133</v>
      </c>
      <c r="H2896" s="400" t="s">
        <v>5108</v>
      </c>
    </row>
    <row r="2897" spans="2:8" s="41" customFormat="1">
      <c r="B2897" s="403" t="s">
        <v>6097</v>
      </c>
      <c r="C2897" s="404" t="s">
        <v>6098</v>
      </c>
      <c r="D2897" s="404" t="s">
        <v>6059</v>
      </c>
      <c r="E2897" s="404" t="s">
        <v>6060</v>
      </c>
      <c r="F2897" s="404" t="s">
        <v>3806</v>
      </c>
      <c r="G2897" s="367" t="s">
        <v>5133</v>
      </c>
      <c r="H2897" s="400" t="s">
        <v>5108</v>
      </c>
    </row>
    <row r="2898" spans="2:8" s="41" customFormat="1">
      <c r="B2898" s="403" t="s">
        <v>6099</v>
      </c>
      <c r="C2898" s="404" t="s">
        <v>6100</v>
      </c>
      <c r="D2898" s="404" t="s">
        <v>6059</v>
      </c>
      <c r="E2898" s="404" t="s">
        <v>6060</v>
      </c>
      <c r="F2898" s="404" t="s">
        <v>3806</v>
      </c>
      <c r="G2898" s="367" t="s">
        <v>5133</v>
      </c>
      <c r="H2898" s="400" t="s">
        <v>5108</v>
      </c>
    </row>
    <row r="2899" spans="2:8" s="41" customFormat="1">
      <c r="B2899" s="403" t="s">
        <v>6101</v>
      </c>
      <c r="C2899" s="404" t="s">
        <v>6102</v>
      </c>
      <c r="D2899" s="404" t="s">
        <v>6059</v>
      </c>
      <c r="E2899" s="404" t="s">
        <v>6060</v>
      </c>
      <c r="F2899" s="404" t="s">
        <v>3806</v>
      </c>
      <c r="G2899" s="367" t="s">
        <v>5133</v>
      </c>
      <c r="H2899" s="400" t="s">
        <v>5108</v>
      </c>
    </row>
    <row r="2900" spans="2:8" s="41" customFormat="1">
      <c r="B2900" s="403" t="s">
        <v>6103</v>
      </c>
      <c r="C2900" s="404" t="s">
        <v>6104</v>
      </c>
      <c r="D2900" s="404" t="s">
        <v>6059</v>
      </c>
      <c r="E2900" s="404" t="s">
        <v>6060</v>
      </c>
      <c r="F2900" s="404" t="s">
        <v>3806</v>
      </c>
      <c r="G2900" s="367" t="s">
        <v>5133</v>
      </c>
      <c r="H2900" s="400" t="s">
        <v>5108</v>
      </c>
    </row>
    <row r="2901" spans="2:8" s="41" customFormat="1">
      <c r="B2901" s="403" t="s">
        <v>6105</v>
      </c>
      <c r="C2901" s="404" t="s">
        <v>6106</v>
      </c>
      <c r="D2901" s="404" t="s">
        <v>6059</v>
      </c>
      <c r="E2901" s="404" t="s">
        <v>6060</v>
      </c>
      <c r="F2901" s="404" t="s">
        <v>3806</v>
      </c>
      <c r="G2901" s="367" t="s">
        <v>5133</v>
      </c>
      <c r="H2901" s="400" t="s">
        <v>5108</v>
      </c>
    </row>
    <row r="2902" spans="2:8" s="41" customFormat="1">
      <c r="B2902" s="403" t="s">
        <v>6107</v>
      </c>
      <c r="C2902" s="404" t="s">
        <v>6108</v>
      </c>
      <c r="D2902" s="404" t="s">
        <v>6059</v>
      </c>
      <c r="E2902" s="404" t="s">
        <v>6060</v>
      </c>
      <c r="F2902" s="404" t="s">
        <v>3806</v>
      </c>
      <c r="G2902" s="367" t="s">
        <v>5133</v>
      </c>
      <c r="H2902" s="400" t="s">
        <v>5108</v>
      </c>
    </row>
    <row r="2903" spans="2:8" s="41" customFormat="1">
      <c r="B2903" s="403" t="s">
        <v>6109</v>
      </c>
      <c r="C2903" s="404" t="s">
        <v>6110</v>
      </c>
      <c r="D2903" s="404" t="s">
        <v>6059</v>
      </c>
      <c r="E2903" s="404" t="s">
        <v>6060</v>
      </c>
      <c r="F2903" s="404" t="s">
        <v>3806</v>
      </c>
      <c r="G2903" s="367" t="s">
        <v>5133</v>
      </c>
      <c r="H2903" s="400" t="s">
        <v>5108</v>
      </c>
    </row>
    <row r="2904" spans="2:8" s="41" customFormat="1">
      <c r="B2904" s="403" t="s">
        <v>6111</v>
      </c>
      <c r="C2904" s="404" t="s">
        <v>6112</v>
      </c>
      <c r="D2904" s="404" t="s">
        <v>6059</v>
      </c>
      <c r="E2904" s="404" t="s">
        <v>6060</v>
      </c>
      <c r="F2904" s="404" t="s">
        <v>3806</v>
      </c>
      <c r="G2904" s="367" t="s">
        <v>5133</v>
      </c>
      <c r="H2904" s="400" t="s">
        <v>5108</v>
      </c>
    </row>
    <row r="2905" spans="2:8" s="41" customFormat="1">
      <c r="B2905" s="403" t="s">
        <v>6113</v>
      </c>
      <c r="C2905" s="404" t="s">
        <v>6114</v>
      </c>
      <c r="D2905" s="404" t="s">
        <v>6059</v>
      </c>
      <c r="E2905" s="404" t="s">
        <v>6060</v>
      </c>
      <c r="F2905" s="404" t="s">
        <v>3806</v>
      </c>
      <c r="G2905" s="367" t="s">
        <v>5133</v>
      </c>
      <c r="H2905" s="400" t="s">
        <v>5108</v>
      </c>
    </row>
    <row r="2906" spans="2:8" s="41" customFormat="1">
      <c r="B2906" s="403" t="s">
        <v>6115</v>
      </c>
      <c r="C2906" s="404" t="s">
        <v>6116</v>
      </c>
      <c r="D2906" s="404" t="s">
        <v>6059</v>
      </c>
      <c r="E2906" s="404" t="s">
        <v>6060</v>
      </c>
      <c r="F2906" s="404" t="s">
        <v>3806</v>
      </c>
      <c r="G2906" s="367" t="s">
        <v>5133</v>
      </c>
      <c r="H2906" s="400" t="s">
        <v>5108</v>
      </c>
    </row>
    <row r="2907" spans="2:8" s="41" customFormat="1">
      <c r="B2907" s="403" t="s">
        <v>6117</v>
      </c>
      <c r="C2907" s="404" t="s">
        <v>6118</v>
      </c>
      <c r="D2907" s="404" t="s">
        <v>6059</v>
      </c>
      <c r="E2907" s="404" t="s">
        <v>6060</v>
      </c>
      <c r="F2907" s="404" t="s">
        <v>3806</v>
      </c>
      <c r="G2907" s="367" t="s">
        <v>5133</v>
      </c>
      <c r="H2907" s="400" t="s">
        <v>5108</v>
      </c>
    </row>
    <row r="2908" spans="2:8" s="41" customFormat="1">
      <c r="B2908" s="403" t="s">
        <v>6119</v>
      </c>
      <c r="C2908" s="404" t="s">
        <v>6120</v>
      </c>
      <c r="D2908" s="404" t="s">
        <v>6059</v>
      </c>
      <c r="E2908" s="404" t="s">
        <v>6060</v>
      </c>
      <c r="F2908" s="404" t="s">
        <v>3806</v>
      </c>
      <c r="G2908" s="367" t="s">
        <v>5133</v>
      </c>
      <c r="H2908" s="400" t="s">
        <v>5108</v>
      </c>
    </row>
    <row r="2909" spans="2:8" s="41" customFormat="1">
      <c r="B2909" s="403" t="s">
        <v>6121</v>
      </c>
      <c r="C2909" s="404" t="s">
        <v>6122</v>
      </c>
      <c r="D2909" s="404" t="s">
        <v>6059</v>
      </c>
      <c r="E2909" s="404" t="s">
        <v>6060</v>
      </c>
      <c r="F2909" s="404" t="s">
        <v>3806</v>
      </c>
      <c r="G2909" s="367" t="s">
        <v>5133</v>
      </c>
      <c r="H2909" s="400" t="s">
        <v>5108</v>
      </c>
    </row>
    <row r="2910" spans="2:8" s="41" customFormat="1">
      <c r="B2910" s="403" t="s">
        <v>6123</v>
      </c>
      <c r="C2910" s="404" t="s">
        <v>6124</v>
      </c>
      <c r="D2910" s="404" t="s">
        <v>6059</v>
      </c>
      <c r="E2910" s="404" t="s">
        <v>6060</v>
      </c>
      <c r="F2910" s="404" t="s">
        <v>3806</v>
      </c>
      <c r="G2910" s="367" t="s">
        <v>5133</v>
      </c>
      <c r="H2910" s="400" t="s">
        <v>5108</v>
      </c>
    </row>
    <row r="2911" spans="2:8" s="41" customFormat="1">
      <c r="B2911" s="403" t="s">
        <v>6125</v>
      </c>
      <c r="C2911" s="404" t="s">
        <v>6126</v>
      </c>
      <c r="D2911" s="404" t="s">
        <v>6059</v>
      </c>
      <c r="E2911" s="404" t="s">
        <v>6060</v>
      </c>
      <c r="F2911" s="404" t="s">
        <v>3806</v>
      </c>
      <c r="G2911" s="367" t="s">
        <v>5133</v>
      </c>
      <c r="H2911" s="400" t="s">
        <v>5108</v>
      </c>
    </row>
    <row r="2912" spans="2:8" s="41" customFormat="1">
      <c r="B2912" s="403" t="s">
        <v>6127</v>
      </c>
      <c r="C2912" s="404" t="s">
        <v>6128</v>
      </c>
      <c r="D2912" s="404" t="s">
        <v>6129</v>
      </c>
      <c r="E2912" s="404" t="s">
        <v>6130</v>
      </c>
      <c r="F2912" s="404" t="s">
        <v>6131</v>
      </c>
      <c r="G2912" s="367" t="s">
        <v>5182</v>
      </c>
      <c r="H2912" s="400" t="s">
        <v>5108</v>
      </c>
    </row>
    <row r="2913" spans="2:8" s="41" customFormat="1">
      <c r="B2913" s="403" t="s">
        <v>6132</v>
      </c>
      <c r="C2913" s="404" t="s">
        <v>6133</v>
      </c>
      <c r="D2913" s="404" t="s">
        <v>6129</v>
      </c>
      <c r="E2913" s="404" t="s">
        <v>6130</v>
      </c>
      <c r="F2913" s="404" t="s">
        <v>6131</v>
      </c>
      <c r="G2913" s="367" t="s">
        <v>5182</v>
      </c>
      <c r="H2913" s="400" t="s">
        <v>5108</v>
      </c>
    </row>
    <row r="2914" spans="2:8" s="41" customFormat="1">
      <c r="B2914" s="403" t="s">
        <v>6134</v>
      </c>
      <c r="C2914" s="404" t="s">
        <v>6135</v>
      </c>
      <c r="D2914" s="404" t="s">
        <v>6129</v>
      </c>
      <c r="E2914" s="404" t="s">
        <v>6130</v>
      </c>
      <c r="F2914" s="404" t="s">
        <v>6131</v>
      </c>
      <c r="G2914" s="367" t="s">
        <v>5182</v>
      </c>
      <c r="H2914" s="400" t="s">
        <v>5108</v>
      </c>
    </row>
    <row r="2915" spans="2:8" s="41" customFormat="1">
      <c r="B2915" s="403" t="s">
        <v>6136</v>
      </c>
      <c r="C2915" s="404" t="s">
        <v>6137</v>
      </c>
      <c r="D2915" s="404" t="s">
        <v>6129</v>
      </c>
      <c r="E2915" s="404" t="s">
        <v>6130</v>
      </c>
      <c r="F2915" s="404" t="s">
        <v>6131</v>
      </c>
      <c r="G2915" s="367" t="s">
        <v>5107</v>
      </c>
      <c r="H2915" s="400" t="s">
        <v>5108</v>
      </c>
    </row>
    <row r="2916" spans="2:8" s="41" customFormat="1">
      <c r="B2916" s="403" t="s">
        <v>6138</v>
      </c>
      <c r="C2916" s="404" t="s">
        <v>6139</v>
      </c>
      <c r="D2916" s="404" t="s">
        <v>6129</v>
      </c>
      <c r="E2916" s="404" t="s">
        <v>6130</v>
      </c>
      <c r="F2916" s="404" t="s">
        <v>6131</v>
      </c>
      <c r="G2916" s="367" t="s">
        <v>5107</v>
      </c>
      <c r="H2916" s="400" t="s">
        <v>5108</v>
      </c>
    </row>
    <row r="2917" spans="2:8" s="41" customFormat="1">
      <c r="B2917" s="403" t="s">
        <v>6140</v>
      </c>
      <c r="C2917" s="404" t="s">
        <v>6141</v>
      </c>
      <c r="D2917" s="404" t="s">
        <v>6129</v>
      </c>
      <c r="E2917" s="404" t="s">
        <v>6130</v>
      </c>
      <c r="F2917" s="404" t="s">
        <v>6131</v>
      </c>
      <c r="G2917" s="367" t="s">
        <v>5107</v>
      </c>
      <c r="H2917" s="400" t="s">
        <v>5108</v>
      </c>
    </row>
    <row r="2918" spans="2:8" s="41" customFormat="1">
      <c r="B2918" s="403" t="s">
        <v>6142</v>
      </c>
      <c r="C2918" s="404" t="s">
        <v>6143</v>
      </c>
      <c r="D2918" s="404" t="s">
        <v>6129</v>
      </c>
      <c r="E2918" s="404" t="s">
        <v>6130</v>
      </c>
      <c r="F2918" s="404" t="s">
        <v>6131</v>
      </c>
      <c r="G2918" s="367" t="s">
        <v>5107</v>
      </c>
      <c r="H2918" s="400" t="s">
        <v>5108</v>
      </c>
    </row>
    <row r="2919" spans="2:8" s="41" customFormat="1">
      <c r="B2919" s="403" t="s">
        <v>6144</v>
      </c>
      <c r="C2919" s="404" t="s">
        <v>6145</v>
      </c>
      <c r="D2919" s="404" t="s">
        <v>6129</v>
      </c>
      <c r="E2919" s="404" t="s">
        <v>6130</v>
      </c>
      <c r="F2919" s="404" t="s">
        <v>6131</v>
      </c>
      <c r="G2919" s="367" t="s">
        <v>5107</v>
      </c>
      <c r="H2919" s="400" t="s">
        <v>5108</v>
      </c>
    </row>
    <row r="2920" spans="2:8" s="41" customFormat="1">
      <c r="B2920" s="403" t="s">
        <v>6146</v>
      </c>
      <c r="C2920" s="404" t="s">
        <v>6147</v>
      </c>
      <c r="D2920" s="404" t="s">
        <v>6129</v>
      </c>
      <c r="E2920" s="404" t="s">
        <v>6130</v>
      </c>
      <c r="F2920" s="404" t="s">
        <v>6131</v>
      </c>
      <c r="G2920" s="367" t="s">
        <v>5107</v>
      </c>
      <c r="H2920" s="400" t="s">
        <v>5108</v>
      </c>
    </row>
    <row r="2921" spans="2:8" s="41" customFormat="1">
      <c r="B2921" s="403" t="s">
        <v>6148</v>
      </c>
      <c r="C2921" s="404" t="s">
        <v>6149</v>
      </c>
      <c r="D2921" s="404" t="s">
        <v>6129</v>
      </c>
      <c r="E2921" s="404" t="s">
        <v>6130</v>
      </c>
      <c r="F2921" s="404" t="s">
        <v>6131</v>
      </c>
      <c r="G2921" s="367" t="s">
        <v>5185</v>
      </c>
      <c r="H2921" s="400" t="s">
        <v>5186</v>
      </c>
    </row>
    <row r="2922" spans="2:8" s="41" customFormat="1">
      <c r="B2922" s="403" t="s">
        <v>6150</v>
      </c>
      <c r="C2922" s="404" t="s">
        <v>6151</v>
      </c>
      <c r="D2922" s="404" t="s">
        <v>6129</v>
      </c>
      <c r="E2922" s="404" t="s">
        <v>6130</v>
      </c>
      <c r="F2922" s="404" t="s">
        <v>6131</v>
      </c>
      <c r="G2922" s="367" t="s">
        <v>5107</v>
      </c>
      <c r="H2922" s="400" t="s">
        <v>5108</v>
      </c>
    </row>
    <row r="2923" spans="2:8" s="41" customFormat="1">
      <c r="B2923" s="403" t="s">
        <v>6152</v>
      </c>
      <c r="C2923" s="404" t="s">
        <v>6153</v>
      </c>
      <c r="D2923" s="404" t="s">
        <v>6129</v>
      </c>
      <c r="E2923" s="404" t="s">
        <v>6130</v>
      </c>
      <c r="F2923" s="404" t="s">
        <v>6131</v>
      </c>
      <c r="G2923" s="367" t="s">
        <v>5107</v>
      </c>
      <c r="H2923" s="400" t="s">
        <v>5108</v>
      </c>
    </row>
    <row r="2924" spans="2:8" s="41" customFormat="1">
      <c r="B2924" s="403" t="s">
        <v>6154</v>
      </c>
      <c r="C2924" s="404" t="s">
        <v>6155</v>
      </c>
      <c r="D2924" s="404" t="s">
        <v>6129</v>
      </c>
      <c r="E2924" s="404" t="s">
        <v>6130</v>
      </c>
      <c r="F2924" s="404" t="s">
        <v>6131</v>
      </c>
      <c r="G2924" s="367" t="s">
        <v>5107</v>
      </c>
      <c r="H2924" s="400" t="s">
        <v>5108</v>
      </c>
    </row>
    <row r="2925" spans="2:8" s="41" customFormat="1">
      <c r="B2925" s="403" t="s">
        <v>6156</v>
      </c>
      <c r="C2925" s="404" t="s">
        <v>6157</v>
      </c>
      <c r="D2925" s="404" t="s">
        <v>6129</v>
      </c>
      <c r="E2925" s="404" t="s">
        <v>6130</v>
      </c>
      <c r="F2925" s="404" t="s">
        <v>6131</v>
      </c>
      <c r="G2925" s="367" t="s">
        <v>5107</v>
      </c>
      <c r="H2925" s="400" t="s">
        <v>5108</v>
      </c>
    </row>
    <row r="2926" spans="2:8" s="41" customFormat="1">
      <c r="B2926" s="403" t="s">
        <v>6158</v>
      </c>
      <c r="C2926" s="404" t="s">
        <v>6159</v>
      </c>
      <c r="D2926" s="404" t="s">
        <v>6129</v>
      </c>
      <c r="E2926" s="404" t="s">
        <v>6130</v>
      </c>
      <c r="F2926" s="404" t="s">
        <v>6131</v>
      </c>
      <c r="G2926" s="367" t="s">
        <v>5107</v>
      </c>
      <c r="H2926" s="400" t="s">
        <v>5108</v>
      </c>
    </row>
    <row r="2927" spans="2:8" s="41" customFormat="1">
      <c r="B2927" s="403" t="s">
        <v>6160</v>
      </c>
      <c r="C2927" s="404" t="s">
        <v>6161</v>
      </c>
      <c r="D2927" s="404" t="s">
        <v>6129</v>
      </c>
      <c r="E2927" s="404" t="s">
        <v>6130</v>
      </c>
      <c r="F2927" s="404" t="s">
        <v>6131</v>
      </c>
      <c r="G2927" s="367" t="s">
        <v>5185</v>
      </c>
      <c r="H2927" s="400" t="s">
        <v>5186</v>
      </c>
    </row>
    <row r="2928" spans="2:8" s="41" customFormat="1">
      <c r="B2928" s="403" t="s">
        <v>6162</v>
      </c>
      <c r="C2928" s="404" t="s">
        <v>6163</v>
      </c>
      <c r="D2928" s="404" t="s">
        <v>6129</v>
      </c>
      <c r="E2928" s="404" t="s">
        <v>6130</v>
      </c>
      <c r="F2928" s="404" t="s">
        <v>6131</v>
      </c>
      <c r="G2928" s="367" t="s">
        <v>5107</v>
      </c>
      <c r="H2928" s="400" t="s">
        <v>5108</v>
      </c>
    </row>
    <row r="2929" spans="2:8" s="41" customFormat="1">
      <c r="B2929" s="403" t="s">
        <v>6164</v>
      </c>
      <c r="C2929" s="404" t="s">
        <v>6165</v>
      </c>
      <c r="D2929" s="404" t="s">
        <v>6129</v>
      </c>
      <c r="E2929" s="404" t="s">
        <v>6130</v>
      </c>
      <c r="F2929" s="404" t="s">
        <v>6131</v>
      </c>
      <c r="G2929" s="367" t="s">
        <v>5107</v>
      </c>
      <c r="H2929" s="400" t="s">
        <v>5108</v>
      </c>
    </row>
    <row r="2930" spans="2:8" s="41" customFormat="1">
      <c r="B2930" s="403" t="s">
        <v>6166</v>
      </c>
      <c r="C2930" s="404" t="s">
        <v>6167</v>
      </c>
      <c r="D2930" s="404" t="s">
        <v>6129</v>
      </c>
      <c r="E2930" s="404" t="s">
        <v>6130</v>
      </c>
      <c r="F2930" s="404" t="s">
        <v>6131</v>
      </c>
      <c r="G2930" s="367" t="s">
        <v>5107</v>
      </c>
      <c r="H2930" s="400" t="s">
        <v>5108</v>
      </c>
    </row>
    <row r="2931" spans="2:8" s="41" customFormat="1">
      <c r="B2931" s="403" t="s">
        <v>6168</v>
      </c>
      <c r="C2931" s="404" t="s">
        <v>6169</v>
      </c>
      <c r="D2931" s="404" t="s">
        <v>6129</v>
      </c>
      <c r="E2931" s="404" t="s">
        <v>6130</v>
      </c>
      <c r="F2931" s="404" t="s">
        <v>6131</v>
      </c>
      <c r="G2931" s="367" t="s">
        <v>5185</v>
      </c>
      <c r="H2931" s="400" t="s">
        <v>5186</v>
      </c>
    </row>
    <row r="2932" spans="2:8" s="41" customFormat="1">
      <c r="B2932" s="403" t="s">
        <v>6170</v>
      </c>
      <c r="C2932" s="404" t="s">
        <v>6171</v>
      </c>
      <c r="D2932" s="404" t="s">
        <v>6129</v>
      </c>
      <c r="E2932" s="404" t="s">
        <v>6130</v>
      </c>
      <c r="F2932" s="404" t="s">
        <v>6131</v>
      </c>
      <c r="G2932" s="367" t="s">
        <v>5185</v>
      </c>
      <c r="H2932" s="400" t="s">
        <v>5186</v>
      </c>
    </row>
    <row r="2933" spans="2:8" s="41" customFormat="1">
      <c r="B2933" s="403" t="s">
        <v>6172</v>
      </c>
      <c r="C2933" s="404" t="s">
        <v>6173</v>
      </c>
      <c r="D2933" s="404" t="s">
        <v>6129</v>
      </c>
      <c r="E2933" s="404" t="s">
        <v>6130</v>
      </c>
      <c r="F2933" s="404" t="s">
        <v>6131</v>
      </c>
      <c r="G2933" s="367" t="s">
        <v>5185</v>
      </c>
      <c r="H2933" s="400" t="s">
        <v>5186</v>
      </c>
    </row>
    <row r="2934" spans="2:8" s="41" customFormat="1">
      <c r="B2934" s="403" t="s">
        <v>6174</v>
      </c>
      <c r="C2934" s="404" t="s">
        <v>6175</v>
      </c>
      <c r="D2934" s="404" t="s">
        <v>6129</v>
      </c>
      <c r="E2934" s="404" t="s">
        <v>6130</v>
      </c>
      <c r="F2934" s="404" t="s">
        <v>6131</v>
      </c>
      <c r="G2934" s="367" t="s">
        <v>5185</v>
      </c>
      <c r="H2934" s="400" t="s">
        <v>5186</v>
      </c>
    </row>
    <row r="2935" spans="2:8" s="41" customFormat="1">
      <c r="B2935" s="403" t="s">
        <v>6176</v>
      </c>
      <c r="C2935" s="404" t="s">
        <v>6177</v>
      </c>
      <c r="D2935" s="404" t="s">
        <v>6129</v>
      </c>
      <c r="E2935" s="404" t="s">
        <v>6130</v>
      </c>
      <c r="F2935" s="404" t="s">
        <v>6131</v>
      </c>
      <c r="G2935" s="367" t="s">
        <v>5182</v>
      </c>
      <c r="H2935" s="400" t="s">
        <v>5108</v>
      </c>
    </row>
    <row r="2936" spans="2:8" s="41" customFormat="1">
      <c r="B2936" s="403" t="s">
        <v>6178</v>
      </c>
      <c r="C2936" s="404" t="s">
        <v>6179</v>
      </c>
      <c r="D2936" s="404" t="s">
        <v>6129</v>
      </c>
      <c r="E2936" s="404" t="s">
        <v>6130</v>
      </c>
      <c r="F2936" s="404" t="s">
        <v>6131</v>
      </c>
      <c r="G2936" s="367" t="s">
        <v>5182</v>
      </c>
      <c r="H2936" s="400" t="s">
        <v>5108</v>
      </c>
    </row>
    <row r="2937" spans="2:8" s="41" customFormat="1">
      <c r="B2937" s="403" t="s">
        <v>6180</v>
      </c>
      <c r="C2937" s="404" t="s">
        <v>6181</v>
      </c>
      <c r="D2937" s="404" t="s">
        <v>6129</v>
      </c>
      <c r="E2937" s="404" t="s">
        <v>6130</v>
      </c>
      <c r="F2937" s="404" t="s">
        <v>6131</v>
      </c>
      <c r="G2937" s="367" t="s">
        <v>5182</v>
      </c>
      <c r="H2937" s="400" t="s">
        <v>5108</v>
      </c>
    </row>
    <row r="2938" spans="2:8" s="41" customFormat="1">
      <c r="B2938" s="403" t="s">
        <v>6182</v>
      </c>
      <c r="C2938" s="404" t="s">
        <v>6183</v>
      </c>
      <c r="D2938" s="404" t="s">
        <v>6129</v>
      </c>
      <c r="E2938" s="404" t="s">
        <v>6130</v>
      </c>
      <c r="F2938" s="404" t="s">
        <v>6131</v>
      </c>
      <c r="G2938" s="367" t="s">
        <v>5182</v>
      </c>
      <c r="H2938" s="400" t="s">
        <v>5108</v>
      </c>
    </row>
    <row r="2939" spans="2:8" s="41" customFormat="1">
      <c r="B2939" s="403" t="s">
        <v>6184</v>
      </c>
      <c r="C2939" s="404" t="s">
        <v>6185</v>
      </c>
      <c r="D2939" s="404" t="s">
        <v>6186</v>
      </c>
      <c r="E2939" s="404" t="s">
        <v>6187</v>
      </c>
      <c r="F2939" s="404" t="s">
        <v>6131</v>
      </c>
      <c r="G2939" s="367" t="s">
        <v>5133</v>
      </c>
      <c r="H2939" s="400" t="s">
        <v>5108</v>
      </c>
    </row>
    <row r="2940" spans="2:8" s="41" customFormat="1">
      <c r="B2940" s="403" t="s">
        <v>6188</v>
      </c>
      <c r="C2940" s="404" t="s">
        <v>6189</v>
      </c>
      <c r="D2940" s="404" t="s">
        <v>6186</v>
      </c>
      <c r="E2940" s="404" t="s">
        <v>6187</v>
      </c>
      <c r="F2940" s="404" t="s">
        <v>6131</v>
      </c>
      <c r="G2940" s="367" t="s">
        <v>5133</v>
      </c>
      <c r="H2940" s="400" t="s">
        <v>5108</v>
      </c>
    </row>
    <row r="2941" spans="2:8" s="41" customFormat="1">
      <c r="B2941" s="403" t="s">
        <v>6190</v>
      </c>
      <c r="C2941" s="404" t="s">
        <v>6191</v>
      </c>
      <c r="D2941" s="404" t="s">
        <v>6186</v>
      </c>
      <c r="E2941" s="404" t="s">
        <v>6187</v>
      </c>
      <c r="F2941" s="404" t="s">
        <v>6131</v>
      </c>
      <c r="G2941" s="367" t="s">
        <v>5133</v>
      </c>
      <c r="H2941" s="400" t="s">
        <v>5108</v>
      </c>
    </row>
    <row r="2942" spans="2:8" s="41" customFormat="1">
      <c r="B2942" s="403" t="s">
        <v>6192</v>
      </c>
      <c r="C2942" s="404" t="s">
        <v>6193</v>
      </c>
      <c r="D2942" s="404" t="s">
        <v>6186</v>
      </c>
      <c r="E2942" s="404" t="s">
        <v>6187</v>
      </c>
      <c r="F2942" s="404" t="s">
        <v>6131</v>
      </c>
      <c r="G2942" s="367" t="s">
        <v>5133</v>
      </c>
      <c r="H2942" s="400" t="s">
        <v>5108</v>
      </c>
    </row>
    <row r="2943" spans="2:8" s="41" customFormat="1">
      <c r="B2943" s="403" t="s">
        <v>6194</v>
      </c>
      <c r="C2943" s="404" t="s">
        <v>6195</v>
      </c>
      <c r="D2943" s="404" t="s">
        <v>6186</v>
      </c>
      <c r="E2943" s="404" t="s">
        <v>6187</v>
      </c>
      <c r="F2943" s="404" t="s">
        <v>6131</v>
      </c>
      <c r="G2943" s="367" t="s">
        <v>5133</v>
      </c>
      <c r="H2943" s="400" t="s">
        <v>5108</v>
      </c>
    </row>
    <row r="2944" spans="2:8" s="41" customFormat="1">
      <c r="B2944" s="403" t="s">
        <v>6196</v>
      </c>
      <c r="C2944" s="404" t="s">
        <v>6197</v>
      </c>
      <c r="D2944" s="404" t="s">
        <v>6186</v>
      </c>
      <c r="E2944" s="404" t="s">
        <v>6187</v>
      </c>
      <c r="F2944" s="404" t="s">
        <v>6131</v>
      </c>
      <c r="G2944" s="367" t="s">
        <v>5133</v>
      </c>
      <c r="H2944" s="400" t="s">
        <v>5108</v>
      </c>
    </row>
    <row r="2945" spans="2:8" s="41" customFormat="1">
      <c r="B2945" s="403" t="s">
        <v>6198</v>
      </c>
      <c r="C2945" s="404" t="s">
        <v>6199</v>
      </c>
      <c r="D2945" s="404" t="s">
        <v>6186</v>
      </c>
      <c r="E2945" s="404" t="s">
        <v>6187</v>
      </c>
      <c r="F2945" s="404" t="s">
        <v>6131</v>
      </c>
      <c r="G2945" s="367" t="s">
        <v>5133</v>
      </c>
      <c r="H2945" s="400" t="s">
        <v>5108</v>
      </c>
    </row>
    <row r="2946" spans="2:8" s="41" customFormat="1">
      <c r="B2946" s="403" t="s">
        <v>6200</v>
      </c>
      <c r="C2946" s="404" t="s">
        <v>6201</v>
      </c>
      <c r="D2946" s="404" t="s">
        <v>6186</v>
      </c>
      <c r="E2946" s="404" t="s">
        <v>6187</v>
      </c>
      <c r="F2946" s="404" t="s">
        <v>6131</v>
      </c>
      <c r="G2946" s="367" t="s">
        <v>5185</v>
      </c>
      <c r="H2946" s="400" t="s">
        <v>5186</v>
      </c>
    </row>
    <row r="2947" spans="2:8" s="41" customFormat="1">
      <c r="B2947" s="403" t="s">
        <v>6202</v>
      </c>
      <c r="C2947" s="404" t="s">
        <v>6203</v>
      </c>
      <c r="D2947" s="404" t="s">
        <v>6186</v>
      </c>
      <c r="E2947" s="404" t="s">
        <v>6187</v>
      </c>
      <c r="F2947" s="404" t="s">
        <v>6131</v>
      </c>
      <c r="G2947" s="367" t="s">
        <v>5133</v>
      </c>
      <c r="H2947" s="400" t="s">
        <v>5108</v>
      </c>
    </row>
    <row r="2948" spans="2:8" s="41" customFormat="1">
      <c r="B2948" s="403" t="s">
        <v>6204</v>
      </c>
      <c r="C2948" s="404" t="s">
        <v>6205</v>
      </c>
      <c r="D2948" s="404" t="s">
        <v>6186</v>
      </c>
      <c r="E2948" s="404" t="s">
        <v>6187</v>
      </c>
      <c r="F2948" s="404" t="s">
        <v>6131</v>
      </c>
      <c r="G2948" s="367" t="s">
        <v>5133</v>
      </c>
      <c r="H2948" s="400" t="s">
        <v>5108</v>
      </c>
    </row>
    <row r="2949" spans="2:8" s="41" customFormat="1">
      <c r="B2949" s="403" t="s">
        <v>6206</v>
      </c>
      <c r="C2949" s="404" t="s">
        <v>6207</v>
      </c>
      <c r="D2949" s="404" t="s">
        <v>6186</v>
      </c>
      <c r="E2949" s="404" t="s">
        <v>6187</v>
      </c>
      <c r="F2949" s="404" t="s">
        <v>6131</v>
      </c>
      <c r="G2949" s="367" t="s">
        <v>5133</v>
      </c>
      <c r="H2949" s="400" t="s">
        <v>5108</v>
      </c>
    </row>
    <row r="2950" spans="2:8" s="41" customFormat="1">
      <c r="B2950" s="403" t="s">
        <v>6208</v>
      </c>
      <c r="C2950" s="404" t="s">
        <v>6209</v>
      </c>
      <c r="D2950" s="404" t="s">
        <v>6186</v>
      </c>
      <c r="E2950" s="404" t="s">
        <v>6187</v>
      </c>
      <c r="F2950" s="404" t="s">
        <v>6131</v>
      </c>
      <c r="G2950" s="367" t="s">
        <v>5133</v>
      </c>
      <c r="H2950" s="400" t="s">
        <v>5108</v>
      </c>
    </row>
    <row r="2951" spans="2:8" s="41" customFormat="1">
      <c r="B2951" s="403" t="s">
        <v>6210</v>
      </c>
      <c r="C2951" s="404" t="s">
        <v>6211</v>
      </c>
      <c r="D2951" s="404" t="s">
        <v>6186</v>
      </c>
      <c r="E2951" s="404" t="s">
        <v>6187</v>
      </c>
      <c r="F2951" s="404" t="s">
        <v>6131</v>
      </c>
      <c r="G2951" s="367" t="s">
        <v>5133</v>
      </c>
      <c r="H2951" s="400" t="s">
        <v>5108</v>
      </c>
    </row>
    <row r="2952" spans="2:8" s="41" customFormat="1">
      <c r="B2952" s="403" t="s">
        <v>6212</v>
      </c>
      <c r="C2952" s="404" t="s">
        <v>6213</v>
      </c>
      <c r="D2952" s="404" t="s">
        <v>6186</v>
      </c>
      <c r="E2952" s="404" t="s">
        <v>6187</v>
      </c>
      <c r="F2952" s="404" t="s">
        <v>6131</v>
      </c>
      <c r="G2952" s="367" t="s">
        <v>5133</v>
      </c>
      <c r="H2952" s="400" t="s">
        <v>5108</v>
      </c>
    </row>
    <row r="2953" spans="2:8" s="41" customFormat="1">
      <c r="B2953" s="403" t="s">
        <v>6214</v>
      </c>
      <c r="C2953" s="404" t="s">
        <v>6215</v>
      </c>
      <c r="D2953" s="404" t="s">
        <v>6186</v>
      </c>
      <c r="E2953" s="404" t="s">
        <v>6187</v>
      </c>
      <c r="F2953" s="404" t="s">
        <v>6131</v>
      </c>
      <c r="G2953" s="367" t="s">
        <v>5133</v>
      </c>
      <c r="H2953" s="400" t="s">
        <v>5108</v>
      </c>
    </row>
    <row r="2954" spans="2:8" s="41" customFormat="1">
      <c r="B2954" s="403" t="s">
        <v>6216</v>
      </c>
      <c r="C2954" s="404" t="s">
        <v>6217</v>
      </c>
      <c r="D2954" s="404" t="s">
        <v>6186</v>
      </c>
      <c r="E2954" s="404" t="s">
        <v>6187</v>
      </c>
      <c r="F2954" s="404" t="s">
        <v>6131</v>
      </c>
      <c r="G2954" s="367" t="s">
        <v>5133</v>
      </c>
      <c r="H2954" s="400" t="s">
        <v>5108</v>
      </c>
    </row>
    <row r="2955" spans="2:8" s="41" customFormat="1">
      <c r="B2955" s="403" t="s">
        <v>6218</v>
      </c>
      <c r="C2955" s="404" t="s">
        <v>6219</v>
      </c>
      <c r="D2955" s="404" t="s">
        <v>6186</v>
      </c>
      <c r="E2955" s="404" t="s">
        <v>6187</v>
      </c>
      <c r="F2955" s="404" t="s">
        <v>6131</v>
      </c>
      <c r="G2955" s="367" t="s">
        <v>5133</v>
      </c>
      <c r="H2955" s="400" t="s">
        <v>5108</v>
      </c>
    </row>
    <row r="2956" spans="2:8" s="41" customFormat="1">
      <c r="B2956" s="403" t="s">
        <v>6220</v>
      </c>
      <c r="C2956" s="404" t="s">
        <v>6221</v>
      </c>
      <c r="D2956" s="404" t="s">
        <v>6186</v>
      </c>
      <c r="E2956" s="404" t="s">
        <v>6187</v>
      </c>
      <c r="F2956" s="404" t="s">
        <v>6131</v>
      </c>
      <c r="G2956" s="367" t="s">
        <v>5133</v>
      </c>
      <c r="H2956" s="400" t="s">
        <v>5108</v>
      </c>
    </row>
    <row r="2957" spans="2:8" s="41" customFormat="1">
      <c r="B2957" s="403" t="s">
        <v>6222</v>
      </c>
      <c r="C2957" s="404" t="s">
        <v>6223</v>
      </c>
      <c r="D2957" s="404" t="s">
        <v>6186</v>
      </c>
      <c r="E2957" s="404" t="s">
        <v>6187</v>
      </c>
      <c r="F2957" s="404" t="s">
        <v>6131</v>
      </c>
      <c r="G2957" s="367" t="s">
        <v>5133</v>
      </c>
      <c r="H2957" s="400" t="s">
        <v>5108</v>
      </c>
    </row>
    <row r="2958" spans="2:8" s="41" customFormat="1">
      <c r="B2958" s="403" t="s">
        <v>6224</v>
      </c>
      <c r="C2958" s="404" t="s">
        <v>6225</v>
      </c>
      <c r="D2958" s="404" t="s">
        <v>6186</v>
      </c>
      <c r="E2958" s="404" t="s">
        <v>6187</v>
      </c>
      <c r="F2958" s="404" t="s">
        <v>6131</v>
      </c>
      <c r="G2958" s="367" t="s">
        <v>5133</v>
      </c>
      <c r="H2958" s="400" t="s">
        <v>5108</v>
      </c>
    </row>
    <row r="2959" spans="2:8" s="41" customFormat="1">
      <c r="B2959" s="403" t="s">
        <v>6226</v>
      </c>
      <c r="C2959" s="404" t="s">
        <v>6227</v>
      </c>
      <c r="D2959" s="404" t="s">
        <v>6186</v>
      </c>
      <c r="E2959" s="404" t="s">
        <v>6187</v>
      </c>
      <c r="F2959" s="404" t="s">
        <v>6131</v>
      </c>
      <c r="G2959" s="367" t="s">
        <v>5133</v>
      </c>
      <c r="H2959" s="400" t="s">
        <v>5108</v>
      </c>
    </row>
    <row r="2960" spans="2:8" s="41" customFormat="1">
      <c r="B2960" s="403" t="s">
        <v>6228</v>
      </c>
      <c r="C2960" s="404" t="s">
        <v>6229</v>
      </c>
      <c r="D2960" s="404" t="s">
        <v>6186</v>
      </c>
      <c r="E2960" s="404" t="s">
        <v>6187</v>
      </c>
      <c r="F2960" s="404" t="s">
        <v>6131</v>
      </c>
      <c r="G2960" s="367" t="s">
        <v>5133</v>
      </c>
      <c r="H2960" s="400" t="s">
        <v>5108</v>
      </c>
    </row>
    <row r="2961" spans="2:8" s="41" customFormat="1">
      <c r="B2961" s="403" t="s">
        <v>6230</v>
      </c>
      <c r="C2961" s="404" t="s">
        <v>6231</v>
      </c>
      <c r="D2961" s="404" t="s">
        <v>6186</v>
      </c>
      <c r="E2961" s="404" t="s">
        <v>6187</v>
      </c>
      <c r="F2961" s="404" t="s">
        <v>6131</v>
      </c>
      <c r="G2961" s="367" t="s">
        <v>5133</v>
      </c>
      <c r="H2961" s="400" t="s">
        <v>5108</v>
      </c>
    </row>
    <row r="2962" spans="2:8" s="41" customFormat="1">
      <c r="B2962" s="403" t="s">
        <v>6232</v>
      </c>
      <c r="C2962" s="404" t="s">
        <v>6233</v>
      </c>
      <c r="D2962" s="404" t="s">
        <v>6186</v>
      </c>
      <c r="E2962" s="404" t="s">
        <v>6187</v>
      </c>
      <c r="F2962" s="404" t="s">
        <v>6131</v>
      </c>
      <c r="G2962" s="367" t="s">
        <v>5133</v>
      </c>
      <c r="H2962" s="400" t="s">
        <v>5108</v>
      </c>
    </row>
    <row r="2963" spans="2:8" s="41" customFormat="1">
      <c r="B2963" s="403" t="s">
        <v>6234</v>
      </c>
      <c r="C2963" s="404" t="s">
        <v>6235</v>
      </c>
      <c r="D2963" s="404" t="s">
        <v>6186</v>
      </c>
      <c r="E2963" s="404" t="s">
        <v>6187</v>
      </c>
      <c r="F2963" s="404" t="s">
        <v>6131</v>
      </c>
      <c r="G2963" s="367" t="s">
        <v>5133</v>
      </c>
      <c r="H2963" s="400" t="s">
        <v>5108</v>
      </c>
    </row>
    <row r="2964" spans="2:8" s="41" customFormat="1">
      <c r="B2964" s="403" t="s">
        <v>6236</v>
      </c>
      <c r="C2964" s="404" t="s">
        <v>6237</v>
      </c>
      <c r="D2964" s="404" t="s">
        <v>6186</v>
      </c>
      <c r="E2964" s="404" t="s">
        <v>6187</v>
      </c>
      <c r="F2964" s="404" t="s">
        <v>6131</v>
      </c>
      <c r="G2964" s="367" t="s">
        <v>5133</v>
      </c>
      <c r="H2964" s="400" t="s">
        <v>5108</v>
      </c>
    </row>
    <row r="2965" spans="2:8" s="41" customFormat="1">
      <c r="B2965" s="403" t="s">
        <v>6238</v>
      </c>
      <c r="C2965" s="404" t="s">
        <v>6239</v>
      </c>
      <c r="D2965" s="404" t="s">
        <v>6186</v>
      </c>
      <c r="E2965" s="404" t="s">
        <v>6187</v>
      </c>
      <c r="F2965" s="404" t="s">
        <v>6131</v>
      </c>
      <c r="G2965" s="367" t="s">
        <v>5133</v>
      </c>
      <c r="H2965" s="400" t="s">
        <v>5108</v>
      </c>
    </row>
    <row r="2966" spans="2:8" s="41" customFormat="1">
      <c r="B2966" s="403" t="s">
        <v>6240</v>
      </c>
      <c r="C2966" s="404" t="s">
        <v>6241</v>
      </c>
      <c r="D2966" s="404" t="s">
        <v>6186</v>
      </c>
      <c r="E2966" s="404" t="s">
        <v>6187</v>
      </c>
      <c r="F2966" s="404" t="s">
        <v>6131</v>
      </c>
      <c r="G2966" s="367" t="s">
        <v>5133</v>
      </c>
      <c r="H2966" s="400" t="s">
        <v>5108</v>
      </c>
    </row>
    <row r="2967" spans="2:8" s="41" customFormat="1">
      <c r="B2967" s="403" t="s">
        <v>6242</v>
      </c>
      <c r="C2967" s="404" t="s">
        <v>6243</v>
      </c>
      <c r="D2967" s="404" t="s">
        <v>6186</v>
      </c>
      <c r="E2967" s="404" t="s">
        <v>6187</v>
      </c>
      <c r="F2967" s="404" t="s">
        <v>6131</v>
      </c>
      <c r="G2967" s="367" t="s">
        <v>5133</v>
      </c>
      <c r="H2967" s="400" t="s">
        <v>5108</v>
      </c>
    </row>
    <row r="2968" spans="2:8" s="41" customFormat="1">
      <c r="B2968" s="403" t="s">
        <v>6244</v>
      </c>
      <c r="C2968" s="404" t="s">
        <v>6245</v>
      </c>
      <c r="D2968" s="404" t="s">
        <v>6186</v>
      </c>
      <c r="E2968" s="404" t="s">
        <v>6187</v>
      </c>
      <c r="F2968" s="404" t="s">
        <v>6131</v>
      </c>
      <c r="G2968" s="367" t="s">
        <v>5133</v>
      </c>
      <c r="H2968" s="400" t="s">
        <v>5108</v>
      </c>
    </row>
    <row r="2969" spans="2:8" s="41" customFormat="1">
      <c r="B2969" s="403" t="s">
        <v>6246</v>
      </c>
      <c r="C2969" s="404" t="s">
        <v>6247</v>
      </c>
      <c r="D2969" s="404" t="s">
        <v>6186</v>
      </c>
      <c r="E2969" s="404" t="s">
        <v>6187</v>
      </c>
      <c r="F2969" s="404" t="s">
        <v>6131</v>
      </c>
      <c r="G2969" s="367" t="s">
        <v>5133</v>
      </c>
      <c r="H2969" s="400" t="s">
        <v>5108</v>
      </c>
    </row>
    <row r="2970" spans="2:8" s="41" customFormat="1">
      <c r="B2970" s="403" t="s">
        <v>6248</v>
      </c>
      <c r="C2970" s="404" t="s">
        <v>6249</v>
      </c>
      <c r="D2970" s="404" t="s">
        <v>6186</v>
      </c>
      <c r="E2970" s="404" t="s">
        <v>6187</v>
      </c>
      <c r="F2970" s="404" t="s">
        <v>6131</v>
      </c>
      <c r="G2970" s="367" t="s">
        <v>5133</v>
      </c>
      <c r="H2970" s="400" t="s">
        <v>5108</v>
      </c>
    </row>
    <row r="2971" spans="2:8" s="41" customFormat="1">
      <c r="B2971" s="403" t="s">
        <v>6250</v>
      </c>
      <c r="C2971" s="404" t="s">
        <v>6251</v>
      </c>
      <c r="D2971" s="404" t="s">
        <v>6186</v>
      </c>
      <c r="E2971" s="404" t="s">
        <v>6187</v>
      </c>
      <c r="F2971" s="404" t="s">
        <v>6131</v>
      </c>
      <c r="G2971" s="367" t="s">
        <v>5133</v>
      </c>
      <c r="H2971" s="400" t="s">
        <v>5108</v>
      </c>
    </row>
    <row r="2972" spans="2:8" s="41" customFormat="1">
      <c r="B2972" s="403" t="s">
        <v>6252</v>
      </c>
      <c r="C2972" s="404" t="s">
        <v>6253</v>
      </c>
      <c r="D2972" s="404" t="s">
        <v>6186</v>
      </c>
      <c r="E2972" s="404" t="s">
        <v>6187</v>
      </c>
      <c r="F2972" s="404" t="s">
        <v>6131</v>
      </c>
      <c r="G2972" s="367" t="s">
        <v>5133</v>
      </c>
      <c r="H2972" s="400" t="s">
        <v>5108</v>
      </c>
    </row>
    <row r="2973" spans="2:8" s="41" customFormat="1">
      <c r="B2973" s="403" t="s">
        <v>6254</v>
      </c>
      <c r="C2973" s="404" t="s">
        <v>6255</v>
      </c>
      <c r="D2973" s="404" t="s">
        <v>6186</v>
      </c>
      <c r="E2973" s="404" t="s">
        <v>6187</v>
      </c>
      <c r="F2973" s="404" t="s">
        <v>6131</v>
      </c>
      <c r="G2973" s="367" t="s">
        <v>5133</v>
      </c>
      <c r="H2973" s="400" t="s">
        <v>5108</v>
      </c>
    </row>
    <row r="2974" spans="2:8" s="41" customFormat="1">
      <c r="B2974" s="403" t="s">
        <v>6256</v>
      </c>
      <c r="C2974" s="404" t="s">
        <v>6257</v>
      </c>
      <c r="D2974" s="404" t="s">
        <v>6186</v>
      </c>
      <c r="E2974" s="404" t="s">
        <v>6187</v>
      </c>
      <c r="F2974" s="404" t="s">
        <v>6131</v>
      </c>
      <c r="G2974" s="367" t="s">
        <v>5133</v>
      </c>
      <c r="H2974" s="400" t="s">
        <v>5108</v>
      </c>
    </row>
    <row r="2975" spans="2:8" s="41" customFormat="1">
      <c r="B2975" s="403" t="s">
        <v>6258</v>
      </c>
      <c r="C2975" s="404" t="s">
        <v>6259</v>
      </c>
      <c r="D2975" s="404" t="s">
        <v>6186</v>
      </c>
      <c r="E2975" s="404" t="s">
        <v>6187</v>
      </c>
      <c r="F2975" s="404" t="s">
        <v>6131</v>
      </c>
      <c r="G2975" s="367" t="s">
        <v>5133</v>
      </c>
      <c r="H2975" s="400" t="s">
        <v>5108</v>
      </c>
    </row>
    <row r="2976" spans="2:8" s="41" customFormat="1">
      <c r="B2976" s="403" t="s">
        <v>6260</v>
      </c>
      <c r="C2976" s="404" t="s">
        <v>6261</v>
      </c>
      <c r="D2976" s="404" t="s">
        <v>6186</v>
      </c>
      <c r="E2976" s="404" t="s">
        <v>6187</v>
      </c>
      <c r="F2976" s="404" t="s">
        <v>6131</v>
      </c>
      <c r="G2976" s="367" t="s">
        <v>5133</v>
      </c>
      <c r="H2976" s="400" t="s">
        <v>5108</v>
      </c>
    </row>
    <row r="2977" spans="2:8" s="41" customFormat="1">
      <c r="B2977" s="403" t="s">
        <v>6262</v>
      </c>
      <c r="C2977" s="404" t="s">
        <v>6263</v>
      </c>
      <c r="D2977" s="404" t="s">
        <v>6186</v>
      </c>
      <c r="E2977" s="404" t="s">
        <v>6187</v>
      </c>
      <c r="F2977" s="404" t="s">
        <v>6131</v>
      </c>
      <c r="G2977" s="367" t="s">
        <v>5133</v>
      </c>
      <c r="H2977" s="400" t="s">
        <v>5108</v>
      </c>
    </row>
    <row r="2978" spans="2:8" s="41" customFormat="1">
      <c r="B2978" s="403" t="s">
        <v>6264</v>
      </c>
      <c r="C2978" s="404" t="s">
        <v>6265</v>
      </c>
      <c r="D2978" s="404" t="s">
        <v>6186</v>
      </c>
      <c r="E2978" s="404" t="s">
        <v>6187</v>
      </c>
      <c r="F2978" s="404" t="s">
        <v>6131</v>
      </c>
      <c r="G2978" s="367" t="s">
        <v>5133</v>
      </c>
      <c r="H2978" s="400" t="s">
        <v>5108</v>
      </c>
    </row>
    <row r="2979" spans="2:8" s="41" customFormat="1">
      <c r="B2979" s="403" t="s">
        <v>6266</v>
      </c>
      <c r="C2979" s="404" t="s">
        <v>6267</v>
      </c>
      <c r="D2979" s="404" t="s">
        <v>6186</v>
      </c>
      <c r="E2979" s="404" t="s">
        <v>6187</v>
      </c>
      <c r="F2979" s="404" t="s">
        <v>6131</v>
      </c>
      <c r="G2979" s="367" t="s">
        <v>5133</v>
      </c>
      <c r="H2979" s="400" t="s">
        <v>5108</v>
      </c>
    </row>
    <row r="2980" spans="2:8" s="41" customFormat="1">
      <c r="B2980" s="403" t="s">
        <v>6268</v>
      </c>
      <c r="C2980" s="404" t="s">
        <v>6269</v>
      </c>
      <c r="D2980" s="404" t="s">
        <v>6186</v>
      </c>
      <c r="E2980" s="404" t="s">
        <v>6187</v>
      </c>
      <c r="F2980" s="404" t="s">
        <v>6131</v>
      </c>
      <c r="G2980" s="367" t="s">
        <v>5133</v>
      </c>
      <c r="H2980" s="400" t="s">
        <v>5108</v>
      </c>
    </row>
    <row r="2981" spans="2:8" s="41" customFormat="1">
      <c r="B2981" s="403" t="s">
        <v>6270</v>
      </c>
      <c r="C2981" s="404" t="s">
        <v>6271</v>
      </c>
      <c r="D2981" s="404" t="s">
        <v>6186</v>
      </c>
      <c r="E2981" s="404" t="s">
        <v>6187</v>
      </c>
      <c r="F2981" s="404" t="s">
        <v>6131</v>
      </c>
      <c r="G2981" s="367" t="s">
        <v>5133</v>
      </c>
      <c r="H2981" s="400" t="s">
        <v>5108</v>
      </c>
    </row>
    <row r="2982" spans="2:8" s="41" customFormat="1">
      <c r="B2982" s="403" t="s">
        <v>6272</v>
      </c>
      <c r="C2982" s="404" t="s">
        <v>6273</v>
      </c>
      <c r="D2982" s="404" t="s">
        <v>6186</v>
      </c>
      <c r="E2982" s="404" t="s">
        <v>6187</v>
      </c>
      <c r="F2982" s="404" t="s">
        <v>6131</v>
      </c>
      <c r="G2982" s="367" t="s">
        <v>5133</v>
      </c>
      <c r="H2982" s="400" t="s">
        <v>5108</v>
      </c>
    </row>
    <row r="2983" spans="2:8" s="41" customFormat="1">
      <c r="B2983" s="403" t="s">
        <v>6274</v>
      </c>
      <c r="C2983" s="404" t="s">
        <v>6275</v>
      </c>
      <c r="D2983" s="404" t="s">
        <v>6186</v>
      </c>
      <c r="E2983" s="404" t="s">
        <v>6187</v>
      </c>
      <c r="F2983" s="404" t="s">
        <v>6131</v>
      </c>
      <c r="G2983" s="367" t="s">
        <v>5133</v>
      </c>
      <c r="H2983" s="400" t="s">
        <v>5108</v>
      </c>
    </row>
    <row r="2984" spans="2:8" s="41" customFormat="1">
      <c r="B2984" s="403" t="s">
        <v>6276</v>
      </c>
      <c r="C2984" s="404" t="s">
        <v>6277</v>
      </c>
      <c r="D2984" s="404" t="s">
        <v>6186</v>
      </c>
      <c r="E2984" s="404" t="s">
        <v>6187</v>
      </c>
      <c r="F2984" s="404" t="s">
        <v>6131</v>
      </c>
      <c r="G2984" s="367" t="s">
        <v>5133</v>
      </c>
      <c r="H2984" s="400" t="s">
        <v>5108</v>
      </c>
    </row>
    <row r="2985" spans="2:8" s="41" customFormat="1">
      <c r="B2985" s="403" t="s">
        <v>6278</v>
      </c>
      <c r="C2985" s="404" t="s">
        <v>6279</v>
      </c>
      <c r="D2985" s="404" t="s">
        <v>6186</v>
      </c>
      <c r="E2985" s="404" t="s">
        <v>6187</v>
      </c>
      <c r="F2985" s="404" t="s">
        <v>6131</v>
      </c>
      <c r="G2985" s="367" t="s">
        <v>5133</v>
      </c>
      <c r="H2985" s="400" t="s">
        <v>5108</v>
      </c>
    </row>
    <row r="2986" spans="2:8" s="41" customFormat="1">
      <c r="B2986" s="403" t="s">
        <v>6280</v>
      </c>
      <c r="C2986" s="404" t="s">
        <v>6281</v>
      </c>
      <c r="D2986" s="404" t="s">
        <v>6186</v>
      </c>
      <c r="E2986" s="404" t="s">
        <v>6187</v>
      </c>
      <c r="F2986" s="404" t="s">
        <v>6131</v>
      </c>
      <c r="G2986" s="367" t="s">
        <v>5133</v>
      </c>
      <c r="H2986" s="400" t="s">
        <v>5108</v>
      </c>
    </row>
    <row r="2987" spans="2:8" s="41" customFormat="1">
      <c r="B2987" s="403" t="s">
        <v>6282</v>
      </c>
      <c r="C2987" s="404" t="s">
        <v>6283</v>
      </c>
      <c r="D2987" s="404" t="s">
        <v>6186</v>
      </c>
      <c r="E2987" s="404" t="s">
        <v>6187</v>
      </c>
      <c r="F2987" s="404" t="s">
        <v>6131</v>
      </c>
      <c r="G2987" s="367" t="s">
        <v>5133</v>
      </c>
      <c r="H2987" s="400" t="s">
        <v>5108</v>
      </c>
    </row>
    <row r="2988" spans="2:8" s="41" customFormat="1">
      <c r="B2988" s="403" t="s">
        <v>6284</v>
      </c>
      <c r="C2988" s="404" t="s">
        <v>6285</v>
      </c>
      <c r="D2988" s="404" t="s">
        <v>6186</v>
      </c>
      <c r="E2988" s="404" t="s">
        <v>6187</v>
      </c>
      <c r="F2988" s="404" t="s">
        <v>6131</v>
      </c>
      <c r="G2988" s="367" t="s">
        <v>5133</v>
      </c>
      <c r="H2988" s="400" t="s">
        <v>5108</v>
      </c>
    </row>
    <row r="2989" spans="2:8" s="41" customFormat="1">
      <c r="B2989" s="403" t="s">
        <v>6286</v>
      </c>
      <c r="C2989" s="404" t="s">
        <v>6287</v>
      </c>
      <c r="D2989" s="404" t="s">
        <v>6186</v>
      </c>
      <c r="E2989" s="404" t="s">
        <v>6187</v>
      </c>
      <c r="F2989" s="404" t="s">
        <v>6131</v>
      </c>
      <c r="G2989" s="367" t="s">
        <v>5133</v>
      </c>
      <c r="H2989" s="400" t="s">
        <v>5108</v>
      </c>
    </row>
    <row r="2990" spans="2:8" s="41" customFormat="1">
      <c r="B2990" s="403" t="s">
        <v>6288</v>
      </c>
      <c r="C2990" s="404" t="s">
        <v>6289</v>
      </c>
      <c r="D2990" s="404" t="s">
        <v>6290</v>
      </c>
      <c r="E2990" s="404" t="s">
        <v>6291</v>
      </c>
      <c r="F2990" s="404" t="s">
        <v>6131</v>
      </c>
      <c r="G2990" s="367" t="s">
        <v>5182</v>
      </c>
      <c r="H2990" s="400" t="s">
        <v>5108</v>
      </c>
    </row>
    <row r="2991" spans="2:8" s="41" customFormat="1">
      <c r="B2991" s="403" t="s">
        <v>6292</v>
      </c>
      <c r="C2991" s="404" t="s">
        <v>6293</v>
      </c>
      <c r="D2991" s="404" t="s">
        <v>6290</v>
      </c>
      <c r="E2991" s="404" t="s">
        <v>6291</v>
      </c>
      <c r="F2991" s="404" t="s">
        <v>6131</v>
      </c>
      <c r="G2991" s="367" t="s">
        <v>5182</v>
      </c>
      <c r="H2991" s="400" t="s">
        <v>5108</v>
      </c>
    </row>
    <row r="2992" spans="2:8" s="41" customFormat="1">
      <c r="B2992" s="403" t="s">
        <v>6294</v>
      </c>
      <c r="C2992" s="404" t="s">
        <v>6295</v>
      </c>
      <c r="D2992" s="404" t="s">
        <v>6290</v>
      </c>
      <c r="E2992" s="404" t="s">
        <v>6291</v>
      </c>
      <c r="F2992" s="404" t="s">
        <v>6131</v>
      </c>
      <c r="G2992" s="367" t="s">
        <v>5182</v>
      </c>
      <c r="H2992" s="400" t="s">
        <v>5108</v>
      </c>
    </row>
    <row r="2993" spans="2:8" s="41" customFormat="1">
      <c r="B2993" s="403" t="s">
        <v>6296</v>
      </c>
      <c r="C2993" s="404" t="s">
        <v>6297</v>
      </c>
      <c r="D2993" s="404" t="s">
        <v>6290</v>
      </c>
      <c r="E2993" s="404" t="s">
        <v>6291</v>
      </c>
      <c r="F2993" s="404" t="s">
        <v>6131</v>
      </c>
      <c r="G2993" s="367" t="s">
        <v>5133</v>
      </c>
      <c r="H2993" s="400" t="s">
        <v>5108</v>
      </c>
    </row>
    <row r="2994" spans="2:8" s="41" customFormat="1">
      <c r="B2994" s="403" t="s">
        <v>6298</v>
      </c>
      <c r="C2994" s="404" t="s">
        <v>6299</v>
      </c>
      <c r="D2994" s="404" t="s">
        <v>6290</v>
      </c>
      <c r="E2994" s="404" t="s">
        <v>6291</v>
      </c>
      <c r="F2994" s="404" t="s">
        <v>6131</v>
      </c>
      <c r="G2994" s="367" t="s">
        <v>5185</v>
      </c>
      <c r="H2994" s="400" t="s">
        <v>5186</v>
      </c>
    </row>
    <row r="2995" spans="2:8" s="41" customFormat="1">
      <c r="B2995" s="403" t="s">
        <v>6300</v>
      </c>
      <c r="C2995" s="404" t="s">
        <v>6301</v>
      </c>
      <c r="D2995" s="404" t="s">
        <v>6290</v>
      </c>
      <c r="E2995" s="404" t="s">
        <v>6291</v>
      </c>
      <c r="F2995" s="404" t="s">
        <v>6131</v>
      </c>
      <c r="G2995" s="367" t="s">
        <v>5185</v>
      </c>
      <c r="H2995" s="400" t="s">
        <v>5186</v>
      </c>
    </row>
    <row r="2996" spans="2:8" s="41" customFormat="1">
      <c r="B2996" s="403" t="s">
        <v>6302</v>
      </c>
      <c r="C2996" s="404" t="s">
        <v>6303</v>
      </c>
      <c r="D2996" s="404" t="s">
        <v>6290</v>
      </c>
      <c r="E2996" s="404" t="s">
        <v>6291</v>
      </c>
      <c r="F2996" s="404" t="s">
        <v>6131</v>
      </c>
      <c r="G2996" s="367" t="s">
        <v>5185</v>
      </c>
      <c r="H2996" s="400" t="s">
        <v>5186</v>
      </c>
    </row>
    <row r="2997" spans="2:8" s="41" customFormat="1">
      <c r="B2997" s="403" t="s">
        <v>6304</v>
      </c>
      <c r="C2997" s="404" t="s">
        <v>6305</v>
      </c>
      <c r="D2997" s="404" t="s">
        <v>6290</v>
      </c>
      <c r="E2997" s="404" t="s">
        <v>6291</v>
      </c>
      <c r="F2997" s="404" t="s">
        <v>6131</v>
      </c>
      <c r="G2997" s="367" t="s">
        <v>5185</v>
      </c>
      <c r="H2997" s="400" t="s">
        <v>5186</v>
      </c>
    </row>
    <row r="2998" spans="2:8" s="41" customFormat="1">
      <c r="B2998" s="403" t="s">
        <v>6306</v>
      </c>
      <c r="C2998" s="404" t="s">
        <v>6307</v>
      </c>
      <c r="D2998" s="404" t="s">
        <v>6290</v>
      </c>
      <c r="E2998" s="404" t="s">
        <v>6291</v>
      </c>
      <c r="F2998" s="404" t="s">
        <v>6131</v>
      </c>
      <c r="G2998" s="367" t="s">
        <v>5185</v>
      </c>
      <c r="H2998" s="400" t="s">
        <v>5186</v>
      </c>
    </row>
    <row r="2999" spans="2:8" s="41" customFormat="1">
      <c r="B2999" s="403" t="s">
        <v>6308</v>
      </c>
      <c r="C2999" s="404" t="s">
        <v>6309</v>
      </c>
      <c r="D2999" s="404" t="s">
        <v>6290</v>
      </c>
      <c r="E2999" s="404" t="s">
        <v>6291</v>
      </c>
      <c r="F2999" s="404" t="s">
        <v>6131</v>
      </c>
      <c r="G2999" s="367" t="s">
        <v>5185</v>
      </c>
      <c r="H2999" s="400" t="s">
        <v>5186</v>
      </c>
    </row>
    <row r="3000" spans="2:8" s="41" customFormat="1">
      <c r="B3000" s="403" t="s">
        <v>6310</v>
      </c>
      <c r="C3000" s="404" t="s">
        <v>6311</v>
      </c>
      <c r="D3000" s="404" t="s">
        <v>6290</v>
      </c>
      <c r="E3000" s="404" t="s">
        <v>6291</v>
      </c>
      <c r="F3000" s="404" t="s">
        <v>6131</v>
      </c>
      <c r="G3000" s="367" t="s">
        <v>5185</v>
      </c>
      <c r="H3000" s="400" t="s">
        <v>5186</v>
      </c>
    </row>
    <row r="3001" spans="2:8" s="41" customFormat="1">
      <c r="B3001" s="403" t="s">
        <v>6312</v>
      </c>
      <c r="C3001" s="404" t="s">
        <v>6313</v>
      </c>
      <c r="D3001" s="404" t="s">
        <v>6290</v>
      </c>
      <c r="E3001" s="404" t="s">
        <v>6291</v>
      </c>
      <c r="F3001" s="404" t="s">
        <v>6131</v>
      </c>
      <c r="G3001" s="367" t="s">
        <v>5185</v>
      </c>
      <c r="H3001" s="400" t="s">
        <v>5186</v>
      </c>
    </row>
    <row r="3002" spans="2:8" s="41" customFormat="1">
      <c r="B3002" s="403" t="s">
        <v>6314</v>
      </c>
      <c r="C3002" s="404" t="s">
        <v>6315</v>
      </c>
      <c r="D3002" s="404" t="s">
        <v>6290</v>
      </c>
      <c r="E3002" s="404" t="s">
        <v>6291</v>
      </c>
      <c r="F3002" s="404" t="s">
        <v>6131</v>
      </c>
      <c r="G3002" s="367" t="s">
        <v>5185</v>
      </c>
      <c r="H3002" s="400" t="s">
        <v>5186</v>
      </c>
    </row>
    <row r="3003" spans="2:8" s="41" customFormat="1">
      <c r="B3003" s="403" t="s">
        <v>6316</v>
      </c>
      <c r="C3003" s="404" t="s">
        <v>6317</v>
      </c>
      <c r="D3003" s="404" t="s">
        <v>6290</v>
      </c>
      <c r="E3003" s="404" t="s">
        <v>6291</v>
      </c>
      <c r="F3003" s="404" t="s">
        <v>6131</v>
      </c>
      <c r="G3003" s="367" t="s">
        <v>5185</v>
      </c>
      <c r="H3003" s="400" t="s">
        <v>5186</v>
      </c>
    </row>
    <row r="3004" spans="2:8" s="41" customFormat="1">
      <c r="B3004" s="403" t="s">
        <v>6318</v>
      </c>
      <c r="C3004" s="404" t="s">
        <v>6319</v>
      </c>
      <c r="D3004" s="404" t="s">
        <v>6290</v>
      </c>
      <c r="E3004" s="404" t="s">
        <v>6291</v>
      </c>
      <c r="F3004" s="404" t="s">
        <v>6131</v>
      </c>
      <c r="G3004" s="367" t="s">
        <v>5107</v>
      </c>
      <c r="H3004" s="400" t="s">
        <v>5108</v>
      </c>
    </row>
    <row r="3005" spans="2:8" s="41" customFormat="1">
      <c r="B3005" s="403" t="s">
        <v>6320</v>
      </c>
      <c r="C3005" s="404" t="s">
        <v>6321</v>
      </c>
      <c r="D3005" s="404" t="s">
        <v>6290</v>
      </c>
      <c r="E3005" s="404" t="s">
        <v>6291</v>
      </c>
      <c r="F3005" s="404" t="s">
        <v>6131</v>
      </c>
      <c r="G3005" s="367" t="s">
        <v>5107</v>
      </c>
      <c r="H3005" s="400" t="s">
        <v>5108</v>
      </c>
    </row>
    <row r="3006" spans="2:8" s="41" customFormat="1">
      <c r="B3006" s="403" t="s">
        <v>6322</v>
      </c>
      <c r="C3006" s="404" t="s">
        <v>6323</v>
      </c>
      <c r="D3006" s="404" t="s">
        <v>6290</v>
      </c>
      <c r="E3006" s="404" t="s">
        <v>6291</v>
      </c>
      <c r="F3006" s="404" t="s">
        <v>6131</v>
      </c>
      <c r="G3006" s="367" t="s">
        <v>5107</v>
      </c>
      <c r="H3006" s="400" t="s">
        <v>5108</v>
      </c>
    </row>
    <row r="3007" spans="2:8" s="41" customFormat="1">
      <c r="B3007" s="403" t="s">
        <v>6324</v>
      </c>
      <c r="C3007" s="404" t="s">
        <v>6325</v>
      </c>
      <c r="D3007" s="404" t="s">
        <v>6290</v>
      </c>
      <c r="E3007" s="404" t="s">
        <v>6291</v>
      </c>
      <c r="F3007" s="404" t="s">
        <v>6131</v>
      </c>
      <c r="G3007" s="367" t="s">
        <v>5107</v>
      </c>
      <c r="H3007" s="400" t="s">
        <v>5108</v>
      </c>
    </row>
    <row r="3008" spans="2:8" s="41" customFormat="1">
      <c r="B3008" s="403" t="s">
        <v>6326</v>
      </c>
      <c r="C3008" s="404" t="s">
        <v>6327</v>
      </c>
      <c r="D3008" s="404" t="s">
        <v>6290</v>
      </c>
      <c r="E3008" s="404" t="s">
        <v>6291</v>
      </c>
      <c r="F3008" s="404" t="s">
        <v>6131</v>
      </c>
      <c r="G3008" s="367" t="s">
        <v>5107</v>
      </c>
      <c r="H3008" s="400" t="s">
        <v>5108</v>
      </c>
    </row>
    <row r="3009" spans="2:8" s="41" customFormat="1">
      <c r="B3009" s="403" t="s">
        <v>6328</v>
      </c>
      <c r="C3009" s="404" t="s">
        <v>6329</v>
      </c>
      <c r="D3009" s="404" t="s">
        <v>6290</v>
      </c>
      <c r="E3009" s="404" t="s">
        <v>6291</v>
      </c>
      <c r="F3009" s="404" t="s">
        <v>6131</v>
      </c>
      <c r="G3009" s="367" t="s">
        <v>5107</v>
      </c>
      <c r="H3009" s="400" t="s">
        <v>5108</v>
      </c>
    </row>
    <row r="3010" spans="2:8" s="41" customFormat="1">
      <c r="B3010" s="403" t="s">
        <v>6330</v>
      </c>
      <c r="C3010" s="404" t="s">
        <v>6331</v>
      </c>
      <c r="D3010" s="404" t="s">
        <v>6290</v>
      </c>
      <c r="E3010" s="404" t="s">
        <v>6291</v>
      </c>
      <c r="F3010" s="404" t="s">
        <v>6131</v>
      </c>
      <c r="G3010" s="367" t="s">
        <v>5107</v>
      </c>
      <c r="H3010" s="400" t="s">
        <v>5108</v>
      </c>
    </row>
    <row r="3011" spans="2:8" s="41" customFormat="1">
      <c r="B3011" s="403" t="s">
        <v>6332</v>
      </c>
      <c r="C3011" s="404" t="s">
        <v>6333</v>
      </c>
      <c r="D3011" s="404" t="s">
        <v>6290</v>
      </c>
      <c r="E3011" s="404" t="s">
        <v>6291</v>
      </c>
      <c r="F3011" s="404" t="s">
        <v>6131</v>
      </c>
      <c r="G3011" s="367" t="s">
        <v>5185</v>
      </c>
      <c r="H3011" s="400" t="s">
        <v>5186</v>
      </c>
    </row>
    <row r="3012" spans="2:8" s="41" customFormat="1">
      <c r="B3012" s="403" t="s">
        <v>6334</v>
      </c>
      <c r="C3012" s="404" t="s">
        <v>6335</v>
      </c>
      <c r="D3012" s="404" t="s">
        <v>6290</v>
      </c>
      <c r="E3012" s="404" t="s">
        <v>6291</v>
      </c>
      <c r="F3012" s="404" t="s">
        <v>6131</v>
      </c>
      <c r="G3012" s="367" t="s">
        <v>5185</v>
      </c>
      <c r="H3012" s="400" t="s">
        <v>5186</v>
      </c>
    </row>
    <row r="3013" spans="2:8" s="41" customFormat="1">
      <c r="B3013" s="403" t="s">
        <v>6336</v>
      </c>
      <c r="C3013" s="404" t="s">
        <v>6337</v>
      </c>
      <c r="D3013" s="404" t="s">
        <v>6290</v>
      </c>
      <c r="E3013" s="404" t="s">
        <v>6291</v>
      </c>
      <c r="F3013" s="404" t="s">
        <v>6131</v>
      </c>
      <c r="G3013" s="367" t="s">
        <v>5107</v>
      </c>
      <c r="H3013" s="400" t="s">
        <v>5108</v>
      </c>
    </row>
    <row r="3014" spans="2:8" s="41" customFormat="1">
      <c r="B3014" s="403" t="s">
        <v>6338</v>
      </c>
      <c r="C3014" s="404" t="s">
        <v>6339</v>
      </c>
      <c r="D3014" s="404" t="s">
        <v>6340</v>
      </c>
      <c r="E3014" s="404" t="s">
        <v>6341</v>
      </c>
      <c r="F3014" s="404" t="s">
        <v>6131</v>
      </c>
      <c r="G3014" s="367" t="s">
        <v>5182</v>
      </c>
      <c r="H3014" s="400" t="s">
        <v>5108</v>
      </c>
    </row>
    <row r="3015" spans="2:8" s="41" customFormat="1">
      <c r="B3015" s="403" t="s">
        <v>6342</v>
      </c>
      <c r="C3015" s="404" t="s">
        <v>6343</v>
      </c>
      <c r="D3015" s="404" t="s">
        <v>6340</v>
      </c>
      <c r="E3015" s="404" t="s">
        <v>6341</v>
      </c>
      <c r="F3015" s="404" t="s">
        <v>6131</v>
      </c>
      <c r="G3015" s="367" t="s">
        <v>5185</v>
      </c>
      <c r="H3015" s="400" t="s">
        <v>5186</v>
      </c>
    </row>
    <row r="3016" spans="2:8" s="41" customFormat="1">
      <c r="B3016" s="403" t="s">
        <v>6344</v>
      </c>
      <c r="C3016" s="404" t="s">
        <v>6345</v>
      </c>
      <c r="D3016" s="404" t="s">
        <v>6340</v>
      </c>
      <c r="E3016" s="404" t="s">
        <v>6341</v>
      </c>
      <c r="F3016" s="404" t="s">
        <v>6131</v>
      </c>
      <c r="G3016" s="367" t="s">
        <v>5185</v>
      </c>
      <c r="H3016" s="400" t="s">
        <v>5186</v>
      </c>
    </row>
    <row r="3017" spans="2:8" s="41" customFormat="1">
      <c r="B3017" s="403" t="s">
        <v>6346</v>
      </c>
      <c r="C3017" s="404" t="s">
        <v>6347</v>
      </c>
      <c r="D3017" s="404" t="s">
        <v>6340</v>
      </c>
      <c r="E3017" s="404" t="s">
        <v>6341</v>
      </c>
      <c r="F3017" s="404" t="s">
        <v>6131</v>
      </c>
      <c r="G3017" s="367" t="s">
        <v>5185</v>
      </c>
      <c r="H3017" s="400" t="s">
        <v>5186</v>
      </c>
    </row>
    <row r="3018" spans="2:8" s="41" customFormat="1">
      <c r="B3018" s="403" t="s">
        <v>6348</v>
      </c>
      <c r="C3018" s="404" t="s">
        <v>6349</v>
      </c>
      <c r="D3018" s="404" t="s">
        <v>6340</v>
      </c>
      <c r="E3018" s="404" t="s">
        <v>6341</v>
      </c>
      <c r="F3018" s="404" t="s">
        <v>6131</v>
      </c>
      <c r="G3018" s="367" t="s">
        <v>5185</v>
      </c>
      <c r="H3018" s="400" t="s">
        <v>5186</v>
      </c>
    </row>
    <row r="3019" spans="2:8" s="41" customFormat="1">
      <c r="B3019" s="403" t="s">
        <v>6350</v>
      </c>
      <c r="C3019" s="404" t="s">
        <v>6351</v>
      </c>
      <c r="D3019" s="404" t="s">
        <v>6340</v>
      </c>
      <c r="E3019" s="404" t="s">
        <v>6341</v>
      </c>
      <c r="F3019" s="404" t="s">
        <v>6131</v>
      </c>
      <c r="G3019" s="367" t="s">
        <v>5107</v>
      </c>
      <c r="H3019" s="400" t="s">
        <v>5108</v>
      </c>
    </row>
    <row r="3020" spans="2:8" s="41" customFormat="1">
      <c r="B3020" s="403" t="s">
        <v>6352</v>
      </c>
      <c r="C3020" s="404" t="s">
        <v>6353</v>
      </c>
      <c r="D3020" s="404" t="s">
        <v>6340</v>
      </c>
      <c r="E3020" s="404" t="s">
        <v>6341</v>
      </c>
      <c r="F3020" s="404" t="s">
        <v>6131</v>
      </c>
      <c r="G3020" s="367" t="s">
        <v>5107</v>
      </c>
      <c r="H3020" s="400" t="s">
        <v>5108</v>
      </c>
    </row>
    <row r="3021" spans="2:8" s="41" customFormat="1">
      <c r="B3021" s="403" t="s">
        <v>6354</v>
      </c>
      <c r="C3021" s="404" t="s">
        <v>6355</v>
      </c>
      <c r="D3021" s="404" t="s">
        <v>6340</v>
      </c>
      <c r="E3021" s="404" t="s">
        <v>6341</v>
      </c>
      <c r="F3021" s="404" t="s">
        <v>6131</v>
      </c>
      <c r="G3021" s="367" t="s">
        <v>5107</v>
      </c>
      <c r="H3021" s="400" t="s">
        <v>5108</v>
      </c>
    </row>
    <row r="3022" spans="2:8" s="41" customFormat="1">
      <c r="B3022" s="403" t="s">
        <v>6356</v>
      </c>
      <c r="C3022" s="404" t="s">
        <v>6357</v>
      </c>
      <c r="D3022" s="404" t="s">
        <v>6340</v>
      </c>
      <c r="E3022" s="404" t="s">
        <v>6341</v>
      </c>
      <c r="F3022" s="404" t="s">
        <v>6131</v>
      </c>
      <c r="G3022" s="367" t="s">
        <v>5133</v>
      </c>
      <c r="H3022" s="400" t="s">
        <v>5108</v>
      </c>
    </row>
    <row r="3023" spans="2:8" s="41" customFormat="1">
      <c r="B3023" s="403" t="s">
        <v>6358</v>
      </c>
      <c r="C3023" s="404" t="s">
        <v>6359</v>
      </c>
      <c r="D3023" s="404" t="s">
        <v>6340</v>
      </c>
      <c r="E3023" s="404" t="s">
        <v>6341</v>
      </c>
      <c r="F3023" s="404" t="s">
        <v>6131</v>
      </c>
      <c r="G3023" s="367" t="s">
        <v>5107</v>
      </c>
      <c r="H3023" s="400" t="s">
        <v>5108</v>
      </c>
    </row>
    <row r="3024" spans="2:8" s="41" customFormat="1">
      <c r="B3024" s="403" t="s">
        <v>6360</v>
      </c>
      <c r="C3024" s="404" t="s">
        <v>6361</v>
      </c>
      <c r="D3024" s="404" t="s">
        <v>6340</v>
      </c>
      <c r="E3024" s="404" t="s">
        <v>6341</v>
      </c>
      <c r="F3024" s="404" t="s">
        <v>6131</v>
      </c>
      <c r="G3024" s="367" t="s">
        <v>5133</v>
      </c>
      <c r="H3024" s="400" t="s">
        <v>5108</v>
      </c>
    </row>
    <row r="3025" spans="2:8" s="41" customFormat="1">
      <c r="B3025" s="403" t="s">
        <v>6362</v>
      </c>
      <c r="C3025" s="404" t="s">
        <v>6363</v>
      </c>
      <c r="D3025" s="404" t="s">
        <v>6340</v>
      </c>
      <c r="E3025" s="404" t="s">
        <v>6341</v>
      </c>
      <c r="F3025" s="404" t="s">
        <v>6131</v>
      </c>
      <c r="G3025" s="367" t="s">
        <v>5133</v>
      </c>
      <c r="H3025" s="400" t="s">
        <v>5108</v>
      </c>
    </row>
    <row r="3026" spans="2:8" s="41" customFormat="1">
      <c r="B3026" s="403" t="s">
        <v>6364</v>
      </c>
      <c r="C3026" s="404" t="s">
        <v>6365</v>
      </c>
      <c r="D3026" s="404" t="s">
        <v>6340</v>
      </c>
      <c r="E3026" s="404" t="s">
        <v>6341</v>
      </c>
      <c r="F3026" s="404" t="s">
        <v>6131</v>
      </c>
      <c r="G3026" s="367" t="s">
        <v>5133</v>
      </c>
      <c r="H3026" s="400" t="s">
        <v>5108</v>
      </c>
    </row>
    <row r="3027" spans="2:8" s="41" customFormat="1">
      <c r="B3027" s="403" t="s">
        <v>6366</v>
      </c>
      <c r="C3027" s="404" t="s">
        <v>6367</v>
      </c>
      <c r="D3027" s="404" t="s">
        <v>6340</v>
      </c>
      <c r="E3027" s="404" t="s">
        <v>6341</v>
      </c>
      <c r="F3027" s="404" t="s">
        <v>6131</v>
      </c>
      <c r="G3027" s="367" t="s">
        <v>5107</v>
      </c>
      <c r="H3027" s="400" t="s">
        <v>5108</v>
      </c>
    </row>
    <row r="3028" spans="2:8" s="41" customFormat="1">
      <c r="B3028" s="403" t="s">
        <v>6368</v>
      </c>
      <c r="C3028" s="404" t="s">
        <v>6369</v>
      </c>
      <c r="D3028" s="404" t="s">
        <v>6340</v>
      </c>
      <c r="E3028" s="404" t="s">
        <v>6341</v>
      </c>
      <c r="F3028" s="404" t="s">
        <v>6131</v>
      </c>
      <c r="G3028" s="367" t="s">
        <v>5133</v>
      </c>
      <c r="H3028" s="400" t="s">
        <v>5108</v>
      </c>
    </row>
    <row r="3029" spans="2:8" s="41" customFormat="1">
      <c r="B3029" s="403" t="s">
        <v>6370</v>
      </c>
      <c r="C3029" s="404" t="s">
        <v>6371</v>
      </c>
      <c r="D3029" s="404" t="s">
        <v>6340</v>
      </c>
      <c r="E3029" s="404" t="s">
        <v>6341</v>
      </c>
      <c r="F3029" s="404" t="s">
        <v>6131</v>
      </c>
      <c r="G3029" s="367" t="s">
        <v>5133</v>
      </c>
      <c r="H3029" s="400" t="s">
        <v>5108</v>
      </c>
    </row>
    <row r="3030" spans="2:8" s="41" customFormat="1">
      <c r="B3030" s="403" t="s">
        <v>6372</v>
      </c>
      <c r="C3030" s="404" t="s">
        <v>6373</v>
      </c>
      <c r="D3030" s="404" t="s">
        <v>6340</v>
      </c>
      <c r="E3030" s="404" t="s">
        <v>6341</v>
      </c>
      <c r="F3030" s="404" t="s">
        <v>6131</v>
      </c>
      <c r="G3030" s="367" t="s">
        <v>5133</v>
      </c>
      <c r="H3030" s="400" t="s">
        <v>5108</v>
      </c>
    </row>
    <row r="3031" spans="2:8" s="41" customFormat="1">
      <c r="B3031" s="403" t="s">
        <v>6374</v>
      </c>
      <c r="C3031" s="404" t="s">
        <v>6375</v>
      </c>
      <c r="D3031" s="404" t="s">
        <v>6340</v>
      </c>
      <c r="E3031" s="404" t="s">
        <v>6341</v>
      </c>
      <c r="F3031" s="404" t="s">
        <v>6131</v>
      </c>
      <c r="G3031" s="367" t="s">
        <v>5133</v>
      </c>
      <c r="H3031" s="400" t="s">
        <v>5108</v>
      </c>
    </row>
    <row r="3032" spans="2:8" s="41" customFormat="1">
      <c r="B3032" s="403" t="s">
        <v>6376</v>
      </c>
      <c r="C3032" s="404" t="s">
        <v>6377</v>
      </c>
      <c r="D3032" s="404" t="s">
        <v>6340</v>
      </c>
      <c r="E3032" s="404" t="s">
        <v>6341</v>
      </c>
      <c r="F3032" s="404" t="s">
        <v>6131</v>
      </c>
      <c r="G3032" s="367" t="s">
        <v>5185</v>
      </c>
      <c r="H3032" s="400" t="s">
        <v>5186</v>
      </c>
    </row>
    <row r="3033" spans="2:8" s="41" customFormat="1">
      <c r="B3033" s="403" t="s">
        <v>6378</v>
      </c>
      <c r="C3033" s="404" t="s">
        <v>6379</v>
      </c>
      <c r="D3033" s="404" t="s">
        <v>6340</v>
      </c>
      <c r="E3033" s="404" t="s">
        <v>6341</v>
      </c>
      <c r="F3033" s="404" t="s">
        <v>6131</v>
      </c>
      <c r="G3033" s="367" t="s">
        <v>5133</v>
      </c>
      <c r="H3033" s="400" t="s">
        <v>5108</v>
      </c>
    </row>
    <row r="3034" spans="2:8" s="41" customFormat="1">
      <c r="B3034" s="403" t="s">
        <v>6380</v>
      </c>
      <c r="C3034" s="404" t="s">
        <v>6381</v>
      </c>
      <c r="D3034" s="404" t="s">
        <v>6340</v>
      </c>
      <c r="E3034" s="404" t="s">
        <v>6341</v>
      </c>
      <c r="F3034" s="404" t="s">
        <v>6131</v>
      </c>
      <c r="G3034" s="367" t="s">
        <v>5133</v>
      </c>
      <c r="H3034" s="400" t="s">
        <v>5108</v>
      </c>
    </row>
    <row r="3035" spans="2:8" s="41" customFormat="1">
      <c r="B3035" s="403" t="s">
        <v>6382</v>
      </c>
      <c r="C3035" s="404" t="s">
        <v>6383</v>
      </c>
      <c r="D3035" s="404" t="s">
        <v>6340</v>
      </c>
      <c r="E3035" s="404" t="s">
        <v>6341</v>
      </c>
      <c r="F3035" s="404" t="s">
        <v>6131</v>
      </c>
      <c r="G3035" s="367" t="s">
        <v>5133</v>
      </c>
      <c r="H3035" s="400" t="s">
        <v>5108</v>
      </c>
    </row>
    <row r="3036" spans="2:8" s="41" customFormat="1">
      <c r="B3036" s="403" t="s">
        <v>6384</v>
      </c>
      <c r="C3036" s="404" t="s">
        <v>6385</v>
      </c>
      <c r="D3036" s="404" t="s">
        <v>6340</v>
      </c>
      <c r="E3036" s="404" t="s">
        <v>6341</v>
      </c>
      <c r="F3036" s="404" t="s">
        <v>6131</v>
      </c>
      <c r="G3036" s="367" t="s">
        <v>5133</v>
      </c>
      <c r="H3036" s="400" t="s">
        <v>5108</v>
      </c>
    </row>
    <row r="3037" spans="2:8" s="41" customFormat="1">
      <c r="B3037" s="403" t="s">
        <v>6386</v>
      </c>
      <c r="C3037" s="404" t="s">
        <v>6387</v>
      </c>
      <c r="D3037" s="404" t="s">
        <v>6340</v>
      </c>
      <c r="E3037" s="404" t="s">
        <v>6341</v>
      </c>
      <c r="F3037" s="404" t="s">
        <v>6131</v>
      </c>
      <c r="G3037" s="367" t="s">
        <v>5185</v>
      </c>
      <c r="H3037" s="400" t="s">
        <v>5186</v>
      </c>
    </row>
    <row r="3038" spans="2:8" s="41" customFormat="1">
      <c r="B3038" s="403" t="s">
        <v>6388</v>
      </c>
      <c r="C3038" s="404" t="s">
        <v>6389</v>
      </c>
      <c r="D3038" s="404" t="s">
        <v>6340</v>
      </c>
      <c r="E3038" s="404" t="s">
        <v>6341</v>
      </c>
      <c r="F3038" s="404" t="s">
        <v>6131</v>
      </c>
      <c r="G3038" s="367" t="s">
        <v>5133</v>
      </c>
      <c r="H3038" s="400" t="s">
        <v>5108</v>
      </c>
    </row>
    <row r="3039" spans="2:8" s="41" customFormat="1">
      <c r="B3039" s="403" t="s">
        <v>6390</v>
      </c>
      <c r="C3039" s="404" t="s">
        <v>6391</v>
      </c>
      <c r="D3039" s="404" t="s">
        <v>6340</v>
      </c>
      <c r="E3039" s="404" t="s">
        <v>6341</v>
      </c>
      <c r="F3039" s="404" t="s">
        <v>6131</v>
      </c>
      <c r="G3039" s="367" t="s">
        <v>5133</v>
      </c>
      <c r="H3039" s="400" t="s">
        <v>5108</v>
      </c>
    </row>
    <row r="3040" spans="2:8" s="41" customFormat="1">
      <c r="B3040" s="403" t="s">
        <v>6392</v>
      </c>
      <c r="C3040" s="404" t="s">
        <v>6393</v>
      </c>
      <c r="D3040" s="404" t="s">
        <v>6340</v>
      </c>
      <c r="E3040" s="404" t="s">
        <v>6341</v>
      </c>
      <c r="F3040" s="404" t="s">
        <v>6131</v>
      </c>
      <c r="G3040" s="367" t="s">
        <v>5133</v>
      </c>
      <c r="H3040" s="400" t="s">
        <v>5108</v>
      </c>
    </row>
    <row r="3041" spans="2:8" s="41" customFormat="1">
      <c r="B3041" s="403" t="s">
        <v>6394</v>
      </c>
      <c r="C3041" s="404" t="s">
        <v>6395</v>
      </c>
      <c r="D3041" s="404" t="s">
        <v>6340</v>
      </c>
      <c r="E3041" s="404" t="s">
        <v>6341</v>
      </c>
      <c r="F3041" s="404" t="s">
        <v>6131</v>
      </c>
      <c r="G3041" s="367" t="s">
        <v>5133</v>
      </c>
      <c r="H3041" s="400" t="s">
        <v>5108</v>
      </c>
    </row>
    <row r="3042" spans="2:8" s="41" customFormat="1">
      <c r="B3042" s="403" t="s">
        <v>6396</v>
      </c>
      <c r="C3042" s="404" t="s">
        <v>6397</v>
      </c>
      <c r="D3042" s="404" t="s">
        <v>6340</v>
      </c>
      <c r="E3042" s="404" t="s">
        <v>6341</v>
      </c>
      <c r="F3042" s="404" t="s">
        <v>6131</v>
      </c>
      <c r="G3042" s="367" t="s">
        <v>5133</v>
      </c>
      <c r="H3042" s="400" t="s">
        <v>5108</v>
      </c>
    </row>
    <row r="3043" spans="2:8" s="41" customFormat="1">
      <c r="B3043" s="403" t="s">
        <v>6398</v>
      </c>
      <c r="C3043" s="404" t="s">
        <v>6399</v>
      </c>
      <c r="D3043" s="404" t="s">
        <v>6340</v>
      </c>
      <c r="E3043" s="404" t="s">
        <v>6341</v>
      </c>
      <c r="F3043" s="404" t="s">
        <v>6131</v>
      </c>
      <c r="G3043" s="367" t="s">
        <v>5133</v>
      </c>
      <c r="H3043" s="400" t="s">
        <v>5108</v>
      </c>
    </row>
    <row r="3044" spans="2:8" s="41" customFormat="1">
      <c r="B3044" s="403" t="s">
        <v>6400</v>
      </c>
      <c r="C3044" s="404" t="s">
        <v>6401</v>
      </c>
      <c r="D3044" s="404" t="s">
        <v>6340</v>
      </c>
      <c r="E3044" s="404" t="s">
        <v>6341</v>
      </c>
      <c r="F3044" s="404" t="s">
        <v>6131</v>
      </c>
      <c r="G3044" s="367" t="s">
        <v>5133</v>
      </c>
      <c r="H3044" s="400" t="s">
        <v>5108</v>
      </c>
    </row>
    <row r="3045" spans="2:8" s="41" customFormat="1">
      <c r="B3045" s="403" t="s">
        <v>6402</v>
      </c>
      <c r="C3045" s="404" t="s">
        <v>6403</v>
      </c>
      <c r="D3045" s="404" t="s">
        <v>6340</v>
      </c>
      <c r="E3045" s="404" t="s">
        <v>6341</v>
      </c>
      <c r="F3045" s="404" t="s">
        <v>6131</v>
      </c>
      <c r="G3045" s="367" t="s">
        <v>5133</v>
      </c>
      <c r="H3045" s="400" t="s">
        <v>5108</v>
      </c>
    </row>
    <row r="3046" spans="2:8" s="41" customFormat="1">
      <c r="B3046" s="403" t="s">
        <v>6404</v>
      </c>
      <c r="C3046" s="404" t="s">
        <v>6405</v>
      </c>
      <c r="D3046" s="404" t="s">
        <v>6406</v>
      </c>
      <c r="E3046" s="404" t="s">
        <v>6407</v>
      </c>
      <c r="F3046" s="404" t="s">
        <v>6131</v>
      </c>
      <c r="G3046" s="367" t="s">
        <v>5133</v>
      </c>
      <c r="H3046" s="400" t="s">
        <v>5108</v>
      </c>
    </row>
    <row r="3047" spans="2:8" s="41" customFormat="1">
      <c r="B3047" s="403" t="s">
        <v>6408</v>
      </c>
      <c r="C3047" s="404" t="s">
        <v>6409</v>
      </c>
      <c r="D3047" s="404" t="s">
        <v>6406</v>
      </c>
      <c r="E3047" s="404" t="s">
        <v>6407</v>
      </c>
      <c r="F3047" s="404" t="s">
        <v>6131</v>
      </c>
      <c r="G3047" s="367" t="s">
        <v>5133</v>
      </c>
      <c r="H3047" s="400" t="s">
        <v>5108</v>
      </c>
    </row>
    <row r="3048" spans="2:8" s="41" customFormat="1">
      <c r="B3048" s="403" t="s">
        <v>6410</v>
      </c>
      <c r="C3048" s="404" t="s">
        <v>6411</v>
      </c>
      <c r="D3048" s="404" t="s">
        <v>6406</v>
      </c>
      <c r="E3048" s="404" t="s">
        <v>6407</v>
      </c>
      <c r="F3048" s="404" t="s">
        <v>6131</v>
      </c>
      <c r="G3048" s="367" t="s">
        <v>5133</v>
      </c>
      <c r="H3048" s="400" t="s">
        <v>5108</v>
      </c>
    </row>
    <row r="3049" spans="2:8" s="41" customFormat="1">
      <c r="B3049" s="403" t="s">
        <v>6412</v>
      </c>
      <c r="C3049" s="404" t="s">
        <v>6413</v>
      </c>
      <c r="D3049" s="404" t="s">
        <v>6406</v>
      </c>
      <c r="E3049" s="404" t="s">
        <v>6407</v>
      </c>
      <c r="F3049" s="404" t="s">
        <v>6131</v>
      </c>
      <c r="G3049" s="367" t="s">
        <v>5133</v>
      </c>
      <c r="H3049" s="400" t="s">
        <v>5108</v>
      </c>
    </row>
    <row r="3050" spans="2:8" s="41" customFormat="1">
      <c r="B3050" s="403" t="s">
        <v>6414</v>
      </c>
      <c r="C3050" s="404" t="s">
        <v>6415</v>
      </c>
      <c r="D3050" s="404" t="s">
        <v>6406</v>
      </c>
      <c r="E3050" s="404" t="s">
        <v>6407</v>
      </c>
      <c r="F3050" s="404" t="s">
        <v>6131</v>
      </c>
      <c r="G3050" s="367" t="s">
        <v>5133</v>
      </c>
      <c r="H3050" s="400" t="s">
        <v>5108</v>
      </c>
    </row>
    <row r="3051" spans="2:8" s="41" customFormat="1">
      <c r="B3051" s="403" t="s">
        <v>6416</v>
      </c>
      <c r="C3051" s="404" t="s">
        <v>6417</v>
      </c>
      <c r="D3051" s="404" t="s">
        <v>6406</v>
      </c>
      <c r="E3051" s="404" t="s">
        <v>6407</v>
      </c>
      <c r="F3051" s="404" t="s">
        <v>6131</v>
      </c>
      <c r="G3051" s="367" t="s">
        <v>5133</v>
      </c>
      <c r="H3051" s="400" t="s">
        <v>5108</v>
      </c>
    </row>
    <row r="3052" spans="2:8" s="41" customFormat="1">
      <c r="B3052" s="403" t="s">
        <v>6418</v>
      </c>
      <c r="C3052" s="404" t="s">
        <v>6419</v>
      </c>
      <c r="D3052" s="404" t="s">
        <v>6406</v>
      </c>
      <c r="E3052" s="404" t="s">
        <v>6407</v>
      </c>
      <c r="F3052" s="404" t="s">
        <v>6131</v>
      </c>
      <c r="G3052" s="367" t="s">
        <v>5133</v>
      </c>
      <c r="H3052" s="400" t="s">
        <v>5108</v>
      </c>
    </row>
    <row r="3053" spans="2:8" s="41" customFormat="1">
      <c r="B3053" s="403" t="s">
        <v>6420</v>
      </c>
      <c r="C3053" s="404" t="s">
        <v>6421</v>
      </c>
      <c r="D3053" s="404" t="s">
        <v>6406</v>
      </c>
      <c r="E3053" s="404" t="s">
        <v>6407</v>
      </c>
      <c r="F3053" s="404" t="s">
        <v>6131</v>
      </c>
      <c r="G3053" s="367" t="s">
        <v>5133</v>
      </c>
      <c r="H3053" s="400" t="s">
        <v>5108</v>
      </c>
    </row>
    <row r="3054" spans="2:8" s="41" customFormat="1">
      <c r="B3054" s="403" t="s">
        <v>6422</v>
      </c>
      <c r="C3054" s="404" t="s">
        <v>6423</v>
      </c>
      <c r="D3054" s="404" t="s">
        <v>6406</v>
      </c>
      <c r="E3054" s="404" t="s">
        <v>6407</v>
      </c>
      <c r="F3054" s="404" t="s">
        <v>6131</v>
      </c>
      <c r="G3054" s="367" t="s">
        <v>5133</v>
      </c>
      <c r="H3054" s="400" t="s">
        <v>5108</v>
      </c>
    </row>
    <row r="3055" spans="2:8" s="41" customFormat="1">
      <c r="B3055" s="403" t="s">
        <v>6424</v>
      </c>
      <c r="C3055" s="404" t="s">
        <v>6425</v>
      </c>
      <c r="D3055" s="404" t="s">
        <v>6406</v>
      </c>
      <c r="E3055" s="404" t="s">
        <v>6407</v>
      </c>
      <c r="F3055" s="404" t="s">
        <v>6131</v>
      </c>
      <c r="G3055" s="367" t="s">
        <v>5133</v>
      </c>
      <c r="H3055" s="400" t="s">
        <v>5108</v>
      </c>
    </row>
    <row r="3056" spans="2:8" s="41" customFormat="1">
      <c r="B3056" s="403" t="s">
        <v>6426</v>
      </c>
      <c r="C3056" s="404" t="s">
        <v>6427</v>
      </c>
      <c r="D3056" s="404" t="s">
        <v>6406</v>
      </c>
      <c r="E3056" s="404" t="s">
        <v>6407</v>
      </c>
      <c r="F3056" s="404" t="s">
        <v>6131</v>
      </c>
      <c r="G3056" s="367" t="s">
        <v>5133</v>
      </c>
      <c r="H3056" s="400" t="s">
        <v>5108</v>
      </c>
    </row>
    <row r="3057" spans="2:8" s="41" customFormat="1">
      <c r="B3057" s="403" t="s">
        <v>6428</v>
      </c>
      <c r="C3057" s="404" t="s">
        <v>6429</v>
      </c>
      <c r="D3057" s="404" t="s">
        <v>6406</v>
      </c>
      <c r="E3057" s="404" t="s">
        <v>6407</v>
      </c>
      <c r="F3057" s="404" t="s">
        <v>6131</v>
      </c>
      <c r="G3057" s="367" t="s">
        <v>5133</v>
      </c>
      <c r="H3057" s="400" t="s">
        <v>5108</v>
      </c>
    </row>
    <row r="3058" spans="2:8" s="41" customFormat="1">
      <c r="B3058" s="403" t="s">
        <v>6430</v>
      </c>
      <c r="C3058" s="404" t="s">
        <v>6431</v>
      </c>
      <c r="D3058" s="404" t="s">
        <v>6406</v>
      </c>
      <c r="E3058" s="404" t="s">
        <v>6407</v>
      </c>
      <c r="F3058" s="404" t="s">
        <v>6131</v>
      </c>
      <c r="G3058" s="367" t="s">
        <v>5133</v>
      </c>
      <c r="H3058" s="400" t="s">
        <v>5108</v>
      </c>
    </row>
    <row r="3059" spans="2:8" s="41" customFormat="1">
      <c r="B3059" s="403" t="s">
        <v>6432</v>
      </c>
      <c r="C3059" s="404" t="s">
        <v>6433</v>
      </c>
      <c r="D3059" s="404" t="s">
        <v>6406</v>
      </c>
      <c r="E3059" s="404" t="s">
        <v>6407</v>
      </c>
      <c r="F3059" s="404" t="s">
        <v>6131</v>
      </c>
      <c r="G3059" s="367" t="s">
        <v>5133</v>
      </c>
      <c r="H3059" s="400" t="s">
        <v>5108</v>
      </c>
    </row>
    <row r="3060" spans="2:8" s="41" customFormat="1">
      <c r="B3060" s="403" t="s">
        <v>6434</v>
      </c>
      <c r="C3060" s="404" t="s">
        <v>6435</v>
      </c>
      <c r="D3060" s="404" t="s">
        <v>6406</v>
      </c>
      <c r="E3060" s="404" t="s">
        <v>6407</v>
      </c>
      <c r="F3060" s="404" t="s">
        <v>6131</v>
      </c>
      <c r="G3060" s="367" t="s">
        <v>5133</v>
      </c>
      <c r="H3060" s="400" t="s">
        <v>5108</v>
      </c>
    </row>
    <row r="3061" spans="2:8" s="41" customFormat="1">
      <c r="B3061" s="403" t="s">
        <v>6436</v>
      </c>
      <c r="C3061" s="404" t="s">
        <v>6437</v>
      </c>
      <c r="D3061" s="404" t="s">
        <v>6406</v>
      </c>
      <c r="E3061" s="404" t="s">
        <v>6407</v>
      </c>
      <c r="F3061" s="404" t="s">
        <v>6131</v>
      </c>
      <c r="G3061" s="367" t="s">
        <v>5133</v>
      </c>
      <c r="H3061" s="400" t="s">
        <v>5108</v>
      </c>
    </row>
    <row r="3062" spans="2:8" s="41" customFormat="1">
      <c r="B3062" s="403" t="s">
        <v>6438</v>
      </c>
      <c r="C3062" s="404" t="s">
        <v>6439</v>
      </c>
      <c r="D3062" s="404" t="s">
        <v>6406</v>
      </c>
      <c r="E3062" s="404" t="s">
        <v>6407</v>
      </c>
      <c r="F3062" s="404" t="s">
        <v>6131</v>
      </c>
      <c r="G3062" s="367" t="s">
        <v>5133</v>
      </c>
      <c r="H3062" s="400" t="s">
        <v>5108</v>
      </c>
    </row>
    <row r="3063" spans="2:8" s="41" customFormat="1">
      <c r="B3063" s="403" t="s">
        <v>6440</v>
      </c>
      <c r="C3063" s="404" t="s">
        <v>6441</v>
      </c>
      <c r="D3063" s="404" t="s">
        <v>6406</v>
      </c>
      <c r="E3063" s="404" t="s">
        <v>6407</v>
      </c>
      <c r="F3063" s="404" t="s">
        <v>6131</v>
      </c>
      <c r="G3063" s="367" t="s">
        <v>5133</v>
      </c>
      <c r="H3063" s="400" t="s">
        <v>5108</v>
      </c>
    </row>
    <row r="3064" spans="2:8" s="41" customFormat="1">
      <c r="B3064" s="403" t="s">
        <v>6442</v>
      </c>
      <c r="C3064" s="404" t="s">
        <v>6443</v>
      </c>
      <c r="D3064" s="404" t="s">
        <v>6406</v>
      </c>
      <c r="E3064" s="404" t="s">
        <v>6407</v>
      </c>
      <c r="F3064" s="404" t="s">
        <v>6131</v>
      </c>
      <c r="G3064" s="367" t="s">
        <v>5133</v>
      </c>
      <c r="H3064" s="400" t="s">
        <v>5108</v>
      </c>
    </row>
    <row r="3065" spans="2:8" s="41" customFormat="1">
      <c r="B3065" s="403" t="s">
        <v>6444</v>
      </c>
      <c r="C3065" s="404" t="s">
        <v>6445</v>
      </c>
      <c r="D3065" s="404" t="s">
        <v>6406</v>
      </c>
      <c r="E3065" s="404" t="s">
        <v>6407</v>
      </c>
      <c r="F3065" s="404" t="s">
        <v>6131</v>
      </c>
      <c r="G3065" s="367" t="s">
        <v>5133</v>
      </c>
      <c r="H3065" s="400" t="s">
        <v>5108</v>
      </c>
    </row>
    <row r="3066" spans="2:8" s="41" customFormat="1">
      <c r="B3066" s="403" t="s">
        <v>6446</v>
      </c>
      <c r="C3066" s="404" t="s">
        <v>6447</v>
      </c>
      <c r="D3066" s="404" t="s">
        <v>6406</v>
      </c>
      <c r="E3066" s="404" t="s">
        <v>6407</v>
      </c>
      <c r="F3066" s="404" t="s">
        <v>6131</v>
      </c>
      <c r="G3066" s="367" t="s">
        <v>5133</v>
      </c>
      <c r="H3066" s="400" t="s">
        <v>5108</v>
      </c>
    </row>
    <row r="3067" spans="2:8" s="41" customFormat="1">
      <c r="B3067" s="403" t="s">
        <v>6448</v>
      </c>
      <c r="C3067" s="404" t="s">
        <v>6449</v>
      </c>
      <c r="D3067" s="404" t="s">
        <v>6406</v>
      </c>
      <c r="E3067" s="404" t="s">
        <v>6407</v>
      </c>
      <c r="F3067" s="404" t="s">
        <v>6131</v>
      </c>
      <c r="G3067" s="367" t="s">
        <v>5133</v>
      </c>
      <c r="H3067" s="400" t="s">
        <v>5108</v>
      </c>
    </row>
    <row r="3068" spans="2:8" s="41" customFormat="1">
      <c r="B3068" s="403" t="s">
        <v>6450</v>
      </c>
      <c r="C3068" s="404" t="s">
        <v>6451</v>
      </c>
      <c r="D3068" s="404" t="s">
        <v>6406</v>
      </c>
      <c r="E3068" s="404" t="s">
        <v>6407</v>
      </c>
      <c r="F3068" s="404" t="s">
        <v>6131</v>
      </c>
      <c r="G3068" s="367" t="s">
        <v>5133</v>
      </c>
      <c r="H3068" s="400" t="s">
        <v>5108</v>
      </c>
    </row>
    <row r="3069" spans="2:8" s="41" customFormat="1">
      <c r="B3069" s="403" t="s">
        <v>6452</v>
      </c>
      <c r="C3069" s="404" t="s">
        <v>6453</v>
      </c>
      <c r="D3069" s="404" t="s">
        <v>6406</v>
      </c>
      <c r="E3069" s="404" t="s">
        <v>6407</v>
      </c>
      <c r="F3069" s="404" t="s">
        <v>6131</v>
      </c>
      <c r="G3069" s="367" t="s">
        <v>5133</v>
      </c>
      <c r="H3069" s="400" t="s">
        <v>5108</v>
      </c>
    </row>
    <row r="3070" spans="2:8" s="41" customFormat="1">
      <c r="B3070" s="403" t="s">
        <v>6454</v>
      </c>
      <c r="C3070" s="404" t="s">
        <v>6455</v>
      </c>
      <c r="D3070" s="404" t="s">
        <v>6406</v>
      </c>
      <c r="E3070" s="404" t="s">
        <v>6407</v>
      </c>
      <c r="F3070" s="404" t="s">
        <v>6131</v>
      </c>
      <c r="G3070" s="367" t="s">
        <v>5133</v>
      </c>
      <c r="H3070" s="400" t="s">
        <v>5108</v>
      </c>
    </row>
    <row r="3071" spans="2:8" s="41" customFormat="1">
      <c r="B3071" s="403" t="s">
        <v>6456</v>
      </c>
      <c r="C3071" s="404" t="s">
        <v>6457</v>
      </c>
      <c r="D3071" s="404" t="s">
        <v>6406</v>
      </c>
      <c r="E3071" s="404" t="s">
        <v>6407</v>
      </c>
      <c r="F3071" s="404" t="s">
        <v>6131</v>
      </c>
      <c r="G3071" s="367" t="s">
        <v>5133</v>
      </c>
      <c r="H3071" s="400" t="s">
        <v>5108</v>
      </c>
    </row>
    <row r="3072" spans="2:8" s="41" customFormat="1">
      <c r="B3072" s="403" t="s">
        <v>6458</v>
      </c>
      <c r="C3072" s="404" t="s">
        <v>6459</v>
      </c>
      <c r="D3072" s="404" t="s">
        <v>6406</v>
      </c>
      <c r="E3072" s="404" t="s">
        <v>6407</v>
      </c>
      <c r="F3072" s="404" t="s">
        <v>6131</v>
      </c>
      <c r="G3072" s="367" t="s">
        <v>5133</v>
      </c>
      <c r="H3072" s="400" t="s">
        <v>5108</v>
      </c>
    </row>
    <row r="3073" spans="2:8" s="41" customFormat="1">
      <c r="B3073" s="403" t="s">
        <v>6460</v>
      </c>
      <c r="C3073" s="404" t="s">
        <v>6461</v>
      </c>
      <c r="D3073" s="404" t="s">
        <v>6406</v>
      </c>
      <c r="E3073" s="404" t="s">
        <v>6407</v>
      </c>
      <c r="F3073" s="404" t="s">
        <v>6131</v>
      </c>
      <c r="G3073" s="367" t="s">
        <v>5133</v>
      </c>
      <c r="H3073" s="400" t="s">
        <v>5108</v>
      </c>
    </row>
    <row r="3074" spans="2:8" s="41" customFormat="1">
      <c r="B3074" s="403" t="s">
        <v>6462</v>
      </c>
      <c r="C3074" s="404" t="s">
        <v>6463</v>
      </c>
      <c r="D3074" s="404" t="s">
        <v>6406</v>
      </c>
      <c r="E3074" s="404" t="s">
        <v>6407</v>
      </c>
      <c r="F3074" s="404" t="s">
        <v>6131</v>
      </c>
      <c r="G3074" s="367" t="s">
        <v>5133</v>
      </c>
      <c r="H3074" s="400" t="s">
        <v>5108</v>
      </c>
    </row>
    <row r="3075" spans="2:8" s="41" customFormat="1">
      <c r="B3075" s="403" t="s">
        <v>6464</v>
      </c>
      <c r="C3075" s="404" t="s">
        <v>6465</v>
      </c>
      <c r="D3075" s="404" t="s">
        <v>6406</v>
      </c>
      <c r="E3075" s="404" t="s">
        <v>6407</v>
      </c>
      <c r="F3075" s="404" t="s">
        <v>6131</v>
      </c>
      <c r="G3075" s="367" t="s">
        <v>5133</v>
      </c>
      <c r="H3075" s="400" t="s">
        <v>5108</v>
      </c>
    </row>
    <row r="3076" spans="2:8" s="41" customFormat="1">
      <c r="B3076" s="403" t="s">
        <v>6466</v>
      </c>
      <c r="C3076" s="404" t="s">
        <v>6467</v>
      </c>
      <c r="D3076" s="404" t="s">
        <v>6406</v>
      </c>
      <c r="E3076" s="404" t="s">
        <v>6407</v>
      </c>
      <c r="F3076" s="404" t="s">
        <v>6131</v>
      </c>
      <c r="G3076" s="367" t="s">
        <v>5133</v>
      </c>
      <c r="H3076" s="400" t="s">
        <v>5108</v>
      </c>
    </row>
    <row r="3077" spans="2:8" s="41" customFormat="1">
      <c r="B3077" s="403" t="s">
        <v>6468</v>
      </c>
      <c r="C3077" s="404" t="s">
        <v>6469</v>
      </c>
      <c r="D3077" s="404" t="s">
        <v>6406</v>
      </c>
      <c r="E3077" s="404" t="s">
        <v>6407</v>
      </c>
      <c r="F3077" s="404" t="s">
        <v>6131</v>
      </c>
      <c r="G3077" s="367" t="s">
        <v>5133</v>
      </c>
      <c r="H3077" s="400" t="s">
        <v>5108</v>
      </c>
    </row>
    <row r="3078" spans="2:8" s="41" customFormat="1">
      <c r="B3078" s="403" t="s">
        <v>6470</v>
      </c>
      <c r="C3078" s="404" t="s">
        <v>6471</v>
      </c>
      <c r="D3078" s="404" t="s">
        <v>6472</v>
      </c>
      <c r="E3078" s="404" t="s">
        <v>6473</v>
      </c>
      <c r="F3078" s="404" t="s">
        <v>6131</v>
      </c>
      <c r="G3078" s="367" t="s">
        <v>5333</v>
      </c>
      <c r="H3078" s="400" t="s">
        <v>5108</v>
      </c>
    </row>
    <row r="3079" spans="2:8" s="41" customFormat="1">
      <c r="B3079" s="403" t="s">
        <v>6474</v>
      </c>
      <c r="C3079" s="404" t="s">
        <v>6475</v>
      </c>
      <c r="D3079" s="404" t="s">
        <v>6472</v>
      </c>
      <c r="E3079" s="404" t="s">
        <v>6473</v>
      </c>
      <c r="F3079" s="404" t="s">
        <v>6131</v>
      </c>
      <c r="G3079" s="367" t="s">
        <v>5333</v>
      </c>
      <c r="H3079" s="400" t="s">
        <v>5108</v>
      </c>
    </row>
    <row r="3080" spans="2:8" s="41" customFormat="1">
      <c r="B3080" s="403" t="s">
        <v>6476</v>
      </c>
      <c r="C3080" s="404" t="s">
        <v>6477</v>
      </c>
      <c r="D3080" s="404" t="s">
        <v>6472</v>
      </c>
      <c r="E3080" s="404" t="s">
        <v>6473</v>
      </c>
      <c r="F3080" s="404" t="s">
        <v>6131</v>
      </c>
      <c r="G3080" s="367" t="s">
        <v>5333</v>
      </c>
      <c r="H3080" s="400" t="s">
        <v>5108</v>
      </c>
    </row>
    <row r="3081" spans="2:8" s="41" customFormat="1">
      <c r="B3081" s="403" t="s">
        <v>6478</v>
      </c>
      <c r="C3081" s="404" t="s">
        <v>6479</v>
      </c>
      <c r="D3081" s="404" t="s">
        <v>6472</v>
      </c>
      <c r="E3081" s="404" t="s">
        <v>6473</v>
      </c>
      <c r="F3081" s="404" t="s">
        <v>6131</v>
      </c>
      <c r="G3081" s="367" t="s">
        <v>5333</v>
      </c>
      <c r="H3081" s="400" t="s">
        <v>5108</v>
      </c>
    </row>
    <row r="3082" spans="2:8" s="41" customFormat="1">
      <c r="B3082" s="403" t="s">
        <v>6480</v>
      </c>
      <c r="C3082" s="404" t="s">
        <v>6481</v>
      </c>
      <c r="D3082" s="404" t="s">
        <v>6472</v>
      </c>
      <c r="E3082" s="404" t="s">
        <v>6473</v>
      </c>
      <c r="F3082" s="404" t="s">
        <v>6131</v>
      </c>
      <c r="G3082" s="367" t="s">
        <v>5333</v>
      </c>
      <c r="H3082" s="400" t="s">
        <v>5108</v>
      </c>
    </row>
    <row r="3083" spans="2:8" s="41" customFormat="1">
      <c r="B3083" s="403" t="s">
        <v>6482</v>
      </c>
      <c r="C3083" s="404" t="s">
        <v>6483</v>
      </c>
      <c r="D3083" s="404" t="s">
        <v>6472</v>
      </c>
      <c r="E3083" s="404" t="s">
        <v>6473</v>
      </c>
      <c r="F3083" s="404" t="s">
        <v>6131</v>
      </c>
      <c r="G3083" s="367" t="s">
        <v>5333</v>
      </c>
      <c r="H3083" s="400" t="s">
        <v>5108</v>
      </c>
    </row>
    <row r="3084" spans="2:8" s="41" customFormat="1">
      <c r="B3084" s="403" t="s">
        <v>6484</v>
      </c>
      <c r="C3084" s="404" t="s">
        <v>6485</v>
      </c>
      <c r="D3084" s="404" t="s">
        <v>6472</v>
      </c>
      <c r="E3084" s="404" t="s">
        <v>6473</v>
      </c>
      <c r="F3084" s="404" t="s">
        <v>6131</v>
      </c>
      <c r="G3084" s="367" t="s">
        <v>5333</v>
      </c>
      <c r="H3084" s="400" t="s">
        <v>5108</v>
      </c>
    </row>
    <row r="3085" spans="2:8" s="41" customFormat="1">
      <c r="B3085" s="403" t="s">
        <v>6486</v>
      </c>
      <c r="C3085" s="404" t="s">
        <v>6487</v>
      </c>
      <c r="D3085" s="404" t="s">
        <v>6472</v>
      </c>
      <c r="E3085" s="404" t="s">
        <v>6473</v>
      </c>
      <c r="F3085" s="404" t="s">
        <v>6131</v>
      </c>
      <c r="G3085" s="367" t="s">
        <v>5185</v>
      </c>
      <c r="H3085" s="400" t="s">
        <v>5186</v>
      </c>
    </row>
    <row r="3086" spans="2:8" s="41" customFormat="1">
      <c r="B3086" s="403" t="s">
        <v>6488</v>
      </c>
      <c r="C3086" s="404" t="s">
        <v>6489</v>
      </c>
      <c r="D3086" s="404" t="s">
        <v>6472</v>
      </c>
      <c r="E3086" s="404" t="s">
        <v>6473</v>
      </c>
      <c r="F3086" s="404" t="s">
        <v>6131</v>
      </c>
      <c r="G3086" s="367" t="s">
        <v>5333</v>
      </c>
      <c r="H3086" s="400" t="s">
        <v>5108</v>
      </c>
    </row>
    <row r="3087" spans="2:8" s="41" customFormat="1">
      <c r="B3087" s="403" t="s">
        <v>6490</v>
      </c>
      <c r="C3087" s="404" t="s">
        <v>6491</v>
      </c>
      <c r="D3087" s="404" t="s">
        <v>6472</v>
      </c>
      <c r="E3087" s="404" t="s">
        <v>6473</v>
      </c>
      <c r="F3087" s="404" t="s">
        <v>6131</v>
      </c>
      <c r="G3087" s="367" t="s">
        <v>5333</v>
      </c>
      <c r="H3087" s="400" t="s">
        <v>5108</v>
      </c>
    </row>
    <row r="3088" spans="2:8" s="41" customFormat="1">
      <c r="B3088" s="403" t="s">
        <v>6492</v>
      </c>
      <c r="C3088" s="404" t="s">
        <v>6493</v>
      </c>
      <c r="D3088" s="404" t="s">
        <v>6472</v>
      </c>
      <c r="E3088" s="404" t="s">
        <v>6473</v>
      </c>
      <c r="F3088" s="404" t="s">
        <v>6131</v>
      </c>
      <c r="G3088" s="367" t="s">
        <v>5333</v>
      </c>
      <c r="H3088" s="400" t="s">
        <v>5108</v>
      </c>
    </row>
    <row r="3089" spans="2:8" s="41" customFormat="1">
      <c r="B3089" s="403" t="s">
        <v>6494</v>
      </c>
      <c r="C3089" s="404" t="s">
        <v>6495</v>
      </c>
      <c r="D3089" s="404" t="s">
        <v>6472</v>
      </c>
      <c r="E3089" s="404" t="s">
        <v>6473</v>
      </c>
      <c r="F3089" s="404" t="s">
        <v>6131</v>
      </c>
      <c r="G3089" s="367" t="s">
        <v>5333</v>
      </c>
      <c r="H3089" s="400" t="s">
        <v>5108</v>
      </c>
    </row>
    <row r="3090" spans="2:8" s="41" customFormat="1">
      <c r="B3090" s="403" t="s">
        <v>6496</v>
      </c>
      <c r="C3090" s="404" t="s">
        <v>6497</v>
      </c>
      <c r="D3090" s="404" t="s">
        <v>6472</v>
      </c>
      <c r="E3090" s="404" t="s">
        <v>6473</v>
      </c>
      <c r="F3090" s="404" t="s">
        <v>6131</v>
      </c>
      <c r="G3090" s="367" t="s">
        <v>5333</v>
      </c>
      <c r="H3090" s="400" t="s">
        <v>5108</v>
      </c>
    </row>
    <row r="3091" spans="2:8" s="41" customFormat="1">
      <c r="B3091" s="403" t="s">
        <v>6498</v>
      </c>
      <c r="C3091" s="404" t="s">
        <v>6499</v>
      </c>
      <c r="D3091" s="404" t="s">
        <v>6472</v>
      </c>
      <c r="E3091" s="404" t="s">
        <v>6473</v>
      </c>
      <c r="F3091" s="404" t="s">
        <v>6131</v>
      </c>
      <c r="G3091" s="367" t="s">
        <v>5333</v>
      </c>
      <c r="H3091" s="400" t="s">
        <v>5108</v>
      </c>
    </row>
    <row r="3092" spans="2:8" s="41" customFormat="1">
      <c r="B3092" s="403" t="s">
        <v>6500</v>
      </c>
      <c r="C3092" s="404" t="s">
        <v>6501</v>
      </c>
      <c r="D3092" s="404" t="s">
        <v>6472</v>
      </c>
      <c r="E3092" s="404" t="s">
        <v>6473</v>
      </c>
      <c r="F3092" s="404" t="s">
        <v>6131</v>
      </c>
      <c r="G3092" s="367" t="s">
        <v>5185</v>
      </c>
      <c r="H3092" s="400" t="s">
        <v>5186</v>
      </c>
    </row>
    <row r="3093" spans="2:8" s="41" customFormat="1">
      <c r="B3093" s="403" t="s">
        <v>6502</v>
      </c>
      <c r="C3093" s="404" t="s">
        <v>6503</v>
      </c>
      <c r="D3093" s="404" t="s">
        <v>6472</v>
      </c>
      <c r="E3093" s="404" t="s">
        <v>6473</v>
      </c>
      <c r="F3093" s="404" t="s">
        <v>6131</v>
      </c>
      <c r="G3093" s="367" t="s">
        <v>5185</v>
      </c>
      <c r="H3093" s="400" t="s">
        <v>5186</v>
      </c>
    </row>
    <row r="3094" spans="2:8" s="41" customFormat="1">
      <c r="B3094" s="403" t="s">
        <v>6504</v>
      </c>
      <c r="C3094" s="404" t="s">
        <v>6505</v>
      </c>
      <c r="D3094" s="404" t="s">
        <v>6506</v>
      </c>
      <c r="E3094" s="404" t="s">
        <v>6507</v>
      </c>
      <c r="F3094" s="404" t="s">
        <v>6131</v>
      </c>
      <c r="G3094" s="367" t="s">
        <v>5133</v>
      </c>
      <c r="H3094" s="400" t="s">
        <v>5108</v>
      </c>
    </row>
    <row r="3095" spans="2:8" s="41" customFormat="1">
      <c r="B3095" s="403" t="s">
        <v>6508</v>
      </c>
      <c r="C3095" s="404" t="s">
        <v>6509</v>
      </c>
      <c r="D3095" s="404" t="s">
        <v>6506</v>
      </c>
      <c r="E3095" s="404" t="s">
        <v>6507</v>
      </c>
      <c r="F3095" s="404" t="s">
        <v>6131</v>
      </c>
      <c r="G3095" s="367" t="s">
        <v>5133</v>
      </c>
      <c r="H3095" s="400" t="s">
        <v>5108</v>
      </c>
    </row>
    <row r="3096" spans="2:8" s="41" customFormat="1">
      <c r="B3096" s="403" t="s">
        <v>6510</v>
      </c>
      <c r="C3096" s="404" t="s">
        <v>6511</v>
      </c>
      <c r="D3096" s="404" t="s">
        <v>6506</v>
      </c>
      <c r="E3096" s="404" t="s">
        <v>6507</v>
      </c>
      <c r="F3096" s="404" t="s">
        <v>6131</v>
      </c>
      <c r="G3096" s="367" t="s">
        <v>5133</v>
      </c>
      <c r="H3096" s="400" t="s">
        <v>5108</v>
      </c>
    </row>
    <row r="3097" spans="2:8" s="41" customFormat="1">
      <c r="B3097" s="403" t="s">
        <v>6512</v>
      </c>
      <c r="C3097" s="404" t="s">
        <v>6513</v>
      </c>
      <c r="D3097" s="404" t="s">
        <v>6506</v>
      </c>
      <c r="E3097" s="404" t="s">
        <v>6507</v>
      </c>
      <c r="F3097" s="404" t="s">
        <v>6131</v>
      </c>
      <c r="G3097" s="367" t="s">
        <v>5133</v>
      </c>
      <c r="H3097" s="400" t="s">
        <v>5108</v>
      </c>
    </row>
    <row r="3098" spans="2:8" s="41" customFormat="1">
      <c r="B3098" s="403" t="s">
        <v>6514</v>
      </c>
      <c r="C3098" s="404" t="s">
        <v>6515</v>
      </c>
      <c r="D3098" s="404" t="s">
        <v>6506</v>
      </c>
      <c r="E3098" s="404" t="s">
        <v>6507</v>
      </c>
      <c r="F3098" s="404" t="s">
        <v>6131</v>
      </c>
      <c r="G3098" s="367" t="s">
        <v>5133</v>
      </c>
      <c r="H3098" s="400" t="s">
        <v>5108</v>
      </c>
    </row>
    <row r="3099" spans="2:8" s="41" customFormat="1">
      <c r="B3099" s="403" t="s">
        <v>6516</v>
      </c>
      <c r="C3099" s="404" t="s">
        <v>6517</v>
      </c>
      <c r="D3099" s="404" t="s">
        <v>6506</v>
      </c>
      <c r="E3099" s="404" t="s">
        <v>6507</v>
      </c>
      <c r="F3099" s="404" t="s">
        <v>6131</v>
      </c>
      <c r="G3099" s="367" t="s">
        <v>5133</v>
      </c>
      <c r="H3099" s="400" t="s">
        <v>5108</v>
      </c>
    </row>
    <row r="3100" spans="2:8" s="41" customFormat="1">
      <c r="B3100" s="403" t="s">
        <v>6518</v>
      </c>
      <c r="C3100" s="404" t="s">
        <v>6519</v>
      </c>
      <c r="D3100" s="404" t="s">
        <v>6506</v>
      </c>
      <c r="E3100" s="404" t="s">
        <v>6507</v>
      </c>
      <c r="F3100" s="404" t="s">
        <v>6131</v>
      </c>
      <c r="G3100" s="367" t="s">
        <v>5133</v>
      </c>
      <c r="H3100" s="400" t="s">
        <v>5108</v>
      </c>
    </row>
    <row r="3101" spans="2:8" s="41" customFormat="1">
      <c r="B3101" s="403" t="s">
        <v>6520</v>
      </c>
      <c r="C3101" s="404" t="s">
        <v>6521</v>
      </c>
      <c r="D3101" s="404" t="s">
        <v>6506</v>
      </c>
      <c r="E3101" s="404" t="s">
        <v>6507</v>
      </c>
      <c r="F3101" s="404" t="s">
        <v>6131</v>
      </c>
      <c r="G3101" s="367" t="s">
        <v>5133</v>
      </c>
      <c r="H3101" s="400" t="s">
        <v>5108</v>
      </c>
    </row>
    <row r="3102" spans="2:8" s="41" customFormat="1">
      <c r="B3102" s="403" t="s">
        <v>6522</v>
      </c>
      <c r="C3102" s="404" t="s">
        <v>6523</v>
      </c>
      <c r="D3102" s="404" t="s">
        <v>6506</v>
      </c>
      <c r="E3102" s="404" t="s">
        <v>6507</v>
      </c>
      <c r="F3102" s="404" t="s">
        <v>6131</v>
      </c>
      <c r="G3102" s="367" t="s">
        <v>5133</v>
      </c>
      <c r="H3102" s="400" t="s">
        <v>5108</v>
      </c>
    </row>
    <row r="3103" spans="2:8" s="41" customFormat="1">
      <c r="B3103" s="403" t="s">
        <v>6524</v>
      </c>
      <c r="C3103" s="404" t="s">
        <v>6525</v>
      </c>
      <c r="D3103" s="404" t="s">
        <v>6506</v>
      </c>
      <c r="E3103" s="404" t="s">
        <v>6507</v>
      </c>
      <c r="F3103" s="404" t="s">
        <v>6131</v>
      </c>
      <c r="G3103" s="367" t="s">
        <v>5133</v>
      </c>
      <c r="H3103" s="400" t="s">
        <v>5108</v>
      </c>
    </row>
    <row r="3104" spans="2:8" s="41" customFormat="1">
      <c r="B3104" s="403" t="s">
        <v>6526</v>
      </c>
      <c r="C3104" s="404" t="s">
        <v>6527</v>
      </c>
      <c r="D3104" s="404" t="s">
        <v>6506</v>
      </c>
      <c r="E3104" s="404" t="s">
        <v>6507</v>
      </c>
      <c r="F3104" s="404" t="s">
        <v>6131</v>
      </c>
      <c r="G3104" s="367" t="s">
        <v>5133</v>
      </c>
      <c r="H3104" s="400" t="s">
        <v>5108</v>
      </c>
    </row>
    <row r="3105" spans="2:8" s="41" customFormat="1">
      <c r="B3105" s="403" t="s">
        <v>6528</v>
      </c>
      <c r="C3105" s="404" t="s">
        <v>6529</v>
      </c>
      <c r="D3105" s="404" t="s">
        <v>6506</v>
      </c>
      <c r="E3105" s="404" t="s">
        <v>6507</v>
      </c>
      <c r="F3105" s="404" t="s">
        <v>6131</v>
      </c>
      <c r="G3105" s="367" t="s">
        <v>5133</v>
      </c>
      <c r="H3105" s="400" t="s">
        <v>5108</v>
      </c>
    </row>
    <row r="3106" spans="2:8" s="41" customFormat="1">
      <c r="B3106" s="403" t="s">
        <v>6530</v>
      </c>
      <c r="C3106" s="404" t="s">
        <v>6531</v>
      </c>
      <c r="D3106" s="404" t="s">
        <v>6506</v>
      </c>
      <c r="E3106" s="404" t="s">
        <v>6507</v>
      </c>
      <c r="F3106" s="404" t="s">
        <v>6131</v>
      </c>
      <c r="G3106" s="367" t="s">
        <v>5133</v>
      </c>
      <c r="H3106" s="400" t="s">
        <v>5108</v>
      </c>
    </row>
    <row r="3107" spans="2:8" s="41" customFormat="1">
      <c r="B3107" s="403" t="s">
        <v>6532</v>
      </c>
      <c r="C3107" s="404" t="s">
        <v>6533</v>
      </c>
      <c r="D3107" s="404" t="s">
        <v>6506</v>
      </c>
      <c r="E3107" s="404" t="s">
        <v>6507</v>
      </c>
      <c r="F3107" s="404" t="s">
        <v>6131</v>
      </c>
      <c r="G3107" s="367" t="s">
        <v>5133</v>
      </c>
      <c r="H3107" s="400" t="s">
        <v>5108</v>
      </c>
    </row>
    <row r="3108" spans="2:8" s="41" customFormat="1">
      <c r="B3108" s="403" t="s">
        <v>6534</v>
      </c>
      <c r="C3108" s="404" t="s">
        <v>6535</v>
      </c>
      <c r="D3108" s="404" t="s">
        <v>6506</v>
      </c>
      <c r="E3108" s="404" t="s">
        <v>6507</v>
      </c>
      <c r="F3108" s="404" t="s">
        <v>6131</v>
      </c>
      <c r="G3108" s="367" t="s">
        <v>5133</v>
      </c>
      <c r="H3108" s="400" t="s">
        <v>5108</v>
      </c>
    </row>
    <row r="3109" spans="2:8" s="41" customFormat="1">
      <c r="B3109" s="403" t="s">
        <v>6536</v>
      </c>
      <c r="C3109" s="404" t="s">
        <v>6537</v>
      </c>
      <c r="D3109" s="404" t="s">
        <v>6506</v>
      </c>
      <c r="E3109" s="404" t="s">
        <v>6507</v>
      </c>
      <c r="F3109" s="404" t="s">
        <v>6131</v>
      </c>
      <c r="G3109" s="367" t="s">
        <v>5133</v>
      </c>
      <c r="H3109" s="400" t="s">
        <v>5108</v>
      </c>
    </row>
    <row r="3110" spans="2:8" s="41" customFormat="1">
      <c r="B3110" s="403" t="s">
        <v>6538</v>
      </c>
      <c r="C3110" s="404" t="s">
        <v>6539</v>
      </c>
      <c r="D3110" s="404" t="s">
        <v>6506</v>
      </c>
      <c r="E3110" s="404" t="s">
        <v>6507</v>
      </c>
      <c r="F3110" s="404" t="s">
        <v>6131</v>
      </c>
      <c r="G3110" s="367" t="s">
        <v>5133</v>
      </c>
      <c r="H3110" s="400" t="s">
        <v>5108</v>
      </c>
    </row>
    <row r="3111" spans="2:8" s="41" customFormat="1">
      <c r="B3111" s="403" t="s">
        <v>6540</v>
      </c>
      <c r="C3111" s="404" t="s">
        <v>6541</v>
      </c>
      <c r="D3111" s="404" t="s">
        <v>6506</v>
      </c>
      <c r="E3111" s="404" t="s">
        <v>6507</v>
      </c>
      <c r="F3111" s="404" t="s">
        <v>6131</v>
      </c>
      <c r="G3111" s="367" t="s">
        <v>5133</v>
      </c>
      <c r="H3111" s="400" t="s">
        <v>5108</v>
      </c>
    </row>
    <row r="3112" spans="2:8" s="41" customFormat="1">
      <c r="B3112" s="403" t="s">
        <v>6542</v>
      </c>
      <c r="C3112" s="404" t="s">
        <v>6543</v>
      </c>
      <c r="D3112" s="404" t="s">
        <v>6506</v>
      </c>
      <c r="E3112" s="404" t="s">
        <v>6507</v>
      </c>
      <c r="F3112" s="404" t="s">
        <v>6131</v>
      </c>
      <c r="G3112" s="367" t="s">
        <v>5133</v>
      </c>
      <c r="H3112" s="400" t="s">
        <v>5108</v>
      </c>
    </row>
    <row r="3113" spans="2:8" s="41" customFormat="1">
      <c r="B3113" s="403" t="s">
        <v>6544</v>
      </c>
      <c r="C3113" s="404" t="s">
        <v>6545</v>
      </c>
      <c r="D3113" s="404" t="s">
        <v>6506</v>
      </c>
      <c r="E3113" s="404" t="s">
        <v>6507</v>
      </c>
      <c r="F3113" s="404" t="s">
        <v>6131</v>
      </c>
      <c r="G3113" s="367" t="s">
        <v>5133</v>
      </c>
      <c r="H3113" s="400" t="s">
        <v>5108</v>
      </c>
    </row>
    <row r="3114" spans="2:8" s="41" customFormat="1">
      <c r="B3114" s="403" t="s">
        <v>6546</v>
      </c>
      <c r="C3114" s="404" t="s">
        <v>6547</v>
      </c>
      <c r="D3114" s="404" t="s">
        <v>6506</v>
      </c>
      <c r="E3114" s="404" t="s">
        <v>6507</v>
      </c>
      <c r="F3114" s="404" t="s">
        <v>6131</v>
      </c>
      <c r="G3114" s="367" t="s">
        <v>5133</v>
      </c>
      <c r="H3114" s="400" t="s">
        <v>5108</v>
      </c>
    </row>
    <row r="3115" spans="2:8" s="41" customFormat="1">
      <c r="B3115" s="403" t="s">
        <v>6548</v>
      </c>
      <c r="C3115" s="404" t="s">
        <v>6549</v>
      </c>
      <c r="D3115" s="404" t="s">
        <v>6550</v>
      </c>
      <c r="E3115" s="404" t="s">
        <v>6551</v>
      </c>
      <c r="F3115" s="404" t="s">
        <v>6131</v>
      </c>
      <c r="G3115" s="367" t="s">
        <v>5185</v>
      </c>
      <c r="H3115" s="400" t="s">
        <v>5186</v>
      </c>
    </row>
    <row r="3116" spans="2:8" s="41" customFormat="1">
      <c r="B3116" s="403" t="s">
        <v>6552</v>
      </c>
      <c r="C3116" s="404" t="s">
        <v>6553</v>
      </c>
      <c r="D3116" s="404" t="s">
        <v>6550</v>
      </c>
      <c r="E3116" s="404" t="s">
        <v>6551</v>
      </c>
      <c r="F3116" s="404" t="s">
        <v>6131</v>
      </c>
      <c r="G3116" s="367" t="s">
        <v>5133</v>
      </c>
      <c r="H3116" s="400" t="s">
        <v>5108</v>
      </c>
    </row>
    <row r="3117" spans="2:8" s="41" customFormat="1">
      <c r="B3117" s="403" t="s">
        <v>6554</v>
      </c>
      <c r="C3117" s="404" t="s">
        <v>6555</v>
      </c>
      <c r="D3117" s="404" t="s">
        <v>6550</v>
      </c>
      <c r="E3117" s="404" t="s">
        <v>6551</v>
      </c>
      <c r="F3117" s="404" t="s">
        <v>6131</v>
      </c>
      <c r="G3117" s="367" t="s">
        <v>5133</v>
      </c>
      <c r="H3117" s="400" t="s">
        <v>5108</v>
      </c>
    </row>
    <row r="3118" spans="2:8" s="41" customFormat="1">
      <c r="B3118" s="403" t="s">
        <v>6556</v>
      </c>
      <c r="C3118" s="404" t="s">
        <v>6557</v>
      </c>
      <c r="D3118" s="404" t="s">
        <v>6550</v>
      </c>
      <c r="E3118" s="404" t="s">
        <v>6551</v>
      </c>
      <c r="F3118" s="404" t="s">
        <v>6131</v>
      </c>
      <c r="G3118" s="367" t="s">
        <v>5133</v>
      </c>
      <c r="H3118" s="400" t="s">
        <v>5108</v>
      </c>
    </row>
    <row r="3119" spans="2:8" s="41" customFormat="1">
      <c r="B3119" s="403" t="s">
        <v>6558</v>
      </c>
      <c r="C3119" s="404" t="s">
        <v>6559</v>
      </c>
      <c r="D3119" s="404" t="s">
        <v>6550</v>
      </c>
      <c r="E3119" s="404" t="s">
        <v>6551</v>
      </c>
      <c r="F3119" s="404" t="s">
        <v>6131</v>
      </c>
      <c r="G3119" s="367" t="s">
        <v>5133</v>
      </c>
      <c r="H3119" s="400" t="s">
        <v>5108</v>
      </c>
    </row>
    <row r="3120" spans="2:8" s="41" customFormat="1">
      <c r="B3120" s="403" t="s">
        <v>6560</v>
      </c>
      <c r="C3120" s="404" t="s">
        <v>6561</v>
      </c>
      <c r="D3120" s="404" t="s">
        <v>6550</v>
      </c>
      <c r="E3120" s="404" t="s">
        <v>6551</v>
      </c>
      <c r="F3120" s="404" t="s">
        <v>6131</v>
      </c>
      <c r="G3120" s="367" t="s">
        <v>5133</v>
      </c>
      <c r="H3120" s="400" t="s">
        <v>5108</v>
      </c>
    </row>
    <row r="3121" spans="2:8" s="41" customFormat="1">
      <c r="B3121" s="403" t="s">
        <v>6562</v>
      </c>
      <c r="C3121" s="404" t="s">
        <v>6563</v>
      </c>
      <c r="D3121" s="404" t="s">
        <v>6550</v>
      </c>
      <c r="E3121" s="404" t="s">
        <v>6551</v>
      </c>
      <c r="F3121" s="404" t="s">
        <v>6131</v>
      </c>
      <c r="G3121" s="367" t="s">
        <v>5133</v>
      </c>
      <c r="H3121" s="400" t="s">
        <v>5108</v>
      </c>
    </row>
    <row r="3122" spans="2:8" s="41" customFormat="1">
      <c r="B3122" s="403" t="s">
        <v>6564</v>
      </c>
      <c r="C3122" s="404" t="s">
        <v>6565</v>
      </c>
      <c r="D3122" s="404" t="s">
        <v>6550</v>
      </c>
      <c r="E3122" s="404" t="s">
        <v>6551</v>
      </c>
      <c r="F3122" s="404" t="s">
        <v>6131</v>
      </c>
      <c r="G3122" s="367" t="s">
        <v>5133</v>
      </c>
      <c r="H3122" s="400" t="s">
        <v>5108</v>
      </c>
    </row>
    <row r="3123" spans="2:8" s="41" customFormat="1">
      <c r="B3123" s="403" t="s">
        <v>6566</v>
      </c>
      <c r="C3123" s="404" t="s">
        <v>6567</v>
      </c>
      <c r="D3123" s="404" t="s">
        <v>6550</v>
      </c>
      <c r="E3123" s="404" t="s">
        <v>6551</v>
      </c>
      <c r="F3123" s="404" t="s">
        <v>6131</v>
      </c>
      <c r="G3123" s="367" t="s">
        <v>5133</v>
      </c>
      <c r="H3123" s="400" t="s">
        <v>5108</v>
      </c>
    </row>
    <row r="3124" spans="2:8" s="41" customFormat="1">
      <c r="B3124" s="403" t="s">
        <v>6568</v>
      </c>
      <c r="C3124" s="404" t="s">
        <v>6569</v>
      </c>
      <c r="D3124" s="404" t="s">
        <v>6550</v>
      </c>
      <c r="E3124" s="404" t="s">
        <v>6551</v>
      </c>
      <c r="F3124" s="404" t="s">
        <v>6131</v>
      </c>
      <c r="G3124" s="367" t="s">
        <v>5133</v>
      </c>
      <c r="H3124" s="400" t="s">
        <v>5108</v>
      </c>
    </row>
    <row r="3125" spans="2:8" s="41" customFormat="1">
      <c r="B3125" s="403" t="s">
        <v>6570</v>
      </c>
      <c r="C3125" s="404" t="s">
        <v>6571</v>
      </c>
      <c r="D3125" s="404" t="s">
        <v>6550</v>
      </c>
      <c r="E3125" s="404" t="s">
        <v>6551</v>
      </c>
      <c r="F3125" s="404" t="s">
        <v>6131</v>
      </c>
      <c r="G3125" s="367" t="s">
        <v>5133</v>
      </c>
      <c r="H3125" s="400" t="s">
        <v>5108</v>
      </c>
    </row>
    <row r="3126" spans="2:8" s="41" customFormat="1">
      <c r="B3126" s="403" t="s">
        <v>6572</v>
      </c>
      <c r="C3126" s="404" t="s">
        <v>6573</v>
      </c>
      <c r="D3126" s="404" t="s">
        <v>6550</v>
      </c>
      <c r="E3126" s="404" t="s">
        <v>6551</v>
      </c>
      <c r="F3126" s="404" t="s">
        <v>6131</v>
      </c>
      <c r="G3126" s="367" t="s">
        <v>5133</v>
      </c>
      <c r="H3126" s="400" t="s">
        <v>5108</v>
      </c>
    </row>
    <row r="3127" spans="2:8" s="41" customFormat="1">
      <c r="B3127" s="403" t="s">
        <v>6574</v>
      </c>
      <c r="C3127" s="404" t="s">
        <v>6575</v>
      </c>
      <c r="D3127" s="404" t="s">
        <v>6550</v>
      </c>
      <c r="E3127" s="404" t="s">
        <v>6551</v>
      </c>
      <c r="F3127" s="404" t="s">
        <v>6131</v>
      </c>
      <c r="G3127" s="367" t="s">
        <v>5133</v>
      </c>
      <c r="H3127" s="400" t="s">
        <v>5108</v>
      </c>
    </row>
    <row r="3128" spans="2:8" s="41" customFormat="1">
      <c r="B3128" s="403" t="s">
        <v>6576</v>
      </c>
      <c r="C3128" s="404" t="s">
        <v>6577</v>
      </c>
      <c r="D3128" s="404" t="s">
        <v>6550</v>
      </c>
      <c r="E3128" s="404" t="s">
        <v>6551</v>
      </c>
      <c r="F3128" s="404" t="s">
        <v>6131</v>
      </c>
      <c r="G3128" s="367" t="s">
        <v>5133</v>
      </c>
      <c r="H3128" s="400" t="s">
        <v>5108</v>
      </c>
    </row>
    <row r="3129" spans="2:8" s="41" customFormat="1">
      <c r="B3129" s="403" t="s">
        <v>6578</v>
      </c>
      <c r="C3129" s="404" t="s">
        <v>6579</v>
      </c>
      <c r="D3129" s="404" t="s">
        <v>6550</v>
      </c>
      <c r="E3129" s="404" t="s">
        <v>6551</v>
      </c>
      <c r="F3129" s="404" t="s">
        <v>6131</v>
      </c>
      <c r="G3129" s="367" t="s">
        <v>5133</v>
      </c>
      <c r="H3129" s="400" t="s">
        <v>5108</v>
      </c>
    </row>
    <row r="3130" spans="2:8" s="41" customFormat="1">
      <c r="B3130" s="403" t="s">
        <v>6580</v>
      </c>
      <c r="C3130" s="404" t="s">
        <v>6581</v>
      </c>
      <c r="D3130" s="404" t="s">
        <v>6550</v>
      </c>
      <c r="E3130" s="404" t="s">
        <v>6551</v>
      </c>
      <c r="F3130" s="404" t="s">
        <v>6131</v>
      </c>
      <c r="G3130" s="367" t="s">
        <v>5133</v>
      </c>
      <c r="H3130" s="400" t="s">
        <v>5108</v>
      </c>
    </row>
    <row r="3131" spans="2:8" s="41" customFormat="1">
      <c r="B3131" s="403" t="s">
        <v>6582</v>
      </c>
      <c r="C3131" s="404" t="s">
        <v>6583</v>
      </c>
      <c r="D3131" s="404" t="s">
        <v>6550</v>
      </c>
      <c r="E3131" s="404" t="s">
        <v>6551</v>
      </c>
      <c r="F3131" s="404" t="s">
        <v>6131</v>
      </c>
      <c r="G3131" s="367" t="s">
        <v>5133</v>
      </c>
      <c r="H3131" s="400" t="s">
        <v>5108</v>
      </c>
    </row>
    <row r="3132" spans="2:8" s="41" customFormat="1">
      <c r="B3132" s="403" t="s">
        <v>6584</v>
      </c>
      <c r="C3132" s="404" t="s">
        <v>6585</v>
      </c>
      <c r="D3132" s="404" t="s">
        <v>6550</v>
      </c>
      <c r="E3132" s="404" t="s">
        <v>6551</v>
      </c>
      <c r="F3132" s="404" t="s">
        <v>6131</v>
      </c>
      <c r="G3132" s="367" t="s">
        <v>5133</v>
      </c>
      <c r="H3132" s="400" t="s">
        <v>5108</v>
      </c>
    </row>
    <row r="3133" spans="2:8" s="41" customFormat="1">
      <c r="B3133" s="403" t="s">
        <v>6586</v>
      </c>
      <c r="C3133" s="404" t="s">
        <v>6587</v>
      </c>
      <c r="D3133" s="404" t="s">
        <v>6588</v>
      </c>
      <c r="E3133" s="404" t="s">
        <v>6589</v>
      </c>
      <c r="F3133" s="404" t="s">
        <v>6131</v>
      </c>
      <c r="G3133" s="367" t="s">
        <v>5185</v>
      </c>
      <c r="H3133" s="400" t="s">
        <v>5186</v>
      </c>
    </row>
    <row r="3134" spans="2:8" s="41" customFormat="1">
      <c r="B3134" s="403" t="s">
        <v>6590</v>
      </c>
      <c r="C3134" s="404" t="s">
        <v>6591</v>
      </c>
      <c r="D3134" s="404" t="s">
        <v>6588</v>
      </c>
      <c r="E3134" s="404" t="s">
        <v>6589</v>
      </c>
      <c r="F3134" s="404" t="s">
        <v>6131</v>
      </c>
      <c r="G3134" s="367" t="s">
        <v>5333</v>
      </c>
      <c r="H3134" s="400" t="s">
        <v>5108</v>
      </c>
    </row>
    <row r="3135" spans="2:8" s="41" customFormat="1">
      <c r="B3135" s="403" t="s">
        <v>6592</v>
      </c>
      <c r="C3135" s="404" t="s">
        <v>6593</v>
      </c>
      <c r="D3135" s="404" t="s">
        <v>6588</v>
      </c>
      <c r="E3135" s="404" t="s">
        <v>6589</v>
      </c>
      <c r="F3135" s="404" t="s">
        <v>6131</v>
      </c>
      <c r="G3135" s="367" t="s">
        <v>5333</v>
      </c>
      <c r="H3135" s="400" t="s">
        <v>5108</v>
      </c>
    </row>
    <row r="3136" spans="2:8" s="41" customFormat="1">
      <c r="B3136" s="403" t="s">
        <v>6594</v>
      </c>
      <c r="C3136" s="404" t="s">
        <v>6595</v>
      </c>
      <c r="D3136" s="404" t="s">
        <v>6588</v>
      </c>
      <c r="E3136" s="404" t="s">
        <v>6589</v>
      </c>
      <c r="F3136" s="404" t="s">
        <v>6131</v>
      </c>
      <c r="G3136" s="367" t="s">
        <v>5333</v>
      </c>
      <c r="H3136" s="400" t="s">
        <v>5108</v>
      </c>
    </row>
    <row r="3137" spans="2:8" s="41" customFormat="1">
      <c r="B3137" s="403" t="s">
        <v>6596</v>
      </c>
      <c r="C3137" s="404" t="s">
        <v>6597</v>
      </c>
      <c r="D3137" s="404" t="s">
        <v>6588</v>
      </c>
      <c r="E3137" s="404" t="s">
        <v>6589</v>
      </c>
      <c r="F3137" s="404" t="s">
        <v>6131</v>
      </c>
      <c r="G3137" s="367" t="s">
        <v>5333</v>
      </c>
      <c r="H3137" s="400" t="s">
        <v>5108</v>
      </c>
    </row>
    <row r="3138" spans="2:8" s="41" customFormat="1">
      <c r="B3138" s="403" t="s">
        <v>6598</v>
      </c>
      <c r="C3138" s="404" t="s">
        <v>6599</v>
      </c>
      <c r="D3138" s="404" t="s">
        <v>6588</v>
      </c>
      <c r="E3138" s="404" t="s">
        <v>6589</v>
      </c>
      <c r="F3138" s="404" t="s">
        <v>6131</v>
      </c>
      <c r="G3138" s="367" t="s">
        <v>5333</v>
      </c>
      <c r="H3138" s="400" t="s">
        <v>5108</v>
      </c>
    </row>
    <row r="3139" spans="2:8" s="41" customFormat="1">
      <c r="B3139" s="403" t="s">
        <v>6600</v>
      </c>
      <c r="C3139" s="404" t="s">
        <v>6601</v>
      </c>
      <c r="D3139" s="404" t="s">
        <v>6588</v>
      </c>
      <c r="E3139" s="404" t="s">
        <v>6589</v>
      </c>
      <c r="F3139" s="404" t="s">
        <v>6131</v>
      </c>
      <c r="G3139" s="367" t="s">
        <v>5185</v>
      </c>
      <c r="H3139" s="400" t="s">
        <v>5186</v>
      </c>
    </row>
    <row r="3140" spans="2:8" s="41" customFormat="1">
      <c r="B3140" s="403" t="s">
        <v>6602</v>
      </c>
      <c r="C3140" s="404" t="s">
        <v>6603</v>
      </c>
      <c r="D3140" s="404" t="s">
        <v>6588</v>
      </c>
      <c r="E3140" s="404" t="s">
        <v>6589</v>
      </c>
      <c r="F3140" s="404" t="s">
        <v>6131</v>
      </c>
      <c r="G3140" s="367" t="s">
        <v>5333</v>
      </c>
      <c r="H3140" s="400" t="s">
        <v>5108</v>
      </c>
    </row>
    <row r="3141" spans="2:8" s="41" customFormat="1">
      <c r="B3141" s="403" t="s">
        <v>6604</v>
      </c>
      <c r="C3141" s="404" t="s">
        <v>6605</v>
      </c>
      <c r="D3141" s="404" t="s">
        <v>6588</v>
      </c>
      <c r="E3141" s="404" t="s">
        <v>6589</v>
      </c>
      <c r="F3141" s="404" t="s">
        <v>6131</v>
      </c>
      <c r="G3141" s="367" t="s">
        <v>5333</v>
      </c>
      <c r="H3141" s="400" t="s">
        <v>5108</v>
      </c>
    </row>
    <row r="3142" spans="2:8" s="41" customFormat="1">
      <c r="B3142" s="403" t="s">
        <v>6606</v>
      </c>
      <c r="C3142" s="404" t="s">
        <v>6607</v>
      </c>
      <c r="D3142" s="404" t="s">
        <v>6588</v>
      </c>
      <c r="E3142" s="404" t="s">
        <v>6589</v>
      </c>
      <c r="F3142" s="404" t="s">
        <v>6131</v>
      </c>
      <c r="G3142" s="367" t="s">
        <v>5333</v>
      </c>
      <c r="H3142" s="400" t="s">
        <v>5108</v>
      </c>
    </row>
    <row r="3143" spans="2:8" s="41" customFormat="1">
      <c r="B3143" s="403" t="s">
        <v>6608</v>
      </c>
      <c r="C3143" s="404" t="s">
        <v>6609</v>
      </c>
      <c r="D3143" s="404" t="s">
        <v>6588</v>
      </c>
      <c r="E3143" s="404" t="s">
        <v>6589</v>
      </c>
      <c r="F3143" s="404" t="s">
        <v>6131</v>
      </c>
      <c r="G3143" s="367" t="s">
        <v>5333</v>
      </c>
      <c r="H3143" s="400" t="s">
        <v>5108</v>
      </c>
    </row>
    <row r="3144" spans="2:8" s="41" customFormat="1">
      <c r="B3144" s="403" t="s">
        <v>6610</v>
      </c>
      <c r="C3144" s="404" t="s">
        <v>6611</v>
      </c>
      <c r="D3144" s="404" t="s">
        <v>6588</v>
      </c>
      <c r="E3144" s="404" t="s">
        <v>6589</v>
      </c>
      <c r="F3144" s="404" t="s">
        <v>6131</v>
      </c>
      <c r="G3144" s="367" t="s">
        <v>5333</v>
      </c>
      <c r="H3144" s="400" t="s">
        <v>5108</v>
      </c>
    </row>
    <row r="3145" spans="2:8" s="41" customFormat="1">
      <c r="B3145" s="403" t="s">
        <v>6612</v>
      </c>
      <c r="C3145" s="404" t="s">
        <v>6613</v>
      </c>
      <c r="D3145" s="404" t="s">
        <v>6588</v>
      </c>
      <c r="E3145" s="404" t="s">
        <v>6589</v>
      </c>
      <c r="F3145" s="404" t="s">
        <v>6131</v>
      </c>
      <c r="G3145" s="367" t="s">
        <v>5333</v>
      </c>
      <c r="H3145" s="400" t="s">
        <v>5108</v>
      </c>
    </row>
    <row r="3146" spans="2:8" s="41" customFormat="1">
      <c r="B3146" s="403" t="s">
        <v>6614</v>
      </c>
      <c r="C3146" s="404" t="s">
        <v>6615</v>
      </c>
      <c r="D3146" s="404" t="s">
        <v>6588</v>
      </c>
      <c r="E3146" s="404" t="s">
        <v>6589</v>
      </c>
      <c r="F3146" s="404" t="s">
        <v>6131</v>
      </c>
      <c r="G3146" s="367" t="s">
        <v>5333</v>
      </c>
      <c r="H3146" s="400" t="s">
        <v>5108</v>
      </c>
    </row>
    <row r="3147" spans="2:8" s="41" customFormat="1">
      <c r="B3147" s="403" t="s">
        <v>6616</v>
      </c>
      <c r="C3147" s="404" t="s">
        <v>6617</v>
      </c>
      <c r="D3147" s="404" t="s">
        <v>6588</v>
      </c>
      <c r="E3147" s="404" t="s">
        <v>6589</v>
      </c>
      <c r="F3147" s="404" t="s">
        <v>6131</v>
      </c>
      <c r="G3147" s="367" t="s">
        <v>5333</v>
      </c>
      <c r="H3147" s="400" t="s">
        <v>5108</v>
      </c>
    </row>
    <row r="3148" spans="2:8" s="41" customFormat="1">
      <c r="B3148" s="403" t="s">
        <v>6618</v>
      </c>
      <c r="C3148" s="404" t="s">
        <v>6619</v>
      </c>
      <c r="D3148" s="404" t="s">
        <v>6588</v>
      </c>
      <c r="E3148" s="404" t="s">
        <v>6589</v>
      </c>
      <c r="F3148" s="404" t="s">
        <v>6131</v>
      </c>
      <c r="G3148" s="367" t="s">
        <v>5333</v>
      </c>
      <c r="H3148" s="400" t="s">
        <v>5108</v>
      </c>
    </row>
    <row r="3149" spans="2:8" s="41" customFormat="1">
      <c r="B3149" s="403" t="s">
        <v>6620</v>
      </c>
      <c r="C3149" s="404" t="s">
        <v>6621</v>
      </c>
      <c r="D3149" s="404" t="s">
        <v>6588</v>
      </c>
      <c r="E3149" s="404" t="s">
        <v>6589</v>
      </c>
      <c r="F3149" s="404" t="s">
        <v>6131</v>
      </c>
      <c r="G3149" s="367" t="s">
        <v>5333</v>
      </c>
      <c r="H3149" s="400" t="s">
        <v>5108</v>
      </c>
    </row>
    <row r="3150" spans="2:8" s="41" customFormat="1">
      <c r="B3150" s="403" t="s">
        <v>6622</v>
      </c>
      <c r="C3150" s="404" t="s">
        <v>6623</v>
      </c>
      <c r="D3150" s="404" t="s">
        <v>6588</v>
      </c>
      <c r="E3150" s="404" t="s">
        <v>6589</v>
      </c>
      <c r="F3150" s="404" t="s">
        <v>6131</v>
      </c>
      <c r="G3150" s="367" t="s">
        <v>5333</v>
      </c>
      <c r="H3150" s="400" t="s">
        <v>5108</v>
      </c>
    </row>
    <row r="3151" spans="2:8" s="41" customFormat="1">
      <c r="B3151" s="403" t="s">
        <v>6624</v>
      </c>
      <c r="C3151" s="404" t="s">
        <v>6625</v>
      </c>
      <c r="D3151" s="404" t="s">
        <v>6588</v>
      </c>
      <c r="E3151" s="404" t="s">
        <v>6589</v>
      </c>
      <c r="F3151" s="404" t="s">
        <v>6131</v>
      </c>
      <c r="G3151" s="367" t="s">
        <v>5333</v>
      </c>
      <c r="H3151" s="400" t="s">
        <v>5108</v>
      </c>
    </row>
    <row r="3152" spans="2:8" s="41" customFormat="1">
      <c r="B3152" s="403" t="s">
        <v>6626</v>
      </c>
      <c r="C3152" s="404" t="s">
        <v>6627</v>
      </c>
      <c r="D3152" s="404" t="s">
        <v>6588</v>
      </c>
      <c r="E3152" s="404" t="s">
        <v>6589</v>
      </c>
      <c r="F3152" s="404" t="s">
        <v>6131</v>
      </c>
      <c r="G3152" s="367" t="s">
        <v>5333</v>
      </c>
      <c r="H3152" s="400" t="s">
        <v>5108</v>
      </c>
    </row>
    <row r="3153" spans="2:8" s="41" customFormat="1">
      <c r="B3153" s="403" t="s">
        <v>6628</v>
      </c>
      <c r="C3153" s="404" t="s">
        <v>6629</v>
      </c>
      <c r="D3153" s="404" t="s">
        <v>6588</v>
      </c>
      <c r="E3153" s="404" t="s">
        <v>6589</v>
      </c>
      <c r="F3153" s="404" t="s">
        <v>6131</v>
      </c>
      <c r="G3153" s="367" t="s">
        <v>5333</v>
      </c>
      <c r="H3153" s="400" t="s">
        <v>5108</v>
      </c>
    </row>
    <row r="3154" spans="2:8" s="41" customFormat="1">
      <c r="B3154" s="403" t="s">
        <v>6630</v>
      </c>
      <c r="C3154" s="404" t="s">
        <v>6631</v>
      </c>
      <c r="D3154" s="404" t="s">
        <v>6588</v>
      </c>
      <c r="E3154" s="404" t="s">
        <v>6589</v>
      </c>
      <c r="F3154" s="404" t="s">
        <v>6131</v>
      </c>
      <c r="G3154" s="367" t="s">
        <v>5333</v>
      </c>
      <c r="H3154" s="400" t="s">
        <v>5108</v>
      </c>
    </row>
    <row r="3155" spans="2:8" s="41" customFormat="1">
      <c r="B3155" s="403" t="s">
        <v>6632</v>
      </c>
      <c r="C3155" s="404" t="s">
        <v>6633</v>
      </c>
      <c r="D3155" s="404" t="s">
        <v>6588</v>
      </c>
      <c r="E3155" s="404" t="s">
        <v>6589</v>
      </c>
      <c r="F3155" s="404" t="s">
        <v>6131</v>
      </c>
      <c r="G3155" s="367" t="s">
        <v>5333</v>
      </c>
      <c r="H3155" s="400" t="s">
        <v>5108</v>
      </c>
    </row>
    <row r="3156" spans="2:8" s="41" customFormat="1">
      <c r="B3156" s="403" t="s">
        <v>6634</v>
      </c>
      <c r="C3156" s="404" t="s">
        <v>6635</v>
      </c>
      <c r="D3156" s="404" t="s">
        <v>6588</v>
      </c>
      <c r="E3156" s="404" t="s">
        <v>6589</v>
      </c>
      <c r="F3156" s="404" t="s">
        <v>6131</v>
      </c>
      <c r="G3156" s="367" t="s">
        <v>5185</v>
      </c>
      <c r="H3156" s="400" t="s">
        <v>5186</v>
      </c>
    </row>
    <row r="3157" spans="2:8" s="41" customFormat="1">
      <c r="B3157" s="403" t="s">
        <v>6636</v>
      </c>
      <c r="C3157" s="404" t="s">
        <v>6637</v>
      </c>
      <c r="D3157" s="404" t="s">
        <v>6638</v>
      </c>
      <c r="E3157" s="404" t="s">
        <v>6639</v>
      </c>
      <c r="F3157" s="404" t="s">
        <v>123</v>
      </c>
      <c r="G3157" s="367" t="s">
        <v>5185</v>
      </c>
      <c r="H3157" s="400" t="s">
        <v>5186</v>
      </c>
    </row>
    <row r="3158" spans="2:8" s="41" customFormat="1">
      <c r="B3158" s="403" t="s">
        <v>6640</v>
      </c>
      <c r="C3158" s="404" t="s">
        <v>6641</v>
      </c>
      <c r="D3158" s="404" t="s">
        <v>6638</v>
      </c>
      <c r="E3158" s="404" t="s">
        <v>6639</v>
      </c>
      <c r="F3158" s="404" t="s">
        <v>123</v>
      </c>
      <c r="G3158" s="367" t="s">
        <v>5333</v>
      </c>
      <c r="H3158" s="400" t="s">
        <v>5108</v>
      </c>
    </row>
    <row r="3159" spans="2:8" s="41" customFormat="1">
      <c r="B3159" s="403" t="s">
        <v>6642</v>
      </c>
      <c r="C3159" s="404" t="s">
        <v>6643</v>
      </c>
      <c r="D3159" s="404" t="s">
        <v>6638</v>
      </c>
      <c r="E3159" s="404" t="s">
        <v>6639</v>
      </c>
      <c r="F3159" s="404" t="s">
        <v>123</v>
      </c>
      <c r="G3159" s="367" t="s">
        <v>5185</v>
      </c>
      <c r="H3159" s="400" t="s">
        <v>5186</v>
      </c>
    </row>
    <row r="3160" spans="2:8" s="41" customFormat="1">
      <c r="B3160" s="403" t="s">
        <v>6644</v>
      </c>
      <c r="C3160" s="404" t="s">
        <v>6645</v>
      </c>
      <c r="D3160" s="404" t="s">
        <v>6638</v>
      </c>
      <c r="E3160" s="404" t="s">
        <v>6639</v>
      </c>
      <c r="F3160" s="404" t="s">
        <v>123</v>
      </c>
      <c r="G3160" s="367" t="s">
        <v>5185</v>
      </c>
      <c r="H3160" s="400" t="s">
        <v>5186</v>
      </c>
    </row>
    <row r="3161" spans="2:8" s="41" customFormat="1">
      <c r="B3161" s="403" t="s">
        <v>6646</v>
      </c>
      <c r="C3161" s="404" t="s">
        <v>6647</v>
      </c>
      <c r="D3161" s="404" t="s">
        <v>6638</v>
      </c>
      <c r="E3161" s="404" t="s">
        <v>6639</v>
      </c>
      <c r="F3161" s="404" t="s">
        <v>123</v>
      </c>
      <c r="G3161" s="367" t="s">
        <v>5185</v>
      </c>
      <c r="H3161" s="400" t="s">
        <v>5186</v>
      </c>
    </row>
    <row r="3162" spans="2:8" s="41" customFormat="1">
      <c r="B3162" s="403" t="s">
        <v>6648</v>
      </c>
      <c r="C3162" s="404" t="s">
        <v>6649</v>
      </c>
      <c r="D3162" s="404" t="s">
        <v>6638</v>
      </c>
      <c r="E3162" s="404" t="s">
        <v>6639</v>
      </c>
      <c r="F3162" s="404" t="s">
        <v>123</v>
      </c>
      <c r="G3162" s="367" t="s">
        <v>5333</v>
      </c>
      <c r="H3162" s="400" t="s">
        <v>5108</v>
      </c>
    </row>
    <row r="3163" spans="2:8" s="41" customFormat="1">
      <c r="B3163" s="403" t="s">
        <v>6650</v>
      </c>
      <c r="C3163" s="404" t="s">
        <v>6651</v>
      </c>
      <c r="D3163" s="404" t="s">
        <v>6638</v>
      </c>
      <c r="E3163" s="404" t="s">
        <v>6639</v>
      </c>
      <c r="F3163" s="404" t="s">
        <v>123</v>
      </c>
      <c r="G3163" s="367" t="s">
        <v>5333</v>
      </c>
      <c r="H3163" s="400" t="s">
        <v>5108</v>
      </c>
    </row>
    <row r="3164" spans="2:8" s="41" customFormat="1">
      <c r="B3164" s="403" t="s">
        <v>6652</v>
      </c>
      <c r="C3164" s="404" t="s">
        <v>6653</v>
      </c>
      <c r="D3164" s="404" t="s">
        <v>6638</v>
      </c>
      <c r="E3164" s="404" t="s">
        <v>6639</v>
      </c>
      <c r="F3164" s="404" t="s">
        <v>123</v>
      </c>
      <c r="G3164" s="367" t="s">
        <v>5333</v>
      </c>
      <c r="H3164" s="400" t="s">
        <v>5108</v>
      </c>
    </row>
    <row r="3165" spans="2:8" s="41" customFormat="1">
      <c r="B3165" s="403" t="s">
        <v>6654</v>
      </c>
      <c r="C3165" s="404" t="s">
        <v>6655</v>
      </c>
      <c r="D3165" s="404" t="s">
        <v>6638</v>
      </c>
      <c r="E3165" s="404" t="s">
        <v>6639</v>
      </c>
      <c r="F3165" s="404" t="s">
        <v>123</v>
      </c>
      <c r="G3165" s="367" t="s">
        <v>5333</v>
      </c>
      <c r="H3165" s="400" t="s">
        <v>5108</v>
      </c>
    </row>
    <row r="3166" spans="2:8" s="41" customFormat="1">
      <c r="B3166" s="403" t="s">
        <v>6656</v>
      </c>
      <c r="C3166" s="404" t="s">
        <v>6657</v>
      </c>
      <c r="D3166" s="404" t="s">
        <v>6638</v>
      </c>
      <c r="E3166" s="404" t="s">
        <v>6639</v>
      </c>
      <c r="F3166" s="404" t="s">
        <v>123</v>
      </c>
      <c r="G3166" s="367" t="s">
        <v>5333</v>
      </c>
      <c r="H3166" s="400" t="s">
        <v>5108</v>
      </c>
    </row>
    <row r="3167" spans="2:8" s="41" customFormat="1">
      <c r="B3167" s="403" t="s">
        <v>6658</v>
      </c>
      <c r="C3167" s="404" t="s">
        <v>6659</v>
      </c>
      <c r="D3167" s="404" t="s">
        <v>6638</v>
      </c>
      <c r="E3167" s="404" t="s">
        <v>6639</v>
      </c>
      <c r="F3167" s="404" t="s">
        <v>123</v>
      </c>
      <c r="G3167" s="367" t="s">
        <v>5333</v>
      </c>
      <c r="H3167" s="400" t="s">
        <v>5108</v>
      </c>
    </row>
    <row r="3168" spans="2:8" s="41" customFormat="1">
      <c r="B3168" s="403" t="s">
        <v>6660</v>
      </c>
      <c r="C3168" s="404" t="s">
        <v>6661</v>
      </c>
      <c r="D3168" s="404" t="s">
        <v>6638</v>
      </c>
      <c r="E3168" s="404" t="s">
        <v>6639</v>
      </c>
      <c r="F3168" s="404" t="s">
        <v>123</v>
      </c>
      <c r="G3168" s="367" t="s">
        <v>5333</v>
      </c>
      <c r="H3168" s="400" t="s">
        <v>5108</v>
      </c>
    </row>
    <row r="3169" spans="2:8" s="41" customFormat="1">
      <c r="B3169" s="403" t="s">
        <v>6662</v>
      </c>
      <c r="C3169" s="404" t="s">
        <v>6663</v>
      </c>
      <c r="D3169" s="404" t="s">
        <v>6638</v>
      </c>
      <c r="E3169" s="404" t="s">
        <v>6639</v>
      </c>
      <c r="F3169" s="404" t="s">
        <v>123</v>
      </c>
      <c r="G3169" s="367" t="s">
        <v>5333</v>
      </c>
      <c r="H3169" s="400" t="s">
        <v>5108</v>
      </c>
    </row>
    <row r="3170" spans="2:8" s="41" customFormat="1">
      <c r="B3170" s="403" t="s">
        <v>6664</v>
      </c>
      <c r="C3170" s="404" t="s">
        <v>6665</v>
      </c>
      <c r="D3170" s="404" t="s">
        <v>6638</v>
      </c>
      <c r="E3170" s="404" t="s">
        <v>6639</v>
      </c>
      <c r="F3170" s="404" t="s">
        <v>123</v>
      </c>
      <c r="G3170" s="367" t="s">
        <v>5333</v>
      </c>
      <c r="H3170" s="400" t="s">
        <v>5108</v>
      </c>
    </row>
    <row r="3171" spans="2:8" s="41" customFormat="1">
      <c r="B3171" s="403" t="s">
        <v>6666</v>
      </c>
      <c r="C3171" s="404" t="s">
        <v>6667</v>
      </c>
      <c r="D3171" s="404" t="s">
        <v>6638</v>
      </c>
      <c r="E3171" s="404" t="s">
        <v>6639</v>
      </c>
      <c r="F3171" s="404" t="s">
        <v>123</v>
      </c>
      <c r="G3171" s="367" t="s">
        <v>5333</v>
      </c>
      <c r="H3171" s="400" t="s">
        <v>5108</v>
      </c>
    </row>
    <row r="3172" spans="2:8" s="41" customFormat="1">
      <c r="B3172" s="403" t="s">
        <v>6668</v>
      </c>
      <c r="C3172" s="404" t="s">
        <v>6669</v>
      </c>
      <c r="D3172" s="404" t="s">
        <v>6638</v>
      </c>
      <c r="E3172" s="404" t="s">
        <v>6639</v>
      </c>
      <c r="F3172" s="404" t="s">
        <v>123</v>
      </c>
      <c r="G3172" s="367" t="s">
        <v>5333</v>
      </c>
      <c r="H3172" s="400" t="s">
        <v>5108</v>
      </c>
    </row>
    <row r="3173" spans="2:8" s="41" customFormat="1">
      <c r="B3173" s="403" t="s">
        <v>6670</v>
      </c>
      <c r="C3173" s="404" t="s">
        <v>6671</v>
      </c>
      <c r="D3173" s="404" t="s">
        <v>6638</v>
      </c>
      <c r="E3173" s="404" t="s">
        <v>6639</v>
      </c>
      <c r="F3173" s="404" t="s">
        <v>123</v>
      </c>
      <c r="G3173" s="367" t="s">
        <v>5333</v>
      </c>
      <c r="H3173" s="400" t="s">
        <v>5108</v>
      </c>
    </row>
    <row r="3174" spans="2:8" s="41" customFormat="1">
      <c r="B3174" s="403" t="s">
        <v>6672</v>
      </c>
      <c r="C3174" s="404" t="s">
        <v>6673</v>
      </c>
      <c r="D3174" s="404" t="s">
        <v>6638</v>
      </c>
      <c r="E3174" s="404" t="s">
        <v>6639</v>
      </c>
      <c r="F3174" s="404" t="s">
        <v>123</v>
      </c>
      <c r="G3174" s="367" t="s">
        <v>5333</v>
      </c>
      <c r="H3174" s="400" t="s">
        <v>5108</v>
      </c>
    </row>
    <row r="3175" spans="2:8" s="41" customFormat="1">
      <c r="B3175" s="403" t="s">
        <v>6674</v>
      </c>
      <c r="C3175" s="404" t="s">
        <v>6675</v>
      </c>
      <c r="D3175" s="404" t="s">
        <v>6638</v>
      </c>
      <c r="E3175" s="404" t="s">
        <v>6639</v>
      </c>
      <c r="F3175" s="404" t="s">
        <v>123</v>
      </c>
      <c r="G3175" s="367" t="s">
        <v>5333</v>
      </c>
      <c r="H3175" s="400" t="s">
        <v>5108</v>
      </c>
    </row>
    <row r="3176" spans="2:8" s="41" customFormat="1">
      <c r="B3176" s="403" t="s">
        <v>6676</v>
      </c>
      <c r="C3176" s="404" t="s">
        <v>6677</v>
      </c>
      <c r="D3176" s="404" t="s">
        <v>6638</v>
      </c>
      <c r="E3176" s="404" t="s">
        <v>6639</v>
      </c>
      <c r="F3176" s="404" t="s">
        <v>123</v>
      </c>
      <c r="G3176" s="367" t="s">
        <v>5333</v>
      </c>
      <c r="H3176" s="400" t="s">
        <v>5108</v>
      </c>
    </row>
    <row r="3177" spans="2:8" s="41" customFormat="1">
      <c r="B3177" s="403" t="s">
        <v>6678</v>
      </c>
      <c r="C3177" s="404" t="s">
        <v>6679</v>
      </c>
      <c r="D3177" s="404" t="s">
        <v>6680</v>
      </c>
      <c r="E3177" s="404" t="s">
        <v>6681</v>
      </c>
      <c r="F3177" s="404" t="s">
        <v>123</v>
      </c>
      <c r="G3177" s="367" t="s">
        <v>5333</v>
      </c>
      <c r="H3177" s="400" t="s">
        <v>5108</v>
      </c>
    </row>
    <row r="3178" spans="2:8" s="41" customFormat="1">
      <c r="B3178" s="403" t="s">
        <v>6682</v>
      </c>
      <c r="C3178" s="404" t="s">
        <v>6683</v>
      </c>
      <c r="D3178" s="404" t="s">
        <v>6680</v>
      </c>
      <c r="E3178" s="404" t="s">
        <v>6681</v>
      </c>
      <c r="F3178" s="404" t="s">
        <v>123</v>
      </c>
      <c r="G3178" s="367" t="s">
        <v>5333</v>
      </c>
      <c r="H3178" s="400" t="s">
        <v>5108</v>
      </c>
    </row>
    <row r="3179" spans="2:8" s="41" customFormat="1">
      <c r="B3179" s="403" t="s">
        <v>6684</v>
      </c>
      <c r="C3179" s="404" t="s">
        <v>6685</v>
      </c>
      <c r="D3179" s="404" t="s">
        <v>6680</v>
      </c>
      <c r="E3179" s="404" t="s">
        <v>6681</v>
      </c>
      <c r="F3179" s="404" t="s">
        <v>123</v>
      </c>
      <c r="G3179" s="367" t="s">
        <v>5333</v>
      </c>
      <c r="H3179" s="400" t="s">
        <v>5108</v>
      </c>
    </row>
    <row r="3180" spans="2:8" s="41" customFormat="1">
      <c r="B3180" s="403" t="s">
        <v>6686</v>
      </c>
      <c r="C3180" s="404" t="s">
        <v>6687</v>
      </c>
      <c r="D3180" s="404" t="s">
        <v>6680</v>
      </c>
      <c r="E3180" s="404" t="s">
        <v>6681</v>
      </c>
      <c r="F3180" s="404" t="s">
        <v>123</v>
      </c>
      <c r="G3180" s="367" t="s">
        <v>5333</v>
      </c>
      <c r="H3180" s="400" t="s">
        <v>5108</v>
      </c>
    </row>
    <row r="3181" spans="2:8" s="41" customFormat="1">
      <c r="B3181" s="403" t="s">
        <v>6688</v>
      </c>
      <c r="C3181" s="404" t="s">
        <v>6689</v>
      </c>
      <c r="D3181" s="404" t="s">
        <v>6680</v>
      </c>
      <c r="E3181" s="404" t="s">
        <v>6681</v>
      </c>
      <c r="F3181" s="404" t="s">
        <v>123</v>
      </c>
      <c r="G3181" s="367" t="s">
        <v>5333</v>
      </c>
      <c r="H3181" s="400" t="s">
        <v>5108</v>
      </c>
    </row>
    <row r="3182" spans="2:8" s="41" customFormat="1">
      <c r="B3182" s="403" t="s">
        <v>6690</v>
      </c>
      <c r="C3182" s="404" t="s">
        <v>6691</v>
      </c>
      <c r="D3182" s="404" t="s">
        <v>6680</v>
      </c>
      <c r="E3182" s="404" t="s">
        <v>6681</v>
      </c>
      <c r="F3182" s="404" t="s">
        <v>123</v>
      </c>
      <c r="G3182" s="367" t="s">
        <v>5333</v>
      </c>
      <c r="H3182" s="400" t="s">
        <v>5108</v>
      </c>
    </row>
    <row r="3183" spans="2:8" s="41" customFormat="1">
      <c r="B3183" s="403" t="s">
        <v>6692</v>
      </c>
      <c r="C3183" s="404" t="s">
        <v>6693</v>
      </c>
      <c r="D3183" s="404" t="s">
        <v>6680</v>
      </c>
      <c r="E3183" s="404" t="s">
        <v>6681</v>
      </c>
      <c r="F3183" s="404" t="s">
        <v>123</v>
      </c>
      <c r="G3183" s="367" t="s">
        <v>5333</v>
      </c>
      <c r="H3183" s="400" t="s">
        <v>5108</v>
      </c>
    </row>
    <row r="3184" spans="2:8" s="41" customFormat="1">
      <c r="B3184" s="403" t="s">
        <v>6694</v>
      </c>
      <c r="C3184" s="404" t="s">
        <v>6695</v>
      </c>
      <c r="D3184" s="404" t="s">
        <v>6680</v>
      </c>
      <c r="E3184" s="404" t="s">
        <v>6681</v>
      </c>
      <c r="F3184" s="404" t="s">
        <v>123</v>
      </c>
      <c r="G3184" s="367" t="s">
        <v>5333</v>
      </c>
      <c r="H3184" s="400" t="s">
        <v>5108</v>
      </c>
    </row>
    <row r="3185" spans="2:8" s="41" customFormat="1">
      <c r="B3185" s="403" t="s">
        <v>6696</v>
      </c>
      <c r="C3185" s="404" t="s">
        <v>6697</v>
      </c>
      <c r="D3185" s="404" t="s">
        <v>6680</v>
      </c>
      <c r="E3185" s="404" t="s">
        <v>6681</v>
      </c>
      <c r="F3185" s="404" t="s">
        <v>123</v>
      </c>
      <c r="G3185" s="367" t="s">
        <v>5333</v>
      </c>
      <c r="H3185" s="400" t="s">
        <v>5108</v>
      </c>
    </row>
    <row r="3186" spans="2:8" s="41" customFormat="1">
      <c r="B3186" s="403" t="s">
        <v>6698</v>
      </c>
      <c r="C3186" s="404" t="s">
        <v>6699</v>
      </c>
      <c r="D3186" s="404" t="s">
        <v>6680</v>
      </c>
      <c r="E3186" s="404" t="s">
        <v>6681</v>
      </c>
      <c r="F3186" s="404" t="s">
        <v>123</v>
      </c>
      <c r="G3186" s="367" t="s">
        <v>5333</v>
      </c>
      <c r="H3186" s="400" t="s">
        <v>5108</v>
      </c>
    </row>
    <row r="3187" spans="2:8" s="41" customFormat="1">
      <c r="B3187" s="403" t="s">
        <v>6700</v>
      </c>
      <c r="C3187" s="404" t="s">
        <v>6701</v>
      </c>
      <c r="D3187" s="404" t="s">
        <v>6680</v>
      </c>
      <c r="E3187" s="404" t="s">
        <v>6681</v>
      </c>
      <c r="F3187" s="404" t="s">
        <v>123</v>
      </c>
      <c r="G3187" s="367" t="s">
        <v>5333</v>
      </c>
      <c r="H3187" s="400" t="s">
        <v>5108</v>
      </c>
    </row>
    <row r="3188" spans="2:8" s="41" customFormat="1">
      <c r="B3188" s="403" t="s">
        <v>6702</v>
      </c>
      <c r="C3188" s="404" t="s">
        <v>6703</v>
      </c>
      <c r="D3188" s="404" t="s">
        <v>6680</v>
      </c>
      <c r="E3188" s="404" t="s">
        <v>6681</v>
      </c>
      <c r="F3188" s="404" t="s">
        <v>123</v>
      </c>
      <c r="G3188" s="367" t="s">
        <v>5333</v>
      </c>
      <c r="H3188" s="400" t="s">
        <v>5108</v>
      </c>
    </row>
    <row r="3189" spans="2:8" s="41" customFormat="1">
      <c r="B3189" s="403" t="s">
        <v>6704</v>
      </c>
      <c r="C3189" s="404" t="s">
        <v>6705</v>
      </c>
      <c r="D3189" s="404" t="s">
        <v>6680</v>
      </c>
      <c r="E3189" s="404" t="s">
        <v>6681</v>
      </c>
      <c r="F3189" s="404" t="s">
        <v>123</v>
      </c>
      <c r="G3189" s="367" t="s">
        <v>5333</v>
      </c>
      <c r="H3189" s="400" t="s">
        <v>5108</v>
      </c>
    </row>
    <row r="3190" spans="2:8" s="41" customFormat="1">
      <c r="B3190" s="403" t="s">
        <v>6706</v>
      </c>
      <c r="C3190" s="404" t="s">
        <v>6707</v>
      </c>
      <c r="D3190" s="404" t="s">
        <v>6680</v>
      </c>
      <c r="E3190" s="404" t="s">
        <v>6681</v>
      </c>
      <c r="F3190" s="404" t="s">
        <v>123</v>
      </c>
      <c r="G3190" s="367" t="s">
        <v>5333</v>
      </c>
      <c r="H3190" s="400" t="s">
        <v>5108</v>
      </c>
    </row>
    <row r="3191" spans="2:8" s="41" customFormat="1">
      <c r="B3191" s="403" t="s">
        <v>6708</v>
      </c>
      <c r="C3191" s="404" t="s">
        <v>6709</v>
      </c>
      <c r="D3191" s="404" t="s">
        <v>6680</v>
      </c>
      <c r="E3191" s="404" t="s">
        <v>6681</v>
      </c>
      <c r="F3191" s="404" t="s">
        <v>123</v>
      </c>
      <c r="G3191" s="367" t="s">
        <v>5333</v>
      </c>
      <c r="H3191" s="400" t="s">
        <v>5108</v>
      </c>
    </row>
    <row r="3192" spans="2:8" s="41" customFormat="1">
      <c r="B3192" s="403" t="s">
        <v>6710</v>
      </c>
      <c r="C3192" s="404" t="s">
        <v>6711</v>
      </c>
      <c r="D3192" s="404" t="s">
        <v>6680</v>
      </c>
      <c r="E3192" s="404" t="s">
        <v>6681</v>
      </c>
      <c r="F3192" s="404" t="s">
        <v>123</v>
      </c>
      <c r="G3192" s="367" t="s">
        <v>5333</v>
      </c>
      <c r="H3192" s="400" t="s">
        <v>5108</v>
      </c>
    </row>
    <row r="3193" spans="2:8" s="41" customFormat="1">
      <c r="B3193" s="403" t="s">
        <v>6712</v>
      </c>
      <c r="C3193" s="404" t="s">
        <v>6713</v>
      </c>
      <c r="D3193" s="404" t="s">
        <v>6680</v>
      </c>
      <c r="E3193" s="404" t="s">
        <v>6681</v>
      </c>
      <c r="F3193" s="404" t="s">
        <v>123</v>
      </c>
      <c r="G3193" s="367" t="s">
        <v>5333</v>
      </c>
      <c r="H3193" s="400" t="s">
        <v>5108</v>
      </c>
    </row>
    <row r="3194" spans="2:8" s="41" customFormat="1">
      <c r="B3194" s="403" t="s">
        <v>6714</v>
      </c>
      <c r="C3194" s="404" t="s">
        <v>6715</v>
      </c>
      <c r="D3194" s="404" t="s">
        <v>6680</v>
      </c>
      <c r="E3194" s="404" t="s">
        <v>6681</v>
      </c>
      <c r="F3194" s="404" t="s">
        <v>123</v>
      </c>
      <c r="G3194" s="367" t="s">
        <v>5333</v>
      </c>
      <c r="H3194" s="400" t="s">
        <v>5108</v>
      </c>
    </row>
    <row r="3195" spans="2:8" s="41" customFormat="1">
      <c r="B3195" s="403" t="s">
        <v>6716</v>
      </c>
      <c r="C3195" s="404" t="s">
        <v>6717</v>
      </c>
      <c r="D3195" s="404" t="s">
        <v>6680</v>
      </c>
      <c r="E3195" s="404" t="s">
        <v>6681</v>
      </c>
      <c r="F3195" s="404" t="s">
        <v>123</v>
      </c>
      <c r="G3195" s="367" t="s">
        <v>5333</v>
      </c>
      <c r="H3195" s="400" t="s">
        <v>5108</v>
      </c>
    </row>
    <row r="3196" spans="2:8" s="41" customFormat="1">
      <c r="B3196" s="403" t="s">
        <v>6718</v>
      </c>
      <c r="C3196" s="404" t="s">
        <v>6719</v>
      </c>
      <c r="D3196" s="404" t="s">
        <v>6680</v>
      </c>
      <c r="E3196" s="404" t="s">
        <v>6681</v>
      </c>
      <c r="F3196" s="404" t="s">
        <v>123</v>
      </c>
      <c r="G3196" s="367" t="s">
        <v>5333</v>
      </c>
      <c r="H3196" s="400" t="s">
        <v>5108</v>
      </c>
    </row>
    <row r="3197" spans="2:8" s="41" customFormat="1">
      <c r="B3197" s="403" t="s">
        <v>6720</v>
      </c>
      <c r="C3197" s="404" t="s">
        <v>6721</v>
      </c>
      <c r="D3197" s="404" t="s">
        <v>6680</v>
      </c>
      <c r="E3197" s="404" t="s">
        <v>6681</v>
      </c>
      <c r="F3197" s="404" t="s">
        <v>123</v>
      </c>
      <c r="G3197" s="367" t="s">
        <v>5333</v>
      </c>
      <c r="H3197" s="400" t="s">
        <v>5108</v>
      </c>
    </row>
    <row r="3198" spans="2:8" s="41" customFormat="1">
      <c r="B3198" s="403" t="s">
        <v>6722</v>
      </c>
      <c r="C3198" s="404" t="s">
        <v>6723</v>
      </c>
      <c r="D3198" s="404" t="s">
        <v>6724</v>
      </c>
      <c r="E3198" s="404" t="s">
        <v>6725</v>
      </c>
      <c r="F3198" s="404" t="s">
        <v>123</v>
      </c>
      <c r="G3198" s="367" t="s">
        <v>5133</v>
      </c>
      <c r="H3198" s="400" t="s">
        <v>5108</v>
      </c>
    </row>
    <row r="3199" spans="2:8" s="41" customFormat="1">
      <c r="B3199" s="403" t="s">
        <v>6726</v>
      </c>
      <c r="C3199" s="404" t="s">
        <v>6727</v>
      </c>
      <c r="D3199" s="404" t="s">
        <v>6724</v>
      </c>
      <c r="E3199" s="404" t="s">
        <v>6725</v>
      </c>
      <c r="F3199" s="404" t="s">
        <v>123</v>
      </c>
      <c r="G3199" s="367" t="s">
        <v>5133</v>
      </c>
      <c r="H3199" s="400" t="s">
        <v>5108</v>
      </c>
    </row>
    <row r="3200" spans="2:8" s="41" customFormat="1">
      <c r="B3200" s="403" t="s">
        <v>6728</v>
      </c>
      <c r="C3200" s="404" t="s">
        <v>6729</v>
      </c>
      <c r="D3200" s="404" t="s">
        <v>6724</v>
      </c>
      <c r="E3200" s="404" t="s">
        <v>6725</v>
      </c>
      <c r="F3200" s="404" t="s">
        <v>123</v>
      </c>
      <c r="G3200" s="367" t="s">
        <v>5133</v>
      </c>
      <c r="H3200" s="400" t="s">
        <v>5108</v>
      </c>
    </row>
    <row r="3201" spans="2:8" s="41" customFormat="1">
      <c r="B3201" s="403" t="s">
        <v>6730</v>
      </c>
      <c r="C3201" s="404" t="s">
        <v>6731</v>
      </c>
      <c r="D3201" s="404" t="s">
        <v>6724</v>
      </c>
      <c r="E3201" s="404" t="s">
        <v>6725</v>
      </c>
      <c r="F3201" s="404" t="s">
        <v>123</v>
      </c>
      <c r="G3201" s="367" t="s">
        <v>5133</v>
      </c>
      <c r="H3201" s="400" t="s">
        <v>5108</v>
      </c>
    </row>
    <row r="3202" spans="2:8" s="41" customFormat="1">
      <c r="B3202" s="403" t="s">
        <v>6732</v>
      </c>
      <c r="C3202" s="404" t="s">
        <v>6733</v>
      </c>
      <c r="D3202" s="404" t="s">
        <v>6724</v>
      </c>
      <c r="E3202" s="404" t="s">
        <v>6725</v>
      </c>
      <c r="F3202" s="404" t="s">
        <v>123</v>
      </c>
      <c r="G3202" s="367" t="s">
        <v>5133</v>
      </c>
      <c r="H3202" s="400" t="s">
        <v>5108</v>
      </c>
    </row>
    <row r="3203" spans="2:8" s="41" customFormat="1">
      <c r="B3203" s="403" t="s">
        <v>6734</v>
      </c>
      <c r="C3203" s="404" t="s">
        <v>6735</v>
      </c>
      <c r="D3203" s="404" t="s">
        <v>6724</v>
      </c>
      <c r="E3203" s="404" t="s">
        <v>6725</v>
      </c>
      <c r="F3203" s="404" t="s">
        <v>123</v>
      </c>
      <c r="G3203" s="367" t="s">
        <v>5133</v>
      </c>
      <c r="H3203" s="400" t="s">
        <v>5108</v>
      </c>
    </row>
    <row r="3204" spans="2:8" s="41" customFormat="1">
      <c r="B3204" s="403" t="s">
        <v>6736</v>
      </c>
      <c r="C3204" s="404" t="s">
        <v>6737</v>
      </c>
      <c r="D3204" s="404" t="s">
        <v>6724</v>
      </c>
      <c r="E3204" s="404" t="s">
        <v>6725</v>
      </c>
      <c r="F3204" s="404" t="s">
        <v>123</v>
      </c>
      <c r="G3204" s="367" t="s">
        <v>5133</v>
      </c>
      <c r="H3204" s="400" t="s">
        <v>5108</v>
      </c>
    </row>
    <row r="3205" spans="2:8" s="41" customFormat="1">
      <c r="B3205" s="403" t="s">
        <v>6738</v>
      </c>
      <c r="C3205" s="404" t="s">
        <v>6739</v>
      </c>
      <c r="D3205" s="404" t="s">
        <v>6724</v>
      </c>
      <c r="E3205" s="404" t="s">
        <v>6725</v>
      </c>
      <c r="F3205" s="404" t="s">
        <v>123</v>
      </c>
      <c r="G3205" s="367" t="s">
        <v>5133</v>
      </c>
      <c r="H3205" s="400" t="s">
        <v>5108</v>
      </c>
    </row>
    <row r="3206" spans="2:8" s="41" customFormat="1">
      <c r="B3206" s="403" t="s">
        <v>6740</v>
      </c>
      <c r="C3206" s="404" t="s">
        <v>6741</v>
      </c>
      <c r="D3206" s="404" t="s">
        <v>6724</v>
      </c>
      <c r="E3206" s="404" t="s">
        <v>6725</v>
      </c>
      <c r="F3206" s="404" t="s">
        <v>123</v>
      </c>
      <c r="G3206" s="367" t="s">
        <v>5133</v>
      </c>
      <c r="H3206" s="400" t="s">
        <v>5108</v>
      </c>
    </row>
    <row r="3207" spans="2:8" s="41" customFormat="1">
      <c r="B3207" s="403" t="s">
        <v>6742</v>
      </c>
      <c r="C3207" s="404" t="s">
        <v>6743</v>
      </c>
      <c r="D3207" s="404" t="s">
        <v>6724</v>
      </c>
      <c r="E3207" s="404" t="s">
        <v>6725</v>
      </c>
      <c r="F3207" s="404" t="s">
        <v>123</v>
      </c>
      <c r="G3207" s="367" t="s">
        <v>5133</v>
      </c>
      <c r="H3207" s="400" t="s">
        <v>5108</v>
      </c>
    </row>
    <row r="3208" spans="2:8" s="41" customFormat="1">
      <c r="B3208" s="403" t="s">
        <v>6744</v>
      </c>
      <c r="C3208" s="404" t="s">
        <v>6745</v>
      </c>
      <c r="D3208" s="404" t="s">
        <v>6724</v>
      </c>
      <c r="E3208" s="404" t="s">
        <v>6725</v>
      </c>
      <c r="F3208" s="404" t="s">
        <v>123</v>
      </c>
      <c r="G3208" s="367" t="s">
        <v>5133</v>
      </c>
      <c r="H3208" s="400" t="s">
        <v>5108</v>
      </c>
    </row>
    <row r="3209" spans="2:8" s="41" customFormat="1">
      <c r="B3209" s="403" t="s">
        <v>6746</v>
      </c>
      <c r="C3209" s="404" t="s">
        <v>6747</v>
      </c>
      <c r="D3209" s="404" t="s">
        <v>6724</v>
      </c>
      <c r="E3209" s="404" t="s">
        <v>6725</v>
      </c>
      <c r="F3209" s="404" t="s">
        <v>123</v>
      </c>
      <c r="G3209" s="367" t="s">
        <v>5133</v>
      </c>
      <c r="H3209" s="400" t="s">
        <v>5108</v>
      </c>
    </row>
    <row r="3210" spans="2:8" s="41" customFormat="1">
      <c r="B3210" s="403" t="s">
        <v>6748</v>
      </c>
      <c r="C3210" s="404" t="s">
        <v>6749</v>
      </c>
      <c r="D3210" s="404" t="s">
        <v>6724</v>
      </c>
      <c r="E3210" s="404" t="s">
        <v>6725</v>
      </c>
      <c r="F3210" s="404" t="s">
        <v>123</v>
      </c>
      <c r="G3210" s="367" t="s">
        <v>5133</v>
      </c>
      <c r="H3210" s="400" t="s">
        <v>5108</v>
      </c>
    </row>
    <row r="3211" spans="2:8" s="41" customFormat="1">
      <c r="B3211" s="403" t="s">
        <v>6750</v>
      </c>
      <c r="C3211" s="404" t="s">
        <v>6751</v>
      </c>
      <c r="D3211" s="404" t="s">
        <v>6724</v>
      </c>
      <c r="E3211" s="404" t="s">
        <v>6725</v>
      </c>
      <c r="F3211" s="404" t="s">
        <v>123</v>
      </c>
      <c r="G3211" s="367" t="s">
        <v>5133</v>
      </c>
      <c r="H3211" s="400" t="s">
        <v>5108</v>
      </c>
    </row>
    <row r="3212" spans="2:8" s="41" customFormat="1">
      <c r="B3212" s="403" t="s">
        <v>6752</v>
      </c>
      <c r="C3212" s="404" t="s">
        <v>6753</v>
      </c>
      <c r="D3212" s="404" t="s">
        <v>6724</v>
      </c>
      <c r="E3212" s="404" t="s">
        <v>6725</v>
      </c>
      <c r="F3212" s="404" t="s">
        <v>123</v>
      </c>
      <c r="G3212" s="367" t="s">
        <v>5133</v>
      </c>
      <c r="H3212" s="400" t="s">
        <v>5108</v>
      </c>
    </row>
    <row r="3213" spans="2:8" s="41" customFormat="1">
      <c r="B3213" s="403" t="s">
        <v>6754</v>
      </c>
      <c r="C3213" s="404" t="s">
        <v>6755</v>
      </c>
      <c r="D3213" s="404" t="s">
        <v>6724</v>
      </c>
      <c r="E3213" s="404" t="s">
        <v>6725</v>
      </c>
      <c r="F3213" s="404" t="s">
        <v>123</v>
      </c>
      <c r="G3213" s="367" t="s">
        <v>5133</v>
      </c>
      <c r="H3213" s="400" t="s">
        <v>5108</v>
      </c>
    </row>
    <row r="3214" spans="2:8" s="41" customFormat="1">
      <c r="B3214" s="403" t="s">
        <v>6756</v>
      </c>
      <c r="C3214" s="404" t="s">
        <v>6757</v>
      </c>
      <c r="D3214" s="404" t="s">
        <v>6724</v>
      </c>
      <c r="E3214" s="404" t="s">
        <v>6725</v>
      </c>
      <c r="F3214" s="404" t="s">
        <v>123</v>
      </c>
      <c r="G3214" s="367" t="s">
        <v>5133</v>
      </c>
      <c r="H3214" s="400" t="s">
        <v>5108</v>
      </c>
    </row>
    <row r="3215" spans="2:8" s="41" customFormat="1">
      <c r="B3215" s="403" t="s">
        <v>6758</v>
      </c>
      <c r="C3215" s="404" t="s">
        <v>6759</v>
      </c>
      <c r="D3215" s="404" t="s">
        <v>6760</v>
      </c>
      <c r="E3215" s="404" t="s">
        <v>6761</v>
      </c>
      <c r="F3215" s="404" t="s">
        <v>123</v>
      </c>
      <c r="G3215" s="367" t="s">
        <v>5185</v>
      </c>
      <c r="H3215" s="400" t="s">
        <v>5186</v>
      </c>
    </row>
    <row r="3216" spans="2:8" s="41" customFormat="1">
      <c r="B3216" s="403" t="s">
        <v>6762</v>
      </c>
      <c r="C3216" s="404" t="s">
        <v>6763</v>
      </c>
      <c r="D3216" s="404" t="s">
        <v>6760</v>
      </c>
      <c r="E3216" s="404" t="s">
        <v>6761</v>
      </c>
      <c r="F3216" s="404" t="s">
        <v>123</v>
      </c>
      <c r="G3216" s="367" t="s">
        <v>5107</v>
      </c>
      <c r="H3216" s="400" t="s">
        <v>5108</v>
      </c>
    </row>
    <row r="3217" spans="2:8" s="41" customFormat="1">
      <c r="B3217" s="403" t="s">
        <v>6764</v>
      </c>
      <c r="C3217" s="404" t="s">
        <v>6765</v>
      </c>
      <c r="D3217" s="404" t="s">
        <v>6760</v>
      </c>
      <c r="E3217" s="404" t="s">
        <v>6761</v>
      </c>
      <c r="F3217" s="404" t="s">
        <v>123</v>
      </c>
      <c r="G3217" s="367" t="s">
        <v>5107</v>
      </c>
      <c r="H3217" s="400" t="s">
        <v>5108</v>
      </c>
    </row>
    <row r="3218" spans="2:8" s="41" customFormat="1">
      <c r="B3218" s="403" t="s">
        <v>6766</v>
      </c>
      <c r="C3218" s="404" t="s">
        <v>6767</v>
      </c>
      <c r="D3218" s="404" t="s">
        <v>6760</v>
      </c>
      <c r="E3218" s="404" t="s">
        <v>6761</v>
      </c>
      <c r="F3218" s="404" t="s">
        <v>123</v>
      </c>
      <c r="G3218" s="367" t="s">
        <v>5185</v>
      </c>
      <c r="H3218" s="400" t="s">
        <v>5186</v>
      </c>
    </row>
    <row r="3219" spans="2:8" s="41" customFormat="1">
      <c r="B3219" s="403" t="s">
        <v>6768</v>
      </c>
      <c r="C3219" s="404" t="s">
        <v>6769</v>
      </c>
      <c r="D3219" s="404" t="s">
        <v>6760</v>
      </c>
      <c r="E3219" s="404" t="s">
        <v>6761</v>
      </c>
      <c r="F3219" s="404" t="s">
        <v>123</v>
      </c>
      <c r="G3219" s="367" t="s">
        <v>5107</v>
      </c>
      <c r="H3219" s="400" t="s">
        <v>5108</v>
      </c>
    </row>
    <row r="3220" spans="2:8" s="41" customFormat="1">
      <c r="B3220" s="403" t="s">
        <v>6770</v>
      </c>
      <c r="C3220" s="404" t="s">
        <v>6771</v>
      </c>
      <c r="D3220" s="404" t="s">
        <v>6760</v>
      </c>
      <c r="E3220" s="404" t="s">
        <v>6761</v>
      </c>
      <c r="F3220" s="404" t="s">
        <v>123</v>
      </c>
      <c r="G3220" s="367" t="s">
        <v>5182</v>
      </c>
      <c r="H3220" s="400" t="s">
        <v>5108</v>
      </c>
    </row>
    <row r="3221" spans="2:8" s="41" customFormat="1">
      <c r="B3221" s="403" t="s">
        <v>6772</v>
      </c>
      <c r="C3221" s="404" t="s">
        <v>6773</v>
      </c>
      <c r="D3221" s="404" t="s">
        <v>6760</v>
      </c>
      <c r="E3221" s="404" t="s">
        <v>6761</v>
      </c>
      <c r="F3221" s="404" t="s">
        <v>123</v>
      </c>
      <c r="G3221" s="367" t="s">
        <v>5182</v>
      </c>
      <c r="H3221" s="400" t="s">
        <v>5108</v>
      </c>
    </row>
    <row r="3222" spans="2:8" s="41" customFormat="1">
      <c r="B3222" s="403" t="s">
        <v>6774</v>
      </c>
      <c r="C3222" s="404" t="s">
        <v>6775</v>
      </c>
      <c r="D3222" s="404" t="s">
        <v>6760</v>
      </c>
      <c r="E3222" s="404" t="s">
        <v>6761</v>
      </c>
      <c r="F3222" s="404" t="s">
        <v>123</v>
      </c>
      <c r="G3222" s="367" t="s">
        <v>5185</v>
      </c>
      <c r="H3222" s="400" t="s">
        <v>5186</v>
      </c>
    </row>
    <row r="3223" spans="2:8" s="41" customFormat="1">
      <c r="B3223" s="403" t="s">
        <v>6776</v>
      </c>
      <c r="C3223" s="404" t="s">
        <v>6777</v>
      </c>
      <c r="D3223" s="404" t="s">
        <v>6760</v>
      </c>
      <c r="E3223" s="404" t="s">
        <v>6761</v>
      </c>
      <c r="F3223" s="404" t="s">
        <v>123</v>
      </c>
      <c r="G3223" s="367" t="s">
        <v>5107</v>
      </c>
      <c r="H3223" s="400" t="s">
        <v>5108</v>
      </c>
    </row>
    <row r="3224" spans="2:8" s="41" customFormat="1">
      <c r="B3224" s="403" t="s">
        <v>6778</v>
      </c>
      <c r="C3224" s="404" t="s">
        <v>6779</v>
      </c>
      <c r="D3224" s="404" t="s">
        <v>6760</v>
      </c>
      <c r="E3224" s="404" t="s">
        <v>6761</v>
      </c>
      <c r="F3224" s="404" t="s">
        <v>123</v>
      </c>
      <c r="G3224" s="367" t="s">
        <v>5107</v>
      </c>
      <c r="H3224" s="400" t="s">
        <v>5108</v>
      </c>
    </row>
    <row r="3225" spans="2:8" s="41" customFormat="1">
      <c r="B3225" s="403" t="s">
        <v>6780</v>
      </c>
      <c r="C3225" s="404" t="s">
        <v>6781</v>
      </c>
      <c r="D3225" s="404" t="s">
        <v>6760</v>
      </c>
      <c r="E3225" s="404" t="s">
        <v>6761</v>
      </c>
      <c r="F3225" s="404" t="s">
        <v>123</v>
      </c>
      <c r="G3225" s="367" t="s">
        <v>5107</v>
      </c>
      <c r="H3225" s="400" t="s">
        <v>5108</v>
      </c>
    </row>
    <row r="3226" spans="2:8" s="41" customFormat="1">
      <c r="B3226" s="403" t="s">
        <v>6782</v>
      </c>
      <c r="C3226" s="404" t="s">
        <v>6783</v>
      </c>
      <c r="D3226" s="404" t="s">
        <v>6760</v>
      </c>
      <c r="E3226" s="404" t="s">
        <v>6761</v>
      </c>
      <c r="F3226" s="404" t="s">
        <v>123</v>
      </c>
      <c r="G3226" s="367" t="s">
        <v>5185</v>
      </c>
      <c r="H3226" s="400" t="s">
        <v>5186</v>
      </c>
    </row>
    <row r="3227" spans="2:8" s="41" customFormat="1">
      <c r="B3227" s="403" t="s">
        <v>6784</v>
      </c>
      <c r="C3227" s="404" t="s">
        <v>6785</v>
      </c>
      <c r="D3227" s="404" t="s">
        <v>6760</v>
      </c>
      <c r="E3227" s="404" t="s">
        <v>6761</v>
      </c>
      <c r="F3227" s="404" t="s">
        <v>123</v>
      </c>
      <c r="G3227" s="367" t="s">
        <v>5107</v>
      </c>
      <c r="H3227" s="400" t="s">
        <v>5108</v>
      </c>
    </row>
    <row r="3228" spans="2:8" s="41" customFormat="1">
      <c r="B3228" s="403" t="s">
        <v>6786</v>
      </c>
      <c r="C3228" s="404" t="s">
        <v>6787</v>
      </c>
      <c r="D3228" s="404" t="s">
        <v>6760</v>
      </c>
      <c r="E3228" s="404" t="s">
        <v>6761</v>
      </c>
      <c r="F3228" s="404" t="s">
        <v>123</v>
      </c>
      <c r="G3228" s="367" t="s">
        <v>5107</v>
      </c>
      <c r="H3228" s="400" t="s">
        <v>5108</v>
      </c>
    </row>
    <row r="3229" spans="2:8" s="41" customFormat="1">
      <c r="B3229" s="403" t="s">
        <v>6788</v>
      </c>
      <c r="C3229" s="404" t="s">
        <v>6789</v>
      </c>
      <c r="D3229" s="404" t="s">
        <v>6760</v>
      </c>
      <c r="E3229" s="404" t="s">
        <v>6761</v>
      </c>
      <c r="F3229" s="404" t="s">
        <v>123</v>
      </c>
      <c r="G3229" s="367" t="s">
        <v>5107</v>
      </c>
      <c r="H3229" s="400" t="s">
        <v>5108</v>
      </c>
    </row>
    <row r="3230" spans="2:8" s="41" customFormat="1">
      <c r="B3230" s="403" t="s">
        <v>6790</v>
      </c>
      <c r="C3230" s="404" t="s">
        <v>6791</v>
      </c>
      <c r="D3230" s="404" t="s">
        <v>6760</v>
      </c>
      <c r="E3230" s="404" t="s">
        <v>6761</v>
      </c>
      <c r="F3230" s="404" t="s">
        <v>123</v>
      </c>
      <c r="G3230" s="367" t="s">
        <v>5107</v>
      </c>
      <c r="H3230" s="400" t="s">
        <v>5108</v>
      </c>
    </row>
    <row r="3231" spans="2:8" s="41" customFormat="1">
      <c r="B3231" s="403" t="s">
        <v>6792</v>
      </c>
      <c r="C3231" s="404" t="s">
        <v>6793</v>
      </c>
      <c r="D3231" s="404" t="s">
        <v>6760</v>
      </c>
      <c r="E3231" s="404" t="s">
        <v>6761</v>
      </c>
      <c r="F3231" s="404" t="s">
        <v>123</v>
      </c>
      <c r="G3231" s="367" t="s">
        <v>5107</v>
      </c>
      <c r="H3231" s="400" t="s">
        <v>5108</v>
      </c>
    </row>
    <row r="3232" spans="2:8" s="41" customFormat="1">
      <c r="B3232" s="403" t="s">
        <v>6794</v>
      </c>
      <c r="C3232" s="404" t="s">
        <v>6795</v>
      </c>
      <c r="D3232" s="404" t="s">
        <v>6796</v>
      </c>
      <c r="E3232" s="404" t="s">
        <v>6797</v>
      </c>
      <c r="F3232" s="404" t="s">
        <v>123</v>
      </c>
      <c r="G3232" s="367" t="s">
        <v>5185</v>
      </c>
      <c r="H3232" s="400" t="s">
        <v>5186</v>
      </c>
    </row>
    <row r="3233" spans="2:8" s="41" customFormat="1">
      <c r="B3233" s="403" t="s">
        <v>6798</v>
      </c>
      <c r="C3233" s="404" t="s">
        <v>6799</v>
      </c>
      <c r="D3233" s="404" t="s">
        <v>6796</v>
      </c>
      <c r="E3233" s="404" t="s">
        <v>6797</v>
      </c>
      <c r="F3233" s="404" t="s">
        <v>123</v>
      </c>
      <c r="G3233" s="367" t="s">
        <v>5185</v>
      </c>
      <c r="H3233" s="400" t="s">
        <v>5186</v>
      </c>
    </row>
    <row r="3234" spans="2:8" s="41" customFormat="1">
      <c r="B3234" s="403" t="s">
        <v>6800</v>
      </c>
      <c r="C3234" s="404" t="s">
        <v>6801</v>
      </c>
      <c r="D3234" s="404" t="s">
        <v>6796</v>
      </c>
      <c r="E3234" s="404" t="s">
        <v>6797</v>
      </c>
      <c r="F3234" s="404" t="s">
        <v>123</v>
      </c>
      <c r="G3234" s="367" t="s">
        <v>5185</v>
      </c>
      <c r="H3234" s="400" t="s">
        <v>5186</v>
      </c>
    </row>
    <row r="3235" spans="2:8" s="41" customFormat="1">
      <c r="B3235" s="403" t="s">
        <v>6802</v>
      </c>
      <c r="C3235" s="404" t="s">
        <v>6803</v>
      </c>
      <c r="D3235" s="404" t="s">
        <v>6796</v>
      </c>
      <c r="E3235" s="404" t="s">
        <v>6797</v>
      </c>
      <c r="F3235" s="404" t="s">
        <v>123</v>
      </c>
      <c r="G3235" s="367" t="s">
        <v>5333</v>
      </c>
      <c r="H3235" s="400" t="s">
        <v>5108</v>
      </c>
    </row>
    <row r="3236" spans="2:8" s="41" customFormat="1">
      <c r="B3236" s="403" t="s">
        <v>6804</v>
      </c>
      <c r="C3236" s="404" t="s">
        <v>6805</v>
      </c>
      <c r="D3236" s="404" t="s">
        <v>6796</v>
      </c>
      <c r="E3236" s="404" t="s">
        <v>6797</v>
      </c>
      <c r="F3236" s="404" t="s">
        <v>123</v>
      </c>
      <c r="G3236" s="367" t="s">
        <v>5333</v>
      </c>
      <c r="H3236" s="400" t="s">
        <v>5108</v>
      </c>
    </row>
    <row r="3237" spans="2:8" s="41" customFormat="1">
      <c r="B3237" s="403" t="s">
        <v>6806</v>
      </c>
      <c r="C3237" s="404" t="s">
        <v>6807</v>
      </c>
      <c r="D3237" s="404" t="s">
        <v>6796</v>
      </c>
      <c r="E3237" s="404" t="s">
        <v>6797</v>
      </c>
      <c r="F3237" s="404" t="s">
        <v>123</v>
      </c>
      <c r="G3237" s="367" t="s">
        <v>5333</v>
      </c>
      <c r="H3237" s="400" t="s">
        <v>5108</v>
      </c>
    </row>
    <row r="3238" spans="2:8" s="41" customFormat="1">
      <c r="B3238" s="403" t="s">
        <v>6808</v>
      </c>
      <c r="C3238" s="404" t="s">
        <v>6809</v>
      </c>
      <c r="D3238" s="404" t="s">
        <v>6796</v>
      </c>
      <c r="E3238" s="404" t="s">
        <v>6797</v>
      </c>
      <c r="F3238" s="404" t="s">
        <v>123</v>
      </c>
      <c r="G3238" s="367" t="s">
        <v>5333</v>
      </c>
      <c r="H3238" s="400" t="s">
        <v>5108</v>
      </c>
    </row>
    <row r="3239" spans="2:8" s="41" customFormat="1">
      <c r="B3239" s="403" t="s">
        <v>6810</v>
      </c>
      <c r="C3239" s="404" t="s">
        <v>6811</v>
      </c>
      <c r="D3239" s="404" t="s">
        <v>6796</v>
      </c>
      <c r="E3239" s="404" t="s">
        <v>6797</v>
      </c>
      <c r="F3239" s="404" t="s">
        <v>123</v>
      </c>
      <c r="G3239" s="367" t="s">
        <v>5333</v>
      </c>
      <c r="H3239" s="400" t="s">
        <v>5108</v>
      </c>
    </row>
    <row r="3240" spans="2:8" s="41" customFormat="1">
      <c r="B3240" s="403" t="s">
        <v>6812</v>
      </c>
      <c r="C3240" s="404" t="s">
        <v>6813</v>
      </c>
      <c r="D3240" s="404" t="s">
        <v>6796</v>
      </c>
      <c r="E3240" s="404" t="s">
        <v>6797</v>
      </c>
      <c r="F3240" s="404" t="s">
        <v>123</v>
      </c>
      <c r="G3240" s="367" t="s">
        <v>5333</v>
      </c>
      <c r="H3240" s="400" t="s">
        <v>5108</v>
      </c>
    </row>
    <row r="3241" spans="2:8" s="41" customFormat="1">
      <c r="B3241" s="403" t="s">
        <v>6814</v>
      </c>
      <c r="C3241" s="404" t="s">
        <v>6815</v>
      </c>
      <c r="D3241" s="404" t="s">
        <v>6796</v>
      </c>
      <c r="E3241" s="404" t="s">
        <v>6797</v>
      </c>
      <c r="F3241" s="404" t="s">
        <v>123</v>
      </c>
      <c r="G3241" s="367" t="s">
        <v>5333</v>
      </c>
      <c r="H3241" s="400" t="s">
        <v>5108</v>
      </c>
    </row>
    <row r="3242" spans="2:8" s="41" customFormat="1">
      <c r="B3242" s="403" t="s">
        <v>6816</v>
      </c>
      <c r="C3242" s="404" t="s">
        <v>6817</v>
      </c>
      <c r="D3242" s="404" t="s">
        <v>6796</v>
      </c>
      <c r="E3242" s="404" t="s">
        <v>6797</v>
      </c>
      <c r="F3242" s="404" t="s">
        <v>123</v>
      </c>
      <c r="G3242" s="367" t="s">
        <v>5333</v>
      </c>
      <c r="H3242" s="400" t="s">
        <v>5108</v>
      </c>
    </row>
    <row r="3243" spans="2:8" s="41" customFormat="1">
      <c r="B3243" s="403" t="s">
        <v>6818</v>
      </c>
      <c r="C3243" s="404" t="s">
        <v>6819</v>
      </c>
      <c r="D3243" s="404" t="s">
        <v>6796</v>
      </c>
      <c r="E3243" s="404" t="s">
        <v>6797</v>
      </c>
      <c r="F3243" s="404" t="s">
        <v>123</v>
      </c>
      <c r="G3243" s="367" t="s">
        <v>5333</v>
      </c>
      <c r="H3243" s="400" t="s">
        <v>5108</v>
      </c>
    </row>
    <row r="3244" spans="2:8" s="41" customFormat="1">
      <c r="B3244" s="403" t="s">
        <v>6820</v>
      </c>
      <c r="C3244" s="404" t="s">
        <v>6821</v>
      </c>
      <c r="D3244" s="404" t="s">
        <v>6796</v>
      </c>
      <c r="E3244" s="404" t="s">
        <v>6797</v>
      </c>
      <c r="F3244" s="404" t="s">
        <v>123</v>
      </c>
      <c r="G3244" s="367" t="s">
        <v>5333</v>
      </c>
      <c r="H3244" s="400" t="s">
        <v>5108</v>
      </c>
    </row>
    <row r="3245" spans="2:8" s="41" customFormat="1">
      <c r="B3245" s="403" t="s">
        <v>6822</v>
      </c>
      <c r="C3245" s="404" t="s">
        <v>6823</v>
      </c>
      <c r="D3245" s="404" t="s">
        <v>6796</v>
      </c>
      <c r="E3245" s="404" t="s">
        <v>6797</v>
      </c>
      <c r="F3245" s="404" t="s">
        <v>123</v>
      </c>
      <c r="G3245" s="367" t="s">
        <v>5333</v>
      </c>
      <c r="H3245" s="400" t="s">
        <v>5108</v>
      </c>
    </row>
    <row r="3246" spans="2:8" s="41" customFormat="1">
      <c r="B3246" s="403" t="s">
        <v>6824</v>
      </c>
      <c r="C3246" s="404" t="s">
        <v>6825</v>
      </c>
      <c r="D3246" s="404" t="s">
        <v>6796</v>
      </c>
      <c r="E3246" s="404" t="s">
        <v>6797</v>
      </c>
      <c r="F3246" s="404" t="s">
        <v>123</v>
      </c>
      <c r="G3246" s="367" t="s">
        <v>5333</v>
      </c>
      <c r="H3246" s="400" t="s">
        <v>5108</v>
      </c>
    </row>
    <row r="3247" spans="2:8" s="41" customFormat="1">
      <c r="B3247" s="403" t="s">
        <v>6826</v>
      </c>
      <c r="C3247" s="404" t="s">
        <v>6827</v>
      </c>
      <c r="D3247" s="404" t="s">
        <v>6796</v>
      </c>
      <c r="E3247" s="404" t="s">
        <v>6797</v>
      </c>
      <c r="F3247" s="404" t="s">
        <v>123</v>
      </c>
      <c r="G3247" s="367" t="s">
        <v>5333</v>
      </c>
      <c r="H3247" s="400" t="s">
        <v>5108</v>
      </c>
    </row>
    <row r="3248" spans="2:8" s="41" customFormat="1">
      <c r="B3248" s="403" t="s">
        <v>6828</v>
      </c>
      <c r="C3248" s="404" t="s">
        <v>6829</v>
      </c>
      <c r="D3248" s="404" t="s">
        <v>6796</v>
      </c>
      <c r="E3248" s="404" t="s">
        <v>6797</v>
      </c>
      <c r="F3248" s="404" t="s">
        <v>123</v>
      </c>
      <c r="G3248" s="367" t="s">
        <v>5333</v>
      </c>
      <c r="H3248" s="400" t="s">
        <v>5108</v>
      </c>
    </row>
    <row r="3249" spans="2:8" s="41" customFormat="1">
      <c r="B3249" s="403" t="s">
        <v>6830</v>
      </c>
      <c r="C3249" s="404" t="s">
        <v>6831</v>
      </c>
      <c r="D3249" s="404" t="s">
        <v>6796</v>
      </c>
      <c r="E3249" s="404" t="s">
        <v>6797</v>
      </c>
      <c r="F3249" s="404" t="s">
        <v>123</v>
      </c>
      <c r="G3249" s="367" t="s">
        <v>5333</v>
      </c>
      <c r="H3249" s="400" t="s">
        <v>5108</v>
      </c>
    </row>
    <row r="3250" spans="2:8" s="41" customFormat="1">
      <c r="B3250" s="403" t="s">
        <v>6832</v>
      </c>
      <c r="C3250" s="404" t="s">
        <v>6833</v>
      </c>
      <c r="D3250" s="404" t="s">
        <v>6796</v>
      </c>
      <c r="E3250" s="404" t="s">
        <v>6797</v>
      </c>
      <c r="F3250" s="404" t="s">
        <v>123</v>
      </c>
      <c r="G3250" s="367" t="s">
        <v>5333</v>
      </c>
      <c r="H3250" s="400" t="s">
        <v>5108</v>
      </c>
    </row>
    <row r="3251" spans="2:8" s="41" customFormat="1">
      <c r="B3251" s="403" t="s">
        <v>6834</v>
      </c>
      <c r="C3251" s="404" t="s">
        <v>6835</v>
      </c>
      <c r="D3251" s="404" t="s">
        <v>6796</v>
      </c>
      <c r="E3251" s="404" t="s">
        <v>6797</v>
      </c>
      <c r="F3251" s="404" t="s">
        <v>123</v>
      </c>
      <c r="G3251" s="367" t="s">
        <v>5333</v>
      </c>
      <c r="H3251" s="400" t="s">
        <v>5108</v>
      </c>
    </row>
    <row r="3252" spans="2:8" s="41" customFormat="1">
      <c r="B3252" s="403" t="s">
        <v>6836</v>
      </c>
      <c r="C3252" s="404" t="s">
        <v>6837</v>
      </c>
      <c r="D3252" s="404" t="s">
        <v>6796</v>
      </c>
      <c r="E3252" s="404" t="s">
        <v>6797</v>
      </c>
      <c r="F3252" s="404" t="s">
        <v>123</v>
      </c>
      <c r="G3252" s="367" t="s">
        <v>5333</v>
      </c>
      <c r="H3252" s="400" t="s">
        <v>5108</v>
      </c>
    </row>
    <row r="3253" spans="2:8" s="41" customFormat="1">
      <c r="B3253" s="403" t="s">
        <v>6838</v>
      </c>
      <c r="C3253" s="404" t="s">
        <v>6839</v>
      </c>
      <c r="D3253" s="404" t="s">
        <v>6796</v>
      </c>
      <c r="E3253" s="404" t="s">
        <v>6797</v>
      </c>
      <c r="F3253" s="404" t="s">
        <v>123</v>
      </c>
      <c r="G3253" s="367" t="s">
        <v>5333</v>
      </c>
      <c r="H3253" s="400" t="s">
        <v>5108</v>
      </c>
    </row>
    <row r="3254" spans="2:8" s="41" customFormat="1">
      <c r="B3254" s="403" t="s">
        <v>6840</v>
      </c>
      <c r="C3254" s="404" t="s">
        <v>6841</v>
      </c>
      <c r="D3254" s="404" t="s">
        <v>6796</v>
      </c>
      <c r="E3254" s="404" t="s">
        <v>6797</v>
      </c>
      <c r="F3254" s="404" t="s">
        <v>123</v>
      </c>
      <c r="G3254" s="367" t="s">
        <v>5333</v>
      </c>
      <c r="H3254" s="400" t="s">
        <v>5108</v>
      </c>
    </row>
    <row r="3255" spans="2:8" s="41" customFormat="1">
      <c r="B3255" s="403" t="s">
        <v>6842</v>
      </c>
      <c r="C3255" s="404" t="s">
        <v>6843</v>
      </c>
      <c r="D3255" s="404" t="s">
        <v>6796</v>
      </c>
      <c r="E3255" s="404" t="s">
        <v>6797</v>
      </c>
      <c r="F3255" s="404" t="s">
        <v>123</v>
      </c>
      <c r="G3255" s="367" t="s">
        <v>5333</v>
      </c>
      <c r="H3255" s="400" t="s">
        <v>5108</v>
      </c>
    </row>
    <row r="3256" spans="2:8" s="41" customFormat="1">
      <c r="B3256" s="403" t="s">
        <v>6844</v>
      </c>
      <c r="C3256" s="404" t="s">
        <v>6845</v>
      </c>
      <c r="D3256" s="404" t="s">
        <v>6796</v>
      </c>
      <c r="E3256" s="404" t="s">
        <v>6797</v>
      </c>
      <c r="F3256" s="404" t="s">
        <v>123</v>
      </c>
      <c r="G3256" s="367" t="s">
        <v>5333</v>
      </c>
      <c r="H3256" s="400" t="s">
        <v>5108</v>
      </c>
    </row>
    <row r="3257" spans="2:8" s="41" customFormat="1">
      <c r="B3257" s="403" t="s">
        <v>6846</v>
      </c>
      <c r="C3257" s="404" t="s">
        <v>6847</v>
      </c>
      <c r="D3257" s="404" t="s">
        <v>6796</v>
      </c>
      <c r="E3257" s="404" t="s">
        <v>6797</v>
      </c>
      <c r="F3257" s="404" t="s">
        <v>123</v>
      </c>
      <c r="G3257" s="367" t="s">
        <v>5333</v>
      </c>
      <c r="H3257" s="400" t="s">
        <v>5108</v>
      </c>
    </row>
    <row r="3258" spans="2:8" s="41" customFormat="1">
      <c r="B3258" s="403" t="s">
        <v>6848</v>
      </c>
      <c r="C3258" s="404" t="s">
        <v>6849</v>
      </c>
      <c r="D3258" s="404" t="s">
        <v>6796</v>
      </c>
      <c r="E3258" s="404" t="s">
        <v>6797</v>
      </c>
      <c r="F3258" s="404" t="s">
        <v>123</v>
      </c>
      <c r="G3258" s="367" t="s">
        <v>5333</v>
      </c>
      <c r="H3258" s="400" t="s">
        <v>5108</v>
      </c>
    </row>
    <row r="3259" spans="2:8" s="41" customFormat="1">
      <c r="B3259" s="403" t="s">
        <v>6850</v>
      </c>
      <c r="C3259" s="404" t="s">
        <v>6851</v>
      </c>
      <c r="D3259" s="404" t="s">
        <v>6796</v>
      </c>
      <c r="E3259" s="404" t="s">
        <v>6797</v>
      </c>
      <c r="F3259" s="404" t="s">
        <v>123</v>
      </c>
      <c r="G3259" s="367" t="s">
        <v>5185</v>
      </c>
      <c r="H3259" s="400" t="s">
        <v>5186</v>
      </c>
    </row>
    <row r="3260" spans="2:8" s="41" customFormat="1">
      <c r="B3260" s="403" t="s">
        <v>6852</v>
      </c>
      <c r="C3260" s="404" t="s">
        <v>6853</v>
      </c>
      <c r="D3260" s="404" t="s">
        <v>6796</v>
      </c>
      <c r="E3260" s="404" t="s">
        <v>6797</v>
      </c>
      <c r="F3260" s="404" t="s">
        <v>123</v>
      </c>
      <c r="G3260" s="367" t="s">
        <v>5333</v>
      </c>
      <c r="H3260" s="400" t="s">
        <v>5108</v>
      </c>
    </row>
    <row r="3261" spans="2:8" s="41" customFormat="1">
      <c r="B3261" s="403" t="s">
        <v>6854</v>
      </c>
      <c r="C3261" s="404" t="s">
        <v>6855</v>
      </c>
      <c r="D3261" s="404" t="s">
        <v>6796</v>
      </c>
      <c r="E3261" s="404" t="s">
        <v>6797</v>
      </c>
      <c r="F3261" s="404" t="s">
        <v>123</v>
      </c>
      <c r="G3261" s="367" t="s">
        <v>5333</v>
      </c>
      <c r="H3261" s="400" t="s">
        <v>5108</v>
      </c>
    </row>
    <row r="3262" spans="2:8" s="41" customFormat="1">
      <c r="B3262" s="403" t="s">
        <v>6856</v>
      </c>
      <c r="C3262" s="404" t="s">
        <v>6857</v>
      </c>
      <c r="D3262" s="404" t="s">
        <v>6796</v>
      </c>
      <c r="E3262" s="404" t="s">
        <v>6797</v>
      </c>
      <c r="F3262" s="404" t="s">
        <v>123</v>
      </c>
      <c r="G3262" s="367" t="s">
        <v>5333</v>
      </c>
      <c r="H3262" s="400" t="s">
        <v>5108</v>
      </c>
    </row>
    <row r="3263" spans="2:8" s="41" customFormat="1">
      <c r="B3263" s="403" t="s">
        <v>6858</v>
      </c>
      <c r="C3263" s="404" t="s">
        <v>6859</v>
      </c>
      <c r="D3263" s="404" t="s">
        <v>6796</v>
      </c>
      <c r="E3263" s="404" t="s">
        <v>6797</v>
      </c>
      <c r="F3263" s="404" t="s">
        <v>123</v>
      </c>
      <c r="G3263" s="367" t="s">
        <v>5333</v>
      </c>
      <c r="H3263" s="400" t="s">
        <v>5108</v>
      </c>
    </row>
    <row r="3264" spans="2:8" s="41" customFormat="1">
      <c r="B3264" s="403" t="s">
        <v>6860</v>
      </c>
      <c r="C3264" s="404" t="s">
        <v>6861</v>
      </c>
      <c r="D3264" s="404" t="s">
        <v>6796</v>
      </c>
      <c r="E3264" s="404" t="s">
        <v>6797</v>
      </c>
      <c r="F3264" s="404" t="s">
        <v>123</v>
      </c>
      <c r="G3264" s="367" t="s">
        <v>5333</v>
      </c>
      <c r="H3264" s="400" t="s">
        <v>5108</v>
      </c>
    </row>
    <row r="3265" spans="2:8" s="41" customFormat="1">
      <c r="B3265" s="403" t="s">
        <v>6862</v>
      </c>
      <c r="C3265" s="404" t="s">
        <v>6863</v>
      </c>
      <c r="D3265" s="404" t="s">
        <v>6796</v>
      </c>
      <c r="E3265" s="404" t="s">
        <v>6797</v>
      </c>
      <c r="F3265" s="404" t="s">
        <v>123</v>
      </c>
      <c r="G3265" s="367" t="s">
        <v>5333</v>
      </c>
      <c r="H3265" s="400" t="s">
        <v>5108</v>
      </c>
    </row>
    <row r="3266" spans="2:8" s="41" customFormat="1">
      <c r="B3266" s="403" t="s">
        <v>6864</v>
      </c>
      <c r="C3266" s="404" t="s">
        <v>6865</v>
      </c>
      <c r="D3266" s="404" t="s">
        <v>6796</v>
      </c>
      <c r="E3266" s="404" t="s">
        <v>6797</v>
      </c>
      <c r="F3266" s="404" t="s">
        <v>123</v>
      </c>
      <c r="G3266" s="367" t="s">
        <v>5333</v>
      </c>
      <c r="H3266" s="400" t="s">
        <v>5108</v>
      </c>
    </row>
    <row r="3267" spans="2:8" s="41" customFormat="1">
      <c r="B3267" s="403" t="s">
        <v>6866</v>
      </c>
      <c r="C3267" s="404" t="s">
        <v>6867</v>
      </c>
      <c r="D3267" s="404" t="s">
        <v>6796</v>
      </c>
      <c r="E3267" s="404" t="s">
        <v>6797</v>
      </c>
      <c r="F3267" s="404" t="s">
        <v>123</v>
      </c>
      <c r="G3267" s="367" t="s">
        <v>5333</v>
      </c>
      <c r="H3267" s="400" t="s">
        <v>5108</v>
      </c>
    </row>
    <row r="3268" spans="2:8" s="41" customFormat="1">
      <c r="B3268" s="403" t="s">
        <v>6868</v>
      </c>
      <c r="C3268" s="404" t="s">
        <v>6869</v>
      </c>
      <c r="D3268" s="404" t="s">
        <v>6796</v>
      </c>
      <c r="E3268" s="404" t="s">
        <v>6797</v>
      </c>
      <c r="F3268" s="404" t="s">
        <v>123</v>
      </c>
      <c r="G3268" s="367" t="s">
        <v>5333</v>
      </c>
      <c r="H3268" s="400" t="s">
        <v>5108</v>
      </c>
    </row>
    <row r="3269" spans="2:8" s="41" customFormat="1">
      <c r="B3269" s="403" t="s">
        <v>6870</v>
      </c>
      <c r="C3269" s="404" t="s">
        <v>6871</v>
      </c>
      <c r="D3269" s="404" t="s">
        <v>6796</v>
      </c>
      <c r="E3269" s="404" t="s">
        <v>6797</v>
      </c>
      <c r="F3269" s="404" t="s">
        <v>123</v>
      </c>
      <c r="G3269" s="367" t="s">
        <v>5333</v>
      </c>
      <c r="H3269" s="400" t="s">
        <v>5108</v>
      </c>
    </row>
    <row r="3270" spans="2:8" s="41" customFormat="1">
      <c r="B3270" s="403" t="s">
        <v>6872</v>
      </c>
      <c r="C3270" s="404" t="s">
        <v>6873</v>
      </c>
      <c r="D3270" s="404" t="s">
        <v>6874</v>
      </c>
      <c r="E3270" s="404" t="s">
        <v>6875</v>
      </c>
      <c r="F3270" s="404" t="s">
        <v>123</v>
      </c>
      <c r="G3270" s="367" t="s">
        <v>5185</v>
      </c>
      <c r="H3270" s="400" t="s">
        <v>5186</v>
      </c>
    </row>
    <row r="3271" spans="2:8" s="41" customFormat="1">
      <c r="B3271" s="403" t="s">
        <v>6876</v>
      </c>
      <c r="C3271" s="404" t="s">
        <v>6877</v>
      </c>
      <c r="D3271" s="404" t="s">
        <v>6874</v>
      </c>
      <c r="E3271" s="404" t="s">
        <v>6875</v>
      </c>
      <c r="F3271" s="404" t="s">
        <v>123</v>
      </c>
      <c r="G3271" s="367" t="s">
        <v>5133</v>
      </c>
      <c r="H3271" s="400" t="s">
        <v>5108</v>
      </c>
    </row>
    <row r="3272" spans="2:8" s="41" customFormat="1">
      <c r="B3272" s="403" t="s">
        <v>6878</v>
      </c>
      <c r="C3272" s="404" t="s">
        <v>6879</v>
      </c>
      <c r="D3272" s="404" t="s">
        <v>6874</v>
      </c>
      <c r="E3272" s="404" t="s">
        <v>6875</v>
      </c>
      <c r="F3272" s="404" t="s">
        <v>123</v>
      </c>
      <c r="G3272" s="367" t="s">
        <v>5133</v>
      </c>
      <c r="H3272" s="400" t="s">
        <v>5108</v>
      </c>
    </row>
    <row r="3273" spans="2:8" s="41" customFormat="1">
      <c r="B3273" s="403" t="s">
        <v>6880</v>
      </c>
      <c r="C3273" s="404" t="s">
        <v>6881</v>
      </c>
      <c r="D3273" s="404" t="s">
        <v>6874</v>
      </c>
      <c r="E3273" s="404" t="s">
        <v>6875</v>
      </c>
      <c r="F3273" s="404" t="s">
        <v>123</v>
      </c>
      <c r="G3273" s="367" t="s">
        <v>5133</v>
      </c>
      <c r="H3273" s="400" t="s">
        <v>5108</v>
      </c>
    </row>
    <row r="3274" spans="2:8" s="41" customFormat="1">
      <c r="B3274" s="403" t="s">
        <v>6882</v>
      </c>
      <c r="C3274" s="404" t="s">
        <v>6883</v>
      </c>
      <c r="D3274" s="404" t="s">
        <v>6874</v>
      </c>
      <c r="E3274" s="404" t="s">
        <v>6875</v>
      </c>
      <c r="F3274" s="404" t="s">
        <v>123</v>
      </c>
      <c r="G3274" s="367" t="s">
        <v>5185</v>
      </c>
      <c r="H3274" s="400" t="s">
        <v>5186</v>
      </c>
    </row>
    <row r="3275" spans="2:8" s="41" customFormat="1">
      <c r="B3275" s="403" t="s">
        <v>6884</v>
      </c>
      <c r="C3275" s="404" t="s">
        <v>6885</v>
      </c>
      <c r="D3275" s="404" t="s">
        <v>6874</v>
      </c>
      <c r="E3275" s="404" t="s">
        <v>6875</v>
      </c>
      <c r="F3275" s="404" t="s">
        <v>123</v>
      </c>
      <c r="G3275" s="367" t="s">
        <v>5133</v>
      </c>
      <c r="H3275" s="400" t="s">
        <v>5108</v>
      </c>
    </row>
    <row r="3276" spans="2:8" s="41" customFormat="1">
      <c r="B3276" s="403" t="s">
        <v>6886</v>
      </c>
      <c r="C3276" s="404" t="s">
        <v>6887</v>
      </c>
      <c r="D3276" s="404" t="s">
        <v>6874</v>
      </c>
      <c r="E3276" s="404" t="s">
        <v>6875</v>
      </c>
      <c r="F3276" s="404" t="s">
        <v>123</v>
      </c>
      <c r="G3276" s="367" t="s">
        <v>5133</v>
      </c>
      <c r="H3276" s="400" t="s">
        <v>5108</v>
      </c>
    </row>
    <row r="3277" spans="2:8" s="41" customFormat="1">
      <c r="B3277" s="403" t="s">
        <v>6888</v>
      </c>
      <c r="C3277" s="404" t="s">
        <v>6889</v>
      </c>
      <c r="D3277" s="404" t="s">
        <v>6874</v>
      </c>
      <c r="E3277" s="404" t="s">
        <v>6875</v>
      </c>
      <c r="F3277" s="404" t="s">
        <v>123</v>
      </c>
      <c r="G3277" s="367" t="s">
        <v>5133</v>
      </c>
      <c r="H3277" s="400" t="s">
        <v>5108</v>
      </c>
    </row>
    <row r="3278" spans="2:8" s="41" customFormat="1">
      <c r="B3278" s="403" t="s">
        <v>6890</v>
      </c>
      <c r="C3278" s="404" t="s">
        <v>6891</v>
      </c>
      <c r="D3278" s="404" t="s">
        <v>6874</v>
      </c>
      <c r="E3278" s="404" t="s">
        <v>6875</v>
      </c>
      <c r="F3278" s="404" t="s">
        <v>123</v>
      </c>
      <c r="G3278" s="367" t="s">
        <v>5133</v>
      </c>
      <c r="H3278" s="400" t="s">
        <v>5108</v>
      </c>
    </row>
    <row r="3279" spans="2:8" s="41" customFormat="1">
      <c r="B3279" s="403" t="s">
        <v>6892</v>
      </c>
      <c r="C3279" s="404" t="s">
        <v>6893</v>
      </c>
      <c r="D3279" s="404" t="s">
        <v>6874</v>
      </c>
      <c r="E3279" s="404" t="s">
        <v>6875</v>
      </c>
      <c r="F3279" s="404" t="s">
        <v>123</v>
      </c>
      <c r="G3279" s="367" t="s">
        <v>5133</v>
      </c>
      <c r="H3279" s="400" t="s">
        <v>5108</v>
      </c>
    </row>
    <row r="3280" spans="2:8" s="41" customFormat="1">
      <c r="B3280" s="403" t="s">
        <v>6894</v>
      </c>
      <c r="C3280" s="404" t="s">
        <v>6895</v>
      </c>
      <c r="D3280" s="404" t="s">
        <v>6874</v>
      </c>
      <c r="E3280" s="404" t="s">
        <v>6875</v>
      </c>
      <c r="F3280" s="404" t="s">
        <v>123</v>
      </c>
      <c r="G3280" s="367" t="s">
        <v>5133</v>
      </c>
      <c r="H3280" s="400" t="s">
        <v>5108</v>
      </c>
    </row>
    <row r="3281" spans="2:8" s="41" customFormat="1">
      <c r="B3281" s="403" t="s">
        <v>6896</v>
      </c>
      <c r="C3281" s="404" t="s">
        <v>6897</v>
      </c>
      <c r="D3281" s="404" t="s">
        <v>6874</v>
      </c>
      <c r="E3281" s="404" t="s">
        <v>6875</v>
      </c>
      <c r="F3281" s="404" t="s">
        <v>123</v>
      </c>
      <c r="G3281" s="367" t="s">
        <v>5133</v>
      </c>
      <c r="H3281" s="400" t="s">
        <v>5108</v>
      </c>
    </row>
    <row r="3282" spans="2:8" s="41" customFormat="1">
      <c r="B3282" s="403" t="s">
        <v>6898</v>
      </c>
      <c r="C3282" s="404" t="s">
        <v>6899</v>
      </c>
      <c r="D3282" s="404" t="s">
        <v>6874</v>
      </c>
      <c r="E3282" s="404" t="s">
        <v>6875</v>
      </c>
      <c r="F3282" s="404" t="s">
        <v>123</v>
      </c>
      <c r="G3282" s="367" t="s">
        <v>5185</v>
      </c>
      <c r="H3282" s="400" t="s">
        <v>5186</v>
      </c>
    </row>
    <row r="3283" spans="2:8" s="41" customFormat="1">
      <c r="B3283" s="403" t="s">
        <v>6900</v>
      </c>
      <c r="C3283" s="404" t="s">
        <v>6901</v>
      </c>
      <c r="D3283" s="404" t="s">
        <v>6874</v>
      </c>
      <c r="E3283" s="404" t="s">
        <v>6875</v>
      </c>
      <c r="F3283" s="404" t="s">
        <v>123</v>
      </c>
      <c r="G3283" s="367" t="s">
        <v>5333</v>
      </c>
      <c r="H3283" s="400" t="s">
        <v>5108</v>
      </c>
    </row>
    <row r="3284" spans="2:8" s="41" customFormat="1">
      <c r="B3284" s="403" t="s">
        <v>6902</v>
      </c>
      <c r="C3284" s="404" t="s">
        <v>6903</v>
      </c>
      <c r="D3284" s="404" t="s">
        <v>6874</v>
      </c>
      <c r="E3284" s="404" t="s">
        <v>6875</v>
      </c>
      <c r="F3284" s="404" t="s">
        <v>123</v>
      </c>
      <c r="G3284" s="367" t="s">
        <v>5333</v>
      </c>
      <c r="H3284" s="400" t="s">
        <v>5108</v>
      </c>
    </row>
    <row r="3285" spans="2:8" s="41" customFormat="1">
      <c r="B3285" s="403" t="s">
        <v>6904</v>
      </c>
      <c r="C3285" s="404" t="s">
        <v>6905</v>
      </c>
      <c r="D3285" s="404" t="s">
        <v>6906</v>
      </c>
      <c r="E3285" s="404" t="s">
        <v>6907</v>
      </c>
      <c r="F3285" s="404" t="s">
        <v>123</v>
      </c>
      <c r="G3285" s="367" t="s">
        <v>5185</v>
      </c>
      <c r="H3285" s="400" t="s">
        <v>5186</v>
      </c>
    </row>
    <row r="3286" spans="2:8" s="41" customFormat="1">
      <c r="B3286" s="403" t="s">
        <v>6908</v>
      </c>
      <c r="C3286" s="404" t="s">
        <v>6909</v>
      </c>
      <c r="D3286" s="404" t="s">
        <v>6906</v>
      </c>
      <c r="E3286" s="404" t="s">
        <v>6907</v>
      </c>
      <c r="F3286" s="404" t="s">
        <v>123</v>
      </c>
      <c r="G3286" s="367" t="s">
        <v>5185</v>
      </c>
      <c r="H3286" s="400" t="s">
        <v>5186</v>
      </c>
    </row>
    <row r="3287" spans="2:8" s="41" customFormat="1">
      <c r="B3287" s="403" t="s">
        <v>6910</v>
      </c>
      <c r="C3287" s="404" t="s">
        <v>6911</v>
      </c>
      <c r="D3287" s="404" t="s">
        <v>6906</v>
      </c>
      <c r="E3287" s="404" t="s">
        <v>6907</v>
      </c>
      <c r="F3287" s="404" t="s">
        <v>123</v>
      </c>
      <c r="G3287" s="367" t="s">
        <v>5185</v>
      </c>
      <c r="H3287" s="400" t="s">
        <v>5186</v>
      </c>
    </row>
    <row r="3288" spans="2:8" s="41" customFormat="1">
      <c r="B3288" s="403" t="s">
        <v>6912</v>
      </c>
      <c r="C3288" s="404" t="s">
        <v>6913</v>
      </c>
      <c r="D3288" s="404" t="s">
        <v>6906</v>
      </c>
      <c r="E3288" s="404" t="s">
        <v>6907</v>
      </c>
      <c r="F3288" s="404" t="s">
        <v>123</v>
      </c>
      <c r="G3288" s="367" t="s">
        <v>5133</v>
      </c>
      <c r="H3288" s="400" t="s">
        <v>5108</v>
      </c>
    </row>
    <row r="3289" spans="2:8" s="41" customFormat="1">
      <c r="B3289" s="403" t="s">
        <v>6914</v>
      </c>
      <c r="C3289" s="404" t="s">
        <v>6915</v>
      </c>
      <c r="D3289" s="404" t="s">
        <v>6906</v>
      </c>
      <c r="E3289" s="404" t="s">
        <v>6907</v>
      </c>
      <c r="F3289" s="404" t="s">
        <v>123</v>
      </c>
      <c r="G3289" s="367" t="s">
        <v>5133</v>
      </c>
      <c r="H3289" s="400" t="s">
        <v>5108</v>
      </c>
    </row>
    <row r="3290" spans="2:8" s="41" customFormat="1">
      <c r="B3290" s="403" t="s">
        <v>6916</v>
      </c>
      <c r="C3290" s="404" t="s">
        <v>6917</v>
      </c>
      <c r="D3290" s="404" t="s">
        <v>6906</v>
      </c>
      <c r="E3290" s="404" t="s">
        <v>6907</v>
      </c>
      <c r="F3290" s="404" t="s">
        <v>123</v>
      </c>
      <c r="G3290" s="367" t="s">
        <v>5133</v>
      </c>
      <c r="H3290" s="400" t="s">
        <v>5108</v>
      </c>
    </row>
    <row r="3291" spans="2:8" s="41" customFormat="1">
      <c r="B3291" s="403" t="s">
        <v>6918</v>
      </c>
      <c r="C3291" s="404" t="s">
        <v>6919</v>
      </c>
      <c r="D3291" s="404" t="s">
        <v>6906</v>
      </c>
      <c r="E3291" s="404" t="s">
        <v>6907</v>
      </c>
      <c r="F3291" s="404" t="s">
        <v>123</v>
      </c>
      <c r="G3291" s="367" t="s">
        <v>5185</v>
      </c>
      <c r="H3291" s="400" t="s">
        <v>5186</v>
      </c>
    </row>
    <row r="3292" spans="2:8" s="41" customFormat="1">
      <c r="B3292" s="403" t="s">
        <v>6920</v>
      </c>
      <c r="C3292" s="404" t="s">
        <v>6921</v>
      </c>
      <c r="D3292" s="404" t="s">
        <v>6906</v>
      </c>
      <c r="E3292" s="404" t="s">
        <v>6907</v>
      </c>
      <c r="F3292" s="404" t="s">
        <v>123</v>
      </c>
      <c r="G3292" s="367" t="s">
        <v>5133</v>
      </c>
      <c r="H3292" s="400" t="s">
        <v>5108</v>
      </c>
    </row>
    <row r="3293" spans="2:8" s="41" customFormat="1">
      <c r="B3293" s="403" t="s">
        <v>6922</v>
      </c>
      <c r="C3293" s="404" t="s">
        <v>6923</v>
      </c>
      <c r="D3293" s="404" t="s">
        <v>6906</v>
      </c>
      <c r="E3293" s="404" t="s">
        <v>6907</v>
      </c>
      <c r="F3293" s="404" t="s">
        <v>123</v>
      </c>
      <c r="G3293" s="367" t="s">
        <v>5185</v>
      </c>
      <c r="H3293" s="400" t="s">
        <v>5186</v>
      </c>
    </row>
    <row r="3294" spans="2:8" s="41" customFormat="1">
      <c r="B3294" s="403" t="s">
        <v>6924</v>
      </c>
      <c r="C3294" s="404" t="s">
        <v>6925</v>
      </c>
      <c r="D3294" s="404" t="s">
        <v>6906</v>
      </c>
      <c r="E3294" s="404" t="s">
        <v>6907</v>
      </c>
      <c r="F3294" s="404" t="s">
        <v>123</v>
      </c>
      <c r="G3294" s="367" t="s">
        <v>5185</v>
      </c>
      <c r="H3294" s="400" t="s">
        <v>5186</v>
      </c>
    </row>
    <row r="3295" spans="2:8" s="41" customFormat="1">
      <c r="B3295" s="403" t="s">
        <v>6926</v>
      </c>
      <c r="C3295" s="404" t="s">
        <v>6927</v>
      </c>
      <c r="D3295" s="404" t="s">
        <v>6906</v>
      </c>
      <c r="E3295" s="404" t="s">
        <v>6907</v>
      </c>
      <c r="F3295" s="404" t="s">
        <v>123</v>
      </c>
      <c r="G3295" s="367" t="s">
        <v>5185</v>
      </c>
      <c r="H3295" s="400" t="s">
        <v>5186</v>
      </c>
    </row>
    <row r="3296" spans="2:8" s="41" customFormat="1">
      <c r="B3296" s="403" t="s">
        <v>6928</v>
      </c>
      <c r="C3296" s="404" t="s">
        <v>6929</v>
      </c>
      <c r="D3296" s="404" t="s">
        <v>6906</v>
      </c>
      <c r="E3296" s="404" t="s">
        <v>6907</v>
      </c>
      <c r="F3296" s="404" t="s">
        <v>123</v>
      </c>
      <c r="G3296" s="367" t="s">
        <v>5107</v>
      </c>
      <c r="H3296" s="400" t="s">
        <v>5108</v>
      </c>
    </row>
    <row r="3297" spans="2:8" s="41" customFormat="1">
      <c r="B3297" s="403" t="s">
        <v>6930</v>
      </c>
      <c r="C3297" s="404" t="s">
        <v>6931</v>
      </c>
      <c r="D3297" s="404" t="s">
        <v>6906</v>
      </c>
      <c r="E3297" s="404" t="s">
        <v>6907</v>
      </c>
      <c r="F3297" s="404" t="s">
        <v>123</v>
      </c>
      <c r="G3297" s="367" t="s">
        <v>5107</v>
      </c>
      <c r="H3297" s="400" t="s">
        <v>5108</v>
      </c>
    </row>
    <row r="3298" spans="2:8" s="41" customFormat="1">
      <c r="B3298" s="403" t="s">
        <v>6932</v>
      </c>
      <c r="C3298" s="404" t="s">
        <v>6933</v>
      </c>
      <c r="D3298" s="404" t="s">
        <v>6906</v>
      </c>
      <c r="E3298" s="404" t="s">
        <v>6907</v>
      </c>
      <c r="F3298" s="404" t="s">
        <v>123</v>
      </c>
      <c r="G3298" s="367" t="s">
        <v>5107</v>
      </c>
      <c r="H3298" s="400" t="s">
        <v>5108</v>
      </c>
    </row>
    <row r="3299" spans="2:8" s="41" customFormat="1">
      <c r="B3299" s="403" t="s">
        <v>6934</v>
      </c>
      <c r="C3299" s="404" t="s">
        <v>6935</v>
      </c>
      <c r="D3299" s="404" t="s">
        <v>6906</v>
      </c>
      <c r="E3299" s="404" t="s">
        <v>6907</v>
      </c>
      <c r="F3299" s="404" t="s">
        <v>123</v>
      </c>
      <c r="G3299" s="367" t="s">
        <v>5185</v>
      </c>
      <c r="H3299" s="400" t="s">
        <v>5186</v>
      </c>
    </row>
    <row r="3300" spans="2:8" s="41" customFormat="1">
      <c r="B3300" s="403" t="s">
        <v>6936</v>
      </c>
      <c r="C3300" s="404" t="s">
        <v>6937</v>
      </c>
      <c r="D3300" s="404" t="s">
        <v>6906</v>
      </c>
      <c r="E3300" s="404" t="s">
        <v>6907</v>
      </c>
      <c r="F3300" s="404" t="s">
        <v>123</v>
      </c>
      <c r="G3300" s="367" t="s">
        <v>5107</v>
      </c>
      <c r="H3300" s="400" t="s">
        <v>5108</v>
      </c>
    </row>
    <row r="3301" spans="2:8" s="41" customFormat="1">
      <c r="B3301" s="403" t="s">
        <v>6938</v>
      </c>
      <c r="C3301" s="404" t="s">
        <v>6939</v>
      </c>
      <c r="D3301" s="404" t="s">
        <v>6906</v>
      </c>
      <c r="E3301" s="404" t="s">
        <v>6907</v>
      </c>
      <c r="F3301" s="404" t="s">
        <v>123</v>
      </c>
      <c r="G3301" s="367" t="s">
        <v>5107</v>
      </c>
      <c r="H3301" s="400" t="s">
        <v>5108</v>
      </c>
    </row>
    <row r="3302" spans="2:8" s="41" customFormat="1">
      <c r="B3302" s="403" t="s">
        <v>6940</v>
      </c>
      <c r="C3302" s="404" t="s">
        <v>6941</v>
      </c>
      <c r="D3302" s="404" t="s">
        <v>6906</v>
      </c>
      <c r="E3302" s="404" t="s">
        <v>6907</v>
      </c>
      <c r="F3302" s="404" t="s">
        <v>123</v>
      </c>
      <c r="G3302" s="367" t="s">
        <v>5185</v>
      </c>
      <c r="H3302" s="400" t="s">
        <v>5186</v>
      </c>
    </row>
    <row r="3303" spans="2:8" s="41" customFormat="1">
      <c r="B3303" s="403" t="s">
        <v>6942</v>
      </c>
      <c r="C3303" s="404" t="s">
        <v>6943</v>
      </c>
      <c r="D3303" s="404" t="s">
        <v>6906</v>
      </c>
      <c r="E3303" s="404" t="s">
        <v>6907</v>
      </c>
      <c r="F3303" s="404" t="s">
        <v>123</v>
      </c>
      <c r="G3303" s="367" t="s">
        <v>5107</v>
      </c>
      <c r="H3303" s="400" t="s">
        <v>5108</v>
      </c>
    </row>
    <row r="3304" spans="2:8" s="41" customFormat="1">
      <c r="B3304" s="403" t="s">
        <v>6944</v>
      </c>
      <c r="C3304" s="404" t="s">
        <v>6945</v>
      </c>
      <c r="D3304" s="404" t="s">
        <v>6906</v>
      </c>
      <c r="E3304" s="404" t="s">
        <v>6907</v>
      </c>
      <c r="F3304" s="404" t="s">
        <v>123</v>
      </c>
      <c r="G3304" s="367" t="s">
        <v>5107</v>
      </c>
      <c r="H3304" s="400" t="s">
        <v>5108</v>
      </c>
    </row>
    <row r="3305" spans="2:8" s="41" customFormat="1">
      <c r="B3305" s="403" t="s">
        <v>6946</v>
      </c>
      <c r="C3305" s="404" t="s">
        <v>6947</v>
      </c>
      <c r="D3305" s="404" t="s">
        <v>6906</v>
      </c>
      <c r="E3305" s="404" t="s">
        <v>6907</v>
      </c>
      <c r="F3305" s="404" t="s">
        <v>123</v>
      </c>
      <c r="G3305" s="367" t="s">
        <v>5107</v>
      </c>
      <c r="H3305" s="400" t="s">
        <v>5108</v>
      </c>
    </row>
    <row r="3306" spans="2:8" s="41" customFormat="1">
      <c r="B3306" s="403" t="s">
        <v>6948</v>
      </c>
      <c r="C3306" s="404" t="s">
        <v>6949</v>
      </c>
      <c r="D3306" s="404" t="s">
        <v>6906</v>
      </c>
      <c r="E3306" s="404" t="s">
        <v>6907</v>
      </c>
      <c r="F3306" s="404" t="s">
        <v>123</v>
      </c>
      <c r="G3306" s="367" t="s">
        <v>5185</v>
      </c>
      <c r="H3306" s="400" t="s">
        <v>5186</v>
      </c>
    </row>
    <row r="3307" spans="2:8" s="41" customFormat="1">
      <c r="B3307" s="403" t="s">
        <v>6950</v>
      </c>
      <c r="C3307" s="404" t="s">
        <v>6951</v>
      </c>
      <c r="D3307" s="404" t="s">
        <v>6952</v>
      </c>
      <c r="E3307" s="404" t="s">
        <v>6953</v>
      </c>
      <c r="F3307" s="404" t="s">
        <v>123</v>
      </c>
      <c r="G3307" s="367" t="s">
        <v>5133</v>
      </c>
      <c r="H3307" s="400" t="s">
        <v>5108</v>
      </c>
    </row>
    <row r="3308" spans="2:8" s="41" customFormat="1">
      <c r="B3308" s="403" t="s">
        <v>6954</v>
      </c>
      <c r="C3308" s="404" t="s">
        <v>6955</v>
      </c>
      <c r="D3308" s="404" t="s">
        <v>6952</v>
      </c>
      <c r="E3308" s="404" t="s">
        <v>6953</v>
      </c>
      <c r="F3308" s="404" t="s">
        <v>123</v>
      </c>
      <c r="G3308" s="367" t="s">
        <v>5133</v>
      </c>
      <c r="H3308" s="400" t="s">
        <v>5108</v>
      </c>
    </row>
    <row r="3309" spans="2:8" s="41" customFormat="1">
      <c r="B3309" s="403" t="s">
        <v>6956</v>
      </c>
      <c r="C3309" s="404" t="s">
        <v>6957</v>
      </c>
      <c r="D3309" s="404" t="s">
        <v>6952</v>
      </c>
      <c r="E3309" s="404" t="s">
        <v>6953</v>
      </c>
      <c r="F3309" s="404" t="s">
        <v>123</v>
      </c>
      <c r="G3309" s="367" t="s">
        <v>5133</v>
      </c>
      <c r="H3309" s="400" t="s">
        <v>5108</v>
      </c>
    </row>
    <row r="3310" spans="2:8" s="41" customFormat="1">
      <c r="B3310" s="403" t="s">
        <v>6958</v>
      </c>
      <c r="C3310" s="404" t="s">
        <v>6959</v>
      </c>
      <c r="D3310" s="404" t="s">
        <v>6952</v>
      </c>
      <c r="E3310" s="404" t="s">
        <v>6953</v>
      </c>
      <c r="F3310" s="404" t="s">
        <v>123</v>
      </c>
      <c r="G3310" s="367" t="s">
        <v>5133</v>
      </c>
      <c r="H3310" s="400" t="s">
        <v>5108</v>
      </c>
    </row>
    <row r="3311" spans="2:8" s="41" customFormat="1">
      <c r="B3311" s="403" t="s">
        <v>6960</v>
      </c>
      <c r="C3311" s="404" t="s">
        <v>6961</v>
      </c>
      <c r="D3311" s="404" t="s">
        <v>6952</v>
      </c>
      <c r="E3311" s="404" t="s">
        <v>6953</v>
      </c>
      <c r="F3311" s="404" t="s">
        <v>123</v>
      </c>
      <c r="G3311" s="367" t="s">
        <v>5133</v>
      </c>
      <c r="H3311" s="400" t="s">
        <v>5108</v>
      </c>
    </row>
    <row r="3312" spans="2:8" s="41" customFormat="1">
      <c r="B3312" s="403" t="s">
        <v>6962</v>
      </c>
      <c r="C3312" s="404" t="s">
        <v>6963</v>
      </c>
      <c r="D3312" s="404" t="s">
        <v>6952</v>
      </c>
      <c r="E3312" s="404" t="s">
        <v>6953</v>
      </c>
      <c r="F3312" s="404" t="s">
        <v>123</v>
      </c>
      <c r="G3312" s="367" t="s">
        <v>5133</v>
      </c>
      <c r="H3312" s="400" t="s">
        <v>5108</v>
      </c>
    </row>
    <row r="3313" spans="2:8" s="41" customFormat="1">
      <c r="B3313" s="403" t="s">
        <v>6964</v>
      </c>
      <c r="C3313" s="404" t="s">
        <v>6965</v>
      </c>
      <c r="D3313" s="404" t="s">
        <v>6952</v>
      </c>
      <c r="E3313" s="404" t="s">
        <v>6953</v>
      </c>
      <c r="F3313" s="404" t="s">
        <v>123</v>
      </c>
      <c r="G3313" s="367" t="s">
        <v>5133</v>
      </c>
      <c r="H3313" s="400" t="s">
        <v>5108</v>
      </c>
    </row>
    <row r="3314" spans="2:8" s="41" customFormat="1">
      <c r="B3314" s="403" t="s">
        <v>6966</v>
      </c>
      <c r="C3314" s="404" t="s">
        <v>6967</v>
      </c>
      <c r="D3314" s="404" t="s">
        <v>6952</v>
      </c>
      <c r="E3314" s="404" t="s">
        <v>6953</v>
      </c>
      <c r="F3314" s="404" t="s">
        <v>123</v>
      </c>
      <c r="G3314" s="367" t="s">
        <v>5133</v>
      </c>
      <c r="H3314" s="400" t="s">
        <v>5108</v>
      </c>
    </row>
    <row r="3315" spans="2:8" s="41" customFormat="1">
      <c r="B3315" s="403" t="s">
        <v>6968</v>
      </c>
      <c r="C3315" s="404" t="s">
        <v>6969</v>
      </c>
      <c r="D3315" s="404" t="s">
        <v>6952</v>
      </c>
      <c r="E3315" s="404" t="s">
        <v>6953</v>
      </c>
      <c r="F3315" s="404" t="s">
        <v>123</v>
      </c>
      <c r="G3315" s="367" t="s">
        <v>5133</v>
      </c>
      <c r="H3315" s="400" t="s">
        <v>5108</v>
      </c>
    </row>
    <row r="3316" spans="2:8" s="41" customFormat="1">
      <c r="B3316" s="403" t="s">
        <v>6970</v>
      </c>
      <c r="C3316" s="404" t="s">
        <v>6971</v>
      </c>
      <c r="D3316" s="404" t="s">
        <v>6952</v>
      </c>
      <c r="E3316" s="404" t="s">
        <v>6953</v>
      </c>
      <c r="F3316" s="404" t="s">
        <v>123</v>
      </c>
      <c r="G3316" s="367" t="s">
        <v>5133</v>
      </c>
      <c r="H3316" s="400" t="s">
        <v>5108</v>
      </c>
    </row>
    <row r="3317" spans="2:8" s="41" customFormat="1">
      <c r="B3317" s="403" t="s">
        <v>6972</v>
      </c>
      <c r="C3317" s="404" t="s">
        <v>6973</v>
      </c>
      <c r="D3317" s="404" t="s">
        <v>6952</v>
      </c>
      <c r="E3317" s="404" t="s">
        <v>6953</v>
      </c>
      <c r="F3317" s="404" t="s">
        <v>123</v>
      </c>
      <c r="G3317" s="367" t="s">
        <v>5133</v>
      </c>
      <c r="H3317" s="400" t="s">
        <v>5108</v>
      </c>
    </row>
    <row r="3318" spans="2:8" s="41" customFormat="1">
      <c r="B3318" s="403" t="s">
        <v>6974</v>
      </c>
      <c r="C3318" s="404" t="s">
        <v>6975</v>
      </c>
      <c r="D3318" s="404" t="s">
        <v>6952</v>
      </c>
      <c r="E3318" s="404" t="s">
        <v>6953</v>
      </c>
      <c r="F3318" s="404" t="s">
        <v>123</v>
      </c>
      <c r="G3318" s="367" t="s">
        <v>5133</v>
      </c>
      <c r="H3318" s="400" t="s">
        <v>5108</v>
      </c>
    </row>
    <row r="3319" spans="2:8" s="41" customFormat="1">
      <c r="B3319" s="403" t="s">
        <v>6976</v>
      </c>
      <c r="C3319" s="404" t="s">
        <v>6977</v>
      </c>
      <c r="D3319" s="404" t="s">
        <v>6952</v>
      </c>
      <c r="E3319" s="404" t="s">
        <v>6953</v>
      </c>
      <c r="F3319" s="404" t="s">
        <v>123</v>
      </c>
      <c r="G3319" s="367" t="s">
        <v>5133</v>
      </c>
      <c r="H3319" s="400" t="s">
        <v>5108</v>
      </c>
    </row>
    <row r="3320" spans="2:8" s="41" customFormat="1">
      <c r="B3320" s="403" t="s">
        <v>6978</v>
      </c>
      <c r="C3320" s="404" t="s">
        <v>6979</v>
      </c>
      <c r="D3320" s="404" t="s">
        <v>6952</v>
      </c>
      <c r="E3320" s="404" t="s">
        <v>6953</v>
      </c>
      <c r="F3320" s="404" t="s">
        <v>123</v>
      </c>
      <c r="G3320" s="367" t="s">
        <v>5133</v>
      </c>
      <c r="H3320" s="400" t="s">
        <v>5108</v>
      </c>
    </row>
    <row r="3321" spans="2:8" s="41" customFormat="1">
      <c r="B3321" s="403" t="s">
        <v>6980</v>
      </c>
      <c r="C3321" s="404" t="s">
        <v>6981</v>
      </c>
      <c r="D3321" s="404" t="s">
        <v>6952</v>
      </c>
      <c r="E3321" s="404" t="s">
        <v>6953</v>
      </c>
      <c r="F3321" s="404" t="s">
        <v>123</v>
      </c>
      <c r="G3321" s="367" t="s">
        <v>5133</v>
      </c>
      <c r="H3321" s="400" t="s">
        <v>5108</v>
      </c>
    </row>
    <row r="3322" spans="2:8" s="41" customFormat="1">
      <c r="B3322" s="403" t="s">
        <v>6982</v>
      </c>
      <c r="C3322" s="404" t="s">
        <v>6983</v>
      </c>
      <c r="D3322" s="404" t="s">
        <v>6952</v>
      </c>
      <c r="E3322" s="404" t="s">
        <v>6953</v>
      </c>
      <c r="F3322" s="404" t="s">
        <v>123</v>
      </c>
      <c r="G3322" s="367" t="s">
        <v>5133</v>
      </c>
      <c r="H3322" s="400" t="s">
        <v>5108</v>
      </c>
    </row>
    <row r="3323" spans="2:8" s="41" customFormat="1">
      <c r="B3323" s="403" t="s">
        <v>6984</v>
      </c>
      <c r="C3323" s="404" t="s">
        <v>6985</v>
      </c>
      <c r="D3323" s="404" t="s">
        <v>6952</v>
      </c>
      <c r="E3323" s="404" t="s">
        <v>6953</v>
      </c>
      <c r="F3323" s="404" t="s">
        <v>123</v>
      </c>
      <c r="G3323" s="367" t="s">
        <v>5133</v>
      </c>
      <c r="H3323" s="400" t="s">
        <v>5108</v>
      </c>
    </row>
    <row r="3324" spans="2:8" s="41" customFormat="1">
      <c r="B3324" s="403" t="s">
        <v>6986</v>
      </c>
      <c r="C3324" s="404" t="s">
        <v>6987</v>
      </c>
      <c r="D3324" s="404" t="s">
        <v>6952</v>
      </c>
      <c r="E3324" s="404" t="s">
        <v>6953</v>
      </c>
      <c r="F3324" s="404" t="s">
        <v>123</v>
      </c>
      <c r="G3324" s="367" t="s">
        <v>5133</v>
      </c>
      <c r="H3324" s="400" t="s">
        <v>5108</v>
      </c>
    </row>
    <row r="3325" spans="2:8" s="41" customFormat="1">
      <c r="B3325" s="403" t="s">
        <v>6988</v>
      </c>
      <c r="C3325" s="404" t="s">
        <v>6989</v>
      </c>
      <c r="D3325" s="404" t="s">
        <v>6990</v>
      </c>
      <c r="E3325" s="404" t="s">
        <v>6991</v>
      </c>
      <c r="F3325" s="404" t="s">
        <v>123</v>
      </c>
      <c r="G3325" s="367" t="s">
        <v>5333</v>
      </c>
      <c r="H3325" s="400" t="s">
        <v>5108</v>
      </c>
    </row>
    <row r="3326" spans="2:8" s="41" customFormat="1">
      <c r="B3326" s="403" t="s">
        <v>6992</v>
      </c>
      <c r="C3326" s="404" t="s">
        <v>6993</v>
      </c>
      <c r="D3326" s="404" t="s">
        <v>6990</v>
      </c>
      <c r="E3326" s="404" t="s">
        <v>6991</v>
      </c>
      <c r="F3326" s="404" t="s">
        <v>123</v>
      </c>
      <c r="G3326" s="367" t="s">
        <v>5333</v>
      </c>
      <c r="H3326" s="400" t="s">
        <v>5108</v>
      </c>
    </row>
    <row r="3327" spans="2:8" s="41" customFormat="1">
      <c r="B3327" s="403" t="s">
        <v>6994</v>
      </c>
      <c r="C3327" s="404" t="s">
        <v>6995</v>
      </c>
      <c r="D3327" s="404" t="s">
        <v>6990</v>
      </c>
      <c r="E3327" s="404" t="s">
        <v>6991</v>
      </c>
      <c r="F3327" s="404" t="s">
        <v>123</v>
      </c>
      <c r="G3327" s="367" t="s">
        <v>5333</v>
      </c>
      <c r="H3327" s="400" t="s">
        <v>5108</v>
      </c>
    </row>
    <row r="3328" spans="2:8" s="41" customFormat="1">
      <c r="B3328" s="403" t="s">
        <v>6996</v>
      </c>
      <c r="C3328" s="404" t="s">
        <v>6997</v>
      </c>
      <c r="D3328" s="404" t="s">
        <v>6990</v>
      </c>
      <c r="E3328" s="404" t="s">
        <v>6991</v>
      </c>
      <c r="F3328" s="404" t="s">
        <v>123</v>
      </c>
      <c r="G3328" s="367" t="s">
        <v>5333</v>
      </c>
      <c r="H3328" s="400" t="s">
        <v>5108</v>
      </c>
    </row>
    <row r="3329" spans="2:8" s="41" customFormat="1">
      <c r="B3329" s="403" t="s">
        <v>6998</v>
      </c>
      <c r="C3329" s="404" t="s">
        <v>6999</v>
      </c>
      <c r="D3329" s="404" t="s">
        <v>6990</v>
      </c>
      <c r="E3329" s="404" t="s">
        <v>6991</v>
      </c>
      <c r="F3329" s="404" t="s">
        <v>123</v>
      </c>
      <c r="G3329" s="367" t="s">
        <v>5333</v>
      </c>
      <c r="H3329" s="400" t="s">
        <v>5108</v>
      </c>
    </row>
    <row r="3330" spans="2:8" s="41" customFormat="1">
      <c r="B3330" s="403" t="s">
        <v>7000</v>
      </c>
      <c r="C3330" s="404" t="s">
        <v>7001</v>
      </c>
      <c r="D3330" s="404" t="s">
        <v>6990</v>
      </c>
      <c r="E3330" s="404" t="s">
        <v>6991</v>
      </c>
      <c r="F3330" s="404" t="s">
        <v>123</v>
      </c>
      <c r="G3330" s="367" t="s">
        <v>5333</v>
      </c>
      <c r="H3330" s="400" t="s">
        <v>5108</v>
      </c>
    </row>
    <row r="3331" spans="2:8" s="41" customFormat="1">
      <c r="B3331" s="403" t="s">
        <v>7002</v>
      </c>
      <c r="C3331" s="404" t="s">
        <v>7003</v>
      </c>
      <c r="D3331" s="404" t="s">
        <v>6990</v>
      </c>
      <c r="E3331" s="404" t="s">
        <v>6991</v>
      </c>
      <c r="F3331" s="404" t="s">
        <v>123</v>
      </c>
      <c r="G3331" s="367" t="s">
        <v>5333</v>
      </c>
      <c r="H3331" s="400" t="s">
        <v>5108</v>
      </c>
    </row>
    <row r="3332" spans="2:8" s="41" customFormat="1">
      <c r="B3332" s="403" t="s">
        <v>7004</v>
      </c>
      <c r="C3332" s="404" t="s">
        <v>7005</v>
      </c>
      <c r="D3332" s="404" t="s">
        <v>6990</v>
      </c>
      <c r="E3332" s="404" t="s">
        <v>6991</v>
      </c>
      <c r="F3332" s="404" t="s">
        <v>123</v>
      </c>
      <c r="G3332" s="367" t="s">
        <v>5333</v>
      </c>
      <c r="H3332" s="400" t="s">
        <v>5108</v>
      </c>
    </row>
    <row r="3333" spans="2:8" s="41" customFormat="1">
      <c r="B3333" s="403" t="s">
        <v>7006</v>
      </c>
      <c r="C3333" s="404" t="s">
        <v>7007</v>
      </c>
      <c r="D3333" s="404" t="s">
        <v>6990</v>
      </c>
      <c r="E3333" s="404" t="s">
        <v>6991</v>
      </c>
      <c r="F3333" s="404" t="s">
        <v>123</v>
      </c>
      <c r="G3333" s="367" t="s">
        <v>5333</v>
      </c>
      <c r="H3333" s="400" t="s">
        <v>5108</v>
      </c>
    </row>
    <row r="3334" spans="2:8" s="41" customFormat="1">
      <c r="B3334" s="403" t="s">
        <v>7008</v>
      </c>
      <c r="C3334" s="404" t="s">
        <v>7009</v>
      </c>
      <c r="D3334" s="404" t="s">
        <v>6990</v>
      </c>
      <c r="E3334" s="404" t="s">
        <v>6991</v>
      </c>
      <c r="F3334" s="404" t="s">
        <v>123</v>
      </c>
      <c r="G3334" s="367" t="s">
        <v>5333</v>
      </c>
      <c r="H3334" s="400" t="s">
        <v>5108</v>
      </c>
    </row>
    <row r="3335" spans="2:8" s="41" customFormat="1">
      <c r="B3335" s="403" t="s">
        <v>7010</v>
      </c>
      <c r="C3335" s="404" t="s">
        <v>7011</v>
      </c>
      <c r="D3335" s="404" t="s">
        <v>6990</v>
      </c>
      <c r="E3335" s="404" t="s">
        <v>6991</v>
      </c>
      <c r="F3335" s="404" t="s">
        <v>123</v>
      </c>
      <c r="G3335" s="367" t="s">
        <v>5333</v>
      </c>
      <c r="H3335" s="400" t="s">
        <v>5108</v>
      </c>
    </row>
    <row r="3336" spans="2:8" s="41" customFormat="1">
      <c r="B3336" s="403" t="s">
        <v>7012</v>
      </c>
      <c r="C3336" s="404" t="s">
        <v>7013</v>
      </c>
      <c r="D3336" s="404" t="s">
        <v>6990</v>
      </c>
      <c r="E3336" s="404" t="s">
        <v>6991</v>
      </c>
      <c r="F3336" s="404" t="s">
        <v>123</v>
      </c>
      <c r="G3336" s="367" t="s">
        <v>5333</v>
      </c>
      <c r="H3336" s="400" t="s">
        <v>5108</v>
      </c>
    </row>
    <row r="3337" spans="2:8" s="41" customFormat="1">
      <c r="B3337" s="403" t="s">
        <v>7014</v>
      </c>
      <c r="C3337" s="404" t="s">
        <v>7015</v>
      </c>
      <c r="D3337" s="404" t="s">
        <v>6990</v>
      </c>
      <c r="E3337" s="404" t="s">
        <v>6991</v>
      </c>
      <c r="F3337" s="404" t="s">
        <v>123</v>
      </c>
      <c r="G3337" s="367" t="s">
        <v>5333</v>
      </c>
      <c r="H3337" s="400" t="s">
        <v>5108</v>
      </c>
    </row>
    <row r="3338" spans="2:8" s="41" customFormat="1">
      <c r="B3338" s="403" t="s">
        <v>7016</v>
      </c>
      <c r="C3338" s="404" t="s">
        <v>7017</v>
      </c>
      <c r="D3338" s="404" t="s">
        <v>6990</v>
      </c>
      <c r="E3338" s="404" t="s">
        <v>6991</v>
      </c>
      <c r="F3338" s="404" t="s">
        <v>123</v>
      </c>
      <c r="G3338" s="367" t="s">
        <v>5333</v>
      </c>
      <c r="H3338" s="400" t="s">
        <v>5108</v>
      </c>
    </row>
    <row r="3339" spans="2:8" s="41" customFormat="1">
      <c r="B3339" s="403" t="s">
        <v>7018</v>
      </c>
      <c r="C3339" s="404" t="s">
        <v>7019</v>
      </c>
      <c r="D3339" s="404" t="s">
        <v>7020</v>
      </c>
      <c r="E3339" s="404" t="s">
        <v>7021</v>
      </c>
      <c r="F3339" s="404" t="s">
        <v>123</v>
      </c>
      <c r="G3339" s="367" t="s">
        <v>5107</v>
      </c>
      <c r="H3339" s="400" t="s">
        <v>5108</v>
      </c>
    </row>
    <row r="3340" spans="2:8" s="41" customFormat="1">
      <c r="B3340" s="403" t="s">
        <v>7022</v>
      </c>
      <c r="C3340" s="404" t="s">
        <v>7023</v>
      </c>
      <c r="D3340" s="404" t="s">
        <v>7020</v>
      </c>
      <c r="E3340" s="404" t="s">
        <v>7021</v>
      </c>
      <c r="F3340" s="404" t="s">
        <v>123</v>
      </c>
      <c r="G3340" s="367" t="s">
        <v>5185</v>
      </c>
      <c r="H3340" s="400" t="s">
        <v>5186</v>
      </c>
    </row>
    <row r="3341" spans="2:8" s="41" customFormat="1">
      <c r="B3341" s="403" t="s">
        <v>7024</v>
      </c>
      <c r="C3341" s="404" t="s">
        <v>7025</v>
      </c>
      <c r="D3341" s="404" t="s">
        <v>7020</v>
      </c>
      <c r="E3341" s="404" t="s">
        <v>7021</v>
      </c>
      <c r="F3341" s="404" t="s">
        <v>123</v>
      </c>
      <c r="G3341" s="367" t="s">
        <v>5107</v>
      </c>
      <c r="H3341" s="400" t="s">
        <v>5108</v>
      </c>
    </row>
    <row r="3342" spans="2:8" s="41" customFormat="1">
      <c r="B3342" s="403" t="s">
        <v>7026</v>
      </c>
      <c r="C3342" s="404" t="s">
        <v>7027</v>
      </c>
      <c r="D3342" s="404" t="s">
        <v>7020</v>
      </c>
      <c r="E3342" s="404" t="s">
        <v>7021</v>
      </c>
      <c r="F3342" s="404" t="s">
        <v>123</v>
      </c>
      <c r="G3342" s="367" t="s">
        <v>5107</v>
      </c>
      <c r="H3342" s="400" t="s">
        <v>5108</v>
      </c>
    </row>
    <row r="3343" spans="2:8" s="41" customFormat="1">
      <c r="B3343" s="403" t="s">
        <v>7028</v>
      </c>
      <c r="C3343" s="404" t="s">
        <v>7029</v>
      </c>
      <c r="D3343" s="404" t="s">
        <v>7020</v>
      </c>
      <c r="E3343" s="404" t="s">
        <v>7021</v>
      </c>
      <c r="F3343" s="404" t="s">
        <v>123</v>
      </c>
      <c r="G3343" s="367" t="s">
        <v>5107</v>
      </c>
      <c r="H3343" s="400" t="s">
        <v>5108</v>
      </c>
    </row>
    <row r="3344" spans="2:8" s="41" customFormat="1">
      <c r="B3344" s="403" t="s">
        <v>7030</v>
      </c>
      <c r="C3344" s="404" t="s">
        <v>7031</v>
      </c>
      <c r="D3344" s="404" t="s">
        <v>7020</v>
      </c>
      <c r="E3344" s="404" t="s">
        <v>7021</v>
      </c>
      <c r="F3344" s="404" t="s">
        <v>123</v>
      </c>
      <c r="G3344" s="367" t="s">
        <v>5107</v>
      </c>
      <c r="H3344" s="400" t="s">
        <v>5108</v>
      </c>
    </row>
    <row r="3345" spans="2:8" s="41" customFormat="1">
      <c r="B3345" s="403" t="s">
        <v>7032</v>
      </c>
      <c r="C3345" s="404" t="s">
        <v>7033</v>
      </c>
      <c r="D3345" s="404" t="s">
        <v>7020</v>
      </c>
      <c r="E3345" s="404" t="s">
        <v>7021</v>
      </c>
      <c r="F3345" s="404" t="s">
        <v>123</v>
      </c>
      <c r="G3345" s="367" t="s">
        <v>5107</v>
      </c>
      <c r="H3345" s="400" t="s">
        <v>5108</v>
      </c>
    </row>
    <row r="3346" spans="2:8" s="41" customFormat="1">
      <c r="B3346" s="403" t="s">
        <v>7034</v>
      </c>
      <c r="C3346" s="404" t="s">
        <v>7035</v>
      </c>
      <c r="D3346" s="404" t="s">
        <v>7020</v>
      </c>
      <c r="E3346" s="404" t="s">
        <v>7021</v>
      </c>
      <c r="F3346" s="404" t="s">
        <v>123</v>
      </c>
      <c r="G3346" s="367" t="s">
        <v>5107</v>
      </c>
      <c r="H3346" s="400" t="s">
        <v>5108</v>
      </c>
    </row>
    <row r="3347" spans="2:8" s="41" customFormat="1">
      <c r="B3347" s="403" t="s">
        <v>7036</v>
      </c>
      <c r="C3347" s="404" t="s">
        <v>7037</v>
      </c>
      <c r="D3347" s="404" t="s">
        <v>7020</v>
      </c>
      <c r="E3347" s="404" t="s">
        <v>7021</v>
      </c>
      <c r="F3347" s="404" t="s">
        <v>123</v>
      </c>
      <c r="G3347" s="367" t="s">
        <v>5185</v>
      </c>
      <c r="H3347" s="400" t="s">
        <v>5186</v>
      </c>
    </row>
    <row r="3348" spans="2:8" s="41" customFormat="1">
      <c r="B3348" s="403" t="s">
        <v>7038</v>
      </c>
      <c r="C3348" s="404" t="s">
        <v>7039</v>
      </c>
      <c r="D3348" s="404" t="s">
        <v>7020</v>
      </c>
      <c r="E3348" s="404" t="s">
        <v>7021</v>
      </c>
      <c r="F3348" s="404" t="s">
        <v>123</v>
      </c>
      <c r="G3348" s="367" t="s">
        <v>5185</v>
      </c>
      <c r="H3348" s="400" t="s">
        <v>5186</v>
      </c>
    </row>
    <row r="3349" spans="2:8" s="41" customFormat="1">
      <c r="B3349" s="403" t="s">
        <v>7040</v>
      </c>
      <c r="C3349" s="404" t="s">
        <v>7041</v>
      </c>
      <c r="D3349" s="404" t="s">
        <v>7020</v>
      </c>
      <c r="E3349" s="404" t="s">
        <v>7021</v>
      </c>
      <c r="F3349" s="404" t="s">
        <v>123</v>
      </c>
      <c r="G3349" s="367" t="s">
        <v>5185</v>
      </c>
      <c r="H3349" s="400" t="s">
        <v>5186</v>
      </c>
    </row>
    <row r="3350" spans="2:8" s="41" customFormat="1">
      <c r="B3350" s="403" t="s">
        <v>7042</v>
      </c>
      <c r="C3350" s="404" t="s">
        <v>7043</v>
      </c>
      <c r="D3350" s="404" t="s">
        <v>7020</v>
      </c>
      <c r="E3350" s="404" t="s">
        <v>7021</v>
      </c>
      <c r="F3350" s="404" t="s">
        <v>123</v>
      </c>
      <c r="G3350" s="367" t="s">
        <v>5107</v>
      </c>
      <c r="H3350" s="400" t="s">
        <v>5108</v>
      </c>
    </row>
    <row r="3351" spans="2:8" s="41" customFormat="1">
      <c r="B3351" s="403" t="s">
        <v>7044</v>
      </c>
      <c r="C3351" s="404" t="s">
        <v>7045</v>
      </c>
      <c r="D3351" s="404" t="s">
        <v>7020</v>
      </c>
      <c r="E3351" s="404" t="s">
        <v>7021</v>
      </c>
      <c r="F3351" s="404" t="s">
        <v>123</v>
      </c>
      <c r="G3351" s="367" t="s">
        <v>5107</v>
      </c>
      <c r="H3351" s="400" t="s">
        <v>5108</v>
      </c>
    </row>
    <row r="3352" spans="2:8" s="41" customFormat="1">
      <c r="B3352" s="403" t="s">
        <v>7046</v>
      </c>
      <c r="C3352" s="404" t="s">
        <v>7047</v>
      </c>
      <c r="D3352" s="404" t="s">
        <v>7020</v>
      </c>
      <c r="E3352" s="404" t="s">
        <v>7021</v>
      </c>
      <c r="F3352" s="404" t="s">
        <v>123</v>
      </c>
      <c r="G3352" s="367" t="s">
        <v>5107</v>
      </c>
      <c r="H3352" s="400" t="s">
        <v>5108</v>
      </c>
    </row>
    <row r="3353" spans="2:8" s="41" customFormat="1">
      <c r="B3353" s="403" t="s">
        <v>7048</v>
      </c>
      <c r="C3353" s="404" t="s">
        <v>7049</v>
      </c>
      <c r="D3353" s="404" t="s">
        <v>7020</v>
      </c>
      <c r="E3353" s="404" t="s">
        <v>7021</v>
      </c>
      <c r="F3353" s="404" t="s">
        <v>123</v>
      </c>
      <c r="G3353" s="367" t="s">
        <v>5107</v>
      </c>
      <c r="H3353" s="400" t="s">
        <v>5108</v>
      </c>
    </row>
    <row r="3354" spans="2:8" s="41" customFormat="1">
      <c r="B3354" s="403" t="s">
        <v>7050</v>
      </c>
      <c r="C3354" s="404" t="s">
        <v>7051</v>
      </c>
      <c r="D3354" s="404" t="s">
        <v>7020</v>
      </c>
      <c r="E3354" s="404" t="s">
        <v>7021</v>
      </c>
      <c r="F3354" s="404" t="s">
        <v>123</v>
      </c>
      <c r="G3354" s="367" t="s">
        <v>5185</v>
      </c>
      <c r="H3354" s="400" t="s">
        <v>5186</v>
      </c>
    </row>
    <row r="3355" spans="2:8" s="41" customFormat="1">
      <c r="B3355" s="403" t="s">
        <v>7052</v>
      </c>
      <c r="C3355" s="404" t="s">
        <v>7053</v>
      </c>
      <c r="D3355" s="404" t="s">
        <v>7020</v>
      </c>
      <c r="E3355" s="404" t="s">
        <v>7021</v>
      </c>
      <c r="F3355" s="404" t="s">
        <v>123</v>
      </c>
      <c r="G3355" s="367" t="s">
        <v>5107</v>
      </c>
      <c r="H3355" s="400" t="s">
        <v>5108</v>
      </c>
    </row>
    <row r="3356" spans="2:8" s="41" customFormat="1">
      <c r="B3356" s="403" t="s">
        <v>7054</v>
      </c>
      <c r="C3356" s="404" t="s">
        <v>7055</v>
      </c>
      <c r="D3356" s="404" t="s">
        <v>7020</v>
      </c>
      <c r="E3356" s="404" t="s">
        <v>7021</v>
      </c>
      <c r="F3356" s="404" t="s">
        <v>123</v>
      </c>
      <c r="G3356" s="367" t="s">
        <v>5107</v>
      </c>
      <c r="H3356" s="400" t="s">
        <v>5108</v>
      </c>
    </row>
    <row r="3357" spans="2:8" s="41" customFormat="1">
      <c r="B3357" s="403" t="s">
        <v>7056</v>
      </c>
      <c r="C3357" s="404" t="s">
        <v>7057</v>
      </c>
      <c r="D3357" s="404" t="s">
        <v>7058</v>
      </c>
      <c r="E3357" s="404" t="s">
        <v>7059</v>
      </c>
      <c r="F3357" s="404" t="s">
        <v>123</v>
      </c>
      <c r="G3357" s="367" t="s">
        <v>5185</v>
      </c>
      <c r="H3357" s="400" t="s">
        <v>5186</v>
      </c>
    </row>
    <row r="3358" spans="2:8" s="41" customFormat="1">
      <c r="B3358" s="403" t="s">
        <v>7060</v>
      </c>
      <c r="C3358" s="404" t="s">
        <v>7061</v>
      </c>
      <c r="D3358" s="404" t="s">
        <v>7058</v>
      </c>
      <c r="E3358" s="404" t="s">
        <v>7059</v>
      </c>
      <c r="F3358" s="404" t="s">
        <v>123</v>
      </c>
      <c r="G3358" s="367" t="s">
        <v>5185</v>
      </c>
      <c r="H3358" s="400" t="s">
        <v>5186</v>
      </c>
    </row>
    <row r="3359" spans="2:8" s="41" customFormat="1">
      <c r="B3359" s="403" t="s">
        <v>7062</v>
      </c>
      <c r="C3359" s="404" t="s">
        <v>7063</v>
      </c>
      <c r="D3359" s="404" t="s">
        <v>7058</v>
      </c>
      <c r="E3359" s="404" t="s">
        <v>7059</v>
      </c>
      <c r="F3359" s="404" t="s">
        <v>123</v>
      </c>
      <c r="G3359" s="367" t="s">
        <v>5133</v>
      </c>
      <c r="H3359" s="400" t="s">
        <v>5108</v>
      </c>
    </row>
    <row r="3360" spans="2:8" s="41" customFormat="1">
      <c r="B3360" s="403" t="s">
        <v>7064</v>
      </c>
      <c r="C3360" s="404" t="s">
        <v>7065</v>
      </c>
      <c r="D3360" s="404" t="s">
        <v>7058</v>
      </c>
      <c r="E3360" s="404" t="s">
        <v>7059</v>
      </c>
      <c r="F3360" s="404" t="s">
        <v>123</v>
      </c>
      <c r="G3360" s="367" t="s">
        <v>5133</v>
      </c>
      <c r="H3360" s="400" t="s">
        <v>5108</v>
      </c>
    </row>
    <row r="3361" spans="2:8" s="41" customFormat="1">
      <c r="B3361" s="403" t="s">
        <v>7066</v>
      </c>
      <c r="C3361" s="404" t="s">
        <v>7067</v>
      </c>
      <c r="D3361" s="404" t="s">
        <v>7058</v>
      </c>
      <c r="E3361" s="404" t="s">
        <v>7059</v>
      </c>
      <c r="F3361" s="404" t="s">
        <v>123</v>
      </c>
      <c r="G3361" s="367" t="s">
        <v>5133</v>
      </c>
      <c r="H3361" s="400" t="s">
        <v>5108</v>
      </c>
    </row>
    <row r="3362" spans="2:8" s="41" customFormat="1">
      <c r="B3362" s="403" t="s">
        <v>7068</v>
      </c>
      <c r="C3362" s="404" t="s">
        <v>7069</v>
      </c>
      <c r="D3362" s="404" t="s">
        <v>7058</v>
      </c>
      <c r="E3362" s="404" t="s">
        <v>7059</v>
      </c>
      <c r="F3362" s="404" t="s">
        <v>123</v>
      </c>
      <c r="G3362" s="367" t="s">
        <v>5133</v>
      </c>
      <c r="H3362" s="400" t="s">
        <v>5108</v>
      </c>
    </row>
    <row r="3363" spans="2:8" s="41" customFormat="1">
      <c r="B3363" s="403" t="s">
        <v>7070</v>
      </c>
      <c r="C3363" s="404" t="s">
        <v>7071</v>
      </c>
      <c r="D3363" s="404" t="s">
        <v>7058</v>
      </c>
      <c r="E3363" s="404" t="s">
        <v>7059</v>
      </c>
      <c r="F3363" s="404" t="s">
        <v>123</v>
      </c>
      <c r="G3363" s="367" t="s">
        <v>5133</v>
      </c>
      <c r="H3363" s="400" t="s">
        <v>5108</v>
      </c>
    </row>
    <row r="3364" spans="2:8" s="41" customFormat="1">
      <c r="B3364" s="403" t="s">
        <v>7072</v>
      </c>
      <c r="C3364" s="404" t="s">
        <v>7073</v>
      </c>
      <c r="D3364" s="404" t="s">
        <v>7058</v>
      </c>
      <c r="E3364" s="404" t="s">
        <v>7059</v>
      </c>
      <c r="F3364" s="404" t="s">
        <v>123</v>
      </c>
      <c r="G3364" s="367" t="s">
        <v>5133</v>
      </c>
      <c r="H3364" s="400" t="s">
        <v>5108</v>
      </c>
    </row>
    <row r="3365" spans="2:8" s="41" customFormat="1">
      <c r="B3365" s="403" t="s">
        <v>7074</v>
      </c>
      <c r="C3365" s="404" t="s">
        <v>7075</v>
      </c>
      <c r="D3365" s="404" t="s">
        <v>7058</v>
      </c>
      <c r="E3365" s="404" t="s">
        <v>7059</v>
      </c>
      <c r="F3365" s="404" t="s">
        <v>123</v>
      </c>
      <c r="G3365" s="367" t="s">
        <v>5133</v>
      </c>
      <c r="H3365" s="400" t="s">
        <v>5108</v>
      </c>
    </row>
    <row r="3366" spans="2:8" s="41" customFormat="1">
      <c r="B3366" s="403" t="s">
        <v>7076</v>
      </c>
      <c r="C3366" s="404" t="s">
        <v>7077</v>
      </c>
      <c r="D3366" s="404" t="s">
        <v>7058</v>
      </c>
      <c r="E3366" s="404" t="s">
        <v>7059</v>
      </c>
      <c r="F3366" s="404" t="s">
        <v>123</v>
      </c>
      <c r="G3366" s="367" t="s">
        <v>5185</v>
      </c>
      <c r="H3366" s="400" t="s">
        <v>5186</v>
      </c>
    </row>
    <row r="3367" spans="2:8" s="41" customFormat="1">
      <c r="B3367" s="403" t="s">
        <v>7078</v>
      </c>
      <c r="C3367" s="404" t="s">
        <v>7079</v>
      </c>
      <c r="D3367" s="404" t="s">
        <v>7058</v>
      </c>
      <c r="E3367" s="404" t="s">
        <v>7059</v>
      </c>
      <c r="F3367" s="404" t="s">
        <v>123</v>
      </c>
      <c r="G3367" s="367" t="s">
        <v>5133</v>
      </c>
      <c r="H3367" s="400" t="s">
        <v>5108</v>
      </c>
    </row>
    <row r="3368" spans="2:8" s="41" customFormat="1">
      <c r="B3368" s="403" t="s">
        <v>7080</v>
      </c>
      <c r="C3368" s="404" t="s">
        <v>7081</v>
      </c>
      <c r="D3368" s="404" t="s">
        <v>7058</v>
      </c>
      <c r="E3368" s="404" t="s">
        <v>7059</v>
      </c>
      <c r="F3368" s="404" t="s">
        <v>123</v>
      </c>
      <c r="G3368" s="367" t="s">
        <v>5133</v>
      </c>
      <c r="H3368" s="400" t="s">
        <v>5108</v>
      </c>
    </row>
    <row r="3369" spans="2:8" s="41" customFormat="1">
      <c r="B3369" s="403" t="s">
        <v>7082</v>
      </c>
      <c r="C3369" s="404" t="s">
        <v>7083</v>
      </c>
      <c r="D3369" s="404" t="s">
        <v>7058</v>
      </c>
      <c r="E3369" s="404" t="s">
        <v>7059</v>
      </c>
      <c r="F3369" s="404" t="s">
        <v>123</v>
      </c>
      <c r="G3369" s="367" t="s">
        <v>5133</v>
      </c>
      <c r="H3369" s="400" t="s">
        <v>5108</v>
      </c>
    </row>
    <row r="3370" spans="2:8" s="41" customFormat="1">
      <c r="B3370" s="403" t="s">
        <v>7084</v>
      </c>
      <c r="C3370" s="404" t="s">
        <v>7085</v>
      </c>
      <c r="D3370" s="404" t="s">
        <v>7058</v>
      </c>
      <c r="E3370" s="404" t="s">
        <v>7059</v>
      </c>
      <c r="F3370" s="404" t="s">
        <v>123</v>
      </c>
      <c r="G3370" s="367" t="s">
        <v>5133</v>
      </c>
      <c r="H3370" s="400" t="s">
        <v>5108</v>
      </c>
    </row>
    <row r="3371" spans="2:8" s="41" customFormat="1">
      <c r="B3371" s="403" t="s">
        <v>7086</v>
      </c>
      <c r="C3371" s="404" t="s">
        <v>7087</v>
      </c>
      <c r="D3371" s="404" t="s">
        <v>7058</v>
      </c>
      <c r="E3371" s="404" t="s">
        <v>7059</v>
      </c>
      <c r="F3371" s="404" t="s">
        <v>123</v>
      </c>
      <c r="G3371" s="367" t="s">
        <v>5133</v>
      </c>
      <c r="H3371" s="400" t="s">
        <v>5108</v>
      </c>
    </row>
    <row r="3372" spans="2:8" s="41" customFormat="1">
      <c r="B3372" s="403" t="s">
        <v>7088</v>
      </c>
      <c r="C3372" s="404" t="s">
        <v>7089</v>
      </c>
      <c r="D3372" s="404" t="s">
        <v>7058</v>
      </c>
      <c r="E3372" s="404" t="s">
        <v>7059</v>
      </c>
      <c r="F3372" s="404" t="s">
        <v>123</v>
      </c>
      <c r="G3372" s="367" t="s">
        <v>5133</v>
      </c>
      <c r="H3372" s="400" t="s">
        <v>5108</v>
      </c>
    </row>
    <row r="3373" spans="2:8" s="41" customFormat="1">
      <c r="B3373" s="403" t="s">
        <v>7090</v>
      </c>
      <c r="C3373" s="404" t="s">
        <v>7091</v>
      </c>
      <c r="D3373" s="404" t="s">
        <v>7058</v>
      </c>
      <c r="E3373" s="404" t="s">
        <v>7059</v>
      </c>
      <c r="F3373" s="404" t="s">
        <v>123</v>
      </c>
      <c r="G3373" s="367" t="s">
        <v>5185</v>
      </c>
      <c r="H3373" s="400" t="s">
        <v>5186</v>
      </c>
    </row>
    <row r="3374" spans="2:8" s="41" customFormat="1">
      <c r="B3374" s="403" t="s">
        <v>7092</v>
      </c>
      <c r="C3374" s="404" t="s">
        <v>7093</v>
      </c>
      <c r="D3374" s="404" t="s">
        <v>7058</v>
      </c>
      <c r="E3374" s="404" t="s">
        <v>7059</v>
      </c>
      <c r="F3374" s="404" t="s">
        <v>123</v>
      </c>
      <c r="G3374" s="367" t="s">
        <v>5185</v>
      </c>
      <c r="H3374" s="400" t="s">
        <v>5186</v>
      </c>
    </row>
    <row r="3375" spans="2:8" s="41" customFormat="1">
      <c r="B3375" s="403" t="s">
        <v>7094</v>
      </c>
      <c r="C3375" s="404" t="s">
        <v>7095</v>
      </c>
      <c r="D3375" s="404" t="s">
        <v>7058</v>
      </c>
      <c r="E3375" s="404" t="s">
        <v>7059</v>
      </c>
      <c r="F3375" s="404" t="s">
        <v>123</v>
      </c>
      <c r="G3375" s="367" t="s">
        <v>5133</v>
      </c>
      <c r="H3375" s="400" t="s">
        <v>5108</v>
      </c>
    </row>
    <row r="3376" spans="2:8" s="41" customFormat="1">
      <c r="B3376" s="403" t="s">
        <v>7096</v>
      </c>
      <c r="C3376" s="404" t="s">
        <v>7097</v>
      </c>
      <c r="D3376" s="404" t="s">
        <v>7058</v>
      </c>
      <c r="E3376" s="404" t="s">
        <v>7059</v>
      </c>
      <c r="F3376" s="404" t="s">
        <v>123</v>
      </c>
      <c r="G3376" s="367" t="s">
        <v>5133</v>
      </c>
      <c r="H3376" s="400" t="s">
        <v>5108</v>
      </c>
    </row>
    <row r="3377" spans="2:8" s="41" customFormat="1">
      <c r="B3377" s="403" t="s">
        <v>7098</v>
      </c>
      <c r="C3377" s="404" t="s">
        <v>7099</v>
      </c>
      <c r="D3377" s="404" t="s">
        <v>7100</v>
      </c>
      <c r="E3377" s="404" t="s">
        <v>7101</v>
      </c>
      <c r="F3377" s="404" t="s">
        <v>123</v>
      </c>
      <c r="G3377" s="367" t="s">
        <v>5185</v>
      </c>
      <c r="H3377" s="400" t="s">
        <v>5186</v>
      </c>
    </row>
    <row r="3378" spans="2:8" s="41" customFormat="1">
      <c r="B3378" s="403" t="s">
        <v>7102</v>
      </c>
      <c r="C3378" s="404" t="s">
        <v>7103</v>
      </c>
      <c r="D3378" s="404" t="s">
        <v>7100</v>
      </c>
      <c r="E3378" s="404" t="s">
        <v>7101</v>
      </c>
      <c r="F3378" s="404" t="s">
        <v>123</v>
      </c>
      <c r="G3378" s="367" t="s">
        <v>5185</v>
      </c>
      <c r="H3378" s="400" t="s">
        <v>5186</v>
      </c>
    </row>
    <row r="3379" spans="2:8" s="41" customFormat="1">
      <c r="B3379" s="403" t="s">
        <v>7104</v>
      </c>
      <c r="C3379" s="404" t="s">
        <v>7105</v>
      </c>
      <c r="D3379" s="404" t="s">
        <v>7100</v>
      </c>
      <c r="E3379" s="404" t="s">
        <v>7101</v>
      </c>
      <c r="F3379" s="404" t="s">
        <v>123</v>
      </c>
      <c r="G3379" s="367" t="s">
        <v>5333</v>
      </c>
      <c r="H3379" s="400" t="s">
        <v>5108</v>
      </c>
    </row>
    <row r="3380" spans="2:8" s="41" customFormat="1">
      <c r="B3380" s="403" t="s">
        <v>7106</v>
      </c>
      <c r="C3380" s="404" t="s">
        <v>7107</v>
      </c>
      <c r="D3380" s="404" t="s">
        <v>7100</v>
      </c>
      <c r="E3380" s="404" t="s">
        <v>7101</v>
      </c>
      <c r="F3380" s="404" t="s">
        <v>123</v>
      </c>
      <c r="G3380" s="367" t="s">
        <v>5333</v>
      </c>
      <c r="H3380" s="400" t="s">
        <v>5108</v>
      </c>
    </row>
    <row r="3381" spans="2:8" s="41" customFormat="1">
      <c r="B3381" s="403" t="s">
        <v>7108</v>
      </c>
      <c r="C3381" s="404" t="s">
        <v>7109</v>
      </c>
      <c r="D3381" s="404" t="s">
        <v>7100</v>
      </c>
      <c r="E3381" s="404" t="s">
        <v>7101</v>
      </c>
      <c r="F3381" s="404" t="s">
        <v>123</v>
      </c>
      <c r="G3381" s="367" t="s">
        <v>5333</v>
      </c>
      <c r="H3381" s="400" t="s">
        <v>5108</v>
      </c>
    </row>
    <row r="3382" spans="2:8" s="41" customFormat="1">
      <c r="B3382" s="403" t="s">
        <v>7110</v>
      </c>
      <c r="C3382" s="404" t="s">
        <v>7111</v>
      </c>
      <c r="D3382" s="404" t="s">
        <v>7100</v>
      </c>
      <c r="E3382" s="404" t="s">
        <v>7101</v>
      </c>
      <c r="F3382" s="404" t="s">
        <v>123</v>
      </c>
      <c r="G3382" s="367" t="s">
        <v>5333</v>
      </c>
      <c r="H3382" s="400" t="s">
        <v>5108</v>
      </c>
    </row>
    <row r="3383" spans="2:8" s="41" customFormat="1">
      <c r="B3383" s="403" t="s">
        <v>7112</v>
      </c>
      <c r="C3383" s="404" t="s">
        <v>7113</v>
      </c>
      <c r="D3383" s="404" t="s">
        <v>7100</v>
      </c>
      <c r="E3383" s="404" t="s">
        <v>7101</v>
      </c>
      <c r="F3383" s="404" t="s">
        <v>123</v>
      </c>
      <c r="G3383" s="367" t="s">
        <v>5333</v>
      </c>
      <c r="H3383" s="400" t="s">
        <v>5108</v>
      </c>
    </row>
    <row r="3384" spans="2:8" s="41" customFormat="1">
      <c r="B3384" s="403" t="s">
        <v>7114</v>
      </c>
      <c r="C3384" s="404" t="s">
        <v>7115</v>
      </c>
      <c r="D3384" s="404" t="s">
        <v>7100</v>
      </c>
      <c r="E3384" s="404" t="s">
        <v>7101</v>
      </c>
      <c r="F3384" s="404" t="s">
        <v>123</v>
      </c>
      <c r="G3384" s="367" t="s">
        <v>5333</v>
      </c>
      <c r="H3384" s="400" t="s">
        <v>5108</v>
      </c>
    </row>
    <row r="3385" spans="2:8" s="41" customFormat="1">
      <c r="B3385" s="403" t="s">
        <v>7116</v>
      </c>
      <c r="C3385" s="404" t="s">
        <v>7117</v>
      </c>
      <c r="D3385" s="404" t="s">
        <v>7100</v>
      </c>
      <c r="E3385" s="404" t="s">
        <v>7101</v>
      </c>
      <c r="F3385" s="404" t="s">
        <v>123</v>
      </c>
      <c r="G3385" s="367" t="s">
        <v>5333</v>
      </c>
      <c r="H3385" s="400" t="s">
        <v>5108</v>
      </c>
    </row>
    <row r="3386" spans="2:8" s="41" customFormat="1">
      <c r="B3386" s="403" t="s">
        <v>7118</v>
      </c>
      <c r="C3386" s="404" t="s">
        <v>7119</v>
      </c>
      <c r="D3386" s="404" t="s">
        <v>7100</v>
      </c>
      <c r="E3386" s="404" t="s">
        <v>7101</v>
      </c>
      <c r="F3386" s="404" t="s">
        <v>123</v>
      </c>
      <c r="G3386" s="367" t="s">
        <v>5333</v>
      </c>
      <c r="H3386" s="400" t="s">
        <v>5108</v>
      </c>
    </row>
    <row r="3387" spans="2:8" s="41" customFormat="1">
      <c r="B3387" s="403" t="s">
        <v>7120</v>
      </c>
      <c r="C3387" s="404" t="s">
        <v>7121</v>
      </c>
      <c r="D3387" s="404" t="s">
        <v>7100</v>
      </c>
      <c r="E3387" s="404" t="s">
        <v>7101</v>
      </c>
      <c r="F3387" s="404" t="s">
        <v>123</v>
      </c>
      <c r="G3387" s="367" t="s">
        <v>5333</v>
      </c>
      <c r="H3387" s="400" t="s">
        <v>5108</v>
      </c>
    </row>
    <row r="3388" spans="2:8" s="41" customFormat="1">
      <c r="B3388" s="403" t="s">
        <v>7122</v>
      </c>
      <c r="C3388" s="404" t="s">
        <v>7123</v>
      </c>
      <c r="D3388" s="404" t="s">
        <v>7100</v>
      </c>
      <c r="E3388" s="404" t="s">
        <v>7101</v>
      </c>
      <c r="F3388" s="404" t="s">
        <v>123</v>
      </c>
      <c r="G3388" s="367" t="s">
        <v>5333</v>
      </c>
      <c r="H3388" s="400" t="s">
        <v>5108</v>
      </c>
    </row>
    <row r="3389" spans="2:8" s="41" customFormat="1">
      <c r="B3389" s="403" t="s">
        <v>7124</v>
      </c>
      <c r="C3389" s="404" t="s">
        <v>7125</v>
      </c>
      <c r="D3389" s="404" t="s">
        <v>7100</v>
      </c>
      <c r="E3389" s="404" t="s">
        <v>7101</v>
      </c>
      <c r="F3389" s="404" t="s">
        <v>123</v>
      </c>
      <c r="G3389" s="367" t="s">
        <v>5333</v>
      </c>
      <c r="H3389" s="400" t="s">
        <v>5108</v>
      </c>
    </row>
    <row r="3390" spans="2:8" s="41" customFormat="1">
      <c r="B3390" s="403" t="s">
        <v>7126</v>
      </c>
      <c r="C3390" s="404" t="s">
        <v>7127</v>
      </c>
      <c r="D3390" s="404" t="s">
        <v>7100</v>
      </c>
      <c r="E3390" s="404" t="s">
        <v>7101</v>
      </c>
      <c r="F3390" s="404" t="s">
        <v>123</v>
      </c>
      <c r="G3390" s="367" t="s">
        <v>5333</v>
      </c>
      <c r="H3390" s="400" t="s">
        <v>5108</v>
      </c>
    </row>
    <row r="3391" spans="2:8" s="41" customFormat="1">
      <c r="B3391" s="403" t="s">
        <v>7128</v>
      </c>
      <c r="C3391" s="404" t="s">
        <v>7129</v>
      </c>
      <c r="D3391" s="404" t="s">
        <v>7100</v>
      </c>
      <c r="E3391" s="404" t="s">
        <v>7101</v>
      </c>
      <c r="F3391" s="404" t="s">
        <v>123</v>
      </c>
      <c r="G3391" s="367" t="s">
        <v>5333</v>
      </c>
      <c r="H3391" s="400" t="s">
        <v>5108</v>
      </c>
    </row>
    <row r="3392" spans="2:8" s="41" customFormat="1">
      <c r="B3392" s="403" t="s">
        <v>7130</v>
      </c>
      <c r="C3392" s="404" t="s">
        <v>7131</v>
      </c>
      <c r="D3392" s="404" t="s">
        <v>7100</v>
      </c>
      <c r="E3392" s="404" t="s">
        <v>7101</v>
      </c>
      <c r="F3392" s="404" t="s">
        <v>123</v>
      </c>
      <c r="G3392" s="367" t="s">
        <v>5333</v>
      </c>
      <c r="H3392" s="400" t="s">
        <v>5108</v>
      </c>
    </row>
    <row r="3393" spans="2:8" s="41" customFormat="1">
      <c r="B3393" s="403" t="s">
        <v>7132</v>
      </c>
      <c r="C3393" s="404" t="s">
        <v>7133</v>
      </c>
      <c r="D3393" s="404" t="s">
        <v>7100</v>
      </c>
      <c r="E3393" s="404" t="s">
        <v>7101</v>
      </c>
      <c r="F3393" s="404" t="s">
        <v>123</v>
      </c>
      <c r="G3393" s="367" t="s">
        <v>5333</v>
      </c>
      <c r="H3393" s="400" t="s">
        <v>5108</v>
      </c>
    </row>
    <row r="3394" spans="2:8" s="41" customFormat="1">
      <c r="B3394" s="403" t="s">
        <v>7134</v>
      </c>
      <c r="C3394" s="404" t="s">
        <v>7135</v>
      </c>
      <c r="D3394" s="404" t="s">
        <v>7100</v>
      </c>
      <c r="E3394" s="404" t="s">
        <v>7101</v>
      </c>
      <c r="F3394" s="404" t="s">
        <v>123</v>
      </c>
      <c r="G3394" s="367" t="s">
        <v>5333</v>
      </c>
      <c r="H3394" s="400" t="s">
        <v>5108</v>
      </c>
    </row>
    <row r="3395" spans="2:8" s="41" customFormat="1">
      <c r="B3395" s="403" t="s">
        <v>7136</v>
      </c>
      <c r="C3395" s="404" t="s">
        <v>7137</v>
      </c>
      <c r="D3395" s="404" t="s">
        <v>7100</v>
      </c>
      <c r="E3395" s="404" t="s">
        <v>7101</v>
      </c>
      <c r="F3395" s="404" t="s">
        <v>123</v>
      </c>
      <c r="G3395" s="367" t="s">
        <v>5333</v>
      </c>
      <c r="H3395" s="400" t="s">
        <v>5108</v>
      </c>
    </row>
    <row r="3396" spans="2:8" s="41" customFormat="1">
      <c r="B3396" s="403" t="s">
        <v>7138</v>
      </c>
      <c r="C3396" s="404" t="s">
        <v>7139</v>
      </c>
      <c r="D3396" s="404" t="s">
        <v>7100</v>
      </c>
      <c r="E3396" s="404" t="s">
        <v>7101</v>
      </c>
      <c r="F3396" s="404" t="s">
        <v>123</v>
      </c>
      <c r="G3396" s="367" t="s">
        <v>5333</v>
      </c>
      <c r="H3396" s="400" t="s">
        <v>5108</v>
      </c>
    </row>
    <row r="3397" spans="2:8" s="41" customFormat="1">
      <c r="B3397" s="403" t="s">
        <v>7140</v>
      </c>
      <c r="C3397" s="404" t="s">
        <v>7141</v>
      </c>
      <c r="D3397" s="404" t="s">
        <v>7100</v>
      </c>
      <c r="E3397" s="404" t="s">
        <v>7101</v>
      </c>
      <c r="F3397" s="404" t="s">
        <v>123</v>
      </c>
      <c r="G3397" s="367" t="s">
        <v>5333</v>
      </c>
      <c r="H3397" s="400" t="s">
        <v>5108</v>
      </c>
    </row>
    <row r="3398" spans="2:8" s="41" customFormat="1">
      <c r="B3398" s="403" t="s">
        <v>7142</v>
      </c>
      <c r="C3398" s="404" t="s">
        <v>7143</v>
      </c>
      <c r="D3398" s="404" t="s">
        <v>7100</v>
      </c>
      <c r="E3398" s="404" t="s">
        <v>7101</v>
      </c>
      <c r="F3398" s="404" t="s">
        <v>123</v>
      </c>
      <c r="G3398" s="367" t="s">
        <v>5333</v>
      </c>
      <c r="H3398" s="400" t="s">
        <v>5108</v>
      </c>
    </row>
    <row r="3399" spans="2:8" s="41" customFormat="1">
      <c r="B3399" s="403" t="s">
        <v>7144</v>
      </c>
      <c r="C3399" s="404" t="s">
        <v>7145</v>
      </c>
      <c r="D3399" s="404" t="s">
        <v>7100</v>
      </c>
      <c r="E3399" s="404" t="s">
        <v>7101</v>
      </c>
      <c r="F3399" s="404" t="s">
        <v>123</v>
      </c>
      <c r="G3399" s="367" t="s">
        <v>5333</v>
      </c>
      <c r="H3399" s="400" t="s">
        <v>5108</v>
      </c>
    </row>
    <row r="3400" spans="2:8" s="41" customFormat="1">
      <c r="B3400" s="403" t="s">
        <v>7146</v>
      </c>
      <c r="C3400" s="404" t="s">
        <v>7147</v>
      </c>
      <c r="D3400" s="404" t="s">
        <v>7100</v>
      </c>
      <c r="E3400" s="404" t="s">
        <v>7101</v>
      </c>
      <c r="F3400" s="404" t="s">
        <v>123</v>
      </c>
      <c r="G3400" s="367" t="s">
        <v>5185</v>
      </c>
      <c r="H3400" s="400" t="s">
        <v>5186</v>
      </c>
    </row>
    <row r="3401" spans="2:8" s="41" customFormat="1">
      <c r="B3401" s="403" t="s">
        <v>7148</v>
      </c>
      <c r="C3401" s="404" t="s">
        <v>7149</v>
      </c>
      <c r="D3401" s="404" t="s">
        <v>7100</v>
      </c>
      <c r="E3401" s="404" t="s">
        <v>7101</v>
      </c>
      <c r="F3401" s="404" t="s">
        <v>123</v>
      </c>
      <c r="G3401" s="367" t="s">
        <v>5333</v>
      </c>
      <c r="H3401" s="400" t="s">
        <v>5108</v>
      </c>
    </row>
    <row r="3402" spans="2:8" s="41" customFormat="1">
      <c r="B3402" s="403" t="s">
        <v>7150</v>
      </c>
      <c r="C3402" s="404" t="s">
        <v>7151</v>
      </c>
      <c r="D3402" s="404" t="s">
        <v>7100</v>
      </c>
      <c r="E3402" s="404" t="s">
        <v>7101</v>
      </c>
      <c r="F3402" s="404" t="s">
        <v>123</v>
      </c>
      <c r="G3402" s="367" t="s">
        <v>5333</v>
      </c>
      <c r="H3402" s="400" t="s">
        <v>5108</v>
      </c>
    </row>
    <row r="3403" spans="2:8" s="41" customFormat="1">
      <c r="B3403" s="403" t="s">
        <v>7152</v>
      </c>
      <c r="C3403" s="404" t="s">
        <v>7153</v>
      </c>
      <c r="D3403" s="404" t="s">
        <v>7100</v>
      </c>
      <c r="E3403" s="404" t="s">
        <v>7101</v>
      </c>
      <c r="F3403" s="404" t="s">
        <v>123</v>
      </c>
      <c r="G3403" s="367" t="s">
        <v>5333</v>
      </c>
      <c r="H3403" s="400" t="s">
        <v>5108</v>
      </c>
    </row>
    <row r="3404" spans="2:8" s="41" customFormat="1">
      <c r="B3404" s="403" t="s">
        <v>7154</v>
      </c>
      <c r="C3404" s="404" t="s">
        <v>7155</v>
      </c>
      <c r="D3404" s="404" t="s">
        <v>7100</v>
      </c>
      <c r="E3404" s="404" t="s">
        <v>7101</v>
      </c>
      <c r="F3404" s="404" t="s">
        <v>123</v>
      </c>
      <c r="G3404" s="367" t="s">
        <v>5333</v>
      </c>
      <c r="H3404" s="400" t="s">
        <v>5108</v>
      </c>
    </row>
    <row r="3405" spans="2:8" s="41" customFormat="1">
      <c r="B3405" s="403" t="s">
        <v>7156</v>
      </c>
      <c r="C3405" s="404" t="s">
        <v>7157</v>
      </c>
      <c r="D3405" s="404" t="s">
        <v>7100</v>
      </c>
      <c r="E3405" s="404" t="s">
        <v>7101</v>
      </c>
      <c r="F3405" s="404" t="s">
        <v>123</v>
      </c>
      <c r="G3405" s="367" t="s">
        <v>5333</v>
      </c>
      <c r="H3405" s="400" t="s">
        <v>5108</v>
      </c>
    </row>
    <row r="3406" spans="2:8" s="41" customFormat="1">
      <c r="B3406" s="403" t="s">
        <v>7158</v>
      </c>
      <c r="C3406" s="404" t="s">
        <v>7159</v>
      </c>
      <c r="D3406" s="404" t="s">
        <v>7100</v>
      </c>
      <c r="E3406" s="404" t="s">
        <v>7101</v>
      </c>
      <c r="F3406" s="404" t="s">
        <v>123</v>
      </c>
      <c r="G3406" s="367" t="s">
        <v>5333</v>
      </c>
      <c r="H3406" s="400" t="s">
        <v>5108</v>
      </c>
    </row>
    <row r="3407" spans="2:8" s="41" customFormat="1">
      <c r="B3407" s="403" t="s">
        <v>7160</v>
      </c>
      <c r="C3407" s="404" t="s">
        <v>7161</v>
      </c>
      <c r="D3407" s="404" t="s">
        <v>7100</v>
      </c>
      <c r="E3407" s="404" t="s">
        <v>7101</v>
      </c>
      <c r="F3407" s="404" t="s">
        <v>123</v>
      </c>
      <c r="G3407" s="367" t="s">
        <v>5333</v>
      </c>
      <c r="H3407" s="400" t="s">
        <v>5108</v>
      </c>
    </row>
    <row r="3408" spans="2:8" s="41" customFormat="1">
      <c r="B3408" s="403" t="s">
        <v>7162</v>
      </c>
      <c r="C3408" s="404" t="s">
        <v>7163</v>
      </c>
      <c r="D3408" s="404" t="s">
        <v>7100</v>
      </c>
      <c r="E3408" s="404" t="s">
        <v>7101</v>
      </c>
      <c r="F3408" s="404" t="s">
        <v>123</v>
      </c>
      <c r="G3408" s="367" t="s">
        <v>5333</v>
      </c>
      <c r="H3408" s="400" t="s">
        <v>5108</v>
      </c>
    </row>
    <row r="3409" spans="2:8" s="41" customFormat="1">
      <c r="B3409" s="403" t="s">
        <v>7164</v>
      </c>
      <c r="C3409" s="404" t="s">
        <v>7165</v>
      </c>
      <c r="D3409" s="404" t="s">
        <v>7166</v>
      </c>
      <c r="E3409" s="404" t="s">
        <v>7167</v>
      </c>
      <c r="F3409" s="404" t="s">
        <v>123</v>
      </c>
      <c r="G3409" s="367" t="s">
        <v>5133</v>
      </c>
      <c r="H3409" s="400" t="s">
        <v>5108</v>
      </c>
    </row>
    <row r="3410" spans="2:8" s="41" customFormat="1">
      <c r="B3410" s="403" t="s">
        <v>7168</v>
      </c>
      <c r="C3410" s="404" t="s">
        <v>7169</v>
      </c>
      <c r="D3410" s="404" t="s">
        <v>7166</v>
      </c>
      <c r="E3410" s="404" t="s">
        <v>7167</v>
      </c>
      <c r="F3410" s="404" t="s">
        <v>123</v>
      </c>
      <c r="G3410" s="367" t="s">
        <v>5133</v>
      </c>
      <c r="H3410" s="400" t="s">
        <v>5108</v>
      </c>
    </row>
    <row r="3411" spans="2:8" s="41" customFormat="1">
      <c r="B3411" s="403" t="s">
        <v>7170</v>
      </c>
      <c r="C3411" s="404" t="s">
        <v>7171</v>
      </c>
      <c r="D3411" s="404" t="s">
        <v>7166</v>
      </c>
      <c r="E3411" s="404" t="s">
        <v>7167</v>
      </c>
      <c r="F3411" s="404" t="s">
        <v>123</v>
      </c>
      <c r="G3411" s="367" t="s">
        <v>5133</v>
      </c>
      <c r="H3411" s="400" t="s">
        <v>5108</v>
      </c>
    </row>
    <row r="3412" spans="2:8" s="41" customFormat="1">
      <c r="B3412" s="403" t="s">
        <v>7172</v>
      </c>
      <c r="C3412" s="404" t="s">
        <v>7173</v>
      </c>
      <c r="D3412" s="404" t="s">
        <v>7166</v>
      </c>
      <c r="E3412" s="404" t="s">
        <v>7167</v>
      </c>
      <c r="F3412" s="404" t="s">
        <v>123</v>
      </c>
      <c r="G3412" s="367" t="s">
        <v>5133</v>
      </c>
      <c r="H3412" s="400" t="s">
        <v>5108</v>
      </c>
    </row>
    <row r="3413" spans="2:8" s="41" customFormat="1">
      <c r="B3413" s="403" t="s">
        <v>7174</v>
      </c>
      <c r="C3413" s="404" t="s">
        <v>7175</v>
      </c>
      <c r="D3413" s="404" t="s">
        <v>7166</v>
      </c>
      <c r="E3413" s="404" t="s">
        <v>7167</v>
      </c>
      <c r="F3413" s="404" t="s">
        <v>123</v>
      </c>
      <c r="G3413" s="367" t="s">
        <v>5133</v>
      </c>
      <c r="H3413" s="400" t="s">
        <v>5108</v>
      </c>
    </row>
    <row r="3414" spans="2:8" s="41" customFormat="1">
      <c r="B3414" s="403" t="s">
        <v>7176</v>
      </c>
      <c r="C3414" s="404" t="s">
        <v>7177</v>
      </c>
      <c r="D3414" s="404" t="s">
        <v>7166</v>
      </c>
      <c r="E3414" s="404" t="s">
        <v>7167</v>
      </c>
      <c r="F3414" s="404" t="s">
        <v>123</v>
      </c>
      <c r="G3414" s="367" t="s">
        <v>5133</v>
      </c>
      <c r="H3414" s="400" t="s">
        <v>5108</v>
      </c>
    </row>
    <row r="3415" spans="2:8" s="41" customFormat="1">
      <c r="B3415" s="403" t="s">
        <v>7178</v>
      </c>
      <c r="C3415" s="404" t="s">
        <v>7179</v>
      </c>
      <c r="D3415" s="404" t="s">
        <v>7166</v>
      </c>
      <c r="E3415" s="404" t="s">
        <v>7167</v>
      </c>
      <c r="F3415" s="404" t="s">
        <v>123</v>
      </c>
      <c r="G3415" s="367" t="s">
        <v>5133</v>
      </c>
      <c r="H3415" s="400" t="s">
        <v>5108</v>
      </c>
    </row>
    <row r="3416" spans="2:8" s="41" customFormat="1">
      <c r="B3416" s="403" t="s">
        <v>7180</v>
      </c>
      <c r="C3416" s="404" t="s">
        <v>7181</v>
      </c>
      <c r="D3416" s="404" t="s">
        <v>7166</v>
      </c>
      <c r="E3416" s="404" t="s">
        <v>7167</v>
      </c>
      <c r="F3416" s="404" t="s">
        <v>123</v>
      </c>
      <c r="G3416" s="367" t="s">
        <v>5133</v>
      </c>
      <c r="H3416" s="400" t="s">
        <v>5108</v>
      </c>
    </row>
    <row r="3417" spans="2:8" s="41" customFormat="1">
      <c r="B3417" s="403" t="s">
        <v>7182</v>
      </c>
      <c r="C3417" s="404" t="s">
        <v>7183</v>
      </c>
      <c r="D3417" s="404" t="s">
        <v>7166</v>
      </c>
      <c r="E3417" s="404" t="s">
        <v>7167</v>
      </c>
      <c r="F3417" s="404" t="s">
        <v>123</v>
      </c>
      <c r="G3417" s="367" t="s">
        <v>5133</v>
      </c>
      <c r="H3417" s="400" t="s">
        <v>5108</v>
      </c>
    </row>
    <row r="3418" spans="2:8" s="41" customFormat="1">
      <c r="B3418" s="403" t="s">
        <v>7184</v>
      </c>
      <c r="C3418" s="404" t="s">
        <v>7185</v>
      </c>
      <c r="D3418" s="404" t="s">
        <v>7166</v>
      </c>
      <c r="E3418" s="404" t="s">
        <v>7167</v>
      </c>
      <c r="F3418" s="404" t="s">
        <v>123</v>
      </c>
      <c r="G3418" s="367" t="s">
        <v>5133</v>
      </c>
      <c r="H3418" s="400" t="s">
        <v>5108</v>
      </c>
    </row>
    <row r="3419" spans="2:8" s="41" customFormat="1">
      <c r="B3419" s="403" t="s">
        <v>7186</v>
      </c>
      <c r="C3419" s="404" t="s">
        <v>7187</v>
      </c>
      <c r="D3419" s="404" t="s">
        <v>7166</v>
      </c>
      <c r="E3419" s="404" t="s">
        <v>7167</v>
      </c>
      <c r="F3419" s="404" t="s">
        <v>123</v>
      </c>
      <c r="G3419" s="367" t="s">
        <v>5133</v>
      </c>
      <c r="H3419" s="400" t="s">
        <v>5108</v>
      </c>
    </row>
    <row r="3420" spans="2:8" s="41" customFormat="1">
      <c r="B3420" s="403" t="s">
        <v>7188</v>
      </c>
      <c r="C3420" s="404" t="s">
        <v>7189</v>
      </c>
      <c r="D3420" s="404" t="s">
        <v>7166</v>
      </c>
      <c r="E3420" s="404" t="s">
        <v>7167</v>
      </c>
      <c r="F3420" s="404" t="s">
        <v>123</v>
      </c>
      <c r="G3420" s="367" t="s">
        <v>5133</v>
      </c>
      <c r="H3420" s="400" t="s">
        <v>5108</v>
      </c>
    </row>
    <row r="3421" spans="2:8" s="41" customFormat="1">
      <c r="B3421" s="403" t="s">
        <v>7190</v>
      </c>
      <c r="C3421" s="404" t="s">
        <v>7191</v>
      </c>
      <c r="D3421" s="404" t="s">
        <v>7166</v>
      </c>
      <c r="E3421" s="404" t="s">
        <v>7167</v>
      </c>
      <c r="F3421" s="404" t="s">
        <v>123</v>
      </c>
      <c r="G3421" s="367" t="s">
        <v>5133</v>
      </c>
      <c r="H3421" s="400" t="s">
        <v>5108</v>
      </c>
    </row>
    <row r="3422" spans="2:8" s="41" customFormat="1">
      <c r="B3422" s="403" t="s">
        <v>7192</v>
      </c>
      <c r="C3422" s="404" t="s">
        <v>7193</v>
      </c>
      <c r="D3422" s="404" t="s">
        <v>7166</v>
      </c>
      <c r="E3422" s="404" t="s">
        <v>7167</v>
      </c>
      <c r="F3422" s="404" t="s">
        <v>123</v>
      </c>
      <c r="G3422" s="367" t="s">
        <v>5133</v>
      </c>
      <c r="H3422" s="400" t="s">
        <v>5108</v>
      </c>
    </row>
    <row r="3423" spans="2:8" s="41" customFormat="1">
      <c r="B3423" s="403" t="s">
        <v>7194</v>
      </c>
      <c r="C3423" s="404" t="s">
        <v>7195</v>
      </c>
      <c r="D3423" s="404" t="s">
        <v>7166</v>
      </c>
      <c r="E3423" s="404" t="s">
        <v>7167</v>
      </c>
      <c r="F3423" s="404" t="s">
        <v>123</v>
      </c>
      <c r="G3423" s="367" t="s">
        <v>5133</v>
      </c>
      <c r="H3423" s="400" t="s">
        <v>5108</v>
      </c>
    </row>
    <row r="3424" spans="2:8" s="41" customFormat="1">
      <c r="B3424" s="403" t="s">
        <v>7196</v>
      </c>
      <c r="C3424" s="404" t="s">
        <v>7197</v>
      </c>
      <c r="D3424" s="404" t="s">
        <v>7166</v>
      </c>
      <c r="E3424" s="404" t="s">
        <v>7167</v>
      </c>
      <c r="F3424" s="404" t="s">
        <v>123</v>
      </c>
      <c r="G3424" s="367" t="s">
        <v>5133</v>
      </c>
      <c r="H3424" s="400" t="s">
        <v>5108</v>
      </c>
    </row>
    <row r="3425" spans="2:8" s="41" customFormat="1">
      <c r="B3425" s="403" t="s">
        <v>7198</v>
      </c>
      <c r="C3425" s="404" t="s">
        <v>7199</v>
      </c>
      <c r="D3425" s="404" t="s">
        <v>7166</v>
      </c>
      <c r="E3425" s="404" t="s">
        <v>7167</v>
      </c>
      <c r="F3425" s="404" t="s">
        <v>123</v>
      </c>
      <c r="G3425" s="367" t="s">
        <v>5133</v>
      </c>
      <c r="H3425" s="400" t="s">
        <v>5108</v>
      </c>
    </row>
    <row r="3426" spans="2:8" s="41" customFormat="1">
      <c r="B3426" s="403" t="s">
        <v>7200</v>
      </c>
      <c r="C3426" s="404" t="s">
        <v>7201</v>
      </c>
      <c r="D3426" s="404" t="s">
        <v>7166</v>
      </c>
      <c r="E3426" s="404" t="s">
        <v>7167</v>
      </c>
      <c r="F3426" s="404" t="s">
        <v>123</v>
      </c>
      <c r="G3426" s="367" t="s">
        <v>5133</v>
      </c>
      <c r="H3426" s="400" t="s">
        <v>5108</v>
      </c>
    </row>
    <row r="3427" spans="2:8" s="41" customFormat="1">
      <c r="B3427" s="403" t="s">
        <v>7202</v>
      </c>
      <c r="C3427" s="404" t="s">
        <v>7203</v>
      </c>
      <c r="D3427" s="404" t="s">
        <v>7166</v>
      </c>
      <c r="E3427" s="404" t="s">
        <v>7167</v>
      </c>
      <c r="F3427" s="404" t="s">
        <v>123</v>
      </c>
      <c r="G3427" s="367" t="s">
        <v>5133</v>
      </c>
      <c r="H3427" s="400" t="s">
        <v>5108</v>
      </c>
    </row>
    <row r="3428" spans="2:8" s="41" customFormat="1">
      <c r="B3428" s="403" t="s">
        <v>7204</v>
      </c>
      <c r="C3428" s="404" t="s">
        <v>7205</v>
      </c>
      <c r="D3428" s="404" t="s">
        <v>7166</v>
      </c>
      <c r="E3428" s="404" t="s">
        <v>7167</v>
      </c>
      <c r="F3428" s="404" t="s">
        <v>123</v>
      </c>
      <c r="G3428" s="367" t="s">
        <v>5133</v>
      </c>
      <c r="H3428" s="400" t="s">
        <v>5108</v>
      </c>
    </row>
    <row r="3429" spans="2:8" s="41" customFormat="1">
      <c r="B3429" s="403" t="s">
        <v>7206</v>
      </c>
      <c r="C3429" s="404" t="s">
        <v>7207</v>
      </c>
      <c r="D3429" s="404" t="s">
        <v>7166</v>
      </c>
      <c r="E3429" s="404" t="s">
        <v>7167</v>
      </c>
      <c r="F3429" s="404" t="s">
        <v>123</v>
      </c>
      <c r="G3429" s="367" t="s">
        <v>5133</v>
      </c>
      <c r="H3429" s="400" t="s">
        <v>5108</v>
      </c>
    </row>
    <row r="3430" spans="2:8" s="41" customFormat="1">
      <c r="B3430" s="403" t="s">
        <v>7208</v>
      </c>
      <c r="C3430" s="404" t="s">
        <v>7209</v>
      </c>
      <c r="D3430" s="404" t="s">
        <v>7166</v>
      </c>
      <c r="E3430" s="404" t="s">
        <v>7167</v>
      </c>
      <c r="F3430" s="404" t="s">
        <v>123</v>
      </c>
      <c r="G3430" s="367" t="s">
        <v>5133</v>
      </c>
      <c r="H3430" s="400" t="s">
        <v>5108</v>
      </c>
    </row>
    <row r="3431" spans="2:8" s="41" customFormat="1">
      <c r="B3431" s="403" t="s">
        <v>7210</v>
      </c>
      <c r="C3431" s="404" t="s">
        <v>7211</v>
      </c>
      <c r="D3431" s="404" t="s">
        <v>7166</v>
      </c>
      <c r="E3431" s="404" t="s">
        <v>7167</v>
      </c>
      <c r="F3431" s="404" t="s">
        <v>123</v>
      </c>
      <c r="G3431" s="367" t="s">
        <v>5133</v>
      </c>
      <c r="H3431" s="400" t="s">
        <v>5108</v>
      </c>
    </row>
    <row r="3432" spans="2:8" s="41" customFormat="1">
      <c r="B3432" s="403" t="s">
        <v>7212</v>
      </c>
      <c r="C3432" s="404" t="s">
        <v>7213</v>
      </c>
      <c r="D3432" s="404" t="s">
        <v>7166</v>
      </c>
      <c r="E3432" s="404" t="s">
        <v>7167</v>
      </c>
      <c r="F3432" s="404" t="s">
        <v>123</v>
      </c>
      <c r="G3432" s="367" t="s">
        <v>5133</v>
      </c>
      <c r="H3432" s="400" t="s">
        <v>5108</v>
      </c>
    </row>
    <row r="3433" spans="2:8" s="41" customFormat="1">
      <c r="B3433" s="403" t="s">
        <v>7214</v>
      </c>
      <c r="C3433" s="404" t="s">
        <v>7215</v>
      </c>
      <c r="D3433" s="404" t="s">
        <v>7166</v>
      </c>
      <c r="E3433" s="404" t="s">
        <v>7167</v>
      </c>
      <c r="F3433" s="404" t="s">
        <v>123</v>
      </c>
      <c r="G3433" s="367" t="s">
        <v>5133</v>
      </c>
      <c r="H3433" s="400" t="s">
        <v>5108</v>
      </c>
    </row>
    <row r="3434" spans="2:8" s="41" customFormat="1">
      <c r="B3434" s="403" t="s">
        <v>7216</v>
      </c>
      <c r="C3434" s="404" t="s">
        <v>7217</v>
      </c>
      <c r="D3434" s="404" t="s">
        <v>7166</v>
      </c>
      <c r="E3434" s="404" t="s">
        <v>7167</v>
      </c>
      <c r="F3434" s="404" t="s">
        <v>123</v>
      </c>
      <c r="G3434" s="367" t="s">
        <v>5133</v>
      </c>
      <c r="H3434" s="400" t="s">
        <v>5108</v>
      </c>
    </row>
    <row r="3435" spans="2:8" s="41" customFormat="1">
      <c r="B3435" s="403" t="s">
        <v>7218</v>
      </c>
      <c r="C3435" s="404" t="s">
        <v>7219</v>
      </c>
      <c r="D3435" s="404" t="s">
        <v>7166</v>
      </c>
      <c r="E3435" s="404" t="s">
        <v>7167</v>
      </c>
      <c r="F3435" s="404" t="s">
        <v>123</v>
      </c>
      <c r="G3435" s="367" t="s">
        <v>5133</v>
      </c>
      <c r="H3435" s="400" t="s">
        <v>5108</v>
      </c>
    </row>
    <row r="3436" spans="2:8" s="41" customFormat="1">
      <c r="B3436" s="403" t="s">
        <v>7220</v>
      </c>
      <c r="C3436" s="404" t="s">
        <v>7221</v>
      </c>
      <c r="D3436" s="404" t="s">
        <v>7166</v>
      </c>
      <c r="E3436" s="404" t="s">
        <v>7167</v>
      </c>
      <c r="F3436" s="404" t="s">
        <v>123</v>
      </c>
      <c r="G3436" s="367" t="s">
        <v>5133</v>
      </c>
      <c r="H3436" s="400" t="s">
        <v>5108</v>
      </c>
    </row>
    <row r="3437" spans="2:8" s="41" customFormat="1">
      <c r="B3437" s="403" t="s">
        <v>7222</v>
      </c>
      <c r="C3437" s="404" t="s">
        <v>7223</v>
      </c>
      <c r="D3437" s="404" t="s">
        <v>7166</v>
      </c>
      <c r="E3437" s="404" t="s">
        <v>7167</v>
      </c>
      <c r="F3437" s="404" t="s">
        <v>123</v>
      </c>
      <c r="G3437" s="367" t="s">
        <v>5133</v>
      </c>
      <c r="H3437" s="400" t="s">
        <v>5108</v>
      </c>
    </row>
    <row r="3438" spans="2:8" s="41" customFormat="1">
      <c r="B3438" s="403" t="s">
        <v>7224</v>
      </c>
      <c r="C3438" s="404" t="s">
        <v>7225</v>
      </c>
      <c r="D3438" s="404" t="s">
        <v>7166</v>
      </c>
      <c r="E3438" s="404" t="s">
        <v>7167</v>
      </c>
      <c r="F3438" s="404" t="s">
        <v>123</v>
      </c>
      <c r="G3438" s="367" t="s">
        <v>5133</v>
      </c>
      <c r="H3438" s="400" t="s">
        <v>5108</v>
      </c>
    </row>
    <row r="3439" spans="2:8" s="41" customFormat="1">
      <c r="B3439" s="403" t="s">
        <v>7226</v>
      </c>
      <c r="C3439" s="404" t="s">
        <v>7227</v>
      </c>
      <c r="D3439" s="404" t="s">
        <v>7166</v>
      </c>
      <c r="E3439" s="404" t="s">
        <v>7167</v>
      </c>
      <c r="F3439" s="404" t="s">
        <v>123</v>
      </c>
      <c r="G3439" s="367" t="s">
        <v>5133</v>
      </c>
      <c r="H3439" s="400" t="s">
        <v>5108</v>
      </c>
    </row>
    <row r="3440" spans="2:8" s="41" customFormat="1">
      <c r="B3440" s="403" t="s">
        <v>7228</v>
      </c>
      <c r="C3440" s="404" t="s">
        <v>7229</v>
      </c>
      <c r="D3440" s="404" t="s">
        <v>7166</v>
      </c>
      <c r="E3440" s="404" t="s">
        <v>7167</v>
      </c>
      <c r="F3440" s="404" t="s">
        <v>123</v>
      </c>
      <c r="G3440" s="367" t="s">
        <v>5133</v>
      </c>
      <c r="H3440" s="400" t="s">
        <v>5108</v>
      </c>
    </row>
    <row r="3441" spans="2:8" s="41" customFormat="1">
      <c r="B3441" s="403" t="s">
        <v>7230</v>
      </c>
      <c r="C3441" s="404" t="s">
        <v>7231</v>
      </c>
      <c r="D3441" s="404" t="s">
        <v>7166</v>
      </c>
      <c r="E3441" s="404" t="s">
        <v>7167</v>
      </c>
      <c r="F3441" s="404" t="s">
        <v>123</v>
      </c>
      <c r="G3441" s="367" t="s">
        <v>5133</v>
      </c>
      <c r="H3441" s="400" t="s">
        <v>5108</v>
      </c>
    </row>
    <row r="3442" spans="2:8" s="41" customFormat="1">
      <c r="B3442" s="403" t="s">
        <v>7232</v>
      </c>
      <c r="C3442" s="404" t="s">
        <v>7233</v>
      </c>
      <c r="D3442" s="404" t="s">
        <v>7234</v>
      </c>
      <c r="E3442" s="404" t="s">
        <v>7235</v>
      </c>
      <c r="F3442" s="404" t="s">
        <v>123</v>
      </c>
      <c r="G3442" s="367" t="s">
        <v>5133</v>
      </c>
      <c r="H3442" s="400" t="s">
        <v>5108</v>
      </c>
    </row>
    <row r="3443" spans="2:8" s="41" customFormat="1">
      <c r="B3443" s="403" t="s">
        <v>7236</v>
      </c>
      <c r="C3443" s="404" t="s">
        <v>7237</v>
      </c>
      <c r="D3443" s="404" t="s">
        <v>7234</v>
      </c>
      <c r="E3443" s="404" t="s">
        <v>7235</v>
      </c>
      <c r="F3443" s="404" t="s">
        <v>123</v>
      </c>
      <c r="G3443" s="367" t="s">
        <v>5133</v>
      </c>
      <c r="H3443" s="400" t="s">
        <v>5108</v>
      </c>
    </row>
    <row r="3444" spans="2:8" s="41" customFormat="1">
      <c r="B3444" s="403" t="s">
        <v>7238</v>
      </c>
      <c r="C3444" s="404" t="s">
        <v>7239</v>
      </c>
      <c r="D3444" s="404" t="s">
        <v>7234</v>
      </c>
      <c r="E3444" s="404" t="s">
        <v>7235</v>
      </c>
      <c r="F3444" s="404" t="s">
        <v>123</v>
      </c>
      <c r="G3444" s="367" t="s">
        <v>5133</v>
      </c>
      <c r="H3444" s="400" t="s">
        <v>5108</v>
      </c>
    </row>
    <row r="3445" spans="2:8" s="41" customFormat="1">
      <c r="B3445" s="403" t="s">
        <v>7240</v>
      </c>
      <c r="C3445" s="404" t="s">
        <v>7241</v>
      </c>
      <c r="D3445" s="404" t="s">
        <v>7234</v>
      </c>
      <c r="E3445" s="404" t="s">
        <v>7235</v>
      </c>
      <c r="F3445" s="404" t="s">
        <v>123</v>
      </c>
      <c r="G3445" s="367" t="s">
        <v>5133</v>
      </c>
      <c r="H3445" s="400" t="s">
        <v>5108</v>
      </c>
    </row>
    <row r="3446" spans="2:8" s="41" customFormat="1">
      <c r="B3446" s="403" t="s">
        <v>7242</v>
      </c>
      <c r="C3446" s="404" t="s">
        <v>7243</v>
      </c>
      <c r="D3446" s="404" t="s">
        <v>7234</v>
      </c>
      <c r="E3446" s="404" t="s">
        <v>7235</v>
      </c>
      <c r="F3446" s="404" t="s">
        <v>123</v>
      </c>
      <c r="G3446" s="367" t="s">
        <v>5133</v>
      </c>
      <c r="H3446" s="400" t="s">
        <v>5108</v>
      </c>
    </row>
    <row r="3447" spans="2:8" s="41" customFormat="1">
      <c r="B3447" s="403" t="s">
        <v>7244</v>
      </c>
      <c r="C3447" s="404" t="s">
        <v>7245</v>
      </c>
      <c r="D3447" s="404" t="s">
        <v>7234</v>
      </c>
      <c r="E3447" s="404" t="s">
        <v>7235</v>
      </c>
      <c r="F3447" s="404" t="s">
        <v>123</v>
      </c>
      <c r="G3447" s="367" t="s">
        <v>5133</v>
      </c>
      <c r="H3447" s="400" t="s">
        <v>5108</v>
      </c>
    </row>
    <row r="3448" spans="2:8" s="41" customFormat="1">
      <c r="B3448" s="403" t="s">
        <v>7246</v>
      </c>
      <c r="C3448" s="404" t="s">
        <v>7247</v>
      </c>
      <c r="D3448" s="404" t="s">
        <v>7234</v>
      </c>
      <c r="E3448" s="404" t="s">
        <v>7235</v>
      </c>
      <c r="F3448" s="404" t="s">
        <v>123</v>
      </c>
      <c r="G3448" s="367" t="s">
        <v>5133</v>
      </c>
      <c r="H3448" s="400" t="s">
        <v>5108</v>
      </c>
    </row>
    <row r="3449" spans="2:8" s="41" customFormat="1">
      <c r="B3449" s="403" t="s">
        <v>7248</v>
      </c>
      <c r="C3449" s="404" t="s">
        <v>7249</v>
      </c>
      <c r="D3449" s="404" t="s">
        <v>7234</v>
      </c>
      <c r="E3449" s="404" t="s">
        <v>7235</v>
      </c>
      <c r="F3449" s="404" t="s">
        <v>123</v>
      </c>
      <c r="G3449" s="367" t="s">
        <v>5133</v>
      </c>
      <c r="H3449" s="400" t="s">
        <v>5108</v>
      </c>
    </row>
    <row r="3450" spans="2:8" s="41" customFormat="1">
      <c r="B3450" s="403" t="s">
        <v>7250</v>
      </c>
      <c r="C3450" s="404" t="s">
        <v>7251</v>
      </c>
      <c r="D3450" s="404" t="s">
        <v>7234</v>
      </c>
      <c r="E3450" s="404" t="s">
        <v>7235</v>
      </c>
      <c r="F3450" s="404" t="s">
        <v>123</v>
      </c>
      <c r="G3450" s="367" t="s">
        <v>5133</v>
      </c>
      <c r="H3450" s="400" t="s">
        <v>5108</v>
      </c>
    </row>
    <row r="3451" spans="2:8" s="41" customFormat="1">
      <c r="B3451" s="403" t="s">
        <v>7252</v>
      </c>
      <c r="C3451" s="404" t="s">
        <v>7253</v>
      </c>
      <c r="D3451" s="404" t="s">
        <v>7234</v>
      </c>
      <c r="E3451" s="404" t="s">
        <v>7235</v>
      </c>
      <c r="F3451" s="404" t="s">
        <v>123</v>
      </c>
      <c r="G3451" s="367" t="s">
        <v>5133</v>
      </c>
      <c r="H3451" s="400" t="s">
        <v>5108</v>
      </c>
    </row>
    <row r="3452" spans="2:8" s="41" customFormat="1">
      <c r="B3452" s="403" t="s">
        <v>7254</v>
      </c>
      <c r="C3452" s="404" t="s">
        <v>7255</v>
      </c>
      <c r="D3452" s="404" t="s">
        <v>7234</v>
      </c>
      <c r="E3452" s="404" t="s">
        <v>7235</v>
      </c>
      <c r="F3452" s="404" t="s">
        <v>123</v>
      </c>
      <c r="G3452" s="367" t="s">
        <v>5133</v>
      </c>
      <c r="H3452" s="400" t="s">
        <v>5108</v>
      </c>
    </row>
    <row r="3453" spans="2:8" s="41" customFormat="1">
      <c r="B3453" s="403" t="s">
        <v>7256</v>
      </c>
      <c r="C3453" s="404" t="s">
        <v>7257</v>
      </c>
      <c r="D3453" s="404" t="s">
        <v>7234</v>
      </c>
      <c r="E3453" s="404" t="s">
        <v>7235</v>
      </c>
      <c r="F3453" s="404" t="s">
        <v>123</v>
      </c>
      <c r="G3453" s="367" t="s">
        <v>5133</v>
      </c>
      <c r="H3453" s="400" t="s">
        <v>5108</v>
      </c>
    </row>
    <row r="3454" spans="2:8" s="41" customFormat="1">
      <c r="B3454" s="403" t="s">
        <v>7258</v>
      </c>
      <c r="C3454" s="404" t="s">
        <v>7259</v>
      </c>
      <c r="D3454" s="404" t="s">
        <v>7234</v>
      </c>
      <c r="E3454" s="404" t="s">
        <v>7235</v>
      </c>
      <c r="F3454" s="404" t="s">
        <v>123</v>
      </c>
      <c r="G3454" s="367" t="s">
        <v>5133</v>
      </c>
      <c r="H3454" s="400" t="s">
        <v>5108</v>
      </c>
    </row>
    <row r="3455" spans="2:8" s="41" customFormat="1">
      <c r="B3455" s="403" t="s">
        <v>7260</v>
      </c>
      <c r="C3455" s="404" t="s">
        <v>7261</v>
      </c>
      <c r="D3455" s="404" t="s">
        <v>7234</v>
      </c>
      <c r="E3455" s="404" t="s">
        <v>7235</v>
      </c>
      <c r="F3455" s="404" t="s">
        <v>123</v>
      </c>
      <c r="G3455" s="367" t="s">
        <v>5133</v>
      </c>
      <c r="H3455" s="400" t="s">
        <v>5108</v>
      </c>
    </row>
    <row r="3456" spans="2:8" s="41" customFormat="1">
      <c r="B3456" s="403" t="s">
        <v>7262</v>
      </c>
      <c r="C3456" s="404" t="s">
        <v>7263</v>
      </c>
      <c r="D3456" s="404" t="s">
        <v>7234</v>
      </c>
      <c r="E3456" s="404" t="s">
        <v>7235</v>
      </c>
      <c r="F3456" s="404" t="s">
        <v>123</v>
      </c>
      <c r="G3456" s="367" t="s">
        <v>5133</v>
      </c>
      <c r="H3456" s="400" t="s">
        <v>5108</v>
      </c>
    </row>
    <row r="3457" spans="2:8" s="41" customFormat="1">
      <c r="B3457" s="403" t="s">
        <v>7264</v>
      </c>
      <c r="C3457" s="404" t="s">
        <v>7265</v>
      </c>
      <c r="D3457" s="404" t="s">
        <v>7234</v>
      </c>
      <c r="E3457" s="404" t="s">
        <v>7235</v>
      </c>
      <c r="F3457" s="404" t="s">
        <v>123</v>
      </c>
      <c r="G3457" s="367" t="s">
        <v>5133</v>
      </c>
      <c r="H3457" s="400" t="s">
        <v>5108</v>
      </c>
    </row>
    <row r="3458" spans="2:8" s="41" customFormat="1">
      <c r="B3458" s="403" t="s">
        <v>7266</v>
      </c>
      <c r="C3458" s="404" t="s">
        <v>7267</v>
      </c>
      <c r="D3458" s="404" t="s">
        <v>7234</v>
      </c>
      <c r="E3458" s="404" t="s">
        <v>7235</v>
      </c>
      <c r="F3458" s="404" t="s">
        <v>123</v>
      </c>
      <c r="G3458" s="367" t="s">
        <v>5133</v>
      </c>
      <c r="H3458" s="400" t="s">
        <v>5108</v>
      </c>
    </row>
    <row r="3459" spans="2:8" s="41" customFormat="1">
      <c r="B3459" s="403" t="s">
        <v>7268</v>
      </c>
      <c r="C3459" s="404" t="s">
        <v>7269</v>
      </c>
      <c r="D3459" s="404" t="s">
        <v>7234</v>
      </c>
      <c r="E3459" s="404" t="s">
        <v>7235</v>
      </c>
      <c r="F3459" s="404" t="s">
        <v>123</v>
      </c>
      <c r="G3459" s="367" t="s">
        <v>5133</v>
      </c>
      <c r="H3459" s="400" t="s">
        <v>5108</v>
      </c>
    </row>
    <row r="3460" spans="2:8" s="41" customFormat="1">
      <c r="B3460" s="403" t="s">
        <v>7270</v>
      </c>
      <c r="C3460" s="404" t="s">
        <v>7271</v>
      </c>
      <c r="D3460" s="404" t="s">
        <v>7234</v>
      </c>
      <c r="E3460" s="404" t="s">
        <v>7235</v>
      </c>
      <c r="F3460" s="404" t="s">
        <v>123</v>
      </c>
      <c r="G3460" s="367" t="s">
        <v>5133</v>
      </c>
      <c r="H3460" s="400" t="s">
        <v>5108</v>
      </c>
    </row>
    <row r="3461" spans="2:8" s="41" customFormat="1">
      <c r="B3461" s="403" t="s">
        <v>7272</v>
      </c>
      <c r="C3461" s="404" t="s">
        <v>7273</v>
      </c>
      <c r="D3461" s="404" t="s">
        <v>7234</v>
      </c>
      <c r="E3461" s="404" t="s">
        <v>7235</v>
      </c>
      <c r="F3461" s="404" t="s">
        <v>123</v>
      </c>
      <c r="G3461" s="367" t="s">
        <v>5133</v>
      </c>
      <c r="H3461" s="400" t="s">
        <v>5108</v>
      </c>
    </row>
    <row r="3462" spans="2:8" s="41" customFormat="1">
      <c r="B3462" s="403" t="s">
        <v>7274</v>
      </c>
      <c r="C3462" s="404" t="s">
        <v>7275</v>
      </c>
      <c r="D3462" s="404" t="s">
        <v>7234</v>
      </c>
      <c r="E3462" s="404" t="s">
        <v>7235</v>
      </c>
      <c r="F3462" s="404" t="s">
        <v>123</v>
      </c>
      <c r="G3462" s="367" t="s">
        <v>5133</v>
      </c>
      <c r="H3462" s="400" t="s">
        <v>5108</v>
      </c>
    </row>
    <row r="3463" spans="2:8" s="41" customFormat="1">
      <c r="B3463" s="403" t="s">
        <v>7276</v>
      </c>
      <c r="C3463" s="404" t="s">
        <v>7277</v>
      </c>
      <c r="D3463" s="404" t="s">
        <v>7234</v>
      </c>
      <c r="E3463" s="404" t="s">
        <v>7235</v>
      </c>
      <c r="F3463" s="404" t="s">
        <v>123</v>
      </c>
      <c r="G3463" s="367" t="s">
        <v>5133</v>
      </c>
      <c r="H3463" s="400" t="s">
        <v>5108</v>
      </c>
    </row>
    <row r="3464" spans="2:8" s="41" customFormat="1">
      <c r="B3464" s="403" t="s">
        <v>7278</v>
      </c>
      <c r="C3464" s="404" t="s">
        <v>7279</v>
      </c>
      <c r="D3464" s="404" t="s">
        <v>7234</v>
      </c>
      <c r="E3464" s="404" t="s">
        <v>7235</v>
      </c>
      <c r="F3464" s="404" t="s">
        <v>123</v>
      </c>
      <c r="G3464" s="367" t="s">
        <v>5133</v>
      </c>
      <c r="H3464" s="400" t="s">
        <v>5108</v>
      </c>
    </row>
    <row r="3465" spans="2:8" s="41" customFormat="1">
      <c r="B3465" s="403" t="s">
        <v>7280</v>
      </c>
      <c r="C3465" s="404" t="s">
        <v>7281</v>
      </c>
      <c r="D3465" s="404" t="s">
        <v>7234</v>
      </c>
      <c r="E3465" s="404" t="s">
        <v>7235</v>
      </c>
      <c r="F3465" s="404" t="s">
        <v>123</v>
      </c>
      <c r="G3465" s="367" t="s">
        <v>5133</v>
      </c>
      <c r="H3465" s="400" t="s">
        <v>5108</v>
      </c>
    </row>
    <row r="3466" spans="2:8" s="41" customFormat="1">
      <c r="B3466" s="403" t="s">
        <v>7282</v>
      </c>
      <c r="C3466" s="404" t="s">
        <v>7283</v>
      </c>
      <c r="D3466" s="404" t="s">
        <v>7284</v>
      </c>
      <c r="E3466" s="404" t="s">
        <v>7285</v>
      </c>
      <c r="F3466" s="404" t="s">
        <v>123</v>
      </c>
      <c r="G3466" s="367" t="s">
        <v>5133</v>
      </c>
      <c r="H3466" s="400" t="s">
        <v>5108</v>
      </c>
    </row>
    <row r="3467" spans="2:8" s="41" customFormat="1">
      <c r="B3467" s="403" t="s">
        <v>7286</v>
      </c>
      <c r="C3467" s="404" t="s">
        <v>7287</v>
      </c>
      <c r="D3467" s="404" t="s">
        <v>7284</v>
      </c>
      <c r="E3467" s="404" t="s">
        <v>7285</v>
      </c>
      <c r="F3467" s="404" t="s">
        <v>123</v>
      </c>
      <c r="G3467" s="367" t="s">
        <v>5133</v>
      </c>
      <c r="H3467" s="400" t="s">
        <v>5108</v>
      </c>
    </row>
    <row r="3468" spans="2:8" s="41" customFormat="1">
      <c r="B3468" s="403" t="s">
        <v>7288</v>
      </c>
      <c r="C3468" s="404" t="s">
        <v>7289</v>
      </c>
      <c r="D3468" s="404" t="s">
        <v>7284</v>
      </c>
      <c r="E3468" s="404" t="s">
        <v>7285</v>
      </c>
      <c r="F3468" s="404" t="s">
        <v>123</v>
      </c>
      <c r="G3468" s="367" t="s">
        <v>5133</v>
      </c>
      <c r="H3468" s="400" t="s">
        <v>5108</v>
      </c>
    </row>
    <row r="3469" spans="2:8" s="41" customFormat="1">
      <c r="B3469" s="403" t="s">
        <v>7290</v>
      </c>
      <c r="C3469" s="404" t="s">
        <v>7291</v>
      </c>
      <c r="D3469" s="404" t="s">
        <v>7284</v>
      </c>
      <c r="E3469" s="404" t="s">
        <v>7285</v>
      </c>
      <c r="F3469" s="404" t="s">
        <v>123</v>
      </c>
      <c r="G3469" s="367" t="s">
        <v>5133</v>
      </c>
      <c r="H3469" s="400" t="s">
        <v>5108</v>
      </c>
    </row>
    <row r="3470" spans="2:8" s="41" customFormat="1">
      <c r="B3470" s="403" t="s">
        <v>7292</v>
      </c>
      <c r="C3470" s="404" t="s">
        <v>7293</v>
      </c>
      <c r="D3470" s="404" t="s">
        <v>7284</v>
      </c>
      <c r="E3470" s="404" t="s">
        <v>7285</v>
      </c>
      <c r="F3470" s="404" t="s">
        <v>123</v>
      </c>
      <c r="G3470" s="367" t="s">
        <v>5133</v>
      </c>
      <c r="H3470" s="400" t="s">
        <v>5108</v>
      </c>
    </row>
    <row r="3471" spans="2:8" s="41" customFormat="1">
      <c r="B3471" s="403" t="s">
        <v>7294</v>
      </c>
      <c r="C3471" s="404" t="s">
        <v>7295</v>
      </c>
      <c r="D3471" s="404" t="s">
        <v>7284</v>
      </c>
      <c r="E3471" s="404" t="s">
        <v>7285</v>
      </c>
      <c r="F3471" s="404" t="s">
        <v>123</v>
      </c>
      <c r="G3471" s="367" t="s">
        <v>5133</v>
      </c>
      <c r="H3471" s="400" t="s">
        <v>5108</v>
      </c>
    </row>
    <row r="3472" spans="2:8" s="41" customFormat="1">
      <c r="B3472" s="403" t="s">
        <v>7296</v>
      </c>
      <c r="C3472" s="404" t="s">
        <v>7297</v>
      </c>
      <c r="D3472" s="404" t="s">
        <v>7284</v>
      </c>
      <c r="E3472" s="404" t="s">
        <v>7285</v>
      </c>
      <c r="F3472" s="404" t="s">
        <v>123</v>
      </c>
      <c r="G3472" s="367" t="s">
        <v>5133</v>
      </c>
      <c r="H3472" s="400" t="s">
        <v>5108</v>
      </c>
    </row>
    <row r="3473" spans="2:8" s="41" customFormat="1">
      <c r="B3473" s="403" t="s">
        <v>7298</v>
      </c>
      <c r="C3473" s="404" t="s">
        <v>7299</v>
      </c>
      <c r="D3473" s="404" t="s">
        <v>7284</v>
      </c>
      <c r="E3473" s="404" t="s">
        <v>7285</v>
      </c>
      <c r="F3473" s="404" t="s">
        <v>123</v>
      </c>
      <c r="G3473" s="367" t="s">
        <v>5133</v>
      </c>
      <c r="H3473" s="400" t="s">
        <v>5108</v>
      </c>
    </row>
    <row r="3474" spans="2:8" s="41" customFormat="1">
      <c r="B3474" s="403" t="s">
        <v>7300</v>
      </c>
      <c r="C3474" s="404" t="s">
        <v>7301</v>
      </c>
      <c r="D3474" s="404" t="s">
        <v>7284</v>
      </c>
      <c r="E3474" s="404" t="s">
        <v>7285</v>
      </c>
      <c r="F3474" s="404" t="s">
        <v>123</v>
      </c>
      <c r="G3474" s="367" t="s">
        <v>5133</v>
      </c>
      <c r="H3474" s="400" t="s">
        <v>5108</v>
      </c>
    </row>
    <row r="3475" spans="2:8" s="41" customFormat="1">
      <c r="B3475" s="403" t="s">
        <v>7302</v>
      </c>
      <c r="C3475" s="404" t="s">
        <v>7303</v>
      </c>
      <c r="D3475" s="404" t="s">
        <v>7284</v>
      </c>
      <c r="E3475" s="404" t="s">
        <v>7285</v>
      </c>
      <c r="F3475" s="404" t="s">
        <v>123</v>
      </c>
      <c r="G3475" s="367" t="s">
        <v>5133</v>
      </c>
      <c r="H3475" s="400" t="s">
        <v>5108</v>
      </c>
    </row>
    <row r="3476" spans="2:8" s="41" customFormat="1">
      <c r="B3476" s="403" t="s">
        <v>7304</v>
      </c>
      <c r="C3476" s="404" t="s">
        <v>7305</v>
      </c>
      <c r="D3476" s="404" t="s">
        <v>7284</v>
      </c>
      <c r="E3476" s="404" t="s">
        <v>7285</v>
      </c>
      <c r="F3476" s="404" t="s">
        <v>123</v>
      </c>
      <c r="G3476" s="367" t="s">
        <v>5133</v>
      </c>
      <c r="H3476" s="400" t="s">
        <v>5108</v>
      </c>
    </row>
    <row r="3477" spans="2:8" s="41" customFormat="1">
      <c r="B3477" s="403" t="s">
        <v>7306</v>
      </c>
      <c r="C3477" s="404" t="s">
        <v>7307</v>
      </c>
      <c r="D3477" s="404" t="s">
        <v>7284</v>
      </c>
      <c r="E3477" s="404" t="s">
        <v>7285</v>
      </c>
      <c r="F3477" s="404" t="s">
        <v>123</v>
      </c>
      <c r="G3477" s="367" t="s">
        <v>5133</v>
      </c>
      <c r="H3477" s="400" t="s">
        <v>5108</v>
      </c>
    </row>
    <row r="3478" spans="2:8" s="41" customFormat="1">
      <c r="B3478" s="403" t="s">
        <v>7308</v>
      </c>
      <c r="C3478" s="404" t="s">
        <v>7309</v>
      </c>
      <c r="D3478" s="404" t="s">
        <v>7284</v>
      </c>
      <c r="E3478" s="404" t="s">
        <v>7285</v>
      </c>
      <c r="F3478" s="404" t="s">
        <v>123</v>
      </c>
      <c r="G3478" s="367" t="s">
        <v>5133</v>
      </c>
      <c r="H3478" s="400" t="s">
        <v>5108</v>
      </c>
    </row>
    <row r="3479" spans="2:8" s="41" customFormat="1">
      <c r="B3479" s="403" t="s">
        <v>7310</v>
      </c>
      <c r="C3479" s="404" t="s">
        <v>7311</v>
      </c>
      <c r="D3479" s="404" t="s">
        <v>7284</v>
      </c>
      <c r="E3479" s="404" t="s">
        <v>7285</v>
      </c>
      <c r="F3479" s="404" t="s">
        <v>123</v>
      </c>
      <c r="G3479" s="367" t="s">
        <v>5133</v>
      </c>
      <c r="H3479" s="400" t="s">
        <v>5108</v>
      </c>
    </row>
    <row r="3480" spans="2:8" s="41" customFormat="1">
      <c r="B3480" s="403" t="s">
        <v>7312</v>
      </c>
      <c r="C3480" s="404" t="s">
        <v>7313</v>
      </c>
      <c r="D3480" s="404" t="s">
        <v>7284</v>
      </c>
      <c r="E3480" s="404" t="s">
        <v>7285</v>
      </c>
      <c r="F3480" s="404" t="s">
        <v>123</v>
      </c>
      <c r="G3480" s="367" t="s">
        <v>5133</v>
      </c>
      <c r="H3480" s="400" t="s">
        <v>5108</v>
      </c>
    </row>
    <row r="3481" spans="2:8" s="41" customFormat="1">
      <c r="B3481" s="403" t="s">
        <v>7314</v>
      </c>
      <c r="C3481" s="404" t="s">
        <v>7315</v>
      </c>
      <c r="D3481" s="404" t="s">
        <v>7284</v>
      </c>
      <c r="E3481" s="404" t="s">
        <v>7285</v>
      </c>
      <c r="F3481" s="404" t="s">
        <v>123</v>
      </c>
      <c r="G3481" s="367" t="s">
        <v>5133</v>
      </c>
      <c r="H3481" s="400" t="s">
        <v>5108</v>
      </c>
    </row>
    <row r="3482" spans="2:8" s="41" customFormat="1">
      <c r="B3482" s="403" t="s">
        <v>7316</v>
      </c>
      <c r="C3482" s="404" t="s">
        <v>7317</v>
      </c>
      <c r="D3482" s="404" t="s">
        <v>7284</v>
      </c>
      <c r="E3482" s="404" t="s">
        <v>7285</v>
      </c>
      <c r="F3482" s="404" t="s">
        <v>123</v>
      </c>
      <c r="G3482" s="367" t="s">
        <v>5133</v>
      </c>
      <c r="H3482" s="400" t="s">
        <v>5108</v>
      </c>
    </row>
    <row r="3483" spans="2:8" s="41" customFormat="1">
      <c r="B3483" s="403" t="s">
        <v>7318</v>
      </c>
      <c r="C3483" s="404" t="s">
        <v>7319</v>
      </c>
      <c r="D3483" s="404" t="s">
        <v>7284</v>
      </c>
      <c r="E3483" s="404" t="s">
        <v>7285</v>
      </c>
      <c r="F3483" s="404" t="s">
        <v>123</v>
      </c>
      <c r="G3483" s="367" t="s">
        <v>5133</v>
      </c>
      <c r="H3483" s="400" t="s">
        <v>5108</v>
      </c>
    </row>
    <row r="3484" spans="2:8" s="41" customFormat="1">
      <c r="B3484" s="403" t="s">
        <v>7320</v>
      </c>
      <c r="C3484" s="404" t="s">
        <v>7321</v>
      </c>
      <c r="D3484" s="404" t="s">
        <v>7284</v>
      </c>
      <c r="E3484" s="404" t="s">
        <v>7285</v>
      </c>
      <c r="F3484" s="404" t="s">
        <v>123</v>
      </c>
      <c r="G3484" s="367" t="s">
        <v>5133</v>
      </c>
      <c r="H3484" s="400" t="s">
        <v>5108</v>
      </c>
    </row>
    <row r="3485" spans="2:8" s="41" customFormat="1">
      <c r="B3485" s="403" t="s">
        <v>7322</v>
      </c>
      <c r="C3485" s="404" t="s">
        <v>7323</v>
      </c>
      <c r="D3485" s="404" t="s">
        <v>7284</v>
      </c>
      <c r="E3485" s="404" t="s">
        <v>7285</v>
      </c>
      <c r="F3485" s="404" t="s">
        <v>123</v>
      </c>
      <c r="G3485" s="367" t="s">
        <v>5133</v>
      </c>
      <c r="H3485" s="400" t="s">
        <v>5108</v>
      </c>
    </row>
    <row r="3486" spans="2:8" s="41" customFormat="1">
      <c r="B3486" s="403" t="s">
        <v>7324</v>
      </c>
      <c r="C3486" s="404" t="s">
        <v>7325</v>
      </c>
      <c r="D3486" s="404" t="s">
        <v>7284</v>
      </c>
      <c r="E3486" s="404" t="s">
        <v>7285</v>
      </c>
      <c r="F3486" s="404" t="s">
        <v>123</v>
      </c>
      <c r="G3486" s="367" t="s">
        <v>5133</v>
      </c>
      <c r="H3486" s="400" t="s">
        <v>5108</v>
      </c>
    </row>
    <row r="3487" spans="2:8" s="41" customFormat="1">
      <c r="B3487" s="403" t="s">
        <v>7326</v>
      </c>
      <c r="C3487" s="404" t="s">
        <v>7327</v>
      </c>
      <c r="D3487" s="404" t="s">
        <v>7284</v>
      </c>
      <c r="E3487" s="404" t="s">
        <v>7285</v>
      </c>
      <c r="F3487" s="404" t="s">
        <v>123</v>
      </c>
      <c r="G3487" s="367" t="s">
        <v>5133</v>
      </c>
      <c r="H3487" s="400" t="s">
        <v>5108</v>
      </c>
    </row>
    <row r="3488" spans="2:8" s="41" customFormat="1">
      <c r="B3488" s="403" t="s">
        <v>7328</v>
      </c>
      <c r="C3488" s="404" t="s">
        <v>7329</v>
      </c>
      <c r="D3488" s="404" t="s">
        <v>7284</v>
      </c>
      <c r="E3488" s="404" t="s">
        <v>7285</v>
      </c>
      <c r="F3488" s="404" t="s">
        <v>123</v>
      </c>
      <c r="G3488" s="367" t="s">
        <v>5133</v>
      </c>
      <c r="H3488" s="400" t="s">
        <v>5108</v>
      </c>
    </row>
    <row r="3489" spans="2:8" s="41" customFormat="1">
      <c r="B3489" s="403" t="s">
        <v>7330</v>
      </c>
      <c r="C3489" s="404" t="s">
        <v>7331</v>
      </c>
      <c r="D3489" s="404" t="s">
        <v>7284</v>
      </c>
      <c r="E3489" s="404" t="s">
        <v>7285</v>
      </c>
      <c r="F3489" s="404" t="s">
        <v>123</v>
      </c>
      <c r="G3489" s="367" t="s">
        <v>5133</v>
      </c>
      <c r="H3489" s="400" t="s">
        <v>5108</v>
      </c>
    </row>
    <row r="3490" spans="2:8" s="41" customFormat="1">
      <c r="B3490" s="403" t="s">
        <v>7332</v>
      </c>
      <c r="C3490" s="404" t="s">
        <v>7333</v>
      </c>
      <c r="D3490" s="404" t="s">
        <v>7284</v>
      </c>
      <c r="E3490" s="404" t="s">
        <v>7285</v>
      </c>
      <c r="F3490" s="404" t="s">
        <v>123</v>
      </c>
      <c r="G3490" s="367" t="s">
        <v>5133</v>
      </c>
      <c r="H3490" s="400" t="s">
        <v>5108</v>
      </c>
    </row>
    <row r="3491" spans="2:8" s="41" customFormat="1">
      <c r="B3491" s="403" t="s">
        <v>7334</v>
      </c>
      <c r="C3491" s="404" t="s">
        <v>7335</v>
      </c>
      <c r="D3491" s="404" t="s">
        <v>7284</v>
      </c>
      <c r="E3491" s="404" t="s">
        <v>7285</v>
      </c>
      <c r="F3491" s="404" t="s">
        <v>123</v>
      </c>
      <c r="G3491" s="367" t="s">
        <v>5133</v>
      </c>
      <c r="H3491" s="400" t="s">
        <v>5108</v>
      </c>
    </row>
    <row r="3492" spans="2:8" s="41" customFormat="1">
      <c r="B3492" s="403" t="s">
        <v>7336</v>
      </c>
      <c r="C3492" s="404" t="s">
        <v>7337</v>
      </c>
      <c r="D3492" s="404" t="s">
        <v>7284</v>
      </c>
      <c r="E3492" s="404" t="s">
        <v>7285</v>
      </c>
      <c r="F3492" s="404" t="s">
        <v>123</v>
      </c>
      <c r="G3492" s="367" t="s">
        <v>5133</v>
      </c>
      <c r="H3492" s="400" t="s">
        <v>5108</v>
      </c>
    </row>
    <row r="3493" spans="2:8" s="41" customFormat="1">
      <c r="B3493" s="403" t="s">
        <v>7338</v>
      </c>
      <c r="C3493" s="404" t="s">
        <v>7339</v>
      </c>
      <c r="D3493" s="404" t="s">
        <v>7284</v>
      </c>
      <c r="E3493" s="404" t="s">
        <v>7285</v>
      </c>
      <c r="F3493" s="404" t="s">
        <v>123</v>
      </c>
      <c r="G3493" s="367" t="s">
        <v>5133</v>
      </c>
      <c r="H3493" s="400" t="s">
        <v>5108</v>
      </c>
    </row>
    <row r="3494" spans="2:8" s="41" customFormat="1">
      <c r="B3494" s="403" t="s">
        <v>7340</v>
      </c>
      <c r="C3494" s="404" t="s">
        <v>7341</v>
      </c>
      <c r="D3494" s="404" t="s">
        <v>7284</v>
      </c>
      <c r="E3494" s="404" t="s">
        <v>7285</v>
      </c>
      <c r="F3494" s="404" t="s">
        <v>123</v>
      </c>
      <c r="G3494" s="367" t="s">
        <v>5133</v>
      </c>
      <c r="H3494" s="400" t="s">
        <v>5108</v>
      </c>
    </row>
    <row r="3495" spans="2:8" s="41" customFormat="1">
      <c r="B3495" s="403" t="s">
        <v>7342</v>
      </c>
      <c r="C3495" s="404" t="s">
        <v>7343</v>
      </c>
      <c r="D3495" s="404" t="s">
        <v>7284</v>
      </c>
      <c r="E3495" s="404" t="s">
        <v>7285</v>
      </c>
      <c r="F3495" s="404" t="s">
        <v>123</v>
      </c>
      <c r="G3495" s="367" t="s">
        <v>5133</v>
      </c>
      <c r="H3495" s="400" t="s">
        <v>5108</v>
      </c>
    </row>
    <row r="3496" spans="2:8" s="41" customFormat="1">
      <c r="B3496" s="403" t="s">
        <v>7344</v>
      </c>
      <c r="C3496" s="404" t="s">
        <v>7345</v>
      </c>
      <c r="D3496" s="404" t="s">
        <v>7284</v>
      </c>
      <c r="E3496" s="404" t="s">
        <v>7285</v>
      </c>
      <c r="F3496" s="404" t="s">
        <v>123</v>
      </c>
      <c r="G3496" s="367" t="s">
        <v>5133</v>
      </c>
      <c r="H3496" s="400" t="s">
        <v>5108</v>
      </c>
    </row>
    <row r="3497" spans="2:8" s="41" customFormat="1">
      <c r="B3497" s="403" t="s">
        <v>7346</v>
      </c>
      <c r="C3497" s="404" t="s">
        <v>7347</v>
      </c>
      <c r="D3497" s="404" t="s">
        <v>7284</v>
      </c>
      <c r="E3497" s="404" t="s">
        <v>7285</v>
      </c>
      <c r="F3497" s="404" t="s">
        <v>123</v>
      </c>
      <c r="G3497" s="367" t="s">
        <v>5133</v>
      </c>
      <c r="H3497" s="400" t="s">
        <v>5108</v>
      </c>
    </row>
    <row r="3498" spans="2:8" s="41" customFormat="1">
      <c r="B3498" s="403" t="s">
        <v>7348</v>
      </c>
      <c r="C3498" s="404" t="s">
        <v>7349</v>
      </c>
      <c r="D3498" s="404" t="s">
        <v>7350</v>
      </c>
      <c r="E3498" s="404" t="s">
        <v>7351</v>
      </c>
      <c r="F3498" s="404" t="s">
        <v>123</v>
      </c>
      <c r="G3498" s="367" t="s">
        <v>5182</v>
      </c>
      <c r="H3498" s="400" t="s">
        <v>5108</v>
      </c>
    </row>
    <row r="3499" spans="2:8" s="41" customFormat="1">
      <c r="B3499" s="403" t="s">
        <v>7352</v>
      </c>
      <c r="C3499" s="404" t="s">
        <v>7353</v>
      </c>
      <c r="D3499" s="404" t="s">
        <v>7350</v>
      </c>
      <c r="E3499" s="404" t="s">
        <v>7351</v>
      </c>
      <c r="F3499" s="404" t="s">
        <v>123</v>
      </c>
      <c r="G3499" s="367" t="s">
        <v>5185</v>
      </c>
      <c r="H3499" s="400" t="s">
        <v>5186</v>
      </c>
    </row>
    <row r="3500" spans="2:8" s="41" customFormat="1">
      <c r="B3500" s="403" t="s">
        <v>7354</v>
      </c>
      <c r="C3500" s="404" t="s">
        <v>7355</v>
      </c>
      <c r="D3500" s="404" t="s">
        <v>7350</v>
      </c>
      <c r="E3500" s="404" t="s">
        <v>7351</v>
      </c>
      <c r="F3500" s="404" t="s">
        <v>123</v>
      </c>
      <c r="G3500" s="367" t="s">
        <v>5185</v>
      </c>
      <c r="H3500" s="400" t="s">
        <v>5186</v>
      </c>
    </row>
    <row r="3501" spans="2:8" s="41" customFormat="1">
      <c r="B3501" s="403" t="s">
        <v>7356</v>
      </c>
      <c r="C3501" s="404" t="s">
        <v>7357</v>
      </c>
      <c r="D3501" s="404" t="s">
        <v>7350</v>
      </c>
      <c r="E3501" s="404" t="s">
        <v>7351</v>
      </c>
      <c r="F3501" s="404" t="s">
        <v>123</v>
      </c>
      <c r="G3501" s="367" t="s">
        <v>5182</v>
      </c>
      <c r="H3501" s="400" t="s">
        <v>5108</v>
      </c>
    </row>
    <row r="3502" spans="2:8" s="41" customFormat="1">
      <c r="B3502" s="403" t="s">
        <v>7358</v>
      </c>
      <c r="C3502" s="404" t="s">
        <v>7359</v>
      </c>
      <c r="D3502" s="404" t="s">
        <v>7350</v>
      </c>
      <c r="E3502" s="404" t="s">
        <v>7351</v>
      </c>
      <c r="F3502" s="404" t="s">
        <v>123</v>
      </c>
      <c r="G3502" s="367" t="s">
        <v>5185</v>
      </c>
      <c r="H3502" s="400" t="s">
        <v>5186</v>
      </c>
    </row>
    <row r="3503" spans="2:8" s="41" customFormat="1">
      <c r="B3503" s="403" t="s">
        <v>7360</v>
      </c>
      <c r="C3503" s="404" t="s">
        <v>7361</v>
      </c>
      <c r="D3503" s="404" t="s">
        <v>7350</v>
      </c>
      <c r="E3503" s="404" t="s">
        <v>7351</v>
      </c>
      <c r="F3503" s="404" t="s">
        <v>123</v>
      </c>
      <c r="G3503" s="367" t="s">
        <v>5185</v>
      </c>
      <c r="H3503" s="400" t="s">
        <v>5186</v>
      </c>
    </row>
    <row r="3504" spans="2:8" s="41" customFormat="1">
      <c r="B3504" s="403" t="s">
        <v>7362</v>
      </c>
      <c r="C3504" s="404" t="s">
        <v>7363</v>
      </c>
      <c r="D3504" s="404" t="s">
        <v>7350</v>
      </c>
      <c r="E3504" s="404" t="s">
        <v>7351</v>
      </c>
      <c r="F3504" s="404" t="s">
        <v>123</v>
      </c>
      <c r="G3504" s="367" t="s">
        <v>5182</v>
      </c>
      <c r="H3504" s="400" t="s">
        <v>5108</v>
      </c>
    </row>
    <row r="3505" spans="2:8" s="41" customFormat="1">
      <c r="B3505" s="403" t="s">
        <v>7364</v>
      </c>
      <c r="C3505" s="404" t="s">
        <v>7365</v>
      </c>
      <c r="D3505" s="404" t="s">
        <v>7350</v>
      </c>
      <c r="E3505" s="404" t="s">
        <v>7351</v>
      </c>
      <c r="F3505" s="404" t="s">
        <v>123</v>
      </c>
      <c r="G3505" s="367" t="s">
        <v>5185</v>
      </c>
      <c r="H3505" s="400" t="s">
        <v>5186</v>
      </c>
    </row>
    <row r="3506" spans="2:8" s="41" customFormat="1">
      <c r="B3506" s="403" t="s">
        <v>7366</v>
      </c>
      <c r="C3506" s="404" t="s">
        <v>7367</v>
      </c>
      <c r="D3506" s="404" t="s">
        <v>7350</v>
      </c>
      <c r="E3506" s="404" t="s">
        <v>7351</v>
      </c>
      <c r="F3506" s="404" t="s">
        <v>123</v>
      </c>
      <c r="G3506" s="367" t="s">
        <v>5185</v>
      </c>
      <c r="H3506" s="400" t="s">
        <v>5186</v>
      </c>
    </row>
    <row r="3507" spans="2:8" s="41" customFormat="1">
      <c r="B3507" s="403" t="s">
        <v>7368</v>
      </c>
      <c r="C3507" s="404" t="s">
        <v>7369</v>
      </c>
      <c r="D3507" s="404" t="s">
        <v>7350</v>
      </c>
      <c r="E3507" s="404" t="s">
        <v>7351</v>
      </c>
      <c r="F3507" s="404" t="s">
        <v>123</v>
      </c>
      <c r="G3507" s="367" t="s">
        <v>5182</v>
      </c>
      <c r="H3507" s="400" t="s">
        <v>5108</v>
      </c>
    </row>
    <row r="3508" spans="2:8" s="41" customFormat="1">
      <c r="B3508" s="403" t="s">
        <v>7370</v>
      </c>
      <c r="C3508" s="404" t="s">
        <v>7371</v>
      </c>
      <c r="D3508" s="404" t="s">
        <v>7350</v>
      </c>
      <c r="E3508" s="404" t="s">
        <v>7351</v>
      </c>
      <c r="F3508" s="404" t="s">
        <v>123</v>
      </c>
      <c r="G3508" s="367" t="s">
        <v>5185</v>
      </c>
      <c r="H3508" s="400" t="s">
        <v>5186</v>
      </c>
    </row>
    <row r="3509" spans="2:8" s="41" customFormat="1">
      <c r="B3509" s="403" t="s">
        <v>7372</v>
      </c>
      <c r="C3509" s="404" t="s">
        <v>7373</v>
      </c>
      <c r="D3509" s="404" t="s">
        <v>7350</v>
      </c>
      <c r="E3509" s="404" t="s">
        <v>7351</v>
      </c>
      <c r="F3509" s="404" t="s">
        <v>123</v>
      </c>
      <c r="G3509" s="367" t="s">
        <v>5185</v>
      </c>
      <c r="H3509" s="400" t="s">
        <v>5186</v>
      </c>
    </row>
    <row r="3510" spans="2:8" s="41" customFormat="1">
      <c r="B3510" s="403" t="s">
        <v>7374</v>
      </c>
      <c r="C3510" s="404" t="s">
        <v>7375</v>
      </c>
      <c r="D3510" s="404" t="s">
        <v>7350</v>
      </c>
      <c r="E3510" s="404" t="s">
        <v>7351</v>
      </c>
      <c r="F3510" s="404" t="s">
        <v>123</v>
      </c>
      <c r="G3510" s="367" t="s">
        <v>5185</v>
      </c>
      <c r="H3510" s="400" t="s">
        <v>5186</v>
      </c>
    </row>
    <row r="3511" spans="2:8" s="41" customFormat="1">
      <c r="B3511" s="403" t="s">
        <v>7376</v>
      </c>
      <c r="C3511" s="404" t="s">
        <v>7377</v>
      </c>
      <c r="D3511" s="404" t="s">
        <v>7350</v>
      </c>
      <c r="E3511" s="404" t="s">
        <v>7351</v>
      </c>
      <c r="F3511" s="404" t="s">
        <v>123</v>
      </c>
      <c r="G3511" s="367" t="s">
        <v>5185</v>
      </c>
      <c r="H3511" s="400" t="s">
        <v>5186</v>
      </c>
    </row>
    <row r="3512" spans="2:8" s="41" customFormat="1">
      <c r="B3512" s="403" t="s">
        <v>7378</v>
      </c>
      <c r="C3512" s="404" t="s">
        <v>7379</v>
      </c>
      <c r="D3512" s="404" t="s">
        <v>7350</v>
      </c>
      <c r="E3512" s="404" t="s">
        <v>7351</v>
      </c>
      <c r="F3512" s="404" t="s">
        <v>123</v>
      </c>
      <c r="G3512" s="367" t="s">
        <v>5185</v>
      </c>
      <c r="H3512" s="400" t="s">
        <v>5186</v>
      </c>
    </row>
    <row r="3513" spans="2:8" s="41" customFormat="1">
      <c r="B3513" s="403" t="s">
        <v>7380</v>
      </c>
      <c r="C3513" s="404" t="s">
        <v>7381</v>
      </c>
      <c r="D3513" s="404" t="s">
        <v>7350</v>
      </c>
      <c r="E3513" s="404" t="s">
        <v>7351</v>
      </c>
      <c r="F3513" s="404" t="s">
        <v>123</v>
      </c>
      <c r="G3513" s="367" t="s">
        <v>5185</v>
      </c>
      <c r="H3513" s="400" t="s">
        <v>5186</v>
      </c>
    </row>
    <row r="3514" spans="2:8" s="41" customFormat="1">
      <c r="B3514" s="403" t="s">
        <v>7382</v>
      </c>
      <c r="C3514" s="404" t="s">
        <v>7383</v>
      </c>
      <c r="D3514" s="404" t="s">
        <v>7350</v>
      </c>
      <c r="E3514" s="404" t="s">
        <v>7351</v>
      </c>
      <c r="F3514" s="404" t="s">
        <v>123</v>
      </c>
      <c r="G3514" s="367" t="s">
        <v>5185</v>
      </c>
      <c r="H3514" s="400" t="s">
        <v>5186</v>
      </c>
    </row>
    <row r="3515" spans="2:8" s="41" customFormat="1">
      <c r="B3515" s="403" t="s">
        <v>7384</v>
      </c>
      <c r="C3515" s="404" t="s">
        <v>7385</v>
      </c>
      <c r="D3515" s="404" t="s">
        <v>7350</v>
      </c>
      <c r="E3515" s="404" t="s">
        <v>7351</v>
      </c>
      <c r="F3515" s="404" t="s">
        <v>123</v>
      </c>
      <c r="G3515" s="367" t="s">
        <v>5185</v>
      </c>
      <c r="H3515" s="400" t="s">
        <v>5186</v>
      </c>
    </row>
    <row r="3516" spans="2:8" s="41" customFormat="1">
      <c r="B3516" s="403" t="s">
        <v>7386</v>
      </c>
      <c r="C3516" s="404" t="s">
        <v>7387</v>
      </c>
      <c r="D3516" s="404" t="s">
        <v>7388</v>
      </c>
      <c r="E3516" s="404" t="s">
        <v>7389</v>
      </c>
      <c r="F3516" s="404" t="s">
        <v>123</v>
      </c>
      <c r="G3516" s="367" t="s">
        <v>5185</v>
      </c>
      <c r="H3516" s="400" t="s">
        <v>5186</v>
      </c>
    </row>
    <row r="3517" spans="2:8" s="41" customFormat="1">
      <c r="B3517" s="403" t="s">
        <v>7390</v>
      </c>
      <c r="C3517" s="404" t="s">
        <v>7391</v>
      </c>
      <c r="D3517" s="404" t="s">
        <v>7388</v>
      </c>
      <c r="E3517" s="404" t="s">
        <v>7389</v>
      </c>
      <c r="F3517" s="404" t="s">
        <v>123</v>
      </c>
      <c r="G3517" s="367" t="s">
        <v>5185</v>
      </c>
      <c r="H3517" s="400" t="s">
        <v>5186</v>
      </c>
    </row>
    <row r="3518" spans="2:8" s="41" customFormat="1">
      <c r="B3518" s="403" t="s">
        <v>7392</v>
      </c>
      <c r="C3518" s="404" t="s">
        <v>7393</v>
      </c>
      <c r="D3518" s="404" t="s">
        <v>7388</v>
      </c>
      <c r="E3518" s="404" t="s">
        <v>7389</v>
      </c>
      <c r="F3518" s="404" t="s">
        <v>123</v>
      </c>
      <c r="G3518" s="367" t="s">
        <v>5185</v>
      </c>
      <c r="H3518" s="400" t="s">
        <v>5186</v>
      </c>
    </row>
    <row r="3519" spans="2:8" s="41" customFormat="1">
      <c r="B3519" s="403" t="s">
        <v>7394</v>
      </c>
      <c r="C3519" s="404" t="s">
        <v>7395</v>
      </c>
      <c r="D3519" s="404" t="s">
        <v>7388</v>
      </c>
      <c r="E3519" s="404" t="s">
        <v>7389</v>
      </c>
      <c r="F3519" s="404" t="s">
        <v>123</v>
      </c>
      <c r="G3519" s="367" t="s">
        <v>5185</v>
      </c>
      <c r="H3519" s="400" t="s">
        <v>5186</v>
      </c>
    </row>
    <row r="3520" spans="2:8" s="41" customFormat="1">
      <c r="B3520" s="403" t="s">
        <v>7396</v>
      </c>
      <c r="C3520" s="404" t="s">
        <v>7397</v>
      </c>
      <c r="D3520" s="404" t="s">
        <v>7388</v>
      </c>
      <c r="E3520" s="404" t="s">
        <v>7389</v>
      </c>
      <c r="F3520" s="404" t="s">
        <v>123</v>
      </c>
      <c r="G3520" s="367" t="s">
        <v>5182</v>
      </c>
      <c r="H3520" s="400" t="s">
        <v>5108</v>
      </c>
    </row>
    <row r="3521" spans="2:8" s="41" customFormat="1">
      <c r="B3521" s="403" t="s">
        <v>7398</v>
      </c>
      <c r="C3521" s="404" t="s">
        <v>7399</v>
      </c>
      <c r="D3521" s="404" t="s">
        <v>7388</v>
      </c>
      <c r="E3521" s="404" t="s">
        <v>7389</v>
      </c>
      <c r="F3521" s="404" t="s">
        <v>123</v>
      </c>
      <c r="G3521" s="367" t="s">
        <v>5182</v>
      </c>
      <c r="H3521" s="400" t="s">
        <v>5108</v>
      </c>
    </row>
    <row r="3522" spans="2:8" s="41" customFormat="1">
      <c r="B3522" s="403" t="s">
        <v>7400</v>
      </c>
      <c r="C3522" s="404" t="s">
        <v>7401</v>
      </c>
      <c r="D3522" s="404" t="s">
        <v>7388</v>
      </c>
      <c r="E3522" s="404" t="s">
        <v>7389</v>
      </c>
      <c r="F3522" s="404" t="s">
        <v>123</v>
      </c>
      <c r="G3522" s="367" t="s">
        <v>5185</v>
      </c>
      <c r="H3522" s="400" t="s">
        <v>5186</v>
      </c>
    </row>
    <row r="3523" spans="2:8" s="41" customFormat="1">
      <c r="B3523" s="403" t="s">
        <v>7402</v>
      </c>
      <c r="C3523" s="404" t="s">
        <v>7403</v>
      </c>
      <c r="D3523" s="404" t="s">
        <v>7388</v>
      </c>
      <c r="E3523" s="404" t="s">
        <v>7389</v>
      </c>
      <c r="F3523" s="404" t="s">
        <v>123</v>
      </c>
      <c r="G3523" s="367" t="s">
        <v>5185</v>
      </c>
      <c r="H3523" s="400" t="s">
        <v>5186</v>
      </c>
    </row>
    <row r="3524" spans="2:8" s="41" customFormat="1">
      <c r="B3524" s="403" t="s">
        <v>7404</v>
      </c>
      <c r="C3524" s="404" t="s">
        <v>7405</v>
      </c>
      <c r="D3524" s="404" t="s">
        <v>7388</v>
      </c>
      <c r="E3524" s="404" t="s">
        <v>7389</v>
      </c>
      <c r="F3524" s="404" t="s">
        <v>123</v>
      </c>
      <c r="G3524" s="367" t="s">
        <v>5185</v>
      </c>
      <c r="H3524" s="400" t="s">
        <v>5186</v>
      </c>
    </row>
    <row r="3525" spans="2:8" s="41" customFormat="1">
      <c r="B3525" s="403" t="s">
        <v>7406</v>
      </c>
      <c r="C3525" s="404" t="s">
        <v>7407</v>
      </c>
      <c r="D3525" s="404" t="s">
        <v>7388</v>
      </c>
      <c r="E3525" s="404" t="s">
        <v>7389</v>
      </c>
      <c r="F3525" s="404" t="s">
        <v>123</v>
      </c>
      <c r="G3525" s="367" t="s">
        <v>5185</v>
      </c>
      <c r="H3525" s="400" t="s">
        <v>5186</v>
      </c>
    </row>
    <row r="3526" spans="2:8" s="41" customFormat="1">
      <c r="B3526" s="403" t="s">
        <v>7408</v>
      </c>
      <c r="C3526" s="404" t="s">
        <v>7409</v>
      </c>
      <c r="D3526" s="404" t="s">
        <v>7388</v>
      </c>
      <c r="E3526" s="404" t="s">
        <v>7389</v>
      </c>
      <c r="F3526" s="404" t="s">
        <v>123</v>
      </c>
      <c r="G3526" s="367" t="s">
        <v>5185</v>
      </c>
      <c r="H3526" s="400" t="s">
        <v>5186</v>
      </c>
    </row>
    <row r="3527" spans="2:8" s="41" customFormat="1">
      <c r="B3527" s="403" t="s">
        <v>7410</v>
      </c>
      <c r="C3527" s="404" t="s">
        <v>7411</v>
      </c>
      <c r="D3527" s="404" t="s">
        <v>7388</v>
      </c>
      <c r="E3527" s="404" t="s">
        <v>7389</v>
      </c>
      <c r="F3527" s="404" t="s">
        <v>123</v>
      </c>
      <c r="G3527" s="367" t="s">
        <v>5182</v>
      </c>
      <c r="H3527" s="400" t="s">
        <v>5108</v>
      </c>
    </row>
    <row r="3528" spans="2:8" s="41" customFormat="1">
      <c r="B3528" s="403" t="s">
        <v>7412</v>
      </c>
      <c r="C3528" s="404" t="s">
        <v>7413</v>
      </c>
      <c r="D3528" s="404" t="s">
        <v>7388</v>
      </c>
      <c r="E3528" s="404" t="s">
        <v>7389</v>
      </c>
      <c r="F3528" s="404" t="s">
        <v>123</v>
      </c>
      <c r="G3528" s="367" t="s">
        <v>5185</v>
      </c>
      <c r="H3528" s="400" t="s">
        <v>5186</v>
      </c>
    </row>
    <row r="3529" spans="2:8" s="41" customFormat="1">
      <c r="B3529" s="403" t="s">
        <v>7414</v>
      </c>
      <c r="C3529" s="404" t="s">
        <v>7415</v>
      </c>
      <c r="D3529" s="404" t="s">
        <v>7388</v>
      </c>
      <c r="E3529" s="404" t="s">
        <v>7389</v>
      </c>
      <c r="F3529" s="404" t="s">
        <v>123</v>
      </c>
      <c r="G3529" s="367" t="s">
        <v>5185</v>
      </c>
      <c r="H3529" s="400" t="s">
        <v>5186</v>
      </c>
    </row>
    <row r="3530" spans="2:8" s="41" customFormat="1">
      <c r="B3530" s="403" t="s">
        <v>7416</v>
      </c>
      <c r="C3530" s="404" t="s">
        <v>7417</v>
      </c>
      <c r="D3530" s="404" t="s">
        <v>7388</v>
      </c>
      <c r="E3530" s="404" t="s">
        <v>7389</v>
      </c>
      <c r="F3530" s="404" t="s">
        <v>123</v>
      </c>
      <c r="G3530" s="367" t="s">
        <v>5182</v>
      </c>
      <c r="H3530" s="400" t="s">
        <v>5108</v>
      </c>
    </row>
    <row r="3531" spans="2:8" s="41" customFormat="1">
      <c r="B3531" s="403" t="s">
        <v>7418</v>
      </c>
      <c r="C3531" s="404" t="s">
        <v>7419</v>
      </c>
      <c r="D3531" s="404" t="s">
        <v>7388</v>
      </c>
      <c r="E3531" s="404" t="s">
        <v>7389</v>
      </c>
      <c r="F3531" s="404" t="s">
        <v>123</v>
      </c>
      <c r="G3531" s="367" t="s">
        <v>5182</v>
      </c>
      <c r="H3531" s="400" t="s">
        <v>5108</v>
      </c>
    </row>
    <row r="3532" spans="2:8" s="41" customFormat="1">
      <c r="B3532" s="403" t="s">
        <v>7420</v>
      </c>
      <c r="C3532" s="404" t="s">
        <v>7421</v>
      </c>
      <c r="D3532" s="404" t="s">
        <v>7388</v>
      </c>
      <c r="E3532" s="404" t="s">
        <v>7389</v>
      </c>
      <c r="F3532" s="404" t="s">
        <v>123</v>
      </c>
      <c r="G3532" s="367" t="s">
        <v>5185</v>
      </c>
      <c r="H3532" s="400" t="s">
        <v>5186</v>
      </c>
    </row>
    <row r="3533" spans="2:8" s="41" customFormat="1">
      <c r="B3533" s="403" t="s">
        <v>7422</v>
      </c>
      <c r="C3533" s="404" t="s">
        <v>7423</v>
      </c>
      <c r="D3533" s="404" t="s">
        <v>7424</v>
      </c>
      <c r="E3533" s="404" t="s">
        <v>7425</v>
      </c>
      <c r="F3533" s="404" t="s">
        <v>123</v>
      </c>
      <c r="G3533" s="367" t="s">
        <v>5185</v>
      </c>
      <c r="H3533" s="400" t="s">
        <v>5186</v>
      </c>
    </row>
    <row r="3534" spans="2:8" s="41" customFormat="1">
      <c r="B3534" s="403" t="s">
        <v>7426</v>
      </c>
      <c r="C3534" s="404" t="s">
        <v>7427</v>
      </c>
      <c r="D3534" s="404" t="s">
        <v>7424</v>
      </c>
      <c r="E3534" s="404" t="s">
        <v>7425</v>
      </c>
      <c r="F3534" s="404" t="s">
        <v>123</v>
      </c>
      <c r="G3534" s="367" t="s">
        <v>5185</v>
      </c>
      <c r="H3534" s="400" t="s">
        <v>5186</v>
      </c>
    </row>
    <row r="3535" spans="2:8" s="41" customFormat="1">
      <c r="B3535" s="403" t="s">
        <v>7428</v>
      </c>
      <c r="C3535" s="404" t="s">
        <v>7429</v>
      </c>
      <c r="D3535" s="404" t="s">
        <v>7424</v>
      </c>
      <c r="E3535" s="404" t="s">
        <v>7425</v>
      </c>
      <c r="F3535" s="404" t="s">
        <v>123</v>
      </c>
      <c r="G3535" s="367" t="s">
        <v>5185</v>
      </c>
      <c r="H3535" s="400" t="s">
        <v>5186</v>
      </c>
    </row>
    <row r="3536" spans="2:8" s="41" customFormat="1">
      <c r="B3536" s="403" t="s">
        <v>7430</v>
      </c>
      <c r="C3536" s="404" t="s">
        <v>7431</v>
      </c>
      <c r="D3536" s="404" t="s">
        <v>7424</v>
      </c>
      <c r="E3536" s="404" t="s">
        <v>7425</v>
      </c>
      <c r="F3536" s="404" t="s">
        <v>123</v>
      </c>
      <c r="G3536" s="367" t="s">
        <v>5185</v>
      </c>
      <c r="H3536" s="400" t="s">
        <v>5186</v>
      </c>
    </row>
    <row r="3537" spans="2:8" s="41" customFormat="1">
      <c r="B3537" s="403" t="s">
        <v>7432</v>
      </c>
      <c r="C3537" s="404" t="s">
        <v>7433</v>
      </c>
      <c r="D3537" s="404" t="s">
        <v>7424</v>
      </c>
      <c r="E3537" s="404" t="s">
        <v>7425</v>
      </c>
      <c r="F3537" s="404" t="s">
        <v>123</v>
      </c>
      <c r="G3537" s="367" t="s">
        <v>5333</v>
      </c>
      <c r="H3537" s="400" t="s">
        <v>5108</v>
      </c>
    </row>
    <row r="3538" spans="2:8" s="41" customFormat="1">
      <c r="B3538" s="403" t="s">
        <v>7434</v>
      </c>
      <c r="C3538" s="404" t="s">
        <v>7435</v>
      </c>
      <c r="D3538" s="404" t="s">
        <v>7424</v>
      </c>
      <c r="E3538" s="404" t="s">
        <v>7425</v>
      </c>
      <c r="F3538" s="404" t="s">
        <v>123</v>
      </c>
      <c r="G3538" s="367" t="s">
        <v>5333</v>
      </c>
      <c r="H3538" s="400" t="s">
        <v>5108</v>
      </c>
    </row>
    <row r="3539" spans="2:8" s="41" customFormat="1">
      <c r="B3539" s="403" t="s">
        <v>7436</v>
      </c>
      <c r="C3539" s="404" t="s">
        <v>7437</v>
      </c>
      <c r="D3539" s="404" t="s">
        <v>7424</v>
      </c>
      <c r="E3539" s="404" t="s">
        <v>7425</v>
      </c>
      <c r="F3539" s="404" t="s">
        <v>123</v>
      </c>
      <c r="G3539" s="367" t="s">
        <v>5333</v>
      </c>
      <c r="H3539" s="400" t="s">
        <v>5108</v>
      </c>
    </row>
    <row r="3540" spans="2:8" s="41" customFormat="1">
      <c r="B3540" s="403" t="s">
        <v>7438</v>
      </c>
      <c r="C3540" s="404" t="s">
        <v>7439</v>
      </c>
      <c r="D3540" s="404" t="s">
        <v>7424</v>
      </c>
      <c r="E3540" s="404" t="s">
        <v>7425</v>
      </c>
      <c r="F3540" s="404" t="s">
        <v>123</v>
      </c>
      <c r="G3540" s="367" t="s">
        <v>5185</v>
      </c>
      <c r="H3540" s="400" t="s">
        <v>5186</v>
      </c>
    </row>
    <row r="3541" spans="2:8" s="41" customFormat="1">
      <c r="B3541" s="403" t="s">
        <v>7440</v>
      </c>
      <c r="C3541" s="404" t="s">
        <v>7441</v>
      </c>
      <c r="D3541" s="404" t="s">
        <v>7424</v>
      </c>
      <c r="E3541" s="404" t="s">
        <v>7425</v>
      </c>
      <c r="F3541" s="404" t="s">
        <v>123</v>
      </c>
      <c r="G3541" s="367" t="s">
        <v>5333</v>
      </c>
      <c r="H3541" s="400" t="s">
        <v>5108</v>
      </c>
    </row>
    <row r="3542" spans="2:8" s="41" customFormat="1">
      <c r="B3542" s="403" t="s">
        <v>7442</v>
      </c>
      <c r="C3542" s="404" t="s">
        <v>7443</v>
      </c>
      <c r="D3542" s="404" t="s">
        <v>7424</v>
      </c>
      <c r="E3542" s="404" t="s">
        <v>7425</v>
      </c>
      <c r="F3542" s="404" t="s">
        <v>123</v>
      </c>
      <c r="G3542" s="367" t="s">
        <v>5333</v>
      </c>
      <c r="H3542" s="400" t="s">
        <v>5108</v>
      </c>
    </row>
    <row r="3543" spans="2:8" s="41" customFormat="1">
      <c r="B3543" s="403" t="s">
        <v>7444</v>
      </c>
      <c r="C3543" s="404" t="s">
        <v>7445</v>
      </c>
      <c r="D3543" s="404" t="s">
        <v>7424</v>
      </c>
      <c r="E3543" s="404" t="s">
        <v>7425</v>
      </c>
      <c r="F3543" s="404" t="s">
        <v>123</v>
      </c>
      <c r="G3543" s="367" t="s">
        <v>5333</v>
      </c>
      <c r="H3543" s="400" t="s">
        <v>5108</v>
      </c>
    </row>
    <row r="3544" spans="2:8" s="41" customFormat="1">
      <c r="B3544" s="403" t="s">
        <v>7446</v>
      </c>
      <c r="C3544" s="404" t="s">
        <v>7447</v>
      </c>
      <c r="D3544" s="404" t="s">
        <v>7424</v>
      </c>
      <c r="E3544" s="404" t="s">
        <v>7425</v>
      </c>
      <c r="F3544" s="404" t="s">
        <v>123</v>
      </c>
      <c r="G3544" s="367" t="s">
        <v>5333</v>
      </c>
      <c r="H3544" s="400" t="s">
        <v>5108</v>
      </c>
    </row>
    <row r="3545" spans="2:8" s="41" customFormat="1">
      <c r="B3545" s="403" t="s">
        <v>7448</v>
      </c>
      <c r="C3545" s="404" t="s">
        <v>7449</v>
      </c>
      <c r="D3545" s="404" t="s">
        <v>7424</v>
      </c>
      <c r="E3545" s="404" t="s">
        <v>7425</v>
      </c>
      <c r="F3545" s="404" t="s">
        <v>123</v>
      </c>
      <c r="G3545" s="367" t="s">
        <v>5333</v>
      </c>
      <c r="H3545" s="400" t="s">
        <v>5108</v>
      </c>
    </row>
    <row r="3546" spans="2:8" s="41" customFormat="1">
      <c r="B3546" s="403" t="s">
        <v>7450</v>
      </c>
      <c r="C3546" s="404" t="s">
        <v>7451</v>
      </c>
      <c r="D3546" s="404" t="s">
        <v>7424</v>
      </c>
      <c r="E3546" s="404" t="s">
        <v>7425</v>
      </c>
      <c r="F3546" s="404" t="s">
        <v>123</v>
      </c>
      <c r="G3546" s="367" t="s">
        <v>5333</v>
      </c>
      <c r="H3546" s="400" t="s">
        <v>5108</v>
      </c>
    </row>
    <row r="3547" spans="2:8" s="41" customFormat="1">
      <c r="B3547" s="403" t="s">
        <v>7452</v>
      </c>
      <c r="C3547" s="404" t="s">
        <v>7453</v>
      </c>
      <c r="D3547" s="404" t="s">
        <v>7424</v>
      </c>
      <c r="E3547" s="404" t="s">
        <v>7425</v>
      </c>
      <c r="F3547" s="404" t="s">
        <v>123</v>
      </c>
      <c r="G3547" s="367" t="s">
        <v>5333</v>
      </c>
      <c r="H3547" s="400" t="s">
        <v>5108</v>
      </c>
    </row>
    <row r="3548" spans="2:8" s="41" customFormat="1">
      <c r="B3548" s="403" t="s">
        <v>7454</v>
      </c>
      <c r="C3548" s="404" t="s">
        <v>7455</v>
      </c>
      <c r="D3548" s="404" t="s">
        <v>7424</v>
      </c>
      <c r="E3548" s="404" t="s">
        <v>7425</v>
      </c>
      <c r="F3548" s="404" t="s">
        <v>123</v>
      </c>
      <c r="G3548" s="367" t="s">
        <v>5333</v>
      </c>
      <c r="H3548" s="400" t="s">
        <v>5108</v>
      </c>
    </row>
    <row r="3549" spans="2:8" s="41" customFormat="1">
      <c r="B3549" s="403" t="s">
        <v>7456</v>
      </c>
      <c r="C3549" s="404" t="s">
        <v>7457</v>
      </c>
      <c r="D3549" s="404" t="s">
        <v>7424</v>
      </c>
      <c r="E3549" s="404" t="s">
        <v>7425</v>
      </c>
      <c r="F3549" s="404" t="s">
        <v>123</v>
      </c>
      <c r="G3549" s="367" t="s">
        <v>5333</v>
      </c>
      <c r="H3549" s="400" t="s">
        <v>5108</v>
      </c>
    </row>
    <row r="3550" spans="2:8" s="41" customFormat="1">
      <c r="B3550" s="403" t="s">
        <v>7458</v>
      </c>
      <c r="C3550" s="404" t="s">
        <v>7459</v>
      </c>
      <c r="D3550" s="404" t="s">
        <v>7424</v>
      </c>
      <c r="E3550" s="404" t="s">
        <v>7425</v>
      </c>
      <c r="F3550" s="404" t="s">
        <v>123</v>
      </c>
      <c r="G3550" s="367" t="s">
        <v>5333</v>
      </c>
      <c r="H3550" s="400" t="s">
        <v>5108</v>
      </c>
    </row>
    <row r="3551" spans="2:8" s="41" customFormat="1">
      <c r="B3551" s="403" t="s">
        <v>7460</v>
      </c>
      <c r="C3551" s="404" t="s">
        <v>7461</v>
      </c>
      <c r="D3551" s="404" t="s">
        <v>7424</v>
      </c>
      <c r="E3551" s="404" t="s">
        <v>7425</v>
      </c>
      <c r="F3551" s="404" t="s">
        <v>123</v>
      </c>
      <c r="G3551" s="367" t="s">
        <v>5185</v>
      </c>
      <c r="H3551" s="400" t="s">
        <v>5186</v>
      </c>
    </row>
    <row r="3552" spans="2:8" s="41" customFormat="1">
      <c r="B3552" s="403" t="s">
        <v>7462</v>
      </c>
      <c r="C3552" s="404" t="s">
        <v>7463</v>
      </c>
      <c r="D3552" s="404" t="s">
        <v>7424</v>
      </c>
      <c r="E3552" s="404" t="s">
        <v>7425</v>
      </c>
      <c r="F3552" s="404" t="s">
        <v>123</v>
      </c>
      <c r="G3552" s="367" t="s">
        <v>5185</v>
      </c>
      <c r="H3552" s="400" t="s">
        <v>5186</v>
      </c>
    </row>
    <row r="3553" spans="2:8" s="41" customFormat="1">
      <c r="B3553" s="403" t="s">
        <v>7464</v>
      </c>
      <c r="C3553" s="404" t="s">
        <v>7465</v>
      </c>
      <c r="D3553" s="404" t="s">
        <v>7388</v>
      </c>
      <c r="E3553" s="404" t="s">
        <v>7389</v>
      </c>
      <c r="F3553" s="404" t="s">
        <v>123</v>
      </c>
      <c r="G3553" s="367" t="s">
        <v>5185</v>
      </c>
      <c r="H3553" s="400" t="s">
        <v>5186</v>
      </c>
    </row>
    <row r="3554" spans="2:8" s="41" customFormat="1">
      <c r="B3554" s="403" t="s">
        <v>7466</v>
      </c>
      <c r="C3554" s="404" t="s">
        <v>7467</v>
      </c>
      <c r="D3554" s="404" t="s">
        <v>7388</v>
      </c>
      <c r="E3554" s="404" t="s">
        <v>7389</v>
      </c>
      <c r="F3554" s="404" t="s">
        <v>123</v>
      </c>
      <c r="G3554" s="367" t="s">
        <v>5185</v>
      </c>
      <c r="H3554" s="400" t="s">
        <v>5186</v>
      </c>
    </row>
    <row r="3555" spans="2:8" s="41" customFormat="1">
      <c r="B3555" s="403" t="s">
        <v>7468</v>
      </c>
      <c r="C3555" s="404" t="s">
        <v>7469</v>
      </c>
      <c r="D3555" s="404" t="s">
        <v>7388</v>
      </c>
      <c r="E3555" s="404" t="s">
        <v>7389</v>
      </c>
      <c r="F3555" s="404" t="s">
        <v>123</v>
      </c>
      <c r="G3555" s="367" t="s">
        <v>5107</v>
      </c>
      <c r="H3555" s="400" t="s">
        <v>5108</v>
      </c>
    </row>
    <row r="3556" spans="2:8" s="41" customFormat="1">
      <c r="B3556" s="403" t="s">
        <v>7470</v>
      </c>
      <c r="C3556" s="404" t="s">
        <v>7471</v>
      </c>
      <c r="D3556" s="404" t="s">
        <v>7388</v>
      </c>
      <c r="E3556" s="404" t="s">
        <v>7389</v>
      </c>
      <c r="F3556" s="404" t="s">
        <v>123</v>
      </c>
      <c r="G3556" s="367" t="s">
        <v>5107</v>
      </c>
      <c r="H3556" s="400" t="s">
        <v>5108</v>
      </c>
    </row>
    <row r="3557" spans="2:8" s="41" customFormat="1">
      <c r="B3557" s="403" t="s">
        <v>7472</v>
      </c>
      <c r="C3557" s="404" t="s">
        <v>7473</v>
      </c>
      <c r="D3557" s="404" t="s">
        <v>7388</v>
      </c>
      <c r="E3557" s="404" t="s">
        <v>7389</v>
      </c>
      <c r="F3557" s="404" t="s">
        <v>123</v>
      </c>
      <c r="G3557" s="367" t="s">
        <v>5107</v>
      </c>
      <c r="H3557" s="400" t="s">
        <v>5108</v>
      </c>
    </row>
    <row r="3558" spans="2:8" s="41" customFormat="1">
      <c r="B3558" s="403" t="s">
        <v>7474</v>
      </c>
      <c r="C3558" s="404" t="s">
        <v>7475</v>
      </c>
      <c r="D3558" s="404" t="s">
        <v>7388</v>
      </c>
      <c r="E3558" s="404" t="s">
        <v>7389</v>
      </c>
      <c r="F3558" s="404" t="s">
        <v>123</v>
      </c>
      <c r="G3558" s="367" t="s">
        <v>5107</v>
      </c>
      <c r="H3558" s="400" t="s">
        <v>5108</v>
      </c>
    </row>
    <row r="3559" spans="2:8" s="41" customFormat="1">
      <c r="B3559" s="403" t="s">
        <v>7476</v>
      </c>
      <c r="C3559" s="404" t="s">
        <v>7477</v>
      </c>
      <c r="D3559" s="404" t="s">
        <v>7388</v>
      </c>
      <c r="E3559" s="404" t="s">
        <v>7389</v>
      </c>
      <c r="F3559" s="404" t="s">
        <v>123</v>
      </c>
      <c r="G3559" s="367" t="s">
        <v>5333</v>
      </c>
      <c r="H3559" s="400" t="s">
        <v>5108</v>
      </c>
    </row>
    <row r="3560" spans="2:8" s="41" customFormat="1">
      <c r="B3560" s="403" t="s">
        <v>7478</v>
      </c>
      <c r="C3560" s="404" t="s">
        <v>7479</v>
      </c>
      <c r="D3560" s="404" t="s">
        <v>7388</v>
      </c>
      <c r="E3560" s="404" t="s">
        <v>7389</v>
      </c>
      <c r="F3560" s="404" t="s">
        <v>123</v>
      </c>
      <c r="G3560" s="367" t="s">
        <v>5107</v>
      </c>
      <c r="H3560" s="400" t="s">
        <v>5108</v>
      </c>
    </row>
    <row r="3561" spans="2:8" s="41" customFormat="1">
      <c r="B3561" s="403" t="s">
        <v>7480</v>
      </c>
      <c r="C3561" s="404" t="s">
        <v>7481</v>
      </c>
      <c r="D3561" s="404" t="s">
        <v>7388</v>
      </c>
      <c r="E3561" s="404" t="s">
        <v>7389</v>
      </c>
      <c r="F3561" s="404" t="s">
        <v>123</v>
      </c>
      <c r="G3561" s="367" t="s">
        <v>5333</v>
      </c>
      <c r="H3561" s="400" t="s">
        <v>5108</v>
      </c>
    </row>
    <row r="3562" spans="2:8" s="41" customFormat="1">
      <c r="B3562" s="403" t="s">
        <v>7482</v>
      </c>
      <c r="C3562" s="404" t="s">
        <v>7483</v>
      </c>
      <c r="D3562" s="404" t="s">
        <v>7388</v>
      </c>
      <c r="E3562" s="404" t="s">
        <v>7389</v>
      </c>
      <c r="F3562" s="404" t="s">
        <v>123</v>
      </c>
      <c r="G3562" s="367" t="s">
        <v>5333</v>
      </c>
      <c r="H3562" s="400" t="s">
        <v>5108</v>
      </c>
    </row>
    <row r="3563" spans="2:8" s="41" customFormat="1">
      <c r="B3563" s="403" t="s">
        <v>7484</v>
      </c>
      <c r="C3563" s="404" t="s">
        <v>7485</v>
      </c>
      <c r="D3563" s="404" t="s">
        <v>7388</v>
      </c>
      <c r="E3563" s="404" t="s">
        <v>7389</v>
      </c>
      <c r="F3563" s="404" t="s">
        <v>123</v>
      </c>
      <c r="G3563" s="367" t="s">
        <v>5333</v>
      </c>
      <c r="H3563" s="400" t="s">
        <v>5108</v>
      </c>
    </row>
    <row r="3564" spans="2:8" s="41" customFormat="1">
      <c r="B3564" s="403" t="s">
        <v>7486</v>
      </c>
      <c r="C3564" s="404" t="s">
        <v>7487</v>
      </c>
      <c r="D3564" s="404" t="s">
        <v>7388</v>
      </c>
      <c r="E3564" s="404" t="s">
        <v>7389</v>
      </c>
      <c r="F3564" s="404" t="s">
        <v>123</v>
      </c>
      <c r="G3564" s="367" t="s">
        <v>5333</v>
      </c>
      <c r="H3564" s="400" t="s">
        <v>5108</v>
      </c>
    </row>
    <row r="3565" spans="2:8" s="41" customFormat="1">
      <c r="B3565" s="403" t="s">
        <v>7488</v>
      </c>
      <c r="C3565" s="404" t="s">
        <v>7489</v>
      </c>
      <c r="D3565" s="404" t="s">
        <v>7388</v>
      </c>
      <c r="E3565" s="404" t="s">
        <v>7389</v>
      </c>
      <c r="F3565" s="404" t="s">
        <v>123</v>
      </c>
      <c r="G3565" s="367" t="s">
        <v>5333</v>
      </c>
      <c r="H3565" s="400" t="s">
        <v>5108</v>
      </c>
    </row>
    <row r="3566" spans="2:8" s="41" customFormat="1">
      <c r="B3566" s="403" t="s">
        <v>7490</v>
      </c>
      <c r="C3566" s="404" t="s">
        <v>7491</v>
      </c>
      <c r="D3566" s="404" t="s">
        <v>7388</v>
      </c>
      <c r="E3566" s="404" t="s">
        <v>7389</v>
      </c>
      <c r="F3566" s="404" t="s">
        <v>123</v>
      </c>
      <c r="G3566" s="367" t="s">
        <v>5333</v>
      </c>
      <c r="H3566" s="400" t="s">
        <v>5108</v>
      </c>
    </row>
    <row r="3567" spans="2:8" s="41" customFormat="1">
      <c r="B3567" s="403" t="s">
        <v>7492</v>
      </c>
      <c r="C3567" s="404" t="s">
        <v>7493</v>
      </c>
      <c r="D3567" s="404" t="s">
        <v>7388</v>
      </c>
      <c r="E3567" s="404" t="s">
        <v>7389</v>
      </c>
      <c r="F3567" s="404" t="s">
        <v>123</v>
      </c>
      <c r="G3567" s="367" t="s">
        <v>5185</v>
      </c>
      <c r="H3567" s="400" t="s">
        <v>5186</v>
      </c>
    </row>
    <row r="3568" spans="2:8" s="41" customFormat="1">
      <c r="B3568" s="403" t="s">
        <v>7494</v>
      </c>
      <c r="C3568" s="404" t="s">
        <v>7495</v>
      </c>
      <c r="D3568" s="404" t="s">
        <v>7388</v>
      </c>
      <c r="E3568" s="404" t="s">
        <v>7389</v>
      </c>
      <c r="F3568" s="404" t="s">
        <v>123</v>
      </c>
      <c r="G3568" s="367" t="s">
        <v>5185</v>
      </c>
      <c r="H3568" s="400" t="s">
        <v>5186</v>
      </c>
    </row>
    <row r="3569" spans="2:8" s="41" customFormat="1">
      <c r="B3569" s="403" t="s">
        <v>7496</v>
      </c>
      <c r="C3569" s="404" t="s">
        <v>7497</v>
      </c>
      <c r="D3569" s="404" t="s">
        <v>7498</v>
      </c>
      <c r="E3569" s="404" t="s">
        <v>7499</v>
      </c>
      <c r="F3569" s="404" t="s">
        <v>123</v>
      </c>
      <c r="G3569" s="367" t="s">
        <v>5185</v>
      </c>
      <c r="H3569" s="400" t="s">
        <v>5186</v>
      </c>
    </row>
    <row r="3570" spans="2:8" s="41" customFormat="1">
      <c r="B3570" s="403" t="s">
        <v>7500</v>
      </c>
      <c r="C3570" s="404" t="s">
        <v>7501</v>
      </c>
      <c r="D3570" s="404" t="s">
        <v>7498</v>
      </c>
      <c r="E3570" s="404" t="s">
        <v>7499</v>
      </c>
      <c r="F3570" s="404" t="s">
        <v>123</v>
      </c>
      <c r="G3570" s="367" t="s">
        <v>5185</v>
      </c>
      <c r="H3570" s="400" t="s">
        <v>5186</v>
      </c>
    </row>
    <row r="3571" spans="2:8" s="41" customFormat="1">
      <c r="B3571" s="403" t="s">
        <v>7502</v>
      </c>
      <c r="C3571" s="404" t="s">
        <v>7503</v>
      </c>
      <c r="D3571" s="404" t="s">
        <v>7498</v>
      </c>
      <c r="E3571" s="404" t="s">
        <v>7499</v>
      </c>
      <c r="F3571" s="404" t="s">
        <v>123</v>
      </c>
      <c r="G3571" s="367" t="s">
        <v>5185</v>
      </c>
      <c r="H3571" s="400" t="s">
        <v>5186</v>
      </c>
    </row>
    <row r="3572" spans="2:8" s="41" customFormat="1">
      <c r="B3572" s="403" t="s">
        <v>7504</v>
      </c>
      <c r="C3572" s="404" t="s">
        <v>7505</v>
      </c>
      <c r="D3572" s="404" t="s">
        <v>7498</v>
      </c>
      <c r="E3572" s="404" t="s">
        <v>7499</v>
      </c>
      <c r="F3572" s="404" t="s">
        <v>123</v>
      </c>
      <c r="G3572" s="367" t="s">
        <v>5185</v>
      </c>
      <c r="H3572" s="400" t="s">
        <v>5186</v>
      </c>
    </row>
    <row r="3573" spans="2:8" s="41" customFormat="1">
      <c r="B3573" s="403" t="s">
        <v>7506</v>
      </c>
      <c r="C3573" s="404" t="s">
        <v>7507</v>
      </c>
      <c r="D3573" s="404" t="s">
        <v>7498</v>
      </c>
      <c r="E3573" s="404" t="s">
        <v>7499</v>
      </c>
      <c r="F3573" s="404" t="s">
        <v>123</v>
      </c>
      <c r="G3573" s="367" t="s">
        <v>5185</v>
      </c>
      <c r="H3573" s="400" t="s">
        <v>5186</v>
      </c>
    </row>
    <row r="3574" spans="2:8" s="41" customFormat="1">
      <c r="B3574" s="403" t="s">
        <v>7508</v>
      </c>
      <c r="C3574" s="404" t="s">
        <v>7509</v>
      </c>
      <c r="D3574" s="404" t="s">
        <v>7498</v>
      </c>
      <c r="E3574" s="404" t="s">
        <v>7499</v>
      </c>
      <c r="F3574" s="404" t="s">
        <v>123</v>
      </c>
      <c r="G3574" s="367" t="s">
        <v>5185</v>
      </c>
      <c r="H3574" s="400" t="s">
        <v>5186</v>
      </c>
    </row>
    <row r="3575" spans="2:8" s="41" customFormat="1">
      <c r="B3575" s="403" t="s">
        <v>7510</v>
      </c>
      <c r="C3575" s="404" t="s">
        <v>7511</v>
      </c>
      <c r="D3575" s="404" t="s">
        <v>7498</v>
      </c>
      <c r="E3575" s="404" t="s">
        <v>7499</v>
      </c>
      <c r="F3575" s="404" t="s">
        <v>123</v>
      </c>
      <c r="G3575" s="367" t="s">
        <v>5185</v>
      </c>
      <c r="H3575" s="400" t="s">
        <v>5186</v>
      </c>
    </row>
    <row r="3576" spans="2:8" s="41" customFormat="1">
      <c r="B3576" s="403" t="s">
        <v>7512</v>
      </c>
      <c r="C3576" s="404" t="s">
        <v>7513</v>
      </c>
      <c r="D3576" s="404" t="s">
        <v>7498</v>
      </c>
      <c r="E3576" s="404" t="s">
        <v>7499</v>
      </c>
      <c r="F3576" s="404" t="s">
        <v>123</v>
      </c>
      <c r="G3576" s="367" t="s">
        <v>5185</v>
      </c>
      <c r="H3576" s="400" t="s">
        <v>5186</v>
      </c>
    </row>
    <row r="3577" spans="2:8" s="41" customFormat="1">
      <c r="B3577" s="403" t="s">
        <v>7514</v>
      </c>
      <c r="C3577" s="404" t="s">
        <v>7515</v>
      </c>
      <c r="D3577" s="404" t="s">
        <v>7498</v>
      </c>
      <c r="E3577" s="404" t="s">
        <v>7499</v>
      </c>
      <c r="F3577" s="404" t="s">
        <v>123</v>
      </c>
      <c r="G3577" s="367" t="s">
        <v>5185</v>
      </c>
      <c r="H3577" s="400" t="s">
        <v>5186</v>
      </c>
    </row>
    <row r="3578" spans="2:8" s="41" customFormat="1">
      <c r="B3578" s="403" t="s">
        <v>7516</v>
      </c>
      <c r="C3578" s="404" t="s">
        <v>7517</v>
      </c>
      <c r="D3578" s="404" t="s">
        <v>7498</v>
      </c>
      <c r="E3578" s="404" t="s">
        <v>7499</v>
      </c>
      <c r="F3578" s="404" t="s">
        <v>123</v>
      </c>
      <c r="G3578" s="367" t="s">
        <v>5185</v>
      </c>
      <c r="H3578" s="400" t="s">
        <v>5186</v>
      </c>
    </row>
    <row r="3579" spans="2:8" s="41" customFormat="1">
      <c r="B3579" s="403" t="s">
        <v>7518</v>
      </c>
      <c r="C3579" s="404" t="s">
        <v>7519</v>
      </c>
      <c r="D3579" s="404" t="s">
        <v>7498</v>
      </c>
      <c r="E3579" s="404" t="s">
        <v>7499</v>
      </c>
      <c r="F3579" s="404" t="s">
        <v>123</v>
      </c>
      <c r="G3579" s="367" t="s">
        <v>5107</v>
      </c>
      <c r="H3579" s="400" t="s">
        <v>5108</v>
      </c>
    </row>
    <row r="3580" spans="2:8" s="41" customFormat="1">
      <c r="B3580" s="403" t="s">
        <v>7520</v>
      </c>
      <c r="C3580" s="404" t="s">
        <v>7521</v>
      </c>
      <c r="D3580" s="404" t="s">
        <v>7498</v>
      </c>
      <c r="E3580" s="404" t="s">
        <v>7499</v>
      </c>
      <c r="F3580" s="404" t="s">
        <v>123</v>
      </c>
      <c r="G3580" s="367" t="s">
        <v>5107</v>
      </c>
      <c r="H3580" s="400" t="s">
        <v>5108</v>
      </c>
    </row>
    <row r="3581" spans="2:8" s="41" customFormat="1">
      <c r="B3581" s="403" t="s">
        <v>7522</v>
      </c>
      <c r="C3581" s="404" t="s">
        <v>7523</v>
      </c>
      <c r="D3581" s="404" t="s">
        <v>7498</v>
      </c>
      <c r="E3581" s="404" t="s">
        <v>7499</v>
      </c>
      <c r="F3581" s="404" t="s">
        <v>123</v>
      </c>
      <c r="G3581" s="367" t="s">
        <v>5107</v>
      </c>
      <c r="H3581" s="400" t="s">
        <v>5108</v>
      </c>
    </row>
    <row r="3582" spans="2:8" s="41" customFormat="1">
      <c r="B3582" s="403" t="s">
        <v>7524</v>
      </c>
      <c r="C3582" s="404" t="s">
        <v>7525</v>
      </c>
      <c r="D3582" s="404" t="s">
        <v>7498</v>
      </c>
      <c r="E3582" s="404" t="s">
        <v>7499</v>
      </c>
      <c r="F3582" s="404" t="s">
        <v>123</v>
      </c>
      <c r="G3582" s="367" t="s">
        <v>5107</v>
      </c>
      <c r="H3582" s="400" t="s">
        <v>5108</v>
      </c>
    </row>
    <row r="3583" spans="2:8" s="41" customFormat="1">
      <c r="B3583" s="403" t="s">
        <v>7526</v>
      </c>
      <c r="C3583" s="404" t="s">
        <v>7527</v>
      </c>
      <c r="D3583" s="404" t="s">
        <v>7498</v>
      </c>
      <c r="E3583" s="404" t="s">
        <v>7499</v>
      </c>
      <c r="F3583" s="404" t="s">
        <v>123</v>
      </c>
      <c r="G3583" s="367" t="s">
        <v>5107</v>
      </c>
      <c r="H3583" s="400" t="s">
        <v>5108</v>
      </c>
    </row>
    <row r="3584" spans="2:8" s="41" customFormat="1">
      <c r="B3584" s="403" t="s">
        <v>7528</v>
      </c>
      <c r="C3584" s="404" t="s">
        <v>7529</v>
      </c>
      <c r="D3584" s="404" t="s">
        <v>7498</v>
      </c>
      <c r="E3584" s="404" t="s">
        <v>7499</v>
      </c>
      <c r="F3584" s="404" t="s">
        <v>123</v>
      </c>
      <c r="G3584" s="367" t="s">
        <v>5107</v>
      </c>
      <c r="H3584" s="400" t="s">
        <v>5108</v>
      </c>
    </row>
    <row r="3585" spans="2:8" s="41" customFormat="1">
      <c r="B3585" s="403" t="s">
        <v>7530</v>
      </c>
      <c r="C3585" s="404" t="s">
        <v>7531</v>
      </c>
      <c r="D3585" s="404" t="s">
        <v>7498</v>
      </c>
      <c r="E3585" s="404" t="s">
        <v>7499</v>
      </c>
      <c r="F3585" s="404" t="s">
        <v>123</v>
      </c>
      <c r="G3585" s="367" t="s">
        <v>5107</v>
      </c>
      <c r="H3585" s="400" t="s">
        <v>5108</v>
      </c>
    </row>
    <row r="3586" spans="2:8" s="41" customFormat="1">
      <c r="B3586" s="403" t="s">
        <v>7532</v>
      </c>
      <c r="C3586" s="404" t="s">
        <v>7533</v>
      </c>
      <c r="D3586" s="404" t="s">
        <v>7498</v>
      </c>
      <c r="E3586" s="404" t="s">
        <v>7499</v>
      </c>
      <c r="F3586" s="404" t="s">
        <v>123</v>
      </c>
      <c r="G3586" s="367" t="s">
        <v>5107</v>
      </c>
      <c r="H3586" s="400" t="s">
        <v>5108</v>
      </c>
    </row>
    <row r="3587" spans="2:8" s="41" customFormat="1">
      <c r="B3587" s="403" t="s">
        <v>7534</v>
      </c>
      <c r="C3587" s="404" t="s">
        <v>7535</v>
      </c>
      <c r="D3587" s="404" t="s">
        <v>7498</v>
      </c>
      <c r="E3587" s="404" t="s">
        <v>7499</v>
      </c>
      <c r="F3587" s="404" t="s">
        <v>123</v>
      </c>
      <c r="G3587" s="367" t="s">
        <v>5107</v>
      </c>
      <c r="H3587" s="400" t="s">
        <v>5108</v>
      </c>
    </row>
    <row r="3588" spans="2:8" s="41" customFormat="1">
      <c r="B3588" s="403" t="s">
        <v>7536</v>
      </c>
      <c r="C3588" s="404" t="s">
        <v>7537</v>
      </c>
      <c r="D3588" s="404" t="s">
        <v>7498</v>
      </c>
      <c r="E3588" s="404" t="s">
        <v>7499</v>
      </c>
      <c r="F3588" s="404" t="s">
        <v>123</v>
      </c>
      <c r="G3588" s="367" t="s">
        <v>5107</v>
      </c>
      <c r="H3588" s="400" t="s">
        <v>5108</v>
      </c>
    </row>
    <row r="3589" spans="2:8" s="41" customFormat="1">
      <c r="B3589" s="403" t="s">
        <v>7538</v>
      </c>
      <c r="C3589" s="404" t="s">
        <v>7539</v>
      </c>
      <c r="D3589" s="404" t="s">
        <v>7498</v>
      </c>
      <c r="E3589" s="404" t="s">
        <v>7499</v>
      </c>
      <c r="F3589" s="404" t="s">
        <v>123</v>
      </c>
      <c r="G3589" s="367" t="s">
        <v>5185</v>
      </c>
      <c r="H3589" s="400" t="s">
        <v>5186</v>
      </c>
    </row>
    <row r="3590" spans="2:8" s="41" customFormat="1">
      <c r="B3590" s="403" t="s">
        <v>7540</v>
      </c>
      <c r="C3590" s="404" t="s">
        <v>7541</v>
      </c>
      <c r="D3590" s="404" t="s">
        <v>7498</v>
      </c>
      <c r="E3590" s="404" t="s">
        <v>7499</v>
      </c>
      <c r="F3590" s="404" t="s">
        <v>123</v>
      </c>
      <c r="G3590" s="367" t="s">
        <v>5185</v>
      </c>
      <c r="H3590" s="400" t="s">
        <v>5186</v>
      </c>
    </row>
    <row r="3591" spans="2:8" s="41" customFormat="1">
      <c r="B3591" s="403" t="s">
        <v>7542</v>
      </c>
      <c r="C3591" s="404" t="s">
        <v>7543</v>
      </c>
      <c r="D3591" s="404" t="s">
        <v>7498</v>
      </c>
      <c r="E3591" s="404" t="s">
        <v>7499</v>
      </c>
      <c r="F3591" s="404" t="s">
        <v>123</v>
      </c>
      <c r="G3591" s="367" t="s">
        <v>5185</v>
      </c>
      <c r="H3591" s="400" t="s">
        <v>5186</v>
      </c>
    </row>
    <row r="3592" spans="2:8" s="41" customFormat="1">
      <c r="B3592" s="403" t="s">
        <v>7544</v>
      </c>
      <c r="C3592" s="404" t="s">
        <v>7545</v>
      </c>
      <c r="D3592" s="404" t="s">
        <v>7498</v>
      </c>
      <c r="E3592" s="404" t="s">
        <v>7499</v>
      </c>
      <c r="F3592" s="404" t="s">
        <v>123</v>
      </c>
      <c r="G3592" s="367" t="s">
        <v>5185</v>
      </c>
      <c r="H3592" s="400" t="s">
        <v>5186</v>
      </c>
    </row>
    <row r="3593" spans="2:8" s="41" customFormat="1">
      <c r="B3593" s="403" t="s">
        <v>7546</v>
      </c>
      <c r="C3593" s="404" t="s">
        <v>7547</v>
      </c>
      <c r="D3593" s="404" t="s">
        <v>7548</v>
      </c>
      <c r="E3593" s="404" t="s">
        <v>7549</v>
      </c>
      <c r="F3593" s="404" t="s">
        <v>123</v>
      </c>
      <c r="G3593" s="367" t="s">
        <v>5185</v>
      </c>
      <c r="H3593" s="400" t="s">
        <v>5186</v>
      </c>
    </row>
    <row r="3594" spans="2:8" s="41" customFormat="1">
      <c r="B3594" s="403" t="s">
        <v>7550</v>
      </c>
      <c r="C3594" s="404" t="s">
        <v>7551</v>
      </c>
      <c r="D3594" s="404" t="s">
        <v>7548</v>
      </c>
      <c r="E3594" s="404" t="s">
        <v>7549</v>
      </c>
      <c r="F3594" s="404" t="s">
        <v>123</v>
      </c>
      <c r="G3594" s="367" t="s">
        <v>5107</v>
      </c>
      <c r="H3594" s="400" t="s">
        <v>5108</v>
      </c>
    </row>
    <row r="3595" spans="2:8" s="41" customFormat="1">
      <c r="B3595" s="403" t="s">
        <v>7552</v>
      </c>
      <c r="C3595" s="404" t="s">
        <v>7553</v>
      </c>
      <c r="D3595" s="404" t="s">
        <v>7548</v>
      </c>
      <c r="E3595" s="404" t="s">
        <v>7549</v>
      </c>
      <c r="F3595" s="404" t="s">
        <v>123</v>
      </c>
      <c r="G3595" s="367" t="s">
        <v>5107</v>
      </c>
      <c r="H3595" s="400" t="s">
        <v>5108</v>
      </c>
    </row>
    <row r="3596" spans="2:8" s="41" customFormat="1">
      <c r="B3596" s="403" t="s">
        <v>7554</v>
      </c>
      <c r="C3596" s="404" t="s">
        <v>7555</v>
      </c>
      <c r="D3596" s="404" t="s">
        <v>7548</v>
      </c>
      <c r="E3596" s="404" t="s">
        <v>7549</v>
      </c>
      <c r="F3596" s="404" t="s">
        <v>123</v>
      </c>
      <c r="G3596" s="367" t="s">
        <v>5107</v>
      </c>
      <c r="H3596" s="400" t="s">
        <v>5108</v>
      </c>
    </row>
    <row r="3597" spans="2:8" s="41" customFormat="1">
      <c r="B3597" s="403" t="s">
        <v>7556</v>
      </c>
      <c r="C3597" s="404" t="s">
        <v>7557</v>
      </c>
      <c r="D3597" s="404" t="s">
        <v>7548</v>
      </c>
      <c r="E3597" s="404" t="s">
        <v>7549</v>
      </c>
      <c r="F3597" s="404" t="s">
        <v>123</v>
      </c>
      <c r="G3597" s="367" t="s">
        <v>5185</v>
      </c>
      <c r="H3597" s="400" t="s">
        <v>5186</v>
      </c>
    </row>
    <row r="3598" spans="2:8" s="41" customFormat="1">
      <c r="B3598" s="403" t="s">
        <v>7558</v>
      </c>
      <c r="C3598" s="404" t="s">
        <v>7559</v>
      </c>
      <c r="D3598" s="404" t="s">
        <v>7548</v>
      </c>
      <c r="E3598" s="404" t="s">
        <v>7549</v>
      </c>
      <c r="F3598" s="404" t="s">
        <v>123</v>
      </c>
      <c r="G3598" s="367" t="s">
        <v>5107</v>
      </c>
      <c r="H3598" s="400" t="s">
        <v>5108</v>
      </c>
    </row>
    <row r="3599" spans="2:8" s="41" customFormat="1">
      <c r="B3599" s="403" t="s">
        <v>7560</v>
      </c>
      <c r="C3599" s="404" t="s">
        <v>7561</v>
      </c>
      <c r="D3599" s="404" t="s">
        <v>7548</v>
      </c>
      <c r="E3599" s="404" t="s">
        <v>7549</v>
      </c>
      <c r="F3599" s="404" t="s">
        <v>123</v>
      </c>
      <c r="G3599" s="367" t="s">
        <v>5107</v>
      </c>
      <c r="H3599" s="400" t="s">
        <v>5108</v>
      </c>
    </row>
    <row r="3600" spans="2:8" s="41" customFormat="1">
      <c r="B3600" s="403" t="s">
        <v>7562</v>
      </c>
      <c r="C3600" s="404" t="s">
        <v>7563</v>
      </c>
      <c r="D3600" s="404" t="s">
        <v>7548</v>
      </c>
      <c r="E3600" s="404" t="s">
        <v>7549</v>
      </c>
      <c r="F3600" s="404" t="s">
        <v>123</v>
      </c>
      <c r="G3600" s="367" t="s">
        <v>5107</v>
      </c>
      <c r="H3600" s="400" t="s">
        <v>5108</v>
      </c>
    </row>
    <row r="3601" spans="2:8" s="41" customFormat="1">
      <c r="B3601" s="403" t="s">
        <v>7564</v>
      </c>
      <c r="C3601" s="404" t="s">
        <v>7565</v>
      </c>
      <c r="D3601" s="404" t="s">
        <v>7548</v>
      </c>
      <c r="E3601" s="404" t="s">
        <v>7549</v>
      </c>
      <c r="F3601" s="404" t="s">
        <v>123</v>
      </c>
      <c r="G3601" s="367" t="s">
        <v>5185</v>
      </c>
      <c r="H3601" s="400" t="s">
        <v>5186</v>
      </c>
    </row>
    <row r="3602" spans="2:8" s="41" customFormat="1">
      <c r="B3602" s="403" t="s">
        <v>7566</v>
      </c>
      <c r="C3602" s="404" t="s">
        <v>7567</v>
      </c>
      <c r="D3602" s="404" t="s">
        <v>7548</v>
      </c>
      <c r="E3602" s="404" t="s">
        <v>7549</v>
      </c>
      <c r="F3602" s="404" t="s">
        <v>123</v>
      </c>
      <c r="G3602" s="367" t="s">
        <v>5182</v>
      </c>
      <c r="H3602" s="400" t="s">
        <v>5108</v>
      </c>
    </row>
    <row r="3603" spans="2:8" s="41" customFormat="1">
      <c r="B3603" s="403" t="s">
        <v>7568</v>
      </c>
      <c r="C3603" s="404" t="s">
        <v>7569</v>
      </c>
      <c r="D3603" s="404" t="s">
        <v>7548</v>
      </c>
      <c r="E3603" s="404" t="s">
        <v>7549</v>
      </c>
      <c r="F3603" s="404" t="s">
        <v>123</v>
      </c>
      <c r="G3603" s="367" t="s">
        <v>5182</v>
      </c>
      <c r="H3603" s="400" t="s">
        <v>5108</v>
      </c>
    </row>
    <row r="3604" spans="2:8" s="41" customFormat="1">
      <c r="B3604" s="403" t="s">
        <v>7570</v>
      </c>
      <c r="C3604" s="404" t="s">
        <v>7571</v>
      </c>
      <c r="D3604" s="404" t="s">
        <v>7572</v>
      </c>
      <c r="E3604" s="404" t="s">
        <v>7573</v>
      </c>
      <c r="F3604" s="404" t="s">
        <v>123</v>
      </c>
      <c r="G3604" s="367" t="s">
        <v>5182</v>
      </c>
      <c r="H3604" s="400" t="s">
        <v>5108</v>
      </c>
    </row>
    <row r="3605" spans="2:8" s="41" customFormat="1">
      <c r="B3605" s="403" t="s">
        <v>7574</v>
      </c>
      <c r="C3605" s="404" t="s">
        <v>7575</v>
      </c>
      <c r="D3605" s="404" t="s">
        <v>7572</v>
      </c>
      <c r="E3605" s="404" t="s">
        <v>7573</v>
      </c>
      <c r="F3605" s="404" t="s">
        <v>123</v>
      </c>
      <c r="G3605" s="367" t="s">
        <v>5182</v>
      </c>
      <c r="H3605" s="400" t="s">
        <v>5108</v>
      </c>
    </row>
    <row r="3606" spans="2:8" s="41" customFormat="1">
      <c r="B3606" s="403" t="s">
        <v>7576</v>
      </c>
      <c r="C3606" s="404" t="s">
        <v>7577</v>
      </c>
      <c r="D3606" s="404" t="s">
        <v>7572</v>
      </c>
      <c r="E3606" s="404" t="s">
        <v>7573</v>
      </c>
      <c r="F3606" s="404" t="s">
        <v>123</v>
      </c>
      <c r="G3606" s="367" t="s">
        <v>5185</v>
      </c>
      <c r="H3606" s="400" t="s">
        <v>5186</v>
      </c>
    </row>
    <row r="3607" spans="2:8" s="41" customFormat="1">
      <c r="B3607" s="403" t="s">
        <v>7578</v>
      </c>
      <c r="C3607" s="404" t="s">
        <v>7579</v>
      </c>
      <c r="D3607" s="404" t="s">
        <v>7572</v>
      </c>
      <c r="E3607" s="404" t="s">
        <v>7573</v>
      </c>
      <c r="F3607" s="404" t="s">
        <v>123</v>
      </c>
      <c r="G3607" s="367" t="s">
        <v>5333</v>
      </c>
      <c r="H3607" s="400" t="s">
        <v>5108</v>
      </c>
    </row>
    <row r="3608" spans="2:8" s="41" customFormat="1">
      <c r="B3608" s="403" t="s">
        <v>7580</v>
      </c>
      <c r="C3608" s="404" t="s">
        <v>7581</v>
      </c>
      <c r="D3608" s="404" t="s">
        <v>7572</v>
      </c>
      <c r="E3608" s="404" t="s">
        <v>7573</v>
      </c>
      <c r="F3608" s="404" t="s">
        <v>123</v>
      </c>
      <c r="G3608" s="367" t="s">
        <v>5333</v>
      </c>
      <c r="H3608" s="400" t="s">
        <v>5108</v>
      </c>
    </row>
    <row r="3609" spans="2:8" s="41" customFormat="1">
      <c r="B3609" s="403" t="s">
        <v>7582</v>
      </c>
      <c r="C3609" s="404" t="s">
        <v>7583</v>
      </c>
      <c r="D3609" s="404" t="s">
        <v>7572</v>
      </c>
      <c r="E3609" s="404" t="s">
        <v>7573</v>
      </c>
      <c r="F3609" s="404" t="s">
        <v>123</v>
      </c>
      <c r="G3609" s="367" t="s">
        <v>5185</v>
      </c>
      <c r="H3609" s="400" t="s">
        <v>5186</v>
      </c>
    </row>
    <row r="3610" spans="2:8" s="41" customFormat="1">
      <c r="B3610" s="403" t="s">
        <v>7584</v>
      </c>
      <c r="C3610" s="404" t="s">
        <v>7585</v>
      </c>
      <c r="D3610" s="404" t="s">
        <v>7572</v>
      </c>
      <c r="E3610" s="404" t="s">
        <v>7573</v>
      </c>
      <c r="F3610" s="404" t="s">
        <v>123</v>
      </c>
      <c r="G3610" s="367" t="s">
        <v>5333</v>
      </c>
      <c r="H3610" s="400" t="s">
        <v>5108</v>
      </c>
    </row>
    <row r="3611" spans="2:8" s="41" customFormat="1">
      <c r="B3611" s="403" t="s">
        <v>7586</v>
      </c>
      <c r="C3611" s="404" t="s">
        <v>7587</v>
      </c>
      <c r="D3611" s="404" t="s">
        <v>7572</v>
      </c>
      <c r="E3611" s="404" t="s">
        <v>7573</v>
      </c>
      <c r="F3611" s="404" t="s">
        <v>123</v>
      </c>
      <c r="G3611" s="367" t="s">
        <v>5185</v>
      </c>
      <c r="H3611" s="400" t="s">
        <v>5186</v>
      </c>
    </row>
    <row r="3612" spans="2:8" s="41" customFormat="1">
      <c r="B3612" s="403" t="s">
        <v>7588</v>
      </c>
      <c r="C3612" s="404" t="s">
        <v>7589</v>
      </c>
      <c r="D3612" s="404" t="s">
        <v>7590</v>
      </c>
      <c r="E3612" s="404" t="s">
        <v>7591</v>
      </c>
      <c r="F3612" s="404" t="s">
        <v>123</v>
      </c>
      <c r="G3612" s="367" t="s">
        <v>5185</v>
      </c>
      <c r="H3612" s="400" t="s">
        <v>5186</v>
      </c>
    </row>
    <row r="3613" spans="2:8" s="41" customFormat="1">
      <c r="B3613" s="403" t="s">
        <v>7592</v>
      </c>
      <c r="C3613" s="404" t="s">
        <v>7593</v>
      </c>
      <c r="D3613" s="404" t="s">
        <v>7590</v>
      </c>
      <c r="E3613" s="404" t="s">
        <v>7591</v>
      </c>
      <c r="F3613" s="404" t="s">
        <v>123</v>
      </c>
      <c r="G3613" s="367" t="s">
        <v>5185</v>
      </c>
      <c r="H3613" s="400" t="s">
        <v>5186</v>
      </c>
    </row>
    <row r="3614" spans="2:8" s="41" customFormat="1">
      <c r="B3614" s="403" t="s">
        <v>7594</v>
      </c>
      <c r="C3614" s="404" t="s">
        <v>7595</v>
      </c>
      <c r="D3614" s="404" t="s">
        <v>7590</v>
      </c>
      <c r="E3614" s="404" t="s">
        <v>7591</v>
      </c>
      <c r="F3614" s="404" t="s">
        <v>123</v>
      </c>
      <c r="G3614" s="367" t="s">
        <v>5185</v>
      </c>
      <c r="H3614" s="400" t="s">
        <v>5186</v>
      </c>
    </row>
    <row r="3615" spans="2:8" s="41" customFormat="1">
      <c r="B3615" s="403" t="s">
        <v>7596</v>
      </c>
      <c r="C3615" s="404" t="s">
        <v>7597</v>
      </c>
      <c r="D3615" s="404" t="s">
        <v>7590</v>
      </c>
      <c r="E3615" s="404" t="s">
        <v>7591</v>
      </c>
      <c r="F3615" s="404" t="s">
        <v>123</v>
      </c>
      <c r="G3615" s="367" t="s">
        <v>5185</v>
      </c>
      <c r="H3615" s="400" t="s">
        <v>5186</v>
      </c>
    </row>
    <row r="3616" spans="2:8" s="41" customFormat="1">
      <c r="B3616" s="403" t="s">
        <v>7598</v>
      </c>
      <c r="C3616" s="404" t="s">
        <v>7599</v>
      </c>
      <c r="D3616" s="404" t="s">
        <v>7590</v>
      </c>
      <c r="E3616" s="404" t="s">
        <v>7591</v>
      </c>
      <c r="F3616" s="404" t="s">
        <v>123</v>
      </c>
      <c r="G3616" s="367" t="s">
        <v>5333</v>
      </c>
      <c r="H3616" s="400" t="s">
        <v>5108</v>
      </c>
    </row>
    <row r="3617" spans="2:8" s="41" customFormat="1">
      <c r="B3617" s="403" t="s">
        <v>7600</v>
      </c>
      <c r="C3617" s="404" t="s">
        <v>7601</v>
      </c>
      <c r="D3617" s="404" t="s">
        <v>7590</v>
      </c>
      <c r="E3617" s="404" t="s">
        <v>7591</v>
      </c>
      <c r="F3617" s="404" t="s">
        <v>123</v>
      </c>
      <c r="G3617" s="367" t="s">
        <v>5185</v>
      </c>
      <c r="H3617" s="400" t="s">
        <v>5186</v>
      </c>
    </row>
    <row r="3618" spans="2:8" s="41" customFormat="1">
      <c r="B3618" s="403" t="s">
        <v>7602</v>
      </c>
      <c r="C3618" s="404" t="s">
        <v>7603</v>
      </c>
      <c r="D3618" s="404" t="s">
        <v>7590</v>
      </c>
      <c r="E3618" s="404" t="s">
        <v>7591</v>
      </c>
      <c r="F3618" s="404" t="s">
        <v>123</v>
      </c>
      <c r="G3618" s="367" t="s">
        <v>5333</v>
      </c>
      <c r="H3618" s="400" t="s">
        <v>5108</v>
      </c>
    </row>
    <row r="3619" spans="2:8" s="41" customFormat="1">
      <c r="B3619" s="403" t="s">
        <v>7604</v>
      </c>
      <c r="C3619" s="404" t="s">
        <v>7605</v>
      </c>
      <c r="D3619" s="404" t="s">
        <v>7590</v>
      </c>
      <c r="E3619" s="404" t="s">
        <v>7591</v>
      </c>
      <c r="F3619" s="404" t="s">
        <v>123</v>
      </c>
      <c r="G3619" s="367" t="s">
        <v>5333</v>
      </c>
      <c r="H3619" s="400" t="s">
        <v>5108</v>
      </c>
    </row>
    <row r="3620" spans="2:8" s="41" customFormat="1">
      <c r="B3620" s="403" t="s">
        <v>7606</v>
      </c>
      <c r="C3620" s="404" t="s">
        <v>7607</v>
      </c>
      <c r="D3620" s="404" t="s">
        <v>7590</v>
      </c>
      <c r="E3620" s="404" t="s">
        <v>7591</v>
      </c>
      <c r="F3620" s="404" t="s">
        <v>123</v>
      </c>
      <c r="G3620" s="367" t="s">
        <v>5333</v>
      </c>
      <c r="H3620" s="400" t="s">
        <v>5108</v>
      </c>
    </row>
    <row r="3621" spans="2:8" s="41" customFormat="1">
      <c r="B3621" s="403" t="s">
        <v>7608</v>
      </c>
      <c r="C3621" s="404" t="s">
        <v>7609</v>
      </c>
      <c r="D3621" s="404" t="s">
        <v>7590</v>
      </c>
      <c r="E3621" s="404" t="s">
        <v>7591</v>
      </c>
      <c r="F3621" s="404" t="s">
        <v>123</v>
      </c>
      <c r="G3621" s="367" t="s">
        <v>5333</v>
      </c>
      <c r="H3621" s="400" t="s">
        <v>5108</v>
      </c>
    </row>
    <row r="3622" spans="2:8" s="41" customFormat="1">
      <c r="B3622" s="403" t="s">
        <v>7610</v>
      </c>
      <c r="C3622" s="404" t="s">
        <v>7611</v>
      </c>
      <c r="D3622" s="404" t="s">
        <v>7590</v>
      </c>
      <c r="E3622" s="404" t="s">
        <v>7591</v>
      </c>
      <c r="F3622" s="404" t="s">
        <v>123</v>
      </c>
      <c r="G3622" s="367" t="s">
        <v>5333</v>
      </c>
      <c r="H3622" s="400" t="s">
        <v>5108</v>
      </c>
    </row>
    <row r="3623" spans="2:8" s="41" customFormat="1">
      <c r="B3623" s="403" t="s">
        <v>7612</v>
      </c>
      <c r="C3623" s="404" t="s">
        <v>7613</v>
      </c>
      <c r="D3623" s="404" t="s">
        <v>7590</v>
      </c>
      <c r="E3623" s="404" t="s">
        <v>7591</v>
      </c>
      <c r="F3623" s="404" t="s">
        <v>123</v>
      </c>
      <c r="G3623" s="367" t="s">
        <v>5333</v>
      </c>
      <c r="H3623" s="400" t="s">
        <v>5108</v>
      </c>
    </row>
    <row r="3624" spans="2:8" s="41" customFormat="1">
      <c r="B3624" s="403" t="s">
        <v>7614</v>
      </c>
      <c r="C3624" s="404" t="s">
        <v>7615</v>
      </c>
      <c r="D3624" s="404" t="s">
        <v>7590</v>
      </c>
      <c r="E3624" s="404" t="s">
        <v>7591</v>
      </c>
      <c r="F3624" s="404" t="s">
        <v>123</v>
      </c>
      <c r="G3624" s="367" t="s">
        <v>5333</v>
      </c>
      <c r="H3624" s="400" t="s">
        <v>5108</v>
      </c>
    </row>
    <row r="3625" spans="2:8" s="41" customFormat="1">
      <c r="B3625" s="403" t="s">
        <v>7616</v>
      </c>
      <c r="C3625" s="404" t="s">
        <v>7617</v>
      </c>
      <c r="D3625" s="404" t="s">
        <v>7590</v>
      </c>
      <c r="E3625" s="404" t="s">
        <v>7591</v>
      </c>
      <c r="F3625" s="404" t="s">
        <v>123</v>
      </c>
      <c r="G3625" s="367" t="s">
        <v>5333</v>
      </c>
      <c r="H3625" s="400" t="s">
        <v>5108</v>
      </c>
    </row>
    <row r="3626" spans="2:8" s="41" customFormat="1">
      <c r="B3626" s="403" t="s">
        <v>7618</v>
      </c>
      <c r="C3626" s="404" t="s">
        <v>7619</v>
      </c>
      <c r="D3626" s="404" t="s">
        <v>7590</v>
      </c>
      <c r="E3626" s="404" t="s">
        <v>7591</v>
      </c>
      <c r="F3626" s="404" t="s">
        <v>123</v>
      </c>
      <c r="G3626" s="367" t="s">
        <v>5333</v>
      </c>
      <c r="H3626" s="400" t="s">
        <v>5108</v>
      </c>
    </row>
    <row r="3627" spans="2:8" s="41" customFormat="1">
      <c r="B3627" s="403" t="s">
        <v>7620</v>
      </c>
      <c r="C3627" s="404" t="s">
        <v>7621</v>
      </c>
      <c r="D3627" s="404" t="s">
        <v>7590</v>
      </c>
      <c r="E3627" s="404" t="s">
        <v>7591</v>
      </c>
      <c r="F3627" s="404" t="s">
        <v>123</v>
      </c>
      <c r="G3627" s="367" t="s">
        <v>5333</v>
      </c>
      <c r="H3627" s="400" t="s">
        <v>5108</v>
      </c>
    </row>
    <row r="3628" spans="2:8" s="41" customFormat="1">
      <c r="B3628" s="403" t="s">
        <v>7622</v>
      </c>
      <c r="C3628" s="404" t="s">
        <v>7623</v>
      </c>
      <c r="D3628" s="404" t="s">
        <v>7590</v>
      </c>
      <c r="E3628" s="404" t="s">
        <v>7591</v>
      </c>
      <c r="F3628" s="404" t="s">
        <v>123</v>
      </c>
      <c r="G3628" s="367" t="s">
        <v>5333</v>
      </c>
      <c r="H3628" s="400" t="s">
        <v>5108</v>
      </c>
    </row>
    <row r="3629" spans="2:8" s="41" customFormat="1">
      <c r="B3629" s="403" t="s">
        <v>7624</v>
      </c>
      <c r="C3629" s="404" t="s">
        <v>7625</v>
      </c>
      <c r="D3629" s="404" t="s">
        <v>7590</v>
      </c>
      <c r="E3629" s="404" t="s">
        <v>7591</v>
      </c>
      <c r="F3629" s="404" t="s">
        <v>123</v>
      </c>
      <c r="G3629" s="367" t="s">
        <v>5333</v>
      </c>
      <c r="H3629" s="400" t="s">
        <v>5108</v>
      </c>
    </row>
    <row r="3630" spans="2:8" s="41" customFormat="1">
      <c r="B3630" s="403" t="s">
        <v>7626</v>
      </c>
      <c r="C3630" s="404" t="s">
        <v>7627</v>
      </c>
      <c r="D3630" s="404" t="s">
        <v>7590</v>
      </c>
      <c r="E3630" s="404" t="s">
        <v>7591</v>
      </c>
      <c r="F3630" s="404" t="s">
        <v>123</v>
      </c>
      <c r="G3630" s="367" t="s">
        <v>5185</v>
      </c>
      <c r="H3630" s="400" t="s">
        <v>5186</v>
      </c>
    </row>
    <row r="3631" spans="2:8" s="41" customFormat="1">
      <c r="B3631" s="403" t="s">
        <v>7628</v>
      </c>
      <c r="C3631" s="404" t="s">
        <v>7629</v>
      </c>
      <c r="D3631" s="404" t="s">
        <v>7590</v>
      </c>
      <c r="E3631" s="404" t="s">
        <v>7591</v>
      </c>
      <c r="F3631" s="404" t="s">
        <v>123</v>
      </c>
      <c r="G3631" s="367" t="s">
        <v>5333</v>
      </c>
      <c r="H3631" s="400" t="s">
        <v>5108</v>
      </c>
    </row>
    <row r="3632" spans="2:8" s="41" customFormat="1">
      <c r="B3632" s="403" t="s">
        <v>7630</v>
      </c>
      <c r="C3632" s="404" t="s">
        <v>7631</v>
      </c>
      <c r="D3632" s="404" t="s">
        <v>7590</v>
      </c>
      <c r="E3632" s="404" t="s">
        <v>7591</v>
      </c>
      <c r="F3632" s="404" t="s">
        <v>123</v>
      </c>
      <c r="G3632" s="367" t="s">
        <v>5182</v>
      </c>
      <c r="H3632" s="400" t="s">
        <v>5108</v>
      </c>
    </row>
    <row r="3633" spans="2:8" s="41" customFormat="1">
      <c r="B3633" s="403" t="s">
        <v>7632</v>
      </c>
      <c r="C3633" s="404" t="s">
        <v>7633</v>
      </c>
      <c r="D3633" s="404" t="s">
        <v>7590</v>
      </c>
      <c r="E3633" s="404" t="s">
        <v>7591</v>
      </c>
      <c r="F3633" s="404" t="s">
        <v>123</v>
      </c>
      <c r="G3633" s="367" t="s">
        <v>5182</v>
      </c>
      <c r="H3633" s="400" t="s">
        <v>5108</v>
      </c>
    </row>
    <row r="3634" spans="2:8" s="41" customFormat="1">
      <c r="B3634" s="403" t="s">
        <v>7634</v>
      </c>
      <c r="C3634" s="404" t="s">
        <v>7635</v>
      </c>
      <c r="D3634" s="404" t="s">
        <v>7636</v>
      </c>
      <c r="E3634" s="404" t="s">
        <v>7637</v>
      </c>
      <c r="F3634" s="404" t="s">
        <v>123</v>
      </c>
      <c r="G3634" s="367" t="s">
        <v>5333</v>
      </c>
      <c r="H3634" s="400" t="s">
        <v>5108</v>
      </c>
    </row>
    <row r="3635" spans="2:8" s="41" customFormat="1">
      <c r="B3635" s="403" t="s">
        <v>7638</v>
      </c>
      <c r="C3635" s="404" t="s">
        <v>7639</v>
      </c>
      <c r="D3635" s="404" t="s">
        <v>7636</v>
      </c>
      <c r="E3635" s="404" t="s">
        <v>7637</v>
      </c>
      <c r="F3635" s="404" t="s">
        <v>123</v>
      </c>
      <c r="G3635" s="367" t="s">
        <v>5333</v>
      </c>
      <c r="H3635" s="400" t="s">
        <v>5108</v>
      </c>
    </row>
    <row r="3636" spans="2:8" s="41" customFormat="1">
      <c r="B3636" s="403" t="s">
        <v>7640</v>
      </c>
      <c r="C3636" s="404" t="s">
        <v>7641</v>
      </c>
      <c r="D3636" s="404" t="s">
        <v>7636</v>
      </c>
      <c r="E3636" s="404" t="s">
        <v>7637</v>
      </c>
      <c r="F3636" s="404" t="s">
        <v>123</v>
      </c>
      <c r="G3636" s="367" t="s">
        <v>5333</v>
      </c>
      <c r="H3636" s="400" t="s">
        <v>5108</v>
      </c>
    </row>
    <row r="3637" spans="2:8" s="41" customFormat="1">
      <c r="B3637" s="403" t="s">
        <v>7642</v>
      </c>
      <c r="C3637" s="404" t="s">
        <v>7643</v>
      </c>
      <c r="D3637" s="404" t="s">
        <v>7636</v>
      </c>
      <c r="E3637" s="404" t="s">
        <v>7637</v>
      </c>
      <c r="F3637" s="404" t="s">
        <v>123</v>
      </c>
      <c r="G3637" s="367" t="s">
        <v>5333</v>
      </c>
      <c r="H3637" s="400" t="s">
        <v>5108</v>
      </c>
    </row>
    <row r="3638" spans="2:8" s="41" customFormat="1">
      <c r="B3638" s="403" t="s">
        <v>7644</v>
      </c>
      <c r="C3638" s="404" t="s">
        <v>7645</v>
      </c>
      <c r="D3638" s="404" t="s">
        <v>7636</v>
      </c>
      <c r="E3638" s="404" t="s">
        <v>7637</v>
      </c>
      <c r="F3638" s="404" t="s">
        <v>123</v>
      </c>
      <c r="G3638" s="367" t="s">
        <v>5333</v>
      </c>
      <c r="H3638" s="400" t="s">
        <v>5108</v>
      </c>
    </row>
    <row r="3639" spans="2:8" s="41" customFormat="1">
      <c r="B3639" s="403" t="s">
        <v>7646</v>
      </c>
      <c r="C3639" s="404" t="s">
        <v>7647</v>
      </c>
      <c r="D3639" s="404" t="s">
        <v>7636</v>
      </c>
      <c r="E3639" s="404" t="s">
        <v>7637</v>
      </c>
      <c r="F3639" s="404" t="s">
        <v>123</v>
      </c>
      <c r="G3639" s="367" t="s">
        <v>5333</v>
      </c>
      <c r="H3639" s="400" t="s">
        <v>5108</v>
      </c>
    </row>
    <row r="3640" spans="2:8" s="41" customFormat="1">
      <c r="B3640" s="403" t="s">
        <v>7648</v>
      </c>
      <c r="C3640" s="404" t="s">
        <v>7649</v>
      </c>
      <c r="D3640" s="404" t="s">
        <v>7636</v>
      </c>
      <c r="E3640" s="404" t="s">
        <v>7637</v>
      </c>
      <c r="F3640" s="404" t="s">
        <v>123</v>
      </c>
      <c r="G3640" s="367" t="s">
        <v>5333</v>
      </c>
      <c r="H3640" s="400" t="s">
        <v>5108</v>
      </c>
    </row>
    <row r="3641" spans="2:8" s="41" customFormat="1">
      <c r="B3641" s="403" t="s">
        <v>7650</v>
      </c>
      <c r="C3641" s="404" t="s">
        <v>7651</v>
      </c>
      <c r="D3641" s="404" t="s">
        <v>7636</v>
      </c>
      <c r="E3641" s="404" t="s">
        <v>7637</v>
      </c>
      <c r="F3641" s="404" t="s">
        <v>123</v>
      </c>
      <c r="G3641" s="367" t="s">
        <v>5333</v>
      </c>
      <c r="H3641" s="400" t="s">
        <v>5108</v>
      </c>
    </row>
    <row r="3642" spans="2:8" s="41" customFormat="1">
      <c r="B3642" s="403" t="s">
        <v>7652</v>
      </c>
      <c r="C3642" s="404" t="s">
        <v>7653</v>
      </c>
      <c r="D3642" s="404" t="s">
        <v>7636</v>
      </c>
      <c r="E3642" s="404" t="s">
        <v>7637</v>
      </c>
      <c r="F3642" s="404" t="s">
        <v>123</v>
      </c>
      <c r="G3642" s="367" t="s">
        <v>5333</v>
      </c>
      <c r="H3642" s="400" t="s">
        <v>5108</v>
      </c>
    </row>
    <row r="3643" spans="2:8" s="41" customFormat="1">
      <c r="B3643" s="403" t="s">
        <v>7654</v>
      </c>
      <c r="C3643" s="404" t="s">
        <v>7655</v>
      </c>
      <c r="D3643" s="404" t="s">
        <v>7636</v>
      </c>
      <c r="E3643" s="404" t="s">
        <v>7637</v>
      </c>
      <c r="F3643" s="404" t="s">
        <v>123</v>
      </c>
      <c r="G3643" s="367" t="s">
        <v>5333</v>
      </c>
      <c r="H3643" s="400" t="s">
        <v>5108</v>
      </c>
    </row>
    <row r="3644" spans="2:8" s="41" customFormat="1">
      <c r="B3644" s="403" t="s">
        <v>7656</v>
      </c>
      <c r="C3644" s="404" t="s">
        <v>7657</v>
      </c>
      <c r="D3644" s="404" t="s">
        <v>7636</v>
      </c>
      <c r="E3644" s="404" t="s">
        <v>7637</v>
      </c>
      <c r="F3644" s="404" t="s">
        <v>123</v>
      </c>
      <c r="G3644" s="367" t="s">
        <v>5333</v>
      </c>
      <c r="H3644" s="400" t="s">
        <v>5108</v>
      </c>
    </row>
    <row r="3645" spans="2:8" s="41" customFormat="1">
      <c r="B3645" s="403" t="s">
        <v>7658</v>
      </c>
      <c r="C3645" s="404" t="s">
        <v>7659</v>
      </c>
      <c r="D3645" s="404" t="s">
        <v>7636</v>
      </c>
      <c r="E3645" s="404" t="s">
        <v>7637</v>
      </c>
      <c r="F3645" s="404" t="s">
        <v>123</v>
      </c>
      <c r="G3645" s="367" t="s">
        <v>5333</v>
      </c>
      <c r="H3645" s="400" t="s">
        <v>5108</v>
      </c>
    </row>
    <row r="3646" spans="2:8" s="41" customFormat="1">
      <c r="B3646" s="403" t="s">
        <v>7660</v>
      </c>
      <c r="C3646" s="404" t="s">
        <v>7661</v>
      </c>
      <c r="D3646" s="404" t="s">
        <v>7636</v>
      </c>
      <c r="E3646" s="404" t="s">
        <v>7637</v>
      </c>
      <c r="F3646" s="404" t="s">
        <v>123</v>
      </c>
      <c r="G3646" s="367" t="s">
        <v>5333</v>
      </c>
      <c r="H3646" s="400" t="s">
        <v>5108</v>
      </c>
    </row>
    <row r="3647" spans="2:8" s="41" customFormat="1">
      <c r="B3647" s="403" t="s">
        <v>7662</v>
      </c>
      <c r="C3647" s="404" t="s">
        <v>7663</v>
      </c>
      <c r="D3647" s="404" t="s">
        <v>7664</v>
      </c>
      <c r="E3647" s="404" t="s">
        <v>7665</v>
      </c>
      <c r="F3647" s="404" t="s">
        <v>123</v>
      </c>
      <c r="G3647" s="367" t="s">
        <v>5185</v>
      </c>
      <c r="H3647" s="400" t="s">
        <v>5186</v>
      </c>
    </row>
    <row r="3648" spans="2:8" s="41" customFormat="1">
      <c r="B3648" s="403" t="s">
        <v>7666</v>
      </c>
      <c r="C3648" s="404" t="s">
        <v>7667</v>
      </c>
      <c r="D3648" s="404" t="s">
        <v>7664</v>
      </c>
      <c r="E3648" s="404" t="s">
        <v>7665</v>
      </c>
      <c r="F3648" s="404" t="s">
        <v>123</v>
      </c>
      <c r="G3648" s="367" t="s">
        <v>5185</v>
      </c>
      <c r="H3648" s="400" t="s">
        <v>5186</v>
      </c>
    </row>
    <row r="3649" spans="2:8" s="41" customFormat="1">
      <c r="B3649" s="403" t="s">
        <v>7668</v>
      </c>
      <c r="C3649" s="404" t="s">
        <v>7669</v>
      </c>
      <c r="D3649" s="404" t="s">
        <v>7664</v>
      </c>
      <c r="E3649" s="404" t="s">
        <v>7665</v>
      </c>
      <c r="F3649" s="404" t="s">
        <v>123</v>
      </c>
      <c r="G3649" s="367" t="s">
        <v>5185</v>
      </c>
      <c r="H3649" s="400" t="s">
        <v>5186</v>
      </c>
    </row>
    <row r="3650" spans="2:8" s="41" customFormat="1">
      <c r="B3650" s="403" t="s">
        <v>7670</v>
      </c>
      <c r="C3650" s="404" t="s">
        <v>7671</v>
      </c>
      <c r="D3650" s="404" t="s">
        <v>7664</v>
      </c>
      <c r="E3650" s="404" t="s">
        <v>7665</v>
      </c>
      <c r="F3650" s="404" t="s">
        <v>123</v>
      </c>
      <c r="G3650" s="367" t="s">
        <v>5185</v>
      </c>
      <c r="H3650" s="400" t="s">
        <v>5186</v>
      </c>
    </row>
    <row r="3651" spans="2:8" s="41" customFormat="1">
      <c r="B3651" s="403" t="s">
        <v>7672</v>
      </c>
      <c r="C3651" s="404" t="s">
        <v>7673</v>
      </c>
      <c r="D3651" s="404" t="s">
        <v>7664</v>
      </c>
      <c r="E3651" s="404" t="s">
        <v>7665</v>
      </c>
      <c r="F3651" s="404" t="s">
        <v>123</v>
      </c>
      <c r="G3651" s="367" t="s">
        <v>5185</v>
      </c>
      <c r="H3651" s="400" t="s">
        <v>5186</v>
      </c>
    </row>
    <row r="3652" spans="2:8" s="41" customFormat="1">
      <c r="B3652" s="403" t="s">
        <v>7674</v>
      </c>
      <c r="C3652" s="404" t="s">
        <v>7675</v>
      </c>
      <c r="D3652" s="404" t="s">
        <v>7664</v>
      </c>
      <c r="E3652" s="404" t="s">
        <v>7665</v>
      </c>
      <c r="F3652" s="404" t="s">
        <v>123</v>
      </c>
      <c r="G3652" s="367" t="s">
        <v>5185</v>
      </c>
      <c r="H3652" s="400" t="s">
        <v>5186</v>
      </c>
    </row>
    <row r="3653" spans="2:8" s="41" customFormat="1">
      <c r="B3653" s="403" t="s">
        <v>7676</v>
      </c>
      <c r="C3653" s="404" t="s">
        <v>7677</v>
      </c>
      <c r="D3653" s="404" t="s">
        <v>7664</v>
      </c>
      <c r="E3653" s="404" t="s">
        <v>7665</v>
      </c>
      <c r="F3653" s="404" t="s">
        <v>123</v>
      </c>
      <c r="G3653" s="367" t="s">
        <v>5185</v>
      </c>
      <c r="H3653" s="400" t="s">
        <v>5186</v>
      </c>
    </row>
    <row r="3654" spans="2:8" s="41" customFormat="1">
      <c r="B3654" s="403" t="s">
        <v>7678</v>
      </c>
      <c r="C3654" s="404" t="s">
        <v>7679</v>
      </c>
      <c r="D3654" s="404" t="s">
        <v>7664</v>
      </c>
      <c r="E3654" s="404" t="s">
        <v>7665</v>
      </c>
      <c r="F3654" s="404" t="s">
        <v>123</v>
      </c>
      <c r="G3654" s="367" t="s">
        <v>5185</v>
      </c>
      <c r="H3654" s="400" t="s">
        <v>5186</v>
      </c>
    </row>
    <row r="3655" spans="2:8" s="41" customFormat="1">
      <c r="B3655" s="403" t="s">
        <v>7680</v>
      </c>
      <c r="C3655" s="404" t="s">
        <v>7681</v>
      </c>
      <c r="D3655" s="404" t="s">
        <v>7664</v>
      </c>
      <c r="E3655" s="404" t="s">
        <v>7665</v>
      </c>
      <c r="F3655" s="404" t="s">
        <v>123</v>
      </c>
      <c r="G3655" s="367" t="s">
        <v>5185</v>
      </c>
      <c r="H3655" s="400" t="s">
        <v>5186</v>
      </c>
    </row>
    <row r="3656" spans="2:8" s="41" customFormat="1">
      <c r="B3656" s="403" t="s">
        <v>7682</v>
      </c>
      <c r="C3656" s="404" t="s">
        <v>7683</v>
      </c>
      <c r="D3656" s="404" t="s">
        <v>7684</v>
      </c>
      <c r="E3656" s="404" t="s">
        <v>7685</v>
      </c>
      <c r="F3656" s="404" t="s">
        <v>123</v>
      </c>
      <c r="G3656" s="367" t="s">
        <v>5185</v>
      </c>
      <c r="H3656" s="400" t="s">
        <v>5186</v>
      </c>
    </row>
    <row r="3657" spans="2:8" s="41" customFormat="1">
      <c r="B3657" s="403" t="s">
        <v>7686</v>
      </c>
      <c r="C3657" s="404" t="s">
        <v>7687</v>
      </c>
      <c r="D3657" s="404" t="s">
        <v>7684</v>
      </c>
      <c r="E3657" s="404" t="s">
        <v>7685</v>
      </c>
      <c r="F3657" s="404" t="s">
        <v>123</v>
      </c>
      <c r="G3657" s="367" t="s">
        <v>5107</v>
      </c>
      <c r="H3657" s="400" t="s">
        <v>5108</v>
      </c>
    </row>
    <row r="3658" spans="2:8" s="41" customFormat="1">
      <c r="B3658" s="403" t="s">
        <v>7688</v>
      </c>
      <c r="C3658" s="404" t="s">
        <v>7689</v>
      </c>
      <c r="D3658" s="404" t="s">
        <v>7684</v>
      </c>
      <c r="E3658" s="404" t="s">
        <v>7685</v>
      </c>
      <c r="F3658" s="404" t="s">
        <v>123</v>
      </c>
      <c r="G3658" s="367" t="s">
        <v>5107</v>
      </c>
      <c r="H3658" s="400" t="s">
        <v>5108</v>
      </c>
    </row>
    <row r="3659" spans="2:8" s="41" customFormat="1">
      <c r="B3659" s="403" t="s">
        <v>7690</v>
      </c>
      <c r="C3659" s="404" t="s">
        <v>7691</v>
      </c>
      <c r="D3659" s="404" t="s">
        <v>7684</v>
      </c>
      <c r="E3659" s="404" t="s">
        <v>7685</v>
      </c>
      <c r="F3659" s="404" t="s">
        <v>123</v>
      </c>
      <c r="G3659" s="367" t="s">
        <v>5185</v>
      </c>
      <c r="H3659" s="400" t="s">
        <v>5186</v>
      </c>
    </row>
    <row r="3660" spans="2:8" s="41" customFormat="1">
      <c r="B3660" s="403" t="s">
        <v>7692</v>
      </c>
      <c r="C3660" s="404" t="s">
        <v>7693</v>
      </c>
      <c r="D3660" s="404" t="s">
        <v>7684</v>
      </c>
      <c r="E3660" s="404" t="s">
        <v>7685</v>
      </c>
      <c r="F3660" s="404" t="s">
        <v>123</v>
      </c>
      <c r="G3660" s="367" t="s">
        <v>5185</v>
      </c>
      <c r="H3660" s="400" t="s">
        <v>5186</v>
      </c>
    </row>
    <row r="3661" spans="2:8" s="41" customFormat="1">
      <c r="B3661" s="403" t="s">
        <v>7694</v>
      </c>
      <c r="C3661" s="404" t="s">
        <v>7695</v>
      </c>
      <c r="D3661" s="404" t="s">
        <v>7684</v>
      </c>
      <c r="E3661" s="404" t="s">
        <v>7685</v>
      </c>
      <c r="F3661" s="404" t="s">
        <v>123</v>
      </c>
      <c r="G3661" s="367" t="s">
        <v>5185</v>
      </c>
      <c r="H3661" s="400" t="s">
        <v>5186</v>
      </c>
    </row>
    <row r="3662" spans="2:8" s="41" customFormat="1">
      <c r="B3662" s="403" t="s">
        <v>7696</v>
      </c>
      <c r="C3662" s="404" t="s">
        <v>7697</v>
      </c>
      <c r="D3662" s="404" t="s">
        <v>7684</v>
      </c>
      <c r="E3662" s="404" t="s">
        <v>7685</v>
      </c>
      <c r="F3662" s="404" t="s">
        <v>123</v>
      </c>
      <c r="G3662" s="367" t="s">
        <v>5182</v>
      </c>
      <c r="H3662" s="400" t="s">
        <v>5108</v>
      </c>
    </row>
    <row r="3663" spans="2:8" s="41" customFormat="1">
      <c r="B3663" s="403" t="s">
        <v>7698</v>
      </c>
      <c r="C3663" s="404" t="s">
        <v>7699</v>
      </c>
      <c r="D3663" s="404" t="s">
        <v>7684</v>
      </c>
      <c r="E3663" s="404" t="s">
        <v>7685</v>
      </c>
      <c r="F3663" s="404" t="s">
        <v>123</v>
      </c>
      <c r="G3663" s="367" t="s">
        <v>5185</v>
      </c>
      <c r="H3663" s="400" t="s">
        <v>5186</v>
      </c>
    </row>
    <row r="3664" spans="2:8" s="41" customFormat="1">
      <c r="B3664" s="403" t="s">
        <v>7700</v>
      </c>
      <c r="C3664" s="404" t="s">
        <v>7701</v>
      </c>
      <c r="D3664" s="404" t="s">
        <v>7684</v>
      </c>
      <c r="E3664" s="404" t="s">
        <v>7685</v>
      </c>
      <c r="F3664" s="404" t="s">
        <v>123</v>
      </c>
      <c r="G3664" s="367" t="s">
        <v>5185</v>
      </c>
      <c r="H3664" s="400" t="s">
        <v>5186</v>
      </c>
    </row>
    <row r="3665" spans="2:8" s="41" customFormat="1">
      <c r="B3665" s="403" t="s">
        <v>7702</v>
      </c>
      <c r="C3665" s="404" t="s">
        <v>7703</v>
      </c>
      <c r="D3665" s="404" t="s">
        <v>7684</v>
      </c>
      <c r="E3665" s="404" t="s">
        <v>7685</v>
      </c>
      <c r="F3665" s="404" t="s">
        <v>123</v>
      </c>
      <c r="G3665" s="367" t="s">
        <v>5185</v>
      </c>
      <c r="H3665" s="400" t="s">
        <v>5186</v>
      </c>
    </row>
    <row r="3666" spans="2:8" s="41" customFormat="1">
      <c r="B3666" s="403" t="s">
        <v>7704</v>
      </c>
      <c r="C3666" s="404" t="s">
        <v>7705</v>
      </c>
      <c r="D3666" s="404" t="s">
        <v>7684</v>
      </c>
      <c r="E3666" s="404" t="s">
        <v>7685</v>
      </c>
      <c r="F3666" s="404" t="s">
        <v>123</v>
      </c>
      <c r="G3666" s="367" t="s">
        <v>5185</v>
      </c>
      <c r="H3666" s="400" t="s">
        <v>5186</v>
      </c>
    </row>
    <row r="3667" spans="2:8" s="41" customFormat="1">
      <c r="B3667" s="403" t="s">
        <v>7706</v>
      </c>
      <c r="C3667" s="404" t="s">
        <v>7707</v>
      </c>
      <c r="D3667" s="404" t="s">
        <v>7708</v>
      </c>
      <c r="E3667" s="404" t="s">
        <v>7709</v>
      </c>
      <c r="F3667" s="404" t="s">
        <v>123</v>
      </c>
      <c r="G3667" s="367" t="s">
        <v>5185</v>
      </c>
      <c r="H3667" s="400" t="s">
        <v>5186</v>
      </c>
    </row>
    <row r="3668" spans="2:8" s="41" customFormat="1">
      <c r="B3668" s="403" t="s">
        <v>7710</v>
      </c>
      <c r="C3668" s="404" t="s">
        <v>7711</v>
      </c>
      <c r="D3668" s="404" t="s">
        <v>7708</v>
      </c>
      <c r="E3668" s="404" t="s">
        <v>7709</v>
      </c>
      <c r="F3668" s="404" t="s">
        <v>123</v>
      </c>
      <c r="G3668" s="367" t="s">
        <v>5185</v>
      </c>
      <c r="H3668" s="400" t="s">
        <v>5186</v>
      </c>
    </row>
    <row r="3669" spans="2:8" s="41" customFormat="1">
      <c r="B3669" s="403" t="s">
        <v>7712</v>
      </c>
      <c r="C3669" s="404" t="s">
        <v>7713</v>
      </c>
      <c r="D3669" s="404" t="s">
        <v>7708</v>
      </c>
      <c r="E3669" s="404" t="s">
        <v>7709</v>
      </c>
      <c r="F3669" s="404" t="s">
        <v>123</v>
      </c>
      <c r="G3669" s="367" t="s">
        <v>5185</v>
      </c>
      <c r="H3669" s="400" t="s">
        <v>5186</v>
      </c>
    </row>
    <row r="3670" spans="2:8" s="41" customFormat="1">
      <c r="B3670" s="403" t="s">
        <v>7714</v>
      </c>
      <c r="C3670" s="404" t="s">
        <v>7715</v>
      </c>
      <c r="D3670" s="404" t="s">
        <v>7708</v>
      </c>
      <c r="E3670" s="404" t="s">
        <v>7709</v>
      </c>
      <c r="F3670" s="404" t="s">
        <v>123</v>
      </c>
      <c r="G3670" s="367" t="s">
        <v>5185</v>
      </c>
      <c r="H3670" s="400" t="s">
        <v>5186</v>
      </c>
    </row>
    <row r="3671" spans="2:8" s="41" customFormat="1">
      <c r="B3671" s="403" t="s">
        <v>7716</v>
      </c>
      <c r="C3671" s="404" t="s">
        <v>7717</v>
      </c>
      <c r="D3671" s="404" t="s">
        <v>7708</v>
      </c>
      <c r="E3671" s="404" t="s">
        <v>7709</v>
      </c>
      <c r="F3671" s="404" t="s">
        <v>123</v>
      </c>
      <c r="G3671" s="367" t="s">
        <v>5185</v>
      </c>
      <c r="H3671" s="400" t="s">
        <v>5186</v>
      </c>
    </row>
    <row r="3672" spans="2:8" s="41" customFormat="1">
      <c r="B3672" s="403" t="s">
        <v>7718</v>
      </c>
      <c r="C3672" s="404" t="s">
        <v>7719</v>
      </c>
      <c r="D3672" s="404" t="s">
        <v>7708</v>
      </c>
      <c r="E3672" s="404" t="s">
        <v>7709</v>
      </c>
      <c r="F3672" s="404" t="s">
        <v>123</v>
      </c>
      <c r="G3672" s="367" t="s">
        <v>5185</v>
      </c>
      <c r="H3672" s="400" t="s">
        <v>5186</v>
      </c>
    </row>
    <row r="3673" spans="2:8" s="41" customFormat="1">
      <c r="B3673" s="403" t="s">
        <v>7720</v>
      </c>
      <c r="C3673" s="404" t="s">
        <v>7721</v>
      </c>
      <c r="D3673" s="404" t="s">
        <v>7708</v>
      </c>
      <c r="E3673" s="404" t="s">
        <v>7709</v>
      </c>
      <c r="F3673" s="404" t="s">
        <v>123</v>
      </c>
      <c r="G3673" s="367" t="s">
        <v>5185</v>
      </c>
      <c r="H3673" s="400" t="s">
        <v>5186</v>
      </c>
    </row>
    <row r="3674" spans="2:8" s="41" customFormat="1">
      <c r="B3674" s="403" t="s">
        <v>7722</v>
      </c>
      <c r="C3674" s="404" t="s">
        <v>7723</v>
      </c>
      <c r="D3674" s="404" t="s">
        <v>7708</v>
      </c>
      <c r="E3674" s="404" t="s">
        <v>7709</v>
      </c>
      <c r="F3674" s="404" t="s">
        <v>123</v>
      </c>
      <c r="G3674" s="367" t="s">
        <v>5182</v>
      </c>
      <c r="H3674" s="400" t="s">
        <v>5108</v>
      </c>
    </row>
    <row r="3675" spans="2:8" s="41" customFormat="1">
      <c r="B3675" s="403" t="s">
        <v>7724</v>
      </c>
      <c r="C3675" s="404" t="s">
        <v>7725</v>
      </c>
      <c r="D3675" s="404" t="s">
        <v>7708</v>
      </c>
      <c r="E3675" s="404" t="s">
        <v>7709</v>
      </c>
      <c r="F3675" s="404" t="s">
        <v>123</v>
      </c>
      <c r="G3675" s="367" t="s">
        <v>5182</v>
      </c>
      <c r="H3675" s="400" t="s">
        <v>5108</v>
      </c>
    </row>
    <row r="3676" spans="2:8" s="41" customFormat="1">
      <c r="B3676" s="403" t="s">
        <v>7726</v>
      </c>
      <c r="C3676" s="404" t="s">
        <v>7727</v>
      </c>
      <c r="D3676" s="404" t="s">
        <v>7708</v>
      </c>
      <c r="E3676" s="404" t="s">
        <v>7709</v>
      </c>
      <c r="F3676" s="404" t="s">
        <v>123</v>
      </c>
      <c r="G3676" s="367" t="s">
        <v>5185</v>
      </c>
      <c r="H3676" s="400" t="s">
        <v>5186</v>
      </c>
    </row>
    <row r="3677" spans="2:8" s="41" customFormat="1">
      <c r="B3677" s="403" t="s">
        <v>7728</v>
      </c>
      <c r="C3677" s="404" t="s">
        <v>7729</v>
      </c>
      <c r="D3677" s="404" t="s">
        <v>7708</v>
      </c>
      <c r="E3677" s="404" t="s">
        <v>7709</v>
      </c>
      <c r="F3677" s="404" t="s">
        <v>123</v>
      </c>
      <c r="G3677" s="367" t="s">
        <v>5182</v>
      </c>
      <c r="H3677" s="400" t="s">
        <v>5108</v>
      </c>
    </row>
    <row r="3678" spans="2:8" s="41" customFormat="1">
      <c r="B3678" s="403" t="s">
        <v>7730</v>
      </c>
      <c r="C3678" s="404" t="s">
        <v>7731</v>
      </c>
      <c r="D3678" s="404" t="s">
        <v>7708</v>
      </c>
      <c r="E3678" s="404" t="s">
        <v>7709</v>
      </c>
      <c r="F3678" s="404" t="s">
        <v>123</v>
      </c>
      <c r="G3678" s="367" t="s">
        <v>5182</v>
      </c>
      <c r="H3678" s="400" t="s">
        <v>5108</v>
      </c>
    </row>
    <row r="3679" spans="2:8" s="41" customFormat="1">
      <c r="B3679" s="403" t="s">
        <v>7732</v>
      </c>
      <c r="C3679" s="404" t="s">
        <v>7733</v>
      </c>
      <c r="D3679" s="404" t="s">
        <v>7708</v>
      </c>
      <c r="E3679" s="404" t="s">
        <v>7709</v>
      </c>
      <c r="F3679" s="404" t="s">
        <v>123</v>
      </c>
      <c r="G3679" s="367" t="s">
        <v>5182</v>
      </c>
      <c r="H3679" s="400" t="s">
        <v>5108</v>
      </c>
    </row>
    <row r="3680" spans="2:8" s="41" customFormat="1">
      <c r="B3680" s="403" t="s">
        <v>7734</v>
      </c>
      <c r="C3680" s="404" t="s">
        <v>7735</v>
      </c>
      <c r="D3680" s="404" t="s">
        <v>7708</v>
      </c>
      <c r="E3680" s="404" t="s">
        <v>7709</v>
      </c>
      <c r="F3680" s="404" t="s">
        <v>123</v>
      </c>
      <c r="G3680" s="367" t="s">
        <v>5185</v>
      </c>
      <c r="H3680" s="400" t="s">
        <v>5186</v>
      </c>
    </row>
    <row r="3681" spans="2:8" s="41" customFormat="1">
      <c r="B3681" s="403" t="s">
        <v>7736</v>
      </c>
      <c r="C3681" s="404" t="s">
        <v>7737</v>
      </c>
      <c r="D3681" s="404" t="s">
        <v>7708</v>
      </c>
      <c r="E3681" s="404" t="s">
        <v>7709</v>
      </c>
      <c r="F3681" s="404" t="s">
        <v>123</v>
      </c>
      <c r="G3681" s="367" t="s">
        <v>5185</v>
      </c>
      <c r="H3681" s="400" t="s">
        <v>5186</v>
      </c>
    </row>
    <row r="3682" spans="2:8" s="41" customFormat="1">
      <c r="B3682" s="403" t="s">
        <v>7738</v>
      </c>
      <c r="C3682" s="404" t="s">
        <v>7739</v>
      </c>
      <c r="D3682" s="404" t="s">
        <v>7708</v>
      </c>
      <c r="E3682" s="404" t="s">
        <v>7709</v>
      </c>
      <c r="F3682" s="404" t="s">
        <v>123</v>
      </c>
      <c r="G3682" s="367" t="s">
        <v>5185</v>
      </c>
      <c r="H3682" s="400" t="s">
        <v>5186</v>
      </c>
    </row>
    <row r="3683" spans="2:8" s="41" customFormat="1">
      <c r="B3683" s="403" t="s">
        <v>7740</v>
      </c>
      <c r="C3683" s="404" t="s">
        <v>7741</v>
      </c>
      <c r="D3683" s="404" t="s">
        <v>7708</v>
      </c>
      <c r="E3683" s="404" t="s">
        <v>7709</v>
      </c>
      <c r="F3683" s="404" t="s">
        <v>123</v>
      </c>
      <c r="G3683" s="367" t="s">
        <v>5185</v>
      </c>
      <c r="H3683" s="400" t="s">
        <v>5186</v>
      </c>
    </row>
    <row r="3684" spans="2:8" s="41" customFormat="1">
      <c r="B3684" s="403" t="s">
        <v>7742</v>
      </c>
      <c r="C3684" s="404" t="s">
        <v>7743</v>
      </c>
      <c r="D3684" s="404" t="s">
        <v>7708</v>
      </c>
      <c r="E3684" s="404" t="s">
        <v>7709</v>
      </c>
      <c r="F3684" s="404" t="s">
        <v>123</v>
      </c>
      <c r="G3684" s="367" t="s">
        <v>5185</v>
      </c>
      <c r="H3684" s="400" t="s">
        <v>5186</v>
      </c>
    </row>
    <row r="3685" spans="2:8" s="41" customFormat="1">
      <c r="B3685" s="403" t="s">
        <v>7744</v>
      </c>
      <c r="C3685" s="404" t="s">
        <v>7745</v>
      </c>
      <c r="D3685" s="404" t="s">
        <v>7708</v>
      </c>
      <c r="E3685" s="404" t="s">
        <v>7709</v>
      </c>
      <c r="F3685" s="404" t="s">
        <v>123</v>
      </c>
      <c r="G3685" s="367" t="s">
        <v>5107</v>
      </c>
      <c r="H3685" s="400" t="s">
        <v>5108</v>
      </c>
    </row>
    <row r="3686" spans="2:8" s="41" customFormat="1">
      <c r="B3686" s="403" t="s">
        <v>7746</v>
      </c>
      <c r="C3686" s="404" t="s">
        <v>7747</v>
      </c>
      <c r="D3686" s="404" t="s">
        <v>7708</v>
      </c>
      <c r="E3686" s="404" t="s">
        <v>7709</v>
      </c>
      <c r="F3686" s="404" t="s">
        <v>123</v>
      </c>
      <c r="G3686" s="367" t="s">
        <v>5107</v>
      </c>
      <c r="H3686" s="400" t="s">
        <v>5108</v>
      </c>
    </row>
    <row r="3687" spans="2:8" s="41" customFormat="1">
      <c r="B3687" s="403" t="s">
        <v>7748</v>
      </c>
      <c r="C3687" s="404" t="s">
        <v>7749</v>
      </c>
      <c r="D3687" s="404" t="s">
        <v>7708</v>
      </c>
      <c r="E3687" s="404" t="s">
        <v>7709</v>
      </c>
      <c r="F3687" s="404" t="s">
        <v>123</v>
      </c>
      <c r="G3687" s="367" t="s">
        <v>5107</v>
      </c>
      <c r="H3687" s="400" t="s">
        <v>5108</v>
      </c>
    </row>
    <row r="3688" spans="2:8" s="41" customFormat="1">
      <c r="B3688" s="403" t="s">
        <v>7750</v>
      </c>
      <c r="C3688" s="404" t="s">
        <v>7751</v>
      </c>
      <c r="D3688" s="404" t="s">
        <v>7708</v>
      </c>
      <c r="E3688" s="404" t="s">
        <v>7709</v>
      </c>
      <c r="F3688" s="404" t="s">
        <v>123</v>
      </c>
      <c r="G3688" s="367" t="s">
        <v>5107</v>
      </c>
      <c r="H3688" s="400" t="s">
        <v>5108</v>
      </c>
    </row>
    <row r="3689" spans="2:8" s="41" customFormat="1">
      <c r="B3689" s="403" t="s">
        <v>7752</v>
      </c>
      <c r="C3689" s="404" t="s">
        <v>7753</v>
      </c>
      <c r="D3689" s="404" t="s">
        <v>7754</v>
      </c>
      <c r="E3689" s="404" t="s">
        <v>7755</v>
      </c>
      <c r="F3689" s="404" t="s">
        <v>123</v>
      </c>
      <c r="G3689" s="367" t="s">
        <v>5185</v>
      </c>
      <c r="H3689" s="400" t="s">
        <v>5186</v>
      </c>
    </row>
    <row r="3690" spans="2:8" s="41" customFormat="1">
      <c r="B3690" s="403" t="s">
        <v>7756</v>
      </c>
      <c r="C3690" s="404" t="s">
        <v>7757</v>
      </c>
      <c r="D3690" s="404" t="s">
        <v>7754</v>
      </c>
      <c r="E3690" s="404" t="s">
        <v>7755</v>
      </c>
      <c r="F3690" s="404" t="s">
        <v>123</v>
      </c>
      <c r="G3690" s="367" t="s">
        <v>5185</v>
      </c>
      <c r="H3690" s="400" t="s">
        <v>5186</v>
      </c>
    </row>
    <row r="3691" spans="2:8" s="41" customFormat="1">
      <c r="B3691" s="403" t="s">
        <v>7758</v>
      </c>
      <c r="C3691" s="404" t="s">
        <v>7759</v>
      </c>
      <c r="D3691" s="404" t="s">
        <v>7754</v>
      </c>
      <c r="E3691" s="404" t="s">
        <v>7755</v>
      </c>
      <c r="F3691" s="404" t="s">
        <v>123</v>
      </c>
      <c r="G3691" s="367" t="s">
        <v>5185</v>
      </c>
      <c r="H3691" s="400" t="s">
        <v>5186</v>
      </c>
    </row>
    <row r="3692" spans="2:8" s="41" customFormat="1">
      <c r="B3692" s="403" t="s">
        <v>7760</v>
      </c>
      <c r="C3692" s="404" t="s">
        <v>7761</v>
      </c>
      <c r="D3692" s="404" t="s">
        <v>7754</v>
      </c>
      <c r="E3692" s="404" t="s">
        <v>7755</v>
      </c>
      <c r="F3692" s="404" t="s">
        <v>123</v>
      </c>
      <c r="G3692" s="367" t="s">
        <v>5185</v>
      </c>
      <c r="H3692" s="400" t="s">
        <v>5186</v>
      </c>
    </row>
    <row r="3693" spans="2:8" s="41" customFormat="1">
      <c r="B3693" s="403" t="s">
        <v>7762</v>
      </c>
      <c r="C3693" s="404" t="s">
        <v>7763</v>
      </c>
      <c r="D3693" s="404" t="s">
        <v>7754</v>
      </c>
      <c r="E3693" s="404" t="s">
        <v>7755</v>
      </c>
      <c r="F3693" s="404" t="s">
        <v>123</v>
      </c>
      <c r="G3693" s="367" t="s">
        <v>5185</v>
      </c>
      <c r="H3693" s="400" t="s">
        <v>5186</v>
      </c>
    </row>
    <row r="3694" spans="2:8" s="41" customFormat="1">
      <c r="B3694" s="403" t="s">
        <v>7764</v>
      </c>
      <c r="C3694" s="404" t="s">
        <v>7765</v>
      </c>
      <c r="D3694" s="404" t="s">
        <v>7754</v>
      </c>
      <c r="E3694" s="404" t="s">
        <v>7755</v>
      </c>
      <c r="F3694" s="404" t="s">
        <v>123</v>
      </c>
      <c r="G3694" s="367" t="s">
        <v>5185</v>
      </c>
      <c r="H3694" s="400" t="s">
        <v>5186</v>
      </c>
    </row>
    <row r="3695" spans="2:8" s="41" customFormat="1">
      <c r="B3695" s="403" t="s">
        <v>7766</v>
      </c>
      <c r="C3695" s="404" t="s">
        <v>7767</v>
      </c>
      <c r="D3695" s="404" t="s">
        <v>7754</v>
      </c>
      <c r="E3695" s="404" t="s">
        <v>7755</v>
      </c>
      <c r="F3695" s="404" t="s">
        <v>123</v>
      </c>
      <c r="G3695" s="367" t="s">
        <v>5185</v>
      </c>
      <c r="H3695" s="400" t="s">
        <v>5186</v>
      </c>
    </row>
    <row r="3696" spans="2:8" s="41" customFormat="1">
      <c r="B3696" s="403" t="s">
        <v>7768</v>
      </c>
      <c r="C3696" s="404" t="s">
        <v>7769</v>
      </c>
      <c r="D3696" s="404" t="s">
        <v>7754</v>
      </c>
      <c r="E3696" s="404" t="s">
        <v>7755</v>
      </c>
      <c r="F3696" s="404" t="s">
        <v>123</v>
      </c>
      <c r="G3696" s="367" t="s">
        <v>5185</v>
      </c>
      <c r="H3696" s="400" t="s">
        <v>5186</v>
      </c>
    </row>
    <row r="3697" spans="2:8" s="41" customFormat="1">
      <c r="B3697" s="403" t="s">
        <v>7770</v>
      </c>
      <c r="C3697" s="404" t="s">
        <v>7771</v>
      </c>
      <c r="D3697" s="404" t="s">
        <v>7754</v>
      </c>
      <c r="E3697" s="404" t="s">
        <v>7755</v>
      </c>
      <c r="F3697" s="404" t="s">
        <v>123</v>
      </c>
      <c r="G3697" s="367" t="s">
        <v>5185</v>
      </c>
      <c r="H3697" s="400" t="s">
        <v>5186</v>
      </c>
    </row>
    <row r="3698" spans="2:8" s="41" customFormat="1">
      <c r="B3698" s="403" t="s">
        <v>7772</v>
      </c>
      <c r="C3698" s="404" t="s">
        <v>7773</v>
      </c>
      <c r="D3698" s="404" t="s">
        <v>7754</v>
      </c>
      <c r="E3698" s="404" t="s">
        <v>7755</v>
      </c>
      <c r="F3698" s="404" t="s">
        <v>123</v>
      </c>
      <c r="G3698" s="367" t="s">
        <v>5185</v>
      </c>
      <c r="H3698" s="400" t="s">
        <v>5186</v>
      </c>
    </row>
    <row r="3699" spans="2:8" s="41" customFormat="1">
      <c r="B3699" s="403" t="s">
        <v>7774</v>
      </c>
      <c r="C3699" s="404" t="s">
        <v>7775</v>
      </c>
      <c r="D3699" s="404" t="s">
        <v>7754</v>
      </c>
      <c r="E3699" s="404" t="s">
        <v>7755</v>
      </c>
      <c r="F3699" s="404" t="s">
        <v>123</v>
      </c>
      <c r="G3699" s="367" t="s">
        <v>5333</v>
      </c>
      <c r="H3699" s="400" t="s">
        <v>5108</v>
      </c>
    </row>
    <row r="3700" spans="2:8" s="41" customFormat="1">
      <c r="B3700" s="403" t="s">
        <v>7776</v>
      </c>
      <c r="C3700" s="404" t="s">
        <v>7777</v>
      </c>
      <c r="D3700" s="404" t="s">
        <v>7754</v>
      </c>
      <c r="E3700" s="404" t="s">
        <v>7755</v>
      </c>
      <c r="F3700" s="404" t="s">
        <v>123</v>
      </c>
      <c r="G3700" s="367" t="s">
        <v>5185</v>
      </c>
      <c r="H3700" s="400" t="s">
        <v>5186</v>
      </c>
    </row>
    <row r="3701" spans="2:8" s="41" customFormat="1">
      <c r="B3701" s="403" t="s">
        <v>7778</v>
      </c>
      <c r="C3701" s="404" t="s">
        <v>7779</v>
      </c>
      <c r="D3701" s="404" t="s">
        <v>7754</v>
      </c>
      <c r="E3701" s="404" t="s">
        <v>7755</v>
      </c>
      <c r="F3701" s="404" t="s">
        <v>123</v>
      </c>
      <c r="G3701" s="367" t="s">
        <v>5185</v>
      </c>
      <c r="H3701" s="400" t="s">
        <v>5186</v>
      </c>
    </row>
    <row r="3702" spans="2:8" s="41" customFormat="1">
      <c r="B3702" s="403" t="s">
        <v>7780</v>
      </c>
      <c r="C3702" s="404" t="s">
        <v>7781</v>
      </c>
      <c r="D3702" s="404" t="s">
        <v>7754</v>
      </c>
      <c r="E3702" s="404" t="s">
        <v>7755</v>
      </c>
      <c r="F3702" s="404" t="s">
        <v>123</v>
      </c>
      <c r="G3702" s="367" t="s">
        <v>5185</v>
      </c>
      <c r="H3702" s="400" t="s">
        <v>5186</v>
      </c>
    </row>
    <row r="3703" spans="2:8" s="41" customFormat="1">
      <c r="B3703" s="403" t="s">
        <v>7782</v>
      </c>
      <c r="C3703" s="404" t="s">
        <v>7783</v>
      </c>
      <c r="D3703" s="404" t="s">
        <v>7754</v>
      </c>
      <c r="E3703" s="404" t="s">
        <v>7755</v>
      </c>
      <c r="F3703" s="404" t="s">
        <v>123</v>
      </c>
      <c r="G3703" s="367" t="s">
        <v>5185</v>
      </c>
      <c r="H3703" s="400" t="s">
        <v>5186</v>
      </c>
    </row>
    <row r="3704" spans="2:8" s="41" customFormat="1">
      <c r="B3704" s="403" t="s">
        <v>7784</v>
      </c>
      <c r="C3704" s="404" t="s">
        <v>7785</v>
      </c>
      <c r="D3704" s="404" t="s">
        <v>7754</v>
      </c>
      <c r="E3704" s="404" t="s">
        <v>7755</v>
      </c>
      <c r="F3704" s="404" t="s">
        <v>123</v>
      </c>
      <c r="G3704" s="367" t="s">
        <v>5185</v>
      </c>
      <c r="H3704" s="400" t="s">
        <v>5186</v>
      </c>
    </row>
    <row r="3705" spans="2:8" s="41" customFormat="1">
      <c r="B3705" s="403" t="s">
        <v>7786</v>
      </c>
      <c r="C3705" s="404" t="s">
        <v>7787</v>
      </c>
      <c r="D3705" s="404" t="s">
        <v>7754</v>
      </c>
      <c r="E3705" s="404" t="s">
        <v>7755</v>
      </c>
      <c r="F3705" s="404" t="s">
        <v>123</v>
      </c>
      <c r="G3705" s="367" t="s">
        <v>5185</v>
      </c>
      <c r="H3705" s="400" t="s">
        <v>5186</v>
      </c>
    </row>
    <row r="3706" spans="2:8" s="41" customFormat="1">
      <c r="B3706" s="403" t="s">
        <v>7788</v>
      </c>
      <c r="C3706" s="404" t="s">
        <v>7789</v>
      </c>
      <c r="D3706" s="404" t="s">
        <v>7754</v>
      </c>
      <c r="E3706" s="404" t="s">
        <v>7755</v>
      </c>
      <c r="F3706" s="404" t="s">
        <v>123</v>
      </c>
      <c r="G3706" s="367" t="s">
        <v>5185</v>
      </c>
      <c r="H3706" s="400" t="s">
        <v>5186</v>
      </c>
    </row>
    <row r="3707" spans="2:8" s="41" customFormat="1">
      <c r="B3707" s="403" t="s">
        <v>7790</v>
      </c>
      <c r="C3707" s="404" t="s">
        <v>7791</v>
      </c>
      <c r="D3707" s="404" t="s">
        <v>7792</v>
      </c>
      <c r="E3707" s="404" t="s">
        <v>7793</v>
      </c>
      <c r="F3707" s="404" t="s">
        <v>2096</v>
      </c>
      <c r="G3707" s="367" t="s">
        <v>5185</v>
      </c>
      <c r="H3707" s="400" t="s">
        <v>5186</v>
      </c>
    </row>
    <row r="3708" spans="2:8" s="41" customFormat="1">
      <c r="B3708" s="403" t="s">
        <v>7794</v>
      </c>
      <c r="C3708" s="404" t="s">
        <v>7795</v>
      </c>
      <c r="D3708" s="404" t="s">
        <v>7792</v>
      </c>
      <c r="E3708" s="404" t="s">
        <v>7793</v>
      </c>
      <c r="F3708" s="404" t="s">
        <v>2096</v>
      </c>
      <c r="G3708" s="367" t="s">
        <v>5185</v>
      </c>
      <c r="H3708" s="400" t="s">
        <v>5186</v>
      </c>
    </row>
    <row r="3709" spans="2:8" s="41" customFormat="1">
      <c r="B3709" s="403" t="s">
        <v>7796</v>
      </c>
      <c r="C3709" s="404" t="s">
        <v>7797</v>
      </c>
      <c r="D3709" s="404" t="s">
        <v>7792</v>
      </c>
      <c r="E3709" s="404" t="s">
        <v>7793</v>
      </c>
      <c r="F3709" s="404" t="s">
        <v>2096</v>
      </c>
      <c r="G3709" s="367" t="s">
        <v>5107</v>
      </c>
      <c r="H3709" s="400" t="s">
        <v>5108</v>
      </c>
    </row>
    <row r="3710" spans="2:8" s="41" customFormat="1">
      <c r="B3710" s="403" t="s">
        <v>7798</v>
      </c>
      <c r="C3710" s="404" t="s">
        <v>7799</v>
      </c>
      <c r="D3710" s="404" t="s">
        <v>7792</v>
      </c>
      <c r="E3710" s="404" t="s">
        <v>7793</v>
      </c>
      <c r="F3710" s="404" t="s">
        <v>2096</v>
      </c>
      <c r="G3710" s="367" t="s">
        <v>5107</v>
      </c>
      <c r="H3710" s="400" t="s">
        <v>5108</v>
      </c>
    </row>
    <row r="3711" spans="2:8" s="41" customFormat="1">
      <c r="B3711" s="403" t="s">
        <v>7800</v>
      </c>
      <c r="C3711" s="404" t="s">
        <v>7801</v>
      </c>
      <c r="D3711" s="404" t="s">
        <v>7792</v>
      </c>
      <c r="E3711" s="404" t="s">
        <v>7793</v>
      </c>
      <c r="F3711" s="404" t="s">
        <v>2096</v>
      </c>
      <c r="G3711" s="367" t="s">
        <v>5107</v>
      </c>
      <c r="H3711" s="400" t="s">
        <v>5108</v>
      </c>
    </row>
    <row r="3712" spans="2:8" s="41" customFormat="1">
      <c r="B3712" s="403" t="s">
        <v>7802</v>
      </c>
      <c r="C3712" s="404" t="s">
        <v>7803</v>
      </c>
      <c r="D3712" s="404" t="s">
        <v>7792</v>
      </c>
      <c r="E3712" s="404" t="s">
        <v>7793</v>
      </c>
      <c r="F3712" s="404" t="s">
        <v>2096</v>
      </c>
      <c r="G3712" s="367" t="s">
        <v>5107</v>
      </c>
      <c r="H3712" s="400" t="s">
        <v>5108</v>
      </c>
    </row>
    <row r="3713" spans="2:8" s="41" customFormat="1">
      <c r="B3713" s="403" t="s">
        <v>7804</v>
      </c>
      <c r="C3713" s="404" t="s">
        <v>7805</v>
      </c>
      <c r="D3713" s="404" t="s">
        <v>7792</v>
      </c>
      <c r="E3713" s="404" t="s">
        <v>7793</v>
      </c>
      <c r="F3713" s="404" t="s">
        <v>2096</v>
      </c>
      <c r="G3713" s="367" t="s">
        <v>5185</v>
      </c>
      <c r="H3713" s="400" t="s">
        <v>5186</v>
      </c>
    </row>
    <row r="3714" spans="2:8" s="41" customFormat="1">
      <c r="B3714" s="403" t="s">
        <v>7806</v>
      </c>
      <c r="C3714" s="404" t="s">
        <v>7807</v>
      </c>
      <c r="D3714" s="404" t="s">
        <v>7792</v>
      </c>
      <c r="E3714" s="404" t="s">
        <v>7793</v>
      </c>
      <c r="F3714" s="404" t="s">
        <v>2096</v>
      </c>
      <c r="G3714" s="367" t="s">
        <v>5107</v>
      </c>
      <c r="H3714" s="400" t="s">
        <v>5108</v>
      </c>
    </row>
    <row r="3715" spans="2:8" s="41" customFormat="1">
      <c r="B3715" s="403" t="s">
        <v>7808</v>
      </c>
      <c r="C3715" s="404" t="s">
        <v>7809</v>
      </c>
      <c r="D3715" s="404" t="s">
        <v>7792</v>
      </c>
      <c r="E3715" s="404" t="s">
        <v>7793</v>
      </c>
      <c r="F3715" s="404" t="s">
        <v>2096</v>
      </c>
      <c r="G3715" s="367" t="s">
        <v>5107</v>
      </c>
      <c r="H3715" s="400" t="s">
        <v>5108</v>
      </c>
    </row>
    <row r="3716" spans="2:8" s="41" customFormat="1">
      <c r="B3716" s="403" t="s">
        <v>7810</v>
      </c>
      <c r="C3716" s="404" t="s">
        <v>7811</v>
      </c>
      <c r="D3716" s="404" t="s">
        <v>7792</v>
      </c>
      <c r="E3716" s="404" t="s">
        <v>7793</v>
      </c>
      <c r="F3716" s="404" t="s">
        <v>2096</v>
      </c>
      <c r="G3716" s="367" t="s">
        <v>5107</v>
      </c>
      <c r="H3716" s="400" t="s">
        <v>5108</v>
      </c>
    </row>
    <row r="3717" spans="2:8" s="41" customFormat="1">
      <c r="B3717" s="403" t="s">
        <v>7812</v>
      </c>
      <c r="C3717" s="404" t="s">
        <v>7813</v>
      </c>
      <c r="D3717" s="404" t="s">
        <v>7792</v>
      </c>
      <c r="E3717" s="404" t="s">
        <v>7793</v>
      </c>
      <c r="F3717" s="404" t="s">
        <v>2096</v>
      </c>
      <c r="G3717" s="367" t="s">
        <v>5107</v>
      </c>
      <c r="H3717" s="400" t="s">
        <v>5108</v>
      </c>
    </row>
    <row r="3718" spans="2:8" s="41" customFormat="1">
      <c r="B3718" s="403" t="s">
        <v>7814</v>
      </c>
      <c r="C3718" s="404" t="s">
        <v>7815</v>
      </c>
      <c r="D3718" s="404" t="s">
        <v>7792</v>
      </c>
      <c r="E3718" s="404" t="s">
        <v>7793</v>
      </c>
      <c r="F3718" s="404" t="s">
        <v>2096</v>
      </c>
      <c r="G3718" s="367" t="s">
        <v>5185</v>
      </c>
      <c r="H3718" s="400" t="s">
        <v>5186</v>
      </c>
    </row>
    <row r="3719" spans="2:8" s="41" customFormat="1">
      <c r="B3719" s="403" t="s">
        <v>7816</v>
      </c>
      <c r="C3719" s="404" t="s">
        <v>7817</v>
      </c>
      <c r="D3719" s="404" t="s">
        <v>7792</v>
      </c>
      <c r="E3719" s="404" t="s">
        <v>7793</v>
      </c>
      <c r="F3719" s="404" t="s">
        <v>2096</v>
      </c>
      <c r="G3719" s="367" t="s">
        <v>5107</v>
      </c>
      <c r="H3719" s="400" t="s">
        <v>5108</v>
      </c>
    </row>
    <row r="3720" spans="2:8" s="41" customFormat="1">
      <c r="B3720" s="403" t="s">
        <v>7818</v>
      </c>
      <c r="C3720" s="404" t="s">
        <v>7819</v>
      </c>
      <c r="D3720" s="404" t="s">
        <v>7792</v>
      </c>
      <c r="E3720" s="404" t="s">
        <v>7793</v>
      </c>
      <c r="F3720" s="404" t="s">
        <v>2096</v>
      </c>
      <c r="G3720" s="367" t="s">
        <v>5107</v>
      </c>
      <c r="H3720" s="400" t="s">
        <v>5108</v>
      </c>
    </row>
    <row r="3721" spans="2:8" s="41" customFormat="1">
      <c r="B3721" s="403" t="s">
        <v>7820</v>
      </c>
      <c r="C3721" s="404" t="s">
        <v>7821</v>
      </c>
      <c r="D3721" s="404" t="s">
        <v>7792</v>
      </c>
      <c r="E3721" s="404" t="s">
        <v>7793</v>
      </c>
      <c r="F3721" s="404" t="s">
        <v>2096</v>
      </c>
      <c r="G3721" s="367" t="s">
        <v>5107</v>
      </c>
      <c r="H3721" s="400" t="s">
        <v>5108</v>
      </c>
    </row>
    <row r="3722" spans="2:8" s="41" customFormat="1">
      <c r="B3722" s="403" t="s">
        <v>7822</v>
      </c>
      <c r="C3722" s="404" t="s">
        <v>7823</v>
      </c>
      <c r="D3722" s="404" t="s">
        <v>7792</v>
      </c>
      <c r="E3722" s="404" t="s">
        <v>7793</v>
      </c>
      <c r="F3722" s="404" t="s">
        <v>2096</v>
      </c>
      <c r="G3722" s="367" t="s">
        <v>5185</v>
      </c>
      <c r="H3722" s="400" t="s">
        <v>5186</v>
      </c>
    </row>
    <row r="3723" spans="2:8" s="41" customFormat="1">
      <c r="B3723" s="403" t="s">
        <v>7824</v>
      </c>
      <c r="C3723" s="404" t="s">
        <v>7825</v>
      </c>
      <c r="D3723" s="404" t="s">
        <v>7792</v>
      </c>
      <c r="E3723" s="404" t="s">
        <v>7793</v>
      </c>
      <c r="F3723" s="404" t="s">
        <v>2096</v>
      </c>
      <c r="G3723" s="367" t="s">
        <v>5185</v>
      </c>
      <c r="H3723" s="400" t="s">
        <v>5186</v>
      </c>
    </row>
    <row r="3724" spans="2:8" s="41" customFormat="1">
      <c r="B3724" s="403" t="s">
        <v>7826</v>
      </c>
      <c r="C3724" s="404" t="s">
        <v>7827</v>
      </c>
      <c r="D3724" s="404" t="s">
        <v>7828</v>
      </c>
      <c r="E3724" s="404" t="s">
        <v>7829</v>
      </c>
      <c r="F3724" s="404" t="s">
        <v>2096</v>
      </c>
      <c r="G3724" s="367" t="s">
        <v>5185</v>
      </c>
      <c r="H3724" s="400" t="s">
        <v>5186</v>
      </c>
    </row>
    <row r="3725" spans="2:8" s="41" customFormat="1">
      <c r="B3725" s="403" t="s">
        <v>7830</v>
      </c>
      <c r="C3725" s="404" t="s">
        <v>7831</v>
      </c>
      <c r="D3725" s="404" t="s">
        <v>7828</v>
      </c>
      <c r="E3725" s="404" t="s">
        <v>7829</v>
      </c>
      <c r="F3725" s="404" t="s">
        <v>2096</v>
      </c>
      <c r="G3725" s="367" t="s">
        <v>5185</v>
      </c>
      <c r="H3725" s="400" t="s">
        <v>5186</v>
      </c>
    </row>
    <row r="3726" spans="2:8" s="41" customFormat="1">
      <c r="B3726" s="403" t="s">
        <v>7832</v>
      </c>
      <c r="C3726" s="404" t="s">
        <v>7833</v>
      </c>
      <c r="D3726" s="404" t="s">
        <v>7828</v>
      </c>
      <c r="E3726" s="404" t="s">
        <v>7829</v>
      </c>
      <c r="F3726" s="404" t="s">
        <v>2096</v>
      </c>
      <c r="G3726" s="367" t="s">
        <v>5182</v>
      </c>
      <c r="H3726" s="400" t="s">
        <v>5108</v>
      </c>
    </row>
    <row r="3727" spans="2:8" s="41" customFormat="1">
      <c r="B3727" s="403" t="s">
        <v>7834</v>
      </c>
      <c r="C3727" s="404" t="s">
        <v>7835</v>
      </c>
      <c r="D3727" s="404" t="s">
        <v>7828</v>
      </c>
      <c r="E3727" s="404" t="s">
        <v>7829</v>
      </c>
      <c r="F3727" s="404" t="s">
        <v>2096</v>
      </c>
      <c r="G3727" s="367" t="s">
        <v>5182</v>
      </c>
      <c r="H3727" s="400" t="s">
        <v>5108</v>
      </c>
    </row>
    <row r="3728" spans="2:8" s="41" customFormat="1">
      <c r="B3728" s="403" t="s">
        <v>7836</v>
      </c>
      <c r="C3728" s="404" t="s">
        <v>7837</v>
      </c>
      <c r="D3728" s="404" t="s">
        <v>7828</v>
      </c>
      <c r="E3728" s="404" t="s">
        <v>7829</v>
      </c>
      <c r="F3728" s="404" t="s">
        <v>2096</v>
      </c>
      <c r="G3728" s="367" t="s">
        <v>5107</v>
      </c>
      <c r="H3728" s="400" t="s">
        <v>5108</v>
      </c>
    </row>
    <row r="3729" spans="2:8" s="41" customFormat="1">
      <c r="B3729" s="403" t="s">
        <v>7838</v>
      </c>
      <c r="C3729" s="404" t="s">
        <v>7839</v>
      </c>
      <c r="D3729" s="404" t="s">
        <v>7828</v>
      </c>
      <c r="E3729" s="404" t="s">
        <v>7829</v>
      </c>
      <c r="F3729" s="404" t="s">
        <v>2096</v>
      </c>
      <c r="G3729" s="367" t="s">
        <v>5107</v>
      </c>
      <c r="H3729" s="400" t="s">
        <v>5108</v>
      </c>
    </row>
    <row r="3730" spans="2:8" s="41" customFormat="1">
      <c r="B3730" s="403" t="s">
        <v>7840</v>
      </c>
      <c r="C3730" s="404" t="s">
        <v>7841</v>
      </c>
      <c r="D3730" s="404" t="s">
        <v>7828</v>
      </c>
      <c r="E3730" s="404" t="s">
        <v>7829</v>
      </c>
      <c r="F3730" s="404" t="s">
        <v>2096</v>
      </c>
      <c r="G3730" s="367" t="s">
        <v>5107</v>
      </c>
      <c r="H3730" s="400" t="s">
        <v>5108</v>
      </c>
    </row>
    <row r="3731" spans="2:8" s="41" customFormat="1">
      <c r="B3731" s="403" t="s">
        <v>7842</v>
      </c>
      <c r="C3731" s="404" t="s">
        <v>7843</v>
      </c>
      <c r="D3731" s="404" t="s">
        <v>7828</v>
      </c>
      <c r="E3731" s="404" t="s">
        <v>7829</v>
      </c>
      <c r="F3731" s="404" t="s">
        <v>2096</v>
      </c>
      <c r="G3731" s="367" t="s">
        <v>5107</v>
      </c>
      <c r="H3731" s="400" t="s">
        <v>5108</v>
      </c>
    </row>
    <row r="3732" spans="2:8" s="41" customFormat="1">
      <c r="B3732" s="403" t="s">
        <v>7844</v>
      </c>
      <c r="C3732" s="404" t="s">
        <v>7845</v>
      </c>
      <c r="D3732" s="404" t="s">
        <v>7828</v>
      </c>
      <c r="E3732" s="404" t="s">
        <v>7829</v>
      </c>
      <c r="F3732" s="404" t="s">
        <v>2096</v>
      </c>
      <c r="G3732" s="367" t="s">
        <v>5182</v>
      </c>
      <c r="H3732" s="400" t="s">
        <v>5108</v>
      </c>
    </row>
    <row r="3733" spans="2:8" s="41" customFormat="1">
      <c r="B3733" s="403" t="s">
        <v>7846</v>
      </c>
      <c r="C3733" s="404" t="s">
        <v>7847</v>
      </c>
      <c r="D3733" s="404" t="s">
        <v>7828</v>
      </c>
      <c r="E3733" s="404" t="s">
        <v>7829</v>
      </c>
      <c r="F3733" s="404" t="s">
        <v>2096</v>
      </c>
      <c r="G3733" s="367" t="s">
        <v>5182</v>
      </c>
      <c r="H3733" s="400" t="s">
        <v>5108</v>
      </c>
    </row>
    <row r="3734" spans="2:8" s="41" customFormat="1">
      <c r="B3734" s="403" t="s">
        <v>7848</v>
      </c>
      <c r="C3734" s="404" t="s">
        <v>7849</v>
      </c>
      <c r="D3734" s="404" t="s">
        <v>7828</v>
      </c>
      <c r="E3734" s="404" t="s">
        <v>7829</v>
      </c>
      <c r="F3734" s="404" t="s">
        <v>2096</v>
      </c>
      <c r="G3734" s="367" t="s">
        <v>5182</v>
      </c>
      <c r="H3734" s="400" t="s">
        <v>5108</v>
      </c>
    </row>
    <row r="3735" spans="2:8" s="41" customFormat="1">
      <c r="B3735" s="403" t="s">
        <v>7850</v>
      </c>
      <c r="C3735" s="404" t="s">
        <v>7851</v>
      </c>
      <c r="D3735" s="404" t="s">
        <v>7828</v>
      </c>
      <c r="E3735" s="404" t="s">
        <v>7829</v>
      </c>
      <c r="F3735" s="404" t="s">
        <v>2096</v>
      </c>
      <c r="G3735" s="367" t="s">
        <v>5185</v>
      </c>
      <c r="H3735" s="400" t="s">
        <v>5186</v>
      </c>
    </row>
    <row r="3736" spans="2:8" s="41" customFormat="1">
      <c r="B3736" s="403" t="s">
        <v>7852</v>
      </c>
      <c r="C3736" s="404" t="s">
        <v>7853</v>
      </c>
      <c r="D3736" s="404" t="s">
        <v>7828</v>
      </c>
      <c r="E3736" s="404" t="s">
        <v>7829</v>
      </c>
      <c r="F3736" s="404" t="s">
        <v>2096</v>
      </c>
      <c r="G3736" s="367" t="s">
        <v>5185</v>
      </c>
      <c r="H3736" s="400" t="s">
        <v>5186</v>
      </c>
    </row>
    <row r="3737" spans="2:8" s="41" customFormat="1">
      <c r="B3737" s="403" t="s">
        <v>7854</v>
      </c>
      <c r="C3737" s="404" t="s">
        <v>7855</v>
      </c>
      <c r="D3737" s="404" t="s">
        <v>7828</v>
      </c>
      <c r="E3737" s="404" t="s">
        <v>7829</v>
      </c>
      <c r="F3737" s="404" t="s">
        <v>2096</v>
      </c>
      <c r="G3737" s="367" t="s">
        <v>5185</v>
      </c>
      <c r="H3737" s="400" t="s">
        <v>5186</v>
      </c>
    </row>
    <row r="3738" spans="2:8" s="41" customFormat="1">
      <c r="B3738" s="403" t="s">
        <v>7856</v>
      </c>
      <c r="C3738" s="404" t="s">
        <v>7857</v>
      </c>
      <c r="D3738" s="404" t="s">
        <v>7828</v>
      </c>
      <c r="E3738" s="404" t="s">
        <v>7829</v>
      </c>
      <c r="F3738" s="404" t="s">
        <v>2096</v>
      </c>
      <c r="G3738" s="367" t="s">
        <v>5107</v>
      </c>
      <c r="H3738" s="400" t="s">
        <v>5108</v>
      </c>
    </row>
    <row r="3739" spans="2:8" s="41" customFormat="1">
      <c r="B3739" s="403" t="s">
        <v>7858</v>
      </c>
      <c r="C3739" s="404" t="s">
        <v>7859</v>
      </c>
      <c r="D3739" s="404" t="s">
        <v>7828</v>
      </c>
      <c r="E3739" s="404" t="s">
        <v>7829</v>
      </c>
      <c r="F3739" s="404" t="s">
        <v>2096</v>
      </c>
      <c r="G3739" s="367" t="s">
        <v>5107</v>
      </c>
      <c r="H3739" s="400" t="s">
        <v>5108</v>
      </c>
    </row>
    <row r="3740" spans="2:8" s="41" customFormat="1">
      <c r="B3740" s="403" t="s">
        <v>7860</v>
      </c>
      <c r="C3740" s="404" t="s">
        <v>7861</v>
      </c>
      <c r="D3740" s="404" t="s">
        <v>7828</v>
      </c>
      <c r="E3740" s="404" t="s">
        <v>7829</v>
      </c>
      <c r="F3740" s="404" t="s">
        <v>2096</v>
      </c>
      <c r="G3740" s="367" t="s">
        <v>5107</v>
      </c>
      <c r="H3740" s="400" t="s">
        <v>5108</v>
      </c>
    </row>
    <row r="3741" spans="2:8" s="41" customFormat="1">
      <c r="B3741" s="403" t="s">
        <v>7862</v>
      </c>
      <c r="C3741" s="404" t="s">
        <v>7863</v>
      </c>
      <c r="D3741" s="404" t="s">
        <v>7828</v>
      </c>
      <c r="E3741" s="404" t="s">
        <v>7829</v>
      </c>
      <c r="F3741" s="404" t="s">
        <v>2096</v>
      </c>
      <c r="G3741" s="367" t="s">
        <v>5107</v>
      </c>
      <c r="H3741" s="400" t="s">
        <v>5108</v>
      </c>
    </row>
    <row r="3742" spans="2:8" s="41" customFormat="1">
      <c r="B3742" s="403" t="s">
        <v>7864</v>
      </c>
      <c r="C3742" s="404" t="s">
        <v>7865</v>
      </c>
      <c r="D3742" s="404" t="s">
        <v>7828</v>
      </c>
      <c r="E3742" s="404" t="s">
        <v>7829</v>
      </c>
      <c r="F3742" s="404" t="s">
        <v>2096</v>
      </c>
      <c r="G3742" s="367" t="s">
        <v>5107</v>
      </c>
      <c r="H3742" s="400" t="s">
        <v>5108</v>
      </c>
    </row>
    <row r="3743" spans="2:8" s="41" customFormat="1">
      <c r="B3743" s="403" t="s">
        <v>7866</v>
      </c>
      <c r="C3743" s="404" t="s">
        <v>7867</v>
      </c>
      <c r="D3743" s="404" t="s">
        <v>7828</v>
      </c>
      <c r="E3743" s="404" t="s">
        <v>7829</v>
      </c>
      <c r="F3743" s="404" t="s">
        <v>2096</v>
      </c>
      <c r="G3743" s="367" t="s">
        <v>5107</v>
      </c>
      <c r="H3743" s="400" t="s">
        <v>5108</v>
      </c>
    </row>
    <row r="3744" spans="2:8" s="41" customFormat="1">
      <c r="B3744" s="403" t="s">
        <v>7868</v>
      </c>
      <c r="C3744" s="404" t="s">
        <v>7869</v>
      </c>
      <c r="D3744" s="404" t="s">
        <v>7828</v>
      </c>
      <c r="E3744" s="404" t="s">
        <v>7829</v>
      </c>
      <c r="F3744" s="404" t="s">
        <v>2096</v>
      </c>
      <c r="G3744" s="367" t="s">
        <v>5185</v>
      </c>
      <c r="H3744" s="400" t="s">
        <v>5186</v>
      </c>
    </row>
    <row r="3745" spans="2:8" s="41" customFormat="1">
      <c r="B3745" s="403" t="s">
        <v>7870</v>
      </c>
      <c r="C3745" s="404" t="s">
        <v>7871</v>
      </c>
      <c r="D3745" s="404" t="s">
        <v>7828</v>
      </c>
      <c r="E3745" s="404" t="s">
        <v>7829</v>
      </c>
      <c r="F3745" s="404" t="s">
        <v>2096</v>
      </c>
      <c r="G3745" s="367" t="s">
        <v>5107</v>
      </c>
      <c r="H3745" s="400" t="s">
        <v>5108</v>
      </c>
    </row>
    <row r="3746" spans="2:8" s="41" customFormat="1">
      <c r="B3746" s="403" t="s">
        <v>7872</v>
      </c>
      <c r="C3746" s="404" t="s">
        <v>7873</v>
      </c>
      <c r="D3746" s="404" t="s">
        <v>7828</v>
      </c>
      <c r="E3746" s="404" t="s">
        <v>7829</v>
      </c>
      <c r="F3746" s="404" t="s">
        <v>2096</v>
      </c>
      <c r="G3746" s="367" t="s">
        <v>5107</v>
      </c>
      <c r="H3746" s="400" t="s">
        <v>5108</v>
      </c>
    </row>
    <row r="3747" spans="2:8" s="41" customFormat="1">
      <c r="B3747" s="403" t="s">
        <v>7874</v>
      </c>
      <c r="C3747" s="404" t="s">
        <v>7875</v>
      </c>
      <c r="D3747" s="404" t="s">
        <v>7828</v>
      </c>
      <c r="E3747" s="404" t="s">
        <v>7829</v>
      </c>
      <c r="F3747" s="404" t="s">
        <v>2096</v>
      </c>
      <c r="G3747" s="367" t="s">
        <v>5107</v>
      </c>
      <c r="H3747" s="400" t="s">
        <v>5108</v>
      </c>
    </row>
    <row r="3748" spans="2:8" s="41" customFormat="1">
      <c r="B3748" s="403" t="s">
        <v>7876</v>
      </c>
      <c r="C3748" s="404" t="s">
        <v>7877</v>
      </c>
      <c r="D3748" s="404" t="s">
        <v>7828</v>
      </c>
      <c r="E3748" s="404" t="s">
        <v>7829</v>
      </c>
      <c r="F3748" s="404" t="s">
        <v>2096</v>
      </c>
      <c r="G3748" s="367" t="s">
        <v>5107</v>
      </c>
      <c r="H3748" s="400" t="s">
        <v>5108</v>
      </c>
    </row>
    <row r="3749" spans="2:8" s="41" customFormat="1">
      <c r="B3749" s="403" t="s">
        <v>7878</v>
      </c>
      <c r="C3749" s="404" t="s">
        <v>7879</v>
      </c>
      <c r="D3749" s="404" t="s">
        <v>7828</v>
      </c>
      <c r="E3749" s="404" t="s">
        <v>7829</v>
      </c>
      <c r="F3749" s="404" t="s">
        <v>2096</v>
      </c>
      <c r="G3749" s="367" t="s">
        <v>5185</v>
      </c>
      <c r="H3749" s="400" t="s">
        <v>5186</v>
      </c>
    </row>
    <row r="3750" spans="2:8" s="41" customFormat="1">
      <c r="B3750" s="403" t="s">
        <v>7880</v>
      </c>
      <c r="C3750" s="404" t="s">
        <v>7881</v>
      </c>
      <c r="D3750" s="404" t="s">
        <v>7828</v>
      </c>
      <c r="E3750" s="404" t="s">
        <v>7829</v>
      </c>
      <c r="F3750" s="404" t="s">
        <v>2096</v>
      </c>
      <c r="G3750" s="367" t="s">
        <v>5185</v>
      </c>
      <c r="H3750" s="400" t="s">
        <v>5186</v>
      </c>
    </row>
    <row r="3751" spans="2:8" s="41" customFormat="1">
      <c r="B3751" s="403" t="s">
        <v>7882</v>
      </c>
      <c r="C3751" s="404" t="s">
        <v>7883</v>
      </c>
      <c r="D3751" s="404" t="s">
        <v>7828</v>
      </c>
      <c r="E3751" s="404" t="s">
        <v>7829</v>
      </c>
      <c r="F3751" s="404" t="s">
        <v>2096</v>
      </c>
      <c r="G3751" s="367" t="s">
        <v>5185</v>
      </c>
      <c r="H3751" s="400" t="s">
        <v>5186</v>
      </c>
    </row>
    <row r="3752" spans="2:8" s="41" customFormat="1">
      <c r="B3752" s="403" t="s">
        <v>7884</v>
      </c>
      <c r="C3752" s="404" t="s">
        <v>7885</v>
      </c>
      <c r="D3752" s="404" t="s">
        <v>7828</v>
      </c>
      <c r="E3752" s="404" t="s">
        <v>7829</v>
      </c>
      <c r="F3752" s="404" t="s">
        <v>2096</v>
      </c>
      <c r="G3752" s="367" t="s">
        <v>5185</v>
      </c>
      <c r="H3752" s="400" t="s">
        <v>5186</v>
      </c>
    </row>
    <row r="3753" spans="2:8" s="41" customFormat="1">
      <c r="B3753" s="403" t="s">
        <v>7886</v>
      </c>
      <c r="C3753" s="404" t="s">
        <v>7887</v>
      </c>
      <c r="D3753" s="404" t="s">
        <v>7828</v>
      </c>
      <c r="E3753" s="404" t="s">
        <v>7829</v>
      </c>
      <c r="F3753" s="404" t="s">
        <v>2096</v>
      </c>
      <c r="G3753" s="367" t="s">
        <v>5185</v>
      </c>
      <c r="H3753" s="400" t="s">
        <v>5186</v>
      </c>
    </row>
    <row r="3754" spans="2:8" s="41" customFormat="1">
      <c r="B3754" s="403" t="s">
        <v>7888</v>
      </c>
      <c r="C3754" s="404" t="s">
        <v>7889</v>
      </c>
      <c r="D3754" s="404" t="s">
        <v>7792</v>
      </c>
      <c r="E3754" s="404" t="s">
        <v>7793</v>
      </c>
      <c r="F3754" s="404" t="s">
        <v>2096</v>
      </c>
      <c r="G3754" s="367" t="s">
        <v>5182</v>
      </c>
      <c r="H3754" s="400" t="s">
        <v>5108</v>
      </c>
    </row>
    <row r="3755" spans="2:8" s="41" customFormat="1">
      <c r="B3755" s="403" t="s">
        <v>7890</v>
      </c>
      <c r="C3755" s="404" t="s">
        <v>7891</v>
      </c>
      <c r="D3755" s="404" t="s">
        <v>7792</v>
      </c>
      <c r="E3755" s="404" t="s">
        <v>7793</v>
      </c>
      <c r="F3755" s="404" t="s">
        <v>2096</v>
      </c>
      <c r="G3755" s="367" t="s">
        <v>5185</v>
      </c>
      <c r="H3755" s="400" t="s">
        <v>5186</v>
      </c>
    </row>
    <row r="3756" spans="2:8" s="41" customFormat="1">
      <c r="B3756" s="403" t="s">
        <v>7892</v>
      </c>
      <c r="C3756" s="404" t="s">
        <v>7893</v>
      </c>
      <c r="D3756" s="404" t="s">
        <v>7792</v>
      </c>
      <c r="E3756" s="404" t="s">
        <v>7793</v>
      </c>
      <c r="F3756" s="404" t="s">
        <v>2096</v>
      </c>
      <c r="G3756" s="367" t="s">
        <v>5133</v>
      </c>
      <c r="H3756" s="400" t="s">
        <v>5108</v>
      </c>
    </row>
    <row r="3757" spans="2:8" s="41" customFormat="1">
      <c r="B3757" s="403" t="s">
        <v>7894</v>
      </c>
      <c r="C3757" s="404" t="s">
        <v>7895</v>
      </c>
      <c r="D3757" s="404" t="s">
        <v>7792</v>
      </c>
      <c r="E3757" s="404" t="s">
        <v>7793</v>
      </c>
      <c r="F3757" s="404" t="s">
        <v>2096</v>
      </c>
      <c r="G3757" s="367" t="s">
        <v>5185</v>
      </c>
      <c r="H3757" s="400" t="s">
        <v>5186</v>
      </c>
    </row>
    <row r="3758" spans="2:8" s="41" customFormat="1">
      <c r="B3758" s="403" t="s">
        <v>7896</v>
      </c>
      <c r="C3758" s="404" t="s">
        <v>7897</v>
      </c>
      <c r="D3758" s="404" t="s">
        <v>7792</v>
      </c>
      <c r="E3758" s="404" t="s">
        <v>7793</v>
      </c>
      <c r="F3758" s="404" t="s">
        <v>2096</v>
      </c>
      <c r="G3758" s="367" t="s">
        <v>5133</v>
      </c>
      <c r="H3758" s="400" t="s">
        <v>5108</v>
      </c>
    </row>
    <row r="3759" spans="2:8" s="41" customFormat="1">
      <c r="B3759" s="403" t="s">
        <v>7898</v>
      </c>
      <c r="C3759" s="404" t="s">
        <v>7899</v>
      </c>
      <c r="D3759" s="404" t="s">
        <v>7792</v>
      </c>
      <c r="E3759" s="404" t="s">
        <v>7793</v>
      </c>
      <c r="F3759" s="404" t="s">
        <v>2096</v>
      </c>
      <c r="G3759" s="367" t="s">
        <v>5133</v>
      </c>
      <c r="H3759" s="400" t="s">
        <v>5108</v>
      </c>
    </row>
    <row r="3760" spans="2:8" s="41" customFormat="1">
      <c r="B3760" s="403" t="s">
        <v>7900</v>
      </c>
      <c r="C3760" s="404" t="s">
        <v>7901</v>
      </c>
      <c r="D3760" s="404" t="s">
        <v>7792</v>
      </c>
      <c r="E3760" s="404" t="s">
        <v>7793</v>
      </c>
      <c r="F3760" s="404" t="s">
        <v>2096</v>
      </c>
      <c r="G3760" s="367" t="s">
        <v>5133</v>
      </c>
      <c r="H3760" s="400" t="s">
        <v>5108</v>
      </c>
    </row>
    <row r="3761" spans="2:8" s="41" customFormat="1">
      <c r="B3761" s="403" t="s">
        <v>7902</v>
      </c>
      <c r="C3761" s="404" t="s">
        <v>7903</v>
      </c>
      <c r="D3761" s="404" t="s">
        <v>7792</v>
      </c>
      <c r="E3761" s="404" t="s">
        <v>7793</v>
      </c>
      <c r="F3761" s="404" t="s">
        <v>2096</v>
      </c>
      <c r="G3761" s="367" t="s">
        <v>5133</v>
      </c>
      <c r="H3761" s="400" t="s">
        <v>5108</v>
      </c>
    </row>
    <row r="3762" spans="2:8" s="41" customFormat="1">
      <c r="B3762" s="403" t="s">
        <v>7904</v>
      </c>
      <c r="C3762" s="404" t="s">
        <v>7905</v>
      </c>
      <c r="D3762" s="404" t="s">
        <v>7792</v>
      </c>
      <c r="E3762" s="404" t="s">
        <v>7793</v>
      </c>
      <c r="F3762" s="404" t="s">
        <v>2096</v>
      </c>
      <c r="G3762" s="367" t="s">
        <v>5133</v>
      </c>
      <c r="H3762" s="400" t="s">
        <v>5108</v>
      </c>
    </row>
    <row r="3763" spans="2:8" s="41" customFormat="1">
      <c r="B3763" s="403" t="s">
        <v>7906</v>
      </c>
      <c r="C3763" s="404" t="s">
        <v>7907</v>
      </c>
      <c r="D3763" s="404" t="s">
        <v>7792</v>
      </c>
      <c r="E3763" s="404" t="s">
        <v>7793</v>
      </c>
      <c r="F3763" s="404" t="s">
        <v>2096</v>
      </c>
      <c r="G3763" s="367" t="s">
        <v>5133</v>
      </c>
      <c r="H3763" s="400" t="s">
        <v>5108</v>
      </c>
    </row>
    <row r="3764" spans="2:8" s="41" customFormat="1">
      <c r="B3764" s="403" t="s">
        <v>7908</v>
      </c>
      <c r="C3764" s="404" t="s">
        <v>7909</v>
      </c>
      <c r="D3764" s="404" t="s">
        <v>7792</v>
      </c>
      <c r="E3764" s="404" t="s">
        <v>7793</v>
      </c>
      <c r="F3764" s="404" t="s">
        <v>2096</v>
      </c>
      <c r="G3764" s="367" t="s">
        <v>5133</v>
      </c>
      <c r="H3764" s="400" t="s">
        <v>5108</v>
      </c>
    </row>
    <row r="3765" spans="2:8" s="41" customFormat="1">
      <c r="B3765" s="403" t="s">
        <v>7910</v>
      </c>
      <c r="C3765" s="404" t="s">
        <v>7911</v>
      </c>
      <c r="D3765" s="404" t="s">
        <v>7792</v>
      </c>
      <c r="E3765" s="404" t="s">
        <v>7793</v>
      </c>
      <c r="F3765" s="404" t="s">
        <v>2096</v>
      </c>
      <c r="G3765" s="367" t="s">
        <v>5133</v>
      </c>
      <c r="H3765" s="400" t="s">
        <v>5108</v>
      </c>
    </row>
    <row r="3766" spans="2:8" s="41" customFormat="1">
      <c r="B3766" s="403" t="s">
        <v>7912</v>
      </c>
      <c r="C3766" s="404" t="s">
        <v>7913</v>
      </c>
      <c r="D3766" s="404" t="s">
        <v>7828</v>
      </c>
      <c r="E3766" s="404" t="s">
        <v>7829</v>
      </c>
      <c r="F3766" s="404" t="s">
        <v>2096</v>
      </c>
      <c r="G3766" s="367" t="s">
        <v>5185</v>
      </c>
      <c r="H3766" s="400" t="s">
        <v>5186</v>
      </c>
    </row>
    <row r="3767" spans="2:8" s="41" customFormat="1">
      <c r="B3767" s="403" t="s">
        <v>7914</v>
      </c>
      <c r="C3767" s="404" t="s">
        <v>7915</v>
      </c>
      <c r="D3767" s="404" t="s">
        <v>7828</v>
      </c>
      <c r="E3767" s="404" t="s">
        <v>7829</v>
      </c>
      <c r="F3767" s="404" t="s">
        <v>2096</v>
      </c>
      <c r="G3767" s="367" t="s">
        <v>5107</v>
      </c>
      <c r="H3767" s="400" t="s">
        <v>5108</v>
      </c>
    </row>
    <row r="3768" spans="2:8" s="41" customFormat="1">
      <c r="B3768" s="403" t="s">
        <v>7916</v>
      </c>
      <c r="C3768" s="404" t="s">
        <v>7917</v>
      </c>
      <c r="D3768" s="404" t="s">
        <v>7828</v>
      </c>
      <c r="E3768" s="404" t="s">
        <v>7829</v>
      </c>
      <c r="F3768" s="404" t="s">
        <v>2096</v>
      </c>
      <c r="G3768" s="367" t="s">
        <v>5107</v>
      </c>
      <c r="H3768" s="400" t="s">
        <v>5108</v>
      </c>
    </row>
    <row r="3769" spans="2:8" s="41" customFormat="1">
      <c r="B3769" s="403" t="s">
        <v>7918</v>
      </c>
      <c r="C3769" s="404" t="s">
        <v>7919</v>
      </c>
      <c r="D3769" s="404" t="s">
        <v>7828</v>
      </c>
      <c r="E3769" s="404" t="s">
        <v>7829</v>
      </c>
      <c r="F3769" s="404" t="s">
        <v>2096</v>
      </c>
      <c r="G3769" s="367" t="s">
        <v>5182</v>
      </c>
      <c r="H3769" s="400" t="s">
        <v>5108</v>
      </c>
    </row>
    <row r="3770" spans="2:8" s="41" customFormat="1">
      <c r="B3770" s="403" t="s">
        <v>7920</v>
      </c>
      <c r="C3770" s="404" t="s">
        <v>7921</v>
      </c>
      <c r="D3770" s="404" t="s">
        <v>7828</v>
      </c>
      <c r="E3770" s="404" t="s">
        <v>7829</v>
      </c>
      <c r="F3770" s="404" t="s">
        <v>2096</v>
      </c>
      <c r="G3770" s="367" t="s">
        <v>5185</v>
      </c>
      <c r="H3770" s="400" t="s">
        <v>5186</v>
      </c>
    </row>
    <row r="3771" spans="2:8" s="41" customFormat="1">
      <c r="B3771" s="403" t="s">
        <v>7922</v>
      </c>
      <c r="C3771" s="404" t="s">
        <v>7923</v>
      </c>
      <c r="D3771" s="404" t="s">
        <v>7828</v>
      </c>
      <c r="E3771" s="404" t="s">
        <v>7829</v>
      </c>
      <c r="F3771" s="404" t="s">
        <v>2096</v>
      </c>
      <c r="G3771" s="367" t="s">
        <v>5185</v>
      </c>
      <c r="H3771" s="400" t="s">
        <v>5186</v>
      </c>
    </row>
    <row r="3772" spans="2:8" s="41" customFormat="1">
      <c r="B3772" s="403" t="s">
        <v>7924</v>
      </c>
      <c r="C3772" s="404" t="s">
        <v>7925</v>
      </c>
      <c r="D3772" s="404" t="s">
        <v>7828</v>
      </c>
      <c r="E3772" s="404" t="s">
        <v>7829</v>
      </c>
      <c r="F3772" s="404" t="s">
        <v>2096</v>
      </c>
      <c r="G3772" s="367" t="s">
        <v>5185</v>
      </c>
      <c r="H3772" s="400" t="s">
        <v>5186</v>
      </c>
    </row>
    <row r="3773" spans="2:8" s="41" customFormat="1">
      <c r="B3773" s="403" t="s">
        <v>7926</v>
      </c>
      <c r="C3773" s="404" t="s">
        <v>7927</v>
      </c>
      <c r="D3773" s="404" t="s">
        <v>7828</v>
      </c>
      <c r="E3773" s="404" t="s">
        <v>7829</v>
      </c>
      <c r="F3773" s="404" t="s">
        <v>2096</v>
      </c>
      <c r="G3773" s="367" t="s">
        <v>5185</v>
      </c>
      <c r="H3773" s="400" t="s">
        <v>5186</v>
      </c>
    </row>
    <row r="3774" spans="2:8" s="41" customFormat="1">
      <c r="B3774" s="403" t="s">
        <v>7928</v>
      </c>
      <c r="C3774" s="404" t="s">
        <v>7929</v>
      </c>
      <c r="D3774" s="404" t="s">
        <v>7828</v>
      </c>
      <c r="E3774" s="404" t="s">
        <v>7829</v>
      </c>
      <c r="F3774" s="404" t="s">
        <v>2096</v>
      </c>
      <c r="G3774" s="367" t="s">
        <v>5182</v>
      </c>
      <c r="H3774" s="400" t="s">
        <v>5108</v>
      </c>
    </row>
    <row r="3775" spans="2:8" s="41" customFormat="1">
      <c r="B3775" s="403" t="s">
        <v>7930</v>
      </c>
      <c r="C3775" s="404" t="s">
        <v>7931</v>
      </c>
      <c r="D3775" s="404" t="s">
        <v>7828</v>
      </c>
      <c r="E3775" s="404" t="s">
        <v>7829</v>
      </c>
      <c r="F3775" s="404" t="s">
        <v>2096</v>
      </c>
      <c r="G3775" s="367" t="s">
        <v>5185</v>
      </c>
      <c r="H3775" s="400" t="s">
        <v>5186</v>
      </c>
    </row>
    <row r="3776" spans="2:8" s="41" customFormat="1">
      <c r="B3776" s="403" t="s">
        <v>7932</v>
      </c>
      <c r="C3776" s="404" t="s">
        <v>7933</v>
      </c>
      <c r="D3776" s="404" t="s">
        <v>7828</v>
      </c>
      <c r="E3776" s="404" t="s">
        <v>7829</v>
      </c>
      <c r="F3776" s="404" t="s">
        <v>2096</v>
      </c>
      <c r="G3776" s="367" t="s">
        <v>5182</v>
      </c>
      <c r="H3776" s="400" t="s">
        <v>5108</v>
      </c>
    </row>
    <row r="3777" spans="2:8" s="41" customFormat="1">
      <c r="B3777" s="403" t="s">
        <v>7934</v>
      </c>
      <c r="C3777" s="404" t="s">
        <v>7935</v>
      </c>
      <c r="D3777" s="404" t="s">
        <v>7828</v>
      </c>
      <c r="E3777" s="404" t="s">
        <v>7829</v>
      </c>
      <c r="F3777" s="404" t="s">
        <v>2096</v>
      </c>
      <c r="G3777" s="367" t="s">
        <v>5185</v>
      </c>
      <c r="H3777" s="400" t="s">
        <v>5186</v>
      </c>
    </row>
    <row r="3778" spans="2:8" s="41" customFormat="1">
      <c r="B3778" s="403" t="s">
        <v>7936</v>
      </c>
      <c r="C3778" s="404" t="s">
        <v>7937</v>
      </c>
      <c r="D3778" s="404" t="s">
        <v>7828</v>
      </c>
      <c r="E3778" s="404" t="s">
        <v>7829</v>
      </c>
      <c r="F3778" s="404" t="s">
        <v>2096</v>
      </c>
      <c r="G3778" s="367" t="s">
        <v>5185</v>
      </c>
      <c r="H3778" s="400" t="s">
        <v>5186</v>
      </c>
    </row>
    <row r="3779" spans="2:8" s="41" customFormat="1">
      <c r="B3779" s="403" t="s">
        <v>7938</v>
      </c>
      <c r="C3779" s="404" t="s">
        <v>7939</v>
      </c>
      <c r="D3779" s="404" t="s">
        <v>7828</v>
      </c>
      <c r="E3779" s="404" t="s">
        <v>7829</v>
      </c>
      <c r="F3779" s="404" t="s">
        <v>2096</v>
      </c>
      <c r="G3779" s="367" t="s">
        <v>5107</v>
      </c>
      <c r="H3779" s="400" t="s">
        <v>5108</v>
      </c>
    </row>
    <row r="3780" spans="2:8" s="41" customFormat="1">
      <c r="B3780" s="403" t="s">
        <v>7940</v>
      </c>
      <c r="C3780" s="404" t="s">
        <v>7941</v>
      </c>
      <c r="D3780" s="404" t="s">
        <v>7828</v>
      </c>
      <c r="E3780" s="404" t="s">
        <v>7829</v>
      </c>
      <c r="F3780" s="404" t="s">
        <v>2096</v>
      </c>
      <c r="G3780" s="367" t="s">
        <v>5107</v>
      </c>
      <c r="H3780" s="400" t="s">
        <v>5108</v>
      </c>
    </row>
    <row r="3781" spans="2:8" s="41" customFormat="1">
      <c r="B3781" s="403" t="s">
        <v>7942</v>
      </c>
      <c r="C3781" s="404" t="s">
        <v>7943</v>
      </c>
      <c r="D3781" s="404" t="s">
        <v>7828</v>
      </c>
      <c r="E3781" s="404" t="s">
        <v>7829</v>
      </c>
      <c r="F3781" s="404" t="s">
        <v>2096</v>
      </c>
      <c r="G3781" s="367" t="s">
        <v>5107</v>
      </c>
      <c r="H3781" s="400" t="s">
        <v>5108</v>
      </c>
    </row>
    <row r="3782" spans="2:8" s="41" customFormat="1">
      <c r="B3782" s="403" t="s">
        <v>7944</v>
      </c>
      <c r="C3782" s="404" t="s">
        <v>7945</v>
      </c>
      <c r="D3782" s="404" t="s">
        <v>7828</v>
      </c>
      <c r="E3782" s="404" t="s">
        <v>7829</v>
      </c>
      <c r="F3782" s="404" t="s">
        <v>2096</v>
      </c>
      <c r="G3782" s="367" t="s">
        <v>5107</v>
      </c>
      <c r="H3782" s="400" t="s">
        <v>5108</v>
      </c>
    </row>
    <row r="3783" spans="2:8" s="41" customFormat="1">
      <c r="B3783" s="403" t="s">
        <v>7946</v>
      </c>
      <c r="C3783" s="404" t="s">
        <v>7947</v>
      </c>
      <c r="D3783" s="404" t="s">
        <v>7828</v>
      </c>
      <c r="E3783" s="404" t="s">
        <v>7829</v>
      </c>
      <c r="F3783" s="404" t="s">
        <v>2096</v>
      </c>
      <c r="G3783" s="367" t="s">
        <v>5107</v>
      </c>
      <c r="H3783" s="400" t="s">
        <v>5108</v>
      </c>
    </row>
    <row r="3784" spans="2:8" s="41" customFormat="1">
      <c r="B3784" s="403" t="s">
        <v>7948</v>
      </c>
      <c r="C3784" s="404" t="s">
        <v>7949</v>
      </c>
      <c r="D3784" s="404" t="s">
        <v>7828</v>
      </c>
      <c r="E3784" s="404" t="s">
        <v>7829</v>
      </c>
      <c r="F3784" s="404" t="s">
        <v>2096</v>
      </c>
      <c r="G3784" s="367" t="s">
        <v>5107</v>
      </c>
      <c r="H3784" s="400" t="s">
        <v>5108</v>
      </c>
    </row>
    <row r="3785" spans="2:8" s="41" customFormat="1">
      <c r="B3785" s="403" t="s">
        <v>7950</v>
      </c>
      <c r="C3785" s="404" t="s">
        <v>7951</v>
      </c>
      <c r="D3785" s="404" t="s">
        <v>7828</v>
      </c>
      <c r="E3785" s="404" t="s">
        <v>7829</v>
      </c>
      <c r="F3785" s="404" t="s">
        <v>2096</v>
      </c>
      <c r="G3785" s="367" t="s">
        <v>5185</v>
      </c>
      <c r="H3785" s="400" t="s">
        <v>5186</v>
      </c>
    </row>
    <row r="3786" spans="2:8" s="41" customFormat="1">
      <c r="B3786" s="403" t="s">
        <v>7952</v>
      </c>
      <c r="C3786" s="404" t="s">
        <v>7953</v>
      </c>
      <c r="D3786" s="404" t="s">
        <v>7828</v>
      </c>
      <c r="E3786" s="404" t="s">
        <v>7829</v>
      </c>
      <c r="F3786" s="404" t="s">
        <v>2096</v>
      </c>
      <c r="G3786" s="367" t="s">
        <v>5107</v>
      </c>
      <c r="H3786" s="400" t="s">
        <v>5108</v>
      </c>
    </row>
    <row r="3787" spans="2:8" s="41" customFormat="1">
      <c r="B3787" s="403" t="s">
        <v>7954</v>
      </c>
      <c r="C3787" s="404" t="s">
        <v>7955</v>
      </c>
      <c r="D3787" s="404" t="s">
        <v>7792</v>
      </c>
      <c r="E3787" s="404" t="s">
        <v>7793</v>
      </c>
      <c r="F3787" s="404" t="s">
        <v>2096</v>
      </c>
      <c r="G3787" s="367" t="s">
        <v>5185</v>
      </c>
      <c r="H3787" s="400" t="s">
        <v>5186</v>
      </c>
    </row>
    <row r="3788" spans="2:8" s="41" customFormat="1">
      <c r="B3788" s="403" t="s">
        <v>7956</v>
      </c>
      <c r="C3788" s="404" t="s">
        <v>7957</v>
      </c>
      <c r="D3788" s="404" t="s">
        <v>7792</v>
      </c>
      <c r="E3788" s="404" t="s">
        <v>7793</v>
      </c>
      <c r="F3788" s="404" t="s">
        <v>2096</v>
      </c>
      <c r="G3788" s="367" t="s">
        <v>5185</v>
      </c>
      <c r="H3788" s="400" t="s">
        <v>5186</v>
      </c>
    </row>
    <row r="3789" spans="2:8" s="41" customFormat="1">
      <c r="B3789" s="403" t="s">
        <v>7958</v>
      </c>
      <c r="C3789" s="404" t="s">
        <v>7959</v>
      </c>
      <c r="D3789" s="404" t="s">
        <v>7792</v>
      </c>
      <c r="E3789" s="404" t="s">
        <v>7793</v>
      </c>
      <c r="F3789" s="404" t="s">
        <v>2096</v>
      </c>
      <c r="G3789" s="367" t="s">
        <v>5107</v>
      </c>
      <c r="H3789" s="400" t="s">
        <v>5108</v>
      </c>
    </row>
    <row r="3790" spans="2:8" s="41" customFormat="1">
      <c r="B3790" s="403" t="s">
        <v>7960</v>
      </c>
      <c r="C3790" s="404" t="s">
        <v>7961</v>
      </c>
      <c r="D3790" s="404" t="s">
        <v>7792</v>
      </c>
      <c r="E3790" s="404" t="s">
        <v>7793</v>
      </c>
      <c r="F3790" s="404" t="s">
        <v>2096</v>
      </c>
      <c r="G3790" s="367" t="s">
        <v>5185</v>
      </c>
      <c r="H3790" s="400" t="s">
        <v>5186</v>
      </c>
    </row>
    <row r="3791" spans="2:8" s="41" customFormat="1">
      <c r="B3791" s="403" t="s">
        <v>7962</v>
      </c>
      <c r="C3791" s="404" t="s">
        <v>7963</v>
      </c>
      <c r="D3791" s="404" t="s">
        <v>7792</v>
      </c>
      <c r="E3791" s="404" t="s">
        <v>7793</v>
      </c>
      <c r="F3791" s="404" t="s">
        <v>2096</v>
      </c>
      <c r="G3791" s="367" t="s">
        <v>5185</v>
      </c>
      <c r="H3791" s="400" t="s">
        <v>5186</v>
      </c>
    </row>
    <row r="3792" spans="2:8" s="41" customFormat="1">
      <c r="B3792" s="403" t="s">
        <v>7964</v>
      </c>
      <c r="C3792" s="404" t="s">
        <v>7965</v>
      </c>
      <c r="D3792" s="404" t="s">
        <v>7792</v>
      </c>
      <c r="E3792" s="404" t="s">
        <v>7793</v>
      </c>
      <c r="F3792" s="404" t="s">
        <v>2096</v>
      </c>
      <c r="G3792" s="367" t="s">
        <v>5107</v>
      </c>
      <c r="H3792" s="400" t="s">
        <v>5108</v>
      </c>
    </row>
    <row r="3793" spans="2:8" s="41" customFormat="1">
      <c r="B3793" s="403" t="s">
        <v>7966</v>
      </c>
      <c r="C3793" s="404" t="s">
        <v>7967</v>
      </c>
      <c r="D3793" s="404" t="s">
        <v>7792</v>
      </c>
      <c r="E3793" s="404" t="s">
        <v>7793</v>
      </c>
      <c r="F3793" s="404" t="s">
        <v>2096</v>
      </c>
      <c r="G3793" s="367" t="s">
        <v>5185</v>
      </c>
      <c r="H3793" s="400" t="s">
        <v>5186</v>
      </c>
    </row>
    <row r="3794" spans="2:8" s="41" customFormat="1">
      <c r="B3794" s="403" t="s">
        <v>7968</v>
      </c>
      <c r="C3794" s="404" t="s">
        <v>7969</v>
      </c>
      <c r="D3794" s="404" t="s">
        <v>7792</v>
      </c>
      <c r="E3794" s="404" t="s">
        <v>7793</v>
      </c>
      <c r="F3794" s="404" t="s">
        <v>2096</v>
      </c>
      <c r="G3794" s="367" t="s">
        <v>5107</v>
      </c>
      <c r="H3794" s="400" t="s">
        <v>5108</v>
      </c>
    </row>
    <row r="3795" spans="2:8" s="41" customFormat="1">
      <c r="B3795" s="403" t="s">
        <v>7970</v>
      </c>
      <c r="C3795" s="404" t="s">
        <v>7971</v>
      </c>
      <c r="D3795" s="404" t="s">
        <v>7792</v>
      </c>
      <c r="E3795" s="404" t="s">
        <v>7793</v>
      </c>
      <c r="F3795" s="404" t="s">
        <v>2096</v>
      </c>
      <c r="G3795" s="367" t="s">
        <v>5107</v>
      </c>
      <c r="H3795" s="400" t="s">
        <v>5108</v>
      </c>
    </row>
    <row r="3796" spans="2:8" s="41" customFormat="1">
      <c r="B3796" s="403" t="s">
        <v>7972</v>
      </c>
      <c r="C3796" s="404" t="s">
        <v>7973</v>
      </c>
      <c r="D3796" s="404" t="s">
        <v>7792</v>
      </c>
      <c r="E3796" s="404" t="s">
        <v>7793</v>
      </c>
      <c r="F3796" s="404" t="s">
        <v>2096</v>
      </c>
      <c r="G3796" s="367" t="s">
        <v>5107</v>
      </c>
      <c r="H3796" s="400" t="s">
        <v>5108</v>
      </c>
    </row>
    <row r="3797" spans="2:8" s="41" customFormat="1">
      <c r="B3797" s="403" t="s">
        <v>7974</v>
      </c>
      <c r="C3797" s="404" t="s">
        <v>7975</v>
      </c>
      <c r="D3797" s="404" t="s">
        <v>7792</v>
      </c>
      <c r="E3797" s="404" t="s">
        <v>7793</v>
      </c>
      <c r="F3797" s="404" t="s">
        <v>2096</v>
      </c>
      <c r="G3797" s="367" t="s">
        <v>5185</v>
      </c>
      <c r="H3797" s="400" t="s">
        <v>5186</v>
      </c>
    </row>
    <row r="3798" spans="2:8" s="41" customFormat="1">
      <c r="B3798" s="403" t="s">
        <v>7976</v>
      </c>
      <c r="C3798" s="404" t="s">
        <v>7977</v>
      </c>
      <c r="D3798" s="404" t="s">
        <v>7792</v>
      </c>
      <c r="E3798" s="404" t="s">
        <v>7793</v>
      </c>
      <c r="F3798" s="404" t="s">
        <v>2096</v>
      </c>
      <c r="G3798" s="367" t="s">
        <v>5185</v>
      </c>
      <c r="H3798" s="400" t="s">
        <v>5186</v>
      </c>
    </row>
    <row r="3799" spans="2:8" s="41" customFormat="1">
      <c r="B3799" s="403" t="s">
        <v>7978</v>
      </c>
      <c r="C3799" s="404" t="s">
        <v>7979</v>
      </c>
      <c r="D3799" s="404" t="s">
        <v>7792</v>
      </c>
      <c r="E3799" s="404" t="s">
        <v>7793</v>
      </c>
      <c r="F3799" s="404" t="s">
        <v>2096</v>
      </c>
      <c r="G3799" s="367" t="s">
        <v>5107</v>
      </c>
      <c r="H3799" s="400" t="s">
        <v>5108</v>
      </c>
    </row>
    <row r="3800" spans="2:8" s="41" customFormat="1">
      <c r="B3800" s="403" t="s">
        <v>7980</v>
      </c>
      <c r="C3800" s="404" t="s">
        <v>7981</v>
      </c>
      <c r="D3800" s="404" t="s">
        <v>7792</v>
      </c>
      <c r="E3800" s="404" t="s">
        <v>7793</v>
      </c>
      <c r="F3800" s="404" t="s">
        <v>2096</v>
      </c>
      <c r="G3800" s="367" t="s">
        <v>5107</v>
      </c>
      <c r="H3800" s="400" t="s">
        <v>5108</v>
      </c>
    </row>
    <row r="3801" spans="2:8" s="41" customFormat="1">
      <c r="B3801" s="403" t="s">
        <v>7982</v>
      </c>
      <c r="C3801" s="404" t="s">
        <v>7983</v>
      </c>
      <c r="D3801" s="404" t="s">
        <v>7792</v>
      </c>
      <c r="E3801" s="404" t="s">
        <v>7793</v>
      </c>
      <c r="F3801" s="404" t="s">
        <v>2096</v>
      </c>
      <c r="G3801" s="367" t="s">
        <v>5107</v>
      </c>
      <c r="H3801" s="400" t="s">
        <v>5108</v>
      </c>
    </row>
    <row r="3802" spans="2:8" s="41" customFormat="1">
      <c r="B3802" s="403" t="s">
        <v>7984</v>
      </c>
      <c r="C3802" s="404" t="s">
        <v>7985</v>
      </c>
      <c r="D3802" s="404" t="s">
        <v>7792</v>
      </c>
      <c r="E3802" s="404" t="s">
        <v>7793</v>
      </c>
      <c r="F3802" s="404" t="s">
        <v>2096</v>
      </c>
      <c r="G3802" s="367" t="s">
        <v>5107</v>
      </c>
      <c r="H3802" s="400" t="s">
        <v>5108</v>
      </c>
    </row>
    <row r="3803" spans="2:8" s="41" customFormat="1">
      <c r="B3803" s="403" t="s">
        <v>7986</v>
      </c>
      <c r="C3803" s="404" t="s">
        <v>7987</v>
      </c>
      <c r="D3803" s="404" t="s">
        <v>7792</v>
      </c>
      <c r="E3803" s="404" t="s">
        <v>7793</v>
      </c>
      <c r="F3803" s="404" t="s">
        <v>2096</v>
      </c>
      <c r="G3803" s="367" t="s">
        <v>5107</v>
      </c>
      <c r="H3803" s="400" t="s">
        <v>5108</v>
      </c>
    </row>
    <row r="3804" spans="2:8" s="41" customFormat="1">
      <c r="B3804" s="403" t="s">
        <v>7988</v>
      </c>
      <c r="C3804" s="404" t="s">
        <v>7989</v>
      </c>
      <c r="D3804" s="404" t="s">
        <v>7792</v>
      </c>
      <c r="E3804" s="404" t="s">
        <v>7793</v>
      </c>
      <c r="F3804" s="404" t="s">
        <v>2096</v>
      </c>
      <c r="G3804" s="367" t="s">
        <v>5185</v>
      </c>
      <c r="H3804" s="400" t="s">
        <v>5186</v>
      </c>
    </row>
    <row r="3805" spans="2:8" s="41" customFormat="1">
      <c r="B3805" s="403" t="s">
        <v>7990</v>
      </c>
      <c r="C3805" s="404" t="s">
        <v>7991</v>
      </c>
      <c r="D3805" s="404" t="s">
        <v>7992</v>
      </c>
      <c r="E3805" s="404" t="s">
        <v>7993</v>
      </c>
      <c r="F3805" s="404" t="s">
        <v>6131</v>
      </c>
      <c r="G3805" s="367" t="s">
        <v>5185</v>
      </c>
      <c r="H3805" s="400" t="s">
        <v>5186</v>
      </c>
    </row>
    <row r="3806" spans="2:8" s="41" customFormat="1">
      <c r="B3806" s="403" t="s">
        <v>7994</v>
      </c>
      <c r="C3806" s="404" t="s">
        <v>7995</v>
      </c>
      <c r="D3806" s="404" t="s">
        <v>7992</v>
      </c>
      <c r="E3806" s="404" t="s">
        <v>7993</v>
      </c>
      <c r="F3806" s="404" t="s">
        <v>6131</v>
      </c>
      <c r="G3806" s="367" t="s">
        <v>5185</v>
      </c>
      <c r="H3806" s="400" t="s">
        <v>5186</v>
      </c>
    </row>
    <row r="3807" spans="2:8" s="41" customFormat="1">
      <c r="B3807" s="403" t="s">
        <v>7996</v>
      </c>
      <c r="C3807" s="404" t="s">
        <v>7997</v>
      </c>
      <c r="D3807" s="404" t="s">
        <v>7992</v>
      </c>
      <c r="E3807" s="404" t="s">
        <v>7993</v>
      </c>
      <c r="F3807" s="404" t="s">
        <v>6131</v>
      </c>
      <c r="G3807" s="367" t="s">
        <v>5185</v>
      </c>
      <c r="H3807" s="400" t="s">
        <v>5186</v>
      </c>
    </row>
    <row r="3808" spans="2:8" s="41" customFormat="1">
      <c r="B3808" s="403" t="s">
        <v>7998</v>
      </c>
      <c r="C3808" s="404" t="s">
        <v>7999</v>
      </c>
      <c r="D3808" s="404" t="s">
        <v>7992</v>
      </c>
      <c r="E3808" s="404" t="s">
        <v>7993</v>
      </c>
      <c r="F3808" s="404" t="s">
        <v>6131</v>
      </c>
      <c r="G3808" s="367" t="s">
        <v>5185</v>
      </c>
      <c r="H3808" s="400" t="s">
        <v>5186</v>
      </c>
    </row>
    <row r="3809" spans="2:8" s="41" customFormat="1">
      <c r="B3809" s="403" t="s">
        <v>8000</v>
      </c>
      <c r="C3809" s="404" t="s">
        <v>8001</v>
      </c>
      <c r="D3809" s="404" t="s">
        <v>7992</v>
      </c>
      <c r="E3809" s="404" t="s">
        <v>7993</v>
      </c>
      <c r="F3809" s="404" t="s">
        <v>6131</v>
      </c>
      <c r="G3809" s="367" t="s">
        <v>5185</v>
      </c>
      <c r="H3809" s="400" t="s">
        <v>5186</v>
      </c>
    </row>
    <row r="3810" spans="2:8" s="41" customFormat="1">
      <c r="B3810" s="403" t="s">
        <v>8002</v>
      </c>
      <c r="C3810" s="404" t="s">
        <v>8003</v>
      </c>
      <c r="D3810" s="404" t="s">
        <v>7992</v>
      </c>
      <c r="E3810" s="404" t="s">
        <v>7993</v>
      </c>
      <c r="F3810" s="404" t="s">
        <v>6131</v>
      </c>
      <c r="G3810" s="367" t="s">
        <v>5185</v>
      </c>
      <c r="H3810" s="400" t="s">
        <v>5186</v>
      </c>
    </row>
    <row r="3811" spans="2:8" s="41" customFormat="1">
      <c r="B3811" s="403" t="s">
        <v>8004</v>
      </c>
      <c r="C3811" s="404" t="s">
        <v>8005</v>
      </c>
      <c r="D3811" s="404" t="s">
        <v>7992</v>
      </c>
      <c r="E3811" s="404" t="s">
        <v>7993</v>
      </c>
      <c r="F3811" s="404" t="s">
        <v>6131</v>
      </c>
      <c r="G3811" s="367" t="s">
        <v>5185</v>
      </c>
      <c r="H3811" s="400" t="s">
        <v>5186</v>
      </c>
    </row>
    <row r="3812" spans="2:8" s="41" customFormat="1">
      <c r="B3812" s="403" t="s">
        <v>8006</v>
      </c>
      <c r="C3812" s="404" t="s">
        <v>8007</v>
      </c>
      <c r="D3812" s="404" t="s">
        <v>7992</v>
      </c>
      <c r="E3812" s="404" t="s">
        <v>7993</v>
      </c>
      <c r="F3812" s="404" t="s">
        <v>6131</v>
      </c>
      <c r="G3812" s="367" t="s">
        <v>5185</v>
      </c>
      <c r="H3812" s="400" t="s">
        <v>5186</v>
      </c>
    </row>
    <row r="3813" spans="2:8" s="41" customFormat="1">
      <c r="B3813" s="403" t="s">
        <v>8008</v>
      </c>
      <c r="C3813" s="404" t="s">
        <v>8009</v>
      </c>
      <c r="D3813" s="404" t="s">
        <v>7992</v>
      </c>
      <c r="E3813" s="404" t="s">
        <v>7993</v>
      </c>
      <c r="F3813" s="404" t="s">
        <v>6131</v>
      </c>
      <c r="G3813" s="367" t="s">
        <v>5185</v>
      </c>
      <c r="H3813" s="400" t="s">
        <v>5186</v>
      </c>
    </row>
    <row r="3814" spans="2:8" s="41" customFormat="1">
      <c r="B3814" s="403" t="s">
        <v>8010</v>
      </c>
      <c r="C3814" s="404" t="s">
        <v>8011</v>
      </c>
      <c r="D3814" s="404" t="s">
        <v>7992</v>
      </c>
      <c r="E3814" s="404" t="s">
        <v>7993</v>
      </c>
      <c r="F3814" s="404" t="s">
        <v>6131</v>
      </c>
      <c r="G3814" s="367" t="s">
        <v>5185</v>
      </c>
      <c r="H3814" s="400" t="s">
        <v>5186</v>
      </c>
    </row>
    <row r="3815" spans="2:8" s="41" customFormat="1">
      <c r="B3815" s="403" t="s">
        <v>8012</v>
      </c>
      <c r="C3815" s="404" t="s">
        <v>8013</v>
      </c>
      <c r="D3815" s="404" t="s">
        <v>7992</v>
      </c>
      <c r="E3815" s="404" t="s">
        <v>7993</v>
      </c>
      <c r="F3815" s="404" t="s">
        <v>6131</v>
      </c>
      <c r="G3815" s="367" t="s">
        <v>5185</v>
      </c>
      <c r="H3815" s="400" t="s">
        <v>5186</v>
      </c>
    </row>
    <row r="3816" spans="2:8" s="41" customFormat="1">
      <c r="B3816" s="403" t="s">
        <v>8014</v>
      </c>
      <c r="C3816" s="404" t="s">
        <v>8015</v>
      </c>
      <c r="D3816" s="404" t="s">
        <v>7992</v>
      </c>
      <c r="E3816" s="404" t="s">
        <v>7993</v>
      </c>
      <c r="F3816" s="404" t="s">
        <v>6131</v>
      </c>
      <c r="G3816" s="367" t="s">
        <v>5185</v>
      </c>
      <c r="H3816" s="400" t="s">
        <v>5186</v>
      </c>
    </row>
    <row r="3817" spans="2:8" s="41" customFormat="1">
      <c r="B3817" s="403" t="s">
        <v>8016</v>
      </c>
      <c r="C3817" s="404" t="s">
        <v>8017</v>
      </c>
      <c r="D3817" s="404" t="s">
        <v>7992</v>
      </c>
      <c r="E3817" s="404" t="s">
        <v>7993</v>
      </c>
      <c r="F3817" s="404" t="s">
        <v>6131</v>
      </c>
      <c r="G3817" s="367" t="s">
        <v>5185</v>
      </c>
      <c r="H3817" s="400" t="s">
        <v>5186</v>
      </c>
    </row>
    <row r="3818" spans="2:8" s="41" customFormat="1">
      <c r="B3818" s="403" t="s">
        <v>8018</v>
      </c>
      <c r="C3818" s="404" t="s">
        <v>8019</v>
      </c>
      <c r="D3818" s="404" t="s">
        <v>7992</v>
      </c>
      <c r="E3818" s="404" t="s">
        <v>7993</v>
      </c>
      <c r="F3818" s="404" t="s">
        <v>6131</v>
      </c>
      <c r="G3818" s="367" t="s">
        <v>5185</v>
      </c>
      <c r="H3818" s="400" t="s">
        <v>5186</v>
      </c>
    </row>
    <row r="3819" spans="2:8" s="41" customFormat="1">
      <c r="B3819" s="403" t="s">
        <v>8020</v>
      </c>
      <c r="C3819" s="404" t="s">
        <v>8021</v>
      </c>
      <c r="D3819" s="404" t="s">
        <v>7992</v>
      </c>
      <c r="E3819" s="404" t="s">
        <v>7993</v>
      </c>
      <c r="F3819" s="404" t="s">
        <v>6131</v>
      </c>
      <c r="G3819" s="367" t="s">
        <v>5185</v>
      </c>
      <c r="H3819" s="400" t="s">
        <v>5186</v>
      </c>
    </row>
    <row r="3820" spans="2:8" s="41" customFormat="1">
      <c r="B3820" s="403" t="s">
        <v>8022</v>
      </c>
      <c r="C3820" s="404" t="s">
        <v>8023</v>
      </c>
      <c r="D3820" s="404" t="s">
        <v>7992</v>
      </c>
      <c r="E3820" s="404" t="s">
        <v>7993</v>
      </c>
      <c r="F3820" s="404" t="s">
        <v>6131</v>
      </c>
      <c r="G3820" s="367" t="s">
        <v>5185</v>
      </c>
      <c r="H3820" s="400" t="s">
        <v>5186</v>
      </c>
    </row>
    <row r="3821" spans="2:8" s="41" customFormat="1">
      <c r="B3821" s="403" t="s">
        <v>8024</v>
      </c>
      <c r="C3821" s="404" t="s">
        <v>8025</v>
      </c>
      <c r="D3821" s="404" t="s">
        <v>7992</v>
      </c>
      <c r="E3821" s="404" t="s">
        <v>7993</v>
      </c>
      <c r="F3821" s="404" t="s">
        <v>6131</v>
      </c>
      <c r="G3821" s="367" t="s">
        <v>5182</v>
      </c>
      <c r="H3821" s="400" t="s">
        <v>5108</v>
      </c>
    </row>
    <row r="3822" spans="2:8" s="41" customFormat="1">
      <c r="B3822" s="403" t="s">
        <v>8026</v>
      </c>
      <c r="C3822" s="404" t="s">
        <v>8027</v>
      </c>
      <c r="D3822" s="404" t="s">
        <v>7992</v>
      </c>
      <c r="E3822" s="404" t="s">
        <v>7993</v>
      </c>
      <c r="F3822" s="404" t="s">
        <v>6131</v>
      </c>
      <c r="G3822" s="367" t="s">
        <v>5185</v>
      </c>
      <c r="H3822" s="400" t="s">
        <v>5186</v>
      </c>
    </row>
    <row r="3823" spans="2:8" s="41" customFormat="1">
      <c r="B3823" s="403" t="s">
        <v>8028</v>
      </c>
      <c r="C3823" s="404" t="s">
        <v>8029</v>
      </c>
      <c r="D3823" s="404" t="s">
        <v>7992</v>
      </c>
      <c r="E3823" s="404" t="s">
        <v>7993</v>
      </c>
      <c r="F3823" s="404" t="s">
        <v>6131</v>
      </c>
      <c r="G3823" s="367" t="s">
        <v>5182</v>
      </c>
      <c r="H3823" s="400" t="s">
        <v>5108</v>
      </c>
    </row>
    <row r="3824" spans="2:8" s="41" customFormat="1">
      <c r="B3824" s="403" t="s">
        <v>8030</v>
      </c>
      <c r="C3824" s="404" t="s">
        <v>8031</v>
      </c>
      <c r="D3824" s="404" t="s">
        <v>7992</v>
      </c>
      <c r="E3824" s="404" t="s">
        <v>7993</v>
      </c>
      <c r="F3824" s="404" t="s">
        <v>6131</v>
      </c>
      <c r="G3824" s="367" t="s">
        <v>5185</v>
      </c>
      <c r="H3824" s="400" t="s">
        <v>5186</v>
      </c>
    </row>
    <row r="3825" spans="2:8" s="41" customFormat="1">
      <c r="B3825" s="403" t="s">
        <v>8032</v>
      </c>
      <c r="C3825" s="404" t="s">
        <v>8033</v>
      </c>
      <c r="D3825" s="404" t="s">
        <v>7992</v>
      </c>
      <c r="E3825" s="404" t="s">
        <v>7993</v>
      </c>
      <c r="F3825" s="404" t="s">
        <v>6131</v>
      </c>
      <c r="G3825" s="367" t="s">
        <v>5185</v>
      </c>
      <c r="H3825" s="400" t="s">
        <v>5186</v>
      </c>
    </row>
    <row r="3826" spans="2:8" s="41" customFormat="1">
      <c r="B3826" s="403" t="s">
        <v>8034</v>
      </c>
      <c r="C3826" s="404" t="s">
        <v>8035</v>
      </c>
      <c r="D3826" s="404" t="s">
        <v>7992</v>
      </c>
      <c r="E3826" s="404" t="s">
        <v>7993</v>
      </c>
      <c r="F3826" s="404" t="s">
        <v>6131</v>
      </c>
      <c r="G3826" s="367" t="s">
        <v>5185</v>
      </c>
      <c r="H3826" s="400" t="s">
        <v>5186</v>
      </c>
    </row>
    <row r="3827" spans="2:8" s="41" customFormat="1">
      <c r="B3827" s="403" t="s">
        <v>8036</v>
      </c>
      <c r="C3827" s="404" t="s">
        <v>8037</v>
      </c>
      <c r="D3827" s="404" t="s">
        <v>7992</v>
      </c>
      <c r="E3827" s="404" t="s">
        <v>7993</v>
      </c>
      <c r="F3827" s="404" t="s">
        <v>6131</v>
      </c>
      <c r="G3827" s="367" t="s">
        <v>5107</v>
      </c>
      <c r="H3827" s="400" t="s">
        <v>5108</v>
      </c>
    </row>
    <row r="3828" spans="2:8" s="41" customFormat="1">
      <c r="B3828" s="403" t="s">
        <v>8038</v>
      </c>
      <c r="C3828" s="404" t="s">
        <v>8039</v>
      </c>
      <c r="D3828" s="404" t="s">
        <v>7992</v>
      </c>
      <c r="E3828" s="404" t="s">
        <v>7993</v>
      </c>
      <c r="F3828" s="404" t="s">
        <v>6131</v>
      </c>
      <c r="G3828" s="367" t="s">
        <v>5107</v>
      </c>
      <c r="H3828" s="400" t="s">
        <v>5108</v>
      </c>
    </row>
    <row r="3829" spans="2:8" s="41" customFormat="1">
      <c r="B3829" s="403" t="s">
        <v>8040</v>
      </c>
      <c r="C3829" s="404" t="s">
        <v>8041</v>
      </c>
      <c r="D3829" s="404" t="s">
        <v>7992</v>
      </c>
      <c r="E3829" s="404" t="s">
        <v>7993</v>
      </c>
      <c r="F3829" s="404" t="s">
        <v>6131</v>
      </c>
      <c r="G3829" s="367" t="s">
        <v>5107</v>
      </c>
      <c r="H3829" s="400" t="s">
        <v>5108</v>
      </c>
    </row>
    <row r="3830" spans="2:8" s="41" customFormat="1">
      <c r="B3830" s="403" t="s">
        <v>8042</v>
      </c>
      <c r="C3830" s="404" t="s">
        <v>8043</v>
      </c>
      <c r="D3830" s="404" t="s">
        <v>7992</v>
      </c>
      <c r="E3830" s="404" t="s">
        <v>7993</v>
      </c>
      <c r="F3830" s="404" t="s">
        <v>6131</v>
      </c>
      <c r="G3830" s="367" t="s">
        <v>5107</v>
      </c>
      <c r="H3830" s="400" t="s">
        <v>5108</v>
      </c>
    </row>
    <row r="3831" spans="2:8" s="41" customFormat="1">
      <c r="B3831" s="403" t="s">
        <v>8044</v>
      </c>
      <c r="C3831" s="404" t="s">
        <v>8045</v>
      </c>
      <c r="D3831" s="404" t="s">
        <v>7992</v>
      </c>
      <c r="E3831" s="404" t="s">
        <v>7993</v>
      </c>
      <c r="F3831" s="404" t="s">
        <v>6131</v>
      </c>
      <c r="G3831" s="367" t="s">
        <v>5185</v>
      </c>
      <c r="H3831" s="400" t="s">
        <v>5186</v>
      </c>
    </row>
    <row r="3832" spans="2:8" s="41" customFormat="1">
      <c r="B3832" s="403" t="s">
        <v>8046</v>
      </c>
      <c r="C3832" s="404" t="s">
        <v>8047</v>
      </c>
      <c r="D3832" s="404" t="s">
        <v>7992</v>
      </c>
      <c r="E3832" s="404" t="s">
        <v>7993</v>
      </c>
      <c r="F3832" s="404" t="s">
        <v>6131</v>
      </c>
      <c r="G3832" s="367" t="s">
        <v>5107</v>
      </c>
      <c r="H3832" s="400" t="s">
        <v>5108</v>
      </c>
    </row>
    <row r="3833" spans="2:8" s="41" customFormat="1">
      <c r="B3833" s="403" t="s">
        <v>8048</v>
      </c>
      <c r="C3833" s="404" t="s">
        <v>8049</v>
      </c>
      <c r="D3833" s="404" t="s">
        <v>7992</v>
      </c>
      <c r="E3833" s="404" t="s">
        <v>7993</v>
      </c>
      <c r="F3833" s="404" t="s">
        <v>6131</v>
      </c>
      <c r="G3833" s="367" t="s">
        <v>5107</v>
      </c>
      <c r="H3833" s="400" t="s">
        <v>5108</v>
      </c>
    </row>
    <row r="3834" spans="2:8" s="41" customFormat="1">
      <c r="B3834" s="403" t="s">
        <v>8050</v>
      </c>
      <c r="C3834" s="404" t="s">
        <v>8051</v>
      </c>
      <c r="D3834" s="404" t="s">
        <v>7992</v>
      </c>
      <c r="E3834" s="404" t="s">
        <v>7993</v>
      </c>
      <c r="F3834" s="404" t="s">
        <v>6131</v>
      </c>
      <c r="G3834" s="367" t="s">
        <v>5185</v>
      </c>
      <c r="H3834" s="400" t="s">
        <v>5186</v>
      </c>
    </row>
    <row r="3835" spans="2:8" s="41" customFormat="1">
      <c r="B3835" s="403" t="s">
        <v>8052</v>
      </c>
      <c r="C3835" s="404" t="s">
        <v>8053</v>
      </c>
      <c r="D3835" s="404" t="s">
        <v>7992</v>
      </c>
      <c r="E3835" s="404" t="s">
        <v>7993</v>
      </c>
      <c r="F3835" s="404" t="s">
        <v>6131</v>
      </c>
      <c r="G3835" s="367" t="s">
        <v>5107</v>
      </c>
      <c r="H3835" s="400" t="s">
        <v>5108</v>
      </c>
    </row>
    <row r="3836" spans="2:8" s="41" customFormat="1">
      <c r="B3836" s="403" t="s">
        <v>8054</v>
      </c>
      <c r="C3836" s="404" t="s">
        <v>8055</v>
      </c>
      <c r="D3836" s="404" t="s">
        <v>7992</v>
      </c>
      <c r="E3836" s="404" t="s">
        <v>7993</v>
      </c>
      <c r="F3836" s="404" t="s">
        <v>6131</v>
      </c>
      <c r="G3836" s="367" t="s">
        <v>5107</v>
      </c>
      <c r="H3836" s="400" t="s">
        <v>5108</v>
      </c>
    </row>
    <row r="3837" spans="2:8" s="41" customFormat="1">
      <c r="B3837" s="403" t="s">
        <v>8056</v>
      </c>
      <c r="C3837" s="404" t="s">
        <v>8057</v>
      </c>
      <c r="D3837" s="404" t="s">
        <v>7992</v>
      </c>
      <c r="E3837" s="404" t="s">
        <v>7993</v>
      </c>
      <c r="F3837" s="404" t="s">
        <v>6131</v>
      </c>
      <c r="G3837" s="367" t="s">
        <v>5185</v>
      </c>
      <c r="H3837" s="400" t="s">
        <v>5186</v>
      </c>
    </row>
    <row r="3838" spans="2:8" s="41" customFormat="1">
      <c r="B3838" s="403" t="s">
        <v>8058</v>
      </c>
      <c r="C3838" s="404" t="s">
        <v>8059</v>
      </c>
      <c r="D3838" s="404" t="s">
        <v>7992</v>
      </c>
      <c r="E3838" s="404" t="s">
        <v>7993</v>
      </c>
      <c r="F3838" s="404" t="s">
        <v>6131</v>
      </c>
      <c r="G3838" s="367" t="s">
        <v>5185</v>
      </c>
      <c r="H3838" s="400" t="s">
        <v>5186</v>
      </c>
    </row>
    <row r="3839" spans="2:8" s="41" customFormat="1">
      <c r="B3839" s="403" t="s">
        <v>8060</v>
      </c>
      <c r="C3839" s="404" t="s">
        <v>8061</v>
      </c>
      <c r="D3839" s="404" t="s">
        <v>7992</v>
      </c>
      <c r="E3839" s="404" t="s">
        <v>7993</v>
      </c>
      <c r="F3839" s="404" t="s">
        <v>6131</v>
      </c>
      <c r="G3839" s="367" t="s">
        <v>5185</v>
      </c>
      <c r="H3839" s="400" t="s">
        <v>5186</v>
      </c>
    </row>
    <row r="3840" spans="2:8" s="41" customFormat="1">
      <c r="B3840" s="403" t="s">
        <v>8062</v>
      </c>
      <c r="C3840" s="404" t="s">
        <v>8063</v>
      </c>
      <c r="D3840" s="404" t="s">
        <v>7992</v>
      </c>
      <c r="E3840" s="404" t="s">
        <v>7993</v>
      </c>
      <c r="F3840" s="404" t="s">
        <v>6131</v>
      </c>
      <c r="G3840" s="367" t="s">
        <v>5185</v>
      </c>
      <c r="H3840" s="400" t="s">
        <v>5186</v>
      </c>
    </row>
    <row r="3841" spans="2:8" s="41" customFormat="1">
      <c r="B3841" s="403" t="s">
        <v>8064</v>
      </c>
      <c r="C3841" s="404" t="s">
        <v>8065</v>
      </c>
      <c r="D3841" s="404" t="s">
        <v>7992</v>
      </c>
      <c r="E3841" s="404" t="s">
        <v>7993</v>
      </c>
      <c r="F3841" s="404" t="s">
        <v>6131</v>
      </c>
      <c r="G3841" s="367" t="s">
        <v>5182</v>
      </c>
      <c r="H3841" s="400" t="s">
        <v>5108</v>
      </c>
    </row>
    <row r="3842" spans="2:8" s="41" customFormat="1">
      <c r="B3842" s="403" t="s">
        <v>8066</v>
      </c>
      <c r="C3842" s="404" t="s">
        <v>8067</v>
      </c>
      <c r="D3842" s="404" t="s">
        <v>7992</v>
      </c>
      <c r="E3842" s="404" t="s">
        <v>7993</v>
      </c>
      <c r="F3842" s="404" t="s">
        <v>6131</v>
      </c>
      <c r="G3842" s="367" t="s">
        <v>5185</v>
      </c>
      <c r="H3842" s="400" t="s">
        <v>5186</v>
      </c>
    </row>
    <row r="3843" spans="2:8" s="41" customFormat="1">
      <c r="B3843" s="403" t="s">
        <v>8068</v>
      </c>
      <c r="C3843" s="404" t="s">
        <v>8069</v>
      </c>
      <c r="D3843" s="404" t="s">
        <v>7992</v>
      </c>
      <c r="E3843" s="404" t="s">
        <v>7993</v>
      </c>
      <c r="F3843" s="404" t="s">
        <v>6131</v>
      </c>
      <c r="G3843" s="367" t="s">
        <v>5185</v>
      </c>
      <c r="H3843" s="400" t="s">
        <v>5186</v>
      </c>
    </row>
    <row r="3844" spans="2:8" s="41" customFormat="1">
      <c r="B3844" s="403" t="s">
        <v>8070</v>
      </c>
      <c r="C3844" s="404" t="s">
        <v>8071</v>
      </c>
      <c r="D3844" s="404" t="s">
        <v>7992</v>
      </c>
      <c r="E3844" s="404" t="s">
        <v>7993</v>
      </c>
      <c r="F3844" s="404" t="s">
        <v>6131</v>
      </c>
      <c r="G3844" s="367" t="s">
        <v>5185</v>
      </c>
      <c r="H3844" s="400" t="s">
        <v>5186</v>
      </c>
    </row>
    <row r="3845" spans="2:8" s="41" customFormat="1">
      <c r="B3845" s="403" t="s">
        <v>8072</v>
      </c>
      <c r="C3845" s="404" t="s">
        <v>8073</v>
      </c>
      <c r="D3845" s="404" t="s">
        <v>7992</v>
      </c>
      <c r="E3845" s="404" t="s">
        <v>7993</v>
      </c>
      <c r="F3845" s="404" t="s">
        <v>6131</v>
      </c>
      <c r="G3845" s="367" t="s">
        <v>5185</v>
      </c>
      <c r="H3845" s="400" t="s">
        <v>5186</v>
      </c>
    </row>
    <row r="3846" spans="2:8" s="41" customFormat="1">
      <c r="B3846" s="403" t="s">
        <v>8074</v>
      </c>
      <c r="C3846" s="404" t="s">
        <v>8075</v>
      </c>
      <c r="D3846" s="404" t="s">
        <v>7992</v>
      </c>
      <c r="E3846" s="404" t="s">
        <v>7993</v>
      </c>
      <c r="F3846" s="404" t="s">
        <v>6131</v>
      </c>
      <c r="G3846" s="367" t="s">
        <v>5185</v>
      </c>
      <c r="H3846" s="400" t="s">
        <v>5186</v>
      </c>
    </row>
    <row r="3847" spans="2:8" s="41" customFormat="1">
      <c r="B3847" s="403" t="s">
        <v>8076</v>
      </c>
      <c r="C3847" s="404" t="s">
        <v>8077</v>
      </c>
      <c r="D3847" s="404" t="s">
        <v>7992</v>
      </c>
      <c r="E3847" s="404" t="s">
        <v>7993</v>
      </c>
      <c r="F3847" s="404" t="s">
        <v>6131</v>
      </c>
      <c r="G3847" s="367" t="s">
        <v>5185</v>
      </c>
      <c r="H3847" s="400" t="s">
        <v>5186</v>
      </c>
    </row>
    <row r="3848" spans="2:8" s="41" customFormat="1">
      <c r="B3848" s="403" t="s">
        <v>8078</v>
      </c>
      <c r="C3848" s="404" t="s">
        <v>8079</v>
      </c>
      <c r="D3848" s="404" t="s">
        <v>7992</v>
      </c>
      <c r="E3848" s="404" t="s">
        <v>7993</v>
      </c>
      <c r="F3848" s="404" t="s">
        <v>6131</v>
      </c>
      <c r="G3848" s="367" t="s">
        <v>5185</v>
      </c>
      <c r="H3848" s="400" t="s">
        <v>5186</v>
      </c>
    </row>
    <row r="3849" spans="2:8" s="41" customFormat="1">
      <c r="B3849" s="403" t="s">
        <v>8080</v>
      </c>
      <c r="C3849" s="404" t="s">
        <v>8081</v>
      </c>
      <c r="D3849" s="404" t="s">
        <v>7992</v>
      </c>
      <c r="E3849" s="404" t="s">
        <v>7993</v>
      </c>
      <c r="F3849" s="404" t="s">
        <v>6131</v>
      </c>
      <c r="G3849" s="367" t="s">
        <v>5185</v>
      </c>
      <c r="H3849" s="400" t="s">
        <v>5186</v>
      </c>
    </row>
    <row r="3850" spans="2:8" s="41" customFormat="1">
      <c r="B3850" s="403" t="s">
        <v>8082</v>
      </c>
      <c r="C3850" s="404" t="s">
        <v>8083</v>
      </c>
      <c r="D3850" s="404" t="s">
        <v>7992</v>
      </c>
      <c r="E3850" s="404" t="s">
        <v>7993</v>
      </c>
      <c r="F3850" s="404" t="s">
        <v>6131</v>
      </c>
      <c r="G3850" s="367" t="s">
        <v>5185</v>
      </c>
      <c r="H3850" s="400" t="s">
        <v>5186</v>
      </c>
    </row>
    <row r="3851" spans="2:8" s="41" customFormat="1">
      <c r="B3851" s="403" t="s">
        <v>8084</v>
      </c>
      <c r="C3851" s="404" t="s">
        <v>8085</v>
      </c>
      <c r="D3851" s="404" t="s">
        <v>7992</v>
      </c>
      <c r="E3851" s="404" t="s">
        <v>7993</v>
      </c>
      <c r="F3851" s="404" t="s">
        <v>6131</v>
      </c>
      <c r="G3851" s="367" t="s">
        <v>5185</v>
      </c>
      <c r="H3851" s="400" t="s">
        <v>5186</v>
      </c>
    </row>
    <row r="3852" spans="2:8" s="41" customFormat="1">
      <c r="B3852" s="403" t="s">
        <v>8086</v>
      </c>
      <c r="C3852" s="404" t="s">
        <v>8087</v>
      </c>
      <c r="D3852" s="404" t="s">
        <v>7992</v>
      </c>
      <c r="E3852" s="404" t="s">
        <v>7993</v>
      </c>
      <c r="F3852" s="404" t="s">
        <v>6131</v>
      </c>
      <c r="G3852" s="367" t="s">
        <v>5185</v>
      </c>
      <c r="H3852" s="400" t="s">
        <v>5186</v>
      </c>
    </row>
    <row r="3853" spans="2:8" s="41" customFormat="1">
      <c r="B3853" s="403" t="s">
        <v>8088</v>
      </c>
      <c r="C3853" s="404" t="s">
        <v>8089</v>
      </c>
      <c r="D3853" s="404" t="s">
        <v>7992</v>
      </c>
      <c r="E3853" s="404" t="s">
        <v>7993</v>
      </c>
      <c r="F3853" s="404" t="s">
        <v>6131</v>
      </c>
      <c r="G3853" s="367" t="s">
        <v>5185</v>
      </c>
      <c r="H3853" s="400" t="s">
        <v>5186</v>
      </c>
    </row>
    <row r="3854" spans="2:8" s="41" customFormat="1">
      <c r="B3854" s="403" t="s">
        <v>8090</v>
      </c>
      <c r="C3854" s="404" t="s">
        <v>8091</v>
      </c>
      <c r="D3854" s="404" t="s">
        <v>7992</v>
      </c>
      <c r="E3854" s="404" t="s">
        <v>7993</v>
      </c>
      <c r="F3854" s="404" t="s">
        <v>6131</v>
      </c>
      <c r="G3854" s="367" t="s">
        <v>5182</v>
      </c>
      <c r="H3854" s="400" t="s">
        <v>5108</v>
      </c>
    </row>
    <row r="3855" spans="2:8" s="41" customFormat="1">
      <c r="B3855" s="403" t="s">
        <v>8092</v>
      </c>
      <c r="C3855" s="404" t="s">
        <v>8093</v>
      </c>
      <c r="D3855" s="404" t="s">
        <v>7992</v>
      </c>
      <c r="E3855" s="404" t="s">
        <v>7993</v>
      </c>
      <c r="F3855" s="404" t="s">
        <v>6131</v>
      </c>
      <c r="G3855" s="367" t="s">
        <v>5182</v>
      </c>
      <c r="H3855" s="400" t="s">
        <v>5108</v>
      </c>
    </row>
    <row r="3856" spans="2:8" s="41" customFormat="1">
      <c r="B3856" s="403" t="s">
        <v>8094</v>
      </c>
      <c r="C3856" s="404" t="s">
        <v>8095</v>
      </c>
      <c r="D3856" s="404" t="s">
        <v>7992</v>
      </c>
      <c r="E3856" s="404" t="s">
        <v>7993</v>
      </c>
      <c r="F3856" s="404" t="s">
        <v>6131</v>
      </c>
      <c r="G3856" s="367" t="s">
        <v>5182</v>
      </c>
      <c r="H3856" s="400" t="s">
        <v>5108</v>
      </c>
    </row>
    <row r="3857" spans="2:8" s="41" customFormat="1">
      <c r="B3857" s="403" t="s">
        <v>8096</v>
      </c>
      <c r="C3857" s="404" t="s">
        <v>8097</v>
      </c>
      <c r="D3857" s="404" t="s">
        <v>7992</v>
      </c>
      <c r="E3857" s="404" t="s">
        <v>7993</v>
      </c>
      <c r="F3857" s="404" t="s">
        <v>6131</v>
      </c>
      <c r="G3857" s="367" t="s">
        <v>5185</v>
      </c>
      <c r="H3857" s="400" t="s">
        <v>5186</v>
      </c>
    </row>
    <row r="3858" spans="2:8" s="41" customFormat="1">
      <c r="B3858" s="403" t="s">
        <v>8098</v>
      </c>
      <c r="C3858" s="404" t="s">
        <v>8099</v>
      </c>
      <c r="D3858" s="404" t="s">
        <v>7992</v>
      </c>
      <c r="E3858" s="404" t="s">
        <v>7993</v>
      </c>
      <c r="F3858" s="404" t="s">
        <v>6131</v>
      </c>
      <c r="G3858" s="367" t="s">
        <v>5185</v>
      </c>
      <c r="H3858" s="400" t="s">
        <v>5186</v>
      </c>
    </row>
    <row r="3859" spans="2:8" s="41" customFormat="1">
      <c r="B3859" s="403" t="s">
        <v>8100</v>
      </c>
      <c r="C3859" s="404" t="s">
        <v>8101</v>
      </c>
      <c r="D3859" s="404" t="s">
        <v>7992</v>
      </c>
      <c r="E3859" s="404" t="s">
        <v>7993</v>
      </c>
      <c r="F3859" s="404" t="s">
        <v>6131</v>
      </c>
      <c r="G3859" s="367" t="s">
        <v>5185</v>
      </c>
      <c r="H3859" s="400" t="s">
        <v>5186</v>
      </c>
    </row>
    <row r="3860" spans="2:8" s="41" customFormat="1">
      <c r="B3860" s="403" t="s">
        <v>8102</v>
      </c>
      <c r="C3860" s="404" t="s">
        <v>8103</v>
      </c>
      <c r="D3860" s="404" t="s">
        <v>7992</v>
      </c>
      <c r="E3860" s="404" t="s">
        <v>7993</v>
      </c>
      <c r="F3860" s="404" t="s">
        <v>6131</v>
      </c>
      <c r="G3860" s="367" t="s">
        <v>5185</v>
      </c>
      <c r="H3860" s="400" t="s">
        <v>5186</v>
      </c>
    </row>
    <row r="3861" spans="2:8" s="41" customFormat="1">
      <c r="B3861" s="403" t="s">
        <v>8104</v>
      </c>
      <c r="C3861" s="404" t="s">
        <v>8105</v>
      </c>
      <c r="D3861" s="404" t="s">
        <v>7992</v>
      </c>
      <c r="E3861" s="404" t="s">
        <v>7993</v>
      </c>
      <c r="F3861" s="404" t="s">
        <v>6131</v>
      </c>
      <c r="G3861" s="367" t="s">
        <v>5182</v>
      </c>
      <c r="H3861" s="400" t="s">
        <v>5108</v>
      </c>
    </row>
    <row r="3862" spans="2:8" s="41" customFormat="1">
      <c r="B3862" s="403" t="s">
        <v>8106</v>
      </c>
      <c r="C3862" s="404" t="s">
        <v>8107</v>
      </c>
      <c r="D3862" s="404" t="s">
        <v>7992</v>
      </c>
      <c r="E3862" s="404" t="s">
        <v>7993</v>
      </c>
      <c r="F3862" s="404" t="s">
        <v>6131</v>
      </c>
      <c r="G3862" s="367" t="s">
        <v>5182</v>
      </c>
      <c r="H3862" s="400" t="s">
        <v>5108</v>
      </c>
    </row>
    <row r="3863" spans="2:8" s="41" customFormat="1">
      <c r="B3863" s="403" t="s">
        <v>8108</v>
      </c>
      <c r="C3863" s="404" t="s">
        <v>8109</v>
      </c>
      <c r="D3863" s="404" t="s">
        <v>7992</v>
      </c>
      <c r="E3863" s="404" t="s">
        <v>7993</v>
      </c>
      <c r="F3863" s="404" t="s">
        <v>6131</v>
      </c>
      <c r="G3863" s="367" t="s">
        <v>5185</v>
      </c>
      <c r="H3863" s="400" t="s">
        <v>5186</v>
      </c>
    </row>
    <row r="3864" spans="2:8" s="41" customFormat="1">
      <c r="B3864" s="403" t="s">
        <v>8110</v>
      </c>
      <c r="C3864" s="404" t="s">
        <v>8111</v>
      </c>
      <c r="D3864" s="404" t="s">
        <v>7992</v>
      </c>
      <c r="E3864" s="404" t="s">
        <v>7993</v>
      </c>
      <c r="F3864" s="404" t="s">
        <v>6131</v>
      </c>
      <c r="G3864" s="367" t="s">
        <v>5182</v>
      </c>
      <c r="H3864" s="400" t="s">
        <v>5108</v>
      </c>
    </row>
    <row r="3865" spans="2:8" s="41" customFormat="1">
      <c r="B3865" s="403" t="s">
        <v>8112</v>
      </c>
      <c r="C3865" s="404" t="s">
        <v>8113</v>
      </c>
      <c r="D3865" s="404" t="s">
        <v>7992</v>
      </c>
      <c r="E3865" s="404" t="s">
        <v>7993</v>
      </c>
      <c r="F3865" s="404" t="s">
        <v>6131</v>
      </c>
      <c r="G3865" s="367" t="s">
        <v>5185</v>
      </c>
      <c r="H3865" s="400" t="s">
        <v>5186</v>
      </c>
    </row>
    <row r="3866" spans="2:8" s="41" customFormat="1">
      <c r="B3866" s="403" t="s">
        <v>8114</v>
      </c>
      <c r="C3866" s="404" t="s">
        <v>8115</v>
      </c>
      <c r="D3866" s="404" t="s">
        <v>7992</v>
      </c>
      <c r="E3866" s="404" t="s">
        <v>7993</v>
      </c>
      <c r="F3866" s="404" t="s">
        <v>6131</v>
      </c>
      <c r="G3866" s="367" t="s">
        <v>5185</v>
      </c>
      <c r="H3866" s="400" t="s">
        <v>5186</v>
      </c>
    </row>
    <row r="3867" spans="2:8" s="41" customFormat="1">
      <c r="B3867" s="403" t="s">
        <v>8116</v>
      </c>
      <c r="C3867" s="404" t="s">
        <v>8117</v>
      </c>
      <c r="D3867" s="404" t="s">
        <v>7992</v>
      </c>
      <c r="E3867" s="404" t="s">
        <v>7993</v>
      </c>
      <c r="F3867" s="404" t="s">
        <v>6131</v>
      </c>
      <c r="G3867" s="367" t="s">
        <v>5182</v>
      </c>
      <c r="H3867" s="400" t="s">
        <v>5108</v>
      </c>
    </row>
    <row r="3868" spans="2:8" s="41" customFormat="1">
      <c r="B3868" s="403" t="s">
        <v>8118</v>
      </c>
      <c r="C3868" s="404" t="s">
        <v>8119</v>
      </c>
      <c r="D3868" s="404" t="s">
        <v>7992</v>
      </c>
      <c r="E3868" s="404" t="s">
        <v>7993</v>
      </c>
      <c r="F3868" s="404" t="s">
        <v>6131</v>
      </c>
      <c r="G3868" s="367" t="s">
        <v>5182</v>
      </c>
      <c r="H3868" s="400" t="s">
        <v>5108</v>
      </c>
    </row>
    <row r="3869" spans="2:8" s="41" customFormat="1">
      <c r="B3869" s="403" t="s">
        <v>8120</v>
      </c>
      <c r="C3869" s="404" t="s">
        <v>8121</v>
      </c>
      <c r="D3869" s="404" t="s">
        <v>7992</v>
      </c>
      <c r="E3869" s="404" t="s">
        <v>7993</v>
      </c>
      <c r="F3869" s="404" t="s">
        <v>6131</v>
      </c>
      <c r="G3869" s="367" t="s">
        <v>5185</v>
      </c>
      <c r="H3869" s="400" t="s">
        <v>5186</v>
      </c>
    </row>
    <row r="3870" spans="2:8" s="41" customFormat="1">
      <c r="B3870" s="403" t="s">
        <v>8122</v>
      </c>
      <c r="C3870" s="404" t="s">
        <v>8123</v>
      </c>
      <c r="D3870" s="404" t="s">
        <v>7992</v>
      </c>
      <c r="E3870" s="404" t="s">
        <v>7993</v>
      </c>
      <c r="F3870" s="404" t="s">
        <v>6131</v>
      </c>
      <c r="G3870" s="367" t="s">
        <v>5185</v>
      </c>
      <c r="H3870" s="400" t="s">
        <v>5186</v>
      </c>
    </row>
    <row r="3871" spans="2:8" s="41" customFormat="1">
      <c r="B3871" s="403" t="s">
        <v>8124</v>
      </c>
      <c r="C3871" s="404" t="s">
        <v>8125</v>
      </c>
      <c r="D3871" s="404" t="s">
        <v>7992</v>
      </c>
      <c r="E3871" s="404" t="s">
        <v>7993</v>
      </c>
      <c r="F3871" s="404" t="s">
        <v>6131</v>
      </c>
      <c r="G3871" s="367" t="s">
        <v>5185</v>
      </c>
      <c r="H3871" s="400" t="s">
        <v>5186</v>
      </c>
    </row>
    <row r="3872" spans="2:8" s="41" customFormat="1">
      <c r="B3872" s="403" t="s">
        <v>8126</v>
      </c>
      <c r="C3872" s="404" t="s">
        <v>8127</v>
      </c>
      <c r="D3872" s="404" t="s">
        <v>7992</v>
      </c>
      <c r="E3872" s="404" t="s">
        <v>7993</v>
      </c>
      <c r="F3872" s="404" t="s">
        <v>6131</v>
      </c>
      <c r="G3872" s="367" t="s">
        <v>5182</v>
      </c>
      <c r="H3872" s="400" t="s">
        <v>5108</v>
      </c>
    </row>
    <row r="3873" spans="2:8" s="41" customFormat="1">
      <c r="B3873" s="403" t="s">
        <v>8128</v>
      </c>
      <c r="C3873" s="404" t="s">
        <v>8129</v>
      </c>
      <c r="D3873" s="404" t="s">
        <v>7992</v>
      </c>
      <c r="E3873" s="404" t="s">
        <v>7993</v>
      </c>
      <c r="F3873" s="404" t="s">
        <v>6131</v>
      </c>
      <c r="G3873" s="367" t="s">
        <v>5185</v>
      </c>
      <c r="H3873" s="400" t="s">
        <v>5186</v>
      </c>
    </row>
    <row r="3874" spans="2:8" s="41" customFormat="1">
      <c r="B3874" s="403" t="s">
        <v>8130</v>
      </c>
      <c r="C3874" s="404" t="s">
        <v>8131</v>
      </c>
      <c r="D3874" s="404" t="s">
        <v>7992</v>
      </c>
      <c r="E3874" s="404" t="s">
        <v>7993</v>
      </c>
      <c r="F3874" s="404" t="s">
        <v>6131</v>
      </c>
      <c r="G3874" s="367" t="s">
        <v>5182</v>
      </c>
      <c r="H3874" s="400" t="s">
        <v>5108</v>
      </c>
    </row>
    <row r="3875" spans="2:8" s="41" customFormat="1">
      <c r="B3875" s="403" t="s">
        <v>8132</v>
      </c>
      <c r="C3875" s="404" t="s">
        <v>8133</v>
      </c>
      <c r="D3875" s="404" t="s">
        <v>7992</v>
      </c>
      <c r="E3875" s="404" t="s">
        <v>7993</v>
      </c>
      <c r="F3875" s="404" t="s">
        <v>6131</v>
      </c>
      <c r="G3875" s="367" t="s">
        <v>5185</v>
      </c>
      <c r="H3875" s="400" t="s">
        <v>5186</v>
      </c>
    </row>
    <row r="3876" spans="2:8" s="41" customFormat="1">
      <c r="B3876" s="403" t="s">
        <v>8134</v>
      </c>
      <c r="C3876" s="404" t="s">
        <v>8135</v>
      </c>
      <c r="D3876" s="404" t="s">
        <v>7992</v>
      </c>
      <c r="E3876" s="404" t="s">
        <v>7993</v>
      </c>
      <c r="F3876" s="404" t="s">
        <v>6131</v>
      </c>
      <c r="G3876" s="367" t="s">
        <v>5182</v>
      </c>
      <c r="H3876" s="400" t="s">
        <v>5108</v>
      </c>
    </row>
    <row r="3877" spans="2:8" s="41" customFormat="1">
      <c r="B3877" s="403" t="s">
        <v>8136</v>
      </c>
      <c r="C3877" s="404" t="s">
        <v>8137</v>
      </c>
      <c r="D3877" s="404" t="s">
        <v>7992</v>
      </c>
      <c r="E3877" s="404" t="s">
        <v>7993</v>
      </c>
      <c r="F3877" s="404" t="s">
        <v>6131</v>
      </c>
      <c r="G3877" s="367" t="s">
        <v>5185</v>
      </c>
      <c r="H3877" s="400" t="s">
        <v>5186</v>
      </c>
    </row>
    <row r="3878" spans="2:8" s="41" customFormat="1">
      <c r="B3878" s="403" t="s">
        <v>8138</v>
      </c>
      <c r="C3878" s="404" t="s">
        <v>8139</v>
      </c>
      <c r="D3878" s="404" t="s">
        <v>8140</v>
      </c>
      <c r="E3878" s="404" t="s">
        <v>8141</v>
      </c>
      <c r="F3878" s="404" t="s">
        <v>2096</v>
      </c>
      <c r="G3878" s="367" t="s">
        <v>5185</v>
      </c>
      <c r="H3878" s="400" t="s">
        <v>5186</v>
      </c>
    </row>
    <row r="3879" spans="2:8" s="41" customFormat="1">
      <c r="B3879" s="403" t="s">
        <v>8142</v>
      </c>
      <c r="C3879" s="404" t="s">
        <v>8143</v>
      </c>
      <c r="D3879" s="404" t="s">
        <v>8140</v>
      </c>
      <c r="E3879" s="404" t="s">
        <v>8141</v>
      </c>
      <c r="F3879" s="404" t="s">
        <v>2096</v>
      </c>
      <c r="G3879" s="367" t="s">
        <v>5185</v>
      </c>
      <c r="H3879" s="400" t="s">
        <v>5186</v>
      </c>
    </row>
    <row r="3880" spans="2:8" s="41" customFormat="1">
      <c r="B3880" s="403" t="s">
        <v>8144</v>
      </c>
      <c r="C3880" s="404" t="s">
        <v>8145</v>
      </c>
      <c r="D3880" s="404" t="s">
        <v>8140</v>
      </c>
      <c r="E3880" s="404" t="s">
        <v>8141</v>
      </c>
      <c r="F3880" s="404" t="s">
        <v>2096</v>
      </c>
      <c r="G3880" s="367" t="s">
        <v>5185</v>
      </c>
      <c r="H3880" s="400" t="s">
        <v>5186</v>
      </c>
    </row>
    <row r="3881" spans="2:8" s="41" customFormat="1">
      <c r="B3881" s="403" t="s">
        <v>8146</v>
      </c>
      <c r="C3881" s="404" t="s">
        <v>8147</v>
      </c>
      <c r="D3881" s="404" t="s">
        <v>8140</v>
      </c>
      <c r="E3881" s="404" t="s">
        <v>8141</v>
      </c>
      <c r="F3881" s="404" t="s">
        <v>2096</v>
      </c>
      <c r="G3881" s="367" t="s">
        <v>5185</v>
      </c>
      <c r="H3881" s="400" t="s">
        <v>5186</v>
      </c>
    </row>
    <row r="3882" spans="2:8" s="41" customFormat="1">
      <c r="B3882" s="403" t="s">
        <v>8148</v>
      </c>
      <c r="C3882" s="404" t="s">
        <v>8149</v>
      </c>
      <c r="D3882" s="404" t="s">
        <v>8140</v>
      </c>
      <c r="E3882" s="404" t="s">
        <v>8141</v>
      </c>
      <c r="F3882" s="404" t="s">
        <v>2096</v>
      </c>
      <c r="G3882" s="367" t="s">
        <v>5185</v>
      </c>
      <c r="H3882" s="400" t="s">
        <v>5186</v>
      </c>
    </row>
    <row r="3883" spans="2:8" s="41" customFormat="1">
      <c r="B3883" s="403" t="s">
        <v>8150</v>
      </c>
      <c r="C3883" s="404" t="s">
        <v>8151</v>
      </c>
      <c r="D3883" s="404" t="s">
        <v>8140</v>
      </c>
      <c r="E3883" s="404" t="s">
        <v>8141</v>
      </c>
      <c r="F3883" s="404" t="s">
        <v>2096</v>
      </c>
      <c r="G3883" s="367" t="s">
        <v>5185</v>
      </c>
      <c r="H3883" s="400" t="s">
        <v>5186</v>
      </c>
    </row>
    <row r="3884" spans="2:8" s="41" customFormat="1">
      <c r="B3884" s="403" t="s">
        <v>8152</v>
      </c>
      <c r="C3884" s="404" t="s">
        <v>8153</v>
      </c>
      <c r="D3884" s="404" t="s">
        <v>8140</v>
      </c>
      <c r="E3884" s="404" t="s">
        <v>8141</v>
      </c>
      <c r="F3884" s="404" t="s">
        <v>2096</v>
      </c>
      <c r="G3884" s="367" t="s">
        <v>5185</v>
      </c>
      <c r="H3884" s="400" t="s">
        <v>5186</v>
      </c>
    </row>
    <row r="3885" spans="2:8" s="41" customFormat="1">
      <c r="B3885" s="403" t="s">
        <v>8154</v>
      </c>
      <c r="C3885" s="404" t="s">
        <v>8155</v>
      </c>
      <c r="D3885" s="404" t="s">
        <v>8140</v>
      </c>
      <c r="E3885" s="404" t="s">
        <v>8141</v>
      </c>
      <c r="F3885" s="404" t="s">
        <v>2096</v>
      </c>
      <c r="G3885" s="367" t="s">
        <v>5107</v>
      </c>
      <c r="H3885" s="400" t="s">
        <v>5108</v>
      </c>
    </row>
    <row r="3886" spans="2:8" s="41" customFormat="1">
      <c r="B3886" s="403" t="s">
        <v>8156</v>
      </c>
      <c r="C3886" s="404" t="s">
        <v>8157</v>
      </c>
      <c r="D3886" s="404" t="s">
        <v>8140</v>
      </c>
      <c r="E3886" s="404" t="s">
        <v>8141</v>
      </c>
      <c r="F3886" s="404" t="s">
        <v>2096</v>
      </c>
      <c r="G3886" s="367" t="s">
        <v>5107</v>
      </c>
      <c r="H3886" s="400" t="s">
        <v>5108</v>
      </c>
    </row>
    <row r="3887" spans="2:8" s="41" customFormat="1">
      <c r="B3887" s="403" t="s">
        <v>8158</v>
      </c>
      <c r="C3887" s="404" t="s">
        <v>8159</v>
      </c>
      <c r="D3887" s="404" t="s">
        <v>8140</v>
      </c>
      <c r="E3887" s="404" t="s">
        <v>8141</v>
      </c>
      <c r="F3887" s="404" t="s">
        <v>2096</v>
      </c>
      <c r="G3887" s="367" t="s">
        <v>5107</v>
      </c>
      <c r="H3887" s="400" t="s">
        <v>5108</v>
      </c>
    </row>
    <row r="3888" spans="2:8" s="41" customFormat="1">
      <c r="B3888" s="403" t="s">
        <v>8160</v>
      </c>
      <c r="C3888" s="404" t="s">
        <v>8161</v>
      </c>
      <c r="D3888" s="404" t="s">
        <v>8140</v>
      </c>
      <c r="E3888" s="404" t="s">
        <v>8141</v>
      </c>
      <c r="F3888" s="404" t="s">
        <v>2096</v>
      </c>
      <c r="G3888" s="367" t="s">
        <v>5185</v>
      </c>
      <c r="H3888" s="400" t="s">
        <v>5186</v>
      </c>
    </row>
    <row r="3889" spans="2:8" s="41" customFormat="1">
      <c r="B3889" s="403" t="s">
        <v>8162</v>
      </c>
      <c r="C3889" s="404" t="s">
        <v>8163</v>
      </c>
      <c r="D3889" s="404" t="s">
        <v>8140</v>
      </c>
      <c r="E3889" s="404" t="s">
        <v>8141</v>
      </c>
      <c r="F3889" s="404" t="s">
        <v>2096</v>
      </c>
      <c r="G3889" s="367" t="s">
        <v>5185</v>
      </c>
      <c r="H3889" s="400" t="s">
        <v>5186</v>
      </c>
    </row>
    <row r="3890" spans="2:8" s="41" customFormat="1">
      <c r="B3890" s="403" t="s">
        <v>8164</v>
      </c>
      <c r="C3890" s="404" t="s">
        <v>8165</v>
      </c>
      <c r="D3890" s="404" t="s">
        <v>8166</v>
      </c>
      <c r="E3890" s="404" t="s">
        <v>8167</v>
      </c>
      <c r="F3890" s="404" t="s">
        <v>2096</v>
      </c>
      <c r="G3890" s="367" t="s">
        <v>5185</v>
      </c>
      <c r="H3890" s="400" t="s">
        <v>5186</v>
      </c>
    </row>
    <row r="3891" spans="2:8" s="41" customFormat="1">
      <c r="B3891" s="403" t="s">
        <v>8168</v>
      </c>
      <c r="C3891" s="404" t="s">
        <v>8169</v>
      </c>
      <c r="D3891" s="404" t="s">
        <v>8166</v>
      </c>
      <c r="E3891" s="404" t="s">
        <v>8167</v>
      </c>
      <c r="F3891" s="404" t="s">
        <v>2096</v>
      </c>
      <c r="G3891" s="367" t="s">
        <v>5185</v>
      </c>
      <c r="H3891" s="400" t="s">
        <v>5186</v>
      </c>
    </row>
    <row r="3892" spans="2:8" s="41" customFormat="1">
      <c r="B3892" s="403" t="s">
        <v>8170</v>
      </c>
      <c r="C3892" s="404" t="s">
        <v>8171</v>
      </c>
      <c r="D3892" s="404" t="s">
        <v>8166</v>
      </c>
      <c r="E3892" s="404" t="s">
        <v>8167</v>
      </c>
      <c r="F3892" s="404" t="s">
        <v>2096</v>
      </c>
      <c r="G3892" s="367" t="s">
        <v>5107</v>
      </c>
      <c r="H3892" s="400" t="s">
        <v>5108</v>
      </c>
    </row>
    <row r="3893" spans="2:8" s="41" customFormat="1">
      <c r="B3893" s="403" t="s">
        <v>8172</v>
      </c>
      <c r="C3893" s="404" t="s">
        <v>8173</v>
      </c>
      <c r="D3893" s="404" t="s">
        <v>8166</v>
      </c>
      <c r="E3893" s="404" t="s">
        <v>8167</v>
      </c>
      <c r="F3893" s="404" t="s">
        <v>2096</v>
      </c>
      <c r="G3893" s="367" t="s">
        <v>5107</v>
      </c>
      <c r="H3893" s="400" t="s">
        <v>5108</v>
      </c>
    </row>
    <row r="3894" spans="2:8" s="41" customFormat="1">
      <c r="B3894" s="403" t="s">
        <v>8174</v>
      </c>
      <c r="C3894" s="404" t="s">
        <v>8175</v>
      </c>
      <c r="D3894" s="404" t="s">
        <v>8166</v>
      </c>
      <c r="E3894" s="404" t="s">
        <v>8167</v>
      </c>
      <c r="F3894" s="404" t="s">
        <v>2096</v>
      </c>
      <c r="G3894" s="367" t="s">
        <v>5107</v>
      </c>
      <c r="H3894" s="400" t="s">
        <v>5108</v>
      </c>
    </row>
    <row r="3895" spans="2:8" s="41" customFormat="1">
      <c r="B3895" s="403" t="s">
        <v>8176</v>
      </c>
      <c r="C3895" s="404" t="s">
        <v>8177</v>
      </c>
      <c r="D3895" s="404" t="s">
        <v>8166</v>
      </c>
      <c r="E3895" s="404" t="s">
        <v>8167</v>
      </c>
      <c r="F3895" s="404" t="s">
        <v>2096</v>
      </c>
      <c r="G3895" s="367" t="s">
        <v>5185</v>
      </c>
      <c r="H3895" s="400" t="s">
        <v>5186</v>
      </c>
    </row>
    <row r="3896" spans="2:8" s="41" customFormat="1">
      <c r="B3896" s="403" t="s">
        <v>8178</v>
      </c>
      <c r="C3896" s="404" t="s">
        <v>8179</v>
      </c>
      <c r="D3896" s="404" t="s">
        <v>8166</v>
      </c>
      <c r="E3896" s="404" t="s">
        <v>8167</v>
      </c>
      <c r="F3896" s="404" t="s">
        <v>2096</v>
      </c>
      <c r="G3896" s="367" t="s">
        <v>5107</v>
      </c>
      <c r="H3896" s="400" t="s">
        <v>5108</v>
      </c>
    </row>
    <row r="3897" spans="2:8" s="41" customFormat="1">
      <c r="B3897" s="403" t="s">
        <v>8180</v>
      </c>
      <c r="C3897" s="404" t="s">
        <v>8181</v>
      </c>
      <c r="D3897" s="404" t="s">
        <v>8166</v>
      </c>
      <c r="E3897" s="404" t="s">
        <v>8167</v>
      </c>
      <c r="F3897" s="404" t="s">
        <v>2096</v>
      </c>
      <c r="G3897" s="367" t="s">
        <v>5107</v>
      </c>
      <c r="H3897" s="400" t="s">
        <v>5108</v>
      </c>
    </row>
    <row r="3898" spans="2:8" s="41" customFormat="1">
      <c r="B3898" s="403" t="s">
        <v>8182</v>
      </c>
      <c r="C3898" s="404" t="s">
        <v>8183</v>
      </c>
      <c r="D3898" s="404" t="s">
        <v>8166</v>
      </c>
      <c r="E3898" s="404" t="s">
        <v>8167</v>
      </c>
      <c r="F3898" s="404" t="s">
        <v>2096</v>
      </c>
      <c r="G3898" s="367" t="s">
        <v>5185</v>
      </c>
      <c r="H3898" s="400" t="s">
        <v>5186</v>
      </c>
    </row>
    <row r="3899" spans="2:8" s="41" customFormat="1">
      <c r="B3899" s="403" t="s">
        <v>8184</v>
      </c>
      <c r="C3899" s="404" t="s">
        <v>8185</v>
      </c>
      <c r="D3899" s="404" t="s">
        <v>8166</v>
      </c>
      <c r="E3899" s="404" t="s">
        <v>8167</v>
      </c>
      <c r="F3899" s="404" t="s">
        <v>2096</v>
      </c>
      <c r="G3899" s="367" t="s">
        <v>5185</v>
      </c>
      <c r="H3899" s="400" t="s">
        <v>5186</v>
      </c>
    </row>
    <row r="3900" spans="2:8" s="41" customFormat="1">
      <c r="B3900" s="403" t="s">
        <v>8186</v>
      </c>
      <c r="C3900" s="404" t="s">
        <v>8187</v>
      </c>
      <c r="D3900" s="404" t="s">
        <v>8188</v>
      </c>
      <c r="E3900" s="404" t="s">
        <v>8189</v>
      </c>
      <c r="F3900" s="404" t="s">
        <v>2096</v>
      </c>
      <c r="G3900" s="367" t="s">
        <v>5185</v>
      </c>
      <c r="H3900" s="400" t="s">
        <v>5186</v>
      </c>
    </row>
    <row r="3901" spans="2:8" s="41" customFormat="1">
      <c r="B3901" s="403" t="s">
        <v>8190</v>
      </c>
      <c r="C3901" s="404" t="s">
        <v>8191</v>
      </c>
      <c r="D3901" s="404" t="s">
        <v>8188</v>
      </c>
      <c r="E3901" s="404" t="s">
        <v>8189</v>
      </c>
      <c r="F3901" s="404" t="s">
        <v>2096</v>
      </c>
      <c r="G3901" s="367" t="s">
        <v>5185</v>
      </c>
      <c r="H3901" s="400" t="s">
        <v>5186</v>
      </c>
    </row>
    <row r="3902" spans="2:8" s="41" customFormat="1">
      <c r="B3902" s="403" t="s">
        <v>8192</v>
      </c>
      <c r="C3902" s="404" t="s">
        <v>8193</v>
      </c>
      <c r="D3902" s="404" t="s">
        <v>8188</v>
      </c>
      <c r="E3902" s="404" t="s">
        <v>8189</v>
      </c>
      <c r="F3902" s="404" t="s">
        <v>2096</v>
      </c>
      <c r="G3902" s="367" t="s">
        <v>5107</v>
      </c>
      <c r="H3902" s="400" t="s">
        <v>5108</v>
      </c>
    </row>
    <row r="3903" spans="2:8" s="41" customFormat="1">
      <c r="B3903" s="403" t="s">
        <v>8194</v>
      </c>
      <c r="C3903" s="404" t="s">
        <v>8195</v>
      </c>
      <c r="D3903" s="404" t="s">
        <v>8188</v>
      </c>
      <c r="E3903" s="404" t="s">
        <v>8189</v>
      </c>
      <c r="F3903" s="404" t="s">
        <v>2096</v>
      </c>
      <c r="G3903" s="367" t="s">
        <v>5185</v>
      </c>
      <c r="H3903" s="400" t="s">
        <v>5186</v>
      </c>
    </row>
    <row r="3904" spans="2:8" s="41" customFormat="1">
      <c r="B3904" s="403" t="s">
        <v>8196</v>
      </c>
      <c r="C3904" s="404" t="s">
        <v>8197</v>
      </c>
      <c r="D3904" s="404" t="s">
        <v>8188</v>
      </c>
      <c r="E3904" s="404" t="s">
        <v>8189</v>
      </c>
      <c r="F3904" s="404" t="s">
        <v>2096</v>
      </c>
      <c r="G3904" s="367" t="s">
        <v>5185</v>
      </c>
      <c r="H3904" s="400" t="s">
        <v>5186</v>
      </c>
    </row>
    <row r="3905" spans="2:8" s="41" customFormat="1">
      <c r="B3905" s="403" t="s">
        <v>8198</v>
      </c>
      <c r="C3905" s="404" t="s">
        <v>8199</v>
      </c>
      <c r="D3905" s="404" t="s">
        <v>8188</v>
      </c>
      <c r="E3905" s="404" t="s">
        <v>8189</v>
      </c>
      <c r="F3905" s="404" t="s">
        <v>2096</v>
      </c>
      <c r="G3905" s="367" t="s">
        <v>5107</v>
      </c>
      <c r="H3905" s="400" t="s">
        <v>5108</v>
      </c>
    </row>
    <row r="3906" spans="2:8" s="41" customFormat="1">
      <c r="B3906" s="403" t="s">
        <v>8200</v>
      </c>
      <c r="C3906" s="404" t="s">
        <v>8201</v>
      </c>
      <c r="D3906" s="404" t="s">
        <v>8188</v>
      </c>
      <c r="E3906" s="404" t="s">
        <v>8189</v>
      </c>
      <c r="F3906" s="404" t="s">
        <v>2096</v>
      </c>
      <c r="G3906" s="367" t="s">
        <v>5185</v>
      </c>
      <c r="H3906" s="400" t="s">
        <v>5186</v>
      </c>
    </row>
    <row r="3907" spans="2:8" s="41" customFormat="1">
      <c r="B3907" s="403" t="s">
        <v>8202</v>
      </c>
      <c r="C3907" s="404" t="s">
        <v>8203</v>
      </c>
      <c r="D3907" s="404" t="s">
        <v>8188</v>
      </c>
      <c r="E3907" s="404" t="s">
        <v>8189</v>
      </c>
      <c r="F3907" s="404" t="s">
        <v>2096</v>
      </c>
      <c r="G3907" s="367" t="s">
        <v>5107</v>
      </c>
      <c r="H3907" s="400" t="s">
        <v>5108</v>
      </c>
    </row>
    <row r="3908" spans="2:8" s="41" customFormat="1">
      <c r="B3908" s="403" t="s">
        <v>8204</v>
      </c>
      <c r="C3908" s="404" t="s">
        <v>8205</v>
      </c>
      <c r="D3908" s="404" t="s">
        <v>8188</v>
      </c>
      <c r="E3908" s="404" t="s">
        <v>8189</v>
      </c>
      <c r="F3908" s="404" t="s">
        <v>2096</v>
      </c>
      <c r="G3908" s="367" t="s">
        <v>5107</v>
      </c>
      <c r="H3908" s="400" t="s">
        <v>5108</v>
      </c>
    </row>
    <row r="3909" spans="2:8" s="41" customFormat="1">
      <c r="B3909" s="403" t="s">
        <v>8206</v>
      </c>
      <c r="C3909" s="404" t="s">
        <v>8207</v>
      </c>
      <c r="D3909" s="404" t="s">
        <v>8188</v>
      </c>
      <c r="E3909" s="404" t="s">
        <v>8189</v>
      </c>
      <c r="F3909" s="404" t="s">
        <v>2096</v>
      </c>
      <c r="G3909" s="367" t="s">
        <v>5107</v>
      </c>
      <c r="H3909" s="400" t="s">
        <v>5108</v>
      </c>
    </row>
    <row r="3910" spans="2:8" s="41" customFormat="1">
      <c r="B3910" s="403" t="s">
        <v>8208</v>
      </c>
      <c r="C3910" s="404" t="s">
        <v>8209</v>
      </c>
      <c r="D3910" s="404" t="s">
        <v>8188</v>
      </c>
      <c r="E3910" s="404" t="s">
        <v>8189</v>
      </c>
      <c r="F3910" s="404" t="s">
        <v>2096</v>
      </c>
      <c r="G3910" s="367" t="s">
        <v>5107</v>
      </c>
      <c r="H3910" s="400" t="s">
        <v>5108</v>
      </c>
    </row>
    <row r="3911" spans="2:8" s="41" customFormat="1">
      <c r="B3911" s="403" t="s">
        <v>8210</v>
      </c>
      <c r="C3911" s="404" t="s">
        <v>8211</v>
      </c>
      <c r="D3911" s="404" t="s">
        <v>8188</v>
      </c>
      <c r="E3911" s="404" t="s">
        <v>8189</v>
      </c>
      <c r="F3911" s="404" t="s">
        <v>2096</v>
      </c>
      <c r="G3911" s="367" t="s">
        <v>5107</v>
      </c>
      <c r="H3911" s="400" t="s">
        <v>5108</v>
      </c>
    </row>
    <row r="3912" spans="2:8" s="41" customFormat="1">
      <c r="B3912" s="403" t="s">
        <v>8212</v>
      </c>
      <c r="C3912" s="404" t="s">
        <v>8213</v>
      </c>
      <c r="D3912" s="404" t="s">
        <v>8188</v>
      </c>
      <c r="E3912" s="404" t="s">
        <v>8189</v>
      </c>
      <c r="F3912" s="404" t="s">
        <v>2096</v>
      </c>
      <c r="G3912" s="367" t="s">
        <v>5185</v>
      </c>
      <c r="H3912" s="400" t="s">
        <v>5186</v>
      </c>
    </row>
    <row r="3913" spans="2:8" s="41" customFormat="1">
      <c r="B3913" s="403" t="s">
        <v>8214</v>
      </c>
      <c r="C3913" s="404" t="s">
        <v>8215</v>
      </c>
      <c r="D3913" s="404" t="s">
        <v>8216</v>
      </c>
      <c r="E3913" s="404" t="s">
        <v>8217</v>
      </c>
      <c r="F3913" s="404" t="s">
        <v>2096</v>
      </c>
      <c r="G3913" s="367" t="s">
        <v>5185</v>
      </c>
      <c r="H3913" s="400" t="s">
        <v>5186</v>
      </c>
    </row>
    <row r="3914" spans="2:8" s="41" customFormat="1">
      <c r="B3914" s="403" t="s">
        <v>8218</v>
      </c>
      <c r="C3914" s="404" t="s">
        <v>8219</v>
      </c>
      <c r="D3914" s="404" t="s">
        <v>8216</v>
      </c>
      <c r="E3914" s="404" t="s">
        <v>8217</v>
      </c>
      <c r="F3914" s="404" t="s">
        <v>2096</v>
      </c>
      <c r="G3914" s="367" t="s">
        <v>5185</v>
      </c>
      <c r="H3914" s="400" t="s">
        <v>5186</v>
      </c>
    </row>
    <row r="3915" spans="2:8" s="41" customFormat="1">
      <c r="B3915" s="403" t="s">
        <v>8220</v>
      </c>
      <c r="C3915" s="404" t="s">
        <v>8221</v>
      </c>
      <c r="D3915" s="404" t="s">
        <v>8216</v>
      </c>
      <c r="E3915" s="404" t="s">
        <v>8217</v>
      </c>
      <c r="F3915" s="404" t="s">
        <v>2096</v>
      </c>
      <c r="G3915" s="367" t="s">
        <v>5182</v>
      </c>
      <c r="H3915" s="400" t="s">
        <v>5108</v>
      </c>
    </row>
    <row r="3916" spans="2:8" s="41" customFormat="1">
      <c r="B3916" s="403" t="s">
        <v>8222</v>
      </c>
      <c r="C3916" s="404" t="s">
        <v>8223</v>
      </c>
      <c r="D3916" s="404" t="s">
        <v>8216</v>
      </c>
      <c r="E3916" s="404" t="s">
        <v>8217</v>
      </c>
      <c r="F3916" s="404" t="s">
        <v>2096</v>
      </c>
      <c r="G3916" s="367" t="s">
        <v>5185</v>
      </c>
      <c r="H3916" s="400" t="s">
        <v>5186</v>
      </c>
    </row>
    <row r="3917" spans="2:8" s="41" customFormat="1">
      <c r="B3917" s="403" t="s">
        <v>8224</v>
      </c>
      <c r="C3917" s="404" t="s">
        <v>8225</v>
      </c>
      <c r="D3917" s="404" t="s">
        <v>8216</v>
      </c>
      <c r="E3917" s="404" t="s">
        <v>8217</v>
      </c>
      <c r="F3917" s="404" t="s">
        <v>2096</v>
      </c>
      <c r="G3917" s="367" t="s">
        <v>5185</v>
      </c>
      <c r="H3917" s="400" t="s">
        <v>5186</v>
      </c>
    </row>
    <row r="3918" spans="2:8" s="41" customFormat="1">
      <c r="B3918" s="403" t="s">
        <v>8226</v>
      </c>
      <c r="C3918" s="404" t="s">
        <v>8227</v>
      </c>
      <c r="D3918" s="404" t="s">
        <v>8216</v>
      </c>
      <c r="E3918" s="404" t="s">
        <v>8217</v>
      </c>
      <c r="F3918" s="404" t="s">
        <v>2096</v>
      </c>
      <c r="G3918" s="367" t="s">
        <v>5185</v>
      </c>
      <c r="H3918" s="400" t="s">
        <v>5186</v>
      </c>
    </row>
    <row r="3919" spans="2:8" s="41" customFormat="1">
      <c r="B3919" s="403" t="s">
        <v>8228</v>
      </c>
      <c r="C3919" s="404" t="s">
        <v>8229</v>
      </c>
      <c r="D3919" s="404" t="s">
        <v>8216</v>
      </c>
      <c r="E3919" s="404" t="s">
        <v>8217</v>
      </c>
      <c r="F3919" s="404" t="s">
        <v>2096</v>
      </c>
      <c r="G3919" s="367" t="s">
        <v>5185</v>
      </c>
      <c r="H3919" s="400" t="s">
        <v>5186</v>
      </c>
    </row>
    <row r="3920" spans="2:8" s="41" customFormat="1">
      <c r="B3920" s="403" t="s">
        <v>8230</v>
      </c>
      <c r="C3920" s="404" t="s">
        <v>8231</v>
      </c>
      <c r="D3920" s="404" t="s">
        <v>8216</v>
      </c>
      <c r="E3920" s="404" t="s">
        <v>8217</v>
      </c>
      <c r="F3920" s="404" t="s">
        <v>2096</v>
      </c>
      <c r="G3920" s="367" t="s">
        <v>5185</v>
      </c>
      <c r="H3920" s="400" t="s">
        <v>5186</v>
      </c>
    </row>
    <row r="3921" spans="2:8" s="41" customFormat="1">
      <c r="B3921" s="403" t="s">
        <v>8232</v>
      </c>
      <c r="C3921" s="404" t="s">
        <v>8233</v>
      </c>
      <c r="D3921" s="404" t="s">
        <v>8234</v>
      </c>
      <c r="E3921" s="404" t="s">
        <v>8235</v>
      </c>
      <c r="F3921" s="404" t="s">
        <v>2096</v>
      </c>
      <c r="G3921" s="367" t="s">
        <v>5185</v>
      </c>
      <c r="H3921" s="400" t="s">
        <v>5186</v>
      </c>
    </row>
    <row r="3922" spans="2:8" s="41" customFormat="1">
      <c r="B3922" s="403" t="s">
        <v>8236</v>
      </c>
      <c r="C3922" s="404" t="s">
        <v>8237</v>
      </c>
      <c r="D3922" s="404" t="s">
        <v>8234</v>
      </c>
      <c r="E3922" s="404" t="s">
        <v>8235</v>
      </c>
      <c r="F3922" s="404" t="s">
        <v>2096</v>
      </c>
      <c r="G3922" s="367" t="s">
        <v>5185</v>
      </c>
      <c r="H3922" s="400" t="s">
        <v>5186</v>
      </c>
    </row>
    <row r="3923" spans="2:8" s="41" customFormat="1">
      <c r="B3923" s="403" t="s">
        <v>8238</v>
      </c>
      <c r="C3923" s="404" t="s">
        <v>8239</v>
      </c>
      <c r="D3923" s="404" t="s">
        <v>8234</v>
      </c>
      <c r="E3923" s="404" t="s">
        <v>8235</v>
      </c>
      <c r="F3923" s="404" t="s">
        <v>2096</v>
      </c>
      <c r="G3923" s="367" t="s">
        <v>5182</v>
      </c>
      <c r="H3923" s="400" t="s">
        <v>5108</v>
      </c>
    </row>
    <row r="3924" spans="2:8" s="41" customFormat="1">
      <c r="B3924" s="403" t="s">
        <v>8240</v>
      </c>
      <c r="C3924" s="404" t="s">
        <v>8241</v>
      </c>
      <c r="D3924" s="404" t="s">
        <v>8234</v>
      </c>
      <c r="E3924" s="404" t="s">
        <v>8235</v>
      </c>
      <c r="F3924" s="404" t="s">
        <v>2096</v>
      </c>
      <c r="G3924" s="367" t="s">
        <v>5182</v>
      </c>
      <c r="H3924" s="400" t="s">
        <v>5108</v>
      </c>
    </row>
    <row r="3925" spans="2:8" s="41" customFormat="1">
      <c r="B3925" s="403" t="s">
        <v>8242</v>
      </c>
      <c r="C3925" s="404" t="s">
        <v>8243</v>
      </c>
      <c r="D3925" s="404" t="s">
        <v>8234</v>
      </c>
      <c r="E3925" s="404" t="s">
        <v>8235</v>
      </c>
      <c r="F3925" s="404" t="s">
        <v>2096</v>
      </c>
      <c r="G3925" s="367" t="s">
        <v>5185</v>
      </c>
      <c r="H3925" s="400" t="s">
        <v>5186</v>
      </c>
    </row>
    <row r="3926" spans="2:8" s="41" customFormat="1">
      <c r="B3926" s="403" t="s">
        <v>8244</v>
      </c>
      <c r="C3926" s="404" t="s">
        <v>8245</v>
      </c>
      <c r="D3926" s="404" t="s">
        <v>8234</v>
      </c>
      <c r="E3926" s="404" t="s">
        <v>8235</v>
      </c>
      <c r="F3926" s="404" t="s">
        <v>2096</v>
      </c>
      <c r="G3926" s="367" t="s">
        <v>5185</v>
      </c>
      <c r="H3926" s="400" t="s">
        <v>5186</v>
      </c>
    </row>
    <row r="3927" spans="2:8" s="41" customFormat="1">
      <c r="B3927" s="403" t="s">
        <v>8246</v>
      </c>
      <c r="C3927" s="404" t="s">
        <v>8247</v>
      </c>
      <c r="D3927" s="404" t="s">
        <v>8234</v>
      </c>
      <c r="E3927" s="404" t="s">
        <v>8235</v>
      </c>
      <c r="F3927" s="404" t="s">
        <v>2096</v>
      </c>
      <c r="G3927" s="367" t="s">
        <v>5185</v>
      </c>
      <c r="H3927" s="400" t="s">
        <v>5186</v>
      </c>
    </row>
    <row r="3928" spans="2:8" s="41" customFormat="1">
      <c r="B3928" s="403" t="s">
        <v>8248</v>
      </c>
      <c r="C3928" s="404" t="s">
        <v>8249</v>
      </c>
      <c r="D3928" s="404" t="s">
        <v>8250</v>
      </c>
      <c r="E3928" s="404" t="s">
        <v>8251</v>
      </c>
      <c r="F3928" s="404" t="s">
        <v>2096</v>
      </c>
      <c r="G3928" s="367" t="s">
        <v>5185</v>
      </c>
      <c r="H3928" s="400" t="s">
        <v>5186</v>
      </c>
    </row>
    <row r="3929" spans="2:8" s="41" customFormat="1">
      <c r="B3929" s="403" t="s">
        <v>8252</v>
      </c>
      <c r="C3929" s="404" t="s">
        <v>8253</v>
      </c>
      <c r="D3929" s="404" t="s">
        <v>8250</v>
      </c>
      <c r="E3929" s="404" t="s">
        <v>8251</v>
      </c>
      <c r="F3929" s="404" t="s">
        <v>2096</v>
      </c>
      <c r="G3929" s="367" t="s">
        <v>5185</v>
      </c>
      <c r="H3929" s="400" t="s">
        <v>5186</v>
      </c>
    </row>
    <row r="3930" spans="2:8" s="41" customFormat="1">
      <c r="B3930" s="403" t="s">
        <v>8254</v>
      </c>
      <c r="C3930" s="404" t="s">
        <v>8255</v>
      </c>
      <c r="D3930" s="404" t="s">
        <v>8250</v>
      </c>
      <c r="E3930" s="404" t="s">
        <v>8251</v>
      </c>
      <c r="F3930" s="404" t="s">
        <v>2096</v>
      </c>
      <c r="G3930" s="367" t="s">
        <v>5185</v>
      </c>
      <c r="H3930" s="400" t="s">
        <v>5186</v>
      </c>
    </row>
    <row r="3931" spans="2:8" s="41" customFormat="1">
      <c r="B3931" s="403" t="s">
        <v>8256</v>
      </c>
      <c r="C3931" s="404" t="s">
        <v>8257</v>
      </c>
      <c r="D3931" s="404" t="s">
        <v>8250</v>
      </c>
      <c r="E3931" s="404" t="s">
        <v>8251</v>
      </c>
      <c r="F3931" s="404" t="s">
        <v>2096</v>
      </c>
      <c r="G3931" s="367" t="s">
        <v>5107</v>
      </c>
      <c r="H3931" s="400" t="s">
        <v>5108</v>
      </c>
    </row>
    <row r="3932" spans="2:8" s="41" customFormat="1">
      <c r="B3932" s="403" t="s">
        <v>8258</v>
      </c>
      <c r="C3932" s="404" t="s">
        <v>8259</v>
      </c>
      <c r="D3932" s="404" t="s">
        <v>8250</v>
      </c>
      <c r="E3932" s="404" t="s">
        <v>8251</v>
      </c>
      <c r="F3932" s="404" t="s">
        <v>2096</v>
      </c>
      <c r="G3932" s="367" t="s">
        <v>5185</v>
      </c>
      <c r="H3932" s="400" t="s">
        <v>5186</v>
      </c>
    </row>
    <row r="3933" spans="2:8" s="41" customFormat="1">
      <c r="B3933" s="403" t="s">
        <v>8260</v>
      </c>
      <c r="C3933" s="404" t="s">
        <v>8261</v>
      </c>
      <c r="D3933" s="404" t="s">
        <v>8250</v>
      </c>
      <c r="E3933" s="404" t="s">
        <v>8251</v>
      </c>
      <c r="F3933" s="404" t="s">
        <v>2096</v>
      </c>
      <c r="G3933" s="367" t="s">
        <v>5107</v>
      </c>
      <c r="H3933" s="400" t="s">
        <v>5108</v>
      </c>
    </row>
    <row r="3934" spans="2:8" s="41" customFormat="1">
      <c r="B3934" s="403" t="s">
        <v>8262</v>
      </c>
      <c r="C3934" s="404" t="s">
        <v>8263</v>
      </c>
      <c r="D3934" s="404" t="s">
        <v>8250</v>
      </c>
      <c r="E3934" s="404" t="s">
        <v>8251</v>
      </c>
      <c r="F3934" s="404" t="s">
        <v>2096</v>
      </c>
      <c r="G3934" s="367" t="s">
        <v>5185</v>
      </c>
      <c r="H3934" s="400" t="s">
        <v>5186</v>
      </c>
    </row>
    <row r="3935" spans="2:8" s="41" customFormat="1">
      <c r="B3935" s="403" t="s">
        <v>8264</v>
      </c>
      <c r="C3935" s="404" t="s">
        <v>8265</v>
      </c>
      <c r="D3935" s="404" t="s">
        <v>8250</v>
      </c>
      <c r="E3935" s="404" t="s">
        <v>8251</v>
      </c>
      <c r="F3935" s="404" t="s">
        <v>2096</v>
      </c>
      <c r="G3935" s="367" t="s">
        <v>5185</v>
      </c>
      <c r="H3935" s="400" t="s">
        <v>5186</v>
      </c>
    </row>
    <row r="3936" spans="2:8" s="41" customFormat="1">
      <c r="B3936" s="403" t="s">
        <v>8266</v>
      </c>
      <c r="C3936" s="404" t="s">
        <v>8267</v>
      </c>
      <c r="D3936" s="404" t="s">
        <v>8250</v>
      </c>
      <c r="E3936" s="404" t="s">
        <v>8251</v>
      </c>
      <c r="F3936" s="404" t="s">
        <v>2096</v>
      </c>
      <c r="G3936" s="367" t="s">
        <v>5185</v>
      </c>
      <c r="H3936" s="400" t="s">
        <v>5186</v>
      </c>
    </row>
    <row r="3937" spans="2:8" s="41" customFormat="1">
      <c r="B3937" s="403" t="s">
        <v>8268</v>
      </c>
      <c r="C3937" s="404" t="s">
        <v>8269</v>
      </c>
      <c r="D3937" s="404" t="s">
        <v>8250</v>
      </c>
      <c r="E3937" s="404" t="s">
        <v>8251</v>
      </c>
      <c r="F3937" s="404" t="s">
        <v>2096</v>
      </c>
      <c r="G3937" s="367" t="s">
        <v>5185</v>
      </c>
      <c r="H3937" s="400" t="s">
        <v>5186</v>
      </c>
    </row>
    <row r="3938" spans="2:8" s="41" customFormat="1">
      <c r="B3938" s="403" t="s">
        <v>8270</v>
      </c>
      <c r="C3938" s="404" t="s">
        <v>8271</v>
      </c>
      <c r="D3938" s="404" t="s">
        <v>8250</v>
      </c>
      <c r="E3938" s="404" t="s">
        <v>8251</v>
      </c>
      <c r="F3938" s="404" t="s">
        <v>2096</v>
      </c>
      <c r="G3938" s="367" t="s">
        <v>5185</v>
      </c>
      <c r="H3938" s="400" t="s">
        <v>5186</v>
      </c>
    </row>
    <row r="3939" spans="2:8" s="41" customFormat="1">
      <c r="B3939" s="403" t="s">
        <v>8272</v>
      </c>
      <c r="C3939" s="404" t="s">
        <v>8273</v>
      </c>
      <c r="D3939" s="404" t="s">
        <v>8250</v>
      </c>
      <c r="E3939" s="404" t="s">
        <v>8251</v>
      </c>
      <c r="F3939" s="404" t="s">
        <v>2096</v>
      </c>
      <c r="G3939" s="367" t="s">
        <v>5182</v>
      </c>
      <c r="H3939" s="400" t="s">
        <v>5108</v>
      </c>
    </row>
    <row r="3940" spans="2:8" s="41" customFormat="1">
      <c r="B3940" s="403" t="s">
        <v>8274</v>
      </c>
      <c r="C3940" s="404" t="s">
        <v>8275</v>
      </c>
      <c r="D3940" s="404" t="s">
        <v>8250</v>
      </c>
      <c r="E3940" s="404" t="s">
        <v>8251</v>
      </c>
      <c r="F3940" s="404" t="s">
        <v>2096</v>
      </c>
      <c r="G3940" s="367" t="s">
        <v>5185</v>
      </c>
      <c r="H3940" s="400" t="s">
        <v>5186</v>
      </c>
    </row>
    <row r="3941" spans="2:8" s="41" customFormat="1">
      <c r="B3941" s="403" t="s">
        <v>8276</v>
      </c>
      <c r="C3941" s="404" t="s">
        <v>8277</v>
      </c>
      <c r="D3941" s="404" t="s">
        <v>8250</v>
      </c>
      <c r="E3941" s="404" t="s">
        <v>8251</v>
      </c>
      <c r="F3941" s="404" t="s">
        <v>2096</v>
      </c>
      <c r="G3941" s="367" t="s">
        <v>5185</v>
      </c>
      <c r="H3941" s="400" t="s">
        <v>5186</v>
      </c>
    </row>
    <row r="3942" spans="2:8" s="41" customFormat="1">
      <c r="B3942" s="403" t="s">
        <v>8278</v>
      </c>
      <c r="C3942" s="404" t="s">
        <v>8279</v>
      </c>
      <c r="D3942" s="404" t="s">
        <v>8280</v>
      </c>
      <c r="E3942" s="404" t="s">
        <v>8281</v>
      </c>
      <c r="F3942" s="404" t="s">
        <v>5750</v>
      </c>
      <c r="G3942" s="367" t="s">
        <v>5107</v>
      </c>
      <c r="H3942" s="400" t="s">
        <v>5108</v>
      </c>
    </row>
    <row r="3943" spans="2:8" s="41" customFormat="1">
      <c r="B3943" s="403" t="s">
        <v>8282</v>
      </c>
      <c r="C3943" s="404" t="s">
        <v>8283</v>
      </c>
      <c r="D3943" s="404" t="s">
        <v>8280</v>
      </c>
      <c r="E3943" s="404" t="s">
        <v>8281</v>
      </c>
      <c r="F3943" s="404" t="s">
        <v>5750</v>
      </c>
      <c r="G3943" s="367" t="s">
        <v>5185</v>
      </c>
      <c r="H3943" s="400" t="s">
        <v>5186</v>
      </c>
    </row>
    <row r="3944" spans="2:8" s="41" customFormat="1">
      <c r="B3944" s="403" t="s">
        <v>8284</v>
      </c>
      <c r="C3944" s="404" t="s">
        <v>8285</v>
      </c>
      <c r="D3944" s="404" t="s">
        <v>8280</v>
      </c>
      <c r="E3944" s="404" t="s">
        <v>8281</v>
      </c>
      <c r="F3944" s="404" t="s">
        <v>5750</v>
      </c>
      <c r="G3944" s="367" t="s">
        <v>5107</v>
      </c>
      <c r="H3944" s="400" t="s">
        <v>5108</v>
      </c>
    </row>
    <row r="3945" spans="2:8" s="41" customFormat="1">
      <c r="B3945" s="403" t="s">
        <v>8286</v>
      </c>
      <c r="C3945" s="404" t="s">
        <v>8287</v>
      </c>
      <c r="D3945" s="404" t="s">
        <v>8280</v>
      </c>
      <c r="E3945" s="404" t="s">
        <v>8281</v>
      </c>
      <c r="F3945" s="404" t="s">
        <v>5750</v>
      </c>
      <c r="G3945" s="367" t="s">
        <v>5107</v>
      </c>
      <c r="H3945" s="400" t="s">
        <v>5108</v>
      </c>
    </row>
    <row r="3946" spans="2:8" s="41" customFormat="1">
      <c r="B3946" s="403" t="s">
        <v>8288</v>
      </c>
      <c r="C3946" s="404" t="s">
        <v>8289</v>
      </c>
      <c r="D3946" s="404" t="s">
        <v>8280</v>
      </c>
      <c r="E3946" s="404" t="s">
        <v>8281</v>
      </c>
      <c r="F3946" s="404" t="s">
        <v>5750</v>
      </c>
      <c r="G3946" s="367" t="s">
        <v>5133</v>
      </c>
      <c r="H3946" s="400" t="s">
        <v>5108</v>
      </c>
    </row>
    <row r="3947" spans="2:8" s="41" customFormat="1">
      <c r="B3947" s="403" t="s">
        <v>8290</v>
      </c>
      <c r="C3947" s="404" t="s">
        <v>8291</v>
      </c>
      <c r="D3947" s="404" t="s">
        <v>8280</v>
      </c>
      <c r="E3947" s="404" t="s">
        <v>8281</v>
      </c>
      <c r="F3947" s="404" t="s">
        <v>5750</v>
      </c>
      <c r="G3947" s="367" t="s">
        <v>5133</v>
      </c>
      <c r="H3947" s="400" t="s">
        <v>5108</v>
      </c>
    </row>
    <row r="3948" spans="2:8" s="41" customFormat="1">
      <c r="B3948" s="403" t="s">
        <v>8292</v>
      </c>
      <c r="C3948" s="404" t="s">
        <v>8293</v>
      </c>
      <c r="D3948" s="404" t="s">
        <v>8280</v>
      </c>
      <c r="E3948" s="404" t="s">
        <v>8281</v>
      </c>
      <c r="F3948" s="404" t="s">
        <v>5750</v>
      </c>
      <c r="G3948" s="367" t="s">
        <v>5185</v>
      </c>
      <c r="H3948" s="400" t="s">
        <v>5186</v>
      </c>
    </row>
    <row r="3949" spans="2:8" s="41" customFormat="1">
      <c r="B3949" s="403" t="s">
        <v>8294</v>
      </c>
      <c r="C3949" s="404" t="s">
        <v>8295</v>
      </c>
      <c r="D3949" s="404" t="s">
        <v>8280</v>
      </c>
      <c r="E3949" s="404" t="s">
        <v>8281</v>
      </c>
      <c r="F3949" s="404" t="s">
        <v>5750</v>
      </c>
      <c r="G3949" s="367" t="s">
        <v>5133</v>
      </c>
      <c r="H3949" s="400" t="s">
        <v>5108</v>
      </c>
    </row>
    <row r="3950" spans="2:8" s="41" customFormat="1">
      <c r="B3950" s="403" t="s">
        <v>8296</v>
      </c>
      <c r="C3950" s="404" t="s">
        <v>8297</v>
      </c>
      <c r="D3950" s="404" t="s">
        <v>8280</v>
      </c>
      <c r="E3950" s="404" t="s">
        <v>8281</v>
      </c>
      <c r="F3950" s="404" t="s">
        <v>5750</v>
      </c>
      <c r="G3950" s="367" t="s">
        <v>5185</v>
      </c>
      <c r="H3950" s="400" t="s">
        <v>5186</v>
      </c>
    </row>
    <row r="3951" spans="2:8" s="41" customFormat="1">
      <c r="B3951" s="403" t="s">
        <v>8298</v>
      </c>
      <c r="C3951" s="404" t="s">
        <v>8299</v>
      </c>
      <c r="D3951" s="404" t="s">
        <v>8280</v>
      </c>
      <c r="E3951" s="404" t="s">
        <v>8281</v>
      </c>
      <c r="F3951" s="404" t="s">
        <v>5750</v>
      </c>
      <c r="G3951" s="367" t="s">
        <v>5185</v>
      </c>
      <c r="H3951" s="400" t="s">
        <v>5186</v>
      </c>
    </row>
    <row r="3952" spans="2:8" s="41" customFormat="1">
      <c r="B3952" s="403" t="s">
        <v>8300</v>
      </c>
      <c r="C3952" s="404" t="s">
        <v>8301</v>
      </c>
      <c r="D3952" s="404" t="s">
        <v>8280</v>
      </c>
      <c r="E3952" s="404" t="s">
        <v>8281</v>
      </c>
      <c r="F3952" s="404" t="s">
        <v>5750</v>
      </c>
      <c r="G3952" s="367" t="s">
        <v>5185</v>
      </c>
      <c r="H3952" s="400" t="s">
        <v>5186</v>
      </c>
    </row>
    <row r="3953" spans="2:8" s="41" customFormat="1">
      <c r="B3953" s="403" t="s">
        <v>8302</v>
      </c>
      <c r="C3953" s="404" t="s">
        <v>8303</v>
      </c>
      <c r="D3953" s="404" t="s">
        <v>8280</v>
      </c>
      <c r="E3953" s="404" t="s">
        <v>8281</v>
      </c>
      <c r="F3953" s="404" t="s">
        <v>5750</v>
      </c>
      <c r="G3953" s="367" t="s">
        <v>5133</v>
      </c>
      <c r="H3953" s="400" t="s">
        <v>5108</v>
      </c>
    </row>
    <row r="3954" spans="2:8" s="41" customFormat="1">
      <c r="B3954" s="403" t="s">
        <v>8304</v>
      </c>
      <c r="C3954" s="404" t="s">
        <v>8305</v>
      </c>
      <c r="D3954" s="404" t="s">
        <v>8280</v>
      </c>
      <c r="E3954" s="404" t="s">
        <v>8281</v>
      </c>
      <c r="F3954" s="404" t="s">
        <v>5750</v>
      </c>
      <c r="G3954" s="367" t="s">
        <v>5133</v>
      </c>
      <c r="H3954" s="400" t="s">
        <v>5108</v>
      </c>
    </row>
    <row r="3955" spans="2:8" s="41" customFormat="1">
      <c r="B3955" s="403" t="s">
        <v>8306</v>
      </c>
      <c r="C3955" s="404" t="s">
        <v>8307</v>
      </c>
      <c r="D3955" s="404" t="s">
        <v>8280</v>
      </c>
      <c r="E3955" s="404" t="s">
        <v>8281</v>
      </c>
      <c r="F3955" s="404" t="s">
        <v>5750</v>
      </c>
      <c r="G3955" s="367" t="s">
        <v>5185</v>
      </c>
      <c r="H3955" s="400" t="s">
        <v>5186</v>
      </c>
    </row>
    <row r="3956" spans="2:8" s="41" customFormat="1">
      <c r="B3956" s="403" t="s">
        <v>8308</v>
      </c>
      <c r="C3956" s="404" t="s">
        <v>8309</v>
      </c>
      <c r="D3956" s="404" t="s">
        <v>8280</v>
      </c>
      <c r="E3956" s="404" t="s">
        <v>8281</v>
      </c>
      <c r="F3956" s="404" t="s">
        <v>5750</v>
      </c>
      <c r="G3956" s="367" t="s">
        <v>5185</v>
      </c>
      <c r="H3956" s="400" t="s">
        <v>5186</v>
      </c>
    </row>
    <row r="3957" spans="2:8" s="41" customFormat="1">
      <c r="B3957" s="403" t="s">
        <v>8310</v>
      </c>
      <c r="C3957" s="404" t="s">
        <v>8311</v>
      </c>
      <c r="D3957" s="404" t="s">
        <v>8312</v>
      </c>
      <c r="E3957" s="404" t="s">
        <v>8313</v>
      </c>
      <c r="F3957" s="404" t="s">
        <v>5750</v>
      </c>
      <c r="G3957" s="367" t="s">
        <v>5185</v>
      </c>
      <c r="H3957" s="400" t="s">
        <v>5186</v>
      </c>
    </row>
    <row r="3958" spans="2:8" s="41" customFormat="1">
      <c r="B3958" s="403" t="s">
        <v>8314</v>
      </c>
      <c r="C3958" s="404" t="s">
        <v>8315</v>
      </c>
      <c r="D3958" s="404" t="s">
        <v>8312</v>
      </c>
      <c r="E3958" s="404" t="s">
        <v>8313</v>
      </c>
      <c r="F3958" s="404" t="s">
        <v>5750</v>
      </c>
      <c r="G3958" s="367" t="s">
        <v>5185</v>
      </c>
      <c r="H3958" s="400" t="s">
        <v>5186</v>
      </c>
    </row>
    <row r="3959" spans="2:8" s="41" customFormat="1">
      <c r="B3959" s="403" t="s">
        <v>8316</v>
      </c>
      <c r="C3959" s="404" t="s">
        <v>8317</v>
      </c>
      <c r="D3959" s="404" t="s">
        <v>8312</v>
      </c>
      <c r="E3959" s="404" t="s">
        <v>8313</v>
      </c>
      <c r="F3959" s="404" t="s">
        <v>5750</v>
      </c>
      <c r="G3959" s="367" t="s">
        <v>5185</v>
      </c>
      <c r="H3959" s="400" t="s">
        <v>5186</v>
      </c>
    </row>
    <row r="3960" spans="2:8" s="41" customFormat="1">
      <c r="B3960" s="403" t="s">
        <v>8318</v>
      </c>
      <c r="C3960" s="404" t="s">
        <v>8319</v>
      </c>
      <c r="D3960" s="404" t="s">
        <v>8312</v>
      </c>
      <c r="E3960" s="404" t="s">
        <v>8313</v>
      </c>
      <c r="F3960" s="404" t="s">
        <v>5750</v>
      </c>
      <c r="G3960" s="367" t="s">
        <v>5182</v>
      </c>
      <c r="H3960" s="400" t="s">
        <v>5108</v>
      </c>
    </row>
    <row r="3961" spans="2:8" s="41" customFormat="1">
      <c r="B3961" s="403" t="s">
        <v>8320</v>
      </c>
      <c r="C3961" s="404" t="s">
        <v>8321</v>
      </c>
      <c r="D3961" s="404" t="s">
        <v>8312</v>
      </c>
      <c r="E3961" s="404" t="s">
        <v>8313</v>
      </c>
      <c r="F3961" s="404" t="s">
        <v>5750</v>
      </c>
      <c r="G3961" s="367" t="s">
        <v>5185</v>
      </c>
      <c r="H3961" s="400" t="s">
        <v>5186</v>
      </c>
    </row>
    <row r="3962" spans="2:8" s="41" customFormat="1">
      <c r="B3962" s="403" t="s">
        <v>8322</v>
      </c>
      <c r="C3962" s="404" t="s">
        <v>8323</v>
      </c>
      <c r="D3962" s="404" t="s">
        <v>8312</v>
      </c>
      <c r="E3962" s="404" t="s">
        <v>8313</v>
      </c>
      <c r="F3962" s="404" t="s">
        <v>5750</v>
      </c>
      <c r="G3962" s="367" t="s">
        <v>5182</v>
      </c>
      <c r="H3962" s="400" t="s">
        <v>5108</v>
      </c>
    </row>
    <row r="3963" spans="2:8" s="41" customFormat="1">
      <c r="B3963" s="403" t="s">
        <v>8324</v>
      </c>
      <c r="C3963" s="404" t="s">
        <v>8325</v>
      </c>
      <c r="D3963" s="404" t="s">
        <v>8312</v>
      </c>
      <c r="E3963" s="404" t="s">
        <v>8313</v>
      </c>
      <c r="F3963" s="404" t="s">
        <v>5750</v>
      </c>
      <c r="G3963" s="367" t="s">
        <v>5185</v>
      </c>
      <c r="H3963" s="400" t="s">
        <v>5186</v>
      </c>
    </row>
    <row r="3964" spans="2:8" s="41" customFormat="1">
      <c r="B3964" s="403" t="s">
        <v>8326</v>
      </c>
      <c r="C3964" s="404" t="s">
        <v>8327</v>
      </c>
      <c r="D3964" s="404" t="s">
        <v>8312</v>
      </c>
      <c r="E3964" s="404" t="s">
        <v>8313</v>
      </c>
      <c r="F3964" s="404" t="s">
        <v>5750</v>
      </c>
      <c r="G3964" s="367" t="s">
        <v>5185</v>
      </c>
      <c r="H3964" s="400" t="s">
        <v>5186</v>
      </c>
    </row>
    <row r="3965" spans="2:8" s="41" customFormat="1">
      <c r="B3965" s="403" t="s">
        <v>8328</v>
      </c>
      <c r="C3965" s="404" t="s">
        <v>8329</v>
      </c>
      <c r="D3965" s="404" t="s">
        <v>8312</v>
      </c>
      <c r="E3965" s="404" t="s">
        <v>8313</v>
      </c>
      <c r="F3965" s="404" t="s">
        <v>5750</v>
      </c>
      <c r="G3965" s="367" t="s">
        <v>5107</v>
      </c>
      <c r="H3965" s="400" t="s">
        <v>5108</v>
      </c>
    </row>
    <row r="3966" spans="2:8" s="41" customFormat="1">
      <c r="B3966" s="403" t="s">
        <v>8330</v>
      </c>
      <c r="C3966" s="404" t="s">
        <v>8331</v>
      </c>
      <c r="D3966" s="404" t="s">
        <v>8312</v>
      </c>
      <c r="E3966" s="404" t="s">
        <v>8313</v>
      </c>
      <c r="F3966" s="404" t="s">
        <v>5750</v>
      </c>
      <c r="G3966" s="367" t="s">
        <v>5107</v>
      </c>
      <c r="H3966" s="400" t="s">
        <v>5108</v>
      </c>
    </row>
    <row r="3967" spans="2:8" s="41" customFormat="1">
      <c r="B3967" s="403" t="s">
        <v>8332</v>
      </c>
      <c r="C3967" s="404" t="s">
        <v>8333</v>
      </c>
      <c r="D3967" s="404" t="s">
        <v>8334</v>
      </c>
      <c r="E3967" s="404" t="s">
        <v>8335</v>
      </c>
      <c r="F3967" s="404" t="s">
        <v>5750</v>
      </c>
      <c r="G3967" s="367" t="s">
        <v>5333</v>
      </c>
      <c r="H3967" s="400" t="s">
        <v>5108</v>
      </c>
    </row>
    <row r="3968" spans="2:8" s="41" customFormat="1">
      <c r="B3968" s="403" t="s">
        <v>8336</v>
      </c>
      <c r="C3968" s="404" t="s">
        <v>8337</v>
      </c>
      <c r="D3968" s="404" t="s">
        <v>8334</v>
      </c>
      <c r="E3968" s="404" t="s">
        <v>8335</v>
      </c>
      <c r="F3968" s="404" t="s">
        <v>5750</v>
      </c>
      <c r="G3968" s="367" t="s">
        <v>5333</v>
      </c>
      <c r="H3968" s="400" t="s">
        <v>5108</v>
      </c>
    </row>
    <row r="3969" spans="2:8" s="41" customFormat="1">
      <c r="B3969" s="403" t="s">
        <v>8338</v>
      </c>
      <c r="C3969" s="404" t="s">
        <v>8339</v>
      </c>
      <c r="D3969" s="404" t="s">
        <v>8334</v>
      </c>
      <c r="E3969" s="404" t="s">
        <v>8335</v>
      </c>
      <c r="F3969" s="404" t="s">
        <v>5750</v>
      </c>
      <c r="G3969" s="367" t="s">
        <v>5333</v>
      </c>
      <c r="H3969" s="400" t="s">
        <v>5108</v>
      </c>
    </row>
    <row r="3970" spans="2:8" s="41" customFormat="1">
      <c r="B3970" s="403" t="s">
        <v>8340</v>
      </c>
      <c r="C3970" s="404" t="s">
        <v>8341</v>
      </c>
      <c r="D3970" s="404" t="s">
        <v>8334</v>
      </c>
      <c r="E3970" s="404" t="s">
        <v>8335</v>
      </c>
      <c r="F3970" s="404" t="s">
        <v>5750</v>
      </c>
      <c r="G3970" s="367" t="s">
        <v>5333</v>
      </c>
      <c r="H3970" s="400" t="s">
        <v>5108</v>
      </c>
    </row>
    <row r="3971" spans="2:8" s="41" customFormat="1">
      <c r="B3971" s="403" t="s">
        <v>8342</v>
      </c>
      <c r="C3971" s="404" t="s">
        <v>8343</v>
      </c>
      <c r="D3971" s="404" t="s">
        <v>8334</v>
      </c>
      <c r="E3971" s="404" t="s">
        <v>8335</v>
      </c>
      <c r="F3971" s="404" t="s">
        <v>5750</v>
      </c>
      <c r="G3971" s="367" t="s">
        <v>5333</v>
      </c>
      <c r="H3971" s="400" t="s">
        <v>5108</v>
      </c>
    </row>
    <row r="3972" spans="2:8" s="41" customFormat="1">
      <c r="B3972" s="403" t="s">
        <v>8344</v>
      </c>
      <c r="C3972" s="404" t="s">
        <v>8345</v>
      </c>
      <c r="D3972" s="404" t="s">
        <v>8334</v>
      </c>
      <c r="E3972" s="404" t="s">
        <v>8335</v>
      </c>
      <c r="F3972" s="404" t="s">
        <v>5750</v>
      </c>
      <c r="G3972" s="367" t="s">
        <v>5333</v>
      </c>
      <c r="H3972" s="400" t="s">
        <v>5108</v>
      </c>
    </row>
    <row r="3973" spans="2:8" s="41" customFormat="1">
      <c r="B3973" s="403" t="s">
        <v>8346</v>
      </c>
      <c r="C3973" s="404" t="s">
        <v>8347</v>
      </c>
      <c r="D3973" s="404" t="s">
        <v>8334</v>
      </c>
      <c r="E3973" s="404" t="s">
        <v>8335</v>
      </c>
      <c r="F3973" s="404" t="s">
        <v>5750</v>
      </c>
      <c r="G3973" s="367" t="s">
        <v>5333</v>
      </c>
      <c r="H3973" s="400" t="s">
        <v>5108</v>
      </c>
    </row>
    <row r="3974" spans="2:8" s="41" customFormat="1">
      <c r="B3974" s="403" t="s">
        <v>8348</v>
      </c>
      <c r="C3974" s="404" t="s">
        <v>8349</v>
      </c>
      <c r="D3974" s="404" t="s">
        <v>8334</v>
      </c>
      <c r="E3974" s="404" t="s">
        <v>8335</v>
      </c>
      <c r="F3974" s="404" t="s">
        <v>5750</v>
      </c>
      <c r="G3974" s="367" t="s">
        <v>5333</v>
      </c>
      <c r="H3974" s="400" t="s">
        <v>5108</v>
      </c>
    </row>
    <row r="3975" spans="2:8" s="41" customFormat="1">
      <c r="B3975" s="403" t="s">
        <v>8350</v>
      </c>
      <c r="C3975" s="404" t="s">
        <v>8351</v>
      </c>
      <c r="D3975" s="404" t="s">
        <v>8334</v>
      </c>
      <c r="E3975" s="404" t="s">
        <v>8335</v>
      </c>
      <c r="F3975" s="404" t="s">
        <v>5750</v>
      </c>
      <c r="G3975" s="367" t="s">
        <v>5333</v>
      </c>
      <c r="H3975" s="400" t="s">
        <v>5108</v>
      </c>
    </row>
    <row r="3976" spans="2:8" s="41" customFormat="1">
      <c r="B3976" s="403" t="s">
        <v>8352</v>
      </c>
      <c r="C3976" s="404" t="s">
        <v>8353</v>
      </c>
      <c r="D3976" s="404" t="s">
        <v>8334</v>
      </c>
      <c r="E3976" s="404" t="s">
        <v>8335</v>
      </c>
      <c r="F3976" s="404" t="s">
        <v>5750</v>
      </c>
      <c r="G3976" s="367" t="s">
        <v>5333</v>
      </c>
      <c r="H3976" s="400" t="s">
        <v>5108</v>
      </c>
    </row>
    <row r="3977" spans="2:8" s="41" customFormat="1">
      <c r="B3977" s="403" t="s">
        <v>8354</v>
      </c>
      <c r="C3977" s="404" t="s">
        <v>8355</v>
      </c>
      <c r="D3977" s="404" t="s">
        <v>8334</v>
      </c>
      <c r="E3977" s="404" t="s">
        <v>8335</v>
      </c>
      <c r="F3977" s="404" t="s">
        <v>5750</v>
      </c>
      <c r="G3977" s="367" t="s">
        <v>5333</v>
      </c>
      <c r="H3977" s="400" t="s">
        <v>5108</v>
      </c>
    </row>
    <row r="3978" spans="2:8" s="41" customFormat="1">
      <c r="B3978" s="403" t="s">
        <v>8356</v>
      </c>
      <c r="C3978" s="404" t="s">
        <v>8357</v>
      </c>
      <c r="D3978" s="404" t="s">
        <v>8334</v>
      </c>
      <c r="E3978" s="404" t="s">
        <v>8335</v>
      </c>
      <c r="F3978" s="404" t="s">
        <v>5750</v>
      </c>
      <c r="G3978" s="367" t="s">
        <v>5333</v>
      </c>
      <c r="H3978" s="400" t="s">
        <v>5108</v>
      </c>
    </row>
    <row r="3979" spans="2:8" s="41" customFormat="1">
      <c r="B3979" s="403" t="s">
        <v>8358</v>
      </c>
      <c r="C3979" s="404" t="s">
        <v>8359</v>
      </c>
      <c r="D3979" s="404" t="s">
        <v>8334</v>
      </c>
      <c r="E3979" s="404" t="s">
        <v>8335</v>
      </c>
      <c r="F3979" s="404" t="s">
        <v>5750</v>
      </c>
      <c r="G3979" s="367" t="s">
        <v>5333</v>
      </c>
      <c r="H3979" s="400" t="s">
        <v>5108</v>
      </c>
    </row>
    <row r="3980" spans="2:8" s="41" customFormat="1">
      <c r="B3980" s="403" t="s">
        <v>8360</v>
      </c>
      <c r="C3980" s="404" t="s">
        <v>8361</v>
      </c>
      <c r="D3980" s="404" t="s">
        <v>8362</v>
      </c>
      <c r="E3980" s="404" t="s">
        <v>8363</v>
      </c>
      <c r="F3980" s="404" t="s">
        <v>5750</v>
      </c>
      <c r="G3980" s="367" t="s">
        <v>5185</v>
      </c>
      <c r="H3980" s="400" t="s">
        <v>5186</v>
      </c>
    </row>
    <row r="3981" spans="2:8" s="41" customFormat="1">
      <c r="B3981" s="403" t="s">
        <v>8364</v>
      </c>
      <c r="C3981" s="404" t="s">
        <v>8365</v>
      </c>
      <c r="D3981" s="404" t="s">
        <v>8362</v>
      </c>
      <c r="E3981" s="404" t="s">
        <v>8363</v>
      </c>
      <c r="F3981" s="404" t="s">
        <v>5750</v>
      </c>
      <c r="G3981" s="367" t="s">
        <v>5185</v>
      </c>
      <c r="H3981" s="400" t="s">
        <v>5186</v>
      </c>
    </row>
    <row r="3982" spans="2:8" s="41" customFormat="1">
      <c r="B3982" s="403" t="s">
        <v>8366</v>
      </c>
      <c r="C3982" s="404" t="s">
        <v>8367</v>
      </c>
      <c r="D3982" s="404" t="s">
        <v>8362</v>
      </c>
      <c r="E3982" s="404" t="s">
        <v>8363</v>
      </c>
      <c r="F3982" s="404" t="s">
        <v>5750</v>
      </c>
      <c r="G3982" s="367" t="s">
        <v>5185</v>
      </c>
      <c r="H3982" s="400" t="s">
        <v>5186</v>
      </c>
    </row>
    <row r="3983" spans="2:8" s="41" customFormat="1">
      <c r="B3983" s="403" t="s">
        <v>8368</v>
      </c>
      <c r="C3983" s="404" t="s">
        <v>8369</v>
      </c>
      <c r="D3983" s="404" t="s">
        <v>8362</v>
      </c>
      <c r="E3983" s="404" t="s">
        <v>8363</v>
      </c>
      <c r="F3983" s="404" t="s">
        <v>5750</v>
      </c>
      <c r="G3983" s="367" t="s">
        <v>5185</v>
      </c>
      <c r="H3983" s="400" t="s">
        <v>5186</v>
      </c>
    </row>
    <row r="3984" spans="2:8" s="41" customFormat="1">
      <c r="B3984" s="403" t="s">
        <v>8370</v>
      </c>
      <c r="C3984" s="404" t="s">
        <v>8371</v>
      </c>
      <c r="D3984" s="404" t="s">
        <v>8362</v>
      </c>
      <c r="E3984" s="404" t="s">
        <v>8363</v>
      </c>
      <c r="F3984" s="404" t="s">
        <v>5750</v>
      </c>
      <c r="G3984" s="367" t="s">
        <v>5182</v>
      </c>
      <c r="H3984" s="400" t="s">
        <v>5108</v>
      </c>
    </row>
    <row r="3985" spans="2:8" s="41" customFormat="1">
      <c r="B3985" s="403" t="s">
        <v>8372</v>
      </c>
      <c r="C3985" s="404" t="s">
        <v>8373</v>
      </c>
      <c r="D3985" s="404" t="s">
        <v>8362</v>
      </c>
      <c r="E3985" s="404" t="s">
        <v>8363</v>
      </c>
      <c r="F3985" s="404" t="s">
        <v>5750</v>
      </c>
      <c r="G3985" s="367" t="s">
        <v>5185</v>
      </c>
      <c r="H3985" s="400" t="s">
        <v>5186</v>
      </c>
    </row>
    <row r="3986" spans="2:8" s="41" customFormat="1">
      <c r="B3986" s="403" t="s">
        <v>8374</v>
      </c>
      <c r="C3986" s="404" t="s">
        <v>8375</v>
      </c>
      <c r="D3986" s="404" t="s">
        <v>8362</v>
      </c>
      <c r="E3986" s="404" t="s">
        <v>8363</v>
      </c>
      <c r="F3986" s="404" t="s">
        <v>5750</v>
      </c>
      <c r="G3986" s="367" t="s">
        <v>5185</v>
      </c>
      <c r="H3986" s="400" t="s">
        <v>5186</v>
      </c>
    </row>
    <row r="3987" spans="2:8" s="41" customFormat="1">
      <c r="B3987" s="403" t="s">
        <v>8376</v>
      </c>
      <c r="C3987" s="404" t="s">
        <v>8377</v>
      </c>
      <c r="D3987" s="404" t="s">
        <v>8362</v>
      </c>
      <c r="E3987" s="404" t="s">
        <v>8363</v>
      </c>
      <c r="F3987" s="404" t="s">
        <v>5750</v>
      </c>
      <c r="G3987" s="367" t="s">
        <v>5185</v>
      </c>
      <c r="H3987" s="400" t="s">
        <v>5186</v>
      </c>
    </row>
    <row r="3988" spans="2:8" s="41" customFormat="1">
      <c r="B3988" s="403" t="s">
        <v>8378</v>
      </c>
      <c r="C3988" s="404" t="s">
        <v>8379</v>
      </c>
      <c r="D3988" s="404" t="s">
        <v>8362</v>
      </c>
      <c r="E3988" s="404" t="s">
        <v>8363</v>
      </c>
      <c r="F3988" s="404" t="s">
        <v>5750</v>
      </c>
      <c r="G3988" s="367" t="s">
        <v>5185</v>
      </c>
      <c r="H3988" s="400" t="s">
        <v>5186</v>
      </c>
    </row>
    <row r="3989" spans="2:8" s="41" customFormat="1">
      <c r="B3989" s="403" t="s">
        <v>8380</v>
      </c>
      <c r="C3989" s="404" t="s">
        <v>8381</v>
      </c>
      <c r="D3989" s="404" t="s">
        <v>8362</v>
      </c>
      <c r="E3989" s="404" t="s">
        <v>8363</v>
      </c>
      <c r="F3989" s="404" t="s">
        <v>5750</v>
      </c>
      <c r="G3989" s="367" t="s">
        <v>5185</v>
      </c>
      <c r="H3989" s="400" t="s">
        <v>5186</v>
      </c>
    </row>
    <row r="3990" spans="2:8" s="41" customFormat="1">
      <c r="B3990" s="403" t="s">
        <v>8382</v>
      </c>
      <c r="C3990" s="404" t="s">
        <v>8383</v>
      </c>
      <c r="D3990" s="404" t="s">
        <v>8384</v>
      </c>
      <c r="E3990" s="404" t="s">
        <v>8385</v>
      </c>
      <c r="F3990" s="404" t="s">
        <v>5750</v>
      </c>
      <c r="G3990" s="367" t="s">
        <v>5133</v>
      </c>
      <c r="H3990" s="400" t="s">
        <v>5108</v>
      </c>
    </row>
    <row r="3991" spans="2:8" s="41" customFormat="1">
      <c r="B3991" s="403" t="s">
        <v>8386</v>
      </c>
      <c r="C3991" s="404" t="s">
        <v>8387</v>
      </c>
      <c r="D3991" s="404" t="s">
        <v>8384</v>
      </c>
      <c r="E3991" s="404" t="s">
        <v>8385</v>
      </c>
      <c r="F3991" s="404" t="s">
        <v>5750</v>
      </c>
      <c r="G3991" s="367" t="s">
        <v>5133</v>
      </c>
      <c r="H3991" s="400" t="s">
        <v>5108</v>
      </c>
    </row>
    <row r="3992" spans="2:8" s="41" customFormat="1">
      <c r="B3992" s="403" t="s">
        <v>8388</v>
      </c>
      <c r="C3992" s="404" t="s">
        <v>8389</v>
      </c>
      <c r="D3992" s="404" t="s">
        <v>8384</v>
      </c>
      <c r="E3992" s="404" t="s">
        <v>8385</v>
      </c>
      <c r="F3992" s="404" t="s">
        <v>5750</v>
      </c>
      <c r="G3992" s="367" t="s">
        <v>5185</v>
      </c>
      <c r="H3992" s="400" t="s">
        <v>5186</v>
      </c>
    </row>
    <row r="3993" spans="2:8" s="41" customFormat="1">
      <c r="B3993" s="403" t="s">
        <v>8390</v>
      </c>
      <c r="C3993" s="404" t="s">
        <v>8391</v>
      </c>
      <c r="D3993" s="404" t="s">
        <v>8384</v>
      </c>
      <c r="E3993" s="404" t="s">
        <v>8385</v>
      </c>
      <c r="F3993" s="404" t="s">
        <v>5750</v>
      </c>
      <c r="G3993" s="367" t="s">
        <v>5185</v>
      </c>
      <c r="H3993" s="400" t="s">
        <v>5186</v>
      </c>
    </row>
    <row r="3994" spans="2:8" s="41" customFormat="1">
      <c r="B3994" s="403" t="s">
        <v>8392</v>
      </c>
      <c r="C3994" s="404" t="s">
        <v>8393</v>
      </c>
      <c r="D3994" s="404" t="s">
        <v>8384</v>
      </c>
      <c r="E3994" s="404" t="s">
        <v>8385</v>
      </c>
      <c r="F3994" s="404" t="s">
        <v>5750</v>
      </c>
      <c r="G3994" s="367" t="s">
        <v>5133</v>
      </c>
      <c r="H3994" s="400" t="s">
        <v>5108</v>
      </c>
    </row>
    <row r="3995" spans="2:8" s="41" customFormat="1">
      <c r="B3995" s="403" t="s">
        <v>8394</v>
      </c>
      <c r="C3995" s="404" t="s">
        <v>8395</v>
      </c>
      <c r="D3995" s="404" t="s">
        <v>8384</v>
      </c>
      <c r="E3995" s="404" t="s">
        <v>8385</v>
      </c>
      <c r="F3995" s="404" t="s">
        <v>5750</v>
      </c>
      <c r="G3995" s="367" t="s">
        <v>5133</v>
      </c>
      <c r="H3995" s="400" t="s">
        <v>5108</v>
      </c>
    </row>
    <row r="3996" spans="2:8" s="41" customFormat="1">
      <c r="B3996" s="403" t="s">
        <v>8396</v>
      </c>
      <c r="C3996" s="404" t="s">
        <v>8397</v>
      </c>
      <c r="D3996" s="404" t="s">
        <v>8384</v>
      </c>
      <c r="E3996" s="404" t="s">
        <v>8385</v>
      </c>
      <c r="F3996" s="404" t="s">
        <v>5750</v>
      </c>
      <c r="G3996" s="367" t="s">
        <v>5133</v>
      </c>
      <c r="H3996" s="400" t="s">
        <v>5108</v>
      </c>
    </row>
    <row r="3997" spans="2:8" s="41" customFormat="1">
      <c r="B3997" s="403" t="s">
        <v>8398</v>
      </c>
      <c r="C3997" s="404" t="s">
        <v>8399</v>
      </c>
      <c r="D3997" s="404" t="s">
        <v>8384</v>
      </c>
      <c r="E3997" s="404" t="s">
        <v>8385</v>
      </c>
      <c r="F3997" s="404" t="s">
        <v>5750</v>
      </c>
      <c r="G3997" s="367" t="s">
        <v>5333</v>
      </c>
      <c r="H3997" s="400" t="s">
        <v>5108</v>
      </c>
    </row>
    <row r="3998" spans="2:8" s="41" customFormat="1">
      <c r="B3998" s="403" t="s">
        <v>8400</v>
      </c>
      <c r="C3998" s="404" t="s">
        <v>8401</v>
      </c>
      <c r="D3998" s="404" t="s">
        <v>8384</v>
      </c>
      <c r="E3998" s="404" t="s">
        <v>8385</v>
      </c>
      <c r="F3998" s="404" t="s">
        <v>5750</v>
      </c>
      <c r="G3998" s="367" t="s">
        <v>5133</v>
      </c>
      <c r="H3998" s="400" t="s">
        <v>5108</v>
      </c>
    </row>
    <row r="3999" spans="2:8" s="41" customFormat="1">
      <c r="B3999" s="403" t="s">
        <v>8402</v>
      </c>
      <c r="C3999" s="404" t="s">
        <v>8403</v>
      </c>
      <c r="D3999" s="404" t="s">
        <v>8384</v>
      </c>
      <c r="E3999" s="404" t="s">
        <v>8385</v>
      </c>
      <c r="F3999" s="404" t="s">
        <v>5750</v>
      </c>
      <c r="G3999" s="367" t="s">
        <v>5133</v>
      </c>
      <c r="H3999" s="400" t="s">
        <v>5108</v>
      </c>
    </row>
    <row r="4000" spans="2:8" s="41" customFormat="1">
      <c r="B4000" s="403" t="s">
        <v>8404</v>
      </c>
      <c r="C4000" s="404" t="s">
        <v>8405</v>
      </c>
      <c r="D4000" s="404" t="s">
        <v>8384</v>
      </c>
      <c r="E4000" s="404" t="s">
        <v>8385</v>
      </c>
      <c r="F4000" s="404" t="s">
        <v>5750</v>
      </c>
      <c r="G4000" s="367" t="s">
        <v>5133</v>
      </c>
      <c r="H4000" s="400" t="s">
        <v>5108</v>
      </c>
    </row>
    <row r="4001" spans="2:8" s="41" customFormat="1">
      <c r="B4001" s="403" t="s">
        <v>8406</v>
      </c>
      <c r="C4001" s="404" t="s">
        <v>8407</v>
      </c>
      <c r="D4001" s="404" t="s">
        <v>8384</v>
      </c>
      <c r="E4001" s="404" t="s">
        <v>8385</v>
      </c>
      <c r="F4001" s="404" t="s">
        <v>5750</v>
      </c>
      <c r="G4001" s="367" t="s">
        <v>5133</v>
      </c>
      <c r="H4001" s="400" t="s">
        <v>5108</v>
      </c>
    </row>
    <row r="4002" spans="2:8" s="41" customFormat="1">
      <c r="B4002" s="403" t="s">
        <v>8408</v>
      </c>
      <c r="C4002" s="404" t="s">
        <v>8409</v>
      </c>
      <c r="D4002" s="404" t="s">
        <v>8384</v>
      </c>
      <c r="E4002" s="404" t="s">
        <v>8385</v>
      </c>
      <c r="F4002" s="404" t="s">
        <v>5750</v>
      </c>
      <c r="G4002" s="367" t="s">
        <v>5133</v>
      </c>
      <c r="H4002" s="400" t="s">
        <v>5108</v>
      </c>
    </row>
    <row r="4003" spans="2:8" s="41" customFormat="1">
      <c r="B4003" s="403" t="s">
        <v>8410</v>
      </c>
      <c r="C4003" s="404" t="s">
        <v>8411</v>
      </c>
      <c r="D4003" s="404" t="s">
        <v>8384</v>
      </c>
      <c r="E4003" s="404" t="s">
        <v>8385</v>
      </c>
      <c r="F4003" s="404" t="s">
        <v>5750</v>
      </c>
      <c r="G4003" s="367" t="s">
        <v>5133</v>
      </c>
      <c r="H4003" s="400" t="s">
        <v>5108</v>
      </c>
    </row>
    <row r="4004" spans="2:8" s="41" customFormat="1">
      <c r="B4004" s="403" t="s">
        <v>8412</v>
      </c>
      <c r="C4004" s="404" t="s">
        <v>8413</v>
      </c>
      <c r="D4004" s="404" t="s">
        <v>8414</v>
      </c>
      <c r="E4004" s="404" t="s">
        <v>8415</v>
      </c>
      <c r="F4004" s="404" t="s">
        <v>5750</v>
      </c>
      <c r="G4004" s="367" t="s">
        <v>5185</v>
      </c>
      <c r="H4004" s="400" t="s">
        <v>5186</v>
      </c>
    </row>
    <row r="4005" spans="2:8" s="41" customFormat="1">
      <c r="B4005" s="403" t="s">
        <v>8416</v>
      </c>
      <c r="C4005" s="404" t="s">
        <v>8417</v>
      </c>
      <c r="D4005" s="404" t="s">
        <v>8414</v>
      </c>
      <c r="E4005" s="404" t="s">
        <v>8415</v>
      </c>
      <c r="F4005" s="404" t="s">
        <v>5750</v>
      </c>
      <c r="G4005" s="367" t="s">
        <v>5107</v>
      </c>
      <c r="H4005" s="400" t="s">
        <v>5108</v>
      </c>
    </row>
    <row r="4006" spans="2:8" s="41" customFormat="1">
      <c r="B4006" s="403" t="s">
        <v>8418</v>
      </c>
      <c r="C4006" s="404" t="s">
        <v>8419</v>
      </c>
      <c r="D4006" s="404" t="s">
        <v>8414</v>
      </c>
      <c r="E4006" s="404" t="s">
        <v>8415</v>
      </c>
      <c r="F4006" s="404" t="s">
        <v>5750</v>
      </c>
      <c r="G4006" s="367" t="s">
        <v>5107</v>
      </c>
      <c r="H4006" s="400" t="s">
        <v>5108</v>
      </c>
    </row>
    <row r="4007" spans="2:8" s="41" customFormat="1">
      <c r="B4007" s="403" t="s">
        <v>8420</v>
      </c>
      <c r="C4007" s="404" t="s">
        <v>8421</v>
      </c>
      <c r="D4007" s="404" t="s">
        <v>8414</v>
      </c>
      <c r="E4007" s="404" t="s">
        <v>8415</v>
      </c>
      <c r="F4007" s="404" t="s">
        <v>5750</v>
      </c>
      <c r="G4007" s="367" t="s">
        <v>5185</v>
      </c>
      <c r="H4007" s="400" t="s">
        <v>5186</v>
      </c>
    </row>
    <row r="4008" spans="2:8" s="41" customFormat="1">
      <c r="B4008" s="403" t="s">
        <v>8422</v>
      </c>
      <c r="C4008" s="404" t="s">
        <v>8423</v>
      </c>
      <c r="D4008" s="404" t="s">
        <v>8414</v>
      </c>
      <c r="E4008" s="404" t="s">
        <v>8415</v>
      </c>
      <c r="F4008" s="404" t="s">
        <v>5750</v>
      </c>
      <c r="G4008" s="367" t="s">
        <v>5185</v>
      </c>
      <c r="H4008" s="400" t="s">
        <v>5186</v>
      </c>
    </row>
    <row r="4009" spans="2:8" s="41" customFormat="1">
      <c r="B4009" s="403" t="s">
        <v>8424</v>
      </c>
      <c r="C4009" s="404" t="s">
        <v>8425</v>
      </c>
      <c r="D4009" s="404" t="s">
        <v>8414</v>
      </c>
      <c r="E4009" s="404" t="s">
        <v>8415</v>
      </c>
      <c r="F4009" s="404" t="s">
        <v>5750</v>
      </c>
      <c r="G4009" s="367" t="s">
        <v>5185</v>
      </c>
      <c r="H4009" s="400" t="s">
        <v>5186</v>
      </c>
    </row>
    <row r="4010" spans="2:8" s="41" customFormat="1">
      <c r="B4010" s="403" t="s">
        <v>8426</v>
      </c>
      <c r="C4010" s="404" t="s">
        <v>8427</v>
      </c>
      <c r="D4010" s="404" t="s">
        <v>8414</v>
      </c>
      <c r="E4010" s="404" t="s">
        <v>8415</v>
      </c>
      <c r="F4010" s="404" t="s">
        <v>5750</v>
      </c>
      <c r="G4010" s="367" t="s">
        <v>5185</v>
      </c>
      <c r="H4010" s="400" t="s">
        <v>5186</v>
      </c>
    </row>
    <row r="4011" spans="2:8" s="41" customFormat="1">
      <c r="B4011" s="403" t="s">
        <v>8428</v>
      </c>
      <c r="C4011" s="404" t="s">
        <v>8429</v>
      </c>
      <c r="D4011" s="404" t="s">
        <v>8414</v>
      </c>
      <c r="E4011" s="404" t="s">
        <v>8415</v>
      </c>
      <c r="F4011" s="404" t="s">
        <v>5750</v>
      </c>
      <c r="G4011" s="367" t="s">
        <v>5182</v>
      </c>
      <c r="H4011" s="400" t="s">
        <v>5108</v>
      </c>
    </row>
    <row r="4012" spans="2:8" s="41" customFormat="1">
      <c r="B4012" s="403" t="s">
        <v>8430</v>
      </c>
      <c r="C4012" s="404" t="s">
        <v>8431</v>
      </c>
      <c r="D4012" s="404" t="s">
        <v>8414</v>
      </c>
      <c r="E4012" s="404" t="s">
        <v>8415</v>
      </c>
      <c r="F4012" s="404" t="s">
        <v>5750</v>
      </c>
      <c r="G4012" s="367" t="s">
        <v>5182</v>
      </c>
      <c r="H4012" s="400" t="s">
        <v>5108</v>
      </c>
    </row>
    <row r="4013" spans="2:8" s="41" customFormat="1">
      <c r="B4013" s="403" t="s">
        <v>8432</v>
      </c>
      <c r="C4013" s="404" t="s">
        <v>8433</v>
      </c>
      <c r="D4013" s="404" t="s">
        <v>8414</v>
      </c>
      <c r="E4013" s="404" t="s">
        <v>8415</v>
      </c>
      <c r="F4013" s="404" t="s">
        <v>5750</v>
      </c>
      <c r="G4013" s="367" t="s">
        <v>5185</v>
      </c>
      <c r="H4013" s="400" t="s">
        <v>5186</v>
      </c>
    </row>
    <row r="4014" spans="2:8" s="41" customFormat="1">
      <c r="B4014" s="403" t="s">
        <v>8434</v>
      </c>
      <c r="C4014" s="404" t="s">
        <v>8435</v>
      </c>
      <c r="D4014" s="404" t="s">
        <v>8436</v>
      </c>
      <c r="E4014" s="404" t="s">
        <v>8437</v>
      </c>
      <c r="F4014" s="404" t="s">
        <v>5750</v>
      </c>
      <c r="G4014" s="367" t="s">
        <v>5185</v>
      </c>
      <c r="H4014" s="400" t="s">
        <v>5186</v>
      </c>
    </row>
    <row r="4015" spans="2:8" s="41" customFormat="1">
      <c r="B4015" s="403" t="s">
        <v>8438</v>
      </c>
      <c r="C4015" s="404" t="s">
        <v>8439</v>
      </c>
      <c r="D4015" s="404" t="s">
        <v>8436</v>
      </c>
      <c r="E4015" s="404" t="s">
        <v>8437</v>
      </c>
      <c r="F4015" s="404" t="s">
        <v>5750</v>
      </c>
      <c r="G4015" s="367" t="s">
        <v>5185</v>
      </c>
      <c r="H4015" s="400" t="s">
        <v>5186</v>
      </c>
    </row>
    <row r="4016" spans="2:8" s="41" customFormat="1">
      <c r="B4016" s="403" t="s">
        <v>8440</v>
      </c>
      <c r="C4016" s="404" t="s">
        <v>8441</v>
      </c>
      <c r="D4016" s="404" t="s">
        <v>8436</v>
      </c>
      <c r="E4016" s="404" t="s">
        <v>8437</v>
      </c>
      <c r="F4016" s="404" t="s">
        <v>5750</v>
      </c>
      <c r="G4016" s="367" t="s">
        <v>5185</v>
      </c>
      <c r="H4016" s="400" t="s">
        <v>5186</v>
      </c>
    </row>
    <row r="4017" spans="2:8" s="41" customFormat="1">
      <c r="B4017" s="403" t="s">
        <v>8442</v>
      </c>
      <c r="C4017" s="404" t="s">
        <v>8443</v>
      </c>
      <c r="D4017" s="404" t="s">
        <v>8436</v>
      </c>
      <c r="E4017" s="404" t="s">
        <v>8437</v>
      </c>
      <c r="F4017" s="404" t="s">
        <v>5750</v>
      </c>
      <c r="G4017" s="367" t="s">
        <v>5185</v>
      </c>
      <c r="H4017" s="400" t="s">
        <v>5186</v>
      </c>
    </row>
    <row r="4018" spans="2:8" s="41" customFormat="1">
      <c r="B4018" s="403" t="s">
        <v>8444</v>
      </c>
      <c r="C4018" s="404" t="s">
        <v>8445</v>
      </c>
      <c r="D4018" s="404" t="s">
        <v>8436</v>
      </c>
      <c r="E4018" s="404" t="s">
        <v>8437</v>
      </c>
      <c r="F4018" s="404" t="s">
        <v>5750</v>
      </c>
      <c r="G4018" s="367" t="s">
        <v>5182</v>
      </c>
      <c r="H4018" s="400" t="s">
        <v>5108</v>
      </c>
    </row>
    <row r="4019" spans="2:8" s="41" customFormat="1">
      <c r="B4019" s="403" t="s">
        <v>8446</v>
      </c>
      <c r="C4019" s="404" t="s">
        <v>8447</v>
      </c>
      <c r="D4019" s="404" t="s">
        <v>8436</v>
      </c>
      <c r="E4019" s="404" t="s">
        <v>8437</v>
      </c>
      <c r="F4019" s="404" t="s">
        <v>5750</v>
      </c>
      <c r="G4019" s="367" t="s">
        <v>5185</v>
      </c>
      <c r="H4019" s="400" t="s">
        <v>5186</v>
      </c>
    </row>
    <row r="4020" spans="2:8" s="41" customFormat="1">
      <c r="B4020" s="403" t="s">
        <v>8448</v>
      </c>
      <c r="C4020" s="404" t="s">
        <v>8449</v>
      </c>
      <c r="D4020" s="404" t="s">
        <v>8436</v>
      </c>
      <c r="E4020" s="404" t="s">
        <v>8437</v>
      </c>
      <c r="F4020" s="404" t="s">
        <v>5750</v>
      </c>
      <c r="G4020" s="367" t="s">
        <v>5185</v>
      </c>
      <c r="H4020" s="400" t="s">
        <v>5186</v>
      </c>
    </row>
    <row r="4021" spans="2:8" s="41" customFormat="1">
      <c r="B4021" s="403" t="s">
        <v>8450</v>
      </c>
      <c r="C4021" s="404" t="s">
        <v>8451</v>
      </c>
      <c r="D4021" s="404" t="s">
        <v>8436</v>
      </c>
      <c r="E4021" s="404" t="s">
        <v>8437</v>
      </c>
      <c r="F4021" s="404" t="s">
        <v>5750</v>
      </c>
      <c r="G4021" s="367" t="s">
        <v>5185</v>
      </c>
      <c r="H4021" s="400" t="s">
        <v>5186</v>
      </c>
    </row>
    <row r="4022" spans="2:8" s="41" customFormat="1">
      <c r="B4022" s="403" t="s">
        <v>8452</v>
      </c>
      <c r="C4022" s="404" t="s">
        <v>8453</v>
      </c>
      <c r="D4022" s="404" t="s">
        <v>8436</v>
      </c>
      <c r="E4022" s="404" t="s">
        <v>8437</v>
      </c>
      <c r="F4022" s="404" t="s">
        <v>5750</v>
      </c>
      <c r="G4022" s="367" t="s">
        <v>5185</v>
      </c>
      <c r="H4022" s="400" t="s">
        <v>5186</v>
      </c>
    </row>
    <row r="4023" spans="2:8" s="41" customFormat="1">
      <c r="B4023" s="403" t="s">
        <v>8454</v>
      </c>
      <c r="C4023" s="404" t="s">
        <v>8455</v>
      </c>
      <c r="D4023" s="404" t="s">
        <v>8436</v>
      </c>
      <c r="E4023" s="404" t="s">
        <v>8437</v>
      </c>
      <c r="F4023" s="404" t="s">
        <v>5750</v>
      </c>
      <c r="G4023" s="367" t="s">
        <v>5185</v>
      </c>
      <c r="H4023" s="400" t="s">
        <v>5186</v>
      </c>
    </row>
    <row r="4024" spans="2:8" s="41" customFormat="1">
      <c r="B4024" s="403" t="s">
        <v>8456</v>
      </c>
      <c r="C4024" s="404" t="s">
        <v>8457</v>
      </c>
      <c r="D4024" s="404" t="s">
        <v>8436</v>
      </c>
      <c r="E4024" s="404" t="s">
        <v>8437</v>
      </c>
      <c r="F4024" s="404" t="s">
        <v>5750</v>
      </c>
      <c r="G4024" s="367" t="s">
        <v>5182</v>
      </c>
      <c r="H4024" s="400" t="s">
        <v>5108</v>
      </c>
    </row>
    <row r="4025" spans="2:8" s="41" customFormat="1">
      <c r="B4025" s="403" t="s">
        <v>8458</v>
      </c>
      <c r="C4025" s="404" t="s">
        <v>8459</v>
      </c>
      <c r="D4025" s="404" t="s">
        <v>8436</v>
      </c>
      <c r="E4025" s="404" t="s">
        <v>8437</v>
      </c>
      <c r="F4025" s="404" t="s">
        <v>5750</v>
      </c>
      <c r="G4025" s="367" t="s">
        <v>5185</v>
      </c>
      <c r="H4025" s="400" t="s">
        <v>5186</v>
      </c>
    </row>
    <row r="4026" spans="2:8" s="41" customFormat="1">
      <c r="B4026" s="403" t="s">
        <v>8460</v>
      </c>
      <c r="C4026" s="404" t="s">
        <v>8461</v>
      </c>
      <c r="D4026" s="404" t="s">
        <v>8462</v>
      </c>
      <c r="E4026" s="404" t="s">
        <v>8463</v>
      </c>
      <c r="F4026" s="404" t="s">
        <v>5750</v>
      </c>
      <c r="G4026" s="367" t="s">
        <v>5185</v>
      </c>
      <c r="H4026" s="400" t="s">
        <v>5186</v>
      </c>
    </row>
    <row r="4027" spans="2:8" s="41" customFormat="1">
      <c r="B4027" s="403" t="s">
        <v>8464</v>
      </c>
      <c r="C4027" s="404" t="s">
        <v>8465</v>
      </c>
      <c r="D4027" s="404" t="s">
        <v>8462</v>
      </c>
      <c r="E4027" s="404" t="s">
        <v>8463</v>
      </c>
      <c r="F4027" s="404" t="s">
        <v>5750</v>
      </c>
      <c r="G4027" s="367" t="s">
        <v>5185</v>
      </c>
      <c r="H4027" s="400" t="s">
        <v>5186</v>
      </c>
    </row>
    <row r="4028" spans="2:8" s="41" customFormat="1">
      <c r="B4028" s="403" t="s">
        <v>8466</v>
      </c>
      <c r="C4028" s="404" t="s">
        <v>8467</v>
      </c>
      <c r="D4028" s="404" t="s">
        <v>8462</v>
      </c>
      <c r="E4028" s="404" t="s">
        <v>8463</v>
      </c>
      <c r="F4028" s="404" t="s">
        <v>5750</v>
      </c>
      <c r="G4028" s="367" t="s">
        <v>5185</v>
      </c>
      <c r="H4028" s="400" t="s">
        <v>5186</v>
      </c>
    </row>
    <row r="4029" spans="2:8" s="41" customFormat="1">
      <c r="B4029" s="403" t="s">
        <v>8468</v>
      </c>
      <c r="C4029" s="404" t="s">
        <v>8469</v>
      </c>
      <c r="D4029" s="404" t="s">
        <v>8462</v>
      </c>
      <c r="E4029" s="404" t="s">
        <v>8463</v>
      </c>
      <c r="F4029" s="404" t="s">
        <v>5750</v>
      </c>
      <c r="G4029" s="367" t="s">
        <v>5185</v>
      </c>
      <c r="H4029" s="400" t="s">
        <v>5186</v>
      </c>
    </row>
    <row r="4030" spans="2:8" s="41" customFormat="1">
      <c r="B4030" s="403" t="s">
        <v>8470</v>
      </c>
      <c r="C4030" s="404" t="s">
        <v>8471</v>
      </c>
      <c r="D4030" s="404" t="s">
        <v>8462</v>
      </c>
      <c r="E4030" s="404" t="s">
        <v>8463</v>
      </c>
      <c r="F4030" s="404" t="s">
        <v>5750</v>
      </c>
      <c r="G4030" s="367" t="s">
        <v>5185</v>
      </c>
      <c r="H4030" s="400" t="s">
        <v>5186</v>
      </c>
    </row>
    <row r="4031" spans="2:8" s="41" customFormat="1">
      <c r="B4031" s="403" t="s">
        <v>8472</v>
      </c>
      <c r="C4031" s="404" t="s">
        <v>8473</v>
      </c>
      <c r="D4031" s="404" t="s">
        <v>8462</v>
      </c>
      <c r="E4031" s="404" t="s">
        <v>8463</v>
      </c>
      <c r="F4031" s="404" t="s">
        <v>5750</v>
      </c>
      <c r="G4031" s="367" t="s">
        <v>5185</v>
      </c>
      <c r="H4031" s="400" t="s">
        <v>5186</v>
      </c>
    </row>
    <row r="4032" spans="2:8" s="41" customFormat="1">
      <c r="B4032" s="403" t="s">
        <v>8474</v>
      </c>
      <c r="C4032" s="404" t="s">
        <v>8475</v>
      </c>
      <c r="D4032" s="404" t="s">
        <v>8462</v>
      </c>
      <c r="E4032" s="404" t="s">
        <v>8463</v>
      </c>
      <c r="F4032" s="404" t="s">
        <v>5750</v>
      </c>
      <c r="G4032" s="367" t="s">
        <v>5107</v>
      </c>
      <c r="H4032" s="400" t="s">
        <v>5108</v>
      </c>
    </row>
    <row r="4033" spans="2:8" s="41" customFormat="1">
      <c r="B4033" s="403" t="s">
        <v>8476</v>
      </c>
      <c r="C4033" s="404" t="s">
        <v>8477</v>
      </c>
      <c r="D4033" s="404" t="s">
        <v>8462</v>
      </c>
      <c r="E4033" s="404" t="s">
        <v>8463</v>
      </c>
      <c r="F4033" s="404" t="s">
        <v>5750</v>
      </c>
      <c r="G4033" s="367" t="s">
        <v>5107</v>
      </c>
      <c r="H4033" s="400" t="s">
        <v>5108</v>
      </c>
    </row>
    <row r="4034" spans="2:8" s="41" customFormat="1">
      <c r="B4034" s="403" t="s">
        <v>8478</v>
      </c>
      <c r="C4034" s="404" t="s">
        <v>8479</v>
      </c>
      <c r="D4034" s="404" t="s">
        <v>8462</v>
      </c>
      <c r="E4034" s="404" t="s">
        <v>8463</v>
      </c>
      <c r="F4034" s="404" t="s">
        <v>5750</v>
      </c>
      <c r="G4034" s="367" t="s">
        <v>5107</v>
      </c>
      <c r="H4034" s="400" t="s">
        <v>5108</v>
      </c>
    </row>
    <row r="4035" spans="2:8" s="41" customFormat="1">
      <c r="B4035" s="403" t="s">
        <v>8480</v>
      </c>
      <c r="C4035" s="404" t="s">
        <v>8481</v>
      </c>
      <c r="D4035" s="404" t="s">
        <v>8462</v>
      </c>
      <c r="E4035" s="404" t="s">
        <v>8463</v>
      </c>
      <c r="F4035" s="404" t="s">
        <v>5750</v>
      </c>
      <c r="G4035" s="367" t="s">
        <v>5185</v>
      </c>
      <c r="H4035" s="400" t="s">
        <v>5186</v>
      </c>
    </row>
    <row r="4036" spans="2:8" s="41" customFormat="1">
      <c r="B4036" s="403" t="s">
        <v>8482</v>
      </c>
      <c r="C4036" s="404" t="s">
        <v>8483</v>
      </c>
      <c r="D4036" s="404" t="s">
        <v>8484</v>
      </c>
      <c r="E4036" s="404" t="s">
        <v>8485</v>
      </c>
      <c r="F4036" s="404" t="s">
        <v>6131</v>
      </c>
      <c r="G4036" s="367" t="s">
        <v>5185</v>
      </c>
      <c r="H4036" s="400" t="s">
        <v>5186</v>
      </c>
    </row>
    <row r="4037" spans="2:8" s="41" customFormat="1">
      <c r="B4037" s="403" t="s">
        <v>8486</v>
      </c>
      <c r="C4037" s="404" t="s">
        <v>8487</v>
      </c>
      <c r="D4037" s="404" t="s">
        <v>8484</v>
      </c>
      <c r="E4037" s="404" t="s">
        <v>8485</v>
      </c>
      <c r="F4037" s="404" t="s">
        <v>6131</v>
      </c>
      <c r="G4037" s="367" t="s">
        <v>5185</v>
      </c>
      <c r="H4037" s="400" t="s">
        <v>5186</v>
      </c>
    </row>
    <row r="4038" spans="2:8" s="41" customFormat="1">
      <c r="B4038" s="403" t="s">
        <v>8488</v>
      </c>
      <c r="C4038" s="404" t="s">
        <v>8489</v>
      </c>
      <c r="D4038" s="404" t="s">
        <v>8484</v>
      </c>
      <c r="E4038" s="404" t="s">
        <v>8485</v>
      </c>
      <c r="F4038" s="404" t="s">
        <v>6131</v>
      </c>
      <c r="G4038" s="367" t="s">
        <v>5185</v>
      </c>
      <c r="H4038" s="400" t="s">
        <v>5186</v>
      </c>
    </row>
    <row r="4039" spans="2:8" s="41" customFormat="1">
      <c r="B4039" s="403" t="s">
        <v>8490</v>
      </c>
      <c r="C4039" s="404" t="s">
        <v>8491</v>
      </c>
      <c r="D4039" s="404" t="s">
        <v>8484</v>
      </c>
      <c r="E4039" s="404" t="s">
        <v>8485</v>
      </c>
      <c r="F4039" s="404" t="s">
        <v>6131</v>
      </c>
      <c r="G4039" s="367" t="s">
        <v>5185</v>
      </c>
      <c r="H4039" s="400" t="s">
        <v>5186</v>
      </c>
    </row>
    <row r="4040" spans="2:8" s="41" customFormat="1">
      <c r="B4040" s="403" t="s">
        <v>8492</v>
      </c>
      <c r="C4040" s="404" t="s">
        <v>8493</v>
      </c>
      <c r="D4040" s="404" t="s">
        <v>8484</v>
      </c>
      <c r="E4040" s="404" t="s">
        <v>8485</v>
      </c>
      <c r="F4040" s="404" t="s">
        <v>6131</v>
      </c>
      <c r="G4040" s="367" t="s">
        <v>5185</v>
      </c>
      <c r="H4040" s="400" t="s">
        <v>5186</v>
      </c>
    </row>
    <row r="4041" spans="2:8" s="41" customFormat="1">
      <c r="B4041" s="403" t="s">
        <v>8494</v>
      </c>
      <c r="C4041" s="404" t="s">
        <v>8495</v>
      </c>
      <c r="D4041" s="404" t="s">
        <v>8484</v>
      </c>
      <c r="E4041" s="404" t="s">
        <v>8485</v>
      </c>
      <c r="F4041" s="404" t="s">
        <v>6131</v>
      </c>
      <c r="G4041" s="367" t="s">
        <v>5185</v>
      </c>
      <c r="H4041" s="400" t="s">
        <v>5186</v>
      </c>
    </row>
    <row r="4042" spans="2:8" s="41" customFormat="1">
      <c r="B4042" s="403" t="s">
        <v>8496</v>
      </c>
      <c r="C4042" s="404" t="s">
        <v>8497</v>
      </c>
      <c r="D4042" s="404" t="s">
        <v>8484</v>
      </c>
      <c r="E4042" s="404" t="s">
        <v>8485</v>
      </c>
      <c r="F4042" s="404" t="s">
        <v>6131</v>
      </c>
      <c r="G4042" s="367" t="s">
        <v>5185</v>
      </c>
      <c r="H4042" s="400" t="s">
        <v>5186</v>
      </c>
    </row>
    <row r="4043" spans="2:8" s="41" customFormat="1">
      <c r="B4043" s="403" t="s">
        <v>8498</v>
      </c>
      <c r="C4043" s="404" t="s">
        <v>8499</v>
      </c>
      <c r="D4043" s="404" t="s">
        <v>8484</v>
      </c>
      <c r="E4043" s="404" t="s">
        <v>8485</v>
      </c>
      <c r="F4043" s="404" t="s">
        <v>6131</v>
      </c>
      <c r="G4043" s="367" t="s">
        <v>5185</v>
      </c>
      <c r="H4043" s="400" t="s">
        <v>5186</v>
      </c>
    </row>
    <row r="4044" spans="2:8" s="41" customFormat="1">
      <c r="B4044" s="403" t="s">
        <v>8500</v>
      </c>
      <c r="C4044" s="404" t="s">
        <v>8501</v>
      </c>
      <c r="D4044" s="404" t="s">
        <v>8484</v>
      </c>
      <c r="E4044" s="404" t="s">
        <v>8485</v>
      </c>
      <c r="F4044" s="404" t="s">
        <v>6131</v>
      </c>
      <c r="G4044" s="367" t="s">
        <v>5185</v>
      </c>
      <c r="H4044" s="400" t="s">
        <v>5186</v>
      </c>
    </row>
    <row r="4045" spans="2:8" s="41" customFormat="1">
      <c r="B4045" s="403" t="s">
        <v>8502</v>
      </c>
      <c r="C4045" s="404" t="s">
        <v>8503</v>
      </c>
      <c r="D4045" s="404" t="s">
        <v>8484</v>
      </c>
      <c r="E4045" s="404" t="s">
        <v>8485</v>
      </c>
      <c r="F4045" s="404" t="s">
        <v>6131</v>
      </c>
      <c r="G4045" s="367" t="s">
        <v>5185</v>
      </c>
      <c r="H4045" s="400" t="s">
        <v>5186</v>
      </c>
    </row>
    <row r="4046" spans="2:8" s="41" customFormat="1">
      <c r="B4046" s="403" t="s">
        <v>8504</v>
      </c>
      <c r="C4046" s="404" t="s">
        <v>8505</v>
      </c>
      <c r="D4046" s="404" t="s">
        <v>8484</v>
      </c>
      <c r="E4046" s="404" t="s">
        <v>8485</v>
      </c>
      <c r="F4046" s="404" t="s">
        <v>6131</v>
      </c>
      <c r="G4046" s="367" t="s">
        <v>5182</v>
      </c>
      <c r="H4046" s="400" t="s">
        <v>5108</v>
      </c>
    </row>
    <row r="4047" spans="2:8" s="41" customFormat="1">
      <c r="B4047" s="403" t="s">
        <v>8506</v>
      </c>
      <c r="C4047" s="404" t="s">
        <v>8507</v>
      </c>
      <c r="D4047" s="404" t="s">
        <v>8484</v>
      </c>
      <c r="E4047" s="404" t="s">
        <v>8485</v>
      </c>
      <c r="F4047" s="404" t="s">
        <v>6131</v>
      </c>
      <c r="G4047" s="367" t="s">
        <v>5182</v>
      </c>
      <c r="H4047" s="400" t="s">
        <v>5108</v>
      </c>
    </row>
    <row r="4048" spans="2:8" s="41" customFormat="1">
      <c r="B4048" s="403" t="s">
        <v>8508</v>
      </c>
      <c r="C4048" s="404" t="s">
        <v>8509</v>
      </c>
      <c r="D4048" s="404" t="s">
        <v>8484</v>
      </c>
      <c r="E4048" s="404" t="s">
        <v>8485</v>
      </c>
      <c r="F4048" s="404" t="s">
        <v>6131</v>
      </c>
      <c r="G4048" s="367" t="s">
        <v>5185</v>
      </c>
      <c r="H4048" s="400" t="s">
        <v>5186</v>
      </c>
    </row>
    <row r="4049" spans="2:8" s="41" customFormat="1">
      <c r="B4049" s="403" t="s">
        <v>8510</v>
      </c>
      <c r="C4049" s="404" t="s">
        <v>8511</v>
      </c>
      <c r="D4049" s="404" t="s">
        <v>8484</v>
      </c>
      <c r="E4049" s="404" t="s">
        <v>8485</v>
      </c>
      <c r="F4049" s="404" t="s">
        <v>6131</v>
      </c>
      <c r="G4049" s="367" t="s">
        <v>5185</v>
      </c>
      <c r="H4049" s="400" t="s">
        <v>5186</v>
      </c>
    </row>
    <row r="4050" spans="2:8" s="41" customFormat="1">
      <c r="B4050" s="403" t="s">
        <v>8512</v>
      </c>
      <c r="C4050" s="404" t="s">
        <v>8513</v>
      </c>
      <c r="D4050" s="404" t="s">
        <v>8484</v>
      </c>
      <c r="E4050" s="404" t="s">
        <v>8485</v>
      </c>
      <c r="F4050" s="404" t="s">
        <v>6131</v>
      </c>
      <c r="G4050" s="367" t="s">
        <v>5107</v>
      </c>
      <c r="H4050" s="400" t="s">
        <v>5108</v>
      </c>
    </row>
    <row r="4051" spans="2:8" s="41" customFormat="1">
      <c r="B4051" s="403" t="s">
        <v>8514</v>
      </c>
      <c r="C4051" s="404" t="s">
        <v>8515</v>
      </c>
      <c r="D4051" s="404" t="s">
        <v>8484</v>
      </c>
      <c r="E4051" s="404" t="s">
        <v>8485</v>
      </c>
      <c r="F4051" s="404" t="s">
        <v>6131</v>
      </c>
      <c r="G4051" s="367" t="s">
        <v>5107</v>
      </c>
      <c r="H4051" s="400" t="s">
        <v>5108</v>
      </c>
    </row>
    <row r="4052" spans="2:8" s="41" customFormat="1">
      <c r="B4052" s="403" t="s">
        <v>8516</v>
      </c>
      <c r="C4052" s="404" t="s">
        <v>8517</v>
      </c>
      <c r="D4052" s="404" t="s">
        <v>8484</v>
      </c>
      <c r="E4052" s="404" t="s">
        <v>8485</v>
      </c>
      <c r="F4052" s="404" t="s">
        <v>6131</v>
      </c>
      <c r="G4052" s="367" t="s">
        <v>5185</v>
      </c>
      <c r="H4052" s="400" t="s">
        <v>5186</v>
      </c>
    </row>
    <row r="4053" spans="2:8" s="41" customFormat="1">
      <c r="B4053" s="403" t="s">
        <v>8518</v>
      </c>
      <c r="C4053" s="404" t="s">
        <v>8519</v>
      </c>
      <c r="D4053" s="404" t="s">
        <v>8484</v>
      </c>
      <c r="E4053" s="404" t="s">
        <v>8485</v>
      </c>
      <c r="F4053" s="404" t="s">
        <v>6131</v>
      </c>
      <c r="G4053" s="367" t="s">
        <v>5107</v>
      </c>
      <c r="H4053" s="400" t="s">
        <v>5108</v>
      </c>
    </row>
    <row r="4054" spans="2:8" s="41" customFormat="1">
      <c r="B4054" s="403" t="s">
        <v>8520</v>
      </c>
      <c r="C4054" s="404" t="s">
        <v>8521</v>
      </c>
      <c r="D4054" s="404" t="s">
        <v>8484</v>
      </c>
      <c r="E4054" s="404" t="s">
        <v>8485</v>
      </c>
      <c r="F4054" s="404" t="s">
        <v>6131</v>
      </c>
      <c r="G4054" s="367" t="s">
        <v>5107</v>
      </c>
      <c r="H4054" s="400" t="s">
        <v>5108</v>
      </c>
    </row>
    <row r="4055" spans="2:8" s="41" customFormat="1">
      <c r="B4055" s="403" t="s">
        <v>8522</v>
      </c>
      <c r="C4055" s="404" t="s">
        <v>8523</v>
      </c>
      <c r="D4055" s="404" t="s">
        <v>8484</v>
      </c>
      <c r="E4055" s="404" t="s">
        <v>8485</v>
      </c>
      <c r="F4055" s="404" t="s">
        <v>6131</v>
      </c>
      <c r="G4055" s="367" t="s">
        <v>5107</v>
      </c>
      <c r="H4055" s="400" t="s">
        <v>5108</v>
      </c>
    </row>
    <row r="4056" spans="2:8" s="41" customFormat="1">
      <c r="B4056" s="403" t="s">
        <v>8524</v>
      </c>
      <c r="C4056" s="404" t="s">
        <v>8525</v>
      </c>
      <c r="D4056" s="404" t="s">
        <v>8526</v>
      </c>
      <c r="E4056" s="404" t="s">
        <v>8527</v>
      </c>
      <c r="F4056" s="404" t="s">
        <v>6131</v>
      </c>
      <c r="G4056" s="367" t="s">
        <v>5333</v>
      </c>
      <c r="H4056" s="400" t="s">
        <v>5108</v>
      </c>
    </row>
    <row r="4057" spans="2:8" s="41" customFormat="1">
      <c r="B4057" s="403" t="s">
        <v>8528</v>
      </c>
      <c r="C4057" s="404" t="s">
        <v>8529</v>
      </c>
      <c r="D4057" s="404" t="s">
        <v>8526</v>
      </c>
      <c r="E4057" s="404" t="s">
        <v>8527</v>
      </c>
      <c r="F4057" s="404" t="s">
        <v>6131</v>
      </c>
      <c r="G4057" s="367" t="s">
        <v>5333</v>
      </c>
      <c r="H4057" s="400" t="s">
        <v>5108</v>
      </c>
    </row>
    <row r="4058" spans="2:8" s="41" customFormat="1">
      <c r="B4058" s="403" t="s">
        <v>8530</v>
      </c>
      <c r="C4058" s="404" t="s">
        <v>8531</v>
      </c>
      <c r="D4058" s="404" t="s">
        <v>8526</v>
      </c>
      <c r="E4058" s="404" t="s">
        <v>8527</v>
      </c>
      <c r="F4058" s="404" t="s">
        <v>6131</v>
      </c>
      <c r="G4058" s="367" t="s">
        <v>5333</v>
      </c>
      <c r="H4058" s="400" t="s">
        <v>5108</v>
      </c>
    </row>
    <row r="4059" spans="2:8" s="41" customFormat="1">
      <c r="B4059" s="403" t="s">
        <v>8532</v>
      </c>
      <c r="C4059" s="404" t="s">
        <v>8533</v>
      </c>
      <c r="D4059" s="404" t="s">
        <v>8526</v>
      </c>
      <c r="E4059" s="404" t="s">
        <v>8527</v>
      </c>
      <c r="F4059" s="404" t="s">
        <v>6131</v>
      </c>
      <c r="G4059" s="367" t="s">
        <v>5333</v>
      </c>
      <c r="H4059" s="400" t="s">
        <v>5108</v>
      </c>
    </row>
    <row r="4060" spans="2:8" s="41" customFormat="1">
      <c r="B4060" s="403" t="s">
        <v>8534</v>
      </c>
      <c r="C4060" s="404" t="s">
        <v>8535</v>
      </c>
      <c r="D4060" s="404" t="s">
        <v>8526</v>
      </c>
      <c r="E4060" s="404" t="s">
        <v>8527</v>
      </c>
      <c r="F4060" s="404" t="s">
        <v>6131</v>
      </c>
      <c r="G4060" s="367" t="s">
        <v>5333</v>
      </c>
      <c r="H4060" s="400" t="s">
        <v>5108</v>
      </c>
    </row>
    <row r="4061" spans="2:8" s="41" customFormat="1">
      <c r="B4061" s="403" t="s">
        <v>8536</v>
      </c>
      <c r="C4061" s="404" t="s">
        <v>8537</v>
      </c>
      <c r="D4061" s="404" t="s">
        <v>8526</v>
      </c>
      <c r="E4061" s="404" t="s">
        <v>8527</v>
      </c>
      <c r="F4061" s="404" t="s">
        <v>6131</v>
      </c>
      <c r="G4061" s="367" t="s">
        <v>5333</v>
      </c>
      <c r="H4061" s="400" t="s">
        <v>5108</v>
      </c>
    </row>
    <row r="4062" spans="2:8" s="41" customFormat="1">
      <c r="B4062" s="403" t="s">
        <v>8538</v>
      </c>
      <c r="C4062" s="404" t="s">
        <v>8539</v>
      </c>
      <c r="D4062" s="404" t="s">
        <v>8526</v>
      </c>
      <c r="E4062" s="404" t="s">
        <v>8527</v>
      </c>
      <c r="F4062" s="404" t="s">
        <v>6131</v>
      </c>
      <c r="G4062" s="367" t="s">
        <v>5333</v>
      </c>
      <c r="H4062" s="400" t="s">
        <v>5108</v>
      </c>
    </row>
    <row r="4063" spans="2:8" s="41" customFormat="1">
      <c r="B4063" s="403" t="s">
        <v>8540</v>
      </c>
      <c r="C4063" s="404" t="s">
        <v>8541</v>
      </c>
      <c r="D4063" s="404" t="s">
        <v>8526</v>
      </c>
      <c r="E4063" s="404" t="s">
        <v>8527</v>
      </c>
      <c r="F4063" s="404" t="s">
        <v>6131</v>
      </c>
      <c r="G4063" s="367" t="s">
        <v>5333</v>
      </c>
      <c r="H4063" s="400" t="s">
        <v>5108</v>
      </c>
    </row>
    <row r="4064" spans="2:8" s="41" customFormat="1">
      <c r="B4064" s="403" t="s">
        <v>8542</v>
      </c>
      <c r="C4064" s="404" t="s">
        <v>8543</v>
      </c>
      <c r="D4064" s="404" t="s">
        <v>8526</v>
      </c>
      <c r="E4064" s="404" t="s">
        <v>8527</v>
      </c>
      <c r="F4064" s="404" t="s">
        <v>6131</v>
      </c>
      <c r="G4064" s="367" t="s">
        <v>5333</v>
      </c>
      <c r="H4064" s="400" t="s">
        <v>5108</v>
      </c>
    </row>
    <row r="4065" spans="2:8" s="41" customFormat="1">
      <c r="B4065" s="403" t="s">
        <v>8544</v>
      </c>
      <c r="C4065" s="404" t="s">
        <v>8545</v>
      </c>
      <c r="D4065" s="404" t="s">
        <v>8526</v>
      </c>
      <c r="E4065" s="404" t="s">
        <v>8527</v>
      </c>
      <c r="F4065" s="404" t="s">
        <v>6131</v>
      </c>
      <c r="G4065" s="367" t="s">
        <v>5333</v>
      </c>
      <c r="H4065" s="400" t="s">
        <v>5108</v>
      </c>
    </row>
    <row r="4066" spans="2:8" s="41" customFormat="1">
      <c r="B4066" s="403" t="s">
        <v>8546</v>
      </c>
      <c r="C4066" s="404" t="s">
        <v>8547</v>
      </c>
      <c r="D4066" s="404" t="s">
        <v>8526</v>
      </c>
      <c r="E4066" s="404" t="s">
        <v>8527</v>
      </c>
      <c r="F4066" s="404" t="s">
        <v>6131</v>
      </c>
      <c r="G4066" s="367" t="s">
        <v>5333</v>
      </c>
      <c r="H4066" s="400" t="s">
        <v>5108</v>
      </c>
    </row>
    <row r="4067" spans="2:8" s="41" customFormat="1">
      <c r="B4067" s="403" t="s">
        <v>8548</v>
      </c>
      <c r="C4067" s="404" t="s">
        <v>8549</v>
      </c>
      <c r="D4067" s="404" t="s">
        <v>8526</v>
      </c>
      <c r="E4067" s="404" t="s">
        <v>8527</v>
      </c>
      <c r="F4067" s="404" t="s">
        <v>6131</v>
      </c>
      <c r="G4067" s="367" t="s">
        <v>5333</v>
      </c>
      <c r="H4067" s="400" t="s">
        <v>5108</v>
      </c>
    </row>
    <row r="4068" spans="2:8" s="41" customFormat="1">
      <c r="B4068" s="403" t="s">
        <v>8550</v>
      </c>
      <c r="C4068" s="404" t="s">
        <v>8551</v>
      </c>
      <c r="D4068" s="404" t="s">
        <v>8526</v>
      </c>
      <c r="E4068" s="404" t="s">
        <v>8527</v>
      </c>
      <c r="F4068" s="404" t="s">
        <v>6131</v>
      </c>
      <c r="G4068" s="367" t="s">
        <v>5333</v>
      </c>
      <c r="H4068" s="400" t="s">
        <v>5108</v>
      </c>
    </row>
    <row r="4069" spans="2:8" s="41" customFormat="1">
      <c r="B4069" s="403" t="s">
        <v>8552</v>
      </c>
      <c r="C4069" s="404" t="s">
        <v>8553</v>
      </c>
      <c r="D4069" s="404" t="s">
        <v>8526</v>
      </c>
      <c r="E4069" s="404" t="s">
        <v>8527</v>
      </c>
      <c r="F4069" s="404" t="s">
        <v>6131</v>
      </c>
      <c r="G4069" s="367" t="s">
        <v>5333</v>
      </c>
      <c r="H4069" s="400" t="s">
        <v>5108</v>
      </c>
    </row>
    <row r="4070" spans="2:8" s="41" customFormat="1">
      <c r="B4070" s="403" t="s">
        <v>8554</v>
      </c>
      <c r="C4070" s="404" t="s">
        <v>8555</v>
      </c>
      <c r="D4070" s="404" t="s">
        <v>8526</v>
      </c>
      <c r="E4070" s="404" t="s">
        <v>8527</v>
      </c>
      <c r="F4070" s="404" t="s">
        <v>6131</v>
      </c>
      <c r="G4070" s="367" t="s">
        <v>5185</v>
      </c>
      <c r="H4070" s="400" t="s">
        <v>5186</v>
      </c>
    </row>
    <row r="4071" spans="2:8" s="41" customFormat="1">
      <c r="B4071" s="403" t="s">
        <v>8556</v>
      </c>
      <c r="C4071" s="404" t="s">
        <v>8557</v>
      </c>
      <c r="D4071" s="404" t="s">
        <v>8558</v>
      </c>
      <c r="E4071" s="404" t="s">
        <v>8559</v>
      </c>
      <c r="F4071" s="404" t="s">
        <v>6131</v>
      </c>
      <c r="G4071" s="367" t="s">
        <v>5185</v>
      </c>
      <c r="H4071" s="400" t="s">
        <v>5186</v>
      </c>
    </row>
    <row r="4072" spans="2:8" s="41" customFormat="1">
      <c r="B4072" s="403" t="s">
        <v>8560</v>
      </c>
      <c r="C4072" s="404" t="s">
        <v>8561</v>
      </c>
      <c r="D4072" s="404" t="s">
        <v>8558</v>
      </c>
      <c r="E4072" s="404" t="s">
        <v>8559</v>
      </c>
      <c r="F4072" s="404" t="s">
        <v>6131</v>
      </c>
      <c r="G4072" s="367" t="s">
        <v>5185</v>
      </c>
      <c r="H4072" s="400" t="s">
        <v>5186</v>
      </c>
    </row>
    <row r="4073" spans="2:8" s="41" customFormat="1">
      <c r="B4073" s="403" t="s">
        <v>8562</v>
      </c>
      <c r="C4073" s="404" t="s">
        <v>8563</v>
      </c>
      <c r="D4073" s="404" t="s">
        <v>8558</v>
      </c>
      <c r="E4073" s="404" t="s">
        <v>8559</v>
      </c>
      <c r="F4073" s="404" t="s">
        <v>6131</v>
      </c>
      <c r="G4073" s="367" t="s">
        <v>5185</v>
      </c>
      <c r="H4073" s="400" t="s">
        <v>5186</v>
      </c>
    </row>
    <row r="4074" spans="2:8" s="41" customFormat="1">
      <c r="B4074" s="403" t="s">
        <v>8564</v>
      </c>
      <c r="C4074" s="404" t="s">
        <v>8565</v>
      </c>
      <c r="D4074" s="404" t="s">
        <v>8558</v>
      </c>
      <c r="E4074" s="404" t="s">
        <v>8559</v>
      </c>
      <c r="F4074" s="404" t="s">
        <v>6131</v>
      </c>
      <c r="G4074" s="367" t="s">
        <v>5182</v>
      </c>
      <c r="H4074" s="400" t="s">
        <v>5108</v>
      </c>
    </row>
    <row r="4075" spans="2:8" s="41" customFormat="1">
      <c r="B4075" s="403" t="s">
        <v>8566</v>
      </c>
      <c r="C4075" s="404" t="s">
        <v>8567</v>
      </c>
      <c r="D4075" s="404" t="s">
        <v>8558</v>
      </c>
      <c r="E4075" s="404" t="s">
        <v>8559</v>
      </c>
      <c r="F4075" s="404" t="s">
        <v>6131</v>
      </c>
      <c r="G4075" s="367" t="s">
        <v>5185</v>
      </c>
      <c r="H4075" s="400" t="s">
        <v>5186</v>
      </c>
    </row>
    <row r="4076" spans="2:8" s="41" customFormat="1">
      <c r="B4076" s="403" t="s">
        <v>8568</v>
      </c>
      <c r="C4076" s="404" t="s">
        <v>8569</v>
      </c>
      <c r="D4076" s="404" t="s">
        <v>8558</v>
      </c>
      <c r="E4076" s="404" t="s">
        <v>8559</v>
      </c>
      <c r="F4076" s="404" t="s">
        <v>6131</v>
      </c>
      <c r="G4076" s="367" t="s">
        <v>5185</v>
      </c>
      <c r="H4076" s="400" t="s">
        <v>5186</v>
      </c>
    </row>
    <row r="4077" spans="2:8" s="41" customFormat="1">
      <c r="B4077" s="403" t="s">
        <v>8570</v>
      </c>
      <c r="C4077" s="404" t="s">
        <v>8571</v>
      </c>
      <c r="D4077" s="404" t="s">
        <v>8558</v>
      </c>
      <c r="E4077" s="404" t="s">
        <v>8559</v>
      </c>
      <c r="F4077" s="404" t="s">
        <v>6131</v>
      </c>
      <c r="G4077" s="367" t="s">
        <v>5185</v>
      </c>
      <c r="H4077" s="400" t="s">
        <v>5186</v>
      </c>
    </row>
    <row r="4078" spans="2:8" s="41" customFormat="1">
      <c r="B4078" s="403" t="s">
        <v>8572</v>
      </c>
      <c r="C4078" s="404" t="s">
        <v>8573</v>
      </c>
      <c r="D4078" s="404" t="s">
        <v>8558</v>
      </c>
      <c r="E4078" s="404" t="s">
        <v>8559</v>
      </c>
      <c r="F4078" s="404" t="s">
        <v>6131</v>
      </c>
      <c r="G4078" s="367" t="s">
        <v>5185</v>
      </c>
      <c r="H4078" s="400" t="s">
        <v>5186</v>
      </c>
    </row>
    <row r="4079" spans="2:8" s="41" customFormat="1">
      <c r="B4079" s="403" t="s">
        <v>8574</v>
      </c>
      <c r="C4079" s="404" t="s">
        <v>8575</v>
      </c>
      <c r="D4079" s="404" t="s">
        <v>8558</v>
      </c>
      <c r="E4079" s="404" t="s">
        <v>8559</v>
      </c>
      <c r="F4079" s="404" t="s">
        <v>6131</v>
      </c>
      <c r="G4079" s="367" t="s">
        <v>5185</v>
      </c>
      <c r="H4079" s="400" t="s">
        <v>5186</v>
      </c>
    </row>
    <row r="4080" spans="2:8" s="41" customFormat="1">
      <c r="B4080" s="403" t="s">
        <v>8576</v>
      </c>
      <c r="C4080" s="404" t="s">
        <v>8577</v>
      </c>
      <c r="D4080" s="404" t="s">
        <v>8558</v>
      </c>
      <c r="E4080" s="404" t="s">
        <v>8559</v>
      </c>
      <c r="F4080" s="404" t="s">
        <v>6131</v>
      </c>
      <c r="G4080" s="367" t="s">
        <v>5185</v>
      </c>
      <c r="H4080" s="400" t="s">
        <v>5186</v>
      </c>
    </row>
    <row r="4081" spans="2:8" s="41" customFormat="1">
      <c r="B4081" s="403" t="s">
        <v>8578</v>
      </c>
      <c r="C4081" s="404" t="s">
        <v>8579</v>
      </c>
      <c r="D4081" s="404" t="s">
        <v>8558</v>
      </c>
      <c r="E4081" s="404" t="s">
        <v>8559</v>
      </c>
      <c r="F4081" s="404" t="s">
        <v>6131</v>
      </c>
      <c r="G4081" s="367" t="s">
        <v>5185</v>
      </c>
      <c r="H4081" s="400" t="s">
        <v>5186</v>
      </c>
    </row>
    <row r="4082" spans="2:8" s="41" customFormat="1">
      <c r="B4082" s="403" t="s">
        <v>8580</v>
      </c>
      <c r="C4082" s="404" t="s">
        <v>8581</v>
      </c>
      <c r="D4082" s="404" t="s">
        <v>8582</v>
      </c>
      <c r="E4082" s="404" t="s">
        <v>8583</v>
      </c>
      <c r="F4082" s="404" t="s">
        <v>6131</v>
      </c>
      <c r="G4082" s="367" t="s">
        <v>5185</v>
      </c>
      <c r="H4082" s="400" t="s">
        <v>5186</v>
      </c>
    </row>
    <row r="4083" spans="2:8" s="41" customFormat="1">
      <c r="B4083" s="403" t="s">
        <v>8584</v>
      </c>
      <c r="C4083" s="404" t="s">
        <v>8585</v>
      </c>
      <c r="D4083" s="404" t="s">
        <v>8582</v>
      </c>
      <c r="E4083" s="404" t="s">
        <v>8583</v>
      </c>
      <c r="F4083" s="404" t="s">
        <v>6131</v>
      </c>
      <c r="G4083" s="367" t="s">
        <v>5185</v>
      </c>
      <c r="H4083" s="400" t="s">
        <v>5186</v>
      </c>
    </row>
    <row r="4084" spans="2:8" s="41" customFormat="1">
      <c r="B4084" s="403" t="s">
        <v>8586</v>
      </c>
      <c r="C4084" s="404" t="s">
        <v>8587</v>
      </c>
      <c r="D4084" s="404" t="s">
        <v>8582</v>
      </c>
      <c r="E4084" s="404" t="s">
        <v>8583</v>
      </c>
      <c r="F4084" s="404" t="s">
        <v>6131</v>
      </c>
      <c r="G4084" s="367" t="s">
        <v>5185</v>
      </c>
      <c r="H4084" s="400" t="s">
        <v>5186</v>
      </c>
    </row>
    <row r="4085" spans="2:8" s="41" customFormat="1">
      <c r="B4085" s="403" t="s">
        <v>8588</v>
      </c>
      <c r="C4085" s="404" t="s">
        <v>8589</v>
      </c>
      <c r="D4085" s="404" t="s">
        <v>8582</v>
      </c>
      <c r="E4085" s="404" t="s">
        <v>8583</v>
      </c>
      <c r="F4085" s="404" t="s">
        <v>6131</v>
      </c>
      <c r="G4085" s="367" t="s">
        <v>5185</v>
      </c>
      <c r="H4085" s="400" t="s">
        <v>5186</v>
      </c>
    </row>
    <row r="4086" spans="2:8" s="41" customFormat="1">
      <c r="B4086" s="403" t="s">
        <v>8590</v>
      </c>
      <c r="C4086" s="404" t="s">
        <v>8591</v>
      </c>
      <c r="D4086" s="404" t="s">
        <v>8582</v>
      </c>
      <c r="E4086" s="404" t="s">
        <v>8583</v>
      </c>
      <c r="F4086" s="404" t="s">
        <v>6131</v>
      </c>
      <c r="G4086" s="367" t="s">
        <v>5185</v>
      </c>
      <c r="H4086" s="400" t="s">
        <v>5186</v>
      </c>
    </row>
    <row r="4087" spans="2:8" s="41" customFormat="1">
      <c r="B4087" s="403" t="s">
        <v>8592</v>
      </c>
      <c r="C4087" s="404" t="s">
        <v>8593</v>
      </c>
      <c r="D4087" s="404" t="s">
        <v>8582</v>
      </c>
      <c r="E4087" s="404" t="s">
        <v>8583</v>
      </c>
      <c r="F4087" s="404" t="s">
        <v>6131</v>
      </c>
      <c r="G4087" s="367" t="s">
        <v>5185</v>
      </c>
      <c r="H4087" s="400" t="s">
        <v>5186</v>
      </c>
    </row>
    <row r="4088" spans="2:8" s="41" customFormat="1">
      <c r="B4088" s="403" t="s">
        <v>8594</v>
      </c>
      <c r="C4088" s="404" t="s">
        <v>8595</v>
      </c>
      <c r="D4088" s="404" t="s">
        <v>8582</v>
      </c>
      <c r="E4088" s="404" t="s">
        <v>8583</v>
      </c>
      <c r="F4088" s="404" t="s">
        <v>6131</v>
      </c>
      <c r="G4088" s="367" t="s">
        <v>5107</v>
      </c>
      <c r="H4088" s="400" t="s">
        <v>5108</v>
      </c>
    </row>
    <row r="4089" spans="2:8" s="41" customFormat="1">
      <c r="B4089" s="403" t="s">
        <v>8596</v>
      </c>
      <c r="C4089" s="404" t="s">
        <v>8597</v>
      </c>
      <c r="D4089" s="404" t="s">
        <v>8582</v>
      </c>
      <c r="E4089" s="404" t="s">
        <v>8583</v>
      </c>
      <c r="F4089" s="404" t="s">
        <v>6131</v>
      </c>
      <c r="G4089" s="367" t="s">
        <v>5107</v>
      </c>
      <c r="H4089" s="400" t="s">
        <v>5108</v>
      </c>
    </row>
    <row r="4090" spans="2:8" s="41" customFormat="1">
      <c r="B4090" s="403" t="s">
        <v>8598</v>
      </c>
      <c r="C4090" s="404" t="s">
        <v>8599</v>
      </c>
      <c r="D4090" s="404" t="s">
        <v>8582</v>
      </c>
      <c r="E4090" s="404" t="s">
        <v>8583</v>
      </c>
      <c r="F4090" s="404" t="s">
        <v>6131</v>
      </c>
      <c r="G4090" s="367" t="s">
        <v>5107</v>
      </c>
      <c r="H4090" s="400" t="s">
        <v>5108</v>
      </c>
    </row>
    <row r="4091" spans="2:8" s="41" customFormat="1">
      <c r="B4091" s="403" t="s">
        <v>8600</v>
      </c>
      <c r="C4091" s="404" t="s">
        <v>8601</v>
      </c>
      <c r="D4091" s="404" t="s">
        <v>8582</v>
      </c>
      <c r="E4091" s="404" t="s">
        <v>8583</v>
      </c>
      <c r="F4091" s="404" t="s">
        <v>6131</v>
      </c>
      <c r="G4091" s="367" t="s">
        <v>5107</v>
      </c>
      <c r="H4091" s="400" t="s">
        <v>5108</v>
      </c>
    </row>
    <row r="4092" spans="2:8" s="41" customFormat="1">
      <c r="B4092" s="403" t="s">
        <v>8602</v>
      </c>
      <c r="C4092" s="404" t="s">
        <v>8603</v>
      </c>
      <c r="D4092" s="404" t="s">
        <v>8582</v>
      </c>
      <c r="E4092" s="404" t="s">
        <v>8583</v>
      </c>
      <c r="F4092" s="404" t="s">
        <v>6131</v>
      </c>
      <c r="G4092" s="367" t="s">
        <v>5185</v>
      </c>
      <c r="H4092" s="400" t="s">
        <v>5186</v>
      </c>
    </row>
    <row r="4093" spans="2:8" s="41" customFormat="1">
      <c r="B4093" s="403" t="s">
        <v>8604</v>
      </c>
      <c r="C4093" s="404" t="s">
        <v>8605</v>
      </c>
      <c r="D4093" s="404" t="s">
        <v>8582</v>
      </c>
      <c r="E4093" s="404" t="s">
        <v>8583</v>
      </c>
      <c r="F4093" s="404" t="s">
        <v>6131</v>
      </c>
      <c r="G4093" s="367" t="s">
        <v>5185</v>
      </c>
      <c r="H4093" s="400" t="s">
        <v>5186</v>
      </c>
    </row>
    <row r="4094" spans="2:8" s="41" customFormat="1">
      <c r="B4094" s="403" t="s">
        <v>8606</v>
      </c>
      <c r="C4094" s="404" t="s">
        <v>8607</v>
      </c>
      <c r="D4094" s="404" t="s">
        <v>8582</v>
      </c>
      <c r="E4094" s="404" t="s">
        <v>8583</v>
      </c>
      <c r="F4094" s="404" t="s">
        <v>6131</v>
      </c>
      <c r="G4094" s="367" t="s">
        <v>5185</v>
      </c>
      <c r="H4094" s="400" t="s">
        <v>5186</v>
      </c>
    </row>
    <row r="4095" spans="2:8" s="41" customFormat="1">
      <c r="B4095" s="403" t="s">
        <v>8608</v>
      </c>
      <c r="C4095" s="404" t="s">
        <v>8609</v>
      </c>
      <c r="D4095" s="404" t="s">
        <v>8582</v>
      </c>
      <c r="E4095" s="404" t="s">
        <v>8583</v>
      </c>
      <c r="F4095" s="404" t="s">
        <v>6131</v>
      </c>
      <c r="G4095" s="367" t="s">
        <v>5185</v>
      </c>
      <c r="H4095" s="400" t="s">
        <v>5186</v>
      </c>
    </row>
    <row r="4096" spans="2:8" s="41" customFormat="1">
      <c r="B4096" s="403" t="s">
        <v>8610</v>
      </c>
      <c r="C4096" s="404" t="s">
        <v>8611</v>
      </c>
      <c r="D4096" s="404" t="s">
        <v>8612</v>
      </c>
      <c r="E4096" s="404" t="s">
        <v>8613</v>
      </c>
      <c r="F4096" s="404" t="s">
        <v>6131</v>
      </c>
      <c r="G4096" s="367" t="s">
        <v>5185</v>
      </c>
      <c r="H4096" s="400" t="s">
        <v>5186</v>
      </c>
    </row>
    <row r="4097" spans="2:8" s="41" customFormat="1">
      <c r="B4097" s="403" t="s">
        <v>8614</v>
      </c>
      <c r="C4097" s="404" t="s">
        <v>8615</v>
      </c>
      <c r="D4097" s="404" t="s">
        <v>8612</v>
      </c>
      <c r="E4097" s="404" t="s">
        <v>8613</v>
      </c>
      <c r="F4097" s="404" t="s">
        <v>6131</v>
      </c>
      <c r="G4097" s="367" t="s">
        <v>5185</v>
      </c>
      <c r="H4097" s="400" t="s">
        <v>5186</v>
      </c>
    </row>
    <row r="4098" spans="2:8" s="41" customFormat="1">
      <c r="B4098" s="403" t="s">
        <v>8616</v>
      </c>
      <c r="C4098" s="404" t="s">
        <v>8617</v>
      </c>
      <c r="D4098" s="404" t="s">
        <v>8612</v>
      </c>
      <c r="E4098" s="404" t="s">
        <v>8613</v>
      </c>
      <c r="F4098" s="404" t="s">
        <v>6131</v>
      </c>
      <c r="G4098" s="367" t="s">
        <v>5185</v>
      </c>
      <c r="H4098" s="400" t="s">
        <v>5186</v>
      </c>
    </row>
    <row r="4099" spans="2:8" s="41" customFormat="1">
      <c r="B4099" s="403" t="s">
        <v>8618</v>
      </c>
      <c r="C4099" s="404" t="s">
        <v>8619</v>
      </c>
      <c r="D4099" s="404" t="s">
        <v>8612</v>
      </c>
      <c r="E4099" s="404" t="s">
        <v>8613</v>
      </c>
      <c r="F4099" s="404" t="s">
        <v>6131</v>
      </c>
      <c r="G4099" s="367" t="s">
        <v>5185</v>
      </c>
      <c r="H4099" s="400" t="s">
        <v>5186</v>
      </c>
    </row>
    <row r="4100" spans="2:8" s="41" customFormat="1">
      <c r="B4100" s="403" t="s">
        <v>8620</v>
      </c>
      <c r="C4100" s="404" t="s">
        <v>8621</v>
      </c>
      <c r="D4100" s="404" t="s">
        <v>8612</v>
      </c>
      <c r="E4100" s="404" t="s">
        <v>8613</v>
      </c>
      <c r="F4100" s="404" t="s">
        <v>6131</v>
      </c>
      <c r="G4100" s="367" t="s">
        <v>5185</v>
      </c>
      <c r="H4100" s="400" t="s">
        <v>5186</v>
      </c>
    </row>
    <row r="4101" spans="2:8" s="41" customFormat="1">
      <c r="B4101" s="403" t="s">
        <v>8622</v>
      </c>
      <c r="C4101" s="404" t="s">
        <v>8623</v>
      </c>
      <c r="D4101" s="404" t="s">
        <v>8612</v>
      </c>
      <c r="E4101" s="404" t="s">
        <v>8613</v>
      </c>
      <c r="F4101" s="404" t="s">
        <v>6131</v>
      </c>
      <c r="G4101" s="367" t="s">
        <v>5185</v>
      </c>
      <c r="H4101" s="400" t="s">
        <v>5186</v>
      </c>
    </row>
    <row r="4102" spans="2:8" s="41" customFormat="1">
      <c r="B4102" s="403" t="s">
        <v>8624</v>
      </c>
      <c r="C4102" s="404" t="s">
        <v>8625</v>
      </c>
      <c r="D4102" s="404" t="s">
        <v>8612</v>
      </c>
      <c r="E4102" s="404" t="s">
        <v>8613</v>
      </c>
      <c r="F4102" s="404" t="s">
        <v>6131</v>
      </c>
      <c r="G4102" s="367" t="s">
        <v>5185</v>
      </c>
      <c r="H4102" s="400" t="s">
        <v>5186</v>
      </c>
    </row>
    <row r="4103" spans="2:8" s="41" customFormat="1">
      <c r="B4103" s="403" t="s">
        <v>8626</v>
      </c>
      <c r="C4103" s="404" t="s">
        <v>8627</v>
      </c>
      <c r="D4103" s="404" t="s">
        <v>8612</v>
      </c>
      <c r="E4103" s="404" t="s">
        <v>8613</v>
      </c>
      <c r="F4103" s="404" t="s">
        <v>6131</v>
      </c>
      <c r="G4103" s="367" t="s">
        <v>5185</v>
      </c>
      <c r="H4103" s="400" t="s">
        <v>5186</v>
      </c>
    </row>
    <row r="4104" spans="2:8" s="41" customFormat="1">
      <c r="B4104" s="403" t="s">
        <v>8628</v>
      </c>
      <c r="C4104" s="404" t="s">
        <v>8629</v>
      </c>
      <c r="D4104" s="404" t="s">
        <v>8612</v>
      </c>
      <c r="E4104" s="404" t="s">
        <v>8613</v>
      </c>
      <c r="F4104" s="404" t="s">
        <v>6131</v>
      </c>
      <c r="G4104" s="367" t="s">
        <v>5185</v>
      </c>
      <c r="H4104" s="400" t="s">
        <v>5186</v>
      </c>
    </row>
    <row r="4105" spans="2:8" s="41" customFormat="1">
      <c r="B4105" s="403" t="s">
        <v>8630</v>
      </c>
      <c r="C4105" s="404" t="s">
        <v>8631</v>
      </c>
      <c r="D4105" s="404" t="s">
        <v>8612</v>
      </c>
      <c r="E4105" s="404" t="s">
        <v>8613</v>
      </c>
      <c r="F4105" s="404" t="s">
        <v>6131</v>
      </c>
      <c r="G4105" s="367" t="s">
        <v>5185</v>
      </c>
      <c r="H4105" s="400" t="s">
        <v>5186</v>
      </c>
    </row>
    <row r="4106" spans="2:8" s="41" customFormat="1">
      <c r="B4106" s="403" t="s">
        <v>8632</v>
      </c>
      <c r="C4106" s="404" t="s">
        <v>8633</v>
      </c>
      <c r="D4106" s="404" t="s">
        <v>8612</v>
      </c>
      <c r="E4106" s="404" t="s">
        <v>8613</v>
      </c>
      <c r="F4106" s="404" t="s">
        <v>6131</v>
      </c>
      <c r="G4106" s="367" t="s">
        <v>5185</v>
      </c>
      <c r="H4106" s="400" t="s">
        <v>5186</v>
      </c>
    </row>
    <row r="4107" spans="2:8" s="41" customFormat="1">
      <c r="B4107" s="403" t="s">
        <v>8634</v>
      </c>
      <c r="C4107" s="404" t="s">
        <v>8635</v>
      </c>
      <c r="D4107" s="404" t="s">
        <v>8612</v>
      </c>
      <c r="E4107" s="404" t="s">
        <v>8613</v>
      </c>
      <c r="F4107" s="404" t="s">
        <v>6131</v>
      </c>
      <c r="G4107" s="367" t="s">
        <v>5185</v>
      </c>
      <c r="H4107" s="400" t="s">
        <v>5186</v>
      </c>
    </row>
    <row r="4108" spans="2:8" s="41" customFormat="1">
      <c r="B4108" s="403" t="s">
        <v>8636</v>
      </c>
      <c r="C4108" s="404" t="s">
        <v>8637</v>
      </c>
      <c r="D4108" s="404" t="s">
        <v>8638</v>
      </c>
      <c r="E4108" s="404" t="s">
        <v>8639</v>
      </c>
      <c r="F4108" s="404" t="s">
        <v>6131</v>
      </c>
      <c r="G4108" s="367" t="s">
        <v>5185</v>
      </c>
      <c r="H4108" s="400" t="s">
        <v>5186</v>
      </c>
    </row>
    <row r="4109" spans="2:8" s="41" customFormat="1">
      <c r="B4109" s="403" t="s">
        <v>8640</v>
      </c>
      <c r="C4109" s="404" t="s">
        <v>8641</v>
      </c>
      <c r="D4109" s="404" t="s">
        <v>8638</v>
      </c>
      <c r="E4109" s="404" t="s">
        <v>8639</v>
      </c>
      <c r="F4109" s="404" t="s">
        <v>6131</v>
      </c>
      <c r="G4109" s="367" t="s">
        <v>5185</v>
      </c>
      <c r="H4109" s="400" t="s">
        <v>5186</v>
      </c>
    </row>
    <row r="4110" spans="2:8" s="41" customFormat="1">
      <c r="B4110" s="403" t="s">
        <v>8642</v>
      </c>
      <c r="C4110" s="404" t="s">
        <v>8643</v>
      </c>
      <c r="D4110" s="404" t="s">
        <v>8638</v>
      </c>
      <c r="E4110" s="404" t="s">
        <v>8639</v>
      </c>
      <c r="F4110" s="404" t="s">
        <v>6131</v>
      </c>
      <c r="G4110" s="367" t="s">
        <v>5185</v>
      </c>
      <c r="H4110" s="400" t="s">
        <v>5186</v>
      </c>
    </row>
    <row r="4111" spans="2:8" s="41" customFormat="1">
      <c r="B4111" s="403" t="s">
        <v>8644</v>
      </c>
      <c r="C4111" s="404" t="s">
        <v>8645</v>
      </c>
      <c r="D4111" s="404" t="s">
        <v>8638</v>
      </c>
      <c r="E4111" s="404" t="s">
        <v>8639</v>
      </c>
      <c r="F4111" s="404" t="s">
        <v>6131</v>
      </c>
      <c r="G4111" s="367" t="s">
        <v>5185</v>
      </c>
      <c r="H4111" s="400" t="s">
        <v>5186</v>
      </c>
    </row>
    <row r="4112" spans="2:8" s="41" customFormat="1">
      <c r="B4112" s="403" t="s">
        <v>8646</v>
      </c>
      <c r="C4112" s="404" t="s">
        <v>8647</v>
      </c>
      <c r="D4112" s="404" t="s">
        <v>8638</v>
      </c>
      <c r="E4112" s="404" t="s">
        <v>8639</v>
      </c>
      <c r="F4112" s="404" t="s">
        <v>6131</v>
      </c>
      <c r="G4112" s="367" t="s">
        <v>5185</v>
      </c>
      <c r="H4112" s="400" t="s">
        <v>5186</v>
      </c>
    </row>
    <row r="4113" spans="2:8" s="41" customFormat="1">
      <c r="B4113" s="403" t="s">
        <v>8648</v>
      </c>
      <c r="C4113" s="404" t="s">
        <v>8649</v>
      </c>
      <c r="D4113" s="404" t="s">
        <v>8638</v>
      </c>
      <c r="E4113" s="404" t="s">
        <v>8639</v>
      </c>
      <c r="F4113" s="404" t="s">
        <v>6131</v>
      </c>
      <c r="G4113" s="367" t="s">
        <v>5185</v>
      </c>
      <c r="H4113" s="400" t="s">
        <v>5186</v>
      </c>
    </row>
    <row r="4114" spans="2:8" s="41" customFormat="1">
      <c r="B4114" s="403" t="s">
        <v>8650</v>
      </c>
      <c r="C4114" s="404" t="s">
        <v>8651</v>
      </c>
      <c r="D4114" s="404" t="s">
        <v>8638</v>
      </c>
      <c r="E4114" s="404" t="s">
        <v>8639</v>
      </c>
      <c r="F4114" s="404" t="s">
        <v>6131</v>
      </c>
      <c r="G4114" s="367" t="s">
        <v>5185</v>
      </c>
      <c r="H4114" s="400" t="s">
        <v>5186</v>
      </c>
    </row>
    <row r="4115" spans="2:8" s="41" customFormat="1">
      <c r="B4115" s="403" t="s">
        <v>8652</v>
      </c>
      <c r="C4115" s="404" t="s">
        <v>8653</v>
      </c>
      <c r="D4115" s="404" t="s">
        <v>8638</v>
      </c>
      <c r="E4115" s="404" t="s">
        <v>8639</v>
      </c>
      <c r="F4115" s="404" t="s">
        <v>6131</v>
      </c>
      <c r="G4115" s="367" t="s">
        <v>5182</v>
      </c>
      <c r="H4115" s="400" t="s">
        <v>5108</v>
      </c>
    </row>
    <row r="4116" spans="2:8" s="41" customFormat="1">
      <c r="B4116" s="403" t="s">
        <v>8654</v>
      </c>
      <c r="C4116" s="404" t="s">
        <v>8655</v>
      </c>
      <c r="D4116" s="404" t="s">
        <v>8638</v>
      </c>
      <c r="E4116" s="404" t="s">
        <v>8639</v>
      </c>
      <c r="F4116" s="404" t="s">
        <v>6131</v>
      </c>
      <c r="G4116" s="367" t="s">
        <v>5185</v>
      </c>
      <c r="H4116" s="400" t="s">
        <v>5186</v>
      </c>
    </row>
    <row r="4117" spans="2:8" s="41" customFormat="1">
      <c r="B4117" s="403" t="s">
        <v>8656</v>
      </c>
      <c r="C4117" s="404" t="s">
        <v>8657</v>
      </c>
      <c r="D4117" s="404" t="s">
        <v>8638</v>
      </c>
      <c r="E4117" s="404" t="s">
        <v>8639</v>
      </c>
      <c r="F4117" s="404" t="s">
        <v>6131</v>
      </c>
      <c r="G4117" s="367" t="s">
        <v>5182</v>
      </c>
      <c r="H4117" s="400" t="s">
        <v>5108</v>
      </c>
    </row>
    <row r="4118" spans="2:8" s="41" customFormat="1">
      <c r="B4118" s="403" t="s">
        <v>8658</v>
      </c>
      <c r="C4118" s="404" t="s">
        <v>8659</v>
      </c>
      <c r="D4118" s="404" t="s">
        <v>8638</v>
      </c>
      <c r="E4118" s="404" t="s">
        <v>8639</v>
      </c>
      <c r="F4118" s="404" t="s">
        <v>6131</v>
      </c>
      <c r="G4118" s="367" t="s">
        <v>5185</v>
      </c>
      <c r="H4118" s="400" t="s">
        <v>5186</v>
      </c>
    </row>
    <row r="4119" spans="2:8" s="41" customFormat="1">
      <c r="B4119" s="403" t="s">
        <v>8660</v>
      </c>
      <c r="C4119" s="404" t="s">
        <v>8661</v>
      </c>
      <c r="D4119" s="404" t="s">
        <v>8638</v>
      </c>
      <c r="E4119" s="404" t="s">
        <v>8639</v>
      </c>
      <c r="F4119" s="404" t="s">
        <v>6131</v>
      </c>
      <c r="G4119" s="367" t="s">
        <v>5185</v>
      </c>
      <c r="H4119" s="400" t="s">
        <v>5186</v>
      </c>
    </row>
    <row r="4120" spans="2:8" s="41" customFormat="1">
      <c r="B4120" s="403" t="s">
        <v>8662</v>
      </c>
      <c r="C4120" s="404" t="s">
        <v>8663</v>
      </c>
      <c r="D4120" s="404" t="s">
        <v>8638</v>
      </c>
      <c r="E4120" s="404" t="s">
        <v>8639</v>
      </c>
      <c r="F4120" s="404" t="s">
        <v>6131</v>
      </c>
      <c r="G4120" s="367" t="s">
        <v>5185</v>
      </c>
      <c r="H4120" s="400" t="s">
        <v>5186</v>
      </c>
    </row>
    <row r="4121" spans="2:8" s="41" customFormat="1">
      <c r="B4121" s="403" t="s">
        <v>8664</v>
      </c>
      <c r="C4121" s="404" t="s">
        <v>8665</v>
      </c>
      <c r="D4121" s="404" t="s">
        <v>8638</v>
      </c>
      <c r="E4121" s="404" t="s">
        <v>8639</v>
      </c>
      <c r="F4121" s="404" t="s">
        <v>6131</v>
      </c>
      <c r="G4121" s="367" t="s">
        <v>5185</v>
      </c>
      <c r="H4121" s="400" t="s">
        <v>5186</v>
      </c>
    </row>
    <row r="4122" spans="2:8" s="41" customFormat="1">
      <c r="B4122" s="403" t="s">
        <v>8666</v>
      </c>
      <c r="C4122" s="404" t="s">
        <v>8667</v>
      </c>
      <c r="D4122" s="404" t="s">
        <v>8638</v>
      </c>
      <c r="E4122" s="404" t="s">
        <v>8639</v>
      </c>
      <c r="F4122" s="404" t="s">
        <v>6131</v>
      </c>
      <c r="G4122" s="367" t="s">
        <v>5185</v>
      </c>
      <c r="H4122" s="400" t="s">
        <v>5186</v>
      </c>
    </row>
    <row r="4123" spans="2:8" s="41" customFormat="1">
      <c r="B4123" s="403" t="s">
        <v>8668</v>
      </c>
      <c r="C4123" s="404" t="s">
        <v>8669</v>
      </c>
      <c r="D4123" s="404" t="s">
        <v>8638</v>
      </c>
      <c r="E4123" s="404" t="s">
        <v>8639</v>
      </c>
      <c r="F4123" s="404" t="s">
        <v>6131</v>
      </c>
      <c r="G4123" s="367" t="s">
        <v>5185</v>
      </c>
      <c r="H4123" s="400" t="s">
        <v>5186</v>
      </c>
    </row>
    <row r="4124" spans="2:8" s="41" customFormat="1">
      <c r="B4124" s="403" t="s">
        <v>8670</v>
      </c>
      <c r="C4124" s="404" t="s">
        <v>8671</v>
      </c>
      <c r="D4124" s="404" t="s">
        <v>8638</v>
      </c>
      <c r="E4124" s="404" t="s">
        <v>8639</v>
      </c>
      <c r="F4124" s="404" t="s">
        <v>6131</v>
      </c>
      <c r="G4124" s="367" t="s">
        <v>5185</v>
      </c>
      <c r="H4124" s="400" t="s">
        <v>5186</v>
      </c>
    </row>
    <row r="4125" spans="2:8" s="41" customFormat="1">
      <c r="B4125" s="403" t="s">
        <v>8672</v>
      </c>
      <c r="C4125" s="404" t="s">
        <v>8673</v>
      </c>
      <c r="D4125" s="404" t="s">
        <v>8638</v>
      </c>
      <c r="E4125" s="404" t="s">
        <v>8639</v>
      </c>
      <c r="F4125" s="404" t="s">
        <v>6131</v>
      </c>
      <c r="G4125" s="367" t="s">
        <v>5185</v>
      </c>
      <c r="H4125" s="400" t="s">
        <v>5186</v>
      </c>
    </row>
    <row r="4126" spans="2:8" s="41" customFormat="1">
      <c r="B4126" s="403" t="s">
        <v>8674</v>
      </c>
      <c r="C4126" s="404" t="s">
        <v>8675</v>
      </c>
      <c r="D4126" s="404" t="s">
        <v>8638</v>
      </c>
      <c r="E4126" s="404" t="s">
        <v>8639</v>
      </c>
      <c r="F4126" s="404" t="s">
        <v>6131</v>
      </c>
      <c r="G4126" s="367" t="s">
        <v>5185</v>
      </c>
      <c r="H4126" s="400" t="s">
        <v>5186</v>
      </c>
    </row>
    <row r="4127" spans="2:8" s="41" customFormat="1">
      <c r="B4127" s="403" t="s">
        <v>8676</v>
      </c>
      <c r="C4127" s="404" t="s">
        <v>8677</v>
      </c>
      <c r="D4127" s="404" t="s">
        <v>8678</v>
      </c>
      <c r="E4127" s="404" t="s">
        <v>8679</v>
      </c>
      <c r="F4127" s="404" t="s">
        <v>6131</v>
      </c>
      <c r="G4127" s="367" t="s">
        <v>5182</v>
      </c>
      <c r="H4127" s="400" t="s">
        <v>5108</v>
      </c>
    </row>
    <row r="4128" spans="2:8" s="41" customFormat="1">
      <c r="B4128" s="403" t="s">
        <v>8680</v>
      </c>
      <c r="C4128" s="404" t="s">
        <v>8681</v>
      </c>
      <c r="D4128" s="404" t="s">
        <v>8678</v>
      </c>
      <c r="E4128" s="404" t="s">
        <v>8679</v>
      </c>
      <c r="F4128" s="404" t="s">
        <v>6131</v>
      </c>
      <c r="G4128" s="367" t="s">
        <v>5182</v>
      </c>
      <c r="H4128" s="400" t="s">
        <v>5108</v>
      </c>
    </row>
    <row r="4129" spans="2:8" s="41" customFormat="1">
      <c r="B4129" s="403" t="s">
        <v>8682</v>
      </c>
      <c r="C4129" s="404" t="s">
        <v>8683</v>
      </c>
      <c r="D4129" s="404" t="s">
        <v>8678</v>
      </c>
      <c r="E4129" s="404" t="s">
        <v>8679</v>
      </c>
      <c r="F4129" s="404" t="s">
        <v>6131</v>
      </c>
      <c r="G4129" s="367" t="s">
        <v>5182</v>
      </c>
      <c r="H4129" s="400" t="s">
        <v>5108</v>
      </c>
    </row>
    <row r="4130" spans="2:8" s="41" customFormat="1">
      <c r="B4130" s="403" t="s">
        <v>8684</v>
      </c>
      <c r="C4130" s="404" t="s">
        <v>8685</v>
      </c>
      <c r="D4130" s="404" t="s">
        <v>8678</v>
      </c>
      <c r="E4130" s="404" t="s">
        <v>8679</v>
      </c>
      <c r="F4130" s="404" t="s">
        <v>6131</v>
      </c>
      <c r="G4130" s="367" t="s">
        <v>5182</v>
      </c>
      <c r="H4130" s="400" t="s">
        <v>5108</v>
      </c>
    </row>
    <row r="4131" spans="2:8" s="41" customFormat="1">
      <c r="B4131" s="403" t="s">
        <v>8686</v>
      </c>
      <c r="C4131" s="404" t="s">
        <v>8687</v>
      </c>
      <c r="D4131" s="404" t="s">
        <v>8678</v>
      </c>
      <c r="E4131" s="404" t="s">
        <v>8679</v>
      </c>
      <c r="F4131" s="404" t="s">
        <v>6131</v>
      </c>
      <c r="G4131" s="367" t="s">
        <v>5185</v>
      </c>
      <c r="H4131" s="400" t="s">
        <v>5186</v>
      </c>
    </row>
    <row r="4132" spans="2:8" s="41" customFormat="1">
      <c r="B4132" s="403" t="s">
        <v>8688</v>
      </c>
      <c r="C4132" s="404" t="s">
        <v>8689</v>
      </c>
      <c r="D4132" s="404" t="s">
        <v>8678</v>
      </c>
      <c r="E4132" s="404" t="s">
        <v>8679</v>
      </c>
      <c r="F4132" s="404" t="s">
        <v>6131</v>
      </c>
      <c r="G4132" s="367" t="s">
        <v>5185</v>
      </c>
      <c r="H4132" s="400" t="s">
        <v>5186</v>
      </c>
    </row>
    <row r="4133" spans="2:8" s="41" customFormat="1">
      <c r="B4133" s="403" t="s">
        <v>8690</v>
      </c>
      <c r="C4133" s="404" t="s">
        <v>8691</v>
      </c>
      <c r="D4133" s="404" t="s">
        <v>8678</v>
      </c>
      <c r="E4133" s="404" t="s">
        <v>8679</v>
      </c>
      <c r="F4133" s="404" t="s">
        <v>6131</v>
      </c>
      <c r="G4133" s="367" t="s">
        <v>5185</v>
      </c>
      <c r="H4133" s="400" t="s">
        <v>5186</v>
      </c>
    </row>
    <row r="4134" spans="2:8" s="41" customFormat="1">
      <c r="B4134" s="403" t="s">
        <v>8692</v>
      </c>
      <c r="C4134" s="404" t="s">
        <v>8693</v>
      </c>
      <c r="D4134" s="404" t="s">
        <v>8678</v>
      </c>
      <c r="E4134" s="404" t="s">
        <v>8679</v>
      </c>
      <c r="F4134" s="404" t="s">
        <v>6131</v>
      </c>
      <c r="G4134" s="367" t="s">
        <v>5185</v>
      </c>
      <c r="H4134" s="400" t="s">
        <v>5186</v>
      </c>
    </row>
    <row r="4135" spans="2:8" s="41" customFormat="1">
      <c r="B4135" s="403" t="s">
        <v>8694</v>
      </c>
      <c r="C4135" s="404" t="s">
        <v>8695</v>
      </c>
      <c r="D4135" s="404" t="s">
        <v>8678</v>
      </c>
      <c r="E4135" s="404" t="s">
        <v>8679</v>
      </c>
      <c r="F4135" s="404" t="s">
        <v>6131</v>
      </c>
      <c r="G4135" s="367" t="s">
        <v>5185</v>
      </c>
      <c r="H4135" s="400" t="s">
        <v>5186</v>
      </c>
    </row>
    <row r="4136" spans="2:8" s="41" customFormat="1">
      <c r="B4136" s="403" t="s">
        <v>8696</v>
      </c>
      <c r="C4136" s="404" t="s">
        <v>8697</v>
      </c>
      <c r="D4136" s="404" t="s">
        <v>8698</v>
      </c>
      <c r="E4136" s="404" t="s">
        <v>8699</v>
      </c>
      <c r="F4136" s="404" t="s">
        <v>6131</v>
      </c>
      <c r="G4136" s="367" t="s">
        <v>5185</v>
      </c>
      <c r="H4136" s="400" t="s">
        <v>5186</v>
      </c>
    </row>
    <row r="4137" spans="2:8" s="41" customFormat="1">
      <c r="B4137" s="403" t="s">
        <v>8700</v>
      </c>
      <c r="C4137" s="404" t="s">
        <v>8701</v>
      </c>
      <c r="D4137" s="404" t="s">
        <v>8698</v>
      </c>
      <c r="E4137" s="404" t="s">
        <v>8699</v>
      </c>
      <c r="F4137" s="404" t="s">
        <v>6131</v>
      </c>
      <c r="G4137" s="367" t="s">
        <v>5185</v>
      </c>
      <c r="H4137" s="400" t="s">
        <v>5186</v>
      </c>
    </row>
    <row r="4138" spans="2:8" s="41" customFormat="1">
      <c r="B4138" s="403" t="s">
        <v>8702</v>
      </c>
      <c r="C4138" s="404" t="s">
        <v>8703</v>
      </c>
      <c r="D4138" s="404" t="s">
        <v>8698</v>
      </c>
      <c r="E4138" s="404" t="s">
        <v>8699</v>
      </c>
      <c r="F4138" s="404" t="s">
        <v>6131</v>
      </c>
      <c r="G4138" s="367" t="s">
        <v>5185</v>
      </c>
      <c r="H4138" s="400" t="s">
        <v>5186</v>
      </c>
    </row>
    <row r="4139" spans="2:8" s="41" customFormat="1">
      <c r="B4139" s="403" t="s">
        <v>8704</v>
      </c>
      <c r="C4139" s="404" t="s">
        <v>8705</v>
      </c>
      <c r="D4139" s="404" t="s">
        <v>8698</v>
      </c>
      <c r="E4139" s="404" t="s">
        <v>8699</v>
      </c>
      <c r="F4139" s="404" t="s">
        <v>6131</v>
      </c>
      <c r="G4139" s="367" t="s">
        <v>5185</v>
      </c>
      <c r="H4139" s="400" t="s">
        <v>5186</v>
      </c>
    </row>
    <row r="4140" spans="2:8" s="41" customFormat="1">
      <c r="B4140" s="403" t="s">
        <v>8706</v>
      </c>
      <c r="C4140" s="404" t="s">
        <v>8707</v>
      </c>
      <c r="D4140" s="404" t="s">
        <v>8698</v>
      </c>
      <c r="E4140" s="404" t="s">
        <v>8699</v>
      </c>
      <c r="F4140" s="404" t="s">
        <v>6131</v>
      </c>
      <c r="G4140" s="367" t="s">
        <v>5182</v>
      </c>
      <c r="H4140" s="400" t="s">
        <v>5108</v>
      </c>
    </row>
    <row r="4141" spans="2:8" s="41" customFormat="1">
      <c r="B4141" s="403" t="s">
        <v>8708</v>
      </c>
      <c r="C4141" s="404" t="s">
        <v>8709</v>
      </c>
      <c r="D4141" s="404" t="s">
        <v>8698</v>
      </c>
      <c r="E4141" s="404" t="s">
        <v>8699</v>
      </c>
      <c r="F4141" s="404" t="s">
        <v>6131</v>
      </c>
      <c r="G4141" s="367" t="s">
        <v>5185</v>
      </c>
      <c r="H4141" s="400" t="s">
        <v>5186</v>
      </c>
    </row>
    <row r="4142" spans="2:8" s="41" customFormat="1">
      <c r="B4142" s="403" t="s">
        <v>8710</v>
      </c>
      <c r="C4142" s="404" t="s">
        <v>8711</v>
      </c>
      <c r="D4142" s="404" t="s">
        <v>8698</v>
      </c>
      <c r="E4142" s="404" t="s">
        <v>8699</v>
      </c>
      <c r="F4142" s="404" t="s">
        <v>6131</v>
      </c>
      <c r="G4142" s="367" t="s">
        <v>5185</v>
      </c>
      <c r="H4142" s="400" t="s">
        <v>5186</v>
      </c>
    </row>
    <row r="4143" spans="2:8" s="41" customFormat="1">
      <c r="B4143" s="403" t="s">
        <v>8712</v>
      </c>
      <c r="C4143" s="404" t="s">
        <v>8713</v>
      </c>
      <c r="D4143" s="404" t="s">
        <v>8714</v>
      </c>
      <c r="E4143" s="404" t="s">
        <v>8715</v>
      </c>
      <c r="F4143" s="404" t="s">
        <v>6131</v>
      </c>
      <c r="G4143" s="367" t="s">
        <v>5185</v>
      </c>
      <c r="H4143" s="400" t="s">
        <v>5186</v>
      </c>
    </row>
    <row r="4144" spans="2:8" s="41" customFormat="1">
      <c r="B4144" s="403" t="s">
        <v>8716</v>
      </c>
      <c r="C4144" s="404" t="s">
        <v>8717</v>
      </c>
      <c r="D4144" s="404" t="s">
        <v>8714</v>
      </c>
      <c r="E4144" s="404" t="s">
        <v>8715</v>
      </c>
      <c r="F4144" s="404" t="s">
        <v>6131</v>
      </c>
      <c r="G4144" s="367" t="s">
        <v>5133</v>
      </c>
      <c r="H4144" s="400" t="s">
        <v>5108</v>
      </c>
    </row>
    <row r="4145" spans="2:8" s="41" customFormat="1">
      <c r="B4145" s="403" t="s">
        <v>8718</v>
      </c>
      <c r="C4145" s="404" t="s">
        <v>8719</v>
      </c>
      <c r="D4145" s="404" t="s">
        <v>8714</v>
      </c>
      <c r="E4145" s="404" t="s">
        <v>8715</v>
      </c>
      <c r="F4145" s="404" t="s">
        <v>6131</v>
      </c>
      <c r="G4145" s="367" t="s">
        <v>5133</v>
      </c>
      <c r="H4145" s="400" t="s">
        <v>5108</v>
      </c>
    </row>
    <row r="4146" spans="2:8" s="41" customFormat="1">
      <c r="B4146" s="403" t="s">
        <v>8720</v>
      </c>
      <c r="C4146" s="404" t="s">
        <v>8721</v>
      </c>
      <c r="D4146" s="404" t="s">
        <v>8714</v>
      </c>
      <c r="E4146" s="404" t="s">
        <v>8715</v>
      </c>
      <c r="F4146" s="404" t="s">
        <v>6131</v>
      </c>
      <c r="G4146" s="367" t="s">
        <v>5133</v>
      </c>
      <c r="H4146" s="400" t="s">
        <v>5108</v>
      </c>
    </row>
    <row r="4147" spans="2:8" s="41" customFormat="1">
      <c r="B4147" s="403" t="s">
        <v>8722</v>
      </c>
      <c r="C4147" s="404" t="s">
        <v>8723</v>
      </c>
      <c r="D4147" s="404" t="s">
        <v>8714</v>
      </c>
      <c r="E4147" s="404" t="s">
        <v>8715</v>
      </c>
      <c r="F4147" s="404" t="s">
        <v>6131</v>
      </c>
      <c r="G4147" s="367" t="s">
        <v>5133</v>
      </c>
      <c r="H4147" s="400" t="s">
        <v>5108</v>
      </c>
    </row>
    <row r="4148" spans="2:8" s="41" customFormat="1">
      <c r="B4148" s="403" t="s">
        <v>8724</v>
      </c>
      <c r="C4148" s="404" t="s">
        <v>8725</v>
      </c>
      <c r="D4148" s="404" t="s">
        <v>8714</v>
      </c>
      <c r="E4148" s="404" t="s">
        <v>8715</v>
      </c>
      <c r="F4148" s="404" t="s">
        <v>6131</v>
      </c>
      <c r="G4148" s="367" t="s">
        <v>5133</v>
      </c>
      <c r="H4148" s="400" t="s">
        <v>5108</v>
      </c>
    </row>
    <row r="4149" spans="2:8" s="41" customFormat="1">
      <c r="B4149" s="403" t="s">
        <v>8726</v>
      </c>
      <c r="C4149" s="404" t="s">
        <v>8727</v>
      </c>
      <c r="D4149" s="404" t="s">
        <v>8714</v>
      </c>
      <c r="E4149" s="404" t="s">
        <v>8715</v>
      </c>
      <c r="F4149" s="404" t="s">
        <v>6131</v>
      </c>
      <c r="G4149" s="367" t="s">
        <v>5133</v>
      </c>
      <c r="H4149" s="400" t="s">
        <v>5108</v>
      </c>
    </row>
    <row r="4150" spans="2:8" s="41" customFormat="1">
      <c r="B4150" s="403" t="s">
        <v>8728</v>
      </c>
      <c r="C4150" s="404" t="s">
        <v>8729</v>
      </c>
      <c r="D4150" s="404" t="s">
        <v>8730</v>
      </c>
      <c r="E4150" s="404" t="s">
        <v>8731</v>
      </c>
      <c r="F4150" s="404" t="s">
        <v>6131</v>
      </c>
      <c r="G4150" s="367" t="s">
        <v>5185</v>
      </c>
      <c r="H4150" s="400" t="s">
        <v>5186</v>
      </c>
    </row>
    <row r="4151" spans="2:8" s="41" customFormat="1">
      <c r="B4151" s="403" t="s">
        <v>8732</v>
      </c>
      <c r="C4151" s="404" t="s">
        <v>8733</v>
      </c>
      <c r="D4151" s="404" t="s">
        <v>8730</v>
      </c>
      <c r="E4151" s="404" t="s">
        <v>8731</v>
      </c>
      <c r="F4151" s="404" t="s">
        <v>6131</v>
      </c>
      <c r="G4151" s="367" t="s">
        <v>5185</v>
      </c>
      <c r="H4151" s="400" t="s">
        <v>5186</v>
      </c>
    </row>
    <row r="4152" spans="2:8" s="41" customFormat="1">
      <c r="B4152" s="403" t="s">
        <v>8734</v>
      </c>
      <c r="C4152" s="404" t="s">
        <v>8735</v>
      </c>
      <c r="D4152" s="404" t="s">
        <v>8730</v>
      </c>
      <c r="E4152" s="404" t="s">
        <v>8731</v>
      </c>
      <c r="F4152" s="404" t="s">
        <v>6131</v>
      </c>
      <c r="G4152" s="367" t="s">
        <v>5185</v>
      </c>
      <c r="H4152" s="400" t="s">
        <v>5186</v>
      </c>
    </row>
    <row r="4153" spans="2:8" s="41" customFormat="1">
      <c r="B4153" s="403" t="s">
        <v>8736</v>
      </c>
      <c r="C4153" s="404" t="s">
        <v>8737</v>
      </c>
      <c r="D4153" s="404" t="s">
        <v>8730</v>
      </c>
      <c r="E4153" s="404" t="s">
        <v>8731</v>
      </c>
      <c r="F4153" s="404" t="s">
        <v>6131</v>
      </c>
      <c r="G4153" s="367" t="s">
        <v>5185</v>
      </c>
      <c r="H4153" s="400" t="s">
        <v>5186</v>
      </c>
    </row>
    <row r="4154" spans="2:8" s="41" customFormat="1">
      <c r="B4154" s="403" t="s">
        <v>8738</v>
      </c>
      <c r="C4154" s="404" t="s">
        <v>8739</v>
      </c>
      <c r="D4154" s="404" t="s">
        <v>8730</v>
      </c>
      <c r="E4154" s="404" t="s">
        <v>8731</v>
      </c>
      <c r="F4154" s="404" t="s">
        <v>6131</v>
      </c>
      <c r="G4154" s="367" t="s">
        <v>5185</v>
      </c>
      <c r="H4154" s="400" t="s">
        <v>5186</v>
      </c>
    </row>
    <row r="4155" spans="2:8" s="41" customFormat="1">
      <c r="B4155" s="403" t="s">
        <v>8740</v>
      </c>
      <c r="C4155" s="404" t="s">
        <v>8741</v>
      </c>
      <c r="D4155" s="404" t="s">
        <v>8730</v>
      </c>
      <c r="E4155" s="404" t="s">
        <v>8731</v>
      </c>
      <c r="F4155" s="404" t="s">
        <v>6131</v>
      </c>
      <c r="G4155" s="367" t="s">
        <v>5107</v>
      </c>
      <c r="H4155" s="400" t="s">
        <v>5108</v>
      </c>
    </row>
    <row r="4156" spans="2:8" s="41" customFormat="1">
      <c r="B4156" s="403" t="s">
        <v>8742</v>
      </c>
      <c r="C4156" s="404" t="s">
        <v>8743</v>
      </c>
      <c r="D4156" s="404" t="s">
        <v>8730</v>
      </c>
      <c r="E4156" s="404" t="s">
        <v>8731</v>
      </c>
      <c r="F4156" s="404" t="s">
        <v>6131</v>
      </c>
      <c r="G4156" s="367" t="s">
        <v>5185</v>
      </c>
      <c r="H4156" s="400" t="s">
        <v>5186</v>
      </c>
    </row>
    <row r="4157" spans="2:8" s="41" customFormat="1">
      <c r="B4157" s="403" t="s">
        <v>8744</v>
      </c>
      <c r="C4157" s="404" t="s">
        <v>8745</v>
      </c>
      <c r="D4157" s="404" t="s">
        <v>8730</v>
      </c>
      <c r="E4157" s="404" t="s">
        <v>8731</v>
      </c>
      <c r="F4157" s="404" t="s">
        <v>6131</v>
      </c>
      <c r="G4157" s="367" t="s">
        <v>5107</v>
      </c>
      <c r="H4157" s="400" t="s">
        <v>5108</v>
      </c>
    </row>
    <row r="4158" spans="2:8" s="41" customFormat="1">
      <c r="B4158" s="403" t="s">
        <v>8746</v>
      </c>
      <c r="C4158" s="404" t="s">
        <v>8747</v>
      </c>
      <c r="D4158" s="404" t="s">
        <v>8730</v>
      </c>
      <c r="E4158" s="404" t="s">
        <v>8731</v>
      </c>
      <c r="F4158" s="404" t="s">
        <v>6131</v>
      </c>
      <c r="G4158" s="367" t="s">
        <v>5107</v>
      </c>
      <c r="H4158" s="400" t="s">
        <v>5108</v>
      </c>
    </row>
    <row r="4159" spans="2:8" s="41" customFormat="1">
      <c r="B4159" s="403" t="s">
        <v>8748</v>
      </c>
      <c r="C4159" s="404" t="s">
        <v>8749</v>
      </c>
      <c r="D4159" s="404" t="s">
        <v>8730</v>
      </c>
      <c r="E4159" s="404" t="s">
        <v>8731</v>
      </c>
      <c r="F4159" s="404" t="s">
        <v>6131</v>
      </c>
      <c r="G4159" s="367" t="s">
        <v>5185</v>
      </c>
      <c r="H4159" s="400" t="s">
        <v>5186</v>
      </c>
    </row>
    <row r="4160" spans="2:8" s="41" customFormat="1">
      <c r="B4160" s="403" t="s">
        <v>8750</v>
      </c>
      <c r="C4160" s="404" t="s">
        <v>8751</v>
      </c>
      <c r="D4160" s="404" t="s">
        <v>8730</v>
      </c>
      <c r="E4160" s="404" t="s">
        <v>8731</v>
      </c>
      <c r="F4160" s="404" t="s">
        <v>6131</v>
      </c>
      <c r="G4160" s="367" t="s">
        <v>5107</v>
      </c>
      <c r="H4160" s="400" t="s">
        <v>5108</v>
      </c>
    </row>
    <row r="4161" spans="2:8" s="41" customFormat="1">
      <c r="B4161" s="403" t="s">
        <v>8752</v>
      </c>
      <c r="C4161" s="404" t="s">
        <v>8753</v>
      </c>
      <c r="D4161" s="404" t="s">
        <v>8730</v>
      </c>
      <c r="E4161" s="404" t="s">
        <v>8731</v>
      </c>
      <c r="F4161" s="404" t="s">
        <v>6131</v>
      </c>
      <c r="G4161" s="367" t="s">
        <v>5133</v>
      </c>
      <c r="H4161" s="400" t="s">
        <v>5108</v>
      </c>
    </row>
    <row r="4162" spans="2:8" s="41" customFormat="1">
      <c r="B4162" s="403" t="s">
        <v>8754</v>
      </c>
      <c r="C4162" s="404" t="s">
        <v>8755</v>
      </c>
      <c r="D4162" s="404" t="s">
        <v>8756</v>
      </c>
      <c r="E4162" s="404" t="s">
        <v>8757</v>
      </c>
      <c r="F4162" s="404" t="s">
        <v>6131</v>
      </c>
      <c r="G4162" s="367" t="s">
        <v>5185</v>
      </c>
      <c r="H4162" s="400" t="s">
        <v>5186</v>
      </c>
    </row>
    <row r="4163" spans="2:8" s="41" customFormat="1">
      <c r="B4163" s="403" t="s">
        <v>8758</v>
      </c>
      <c r="C4163" s="404" t="s">
        <v>8759</v>
      </c>
      <c r="D4163" s="404" t="s">
        <v>8756</v>
      </c>
      <c r="E4163" s="404" t="s">
        <v>8757</v>
      </c>
      <c r="F4163" s="404" t="s">
        <v>6131</v>
      </c>
      <c r="G4163" s="367" t="s">
        <v>5185</v>
      </c>
      <c r="H4163" s="400" t="s">
        <v>5186</v>
      </c>
    </row>
    <row r="4164" spans="2:8" s="41" customFormat="1">
      <c r="B4164" s="403" t="s">
        <v>8760</v>
      </c>
      <c r="C4164" s="404" t="s">
        <v>8761</v>
      </c>
      <c r="D4164" s="404" t="s">
        <v>8756</v>
      </c>
      <c r="E4164" s="404" t="s">
        <v>8757</v>
      </c>
      <c r="F4164" s="404" t="s">
        <v>6131</v>
      </c>
      <c r="G4164" s="367" t="s">
        <v>5185</v>
      </c>
      <c r="H4164" s="400" t="s">
        <v>5186</v>
      </c>
    </row>
    <row r="4165" spans="2:8" s="41" customFormat="1">
      <c r="B4165" s="403" t="s">
        <v>8762</v>
      </c>
      <c r="C4165" s="404" t="s">
        <v>8763</v>
      </c>
      <c r="D4165" s="404" t="s">
        <v>8756</v>
      </c>
      <c r="E4165" s="404" t="s">
        <v>8757</v>
      </c>
      <c r="F4165" s="404" t="s">
        <v>6131</v>
      </c>
      <c r="G4165" s="367" t="s">
        <v>5185</v>
      </c>
      <c r="H4165" s="400" t="s">
        <v>5186</v>
      </c>
    </row>
    <row r="4166" spans="2:8" s="41" customFormat="1">
      <c r="B4166" s="403" t="s">
        <v>8764</v>
      </c>
      <c r="C4166" s="404" t="s">
        <v>8765</v>
      </c>
      <c r="D4166" s="404" t="s">
        <v>8756</v>
      </c>
      <c r="E4166" s="404" t="s">
        <v>8757</v>
      </c>
      <c r="F4166" s="404" t="s">
        <v>6131</v>
      </c>
      <c r="G4166" s="367" t="s">
        <v>5185</v>
      </c>
      <c r="H4166" s="400" t="s">
        <v>5186</v>
      </c>
    </row>
    <row r="4167" spans="2:8" s="41" customFormat="1">
      <c r="B4167" s="403" t="s">
        <v>8766</v>
      </c>
      <c r="C4167" s="404" t="s">
        <v>8767</v>
      </c>
      <c r="D4167" s="404" t="s">
        <v>8756</v>
      </c>
      <c r="E4167" s="404" t="s">
        <v>8757</v>
      </c>
      <c r="F4167" s="404" t="s">
        <v>6131</v>
      </c>
      <c r="G4167" s="367" t="s">
        <v>5185</v>
      </c>
      <c r="H4167" s="400" t="s">
        <v>5186</v>
      </c>
    </row>
    <row r="4168" spans="2:8" s="41" customFormat="1">
      <c r="B4168" s="403" t="s">
        <v>8768</v>
      </c>
      <c r="C4168" s="404" t="s">
        <v>8769</v>
      </c>
      <c r="D4168" s="404" t="s">
        <v>8756</v>
      </c>
      <c r="E4168" s="404" t="s">
        <v>8757</v>
      </c>
      <c r="F4168" s="404" t="s">
        <v>6131</v>
      </c>
      <c r="G4168" s="367" t="s">
        <v>5185</v>
      </c>
      <c r="H4168" s="400" t="s">
        <v>5186</v>
      </c>
    </row>
    <row r="4169" spans="2:8" s="41" customFormat="1">
      <c r="B4169" s="403" t="s">
        <v>8770</v>
      </c>
      <c r="C4169" s="404" t="s">
        <v>8771</v>
      </c>
      <c r="D4169" s="404" t="s">
        <v>8756</v>
      </c>
      <c r="E4169" s="404" t="s">
        <v>8757</v>
      </c>
      <c r="F4169" s="404" t="s">
        <v>6131</v>
      </c>
      <c r="G4169" s="367" t="s">
        <v>5185</v>
      </c>
      <c r="H4169" s="400" t="s">
        <v>5186</v>
      </c>
    </row>
    <row r="4170" spans="2:8" s="41" customFormat="1">
      <c r="B4170" s="403" t="s">
        <v>8772</v>
      </c>
      <c r="C4170" s="404" t="s">
        <v>8773</v>
      </c>
      <c r="D4170" s="404" t="s">
        <v>8774</v>
      </c>
      <c r="E4170" s="404" t="s">
        <v>8775</v>
      </c>
      <c r="F4170" s="404" t="s">
        <v>6131</v>
      </c>
      <c r="G4170" s="367" t="s">
        <v>5185</v>
      </c>
      <c r="H4170" s="400" t="s">
        <v>5186</v>
      </c>
    </row>
    <row r="4171" spans="2:8" s="41" customFormat="1">
      <c r="B4171" s="403" t="s">
        <v>8776</v>
      </c>
      <c r="C4171" s="404" t="s">
        <v>8777</v>
      </c>
      <c r="D4171" s="404" t="s">
        <v>8774</v>
      </c>
      <c r="E4171" s="404" t="s">
        <v>8775</v>
      </c>
      <c r="F4171" s="404" t="s">
        <v>6131</v>
      </c>
      <c r="G4171" s="367" t="s">
        <v>5133</v>
      </c>
      <c r="H4171" s="400" t="s">
        <v>5108</v>
      </c>
    </row>
    <row r="4172" spans="2:8" s="41" customFormat="1">
      <c r="B4172" s="403" t="s">
        <v>8778</v>
      </c>
      <c r="C4172" s="404" t="s">
        <v>8779</v>
      </c>
      <c r="D4172" s="404" t="s">
        <v>8774</v>
      </c>
      <c r="E4172" s="404" t="s">
        <v>8775</v>
      </c>
      <c r="F4172" s="404" t="s">
        <v>6131</v>
      </c>
      <c r="G4172" s="367" t="s">
        <v>5185</v>
      </c>
      <c r="H4172" s="400" t="s">
        <v>5186</v>
      </c>
    </row>
    <row r="4173" spans="2:8" s="41" customFormat="1">
      <c r="B4173" s="403" t="s">
        <v>8780</v>
      </c>
      <c r="C4173" s="404" t="s">
        <v>8781</v>
      </c>
      <c r="D4173" s="404" t="s">
        <v>8774</v>
      </c>
      <c r="E4173" s="404" t="s">
        <v>8775</v>
      </c>
      <c r="F4173" s="404" t="s">
        <v>6131</v>
      </c>
      <c r="G4173" s="367" t="s">
        <v>5185</v>
      </c>
      <c r="H4173" s="400" t="s">
        <v>5186</v>
      </c>
    </row>
    <row r="4174" spans="2:8" s="41" customFormat="1">
      <c r="B4174" s="403" t="s">
        <v>8782</v>
      </c>
      <c r="C4174" s="404" t="s">
        <v>8783</v>
      </c>
      <c r="D4174" s="404" t="s">
        <v>8774</v>
      </c>
      <c r="E4174" s="404" t="s">
        <v>8775</v>
      </c>
      <c r="F4174" s="404" t="s">
        <v>6131</v>
      </c>
      <c r="G4174" s="367" t="s">
        <v>5185</v>
      </c>
      <c r="H4174" s="400" t="s">
        <v>5186</v>
      </c>
    </row>
    <row r="4175" spans="2:8" s="41" customFormat="1">
      <c r="B4175" s="403" t="s">
        <v>8784</v>
      </c>
      <c r="C4175" s="404" t="s">
        <v>8785</v>
      </c>
      <c r="D4175" s="404" t="s">
        <v>8774</v>
      </c>
      <c r="E4175" s="404" t="s">
        <v>8775</v>
      </c>
      <c r="F4175" s="404" t="s">
        <v>6131</v>
      </c>
      <c r="G4175" s="367" t="s">
        <v>5182</v>
      </c>
      <c r="H4175" s="400" t="s">
        <v>5108</v>
      </c>
    </row>
    <row r="4176" spans="2:8" s="41" customFormat="1">
      <c r="B4176" s="403" t="s">
        <v>8786</v>
      </c>
      <c r="C4176" s="404" t="s">
        <v>8787</v>
      </c>
      <c r="D4176" s="404" t="s">
        <v>8788</v>
      </c>
      <c r="E4176" s="404" t="s">
        <v>8789</v>
      </c>
      <c r="F4176" s="404" t="s">
        <v>6131</v>
      </c>
      <c r="G4176" s="367" t="s">
        <v>5185</v>
      </c>
      <c r="H4176" s="400" t="s">
        <v>5186</v>
      </c>
    </row>
    <row r="4177" spans="2:8" s="41" customFormat="1">
      <c r="B4177" s="403" t="s">
        <v>8790</v>
      </c>
      <c r="C4177" s="404" t="s">
        <v>8791</v>
      </c>
      <c r="D4177" s="404" t="s">
        <v>8788</v>
      </c>
      <c r="E4177" s="404" t="s">
        <v>8789</v>
      </c>
      <c r="F4177" s="404" t="s">
        <v>6131</v>
      </c>
      <c r="G4177" s="367" t="s">
        <v>5185</v>
      </c>
      <c r="H4177" s="400" t="s">
        <v>5186</v>
      </c>
    </row>
    <row r="4178" spans="2:8" s="41" customFormat="1">
      <c r="B4178" s="403" t="s">
        <v>8792</v>
      </c>
      <c r="C4178" s="404" t="s">
        <v>8793</v>
      </c>
      <c r="D4178" s="404" t="s">
        <v>8788</v>
      </c>
      <c r="E4178" s="404" t="s">
        <v>8789</v>
      </c>
      <c r="F4178" s="404" t="s">
        <v>6131</v>
      </c>
      <c r="G4178" s="367" t="s">
        <v>5185</v>
      </c>
      <c r="H4178" s="400" t="s">
        <v>5186</v>
      </c>
    </row>
    <row r="4179" spans="2:8" s="41" customFormat="1">
      <c r="B4179" s="403" t="s">
        <v>8794</v>
      </c>
      <c r="C4179" s="404" t="s">
        <v>8795</v>
      </c>
      <c r="D4179" s="404" t="s">
        <v>8788</v>
      </c>
      <c r="E4179" s="404" t="s">
        <v>8789</v>
      </c>
      <c r="F4179" s="404" t="s">
        <v>6131</v>
      </c>
      <c r="G4179" s="367" t="s">
        <v>5185</v>
      </c>
      <c r="H4179" s="400" t="s">
        <v>5186</v>
      </c>
    </row>
    <row r="4180" spans="2:8" s="41" customFormat="1">
      <c r="B4180" s="403" t="s">
        <v>8796</v>
      </c>
      <c r="C4180" s="404" t="s">
        <v>8797</v>
      </c>
      <c r="D4180" s="404" t="s">
        <v>8788</v>
      </c>
      <c r="E4180" s="404" t="s">
        <v>8789</v>
      </c>
      <c r="F4180" s="404" t="s">
        <v>6131</v>
      </c>
      <c r="G4180" s="367" t="s">
        <v>5185</v>
      </c>
      <c r="H4180" s="400" t="s">
        <v>5186</v>
      </c>
    </row>
    <row r="4181" spans="2:8" s="41" customFormat="1">
      <c r="B4181" s="403" t="s">
        <v>8798</v>
      </c>
      <c r="C4181" s="404" t="s">
        <v>8799</v>
      </c>
      <c r="D4181" s="404" t="s">
        <v>8788</v>
      </c>
      <c r="E4181" s="404" t="s">
        <v>8789</v>
      </c>
      <c r="F4181" s="404" t="s">
        <v>6131</v>
      </c>
      <c r="G4181" s="367" t="s">
        <v>5185</v>
      </c>
      <c r="H4181" s="400" t="s">
        <v>5186</v>
      </c>
    </row>
    <row r="4182" spans="2:8" s="41" customFormat="1">
      <c r="B4182" s="403" t="s">
        <v>8800</v>
      </c>
      <c r="C4182" s="404" t="s">
        <v>8801</v>
      </c>
      <c r="D4182" s="404" t="s">
        <v>8788</v>
      </c>
      <c r="E4182" s="404" t="s">
        <v>8789</v>
      </c>
      <c r="F4182" s="404" t="s">
        <v>6131</v>
      </c>
      <c r="G4182" s="367" t="s">
        <v>5185</v>
      </c>
      <c r="H4182" s="400" t="s">
        <v>5186</v>
      </c>
    </row>
    <row r="4183" spans="2:8" s="41" customFormat="1">
      <c r="B4183" s="403" t="s">
        <v>8802</v>
      </c>
      <c r="C4183" s="404" t="s">
        <v>8803</v>
      </c>
      <c r="D4183" s="404" t="s">
        <v>8788</v>
      </c>
      <c r="E4183" s="404" t="s">
        <v>8789</v>
      </c>
      <c r="F4183" s="404" t="s">
        <v>6131</v>
      </c>
      <c r="G4183" s="367" t="s">
        <v>5185</v>
      </c>
      <c r="H4183" s="400" t="s">
        <v>5186</v>
      </c>
    </row>
    <row r="4184" spans="2:8" s="41" customFormat="1">
      <c r="B4184" s="403" t="s">
        <v>8804</v>
      </c>
      <c r="C4184" s="404" t="s">
        <v>8805</v>
      </c>
      <c r="D4184" s="404" t="s">
        <v>8788</v>
      </c>
      <c r="E4184" s="404" t="s">
        <v>8789</v>
      </c>
      <c r="F4184" s="404" t="s">
        <v>6131</v>
      </c>
      <c r="G4184" s="367" t="s">
        <v>5182</v>
      </c>
      <c r="H4184" s="400" t="s">
        <v>5108</v>
      </c>
    </row>
    <row r="4185" spans="2:8" s="41" customFormat="1">
      <c r="B4185" s="403" t="s">
        <v>8806</v>
      </c>
      <c r="C4185" s="404" t="s">
        <v>8807</v>
      </c>
      <c r="D4185" s="404" t="s">
        <v>8788</v>
      </c>
      <c r="E4185" s="404" t="s">
        <v>8789</v>
      </c>
      <c r="F4185" s="404" t="s">
        <v>6131</v>
      </c>
      <c r="G4185" s="367" t="s">
        <v>5182</v>
      </c>
      <c r="H4185" s="400" t="s">
        <v>5108</v>
      </c>
    </row>
    <row r="4186" spans="2:8" s="41" customFormat="1">
      <c r="B4186" s="403" t="s">
        <v>8808</v>
      </c>
      <c r="C4186" s="404" t="s">
        <v>8809</v>
      </c>
      <c r="D4186" s="404" t="s">
        <v>8788</v>
      </c>
      <c r="E4186" s="404" t="s">
        <v>8789</v>
      </c>
      <c r="F4186" s="404" t="s">
        <v>6131</v>
      </c>
      <c r="G4186" s="367" t="s">
        <v>5185</v>
      </c>
      <c r="H4186" s="400" t="s">
        <v>5186</v>
      </c>
    </row>
    <row r="4187" spans="2:8" s="41" customFormat="1">
      <c r="B4187" s="403" t="s">
        <v>8810</v>
      </c>
      <c r="C4187" s="404" t="s">
        <v>8811</v>
      </c>
      <c r="D4187" s="404" t="s">
        <v>8788</v>
      </c>
      <c r="E4187" s="404" t="s">
        <v>8789</v>
      </c>
      <c r="F4187" s="404" t="s">
        <v>6131</v>
      </c>
      <c r="G4187" s="367" t="s">
        <v>5185</v>
      </c>
      <c r="H4187" s="400" t="s">
        <v>5186</v>
      </c>
    </row>
    <row r="4188" spans="2:8" s="41" customFormat="1">
      <c r="B4188" s="403" t="s">
        <v>8812</v>
      </c>
      <c r="C4188" s="404" t="s">
        <v>8813</v>
      </c>
      <c r="D4188" s="404" t="s">
        <v>8814</v>
      </c>
      <c r="E4188" s="404" t="s">
        <v>8815</v>
      </c>
      <c r="F4188" s="404" t="s">
        <v>6131</v>
      </c>
      <c r="G4188" s="367" t="s">
        <v>5107</v>
      </c>
      <c r="H4188" s="400" t="s">
        <v>5108</v>
      </c>
    </row>
    <row r="4189" spans="2:8" s="41" customFormat="1">
      <c r="B4189" s="403" t="s">
        <v>8816</v>
      </c>
      <c r="C4189" s="404" t="s">
        <v>8817</v>
      </c>
      <c r="D4189" s="404" t="s">
        <v>8814</v>
      </c>
      <c r="E4189" s="404" t="s">
        <v>8815</v>
      </c>
      <c r="F4189" s="404" t="s">
        <v>6131</v>
      </c>
      <c r="G4189" s="367" t="s">
        <v>5107</v>
      </c>
      <c r="H4189" s="400" t="s">
        <v>5108</v>
      </c>
    </row>
    <row r="4190" spans="2:8" s="41" customFormat="1">
      <c r="B4190" s="403" t="s">
        <v>8818</v>
      </c>
      <c r="C4190" s="404" t="s">
        <v>8819</v>
      </c>
      <c r="D4190" s="404" t="s">
        <v>8814</v>
      </c>
      <c r="E4190" s="404" t="s">
        <v>8815</v>
      </c>
      <c r="F4190" s="404" t="s">
        <v>6131</v>
      </c>
      <c r="G4190" s="367" t="s">
        <v>5107</v>
      </c>
      <c r="H4190" s="400" t="s">
        <v>5108</v>
      </c>
    </row>
    <row r="4191" spans="2:8" s="41" customFormat="1">
      <c r="B4191" s="403" t="s">
        <v>8820</v>
      </c>
      <c r="C4191" s="404" t="s">
        <v>8821</v>
      </c>
      <c r="D4191" s="404" t="s">
        <v>8814</v>
      </c>
      <c r="E4191" s="404" t="s">
        <v>8815</v>
      </c>
      <c r="F4191" s="404" t="s">
        <v>6131</v>
      </c>
      <c r="G4191" s="367" t="s">
        <v>5107</v>
      </c>
      <c r="H4191" s="400" t="s">
        <v>5108</v>
      </c>
    </row>
    <row r="4192" spans="2:8" s="41" customFormat="1">
      <c r="B4192" s="403" t="s">
        <v>8822</v>
      </c>
      <c r="C4192" s="404" t="s">
        <v>8823</v>
      </c>
      <c r="D4192" s="404" t="s">
        <v>8814</v>
      </c>
      <c r="E4192" s="404" t="s">
        <v>8815</v>
      </c>
      <c r="F4192" s="404" t="s">
        <v>6131</v>
      </c>
      <c r="G4192" s="367" t="s">
        <v>5107</v>
      </c>
      <c r="H4192" s="400" t="s">
        <v>5108</v>
      </c>
    </row>
    <row r="4193" spans="2:8" s="41" customFormat="1">
      <c r="B4193" s="403" t="s">
        <v>8824</v>
      </c>
      <c r="C4193" s="404" t="s">
        <v>8825</v>
      </c>
      <c r="D4193" s="404" t="s">
        <v>8814</v>
      </c>
      <c r="E4193" s="404" t="s">
        <v>8815</v>
      </c>
      <c r="F4193" s="404" t="s">
        <v>6131</v>
      </c>
      <c r="G4193" s="367" t="s">
        <v>5107</v>
      </c>
      <c r="H4193" s="400" t="s">
        <v>5108</v>
      </c>
    </row>
    <row r="4194" spans="2:8" s="41" customFormat="1">
      <c r="B4194" s="403" t="s">
        <v>8826</v>
      </c>
      <c r="C4194" s="404" t="s">
        <v>8827</v>
      </c>
      <c r="D4194" s="404" t="s">
        <v>8814</v>
      </c>
      <c r="E4194" s="404" t="s">
        <v>8815</v>
      </c>
      <c r="F4194" s="404" t="s">
        <v>6131</v>
      </c>
      <c r="G4194" s="367" t="s">
        <v>5107</v>
      </c>
      <c r="H4194" s="400" t="s">
        <v>5108</v>
      </c>
    </row>
    <row r="4195" spans="2:8" s="41" customFormat="1">
      <c r="B4195" s="403" t="s">
        <v>8828</v>
      </c>
      <c r="C4195" s="404" t="s">
        <v>8829</v>
      </c>
      <c r="D4195" s="404" t="s">
        <v>8814</v>
      </c>
      <c r="E4195" s="404" t="s">
        <v>8815</v>
      </c>
      <c r="F4195" s="404" t="s">
        <v>6131</v>
      </c>
      <c r="G4195" s="367" t="s">
        <v>5185</v>
      </c>
      <c r="H4195" s="400" t="s">
        <v>5186</v>
      </c>
    </row>
    <row r="4196" spans="2:8" s="41" customFormat="1">
      <c r="B4196" s="403" t="s">
        <v>8830</v>
      </c>
      <c r="C4196" s="404" t="s">
        <v>8831</v>
      </c>
      <c r="D4196" s="404" t="s">
        <v>8814</v>
      </c>
      <c r="E4196" s="404" t="s">
        <v>8815</v>
      </c>
      <c r="F4196" s="404" t="s">
        <v>6131</v>
      </c>
      <c r="G4196" s="367" t="s">
        <v>5185</v>
      </c>
      <c r="H4196" s="400" t="s">
        <v>5186</v>
      </c>
    </row>
    <row r="4197" spans="2:8" s="41" customFormat="1">
      <c r="B4197" s="403" t="s">
        <v>8832</v>
      </c>
      <c r="C4197" s="404" t="s">
        <v>8833</v>
      </c>
      <c r="D4197" s="404" t="s">
        <v>8834</v>
      </c>
      <c r="E4197" s="404" t="s">
        <v>8835</v>
      </c>
      <c r="F4197" s="404" t="s">
        <v>3511</v>
      </c>
      <c r="G4197" s="367" t="s">
        <v>5185</v>
      </c>
      <c r="H4197" s="400" t="s">
        <v>5186</v>
      </c>
    </row>
    <row r="4198" spans="2:8" s="41" customFormat="1">
      <c r="B4198" s="403" t="s">
        <v>8836</v>
      </c>
      <c r="C4198" s="404" t="s">
        <v>8837</v>
      </c>
      <c r="D4198" s="404" t="s">
        <v>8834</v>
      </c>
      <c r="E4198" s="404" t="s">
        <v>8835</v>
      </c>
      <c r="F4198" s="404" t="s">
        <v>3511</v>
      </c>
      <c r="G4198" s="367" t="s">
        <v>5185</v>
      </c>
      <c r="H4198" s="400" t="s">
        <v>5186</v>
      </c>
    </row>
    <row r="4199" spans="2:8" s="41" customFormat="1">
      <c r="B4199" s="403" t="s">
        <v>8838</v>
      </c>
      <c r="C4199" s="404" t="s">
        <v>8839</v>
      </c>
      <c r="D4199" s="404" t="s">
        <v>8834</v>
      </c>
      <c r="E4199" s="404" t="s">
        <v>8835</v>
      </c>
      <c r="F4199" s="404" t="s">
        <v>3511</v>
      </c>
      <c r="G4199" s="367" t="s">
        <v>5107</v>
      </c>
      <c r="H4199" s="400" t="s">
        <v>5108</v>
      </c>
    </row>
    <row r="4200" spans="2:8" s="41" customFormat="1">
      <c r="B4200" s="403" t="s">
        <v>8840</v>
      </c>
      <c r="C4200" s="404" t="s">
        <v>8841</v>
      </c>
      <c r="D4200" s="404" t="s">
        <v>8834</v>
      </c>
      <c r="E4200" s="404" t="s">
        <v>8835</v>
      </c>
      <c r="F4200" s="404" t="s">
        <v>3511</v>
      </c>
      <c r="G4200" s="367" t="s">
        <v>5107</v>
      </c>
      <c r="H4200" s="400" t="s">
        <v>5108</v>
      </c>
    </row>
    <row r="4201" spans="2:8" s="41" customFormat="1">
      <c r="B4201" s="403" t="s">
        <v>8842</v>
      </c>
      <c r="C4201" s="404" t="s">
        <v>8843</v>
      </c>
      <c r="D4201" s="404" t="s">
        <v>8834</v>
      </c>
      <c r="E4201" s="404" t="s">
        <v>8835</v>
      </c>
      <c r="F4201" s="404" t="s">
        <v>3511</v>
      </c>
      <c r="G4201" s="367" t="s">
        <v>5107</v>
      </c>
      <c r="H4201" s="400" t="s">
        <v>5108</v>
      </c>
    </row>
    <row r="4202" spans="2:8" s="41" customFormat="1">
      <c r="B4202" s="403" t="s">
        <v>8844</v>
      </c>
      <c r="C4202" s="404" t="s">
        <v>8845</v>
      </c>
      <c r="D4202" s="404" t="s">
        <v>8834</v>
      </c>
      <c r="E4202" s="404" t="s">
        <v>8835</v>
      </c>
      <c r="F4202" s="404" t="s">
        <v>3511</v>
      </c>
      <c r="G4202" s="367" t="s">
        <v>5185</v>
      </c>
      <c r="H4202" s="400" t="s">
        <v>5186</v>
      </c>
    </row>
    <row r="4203" spans="2:8" s="41" customFormat="1">
      <c r="B4203" s="403" t="s">
        <v>8846</v>
      </c>
      <c r="C4203" s="404" t="s">
        <v>8847</v>
      </c>
      <c r="D4203" s="404" t="s">
        <v>8834</v>
      </c>
      <c r="E4203" s="404" t="s">
        <v>8835</v>
      </c>
      <c r="F4203" s="404" t="s">
        <v>3511</v>
      </c>
      <c r="G4203" s="367" t="s">
        <v>5185</v>
      </c>
      <c r="H4203" s="400" t="s">
        <v>5186</v>
      </c>
    </row>
    <row r="4204" spans="2:8" s="41" customFormat="1">
      <c r="B4204" s="403" t="s">
        <v>8848</v>
      </c>
      <c r="C4204" s="404" t="s">
        <v>8849</v>
      </c>
      <c r="D4204" s="404" t="s">
        <v>8834</v>
      </c>
      <c r="E4204" s="404" t="s">
        <v>8835</v>
      </c>
      <c r="F4204" s="404" t="s">
        <v>3511</v>
      </c>
      <c r="G4204" s="367" t="s">
        <v>5185</v>
      </c>
      <c r="H4204" s="400" t="s">
        <v>5186</v>
      </c>
    </row>
    <row r="4205" spans="2:8" s="41" customFormat="1">
      <c r="B4205" s="403" t="s">
        <v>8850</v>
      </c>
      <c r="C4205" s="404" t="s">
        <v>8851</v>
      </c>
      <c r="D4205" s="404" t="s">
        <v>8834</v>
      </c>
      <c r="E4205" s="404" t="s">
        <v>8835</v>
      </c>
      <c r="F4205" s="404" t="s">
        <v>3511</v>
      </c>
      <c r="G4205" s="367" t="s">
        <v>5185</v>
      </c>
      <c r="H4205" s="400" t="s">
        <v>5186</v>
      </c>
    </row>
    <row r="4206" spans="2:8" s="41" customFormat="1">
      <c r="B4206" s="403" t="s">
        <v>8852</v>
      </c>
      <c r="C4206" s="404" t="s">
        <v>8853</v>
      </c>
      <c r="D4206" s="404" t="s">
        <v>8834</v>
      </c>
      <c r="E4206" s="404" t="s">
        <v>8835</v>
      </c>
      <c r="F4206" s="404" t="s">
        <v>3511</v>
      </c>
      <c r="G4206" s="367" t="s">
        <v>5107</v>
      </c>
      <c r="H4206" s="400" t="s">
        <v>5108</v>
      </c>
    </row>
    <row r="4207" spans="2:8" s="41" customFormat="1">
      <c r="B4207" s="403" t="s">
        <v>8854</v>
      </c>
      <c r="C4207" s="404" t="s">
        <v>8855</v>
      </c>
      <c r="D4207" s="404" t="s">
        <v>8834</v>
      </c>
      <c r="E4207" s="404" t="s">
        <v>8835</v>
      </c>
      <c r="F4207" s="404" t="s">
        <v>3511</v>
      </c>
      <c r="G4207" s="367" t="s">
        <v>5107</v>
      </c>
      <c r="H4207" s="400" t="s">
        <v>5108</v>
      </c>
    </row>
    <row r="4208" spans="2:8" s="41" customFormat="1">
      <c r="B4208" s="403" t="s">
        <v>8856</v>
      </c>
      <c r="C4208" s="404" t="s">
        <v>8857</v>
      </c>
      <c r="D4208" s="404" t="s">
        <v>8834</v>
      </c>
      <c r="E4208" s="404" t="s">
        <v>8835</v>
      </c>
      <c r="F4208" s="404" t="s">
        <v>3511</v>
      </c>
      <c r="G4208" s="367" t="s">
        <v>5107</v>
      </c>
      <c r="H4208" s="400" t="s">
        <v>5108</v>
      </c>
    </row>
    <row r="4209" spans="2:8" s="41" customFormat="1">
      <c r="B4209" s="403" t="s">
        <v>8858</v>
      </c>
      <c r="C4209" s="404" t="s">
        <v>8859</v>
      </c>
      <c r="D4209" s="404" t="s">
        <v>8834</v>
      </c>
      <c r="E4209" s="404" t="s">
        <v>8835</v>
      </c>
      <c r="F4209" s="404" t="s">
        <v>3511</v>
      </c>
      <c r="G4209" s="367" t="s">
        <v>5107</v>
      </c>
      <c r="H4209" s="400" t="s">
        <v>5108</v>
      </c>
    </row>
    <row r="4210" spans="2:8" s="41" customFormat="1">
      <c r="B4210" s="403" t="s">
        <v>8860</v>
      </c>
      <c r="C4210" s="404" t="s">
        <v>8861</v>
      </c>
      <c r="D4210" s="404" t="s">
        <v>8834</v>
      </c>
      <c r="E4210" s="404" t="s">
        <v>8835</v>
      </c>
      <c r="F4210" s="404" t="s">
        <v>3511</v>
      </c>
      <c r="G4210" s="367" t="s">
        <v>5182</v>
      </c>
      <c r="H4210" s="400" t="s">
        <v>5108</v>
      </c>
    </row>
    <row r="4211" spans="2:8" s="41" customFormat="1">
      <c r="B4211" s="403" t="s">
        <v>8862</v>
      </c>
      <c r="C4211" s="404" t="s">
        <v>8863</v>
      </c>
      <c r="D4211" s="404" t="s">
        <v>8834</v>
      </c>
      <c r="E4211" s="404" t="s">
        <v>8835</v>
      </c>
      <c r="F4211" s="404" t="s">
        <v>3511</v>
      </c>
      <c r="G4211" s="367" t="s">
        <v>5185</v>
      </c>
      <c r="H4211" s="400" t="s">
        <v>5186</v>
      </c>
    </row>
    <row r="4212" spans="2:8" s="41" customFormat="1">
      <c r="B4212" s="403" t="s">
        <v>8864</v>
      </c>
      <c r="C4212" s="404" t="s">
        <v>8865</v>
      </c>
      <c r="D4212" s="404" t="s">
        <v>8834</v>
      </c>
      <c r="E4212" s="404" t="s">
        <v>8835</v>
      </c>
      <c r="F4212" s="404" t="s">
        <v>3511</v>
      </c>
      <c r="G4212" s="367" t="s">
        <v>5185</v>
      </c>
      <c r="H4212" s="400" t="s">
        <v>5186</v>
      </c>
    </row>
    <row r="4213" spans="2:8" s="41" customFormat="1">
      <c r="B4213" s="403" t="s">
        <v>8866</v>
      </c>
      <c r="C4213" s="404" t="s">
        <v>8867</v>
      </c>
      <c r="D4213" s="404" t="s">
        <v>8834</v>
      </c>
      <c r="E4213" s="404" t="s">
        <v>8835</v>
      </c>
      <c r="F4213" s="404" t="s">
        <v>3511</v>
      </c>
      <c r="G4213" s="367" t="s">
        <v>5185</v>
      </c>
      <c r="H4213" s="400" t="s">
        <v>5186</v>
      </c>
    </row>
    <row r="4214" spans="2:8" s="41" customFormat="1">
      <c r="B4214" s="403" t="s">
        <v>8868</v>
      </c>
      <c r="C4214" s="404" t="s">
        <v>8869</v>
      </c>
      <c r="D4214" s="404" t="s">
        <v>8834</v>
      </c>
      <c r="E4214" s="404" t="s">
        <v>8835</v>
      </c>
      <c r="F4214" s="404" t="s">
        <v>3511</v>
      </c>
      <c r="G4214" s="367" t="s">
        <v>5185</v>
      </c>
      <c r="H4214" s="400" t="s">
        <v>5186</v>
      </c>
    </row>
    <row r="4215" spans="2:8" s="41" customFormat="1">
      <c r="B4215" s="403" t="s">
        <v>8870</v>
      </c>
      <c r="C4215" s="404" t="s">
        <v>8871</v>
      </c>
      <c r="D4215" s="404" t="s">
        <v>8834</v>
      </c>
      <c r="E4215" s="404" t="s">
        <v>8835</v>
      </c>
      <c r="F4215" s="404" t="s">
        <v>3511</v>
      </c>
      <c r="G4215" s="367" t="s">
        <v>5107</v>
      </c>
      <c r="H4215" s="400" t="s">
        <v>5108</v>
      </c>
    </row>
    <row r="4216" spans="2:8" s="41" customFormat="1">
      <c r="B4216" s="403" t="s">
        <v>8872</v>
      </c>
      <c r="C4216" s="404" t="s">
        <v>8873</v>
      </c>
      <c r="D4216" s="404" t="s">
        <v>8834</v>
      </c>
      <c r="E4216" s="404" t="s">
        <v>8835</v>
      </c>
      <c r="F4216" s="404" t="s">
        <v>3511</v>
      </c>
      <c r="G4216" s="367" t="s">
        <v>5107</v>
      </c>
      <c r="H4216" s="400" t="s">
        <v>5108</v>
      </c>
    </row>
    <row r="4217" spans="2:8" s="41" customFormat="1">
      <c r="B4217" s="403" t="s">
        <v>8874</v>
      </c>
      <c r="C4217" s="404" t="s">
        <v>8875</v>
      </c>
      <c r="D4217" s="404" t="s">
        <v>8834</v>
      </c>
      <c r="E4217" s="404" t="s">
        <v>8835</v>
      </c>
      <c r="F4217" s="404" t="s">
        <v>3511</v>
      </c>
      <c r="G4217" s="367" t="s">
        <v>5185</v>
      </c>
      <c r="H4217" s="400" t="s">
        <v>5186</v>
      </c>
    </row>
    <row r="4218" spans="2:8" s="41" customFormat="1">
      <c r="B4218" s="403" t="s">
        <v>8876</v>
      </c>
      <c r="C4218" s="404" t="s">
        <v>8877</v>
      </c>
      <c r="D4218" s="404" t="s">
        <v>8834</v>
      </c>
      <c r="E4218" s="404" t="s">
        <v>8835</v>
      </c>
      <c r="F4218" s="404" t="s">
        <v>3511</v>
      </c>
      <c r="G4218" s="367" t="s">
        <v>5185</v>
      </c>
      <c r="H4218" s="400" t="s">
        <v>5186</v>
      </c>
    </row>
    <row r="4219" spans="2:8" s="41" customFormat="1">
      <c r="B4219" s="403" t="s">
        <v>8878</v>
      </c>
      <c r="C4219" s="404" t="s">
        <v>8879</v>
      </c>
      <c r="D4219" s="404" t="s">
        <v>8834</v>
      </c>
      <c r="E4219" s="404" t="s">
        <v>8835</v>
      </c>
      <c r="F4219" s="404" t="s">
        <v>3511</v>
      </c>
      <c r="G4219" s="367" t="s">
        <v>5107</v>
      </c>
      <c r="H4219" s="400" t="s">
        <v>5108</v>
      </c>
    </row>
    <row r="4220" spans="2:8" s="41" customFormat="1">
      <c r="B4220" s="403" t="s">
        <v>8880</v>
      </c>
      <c r="C4220" s="404" t="s">
        <v>8881</v>
      </c>
      <c r="D4220" s="404" t="s">
        <v>8834</v>
      </c>
      <c r="E4220" s="404" t="s">
        <v>8835</v>
      </c>
      <c r="F4220" s="404" t="s">
        <v>3511</v>
      </c>
      <c r="G4220" s="367" t="s">
        <v>5107</v>
      </c>
      <c r="H4220" s="400" t="s">
        <v>5108</v>
      </c>
    </row>
    <row r="4221" spans="2:8" s="41" customFormat="1">
      <c r="B4221" s="403" t="s">
        <v>8882</v>
      </c>
      <c r="C4221" s="404" t="s">
        <v>8883</v>
      </c>
      <c r="D4221" s="404" t="s">
        <v>8834</v>
      </c>
      <c r="E4221" s="404" t="s">
        <v>8835</v>
      </c>
      <c r="F4221" s="404" t="s">
        <v>3511</v>
      </c>
      <c r="G4221" s="367" t="s">
        <v>5107</v>
      </c>
      <c r="H4221" s="400" t="s">
        <v>5108</v>
      </c>
    </row>
    <row r="4222" spans="2:8" s="41" customFormat="1">
      <c r="B4222" s="403" t="s">
        <v>8884</v>
      </c>
      <c r="C4222" s="404" t="s">
        <v>8885</v>
      </c>
      <c r="D4222" s="404" t="s">
        <v>8834</v>
      </c>
      <c r="E4222" s="404" t="s">
        <v>8835</v>
      </c>
      <c r="F4222" s="404" t="s">
        <v>3511</v>
      </c>
      <c r="G4222" s="367" t="s">
        <v>5107</v>
      </c>
      <c r="H4222" s="400" t="s">
        <v>5108</v>
      </c>
    </row>
    <row r="4223" spans="2:8" s="41" customFormat="1">
      <c r="B4223" s="403" t="s">
        <v>8886</v>
      </c>
      <c r="C4223" s="404" t="s">
        <v>8887</v>
      </c>
      <c r="D4223" s="404" t="s">
        <v>8834</v>
      </c>
      <c r="E4223" s="404" t="s">
        <v>8835</v>
      </c>
      <c r="F4223" s="404" t="s">
        <v>3511</v>
      </c>
      <c r="G4223" s="367" t="s">
        <v>5185</v>
      </c>
      <c r="H4223" s="400" t="s">
        <v>5186</v>
      </c>
    </row>
    <row r="4224" spans="2:8" s="41" customFormat="1">
      <c r="B4224" s="403" t="s">
        <v>8888</v>
      </c>
      <c r="C4224" s="404" t="s">
        <v>8889</v>
      </c>
      <c r="D4224" s="404" t="s">
        <v>8834</v>
      </c>
      <c r="E4224" s="404" t="s">
        <v>8835</v>
      </c>
      <c r="F4224" s="404" t="s">
        <v>3511</v>
      </c>
      <c r="G4224" s="367" t="s">
        <v>5185</v>
      </c>
      <c r="H4224" s="400" t="s">
        <v>5186</v>
      </c>
    </row>
    <row r="4225" spans="2:8" s="41" customFormat="1">
      <c r="B4225" s="403" t="s">
        <v>8890</v>
      </c>
      <c r="C4225" s="404" t="s">
        <v>8891</v>
      </c>
      <c r="D4225" s="404" t="s">
        <v>8834</v>
      </c>
      <c r="E4225" s="404" t="s">
        <v>8835</v>
      </c>
      <c r="F4225" s="404" t="s">
        <v>3511</v>
      </c>
      <c r="G4225" s="367" t="s">
        <v>5185</v>
      </c>
      <c r="H4225" s="400" t="s">
        <v>5186</v>
      </c>
    </row>
    <row r="4226" spans="2:8" s="41" customFormat="1">
      <c r="B4226" s="403" t="s">
        <v>8892</v>
      </c>
      <c r="C4226" s="404" t="s">
        <v>8893</v>
      </c>
      <c r="D4226" s="404" t="s">
        <v>8834</v>
      </c>
      <c r="E4226" s="404" t="s">
        <v>8835</v>
      </c>
      <c r="F4226" s="404" t="s">
        <v>3511</v>
      </c>
      <c r="G4226" s="367" t="s">
        <v>5185</v>
      </c>
      <c r="H4226" s="400" t="s">
        <v>5186</v>
      </c>
    </row>
    <row r="4227" spans="2:8" s="41" customFormat="1">
      <c r="B4227" s="403" t="s">
        <v>8894</v>
      </c>
      <c r="C4227" s="404" t="s">
        <v>8895</v>
      </c>
      <c r="D4227" s="404" t="s">
        <v>8834</v>
      </c>
      <c r="E4227" s="404" t="s">
        <v>8835</v>
      </c>
      <c r="F4227" s="404" t="s">
        <v>3511</v>
      </c>
      <c r="G4227" s="367" t="s">
        <v>5185</v>
      </c>
      <c r="H4227" s="400" t="s">
        <v>5186</v>
      </c>
    </row>
    <row r="4228" spans="2:8" s="41" customFormat="1">
      <c r="B4228" s="403" t="s">
        <v>8896</v>
      </c>
      <c r="C4228" s="404" t="s">
        <v>8897</v>
      </c>
      <c r="D4228" s="404" t="s">
        <v>8834</v>
      </c>
      <c r="E4228" s="404" t="s">
        <v>8835</v>
      </c>
      <c r="F4228" s="404" t="s">
        <v>3511</v>
      </c>
      <c r="G4228" s="367" t="s">
        <v>5185</v>
      </c>
      <c r="H4228" s="400" t="s">
        <v>5186</v>
      </c>
    </row>
    <row r="4229" spans="2:8" s="41" customFormat="1">
      <c r="B4229" s="403" t="s">
        <v>8898</v>
      </c>
      <c r="C4229" s="404" t="s">
        <v>8899</v>
      </c>
      <c r="D4229" s="404" t="s">
        <v>8834</v>
      </c>
      <c r="E4229" s="404" t="s">
        <v>8835</v>
      </c>
      <c r="F4229" s="404" t="s">
        <v>3511</v>
      </c>
      <c r="G4229" s="367" t="s">
        <v>5185</v>
      </c>
      <c r="H4229" s="400" t="s">
        <v>5186</v>
      </c>
    </row>
    <row r="4230" spans="2:8" s="41" customFormat="1">
      <c r="B4230" s="403" t="s">
        <v>8900</v>
      </c>
      <c r="C4230" s="404" t="s">
        <v>8901</v>
      </c>
      <c r="D4230" s="404" t="s">
        <v>8834</v>
      </c>
      <c r="E4230" s="404" t="s">
        <v>8835</v>
      </c>
      <c r="F4230" s="404" t="s">
        <v>3511</v>
      </c>
      <c r="G4230" s="367" t="s">
        <v>5185</v>
      </c>
      <c r="H4230" s="400" t="s">
        <v>5186</v>
      </c>
    </row>
    <row r="4231" spans="2:8" s="41" customFormat="1">
      <c r="B4231" s="403" t="s">
        <v>8902</v>
      </c>
      <c r="C4231" s="404" t="s">
        <v>8903</v>
      </c>
      <c r="D4231" s="404" t="s">
        <v>8834</v>
      </c>
      <c r="E4231" s="404" t="s">
        <v>8835</v>
      </c>
      <c r="F4231" s="404" t="s">
        <v>3511</v>
      </c>
      <c r="G4231" s="367" t="s">
        <v>5185</v>
      </c>
      <c r="H4231" s="400" t="s">
        <v>5186</v>
      </c>
    </row>
    <row r="4232" spans="2:8" s="41" customFormat="1">
      <c r="B4232" s="403" t="s">
        <v>8904</v>
      </c>
      <c r="C4232" s="404" t="s">
        <v>8905</v>
      </c>
      <c r="D4232" s="404" t="s">
        <v>8834</v>
      </c>
      <c r="E4232" s="404" t="s">
        <v>8835</v>
      </c>
      <c r="F4232" s="404" t="s">
        <v>3511</v>
      </c>
      <c r="G4232" s="367" t="s">
        <v>5107</v>
      </c>
      <c r="H4232" s="400" t="s">
        <v>5108</v>
      </c>
    </row>
    <row r="4233" spans="2:8" s="41" customFormat="1">
      <c r="B4233" s="403" t="s">
        <v>8906</v>
      </c>
      <c r="C4233" s="404" t="s">
        <v>8907</v>
      </c>
      <c r="D4233" s="404" t="s">
        <v>8834</v>
      </c>
      <c r="E4233" s="404" t="s">
        <v>8835</v>
      </c>
      <c r="F4233" s="404" t="s">
        <v>3511</v>
      </c>
      <c r="G4233" s="367" t="s">
        <v>5185</v>
      </c>
      <c r="H4233" s="400" t="s">
        <v>5186</v>
      </c>
    </row>
    <row r="4234" spans="2:8" s="41" customFormat="1">
      <c r="B4234" s="403" t="s">
        <v>8908</v>
      </c>
      <c r="C4234" s="404" t="s">
        <v>8909</v>
      </c>
      <c r="D4234" s="404" t="s">
        <v>8834</v>
      </c>
      <c r="E4234" s="404" t="s">
        <v>8835</v>
      </c>
      <c r="F4234" s="404" t="s">
        <v>3511</v>
      </c>
      <c r="G4234" s="367" t="s">
        <v>5107</v>
      </c>
      <c r="H4234" s="400" t="s">
        <v>5108</v>
      </c>
    </row>
    <row r="4235" spans="2:8" s="41" customFormat="1">
      <c r="B4235" s="403" t="s">
        <v>8910</v>
      </c>
      <c r="C4235" s="404" t="s">
        <v>8911</v>
      </c>
      <c r="D4235" s="404" t="s">
        <v>8834</v>
      </c>
      <c r="E4235" s="404" t="s">
        <v>8835</v>
      </c>
      <c r="F4235" s="404" t="s">
        <v>3511</v>
      </c>
      <c r="G4235" s="367" t="s">
        <v>5107</v>
      </c>
      <c r="H4235" s="400" t="s">
        <v>5108</v>
      </c>
    </row>
    <row r="4236" spans="2:8" s="41" customFormat="1">
      <c r="B4236" s="403" t="s">
        <v>8912</v>
      </c>
      <c r="C4236" s="404" t="s">
        <v>8913</v>
      </c>
      <c r="D4236" s="404" t="s">
        <v>8834</v>
      </c>
      <c r="E4236" s="404" t="s">
        <v>8835</v>
      </c>
      <c r="F4236" s="404" t="s">
        <v>3511</v>
      </c>
      <c r="G4236" s="367" t="s">
        <v>5107</v>
      </c>
      <c r="H4236" s="400" t="s">
        <v>5108</v>
      </c>
    </row>
    <row r="4237" spans="2:8" s="41" customFormat="1">
      <c r="B4237" s="403" t="s">
        <v>8914</v>
      </c>
      <c r="C4237" s="404" t="s">
        <v>8915</v>
      </c>
      <c r="D4237" s="404" t="s">
        <v>8834</v>
      </c>
      <c r="E4237" s="404" t="s">
        <v>8835</v>
      </c>
      <c r="F4237" s="404" t="s">
        <v>3511</v>
      </c>
      <c r="G4237" s="367" t="s">
        <v>5185</v>
      </c>
      <c r="H4237" s="400" t="s">
        <v>5186</v>
      </c>
    </row>
    <row r="4238" spans="2:8" s="41" customFormat="1">
      <c r="B4238" s="403" t="s">
        <v>8916</v>
      </c>
      <c r="C4238" s="404" t="s">
        <v>8917</v>
      </c>
      <c r="D4238" s="404" t="s">
        <v>8834</v>
      </c>
      <c r="E4238" s="404" t="s">
        <v>8835</v>
      </c>
      <c r="F4238" s="404" t="s">
        <v>3511</v>
      </c>
      <c r="G4238" s="367" t="s">
        <v>5185</v>
      </c>
      <c r="H4238" s="400" t="s">
        <v>5186</v>
      </c>
    </row>
    <row r="4239" spans="2:8" s="41" customFormat="1">
      <c r="B4239" s="403" t="s">
        <v>8918</v>
      </c>
      <c r="C4239" s="404" t="s">
        <v>8919</v>
      </c>
      <c r="D4239" s="404" t="s">
        <v>8834</v>
      </c>
      <c r="E4239" s="404" t="s">
        <v>8835</v>
      </c>
      <c r="F4239" s="404" t="s">
        <v>3511</v>
      </c>
      <c r="G4239" s="367" t="s">
        <v>5185</v>
      </c>
      <c r="H4239" s="400" t="s">
        <v>5186</v>
      </c>
    </row>
    <row r="4240" spans="2:8" s="41" customFormat="1">
      <c r="B4240" s="403" t="s">
        <v>8920</v>
      </c>
      <c r="C4240" s="404" t="s">
        <v>8921</v>
      </c>
      <c r="D4240" s="404" t="s">
        <v>8834</v>
      </c>
      <c r="E4240" s="404" t="s">
        <v>8835</v>
      </c>
      <c r="F4240" s="404" t="s">
        <v>3511</v>
      </c>
      <c r="G4240" s="367" t="s">
        <v>5185</v>
      </c>
      <c r="H4240" s="400" t="s">
        <v>5186</v>
      </c>
    </row>
    <row r="4241" spans="2:8" s="41" customFormat="1">
      <c r="B4241" s="403" t="s">
        <v>8922</v>
      </c>
      <c r="C4241" s="404" t="s">
        <v>8923</v>
      </c>
      <c r="D4241" s="404" t="s">
        <v>8834</v>
      </c>
      <c r="E4241" s="404" t="s">
        <v>8835</v>
      </c>
      <c r="F4241" s="404" t="s">
        <v>3511</v>
      </c>
      <c r="G4241" s="367" t="s">
        <v>5185</v>
      </c>
      <c r="H4241" s="400" t="s">
        <v>5186</v>
      </c>
    </row>
    <row r="4242" spans="2:8" s="41" customFormat="1">
      <c r="B4242" s="403" t="s">
        <v>8924</v>
      </c>
      <c r="C4242" s="404" t="s">
        <v>8925</v>
      </c>
      <c r="D4242" s="404" t="s">
        <v>8834</v>
      </c>
      <c r="E4242" s="404" t="s">
        <v>8835</v>
      </c>
      <c r="F4242" s="404" t="s">
        <v>3511</v>
      </c>
      <c r="G4242" s="367" t="s">
        <v>5185</v>
      </c>
      <c r="H4242" s="400" t="s">
        <v>5186</v>
      </c>
    </row>
    <row r="4243" spans="2:8" s="41" customFormat="1">
      <c r="B4243" s="403" t="s">
        <v>8926</v>
      </c>
      <c r="C4243" s="404" t="s">
        <v>8927</v>
      </c>
      <c r="D4243" s="404" t="s">
        <v>8834</v>
      </c>
      <c r="E4243" s="404" t="s">
        <v>8835</v>
      </c>
      <c r="F4243" s="404" t="s">
        <v>3511</v>
      </c>
      <c r="G4243" s="367" t="s">
        <v>5185</v>
      </c>
      <c r="H4243" s="400" t="s">
        <v>5186</v>
      </c>
    </row>
    <row r="4244" spans="2:8" s="41" customFormat="1">
      <c r="B4244" s="403" t="s">
        <v>8928</v>
      </c>
      <c r="C4244" s="404" t="s">
        <v>8929</v>
      </c>
      <c r="D4244" s="404" t="s">
        <v>8834</v>
      </c>
      <c r="E4244" s="404" t="s">
        <v>8835</v>
      </c>
      <c r="F4244" s="404" t="s">
        <v>3511</v>
      </c>
      <c r="G4244" s="367" t="s">
        <v>5185</v>
      </c>
      <c r="H4244" s="400" t="s">
        <v>5186</v>
      </c>
    </row>
    <row r="4245" spans="2:8" s="41" customFormat="1">
      <c r="B4245" s="403" t="s">
        <v>8930</v>
      </c>
      <c r="C4245" s="404" t="s">
        <v>8931</v>
      </c>
      <c r="D4245" s="404" t="s">
        <v>8834</v>
      </c>
      <c r="E4245" s="404" t="s">
        <v>8835</v>
      </c>
      <c r="F4245" s="404" t="s">
        <v>3511</v>
      </c>
      <c r="G4245" s="367" t="s">
        <v>5185</v>
      </c>
      <c r="H4245" s="400" t="s">
        <v>5186</v>
      </c>
    </row>
    <row r="4246" spans="2:8" s="41" customFormat="1">
      <c r="B4246" s="403" t="s">
        <v>8932</v>
      </c>
      <c r="C4246" s="404" t="s">
        <v>8933</v>
      </c>
      <c r="D4246" s="404" t="s">
        <v>8834</v>
      </c>
      <c r="E4246" s="404" t="s">
        <v>8835</v>
      </c>
      <c r="F4246" s="404" t="s">
        <v>3511</v>
      </c>
      <c r="G4246" s="367" t="s">
        <v>5185</v>
      </c>
      <c r="H4246" s="400" t="s">
        <v>5186</v>
      </c>
    </row>
    <row r="4247" spans="2:8" s="41" customFormat="1">
      <c r="B4247" s="403" t="s">
        <v>8934</v>
      </c>
      <c r="C4247" s="404" t="s">
        <v>8935</v>
      </c>
      <c r="D4247" s="404" t="s">
        <v>8834</v>
      </c>
      <c r="E4247" s="404" t="s">
        <v>8835</v>
      </c>
      <c r="F4247" s="404" t="s">
        <v>3511</v>
      </c>
      <c r="G4247" s="367" t="s">
        <v>5182</v>
      </c>
      <c r="H4247" s="400" t="s">
        <v>5108</v>
      </c>
    </row>
    <row r="4248" spans="2:8" s="41" customFormat="1">
      <c r="B4248" s="403" t="s">
        <v>8936</v>
      </c>
      <c r="C4248" s="404" t="s">
        <v>8937</v>
      </c>
      <c r="D4248" s="404" t="s">
        <v>8834</v>
      </c>
      <c r="E4248" s="404" t="s">
        <v>8835</v>
      </c>
      <c r="F4248" s="404" t="s">
        <v>3511</v>
      </c>
      <c r="G4248" s="367" t="s">
        <v>5107</v>
      </c>
      <c r="H4248" s="400" t="s">
        <v>5108</v>
      </c>
    </row>
    <row r="4249" spans="2:8" s="41" customFormat="1">
      <c r="B4249" s="403" t="s">
        <v>8938</v>
      </c>
      <c r="C4249" s="404" t="s">
        <v>8939</v>
      </c>
      <c r="D4249" s="404" t="s">
        <v>8834</v>
      </c>
      <c r="E4249" s="404" t="s">
        <v>8835</v>
      </c>
      <c r="F4249" s="404" t="s">
        <v>3511</v>
      </c>
      <c r="G4249" s="367" t="s">
        <v>5107</v>
      </c>
      <c r="H4249" s="400" t="s">
        <v>5108</v>
      </c>
    </row>
    <row r="4250" spans="2:8" s="41" customFormat="1">
      <c r="B4250" s="403" t="s">
        <v>8940</v>
      </c>
      <c r="C4250" s="404" t="s">
        <v>8941</v>
      </c>
      <c r="D4250" s="404" t="s">
        <v>8834</v>
      </c>
      <c r="E4250" s="404" t="s">
        <v>8835</v>
      </c>
      <c r="F4250" s="404" t="s">
        <v>3511</v>
      </c>
      <c r="G4250" s="367" t="s">
        <v>5107</v>
      </c>
      <c r="H4250" s="400" t="s">
        <v>5108</v>
      </c>
    </row>
    <row r="4251" spans="2:8" s="41" customFormat="1">
      <c r="B4251" s="403" t="s">
        <v>8942</v>
      </c>
      <c r="C4251" s="404" t="s">
        <v>8943</v>
      </c>
      <c r="D4251" s="404" t="s">
        <v>8834</v>
      </c>
      <c r="E4251" s="404" t="s">
        <v>8835</v>
      </c>
      <c r="F4251" s="404" t="s">
        <v>3511</v>
      </c>
      <c r="G4251" s="367" t="s">
        <v>5107</v>
      </c>
      <c r="H4251" s="400" t="s">
        <v>5108</v>
      </c>
    </row>
    <row r="4252" spans="2:8" s="41" customFormat="1">
      <c r="B4252" s="403" t="s">
        <v>8944</v>
      </c>
      <c r="C4252" s="404" t="s">
        <v>8945</v>
      </c>
      <c r="D4252" s="404" t="s">
        <v>8834</v>
      </c>
      <c r="E4252" s="404" t="s">
        <v>8835</v>
      </c>
      <c r="F4252" s="404" t="s">
        <v>3511</v>
      </c>
      <c r="G4252" s="367" t="s">
        <v>5185</v>
      </c>
      <c r="H4252" s="400" t="s">
        <v>5186</v>
      </c>
    </row>
    <row r="4253" spans="2:8" s="41" customFormat="1">
      <c r="B4253" s="403" t="s">
        <v>8946</v>
      </c>
      <c r="C4253" s="404" t="s">
        <v>8947</v>
      </c>
      <c r="D4253" s="404" t="s">
        <v>8834</v>
      </c>
      <c r="E4253" s="404" t="s">
        <v>8835</v>
      </c>
      <c r="F4253" s="404" t="s">
        <v>3511</v>
      </c>
      <c r="G4253" s="367" t="s">
        <v>5185</v>
      </c>
      <c r="H4253" s="400" t="s">
        <v>5186</v>
      </c>
    </row>
    <row r="4254" spans="2:8" s="41" customFormat="1">
      <c r="B4254" s="403" t="s">
        <v>8948</v>
      </c>
      <c r="C4254" s="404" t="s">
        <v>8949</v>
      </c>
      <c r="D4254" s="404" t="s">
        <v>8834</v>
      </c>
      <c r="E4254" s="404" t="s">
        <v>8835</v>
      </c>
      <c r="F4254" s="404" t="s">
        <v>3511</v>
      </c>
      <c r="G4254" s="367" t="s">
        <v>5185</v>
      </c>
      <c r="H4254" s="400" t="s">
        <v>5186</v>
      </c>
    </row>
    <row r="4255" spans="2:8" s="41" customFormat="1">
      <c r="B4255" s="403" t="s">
        <v>8950</v>
      </c>
      <c r="C4255" s="404" t="s">
        <v>8951</v>
      </c>
      <c r="D4255" s="404" t="s">
        <v>8834</v>
      </c>
      <c r="E4255" s="404" t="s">
        <v>8835</v>
      </c>
      <c r="F4255" s="404" t="s">
        <v>3511</v>
      </c>
      <c r="G4255" s="367" t="s">
        <v>5185</v>
      </c>
      <c r="H4255" s="400" t="s">
        <v>5186</v>
      </c>
    </row>
    <row r="4256" spans="2:8" s="41" customFormat="1">
      <c r="B4256" s="403" t="s">
        <v>8952</v>
      </c>
      <c r="C4256" s="404" t="s">
        <v>8953</v>
      </c>
      <c r="D4256" s="404" t="s">
        <v>8834</v>
      </c>
      <c r="E4256" s="404" t="s">
        <v>8835</v>
      </c>
      <c r="F4256" s="404" t="s">
        <v>3511</v>
      </c>
      <c r="G4256" s="367" t="s">
        <v>5185</v>
      </c>
      <c r="H4256" s="400" t="s">
        <v>5186</v>
      </c>
    </row>
    <row r="4257" spans="2:8" s="41" customFormat="1">
      <c r="B4257" s="403" t="s">
        <v>8954</v>
      </c>
      <c r="C4257" s="404" t="s">
        <v>8955</v>
      </c>
      <c r="D4257" s="404" t="s">
        <v>8834</v>
      </c>
      <c r="E4257" s="404" t="s">
        <v>8835</v>
      </c>
      <c r="F4257" s="404" t="s">
        <v>3511</v>
      </c>
      <c r="G4257" s="367" t="s">
        <v>5185</v>
      </c>
      <c r="H4257" s="400" t="s">
        <v>5186</v>
      </c>
    </row>
    <row r="4258" spans="2:8" s="41" customFormat="1">
      <c r="B4258" s="403" t="s">
        <v>8956</v>
      </c>
      <c r="C4258" s="404" t="s">
        <v>8957</v>
      </c>
      <c r="D4258" s="404" t="s">
        <v>8834</v>
      </c>
      <c r="E4258" s="404" t="s">
        <v>8835</v>
      </c>
      <c r="F4258" s="404" t="s">
        <v>3511</v>
      </c>
      <c r="G4258" s="367" t="s">
        <v>5185</v>
      </c>
      <c r="H4258" s="400" t="s">
        <v>5186</v>
      </c>
    </row>
    <row r="4259" spans="2:8" s="41" customFormat="1">
      <c r="B4259" s="403" t="s">
        <v>8958</v>
      </c>
      <c r="C4259" s="404" t="s">
        <v>8959</v>
      </c>
      <c r="D4259" s="404" t="s">
        <v>8834</v>
      </c>
      <c r="E4259" s="404" t="s">
        <v>8835</v>
      </c>
      <c r="F4259" s="404" t="s">
        <v>3511</v>
      </c>
      <c r="G4259" s="367" t="s">
        <v>5185</v>
      </c>
      <c r="H4259" s="400" t="s">
        <v>5186</v>
      </c>
    </row>
    <row r="4260" spans="2:8" s="41" customFormat="1">
      <c r="B4260" s="403" t="s">
        <v>8960</v>
      </c>
      <c r="C4260" s="404" t="s">
        <v>8961</v>
      </c>
      <c r="D4260" s="404" t="s">
        <v>8834</v>
      </c>
      <c r="E4260" s="404" t="s">
        <v>8835</v>
      </c>
      <c r="F4260" s="404" t="s">
        <v>3511</v>
      </c>
      <c r="G4260" s="367" t="s">
        <v>5185</v>
      </c>
      <c r="H4260" s="400" t="s">
        <v>5186</v>
      </c>
    </row>
    <row r="4261" spans="2:8" s="41" customFormat="1">
      <c r="B4261" s="403" t="s">
        <v>8962</v>
      </c>
      <c r="C4261" s="404" t="s">
        <v>8963</v>
      </c>
      <c r="D4261" s="404" t="s">
        <v>8834</v>
      </c>
      <c r="E4261" s="404" t="s">
        <v>8835</v>
      </c>
      <c r="F4261" s="404" t="s">
        <v>3511</v>
      </c>
      <c r="G4261" s="367" t="s">
        <v>5185</v>
      </c>
      <c r="H4261" s="400" t="s">
        <v>5186</v>
      </c>
    </row>
    <row r="4262" spans="2:8" s="41" customFormat="1">
      <c r="B4262" s="403" t="s">
        <v>8964</v>
      </c>
      <c r="C4262" s="404" t="s">
        <v>8965</v>
      </c>
      <c r="D4262" s="404" t="s">
        <v>8834</v>
      </c>
      <c r="E4262" s="404" t="s">
        <v>8835</v>
      </c>
      <c r="F4262" s="404" t="s">
        <v>3511</v>
      </c>
      <c r="G4262" s="367" t="s">
        <v>5185</v>
      </c>
      <c r="H4262" s="400" t="s">
        <v>5186</v>
      </c>
    </row>
    <row r="4263" spans="2:8" s="41" customFormat="1">
      <c r="B4263" s="403" t="s">
        <v>8966</v>
      </c>
      <c r="C4263" s="404" t="s">
        <v>8967</v>
      </c>
      <c r="D4263" s="404" t="s">
        <v>8968</v>
      </c>
      <c r="E4263" s="404" t="s">
        <v>8969</v>
      </c>
      <c r="F4263" s="404" t="s">
        <v>123</v>
      </c>
      <c r="G4263" s="367" t="s">
        <v>5333</v>
      </c>
      <c r="H4263" s="400" t="s">
        <v>5108</v>
      </c>
    </row>
    <row r="4264" spans="2:8" s="41" customFormat="1">
      <c r="B4264" s="403" t="s">
        <v>8970</v>
      </c>
      <c r="C4264" s="404" t="s">
        <v>8971</v>
      </c>
      <c r="D4264" s="404" t="s">
        <v>8968</v>
      </c>
      <c r="E4264" s="404" t="s">
        <v>8969</v>
      </c>
      <c r="F4264" s="404" t="s">
        <v>123</v>
      </c>
      <c r="G4264" s="367" t="s">
        <v>5333</v>
      </c>
      <c r="H4264" s="400" t="s">
        <v>5108</v>
      </c>
    </row>
    <row r="4265" spans="2:8" s="41" customFormat="1">
      <c r="B4265" s="403" t="s">
        <v>8972</v>
      </c>
      <c r="C4265" s="404" t="s">
        <v>8973</v>
      </c>
      <c r="D4265" s="404" t="s">
        <v>8968</v>
      </c>
      <c r="E4265" s="404" t="s">
        <v>8969</v>
      </c>
      <c r="F4265" s="404" t="s">
        <v>123</v>
      </c>
      <c r="G4265" s="367" t="s">
        <v>5333</v>
      </c>
      <c r="H4265" s="400" t="s">
        <v>5108</v>
      </c>
    </row>
    <row r="4266" spans="2:8" s="41" customFormat="1">
      <c r="B4266" s="403" t="s">
        <v>8974</v>
      </c>
      <c r="C4266" s="404" t="s">
        <v>8975</v>
      </c>
      <c r="D4266" s="404" t="s">
        <v>8968</v>
      </c>
      <c r="E4266" s="404" t="s">
        <v>8969</v>
      </c>
      <c r="F4266" s="404" t="s">
        <v>123</v>
      </c>
      <c r="G4266" s="367" t="s">
        <v>5333</v>
      </c>
      <c r="H4266" s="400" t="s">
        <v>5108</v>
      </c>
    </row>
    <row r="4267" spans="2:8" s="41" customFormat="1">
      <c r="B4267" s="403" t="s">
        <v>8976</v>
      </c>
      <c r="C4267" s="404" t="s">
        <v>8977</v>
      </c>
      <c r="D4267" s="404" t="s">
        <v>8968</v>
      </c>
      <c r="E4267" s="404" t="s">
        <v>8969</v>
      </c>
      <c r="F4267" s="404" t="s">
        <v>123</v>
      </c>
      <c r="G4267" s="367" t="s">
        <v>5333</v>
      </c>
      <c r="H4267" s="400" t="s">
        <v>5108</v>
      </c>
    </row>
    <row r="4268" spans="2:8" s="41" customFormat="1">
      <c r="B4268" s="403" t="s">
        <v>8978</v>
      </c>
      <c r="C4268" s="404" t="s">
        <v>8979</v>
      </c>
      <c r="D4268" s="404" t="s">
        <v>8968</v>
      </c>
      <c r="E4268" s="404" t="s">
        <v>8969</v>
      </c>
      <c r="F4268" s="404" t="s">
        <v>123</v>
      </c>
      <c r="G4268" s="367" t="s">
        <v>5333</v>
      </c>
      <c r="H4268" s="400" t="s">
        <v>5108</v>
      </c>
    </row>
    <row r="4269" spans="2:8" s="41" customFormat="1">
      <c r="B4269" s="403" t="s">
        <v>8980</v>
      </c>
      <c r="C4269" s="404" t="s">
        <v>8981</v>
      </c>
      <c r="D4269" s="404" t="s">
        <v>8968</v>
      </c>
      <c r="E4269" s="404" t="s">
        <v>8969</v>
      </c>
      <c r="F4269" s="404" t="s">
        <v>123</v>
      </c>
      <c r="G4269" s="367" t="s">
        <v>5333</v>
      </c>
      <c r="H4269" s="400" t="s">
        <v>5108</v>
      </c>
    </row>
    <row r="4270" spans="2:8" s="41" customFormat="1">
      <c r="B4270" s="403" t="s">
        <v>8982</v>
      </c>
      <c r="C4270" s="404" t="s">
        <v>8983</v>
      </c>
      <c r="D4270" s="404" t="s">
        <v>8968</v>
      </c>
      <c r="E4270" s="404" t="s">
        <v>8969</v>
      </c>
      <c r="F4270" s="404" t="s">
        <v>123</v>
      </c>
      <c r="G4270" s="367" t="s">
        <v>5333</v>
      </c>
      <c r="H4270" s="400" t="s">
        <v>5108</v>
      </c>
    </row>
    <row r="4271" spans="2:8" s="41" customFormat="1">
      <c r="B4271" s="403" t="s">
        <v>8984</v>
      </c>
      <c r="C4271" s="404" t="s">
        <v>8985</v>
      </c>
      <c r="D4271" s="404" t="s">
        <v>8968</v>
      </c>
      <c r="E4271" s="404" t="s">
        <v>8969</v>
      </c>
      <c r="F4271" s="404" t="s">
        <v>123</v>
      </c>
      <c r="G4271" s="367" t="s">
        <v>5333</v>
      </c>
      <c r="H4271" s="400" t="s">
        <v>5108</v>
      </c>
    </row>
    <row r="4272" spans="2:8" s="41" customFormat="1">
      <c r="B4272" s="403" t="s">
        <v>8986</v>
      </c>
      <c r="C4272" s="404" t="s">
        <v>8987</v>
      </c>
      <c r="D4272" s="404" t="s">
        <v>8968</v>
      </c>
      <c r="E4272" s="404" t="s">
        <v>8969</v>
      </c>
      <c r="F4272" s="404" t="s">
        <v>123</v>
      </c>
      <c r="G4272" s="367" t="s">
        <v>5333</v>
      </c>
      <c r="H4272" s="400" t="s">
        <v>5108</v>
      </c>
    </row>
    <row r="4273" spans="2:8" s="41" customFormat="1">
      <c r="B4273" s="403" t="s">
        <v>8988</v>
      </c>
      <c r="C4273" s="404" t="s">
        <v>8989</v>
      </c>
      <c r="D4273" s="404" t="s">
        <v>8968</v>
      </c>
      <c r="E4273" s="404" t="s">
        <v>8969</v>
      </c>
      <c r="F4273" s="404" t="s">
        <v>123</v>
      </c>
      <c r="G4273" s="367" t="s">
        <v>5333</v>
      </c>
      <c r="H4273" s="400" t="s">
        <v>5108</v>
      </c>
    </row>
    <row r="4274" spans="2:8" s="41" customFormat="1">
      <c r="B4274" s="403" t="s">
        <v>8990</v>
      </c>
      <c r="C4274" s="404" t="s">
        <v>8991</v>
      </c>
      <c r="D4274" s="404" t="s">
        <v>8992</v>
      </c>
      <c r="E4274" s="404" t="s">
        <v>8993</v>
      </c>
      <c r="F4274" s="404" t="s">
        <v>123</v>
      </c>
      <c r="G4274" s="367" t="s">
        <v>5333</v>
      </c>
      <c r="H4274" s="400" t="s">
        <v>5108</v>
      </c>
    </row>
    <row r="4275" spans="2:8" s="41" customFormat="1">
      <c r="B4275" s="403" t="s">
        <v>8994</v>
      </c>
      <c r="C4275" s="404" t="s">
        <v>8995</v>
      </c>
      <c r="D4275" s="404" t="s">
        <v>8992</v>
      </c>
      <c r="E4275" s="404" t="s">
        <v>8993</v>
      </c>
      <c r="F4275" s="404" t="s">
        <v>123</v>
      </c>
      <c r="G4275" s="367" t="s">
        <v>5333</v>
      </c>
      <c r="H4275" s="400" t="s">
        <v>5108</v>
      </c>
    </row>
    <row r="4276" spans="2:8" s="41" customFormat="1">
      <c r="B4276" s="403" t="s">
        <v>8996</v>
      </c>
      <c r="C4276" s="404" t="s">
        <v>8997</v>
      </c>
      <c r="D4276" s="404" t="s">
        <v>8992</v>
      </c>
      <c r="E4276" s="404" t="s">
        <v>8993</v>
      </c>
      <c r="F4276" s="404" t="s">
        <v>123</v>
      </c>
      <c r="G4276" s="367" t="s">
        <v>5333</v>
      </c>
      <c r="H4276" s="400" t="s">
        <v>5108</v>
      </c>
    </row>
    <row r="4277" spans="2:8" s="41" customFormat="1">
      <c r="B4277" s="403" t="s">
        <v>8998</v>
      </c>
      <c r="C4277" s="404" t="s">
        <v>8999</v>
      </c>
      <c r="D4277" s="404" t="s">
        <v>8992</v>
      </c>
      <c r="E4277" s="404" t="s">
        <v>8993</v>
      </c>
      <c r="F4277" s="404" t="s">
        <v>123</v>
      </c>
      <c r="G4277" s="367" t="s">
        <v>5333</v>
      </c>
      <c r="H4277" s="400" t="s">
        <v>5108</v>
      </c>
    </row>
    <row r="4278" spans="2:8" s="41" customFormat="1">
      <c r="B4278" s="403" t="s">
        <v>9000</v>
      </c>
      <c r="C4278" s="404" t="s">
        <v>9001</v>
      </c>
      <c r="D4278" s="404" t="s">
        <v>8992</v>
      </c>
      <c r="E4278" s="404" t="s">
        <v>8993</v>
      </c>
      <c r="F4278" s="404" t="s">
        <v>123</v>
      </c>
      <c r="G4278" s="367" t="s">
        <v>5333</v>
      </c>
      <c r="H4278" s="400" t="s">
        <v>5108</v>
      </c>
    </row>
    <row r="4279" spans="2:8" s="41" customFormat="1">
      <c r="B4279" s="403" t="s">
        <v>9002</v>
      </c>
      <c r="C4279" s="404" t="s">
        <v>9003</v>
      </c>
      <c r="D4279" s="404" t="s">
        <v>8992</v>
      </c>
      <c r="E4279" s="404" t="s">
        <v>8993</v>
      </c>
      <c r="F4279" s="404" t="s">
        <v>123</v>
      </c>
      <c r="G4279" s="367" t="s">
        <v>5333</v>
      </c>
      <c r="H4279" s="400" t="s">
        <v>5108</v>
      </c>
    </row>
    <row r="4280" spans="2:8" s="41" customFormat="1">
      <c r="B4280" s="403" t="s">
        <v>9004</v>
      </c>
      <c r="C4280" s="404" t="s">
        <v>9005</v>
      </c>
      <c r="D4280" s="404" t="s">
        <v>8992</v>
      </c>
      <c r="E4280" s="404" t="s">
        <v>8993</v>
      </c>
      <c r="F4280" s="404" t="s">
        <v>123</v>
      </c>
      <c r="G4280" s="367" t="s">
        <v>5333</v>
      </c>
      <c r="H4280" s="400" t="s">
        <v>5108</v>
      </c>
    </row>
    <row r="4281" spans="2:8" s="41" customFormat="1">
      <c r="B4281" s="403" t="s">
        <v>9006</v>
      </c>
      <c r="C4281" s="404" t="s">
        <v>9007</v>
      </c>
      <c r="D4281" s="404" t="s">
        <v>8992</v>
      </c>
      <c r="E4281" s="404" t="s">
        <v>8993</v>
      </c>
      <c r="F4281" s="404" t="s">
        <v>123</v>
      </c>
      <c r="G4281" s="367" t="s">
        <v>5333</v>
      </c>
      <c r="H4281" s="400" t="s">
        <v>5108</v>
      </c>
    </row>
    <row r="4282" spans="2:8" s="41" customFormat="1">
      <c r="B4282" s="403" t="s">
        <v>9008</v>
      </c>
      <c r="C4282" s="404" t="s">
        <v>9009</v>
      </c>
      <c r="D4282" s="404" t="s">
        <v>8992</v>
      </c>
      <c r="E4282" s="404" t="s">
        <v>8993</v>
      </c>
      <c r="F4282" s="404" t="s">
        <v>123</v>
      </c>
      <c r="G4282" s="367" t="s">
        <v>5333</v>
      </c>
      <c r="H4282" s="400" t="s">
        <v>5108</v>
      </c>
    </row>
    <row r="4283" spans="2:8" s="41" customFormat="1">
      <c r="B4283" s="403" t="s">
        <v>9010</v>
      </c>
      <c r="C4283" s="404" t="s">
        <v>9011</v>
      </c>
      <c r="D4283" s="404" t="s">
        <v>8992</v>
      </c>
      <c r="E4283" s="404" t="s">
        <v>8993</v>
      </c>
      <c r="F4283" s="404" t="s">
        <v>123</v>
      </c>
      <c r="G4283" s="367" t="s">
        <v>5333</v>
      </c>
      <c r="H4283" s="400" t="s">
        <v>5108</v>
      </c>
    </row>
    <row r="4284" spans="2:8" s="41" customFormat="1">
      <c r="B4284" s="403" t="s">
        <v>9012</v>
      </c>
      <c r="C4284" s="404" t="s">
        <v>9013</v>
      </c>
      <c r="D4284" s="404" t="s">
        <v>8992</v>
      </c>
      <c r="E4284" s="404" t="s">
        <v>8993</v>
      </c>
      <c r="F4284" s="404" t="s">
        <v>123</v>
      </c>
      <c r="G4284" s="367" t="s">
        <v>5333</v>
      </c>
      <c r="H4284" s="400" t="s">
        <v>5108</v>
      </c>
    </row>
    <row r="4285" spans="2:8" s="41" customFormat="1">
      <c r="B4285" s="403" t="s">
        <v>9014</v>
      </c>
      <c r="C4285" s="404" t="s">
        <v>9015</v>
      </c>
      <c r="D4285" s="404" t="s">
        <v>9016</v>
      </c>
      <c r="E4285" s="404" t="s">
        <v>9017</v>
      </c>
      <c r="F4285" s="404" t="s">
        <v>123</v>
      </c>
      <c r="G4285" s="367" t="s">
        <v>5185</v>
      </c>
      <c r="H4285" s="400" t="s">
        <v>5186</v>
      </c>
    </row>
    <row r="4286" spans="2:8" s="41" customFormat="1">
      <c r="B4286" s="403" t="s">
        <v>9018</v>
      </c>
      <c r="C4286" s="404" t="s">
        <v>9019</v>
      </c>
      <c r="D4286" s="404" t="s">
        <v>9016</v>
      </c>
      <c r="E4286" s="404" t="s">
        <v>9017</v>
      </c>
      <c r="F4286" s="404" t="s">
        <v>123</v>
      </c>
      <c r="G4286" s="367" t="s">
        <v>5185</v>
      </c>
      <c r="H4286" s="400" t="s">
        <v>5186</v>
      </c>
    </row>
    <row r="4287" spans="2:8" s="41" customFormat="1">
      <c r="B4287" s="403" t="s">
        <v>9020</v>
      </c>
      <c r="C4287" s="404" t="s">
        <v>9021</v>
      </c>
      <c r="D4287" s="404" t="s">
        <v>9016</v>
      </c>
      <c r="E4287" s="404" t="s">
        <v>9017</v>
      </c>
      <c r="F4287" s="404" t="s">
        <v>123</v>
      </c>
      <c r="G4287" s="367" t="s">
        <v>5182</v>
      </c>
      <c r="H4287" s="400" t="s">
        <v>5108</v>
      </c>
    </row>
    <row r="4288" spans="2:8" s="41" customFormat="1">
      <c r="B4288" s="403" t="s">
        <v>9022</v>
      </c>
      <c r="C4288" s="404" t="s">
        <v>9023</v>
      </c>
      <c r="D4288" s="404" t="s">
        <v>9016</v>
      </c>
      <c r="E4288" s="404" t="s">
        <v>9017</v>
      </c>
      <c r="F4288" s="404" t="s">
        <v>123</v>
      </c>
      <c r="G4288" s="367" t="s">
        <v>5185</v>
      </c>
      <c r="H4288" s="400" t="s">
        <v>5186</v>
      </c>
    </row>
    <row r="4289" spans="2:8" s="41" customFormat="1">
      <c r="B4289" s="403" t="s">
        <v>9024</v>
      </c>
      <c r="C4289" s="404" t="s">
        <v>9025</v>
      </c>
      <c r="D4289" s="404" t="s">
        <v>9016</v>
      </c>
      <c r="E4289" s="404" t="s">
        <v>9017</v>
      </c>
      <c r="F4289" s="404" t="s">
        <v>123</v>
      </c>
      <c r="G4289" s="367" t="s">
        <v>5182</v>
      </c>
      <c r="H4289" s="400" t="s">
        <v>5108</v>
      </c>
    </row>
    <row r="4290" spans="2:8" s="41" customFormat="1">
      <c r="B4290" s="403" t="s">
        <v>9026</v>
      </c>
      <c r="C4290" s="404" t="s">
        <v>9027</v>
      </c>
      <c r="D4290" s="404" t="s">
        <v>9016</v>
      </c>
      <c r="E4290" s="404" t="s">
        <v>9017</v>
      </c>
      <c r="F4290" s="404" t="s">
        <v>123</v>
      </c>
      <c r="G4290" s="367" t="s">
        <v>5185</v>
      </c>
      <c r="H4290" s="400" t="s">
        <v>5186</v>
      </c>
    </row>
    <row r="4291" spans="2:8" s="41" customFormat="1">
      <c r="B4291" s="403" t="s">
        <v>9028</v>
      </c>
      <c r="C4291" s="404" t="s">
        <v>9029</v>
      </c>
      <c r="D4291" s="404" t="s">
        <v>9016</v>
      </c>
      <c r="E4291" s="404" t="s">
        <v>9017</v>
      </c>
      <c r="F4291" s="404" t="s">
        <v>123</v>
      </c>
      <c r="G4291" s="367" t="s">
        <v>5185</v>
      </c>
      <c r="H4291" s="400" t="s">
        <v>5186</v>
      </c>
    </row>
    <row r="4292" spans="2:8" s="41" customFormat="1">
      <c r="B4292" s="403" t="s">
        <v>9030</v>
      </c>
      <c r="C4292" s="404" t="s">
        <v>9031</v>
      </c>
      <c r="D4292" s="404" t="s">
        <v>9016</v>
      </c>
      <c r="E4292" s="404" t="s">
        <v>9017</v>
      </c>
      <c r="F4292" s="404" t="s">
        <v>123</v>
      </c>
      <c r="G4292" s="367" t="s">
        <v>5185</v>
      </c>
      <c r="H4292" s="400" t="s">
        <v>5186</v>
      </c>
    </row>
    <row r="4293" spans="2:8" s="41" customFormat="1">
      <c r="B4293" s="403" t="s">
        <v>9032</v>
      </c>
      <c r="C4293" s="404" t="s">
        <v>9033</v>
      </c>
      <c r="D4293" s="404" t="s">
        <v>9016</v>
      </c>
      <c r="E4293" s="404" t="s">
        <v>9017</v>
      </c>
      <c r="F4293" s="404" t="s">
        <v>123</v>
      </c>
      <c r="G4293" s="367" t="s">
        <v>5185</v>
      </c>
      <c r="H4293" s="400" t="s">
        <v>5186</v>
      </c>
    </row>
    <row r="4294" spans="2:8" s="41" customFormat="1">
      <c r="B4294" s="403" t="s">
        <v>9034</v>
      </c>
      <c r="C4294" s="404" t="s">
        <v>9035</v>
      </c>
      <c r="D4294" s="404" t="s">
        <v>9016</v>
      </c>
      <c r="E4294" s="404" t="s">
        <v>9017</v>
      </c>
      <c r="F4294" s="404" t="s">
        <v>123</v>
      </c>
      <c r="G4294" s="367" t="s">
        <v>5185</v>
      </c>
      <c r="H4294" s="400" t="s">
        <v>5186</v>
      </c>
    </row>
    <row r="4295" spans="2:8" s="41" customFormat="1">
      <c r="B4295" s="403" t="s">
        <v>9036</v>
      </c>
      <c r="C4295" s="404" t="s">
        <v>9037</v>
      </c>
      <c r="D4295" s="404" t="s">
        <v>9016</v>
      </c>
      <c r="E4295" s="404" t="s">
        <v>9017</v>
      </c>
      <c r="F4295" s="404" t="s">
        <v>123</v>
      </c>
      <c r="G4295" s="367" t="s">
        <v>5185</v>
      </c>
      <c r="H4295" s="400" t="s">
        <v>5186</v>
      </c>
    </row>
    <row r="4296" spans="2:8" s="41" customFormat="1">
      <c r="B4296" s="403" t="s">
        <v>9038</v>
      </c>
      <c r="C4296" s="404" t="s">
        <v>9039</v>
      </c>
      <c r="D4296" s="404" t="s">
        <v>9016</v>
      </c>
      <c r="E4296" s="404" t="s">
        <v>9017</v>
      </c>
      <c r="F4296" s="404" t="s">
        <v>123</v>
      </c>
      <c r="G4296" s="367" t="s">
        <v>5185</v>
      </c>
      <c r="H4296" s="400" t="s">
        <v>5186</v>
      </c>
    </row>
    <row r="4297" spans="2:8" s="41" customFormat="1">
      <c r="B4297" s="403" t="s">
        <v>9040</v>
      </c>
      <c r="C4297" s="404" t="s">
        <v>9041</v>
      </c>
      <c r="D4297" s="404" t="s">
        <v>9016</v>
      </c>
      <c r="E4297" s="404" t="s">
        <v>9017</v>
      </c>
      <c r="F4297" s="404" t="s">
        <v>123</v>
      </c>
      <c r="G4297" s="367" t="s">
        <v>5185</v>
      </c>
      <c r="H4297" s="400" t="s">
        <v>5186</v>
      </c>
    </row>
    <row r="4298" spans="2:8" s="41" customFormat="1">
      <c r="B4298" s="403" t="s">
        <v>9042</v>
      </c>
      <c r="C4298" s="404" t="s">
        <v>9043</v>
      </c>
      <c r="D4298" s="404" t="s">
        <v>9044</v>
      </c>
      <c r="E4298" s="404" t="s">
        <v>9045</v>
      </c>
      <c r="F4298" s="404" t="s">
        <v>123</v>
      </c>
      <c r="G4298" s="367" t="s">
        <v>5185</v>
      </c>
      <c r="H4298" s="400" t="s">
        <v>5186</v>
      </c>
    </row>
    <row r="4299" spans="2:8" s="41" customFormat="1">
      <c r="B4299" s="403" t="s">
        <v>9046</v>
      </c>
      <c r="C4299" s="404" t="s">
        <v>9047</v>
      </c>
      <c r="D4299" s="404" t="s">
        <v>9044</v>
      </c>
      <c r="E4299" s="404" t="s">
        <v>9045</v>
      </c>
      <c r="F4299" s="404" t="s">
        <v>123</v>
      </c>
      <c r="G4299" s="367" t="s">
        <v>5185</v>
      </c>
      <c r="H4299" s="400" t="s">
        <v>5186</v>
      </c>
    </row>
    <row r="4300" spans="2:8" s="41" customFormat="1">
      <c r="B4300" s="403" t="s">
        <v>9048</v>
      </c>
      <c r="C4300" s="404" t="s">
        <v>9049</v>
      </c>
      <c r="D4300" s="404" t="s">
        <v>9044</v>
      </c>
      <c r="E4300" s="404" t="s">
        <v>9045</v>
      </c>
      <c r="F4300" s="404" t="s">
        <v>123</v>
      </c>
      <c r="G4300" s="367" t="s">
        <v>5185</v>
      </c>
      <c r="H4300" s="400" t="s">
        <v>5186</v>
      </c>
    </row>
    <row r="4301" spans="2:8" s="41" customFormat="1">
      <c r="B4301" s="403" t="s">
        <v>9050</v>
      </c>
      <c r="C4301" s="404" t="s">
        <v>9051</v>
      </c>
      <c r="D4301" s="404" t="s">
        <v>9044</v>
      </c>
      <c r="E4301" s="404" t="s">
        <v>9045</v>
      </c>
      <c r="F4301" s="404" t="s">
        <v>123</v>
      </c>
      <c r="G4301" s="367" t="s">
        <v>5185</v>
      </c>
      <c r="H4301" s="400" t="s">
        <v>5186</v>
      </c>
    </row>
    <row r="4302" spans="2:8" s="41" customFormat="1">
      <c r="B4302" s="403" t="s">
        <v>9052</v>
      </c>
      <c r="C4302" s="404" t="s">
        <v>9053</v>
      </c>
      <c r="D4302" s="404" t="s">
        <v>9044</v>
      </c>
      <c r="E4302" s="404" t="s">
        <v>9045</v>
      </c>
      <c r="F4302" s="404" t="s">
        <v>123</v>
      </c>
      <c r="G4302" s="367" t="s">
        <v>5185</v>
      </c>
      <c r="H4302" s="400" t="s">
        <v>5186</v>
      </c>
    </row>
    <row r="4303" spans="2:8" s="41" customFormat="1">
      <c r="B4303" s="403" t="s">
        <v>9054</v>
      </c>
      <c r="C4303" s="404" t="s">
        <v>9055</v>
      </c>
      <c r="D4303" s="404" t="s">
        <v>9044</v>
      </c>
      <c r="E4303" s="404" t="s">
        <v>9045</v>
      </c>
      <c r="F4303" s="404" t="s">
        <v>123</v>
      </c>
      <c r="G4303" s="367" t="s">
        <v>5185</v>
      </c>
      <c r="H4303" s="400" t="s">
        <v>5186</v>
      </c>
    </row>
    <row r="4304" spans="2:8" s="41" customFormat="1">
      <c r="B4304" s="403" t="s">
        <v>9056</v>
      </c>
      <c r="C4304" s="404" t="s">
        <v>9057</v>
      </c>
      <c r="D4304" s="404" t="s">
        <v>9044</v>
      </c>
      <c r="E4304" s="404" t="s">
        <v>9045</v>
      </c>
      <c r="F4304" s="404" t="s">
        <v>123</v>
      </c>
      <c r="G4304" s="367" t="s">
        <v>5333</v>
      </c>
      <c r="H4304" s="400" t="s">
        <v>5108</v>
      </c>
    </row>
    <row r="4305" spans="2:8" s="41" customFormat="1">
      <c r="B4305" s="403" t="s">
        <v>9058</v>
      </c>
      <c r="C4305" s="404" t="s">
        <v>9059</v>
      </c>
      <c r="D4305" s="404" t="s">
        <v>9044</v>
      </c>
      <c r="E4305" s="404" t="s">
        <v>9045</v>
      </c>
      <c r="F4305" s="404" t="s">
        <v>123</v>
      </c>
      <c r="G4305" s="367" t="s">
        <v>5333</v>
      </c>
      <c r="H4305" s="400" t="s">
        <v>5108</v>
      </c>
    </row>
    <row r="4306" spans="2:8" s="41" customFormat="1">
      <c r="B4306" s="403" t="s">
        <v>9060</v>
      </c>
      <c r="C4306" s="404" t="s">
        <v>9061</v>
      </c>
      <c r="D4306" s="404" t="s">
        <v>9044</v>
      </c>
      <c r="E4306" s="404" t="s">
        <v>9045</v>
      </c>
      <c r="F4306" s="404" t="s">
        <v>123</v>
      </c>
      <c r="G4306" s="367" t="s">
        <v>5333</v>
      </c>
      <c r="H4306" s="400" t="s">
        <v>5108</v>
      </c>
    </row>
    <row r="4307" spans="2:8" s="41" customFormat="1">
      <c r="B4307" s="403" t="s">
        <v>9062</v>
      </c>
      <c r="C4307" s="404" t="s">
        <v>9063</v>
      </c>
      <c r="D4307" s="404" t="s">
        <v>9044</v>
      </c>
      <c r="E4307" s="404" t="s">
        <v>9045</v>
      </c>
      <c r="F4307" s="404" t="s">
        <v>123</v>
      </c>
      <c r="G4307" s="367" t="s">
        <v>5333</v>
      </c>
      <c r="H4307" s="400" t="s">
        <v>5108</v>
      </c>
    </row>
    <row r="4308" spans="2:8" s="41" customFormat="1">
      <c r="B4308" s="403" t="s">
        <v>9064</v>
      </c>
      <c r="C4308" s="404" t="s">
        <v>9065</v>
      </c>
      <c r="D4308" s="404" t="s">
        <v>9044</v>
      </c>
      <c r="E4308" s="404" t="s">
        <v>9045</v>
      </c>
      <c r="F4308" s="404" t="s">
        <v>123</v>
      </c>
      <c r="G4308" s="367" t="s">
        <v>5333</v>
      </c>
      <c r="H4308" s="400" t="s">
        <v>5108</v>
      </c>
    </row>
    <row r="4309" spans="2:8" s="41" customFormat="1">
      <c r="B4309" s="403" t="s">
        <v>9066</v>
      </c>
      <c r="C4309" s="404" t="s">
        <v>9067</v>
      </c>
      <c r="D4309" s="404" t="s">
        <v>9068</v>
      </c>
      <c r="E4309" s="404" t="s">
        <v>9069</v>
      </c>
      <c r="F4309" s="404" t="s">
        <v>123</v>
      </c>
      <c r="G4309" s="367" t="s">
        <v>5185</v>
      </c>
      <c r="H4309" s="400" t="s">
        <v>5186</v>
      </c>
    </row>
    <row r="4310" spans="2:8" s="41" customFormat="1">
      <c r="B4310" s="403" t="s">
        <v>9070</v>
      </c>
      <c r="C4310" s="404" t="s">
        <v>9071</v>
      </c>
      <c r="D4310" s="404" t="s">
        <v>9068</v>
      </c>
      <c r="E4310" s="404" t="s">
        <v>9069</v>
      </c>
      <c r="F4310" s="404" t="s">
        <v>123</v>
      </c>
      <c r="G4310" s="367" t="s">
        <v>5185</v>
      </c>
      <c r="H4310" s="400" t="s">
        <v>5186</v>
      </c>
    </row>
    <row r="4311" spans="2:8" s="41" customFormat="1">
      <c r="B4311" s="403" t="s">
        <v>9072</v>
      </c>
      <c r="C4311" s="404" t="s">
        <v>9073</v>
      </c>
      <c r="D4311" s="404" t="s">
        <v>9068</v>
      </c>
      <c r="E4311" s="404" t="s">
        <v>9069</v>
      </c>
      <c r="F4311" s="404" t="s">
        <v>123</v>
      </c>
      <c r="G4311" s="367" t="s">
        <v>5182</v>
      </c>
      <c r="H4311" s="400" t="s">
        <v>5108</v>
      </c>
    </row>
    <row r="4312" spans="2:8" s="41" customFormat="1">
      <c r="B4312" s="403" t="s">
        <v>9074</v>
      </c>
      <c r="C4312" s="404" t="s">
        <v>9075</v>
      </c>
      <c r="D4312" s="404" t="s">
        <v>9068</v>
      </c>
      <c r="E4312" s="404" t="s">
        <v>9069</v>
      </c>
      <c r="F4312" s="404" t="s">
        <v>123</v>
      </c>
      <c r="G4312" s="367" t="s">
        <v>5182</v>
      </c>
      <c r="H4312" s="400" t="s">
        <v>5108</v>
      </c>
    </row>
    <row r="4313" spans="2:8" s="41" customFormat="1">
      <c r="B4313" s="403" t="s">
        <v>9076</v>
      </c>
      <c r="C4313" s="404" t="s">
        <v>9077</v>
      </c>
      <c r="D4313" s="404" t="s">
        <v>9068</v>
      </c>
      <c r="E4313" s="404" t="s">
        <v>9069</v>
      </c>
      <c r="F4313" s="404" t="s">
        <v>123</v>
      </c>
      <c r="G4313" s="367" t="s">
        <v>5185</v>
      </c>
      <c r="H4313" s="400" t="s">
        <v>5186</v>
      </c>
    </row>
    <row r="4314" spans="2:8" s="41" customFormat="1">
      <c r="B4314" s="403" t="s">
        <v>9078</v>
      </c>
      <c r="C4314" s="404" t="s">
        <v>9079</v>
      </c>
      <c r="D4314" s="404" t="s">
        <v>9068</v>
      </c>
      <c r="E4314" s="404" t="s">
        <v>9069</v>
      </c>
      <c r="F4314" s="404" t="s">
        <v>123</v>
      </c>
      <c r="G4314" s="367" t="s">
        <v>5182</v>
      </c>
      <c r="H4314" s="400" t="s">
        <v>5108</v>
      </c>
    </row>
    <row r="4315" spans="2:8" s="41" customFormat="1">
      <c r="B4315" s="403" t="s">
        <v>9080</v>
      </c>
      <c r="C4315" s="404" t="s">
        <v>9081</v>
      </c>
      <c r="D4315" s="404" t="s">
        <v>9068</v>
      </c>
      <c r="E4315" s="404" t="s">
        <v>9069</v>
      </c>
      <c r="F4315" s="404" t="s">
        <v>123</v>
      </c>
      <c r="G4315" s="367" t="s">
        <v>5185</v>
      </c>
      <c r="H4315" s="400" t="s">
        <v>5186</v>
      </c>
    </row>
    <row r="4316" spans="2:8" s="41" customFormat="1">
      <c r="B4316" s="403" t="s">
        <v>9082</v>
      </c>
      <c r="C4316" s="404" t="s">
        <v>9083</v>
      </c>
      <c r="D4316" s="404" t="s">
        <v>9068</v>
      </c>
      <c r="E4316" s="404" t="s">
        <v>9069</v>
      </c>
      <c r="F4316" s="404" t="s">
        <v>123</v>
      </c>
      <c r="G4316" s="367" t="s">
        <v>5185</v>
      </c>
      <c r="H4316" s="400" t="s">
        <v>5186</v>
      </c>
    </row>
    <row r="4317" spans="2:8" s="41" customFormat="1">
      <c r="B4317" s="403" t="s">
        <v>9084</v>
      </c>
      <c r="C4317" s="404" t="s">
        <v>9085</v>
      </c>
      <c r="D4317" s="404" t="s">
        <v>9068</v>
      </c>
      <c r="E4317" s="404" t="s">
        <v>9069</v>
      </c>
      <c r="F4317" s="404" t="s">
        <v>123</v>
      </c>
      <c r="G4317" s="367" t="s">
        <v>5182</v>
      </c>
      <c r="H4317" s="400" t="s">
        <v>5108</v>
      </c>
    </row>
    <row r="4318" spans="2:8" s="41" customFormat="1">
      <c r="B4318" s="403" t="s">
        <v>9086</v>
      </c>
      <c r="C4318" s="404" t="s">
        <v>9087</v>
      </c>
      <c r="D4318" s="404" t="s">
        <v>9068</v>
      </c>
      <c r="E4318" s="404" t="s">
        <v>9069</v>
      </c>
      <c r="F4318" s="404" t="s">
        <v>123</v>
      </c>
      <c r="G4318" s="367" t="s">
        <v>5185</v>
      </c>
      <c r="H4318" s="400" t="s">
        <v>5186</v>
      </c>
    </row>
    <row r="4319" spans="2:8" s="41" customFormat="1">
      <c r="B4319" s="403" t="s">
        <v>9088</v>
      </c>
      <c r="C4319" s="404" t="s">
        <v>9089</v>
      </c>
      <c r="D4319" s="404" t="s">
        <v>9068</v>
      </c>
      <c r="E4319" s="404" t="s">
        <v>9069</v>
      </c>
      <c r="F4319" s="404" t="s">
        <v>123</v>
      </c>
      <c r="G4319" s="367" t="s">
        <v>5185</v>
      </c>
      <c r="H4319" s="400" t="s">
        <v>5186</v>
      </c>
    </row>
    <row r="4320" spans="2:8" s="41" customFormat="1">
      <c r="B4320" s="403" t="s">
        <v>9090</v>
      </c>
      <c r="C4320" s="404" t="s">
        <v>9091</v>
      </c>
      <c r="D4320" s="404" t="s">
        <v>9068</v>
      </c>
      <c r="E4320" s="404" t="s">
        <v>9069</v>
      </c>
      <c r="F4320" s="404" t="s">
        <v>123</v>
      </c>
      <c r="G4320" s="367" t="s">
        <v>5182</v>
      </c>
      <c r="H4320" s="400" t="s">
        <v>5108</v>
      </c>
    </row>
    <row r="4321" spans="2:8" s="41" customFormat="1">
      <c r="B4321" s="403" t="s">
        <v>9092</v>
      </c>
      <c r="C4321" s="404" t="s">
        <v>9093</v>
      </c>
      <c r="D4321" s="404" t="s">
        <v>9068</v>
      </c>
      <c r="E4321" s="404" t="s">
        <v>9069</v>
      </c>
      <c r="F4321" s="404" t="s">
        <v>123</v>
      </c>
      <c r="G4321" s="367" t="s">
        <v>5185</v>
      </c>
      <c r="H4321" s="400" t="s">
        <v>5186</v>
      </c>
    </row>
    <row r="4322" spans="2:8" s="41" customFormat="1">
      <c r="B4322" s="403" t="s">
        <v>9094</v>
      </c>
      <c r="C4322" s="404" t="s">
        <v>9095</v>
      </c>
      <c r="D4322" s="404" t="s">
        <v>9068</v>
      </c>
      <c r="E4322" s="404" t="s">
        <v>9069</v>
      </c>
      <c r="F4322" s="404" t="s">
        <v>123</v>
      </c>
      <c r="G4322" s="367" t="s">
        <v>5185</v>
      </c>
      <c r="H4322" s="400" t="s">
        <v>5186</v>
      </c>
    </row>
    <row r="4323" spans="2:8" s="41" customFormat="1">
      <c r="B4323" s="403" t="s">
        <v>9096</v>
      </c>
      <c r="C4323" s="404" t="s">
        <v>9097</v>
      </c>
      <c r="D4323" s="404" t="s">
        <v>9068</v>
      </c>
      <c r="E4323" s="404" t="s">
        <v>9069</v>
      </c>
      <c r="F4323" s="404" t="s">
        <v>123</v>
      </c>
      <c r="G4323" s="367" t="s">
        <v>5185</v>
      </c>
      <c r="H4323" s="400" t="s">
        <v>5186</v>
      </c>
    </row>
    <row r="4324" spans="2:8" s="41" customFormat="1">
      <c r="B4324" s="403" t="s">
        <v>9098</v>
      </c>
      <c r="C4324" s="404" t="s">
        <v>9099</v>
      </c>
      <c r="D4324" s="404" t="s">
        <v>9068</v>
      </c>
      <c r="E4324" s="404" t="s">
        <v>9069</v>
      </c>
      <c r="F4324" s="404" t="s">
        <v>123</v>
      </c>
      <c r="G4324" s="367" t="s">
        <v>5185</v>
      </c>
      <c r="H4324" s="400" t="s">
        <v>5186</v>
      </c>
    </row>
    <row r="4325" spans="2:8" s="41" customFormat="1">
      <c r="B4325" s="403" t="s">
        <v>9100</v>
      </c>
      <c r="C4325" s="404" t="s">
        <v>9101</v>
      </c>
      <c r="D4325" s="404" t="s">
        <v>9068</v>
      </c>
      <c r="E4325" s="404" t="s">
        <v>9069</v>
      </c>
      <c r="F4325" s="404" t="s">
        <v>123</v>
      </c>
      <c r="G4325" s="367" t="s">
        <v>5185</v>
      </c>
      <c r="H4325" s="400" t="s">
        <v>5186</v>
      </c>
    </row>
    <row r="4326" spans="2:8" s="41" customFormat="1">
      <c r="B4326" s="403" t="s">
        <v>9102</v>
      </c>
      <c r="C4326" s="404" t="s">
        <v>9103</v>
      </c>
      <c r="D4326" s="404" t="s">
        <v>9068</v>
      </c>
      <c r="E4326" s="404" t="s">
        <v>9069</v>
      </c>
      <c r="F4326" s="404" t="s">
        <v>123</v>
      </c>
      <c r="G4326" s="367" t="s">
        <v>5185</v>
      </c>
      <c r="H4326" s="400" t="s">
        <v>5186</v>
      </c>
    </row>
    <row r="4327" spans="2:8" s="41" customFormat="1">
      <c r="B4327" s="403" t="s">
        <v>9104</v>
      </c>
      <c r="C4327" s="404" t="s">
        <v>9105</v>
      </c>
      <c r="D4327" s="404" t="s">
        <v>9068</v>
      </c>
      <c r="E4327" s="404" t="s">
        <v>9069</v>
      </c>
      <c r="F4327" s="404" t="s">
        <v>123</v>
      </c>
      <c r="G4327" s="367" t="s">
        <v>5333</v>
      </c>
      <c r="H4327" s="400" t="s">
        <v>5108</v>
      </c>
    </row>
    <row r="4328" spans="2:8" s="41" customFormat="1">
      <c r="B4328" s="403" t="s">
        <v>9106</v>
      </c>
      <c r="C4328" s="404" t="s">
        <v>9107</v>
      </c>
      <c r="D4328" s="404" t="s">
        <v>9068</v>
      </c>
      <c r="E4328" s="404" t="s">
        <v>9069</v>
      </c>
      <c r="F4328" s="404" t="s">
        <v>123</v>
      </c>
      <c r="G4328" s="367" t="s">
        <v>5185</v>
      </c>
      <c r="H4328" s="400" t="s">
        <v>5186</v>
      </c>
    </row>
    <row r="4329" spans="2:8" s="41" customFormat="1">
      <c r="B4329" s="403" t="s">
        <v>9108</v>
      </c>
      <c r="C4329" s="404" t="s">
        <v>9109</v>
      </c>
      <c r="D4329" s="404" t="s">
        <v>9068</v>
      </c>
      <c r="E4329" s="404" t="s">
        <v>9069</v>
      </c>
      <c r="F4329" s="404" t="s">
        <v>123</v>
      </c>
      <c r="G4329" s="367" t="s">
        <v>5333</v>
      </c>
      <c r="H4329" s="400" t="s">
        <v>5108</v>
      </c>
    </row>
    <row r="4330" spans="2:8" s="41" customFormat="1">
      <c r="B4330" s="403" t="s">
        <v>9110</v>
      </c>
      <c r="C4330" s="404" t="s">
        <v>9111</v>
      </c>
      <c r="D4330" s="404" t="s">
        <v>9112</v>
      </c>
      <c r="E4330" s="404" t="s">
        <v>9113</v>
      </c>
      <c r="F4330" s="404" t="s">
        <v>123</v>
      </c>
      <c r="G4330" s="367" t="s">
        <v>5107</v>
      </c>
      <c r="H4330" s="400" t="s">
        <v>5108</v>
      </c>
    </row>
    <row r="4331" spans="2:8" s="41" customFormat="1">
      <c r="B4331" s="403" t="s">
        <v>9114</v>
      </c>
      <c r="C4331" s="404" t="s">
        <v>9115</v>
      </c>
      <c r="D4331" s="404" t="s">
        <v>9112</v>
      </c>
      <c r="E4331" s="404" t="s">
        <v>9113</v>
      </c>
      <c r="F4331" s="404" t="s">
        <v>123</v>
      </c>
      <c r="G4331" s="367" t="s">
        <v>5107</v>
      </c>
      <c r="H4331" s="400" t="s">
        <v>5108</v>
      </c>
    </row>
    <row r="4332" spans="2:8" s="41" customFormat="1">
      <c r="B4332" s="403" t="s">
        <v>9116</v>
      </c>
      <c r="C4332" s="404" t="s">
        <v>9117</v>
      </c>
      <c r="D4332" s="404" t="s">
        <v>9112</v>
      </c>
      <c r="E4332" s="404" t="s">
        <v>9113</v>
      </c>
      <c r="F4332" s="404" t="s">
        <v>123</v>
      </c>
      <c r="G4332" s="367" t="s">
        <v>5107</v>
      </c>
      <c r="H4332" s="400" t="s">
        <v>5108</v>
      </c>
    </row>
    <row r="4333" spans="2:8" s="41" customFormat="1">
      <c r="B4333" s="403" t="s">
        <v>9118</v>
      </c>
      <c r="C4333" s="404" t="s">
        <v>9119</v>
      </c>
      <c r="D4333" s="404" t="s">
        <v>9112</v>
      </c>
      <c r="E4333" s="404" t="s">
        <v>9113</v>
      </c>
      <c r="F4333" s="404" t="s">
        <v>123</v>
      </c>
      <c r="G4333" s="367" t="s">
        <v>5107</v>
      </c>
      <c r="H4333" s="400" t="s">
        <v>5108</v>
      </c>
    </row>
    <row r="4334" spans="2:8" s="41" customFormat="1">
      <c r="B4334" s="403" t="s">
        <v>9120</v>
      </c>
      <c r="C4334" s="404" t="s">
        <v>9121</v>
      </c>
      <c r="D4334" s="404" t="s">
        <v>9112</v>
      </c>
      <c r="E4334" s="404" t="s">
        <v>9113</v>
      </c>
      <c r="F4334" s="404" t="s">
        <v>123</v>
      </c>
      <c r="G4334" s="367" t="s">
        <v>5107</v>
      </c>
      <c r="H4334" s="400" t="s">
        <v>5108</v>
      </c>
    </row>
    <row r="4335" spans="2:8" s="41" customFormat="1">
      <c r="B4335" s="403" t="s">
        <v>9122</v>
      </c>
      <c r="C4335" s="404" t="s">
        <v>9123</v>
      </c>
      <c r="D4335" s="404" t="s">
        <v>9112</v>
      </c>
      <c r="E4335" s="404" t="s">
        <v>9113</v>
      </c>
      <c r="F4335" s="404" t="s">
        <v>123</v>
      </c>
      <c r="G4335" s="367" t="s">
        <v>5107</v>
      </c>
      <c r="H4335" s="400" t="s">
        <v>5108</v>
      </c>
    </row>
    <row r="4336" spans="2:8" s="41" customFormat="1">
      <c r="B4336" s="403" t="s">
        <v>9124</v>
      </c>
      <c r="C4336" s="404" t="s">
        <v>9125</v>
      </c>
      <c r="D4336" s="404" t="s">
        <v>9112</v>
      </c>
      <c r="E4336" s="404" t="s">
        <v>9113</v>
      </c>
      <c r="F4336" s="404" t="s">
        <v>123</v>
      </c>
      <c r="G4336" s="367" t="s">
        <v>5107</v>
      </c>
      <c r="H4336" s="400" t="s">
        <v>5108</v>
      </c>
    </row>
    <row r="4337" spans="2:8" s="41" customFormat="1">
      <c r="B4337" s="403" t="s">
        <v>9126</v>
      </c>
      <c r="C4337" s="404" t="s">
        <v>9127</v>
      </c>
      <c r="D4337" s="404" t="s">
        <v>9112</v>
      </c>
      <c r="E4337" s="404" t="s">
        <v>9113</v>
      </c>
      <c r="F4337" s="404" t="s">
        <v>123</v>
      </c>
      <c r="G4337" s="367" t="s">
        <v>5107</v>
      </c>
      <c r="H4337" s="400" t="s">
        <v>5108</v>
      </c>
    </row>
    <row r="4338" spans="2:8" s="41" customFormat="1">
      <c r="B4338" s="403" t="s">
        <v>9128</v>
      </c>
      <c r="C4338" s="404" t="s">
        <v>9129</v>
      </c>
      <c r="D4338" s="404" t="s">
        <v>9112</v>
      </c>
      <c r="E4338" s="404" t="s">
        <v>9113</v>
      </c>
      <c r="F4338" s="404" t="s">
        <v>123</v>
      </c>
      <c r="G4338" s="367" t="s">
        <v>5185</v>
      </c>
      <c r="H4338" s="400" t="s">
        <v>5186</v>
      </c>
    </row>
    <row r="4339" spans="2:8" s="41" customFormat="1">
      <c r="B4339" s="403" t="s">
        <v>9130</v>
      </c>
      <c r="C4339" s="404" t="s">
        <v>9131</v>
      </c>
      <c r="D4339" s="404" t="s">
        <v>9112</v>
      </c>
      <c r="E4339" s="404" t="s">
        <v>9113</v>
      </c>
      <c r="F4339" s="404" t="s">
        <v>123</v>
      </c>
      <c r="G4339" s="367" t="s">
        <v>5333</v>
      </c>
      <c r="H4339" s="400" t="s">
        <v>5108</v>
      </c>
    </row>
    <row r="4340" spans="2:8" s="41" customFormat="1">
      <c r="B4340" s="403" t="s">
        <v>9132</v>
      </c>
      <c r="C4340" s="404" t="s">
        <v>9133</v>
      </c>
      <c r="D4340" s="404" t="s">
        <v>9112</v>
      </c>
      <c r="E4340" s="404" t="s">
        <v>9113</v>
      </c>
      <c r="F4340" s="404" t="s">
        <v>123</v>
      </c>
      <c r="G4340" s="367" t="s">
        <v>5333</v>
      </c>
      <c r="H4340" s="400" t="s">
        <v>5108</v>
      </c>
    </row>
    <row r="4341" spans="2:8" s="41" customFormat="1">
      <c r="B4341" s="403" t="s">
        <v>9134</v>
      </c>
      <c r="C4341" s="404" t="s">
        <v>9135</v>
      </c>
      <c r="D4341" s="404" t="s">
        <v>9112</v>
      </c>
      <c r="E4341" s="404" t="s">
        <v>9113</v>
      </c>
      <c r="F4341" s="404" t="s">
        <v>123</v>
      </c>
      <c r="G4341" s="367" t="s">
        <v>5333</v>
      </c>
      <c r="H4341" s="400" t="s">
        <v>5108</v>
      </c>
    </row>
    <row r="4342" spans="2:8" s="41" customFormat="1">
      <c r="B4342" s="403" t="s">
        <v>9136</v>
      </c>
      <c r="C4342" s="404" t="s">
        <v>9137</v>
      </c>
      <c r="D4342" s="404" t="s">
        <v>9112</v>
      </c>
      <c r="E4342" s="404" t="s">
        <v>9113</v>
      </c>
      <c r="F4342" s="404" t="s">
        <v>123</v>
      </c>
      <c r="G4342" s="367" t="s">
        <v>5333</v>
      </c>
      <c r="H4342" s="400" t="s">
        <v>5108</v>
      </c>
    </row>
    <row r="4343" spans="2:8" s="41" customFormat="1">
      <c r="B4343" s="403" t="s">
        <v>9138</v>
      </c>
      <c r="C4343" s="404" t="s">
        <v>9139</v>
      </c>
      <c r="D4343" s="404" t="s">
        <v>9112</v>
      </c>
      <c r="E4343" s="404" t="s">
        <v>9113</v>
      </c>
      <c r="F4343" s="404" t="s">
        <v>123</v>
      </c>
      <c r="G4343" s="367" t="s">
        <v>5333</v>
      </c>
      <c r="H4343" s="400" t="s">
        <v>5108</v>
      </c>
    </row>
    <row r="4344" spans="2:8" s="41" customFormat="1">
      <c r="B4344" s="403" t="s">
        <v>9140</v>
      </c>
      <c r="C4344" s="404" t="s">
        <v>9141</v>
      </c>
      <c r="D4344" s="404" t="s">
        <v>9112</v>
      </c>
      <c r="E4344" s="404" t="s">
        <v>9113</v>
      </c>
      <c r="F4344" s="404" t="s">
        <v>123</v>
      </c>
      <c r="G4344" s="367" t="s">
        <v>5333</v>
      </c>
      <c r="H4344" s="400" t="s">
        <v>5108</v>
      </c>
    </row>
    <row r="4345" spans="2:8" s="41" customFormat="1">
      <c r="B4345" s="403" t="s">
        <v>9142</v>
      </c>
      <c r="C4345" s="404" t="s">
        <v>9143</v>
      </c>
      <c r="D4345" s="404" t="s">
        <v>9112</v>
      </c>
      <c r="E4345" s="404" t="s">
        <v>9113</v>
      </c>
      <c r="F4345" s="404" t="s">
        <v>123</v>
      </c>
      <c r="G4345" s="367" t="s">
        <v>5333</v>
      </c>
      <c r="H4345" s="400" t="s">
        <v>5108</v>
      </c>
    </row>
    <row r="4346" spans="2:8" s="41" customFormat="1">
      <c r="B4346" s="403" t="s">
        <v>9144</v>
      </c>
      <c r="C4346" s="404" t="s">
        <v>9145</v>
      </c>
      <c r="D4346" s="404" t="s">
        <v>9112</v>
      </c>
      <c r="E4346" s="404" t="s">
        <v>9113</v>
      </c>
      <c r="F4346" s="404" t="s">
        <v>123</v>
      </c>
      <c r="G4346" s="367" t="s">
        <v>5333</v>
      </c>
      <c r="H4346" s="400" t="s">
        <v>5108</v>
      </c>
    </row>
    <row r="4347" spans="2:8" s="41" customFormat="1">
      <c r="B4347" s="403" t="s">
        <v>9146</v>
      </c>
      <c r="C4347" s="404" t="s">
        <v>9147</v>
      </c>
      <c r="D4347" s="404" t="s">
        <v>9112</v>
      </c>
      <c r="E4347" s="404" t="s">
        <v>9113</v>
      </c>
      <c r="F4347" s="404" t="s">
        <v>123</v>
      </c>
      <c r="G4347" s="367" t="s">
        <v>5333</v>
      </c>
      <c r="H4347" s="400" t="s">
        <v>5108</v>
      </c>
    </row>
    <row r="4348" spans="2:8" s="41" customFormat="1">
      <c r="B4348" s="403" t="s">
        <v>9148</v>
      </c>
      <c r="C4348" s="404" t="s">
        <v>9149</v>
      </c>
      <c r="D4348" s="404" t="s">
        <v>9112</v>
      </c>
      <c r="E4348" s="404" t="s">
        <v>9113</v>
      </c>
      <c r="F4348" s="404" t="s">
        <v>123</v>
      </c>
      <c r="G4348" s="367" t="s">
        <v>5333</v>
      </c>
      <c r="H4348" s="400" t="s">
        <v>5108</v>
      </c>
    </row>
    <row r="4349" spans="2:8" s="41" customFormat="1">
      <c r="B4349" s="403" t="s">
        <v>9150</v>
      </c>
      <c r="C4349" s="404" t="s">
        <v>9151</v>
      </c>
      <c r="D4349" s="404" t="s">
        <v>9112</v>
      </c>
      <c r="E4349" s="404" t="s">
        <v>9113</v>
      </c>
      <c r="F4349" s="404" t="s">
        <v>123</v>
      </c>
      <c r="G4349" s="367" t="s">
        <v>5333</v>
      </c>
      <c r="H4349" s="400" t="s">
        <v>5108</v>
      </c>
    </row>
    <row r="4350" spans="2:8" s="41" customFormat="1">
      <c r="B4350" s="403" t="s">
        <v>9152</v>
      </c>
      <c r="C4350" s="404" t="s">
        <v>9153</v>
      </c>
      <c r="D4350" s="404" t="s">
        <v>9112</v>
      </c>
      <c r="E4350" s="404" t="s">
        <v>9113</v>
      </c>
      <c r="F4350" s="404" t="s">
        <v>123</v>
      </c>
      <c r="G4350" s="367" t="s">
        <v>5333</v>
      </c>
      <c r="H4350" s="400" t="s">
        <v>5108</v>
      </c>
    </row>
    <row r="4351" spans="2:8" s="41" customFormat="1">
      <c r="B4351" s="403" t="s">
        <v>9154</v>
      </c>
      <c r="C4351" s="404" t="s">
        <v>9155</v>
      </c>
      <c r="D4351" s="404" t="s">
        <v>9112</v>
      </c>
      <c r="E4351" s="404" t="s">
        <v>9113</v>
      </c>
      <c r="F4351" s="404" t="s">
        <v>123</v>
      </c>
      <c r="G4351" s="367" t="s">
        <v>5333</v>
      </c>
      <c r="H4351" s="400" t="s">
        <v>5108</v>
      </c>
    </row>
    <row r="4352" spans="2:8" s="41" customFormat="1">
      <c r="B4352" s="403" t="s">
        <v>9156</v>
      </c>
      <c r="C4352" s="404" t="s">
        <v>9157</v>
      </c>
      <c r="D4352" s="404" t="s">
        <v>9158</v>
      </c>
      <c r="E4352" s="404" t="s">
        <v>9159</v>
      </c>
      <c r="F4352" s="404" t="s">
        <v>123</v>
      </c>
      <c r="G4352" s="367" t="s">
        <v>5185</v>
      </c>
      <c r="H4352" s="400" t="s">
        <v>5186</v>
      </c>
    </row>
    <row r="4353" spans="2:8" s="41" customFormat="1">
      <c r="B4353" s="403" t="s">
        <v>9160</v>
      </c>
      <c r="C4353" s="404" t="s">
        <v>9161</v>
      </c>
      <c r="D4353" s="404" t="s">
        <v>9158</v>
      </c>
      <c r="E4353" s="404" t="s">
        <v>9159</v>
      </c>
      <c r="F4353" s="404" t="s">
        <v>123</v>
      </c>
      <c r="G4353" s="367" t="s">
        <v>5185</v>
      </c>
      <c r="H4353" s="400" t="s">
        <v>5186</v>
      </c>
    </row>
    <row r="4354" spans="2:8" s="41" customFormat="1">
      <c r="B4354" s="403" t="s">
        <v>9162</v>
      </c>
      <c r="C4354" s="404" t="s">
        <v>9163</v>
      </c>
      <c r="D4354" s="404" t="s">
        <v>9158</v>
      </c>
      <c r="E4354" s="404" t="s">
        <v>9159</v>
      </c>
      <c r="F4354" s="404" t="s">
        <v>123</v>
      </c>
      <c r="G4354" s="367" t="s">
        <v>5185</v>
      </c>
      <c r="H4354" s="400" t="s">
        <v>5186</v>
      </c>
    </row>
    <row r="4355" spans="2:8" s="41" customFormat="1">
      <c r="B4355" s="403" t="s">
        <v>9164</v>
      </c>
      <c r="C4355" s="404" t="s">
        <v>9165</v>
      </c>
      <c r="D4355" s="404" t="s">
        <v>9158</v>
      </c>
      <c r="E4355" s="404" t="s">
        <v>9159</v>
      </c>
      <c r="F4355" s="404" t="s">
        <v>123</v>
      </c>
      <c r="G4355" s="367" t="s">
        <v>5185</v>
      </c>
      <c r="H4355" s="400" t="s">
        <v>5186</v>
      </c>
    </row>
    <row r="4356" spans="2:8" s="41" customFormat="1">
      <c r="B4356" s="403" t="s">
        <v>9166</v>
      </c>
      <c r="C4356" s="404" t="s">
        <v>9167</v>
      </c>
      <c r="D4356" s="404" t="s">
        <v>9158</v>
      </c>
      <c r="E4356" s="404" t="s">
        <v>9159</v>
      </c>
      <c r="F4356" s="404" t="s">
        <v>123</v>
      </c>
      <c r="G4356" s="367" t="s">
        <v>5185</v>
      </c>
      <c r="H4356" s="400" t="s">
        <v>5186</v>
      </c>
    </row>
    <row r="4357" spans="2:8" s="41" customFormat="1">
      <c r="B4357" s="403" t="s">
        <v>9168</v>
      </c>
      <c r="C4357" s="404" t="s">
        <v>9169</v>
      </c>
      <c r="D4357" s="404" t="s">
        <v>9158</v>
      </c>
      <c r="E4357" s="404" t="s">
        <v>9159</v>
      </c>
      <c r="F4357" s="404" t="s">
        <v>123</v>
      </c>
      <c r="G4357" s="367" t="s">
        <v>5185</v>
      </c>
      <c r="H4357" s="400" t="s">
        <v>5186</v>
      </c>
    </row>
    <row r="4358" spans="2:8" s="41" customFormat="1">
      <c r="B4358" s="403" t="s">
        <v>9170</v>
      </c>
      <c r="C4358" s="404" t="s">
        <v>9171</v>
      </c>
      <c r="D4358" s="404" t="s">
        <v>9158</v>
      </c>
      <c r="E4358" s="404" t="s">
        <v>9159</v>
      </c>
      <c r="F4358" s="404" t="s">
        <v>123</v>
      </c>
      <c r="G4358" s="367" t="s">
        <v>5185</v>
      </c>
      <c r="H4358" s="400" t="s">
        <v>5186</v>
      </c>
    </row>
    <row r="4359" spans="2:8" s="41" customFormat="1">
      <c r="B4359" s="403" t="s">
        <v>9172</v>
      </c>
      <c r="C4359" s="404" t="s">
        <v>9173</v>
      </c>
      <c r="D4359" s="404" t="s">
        <v>9158</v>
      </c>
      <c r="E4359" s="404" t="s">
        <v>9159</v>
      </c>
      <c r="F4359" s="404" t="s">
        <v>123</v>
      </c>
      <c r="G4359" s="367" t="s">
        <v>5107</v>
      </c>
      <c r="H4359" s="400" t="s">
        <v>5108</v>
      </c>
    </row>
    <row r="4360" spans="2:8" s="41" customFormat="1">
      <c r="B4360" s="403" t="s">
        <v>9174</v>
      </c>
      <c r="C4360" s="404" t="s">
        <v>9175</v>
      </c>
      <c r="D4360" s="404" t="s">
        <v>9158</v>
      </c>
      <c r="E4360" s="404" t="s">
        <v>9159</v>
      </c>
      <c r="F4360" s="404" t="s">
        <v>123</v>
      </c>
      <c r="G4360" s="367" t="s">
        <v>5107</v>
      </c>
      <c r="H4360" s="400" t="s">
        <v>5108</v>
      </c>
    </row>
    <row r="4361" spans="2:8" s="41" customFormat="1">
      <c r="B4361" s="403" t="s">
        <v>9176</v>
      </c>
      <c r="C4361" s="404" t="s">
        <v>9177</v>
      </c>
      <c r="D4361" s="404" t="s">
        <v>9158</v>
      </c>
      <c r="E4361" s="404" t="s">
        <v>9159</v>
      </c>
      <c r="F4361" s="404" t="s">
        <v>123</v>
      </c>
      <c r="G4361" s="367" t="s">
        <v>5107</v>
      </c>
      <c r="H4361" s="400" t="s">
        <v>5108</v>
      </c>
    </row>
    <row r="4362" spans="2:8" s="41" customFormat="1">
      <c r="B4362" s="403" t="s">
        <v>9178</v>
      </c>
      <c r="C4362" s="404" t="s">
        <v>9179</v>
      </c>
      <c r="D4362" s="404" t="s">
        <v>9158</v>
      </c>
      <c r="E4362" s="404" t="s">
        <v>9159</v>
      </c>
      <c r="F4362" s="404" t="s">
        <v>123</v>
      </c>
      <c r="G4362" s="367" t="s">
        <v>5107</v>
      </c>
      <c r="H4362" s="400" t="s">
        <v>5108</v>
      </c>
    </row>
    <row r="4363" spans="2:8" s="41" customFormat="1">
      <c r="B4363" s="403" t="s">
        <v>9180</v>
      </c>
      <c r="C4363" s="404" t="s">
        <v>9181</v>
      </c>
      <c r="D4363" s="404" t="s">
        <v>9158</v>
      </c>
      <c r="E4363" s="404" t="s">
        <v>9159</v>
      </c>
      <c r="F4363" s="404" t="s">
        <v>123</v>
      </c>
      <c r="G4363" s="367" t="s">
        <v>5185</v>
      </c>
      <c r="H4363" s="400" t="s">
        <v>5186</v>
      </c>
    </row>
    <row r="4364" spans="2:8" s="41" customFormat="1">
      <c r="B4364" s="403" t="s">
        <v>9182</v>
      </c>
      <c r="C4364" s="404" t="s">
        <v>9183</v>
      </c>
      <c r="D4364" s="404" t="s">
        <v>9158</v>
      </c>
      <c r="E4364" s="404" t="s">
        <v>9159</v>
      </c>
      <c r="F4364" s="404" t="s">
        <v>123</v>
      </c>
      <c r="G4364" s="367" t="s">
        <v>5107</v>
      </c>
      <c r="H4364" s="400" t="s">
        <v>5108</v>
      </c>
    </row>
    <row r="4365" spans="2:8" s="41" customFormat="1">
      <c r="B4365" s="403" t="s">
        <v>9184</v>
      </c>
      <c r="C4365" s="404" t="s">
        <v>9185</v>
      </c>
      <c r="D4365" s="404" t="s">
        <v>9158</v>
      </c>
      <c r="E4365" s="404" t="s">
        <v>9159</v>
      </c>
      <c r="F4365" s="404" t="s">
        <v>123</v>
      </c>
      <c r="G4365" s="367" t="s">
        <v>5185</v>
      </c>
      <c r="H4365" s="400" t="s">
        <v>5186</v>
      </c>
    </row>
    <row r="4366" spans="2:8" s="41" customFormat="1">
      <c r="B4366" s="403" t="s">
        <v>9186</v>
      </c>
      <c r="C4366" s="404" t="s">
        <v>9187</v>
      </c>
      <c r="D4366" s="404" t="s">
        <v>9158</v>
      </c>
      <c r="E4366" s="404" t="s">
        <v>9159</v>
      </c>
      <c r="F4366" s="404" t="s">
        <v>123</v>
      </c>
      <c r="G4366" s="367" t="s">
        <v>5185</v>
      </c>
      <c r="H4366" s="400" t="s">
        <v>5186</v>
      </c>
    </row>
    <row r="4367" spans="2:8" s="41" customFormat="1">
      <c r="B4367" s="403" t="s">
        <v>9188</v>
      </c>
      <c r="C4367" s="404" t="s">
        <v>9189</v>
      </c>
      <c r="D4367" s="404" t="s">
        <v>9158</v>
      </c>
      <c r="E4367" s="404" t="s">
        <v>9159</v>
      </c>
      <c r="F4367" s="404" t="s">
        <v>123</v>
      </c>
      <c r="G4367" s="367" t="s">
        <v>5185</v>
      </c>
      <c r="H4367" s="400" t="s">
        <v>5186</v>
      </c>
    </row>
    <row r="4368" spans="2:8" s="41" customFormat="1">
      <c r="B4368" s="403" t="s">
        <v>9190</v>
      </c>
      <c r="C4368" s="404" t="s">
        <v>9191</v>
      </c>
      <c r="D4368" s="404" t="s">
        <v>9158</v>
      </c>
      <c r="E4368" s="404" t="s">
        <v>9159</v>
      </c>
      <c r="F4368" s="404" t="s">
        <v>123</v>
      </c>
      <c r="G4368" s="367" t="s">
        <v>5182</v>
      </c>
      <c r="H4368" s="400" t="s">
        <v>5108</v>
      </c>
    </row>
    <row r="4369" spans="2:8" s="41" customFormat="1">
      <c r="B4369" s="403" t="s">
        <v>9192</v>
      </c>
      <c r="C4369" s="404" t="s">
        <v>9193</v>
      </c>
      <c r="D4369" s="404" t="s">
        <v>9158</v>
      </c>
      <c r="E4369" s="404" t="s">
        <v>9159</v>
      </c>
      <c r="F4369" s="404" t="s">
        <v>123</v>
      </c>
      <c r="G4369" s="367" t="s">
        <v>5185</v>
      </c>
      <c r="H4369" s="400" t="s">
        <v>5186</v>
      </c>
    </row>
    <row r="4370" spans="2:8" s="41" customFormat="1">
      <c r="B4370" s="403" t="s">
        <v>9194</v>
      </c>
      <c r="C4370" s="404" t="s">
        <v>9195</v>
      </c>
      <c r="D4370" s="404" t="s">
        <v>9196</v>
      </c>
      <c r="E4370" s="404" t="s">
        <v>9197</v>
      </c>
      <c r="F4370" s="404" t="s">
        <v>123</v>
      </c>
      <c r="G4370" s="367" t="s">
        <v>5185</v>
      </c>
      <c r="H4370" s="400" t="s">
        <v>5186</v>
      </c>
    </row>
    <row r="4371" spans="2:8" s="41" customFormat="1">
      <c r="B4371" s="403" t="s">
        <v>9198</v>
      </c>
      <c r="C4371" s="404" t="s">
        <v>9199</v>
      </c>
      <c r="D4371" s="404" t="s">
        <v>9196</v>
      </c>
      <c r="E4371" s="404" t="s">
        <v>9197</v>
      </c>
      <c r="F4371" s="404" t="s">
        <v>123</v>
      </c>
      <c r="G4371" s="367" t="s">
        <v>5185</v>
      </c>
      <c r="H4371" s="400" t="s">
        <v>5186</v>
      </c>
    </row>
    <row r="4372" spans="2:8" s="41" customFormat="1">
      <c r="B4372" s="403" t="s">
        <v>9200</v>
      </c>
      <c r="C4372" s="404" t="s">
        <v>9201</v>
      </c>
      <c r="D4372" s="404" t="s">
        <v>9196</v>
      </c>
      <c r="E4372" s="404" t="s">
        <v>9197</v>
      </c>
      <c r="F4372" s="404" t="s">
        <v>123</v>
      </c>
      <c r="G4372" s="367" t="s">
        <v>5107</v>
      </c>
      <c r="H4372" s="400" t="s">
        <v>5108</v>
      </c>
    </row>
    <row r="4373" spans="2:8" s="41" customFormat="1">
      <c r="B4373" s="403" t="s">
        <v>9202</v>
      </c>
      <c r="C4373" s="404" t="s">
        <v>9203</v>
      </c>
      <c r="D4373" s="404" t="s">
        <v>9196</v>
      </c>
      <c r="E4373" s="404" t="s">
        <v>9197</v>
      </c>
      <c r="F4373" s="404" t="s">
        <v>123</v>
      </c>
      <c r="G4373" s="367" t="s">
        <v>5107</v>
      </c>
      <c r="H4373" s="400" t="s">
        <v>5108</v>
      </c>
    </row>
    <row r="4374" spans="2:8" s="41" customFormat="1">
      <c r="B4374" s="403" t="s">
        <v>9204</v>
      </c>
      <c r="C4374" s="404" t="s">
        <v>9205</v>
      </c>
      <c r="D4374" s="404" t="s">
        <v>9196</v>
      </c>
      <c r="E4374" s="404" t="s">
        <v>9197</v>
      </c>
      <c r="F4374" s="404" t="s">
        <v>123</v>
      </c>
      <c r="G4374" s="367" t="s">
        <v>5107</v>
      </c>
      <c r="H4374" s="400" t="s">
        <v>5108</v>
      </c>
    </row>
    <row r="4375" spans="2:8" s="41" customFormat="1">
      <c r="B4375" s="403" t="s">
        <v>9206</v>
      </c>
      <c r="C4375" s="404" t="s">
        <v>9207</v>
      </c>
      <c r="D4375" s="404" t="s">
        <v>9196</v>
      </c>
      <c r="E4375" s="404" t="s">
        <v>9197</v>
      </c>
      <c r="F4375" s="404" t="s">
        <v>123</v>
      </c>
      <c r="G4375" s="367" t="s">
        <v>5107</v>
      </c>
      <c r="H4375" s="400" t="s">
        <v>5108</v>
      </c>
    </row>
    <row r="4376" spans="2:8" s="41" customFormat="1">
      <c r="B4376" s="403" t="s">
        <v>9208</v>
      </c>
      <c r="C4376" s="404" t="s">
        <v>9209</v>
      </c>
      <c r="D4376" s="404" t="s">
        <v>9196</v>
      </c>
      <c r="E4376" s="404" t="s">
        <v>9197</v>
      </c>
      <c r="F4376" s="404" t="s">
        <v>123</v>
      </c>
      <c r="G4376" s="367" t="s">
        <v>5107</v>
      </c>
      <c r="H4376" s="400" t="s">
        <v>5108</v>
      </c>
    </row>
    <row r="4377" spans="2:8" s="41" customFormat="1">
      <c r="B4377" s="403" t="s">
        <v>9210</v>
      </c>
      <c r="C4377" s="404" t="s">
        <v>9211</v>
      </c>
      <c r="D4377" s="404" t="s">
        <v>9196</v>
      </c>
      <c r="E4377" s="404" t="s">
        <v>9197</v>
      </c>
      <c r="F4377" s="404" t="s">
        <v>123</v>
      </c>
      <c r="G4377" s="367" t="s">
        <v>5185</v>
      </c>
      <c r="H4377" s="400" t="s">
        <v>5186</v>
      </c>
    </row>
    <row r="4378" spans="2:8" s="41" customFormat="1">
      <c r="B4378" s="403" t="s">
        <v>9212</v>
      </c>
      <c r="C4378" s="404" t="s">
        <v>9213</v>
      </c>
      <c r="D4378" s="404" t="s">
        <v>9196</v>
      </c>
      <c r="E4378" s="404" t="s">
        <v>9197</v>
      </c>
      <c r="F4378" s="404" t="s">
        <v>123</v>
      </c>
      <c r="G4378" s="367" t="s">
        <v>5185</v>
      </c>
      <c r="H4378" s="400" t="s">
        <v>5186</v>
      </c>
    </row>
    <row r="4379" spans="2:8" s="41" customFormat="1">
      <c r="B4379" s="403" t="s">
        <v>9214</v>
      </c>
      <c r="C4379" s="404" t="s">
        <v>9215</v>
      </c>
      <c r="D4379" s="404" t="s">
        <v>9216</v>
      </c>
      <c r="E4379" s="404" t="s">
        <v>9217</v>
      </c>
      <c r="F4379" s="404" t="s">
        <v>123</v>
      </c>
      <c r="G4379" s="367" t="s">
        <v>5133</v>
      </c>
      <c r="H4379" s="400" t="s">
        <v>5108</v>
      </c>
    </row>
    <row r="4380" spans="2:8" s="41" customFormat="1">
      <c r="B4380" s="403" t="s">
        <v>9218</v>
      </c>
      <c r="C4380" s="404" t="s">
        <v>9219</v>
      </c>
      <c r="D4380" s="404" t="s">
        <v>9216</v>
      </c>
      <c r="E4380" s="404" t="s">
        <v>9217</v>
      </c>
      <c r="F4380" s="404" t="s">
        <v>123</v>
      </c>
      <c r="G4380" s="367" t="s">
        <v>5133</v>
      </c>
      <c r="H4380" s="400" t="s">
        <v>5108</v>
      </c>
    </row>
    <row r="4381" spans="2:8" s="41" customFormat="1">
      <c r="B4381" s="403" t="s">
        <v>9220</v>
      </c>
      <c r="C4381" s="404" t="s">
        <v>9221</v>
      </c>
      <c r="D4381" s="404" t="s">
        <v>9216</v>
      </c>
      <c r="E4381" s="404" t="s">
        <v>9217</v>
      </c>
      <c r="F4381" s="404" t="s">
        <v>123</v>
      </c>
      <c r="G4381" s="367" t="s">
        <v>5133</v>
      </c>
      <c r="H4381" s="400" t="s">
        <v>5108</v>
      </c>
    </row>
    <row r="4382" spans="2:8" s="41" customFormat="1">
      <c r="B4382" s="403" t="s">
        <v>9222</v>
      </c>
      <c r="C4382" s="404" t="s">
        <v>9223</v>
      </c>
      <c r="D4382" s="404" t="s">
        <v>9216</v>
      </c>
      <c r="E4382" s="404" t="s">
        <v>9217</v>
      </c>
      <c r="F4382" s="404" t="s">
        <v>123</v>
      </c>
      <c r="G4382" s="367" t="s">
        <v>5133</v>
      </c>
      <c r="H4382" s="400" t="s">
        <v>5108</v>
      </c>
    </row>
    <row r="4383" spans="2:8" s="41" customFormat="1">
      <c r="B4383" s="403" t="s">
        <v>9224</v>
      </c>
      <c r="C4383" s="404" t="s">
        <v>9225</v>
      </c>
      <c r="D4383" s="404" t="s">
        <v>9216</v>
      </c>
      <c r="E4383" s="404" t="s">
        <v>9217</v>
      </c>
      <c r="F4383" s="404" t="s">
        <v>123</v>
      </c>
      <c r="G4383" s="367" t="s">
        <v>5133</v>
      </c>
      <c r="H4383" s="400" t="s">
        <v>5108</v>
      </c>
    </row>
    <row r="4384" spans="2:8" s="41" customFormat="1">
      <c r="B4384" s="403" t="s">
        <v>9226</v>
      </c>
      <c r="C4384" s="404" t="s">
        <v>9227</v>
      </c>
      <c r="D4384" s="404" t="s">
        <v>9216</v>
      </c>
      <c r="E4384" s="404" t="s">
        <v>9217</v>
      </c>
      <c r="F4384" s="404" t="s">
        <v>123</v>
      </c>
      <c r="G4384" s="367" t="s">
        <v>5133</v>
      </c>
      <c r="H4384" s="400" t="s">
        <v>5108</v>
      </c>
    </row>
    <row r="4385" spans="2:8" s="41" customFormat="1">
      <c r="B4385" s="403" t="s">
        <v>9228</v>
      </c>
      <c r="C4385" s="404" t="s">
        <v>9229</v>
      </c>
      <c r="D4385" s="404" t="s">
        <v>9216</v>
      </c>
      <c r="E4385" s="404" t="s">
        <v>9217</v>
      </c>
      <c r="F4385" s="404" t="s">
        <v>123</v>
      </c>
      <c r="G4385" s="367" t="s">
        <v>5133</v>
      </c>
      <c r="H4385" s="400" t="s">
        <v>5108</v>
      </c>
    </row>
    <row r="4386" spans="2:8" s="41" customFormat="1">
      <c r="B4386" s="403" t="s">
        <v>9230</v>
      </c>
      <c r="C4386" s="404" t="s">
        <v>9231</v>
      </c>
      <c r="D4386" s="404" t="s">
        <v>9216</v>
      </c>
      <c r="E4386" s="404" t="s">
        <v>9217</v>
      </c>
      <c r="F4386" s="404" t="s">
        <v>123</v>
      </c>
      <c r="G4386" s="367" t="s">
        <v>5107</v>
      </c>
      <c r="H4386" s="400" t="s">
        <v>5108</v>
      </c>
    </row>
    <row r="4387" spans="2:8" s="41" customFormat="1">
      <c r="B4387" s="403" t="s">
        <v>9232</v>
      </c>
      <c r="C4387" s="404" t="s">
        <v>9233</v>
      </c>
      <c r="D4387" s="404" t="s">
        <v>9216</v>
      </c>
      <c r="E4387" s="404" t="s">
        <v>9217</v>
      </c>
      <c r="F4387" s="404" t="s">
        <v>123</v>
      </c>
      <c r="G4387" s="367" t="s">
        <v>5107</v>
      </c>
      <c r="H4387" s="400" t="s">
        <v>5108</v>
      </c>
    </row>
    <row r="4388" spans="2:8" s="41" customFormat="1">
      <c r="B4388" s="403" t="s">
        <v>9234</v>
      </c>
      <c r="C4388" s="404" t="s">
        <v>9235</v>
      </c>
      <c r="D4388" s="404" t="s">
        <v>9216</v>
      </c>
      <c r="E4388" s="404" t="s">
        <v>9217</v>
      </c>
      <c r="F4388" s="404" t="s">
        <v>123</v>
      </c>
      <c r="G4388" s="367" t="s">
        <v>5107</v>
      </c>
      <c r="H4388" s="400" t="s">
        <v>5108</v>
      </c>
    </row>
    <row r="4389" spans="2:8" s="41" customFormat="1">
      <c r="B4389" s="403" t="s">
        <v>9236</v>
      </c>
      <c r="C4389" s="404" t="s">
        <v>9237</v>
      </c>
      <c r="D4389" s="404" t="s">
        <v>9216</v>
      </c>
      <c r="E4389" s="404" t="s">
        <v>9217</v>
      </c>
      <c r="F4389" s="404" t="s">
        <v>123</v>
      </c>
      <c r="G4389" s="367" t="s">
        <v>5107</v>
      </c>
      <c r="H4389" s="400" t="s">
        <v>5108</v>
      </c>
    </row>
    <row r="4390" spans="2:8" s="41" customFormat="1">
      <c r="B4390" s="403" t="s">
        <v>9238</v>
      </c>
      <c r="C4390" s="404" t="s">
        <v>9239</v>
      </c>
      <c r="D4390" s="404" t="s">
        <v>9216</v>
      </c>
      <c r="E4390" s="404" t="s">
        <v>9217</v>
      </c>
      <c r="F4390" s="404" t="s">
        <v>123</v>
      </c>
      <c r="G4390" s="367" t="s">
        <v>5185</v>
      </c>
      <c r="H4390" s="400" t="s">
        <v>5186</v>
      </c>
    </row>
    <row r="4391" spans="2:8" s="41" customFormat="1">
      <c r="B4391" s="403" t="s">
        <v>9240</v>
      </c>
      <c r="C4391" s="404" t="s">
        <v>9241</v>
      </c>
      <c r="D4391" s="404" t="s">
        <v>9242</v>
      </c>
      <c r="E4391" s="404" t="s">
        <v>9243</v>
      </c>
      <c r="F4391" s="404" t="s">
        <v>123</v>
      </c>
      <c r="G4391" s="367" t="s">
        <v>5185</v>
      </c>
      <c r="H4391" s="400" t="s">
        <v>5186</v>
      </c>
    </row>
    <row r="4392" spans="2:8" s="41" customFormat="1">
      <c r="B4392" s="403" t="s">
        <v>9244</v>
      </c>
      <c r="C4392" s="404" t="s">
        <v>9245</v>
      </c>
      <c r="D4392" s="404" t="s">
        <v>9242</v>
      </c>
      <c r="E4392" s="404" t="s">
        <v>9243</v>
      </c>
      <c r="F4392" s="404" t="s">
        <v>123</v>
      </c>
      <c r="G4392" s="367" t="s">
        <v>5107</v>
      </c>
      <c r="H4392" s="400" t="s">
        <v>5108</v>
      </c>
    </row>
    <row r="4393" spans="2:8" s="41" customFormat="1">
      <c r="B4393" s="403" t="s">
        <v>9246</v>
      </c>
      <c r="C4393" s="404" t="s">
        <v>9247</v>
      </c>
      <c r="D4393" s="404" t="s">
        <v>9242</v>
      </c>
      <c r="E4393" s="404" t="s">
        <v>9243</v>
      </c>
      <c r="F4393" s="404" t="s">
        <v>123</v>
      </c>
      <c r="G4393" s="367" t="s">
        <v>5185</v>
      </c>
      <c r="H4393" s="400" t="s">
        <v>5186</v>
      </c>
    </row>
    <row r="4394" spans="2:8" s="41" customFormat="1">
      <c r="B4394" s="403" t="s">
        <v>9248</v>
      </c>
      <c r="C4394" s="404" t="s">
        <v>9249</v>
      </c>
      <c r="D4394" s="404" t="s">
        <v>9242</v>
      </c>
      <c r="E4394" s="404" t="s">
        <v>9243</v>
      </c>
      <c r="F4394" s="404" t="s">
        <v>123</v>
      </c>
      <c r="G4394" s="367" t="s">
        <v>5107</v>
      </c>
      <c r="H4394" s="400" t="s">
        <v>5108</v>
      </c>
    </row>
    <row r="4395" spans="2:8" s="41" customFormat="1">
      <c r="B4395" s="403" t="s">
        <v>9250</v>
      </c>
      <c r="C4395" s="404" t="s">
        <v>9251</v>
      </c>
      <c r="D4395" s="404" t="s">
        <v>9242</v>
      </c>
      <c r="E4395" s="404" t="s">
        <v>9243</v>
      </c>
      <c r="F4395" s="404" t="s">
        <v>123</v>
      </c>
      <c r="G4395" s="367" t="s">
        <v>5185</v>
      </c>
      <c r="H4395" s="400" t="s">
        <v>5186</v>
      </c>
    </row>
    <row r="4396" spans="2:8" s="41" customFormat="1">
      <c r="B4396" s="403" t="s">
        <v>9252</v>
      </c>
      <c r="C4396" s="404" t="s">
        <v>9253</v>
      </c>
      <c r="D4396" s="404" t="s">
        <v>9242</v>
      </c>
      <c r="E4396" s="404" t="s">
        <v>9243</v>
      </c>
      <c r="F4396" s="404" t="s">
        <v>123</v>
      </c>
      <c r="G4396" s="367" t="s">
        <v>5107</v>
      </c>
      <c r="H4396" s="400" t="s">
        <v>5108</v>
      </c>
    </row>
    <row r="4397" spans="2:8" s="41" customFormat="1">
      <c r="B4397" s="403" t="s">
        <v>9254</v>
      </c>
      <c r="C4397" s="404" t="s">
        <v>9255</v>
      </c>
      <c r="D4397" s="404" t="s">
        <v>9242</v>
      </c>
      <c r="E4397" s="404" t="s">
        <v>9243</v>
      </c>
      <c r="F4397" s="404" t="s">
        <v>123</v>
      </c>
      <c r="G4397" s="367" t="s">
        <v>5107</v>
      </c>
      <c r="H4397" s="400" t="s">
        <v>5108</v>
      </c>
    </row>
    <row r="4398" spans="2:8" s="41" customFormat="1">
      <c r="B4398" s="403" t="s">
        <v>9256</v>
      </c>
      <c r="C4398" s="404" t="s">
        <v>9257</v>
      </c>
      <c r="D4398" s="404" t="s">
        <v>9242</v>
      </c>
      <c r="E4398" s="404" t="s">
        <v>9243</v>
      </c>
      <c r="F4398" s="404" t="s">
        <v>123</v>
      </c>
      <c r="G4398" s="367" t="s">
        <v>5107</v>
      </c>
      <c r="H4398" s="400" t="s">
        <v>5108</v>
      </c>
    </row>
    <row r="4399" spans="2:8" s="41" customFormat="1">
      <c r="B4399" s="403" t="s">
        <v>9258</v>
      </c>
      <c r="C4399" s="404" t="s">
        <v>9259</v>
      </c>
      <c r="D4399" s="404" t="s">
        <v>9242</v>
      </c>
      <c r="E4399" s="404" t="s">
        <v>9243</v>
      </c>
      <c r="F4399" s="404" t="s">
        <v>123</v>
      </c>
      <c r="G4399" s="367" t="s">
        <v>5107</v>
      </c>
      <c r="H4399" s="400" t="s">
        <v>5108</v>
      </c>
    </row>
    <row r="4400" spans="2:8" s="41" customFormat="1">
      <c r="B4400" s="403" t="s">
        <v>9260</v>
      </c>
      <c r="C4400" s="404" t="s">
        <v>9261</v>
      </c>
      <c r="D4400" s="404" t="s">
        <v>9242</v>
      </c>
      <c r="E4400" s="404" t="s">
        <v>9243</v>
      </c>
      <c r="F4400" s="404" t="s">
        <v>123</v>
      </c>
      <c r="G4400" s="367" t="s">
        <v>5107</v>
      </c>
      <c r="H4400" s="400" t="s">
        <v>5108</v>
      </c>
    </row>
    <row r="4401" spans="2:8" s="41" customFormat="1">
      <c r="B4401" s="403" t="s">
        <v>9262</v>
      </c>
      <c r="C4401" s="404" t="s">
        <v>9263</v>
      </c>
      <c r="D4401" s="404" t="s">
        <v>9242</v>
      </c>
      <c r="E4401" s="404" t="s">
        <v>9243</v>
      </c>
      <c r="F4401" s="404" t="s">
        <v>123</v>
      </c>
      <c r="G4401" s="367" t="s">
        <v>5185</v>
      </c>
      <c r="H4401" s="400" t="s">
        <v>5186</v>
      </c>
    </row>
    <row r="4402" spans="2:8" s="41" customFormat="1">
      <c r="B4402" s="403" t="s">
        <v>9264</v>
      </c>
      <c r="C4402" s="404" t="s">
        <v>9265</v>
      </c>
      <c r="D4402" s="404" t="s">
        <v>9242</v>
      </c>
      <c r="E4402" s="404" t="s">
        <v>9243</v>
      </c>
      <c r="F4402" s="404" t="s">
        <v>123</v>
      </c>
      <c r="G4402" s="367" t="s">
        <v>5107</v>
      </c>
      <c r="H4402" s="400" t="s">
        <v>5108</v>
      </c>
    </row>
    <row r="4403" spans="2:8" s="41" customFormat="1">
      <c r="B4403" s="403" t="s">
        <v>9266</v>
      </c>
      <c r="C4403" s="404" t="s">
        <v>9267</v>
      </c>
      <c r="D4403" s="404" t="s">
        <v>9242</v>
      </c>
      <c r="E4403" s="404" t="s">
        <v>9243</v>
      </c>
      <c r="F4403" s="404" t="s">
        <v>123</v>
      </c>
      <c r="G4403" s="367" t="s">
        <v>5185</v>
      </c>
      <c r="H4403" s="400" t="s">
        <v>5186</v>
      </c>
    </row>
    <row r="4404" spans="2:8" s="41" customFormat="1">
      <c r="B4404" s="403" t="s">
        <v>9268</v>
      </c>
      <c r="C4404" s="404" t="s">
        <v>9269</v>
      </c>
      <c r="D4404" s="404" t="s">
        <v>9242</v>
      </c>
      <c r="E4404" s="404" t="s">
        <v>9243</v>
      </c>
      <c r="F4404" s="404" t="s">
        <v>123</v>
      </c>
      <c r="G4404" s="367" t="s">
        <v>5107</v>
      </c>
      <c r="H4404" s="400" t="s">
        <v>5108</v>
      </c>
    </row>
    <row r="4405" spans="2:8" s="41" customFormat="1">
      <c r="B4405" s="403" t="s">
        <v>9270</v>
      </c>
      <c r="C4405" s="404" t="s">
        <v>9271</v>
      </c>
      <c r="D4405" s="404" t="s">
        <v>9242</v>
      </c>
      <c r="E4405" s="404" t="s">
        <v>9243</v>
      </c>
      <c r="F4405" s="404" t="s">
        <v>123</v>
      </c>
      <c r="G4405" s="367" t="s">
        <v>5107</v>
      </c>
      <c r="H4405" s="400" t="s">
        <v>5108</v>
      </c>
    </row>
    <row r="4406" spans="2:8" s="41" customFormat="1">
      <c r="B4406" s="403" t="s">
        <v>9272</v>
      </c>
      <c r="C4406" s="404" t="s">
        <v>9273</v>
      </c>
      <c r="D4406" s="404" t="s">
        <v>9242</v>
      </c>
      <c r="E4406" s="404" t="s">
        <v>9243</v>
      </c>
      <c r="F4406" s="404" t="s">
        <v>123</v>
      </c>
      <c r="G4406" s="367" t="s">
        <v>5185</v>
      </c>
      <c r="H4406" s="400" t="s">
        <v>5186</v>
      </c>
    </row>
    <row r="4407" spans="2:8" s="41" customFormat="1">
      <c r="B4407" s="403" t="s">
        <v>9274</v>
      </c>
      <c r="C4407" s="404" t="s">
        <v>9275</v>
      </c>
      <c r="D4407" s="404" t="s">
        <v>9242</v>
      </c>
      <c r="E4407" s="404" t="s">
        <v>9243</v>
      </c>
      <c r="F4407" s="404" t="s">
        <v>123</v>
      </c>
      <c r="G4407" s="367" t="s">
        <v>5107</v>
      </c>
      <c r="H4407" s="400" t="s">
        <v>5108</v>
      </c>
    </row>
    <row r="4408" spans="2:8" s="41" customFormat="1">
      <c r="B4408" s="403" t="s">
        <v>9276</v>
      </c>
      <c r="C4408" s="404" t="s">
        <v>9277</v>
      </c>
      <c r="D4408" s="404" t="s">
        <v>9242</v>
      </c>
      <c r="E4408" s="404" t="s">
        <v>9243</v>
      </c>
      <c r="F4408" s="404" t="s">
        <v>123</v>
      </c>
      <c r="G4408" s="367" t="s">
        <v>5185</v>
      </c>
      <c r="H4408" s="400" t="s">
        <v>5186</v>
      </c>
    </row>
    <row r="4409" spans="2:8" s="41" customFormat="1">
      <c r="B4409" s="403" t="s">
        <v>9278</v>
      </c>
      <c r="C4409" s="404" t="s">
        <v>9279</v>
      </c>
      <c r="D4409" s="404" t="s">
        <v>9242</v>
      </c>
      <c r="E4409" s="404" t="s">
        <v>9243</v>
      </c>
      <c r="F4409" s="404" t="s">
        <v>123</v>
      </c>
      <c r="G4409" s="367" t="s">
        <v>5185</v>
      </c>
      <c r="H4409" s="400" t="s">
        <v>5186</v>
      </c>
    </row>
    <row r="4410" spans="2:8" s="41" customFormat="1">
      <c r="B4410" s="403" t="s">
        <v>9280</v>
      </c>
      <c r="C4410" s="404" t="s">
        <v>9281</v>
      </c>
      <c r="D4410" s="404" t="s">
        <v>9242</v>
      </c>
      <c r="E4410" s="404" t="s">
        <v>9243</v>
      </c>
      <c r="F4410" s="404" t="s">
        <v>123</v>
      </c>
      <c r="G4410" s="367" t="s">
        <v>5185</v>
      </c>
      <c r="H4410" s="400" t="s">
        <v>5186</v>
      </c>
    </row>
    <row r="4411" spans="2:8" s="41" customFormat="1">
      <c r="B4411" s="403" t="s">
        <v>9282</v>
      </c>
      <c r="C4411" s="404" t="s">
        <v>9283</v>
      </c>
      <c r="D4411" s="404" t="s">
        <v>9242</v>
      </c>
      <c r="E4411" s="404" t="s">
        <v>9243</v>
      </c>
      <c r="F4411" s="404" t="s">
        <v>123</v>
      </c>
      <c r="G4411" s="367" t="s">
        <v>5185</v>
      </c>
      <c r="H4411" s="400" t="s">
        <v>5186</v>
      </c>
    </row>
    <row r="4412" spans="2:8" s="41" customFormat="1">
      <c r="B4412" s="403" t="s">
        <v>9284</v>
      </c>
      <c r="C4412" s="404" t="s">
        <v>9285</v>
      </c>
      <c r="D4412" s="404" t="s">
        <v>9286</v>
      </c>
      <c r="E4412" s="404" t="s">
        <v>9287</v>
      </c>
      <c r="F4412" s="404" t="s">
        <v>123</v>
      </c>
      <c r="G4412" s="367" t="s">
        <v>5185</v>
      </c>
      <c r="H4412" s="400" t="s">
        <v>5186</v>
      </c>
    </row>
    <row r="4413" spans="2:8" s="41" customFormat="1">
      <c r="B4413" s="403" t="s">
        <v>9288</v>
      </c>
      <c r="C4413" s="404" t="s">
        <v>9289</v>
      </c>
      <c r="D4413" s="404" t="s">
        <v>9286</v>
      </c>
      <c r="E4413" s="404" t="s">
        <v>9287</v>
      </c>
      <c r="F4413" s="404" t="s">
        <v>123</v>
      </c>
      <c r="G4413" s="367" t="s">
        <v>5333</v>
      </c>
      <c r="H4413" s="400" t="s">
        <v>5108</v>
      </c>
    </row>
    <row r="4414" spans="2:8" s="41" customFormat="1">
      <c r="B4414" s="403" t="s">
        <v>9290</v>
      </c>
      <c r="C4414" s="404" t="s">
        <v>9291</v>
      </c>
      <c r="D4414" s="404" t="s">
        <v>9286</v>
      </c>
      <c r="E4414" s="404" t="s">
        <v>9287</v>
      </c>
      <c r="F4414" s="404" t="s">
        <v>123</v>
      </c>
      <c r="G4414" s="367" t="s">
        <v>5185</v>
      </c>
      <c r="H4414" s="400" t="s">
        <v>5186</v>
      </c>
    </row>
    <row r="4415" spans="2:8" s="41" customFormat="1">
      <c r="B4415" s="403" t="s">
        <v>9292</v>
      </c>
      <c r="C4415" s="404" t="s">
        <v>9293</v>
      </c>
      <c r="D4415" s="404" t="s">
        <v>9286</v>
      </c>
      <c r="E4415" s="404" t="s">
        <v>9287</v>
      </c>
      <c r="F4415" s="404" t="s">
        <v>123</v>
      </c>
      <c r="G4415" s="367" t="s">
        <v>5333</v>
      </c>
      <c r="H4415" s="400" t="s">
        <v>5108</v>
      </c>
    </row>
    <row r="4416" spans="2:8" s="41" customFormat="1">
      <c r="B4416" s="403" t="s">
        <v>9294</v>
      </c>
      <c r="C4416" s="404" t="s">
        <v>9295</v>
      </c>
      <c r="D4416" s="404" t="s">
        <v>9286</v>
      </c>
      <c r="E4416" s="404" t="s">
        <v>9287</v>
      </c>
      <c r="F4416" s="404" t="s">
        <v>123</v>
      </c>
      <c r="G4416" s="367" t="s">
        <v>5333</v>
      </c>
      <c r="H4416" s="400" t="s">
        <v>5108</v>
      </c>
    </row>
    <row r="4417" spans="2:8" s="41" customFormat="1">
      <c r="B4417" s="403" t="s">
        <v>9296</v>
      </c>
      <c r="C4417" s="404" t="s">
        <v>9297</v>
      </c>
      <c r="D4417" s="404" t="s">
        <v>9286</v>
      </c>
      <c r="E4417" s="404" t="s">
        <v>9287</v>
      </c>
      <c r="F4417" s="404" t="s">
        <v>123</v>
      </c>
      <c r="G4417" s="367" t="s">
        <v>5333</v>
      </c>
      <c r="H4417" s="400" t="s">
        <v>5108</v>
      </c>
    </row>
    <row r="4418" spans="2:8" s="41" customFormat="1">
      <c r="B4418" s="403" t="s">
        <v>9298</v>
      </c>
      <c r="C4418" s="404" t="s">
        <v>9299</v>
      </c>
      <c r="D4418" s="404" t="s">
        <v>9286</v>
      </c>
      <c r="E4418" s="404" t="s">
        <v>9287</v>
      </c>
      <c r="F4418" s="404" t="s">
        <v>123</v>
      </c>
      <c r="G4418" s="367" t="s">
        <v>5333</v>
      </c>
      <c r="H4418" s="400" t="s">
        <v>5108</v>
      </c>
    </row>
    <row r="4419" spans="2:8" s="41" customFormat="1">
      <c r="B4419" s="403" t="s">
        <v>9300</v>
      </c>
      <c r="C4419" s="404" t="s">
        <v>9301</v>
      </c>
      <c r="D4419" s="404" t="s">
        <v>9286</v>
      </c>
      <c r="E4419" s="404" t="s">
        <v>9287</v>
      </c>
      <c r="F4419" s="404" t="s">
        <v>123</v>
      </c>
      <c r="G4419" s="367" t="s">
        <v>5185</v>
      </c>
      <c r="H4419" s="400" t="s">
        <v>5186</v>
      </c>
    </row>
    <row r="4420" spans="2:8" s="41" customFormat="1">
      <c r="B4420" s="403" t="s">
        <v>9302</v>
      </c>
      <c r="C4420" s="404" t="s">
        <v>9303</v>
      </c>
      <c r="D4420" s="404" t="s">
        <v>9286</v>
      </c>
      <c r="E4420" s="404" t="s">
        <v>9287</v>
      </c>
      <c r="F4420" s="404" t="s">
        <v>123</v>
      </c>
      <c r="G4420" s="367" t="s">
        <v>5333</v>
      </c>
      <c r="H4420" s="400" t="s">
        <v>5108</v>
      </c>
    </row>
    <row r="4421" spans="2:8" s="41" customFormat="1">
      <c r="B4421" s="403" t="s">
        <v>9304</v>
      </c>
      <c r="C4421" s="404" t="s">
        <v>9305</v>
      </c>
      <c r="D4421" s="404" t="s">
        <v>9286</v>
      </c>
      <c r="E4421" s="404" t="s">
        <v>9287</v>
      </c>
      <c r="F4421" s="404" t="s">
        <v>123</v>
      </c>
      <c r="G4421" s="367" t="s">
        <v>5333</v>
      </c>
      <c r="H4421" s="400" t="s">
        <v>5108</v>
      </c>
    </row>
    <row r="4422" spans="2:8" s="41" customFormat="1">
      <c r="B4422" s="403" t="s">
        <v>9306</v>
      </c>
      <c r="C4422" s="404" t="s">
        <v>9307</v>
      </c>
      <c r="D4422" s="404" t="s">
        <v>9286</v>
      </c>
      <c r="E4422" s="404" t="s">
        <v>9287</v>
      </c>
      <c r="F4422" s="404" t="s">
        <v>123</v>
      </c>
      <c r="G4422" s="367" t="s">
        <v>5333</v>
      </c>
      <c r="H4422" s="400" t="s">
        <v>5108</v>
      </c>
    </row>
    <row r="4423" spans="2:8" s="41" customFormat="1">
      <c r="B4423" s="403" t="s">
        <v>9308</v>
      </c>
      <c r="C4423" s="404" t="s">
        <v>9309</v>
      </c>
      <c r="D4423" s="404" t="s">
        <v>9286</v>
      </c>
      <c r="E4423" s="404" t="s">
        <v>9287</v>
      </c>
      <c r="F4423" s="404" t="s">
        <v>123</v>
      </c>
      <c r="G4423" s="367" t="s">
        <v>5333</v>
      </c>
      <c r="H4423" s="400" t="s">
        <v>5108</v>
      </c>
    </row>
    <row r="4424" spans="2:8" s="41" customFormat="1">
      <c r="B4424" s="403" t="s">
        <v>9310</v>
      </c>
      <c r="C4424" s="404" t="s">
        <v>9311</v>
      </c>
      <c r="D4424" s="404" t="s">
        <v>9286</v>
      </c>
      <c r="E4424" s="404" t="s">
        <v>9287</v>
      </c>
      <c r="F4424" s="404" t="s">
        <v>123</v>
      </c>
      <c r="G4424" s="367" t="s">
        <v>5333</v>
      </c>
      <c r="H4424" s="400" t="s">
        <v>5108</v>
      </c>
    </row>
    <row r="4425" spans="2:8" s="41" customFormat="1">
      <c r="B4425" s="403" t="s">
        <v>9312</v>
      </c>
      <c r="C4425" s="404" t="s">
        <v>9313</v>
      </c>
      <c r="D4425" s="404" t="s">
        <v>9286</v>
      </c>
      <c r="E4425" s="404" t="s">
        <v>9287</v>
      </c>
      <c r="F4425" s="404" t="s">
        <v>123</v>
      </c>
      <c r="G4425" s="367" t="s">
        <v>5333</v>
      </c>
      <c r="H4425" s="400" t="s">
        <v>5108</v>
      </c>
    </row>
    <row r="4426" spans="2:8" s="41" customFormat="1">
      <c r="B4426" s="403" t="s">
        <v>9314</v>
      </c>
      <c r="C4426" s="404" t="s">
        <v>9315</v>
      </c>
      <c r="D4426" s="404" t="s">
        <v>9286</v>
      </c>
      <c r="E4426" s="404" t="s">
        <v>9287</v>
      </c>
      <c r="F4426" s="404" t="s">
        <v>123</v>
      </c>
      <c r="G4426" s="367" t="s">
        <v>5182</v>
      </c>
      <c r="H4426" s="400" t="s">
        <v>5108</v>
      </c>
    </row>
    <row r="4427" spans="2:8" s="41" customFormat="1">
      <c r="B4427" s="403" t="s">
        <v>9316</v>
      </c>
      <c r="C4427" s="404" t="s">
        <v>9317</v>
      </c>
      <c r="D4427" s="404" t="s">
        <v>9286</v>
      </c>
      <c r="E4427" s="404" t="s">
        <v>9287</v>
      </c>
      <c r="F4427" s="404" t="s">
        <v>123</v>
      </c>
      <c r="G4427" s="367" t="s">
        <v>5333</v>
      </c>
      <c r="H4427" s="400" t="s">
        <v>5108</v>
      </c>
    </row>
    <row r="4428" spans="2:8" s="41" customFormat="1">
      <c r="B4428" s="403" t="s">
        <v>9318</v>
      </c>
      <c r="C4428" s="404" t="s">
        <v>9319</v>
      </c>
      <c r="D4428" s="404" t="s">
        <v>9286</v>
      </c>
      <c r="E4428" s="404" t="s">
        <v>9287</v>
      </c>
      <c r="F4428" s="404" t="s">
        <v>123</v>
      </c>
      <c r="G4428" s="367" t="s">
        <v>5185</v>
      </c>
      <c r="H4428" s="400" t="s">
        <v>5186</v>
      </c>
    </row>
    <row r="4429" spans="2:8" s="41" customFormat="1">
      <c r="B4429" s="403" t="s">
        <v>9320</v>
      </c>
      <c r="C4429" s="404" t="s">
        <v>9321</v>
      </c>
      <c r="D4429" s="404" t="s">
        <v>9286</v>
      </c>
      <c r="E4429" s="404" t="s">
        <v>9287</v>
      </c>
      <c r="F4429" s="404" t="s">
        <v>123</v>
      </c>
      <c r="G4429" s="367" t="s">
        <v>5185</v>
      </c>
      <c r="H4429" s="400" t="s">
        <v>5186</v>
      </c>
    </row>
    <row r="4430" spans="2:8" s="41" customFormat="1">
      <c r="B4430" s="403" t="s">
        <v>9322</v>
      </c>
      <c r="C4430" s="404" t="s">
        <v>9323</v>
      </c>
      <c r="D4430" s="404" t="s">
        <v>9286</v>
      </c>
      <c r="E4430" s="404" t="s">
        <v>9287</v>
      </c>
      <c r="F4430" s="404" t="s">
        <v>123</v>
      </c>
      <c r="G4430" s="367" t="s">
        <v>5185</v>
      </c>
      <c r="H4430" s="400" t="s">
        <v>5186</v>
      </c>
    </row>
    <row r="4431" spans="2:8" s="41" customFormat="1">
      <c r="B4431" s="403" t="s">
        <v>9324</v>
      </c>
      <c r="C4431" s="404" t="s">
        <v>9325</v>
      </c>
      <c r="D4431" s="404" t="s">
        <v>9326</v>
      </c>
      <c r="E4431" s="404" t="s">
        <v>9327</v>
      </c>
      <c r="F4431" s="404" t="s">
        <v>123</v>
      </c>
      <c r="G4431" s="367" t="s">
        <v>5185</v>
      </c>
      <c r="H4431" s="400" t="s">
        <v>5186</v>
      </c>
    </row>
    <row r="4432" spans="2:8" s="41" customFormat="1">
      <c r="B4432" s="403" t="s">
        <v>9328</v>
      </c>
      <c r="C4432" s="404" t="s">
        <v>9329</v>
      </c>
      <c r="D4432" s="404" t="s">
        <v>9326</v>
      </c>
      <c r="E4432" s="404" t="s">
        <v>9327</v>
      </c>
      <c r="F4432" s="404" t="s">
        <v>123</v>
      </c>
      <c r="G4432" s="367" t="s">
        <v>5185</v>
      </c>
      <c r="H4432" s="400" t="s">
        <v>5186</v>
      </c>
    </row>
    <row r="4433" spans="2:8" s="41" customFormat="1">
      <c r="B4433" s="403" t="s">
        <v>9330</v>
      </c>
      <c r="C4433" s="404" t="s">
        <v>9331</v>
      </c>
      <c r="D4433" s="404" t="s">
        <v>9326</v>
      </c>
      <c r="E4433" s="404" t="s">
        <v>9327</v>
      </c>
      <c r="F4433" s="404" t="s">
        <v>123</v>
      </c>
      <c r="G4433" s="367" t="s">
        <v>5185</v>
      </c>
      <c r="H4433" s="400" t="s">
        <v>5186</v>
      </c>
    </row>
    <row r="4434" spans="2:8" s="41" customFormat="1">
      <c r="B4434" s="403" t="s">
        <v>9332</v>
      </c>
      <c r="C4434" s="404" t="s">
        <v>9333</v>
      </c>
      <c r="D4434" s="404" t="s">
        <v>9326</v>
      </c>
      <c r="E4434" s="404" t="s">
        <v>9327</v>
      </c>
      <c r="F4434" s="404" t="s">
        <v>123</v>
      </c>
      <c r="G4434" s="367" t="s">
        <v>5185</v>
      </c>
      <c r="H4434" s="400" t="s">
        <v>5186</v>
      </c>
    </row>
    <row r="4435" spans="2:8" s="41" customFormat="1">
      <c r="B4435" s="403" t="s">
        <v>9334</v>
      </c>
      <c r="C4435" s="404" t="s">
        <v>9335</v>
      </c>
      <c r="D4435" s="404" t="s">
        <v>9326</v>
      </c>
      <c r="E4435" s="404" t="s">
        <v>9327</v>
      </c>
      <c r="F4435" s="404" t="s">
        <v>123</v>
      </c>
      <c r="G4435" s="367" t="s">
        <v>5185</v>
      </c>
      <c r="H4435" s="400" t="s">
        <v>5186</v>
      </c>
    </row>
    <row r="4436" spans="2:8" s="41" customFormat="1">
      <c r="B4436" s="403" t="s">
        <v>9336</v>
      </c>
      <c r="C4436" s="404" t="s">
        <v>9337</v>
      </c>
      <c r="D4436" s="404" t="s">
        <v>9326</v>
      </c>
      <c r="E4436" s="404" t="s">
        <v>9327</v>
      </c>
      <c r="F4436" s="404" t="s">
        <v>123</v>
      </c>
      <c r="G4436" s="367" t="s">
        <v>5185</v>
      </c>
      <c r="H4436" s="400" t="s">
        <v>5186</v>
      </c>
    </row>
    <row r="4437" spans="2:8" s="41" customFormat="1">
      <c r="B4437" s="403" t="s">
        <v>9338</v>
      </c>
      <c r="C4437" s="404" t="s">
        <v>9339</v>
      </c>
      <c r="D4437" s="404" t="s">
        <v>9326</v>
      </c>
      <c r="E4437" s="404" t="s">
        <v>9327</v>
      </c>
      <c r="F4437" s="404" t="s">
        <v>123</v>
      </c>
      <c r="G4437" s="367" t="s">
        <v>5107</v>
      </c>
      <c r="H4437" s="400" t="s">
        <v>5108</v>
      </c>
    </row>
    <row r="4438" spans="2:8" s="41" customFormat="1">
      <c r="B4438" s="403" t="s">
        <v>9340</v>
      </c>
      <c r="C4438" s="404" t="s">
        <v>9341</v>
      </c>
      <c r="D4438" s="404" t="s">
        <v>9326</v>
      </c>
      <c r="E4438" s="404" t="s">
        <v>9327</v>
      </c>
      <c r="F4438" s="404" t="s">
        <v>123</v>
      </c>
      <c r="G4438" s="367" t="s">
        <v>5107</v>
      </c>
      <c r="H4438" s="400" t="s">
        <v>5108</v>
      </c>
    </row>
    <row r="4439" spans="2:8" s="41" customFormat="1">
      <c r="B4439" s="403" t="s">
        <v>9342</v>
      </c>
      <c r="C4439" s="404" t="s">
        <v>9343</v>
      </c>
      <c r="D4439" s="404" t="s">
        <v>9326</v>
      </c>
      <c r="E4439" s="404" t="s">
        <v>9327</v>
      </c>
      <c r="F4439" s="404" t="s">
        <v>123</v>
      </c>
      <c r="G4439" s="367" t="s">
        <v>5185</v>
      </c>
      <c r="H4439" s="400" t="s">
        <v>5186</v>
      </c>
    </row>
    <row r="4440" spans="2:8" s="41" customFormat="1">
      <c r="B4440" s="403" t="s">
        <v>9344</v>
      </c>
      <c r="C4440" s="404" t="s">
        <v>9345</v>
      </c>
      <c r="D4440" s="404" t="s">
        <v>9326</v>
      </c>
      <c r="E4440" s="404" t="s">
        <v>9327</v>
      </c>
      <c r="F4440" s="404" t="s">
        <v>123</v>
      </c>
      <c r="G4440" s="367" t="s">
        <v>5185</v>
      </c>
      <c r="H4440" s="400" t="s">
        <v>5186</v>
      </c>
    </row>
    <row r="4441" spans="2:8" s="41" customFormat="1">
      <c r="B4441" s="403" t="s">
        <v>9346</v>
      </c>
      <c r="C4441" s="404" t="s">
        <v>9347</v>
      </c>
      <c r="D4441" s="404" t="s">
        <v>9326</v>
      </c>
      <c r="E4441" s="404" t="s">
        <v>9327</v>
      </c>
      <c r="F4441" s="404" t="s">
        <v>123</v>
      </c>
      <c r="G4441" s="367" t="s">
        <v>5107</v>
      </c>
      <c r="H4441" s="400" t="s">
        <v>5108</v>
      </c>
    </row>
    <row r="4442" spans="2:8" s="41" customFormat="1">
      <c r="B4442" s="403" t="s">
        <v>9348</v>
      </c>
      <c r="C4442" s="404" t="s">
        <v>9349</v>
      </c>
      <c r="D4442" s="404" t="s">
        <v>9326</v>
      </c>
      <c r="E4442" s="404" t="s">
        <v>9327</v>
      </c>
      <c r="F4442" s="404" t="s">
        <v>123</v>
      </c>
      <c r="G4442" s="367" t="s">
        <v>5107</v>
      </c>
      <c r="H4442" s="400" t="s">
        <v>5108</v>
      </c>
    </row>
    <row r="4443" spans="2:8" s="41" customFormat="1">
      <c r="B4443" s="403" t="s">
        <v>9350</v>
      </c>
      <c r="C4443" s="404" t="s">
        <v>9351</v>
      </c>
      <c r="D4443" s="404" t="s">
        <v>9326</v>
      </c>
      <c r="E4443" s="404" t="s">
        <v>9327</v>
      </c>
      <c r="F4443" s="404" t="s">
        <v>123</v>
      </c>
      <c r="G4443" s="367" t="s">
        <v>5107</v>
      </c>
      <c r="H4443" s="400" t="s">
        <v>5108</v>
      </c>
    </row>
    <row r="4444" spans="2:8" s="41" customFormat="1">
      <c r="B4444" s="403" t="s">
        <v>9352</v>
      </c>
      <c r="C4444" s="404" t="s">
        <v>9353</v>
      </c>
      <c r="D4444" s="404" t="s">
        <v>9326</v>
      </c>
      <c r="E4444" s="404" t="s">
        <v>9327</v>
      </c>
      <c r="F4444" s="404" t="s">
        <v>123</v>
      </c>
      <c r="G4444" s="367" t="s">
        <v>5107</v>
      </c>
      <c r="H4444" s="400" t="s">
        <v>5108</v>
      </c>
    </row>
    <row r="4445" spans="2:8" s="41" customFormat="1">
      <c r="B4445" s="403" t="s">
        <v>9354</v>
      </c>
      <c r="C4445" s="404" t="s">
        <v>9355</v>
      </c>
      <c r="D4445" s="404" t="s">
        <v>9326</v>
      </c>
      <c r="E4445" s="404" t="s">
        <v>9327</v>
      </c>
      <c r="F4445" s="404" t="s">
        <v>123</v>
      </c>
      <c r="G4445" s="367" t="s">
        <v>5107</v>
      </c>
      <c r="H4445" s="400" t="s">
        <v>5108</v>
      </c>
    </row>
    <row r="4446" spans="2:8" s="41" customFormat="1">
      <c r="B4446" s="403" t="s">
        <v>9356</v>
      </c>
      <c r="C4446" s="404" t="s">
        <v>9357</v>
      </c>
      <c r="D4446" s="404" t="s">
        <v>9326</v>
      </c>
      <c r="E4446" s="404" t="s">
        <v>9327</v>
      </c>
      <c r="F4446" s="404" t="s">
        <v>123</v>
      </c>
      <c r="G4446" s="367" t="s">
        <v>5107</v>
      </c>
      <c r="H4446" s="400" t="s">
        <v>5108</v>
      </c>
    </row>
    <row r="4447" spans="2:8" s="41" customFormat="1">
      <c r="B4447" s="403" t="s">
        <v>9358</v>
      </c>
      <c r="C4447" s="404" t="s">
        <v>9359</v>
      </c>
      <c r="D4447" s="404" t="s">
        <v>9326</v>
      </c>
      <c r="E4447" s="404" t="s">
        <v>9327</v>
      </c>
      <c r="F4447" s="404" t="s">
        <v>123</v>
      </c>
      <c r="G4447" s="367" t="s">
        <v>5107</v>
      </c>
      <c r="H4447" s="400" t="s">
        <v>5108</v>
      </c>
    </row>
    <row r="4448" spans="2:8" s="41" customFormat="1">
      <c r="B4448" s="403" t="s">
        <v>9360</v>
      </c>
      <c r="C4448" s="404" t="s">
        <v>9361</v>
      </c>
      <c r="D4448" s="404" t="s">
        <v>9362</v>
      </c>
      <c r="E4448" s="404" t="s">
        <v>9363</v>
      </c>
      <c r="F4448" s="404" t="s">
        <v>123</v>
      </c>
      <c r="G4448" s="367" t="s">
        <v>5107</v>
      </c>
      <c r="H4448" s="400" t="s">
        <v>5108</v>
      </c>
    </row>
    <row r="4449" spans="2:8" s="41" customFormat="1">
      <c r="B4449" s="403" t="s">
        <v>9364</v>
      </c>
      <c r="C4449" s="404" t="s">
        <v>9365</v>
      </c>
      <c r="D4449" s="404" t="s">
        <v>9362</v>
      </c>
      <c r="E4449" s="404" t="s">
        <v>9363</v>
      </c>
      <c r="F4449" s="404" t="s">
        <v>123</v>
      </c>
      <c r="G4449" s="367" t="s">
        <v>5107</v>
      </c>
      <c r="H4449" s="400" t="s">
        <v>5108</v>
      </c>
    </row>
    <row r="4450" spans="2:8" s="41" customFormat="1">
      <c r="B4450" s="403" t="s">
        <v>9366</v>
      </c>
      <c r="C4450" s="404" t="s">
        <v>9367</v>
      </c>
      <c r="D4450" s="404" t="s">
        <v>9362</v>
      </c>
      <c r="E4450" s="404" t="s">
        <v>9363</v>
      </c>
      <c r="F4450" s="404" t="s">
        <v>123</v>
      </c>
      <c r="G4450" s="367" t="s">
        <v>5107</v>
      </c>
      <c r="H4450" s="400" t="s">
        <v>5108</v>
      </c>
    </row>
    <row r="4451" spans="2:8" s="41" customFormat="1">
      <c r="B4451" s="403" t="s">
        <v>9368</v>
      </c>
      <c r="C4451" s="404" t="s">
        <v>9369</v>
      </c>
      <c r="D4451" s="404" t="s">
        <v>9362</v>
      </c>
      <c r="E4451" s="404" t="s">
        <v>9363</v>
      </c>
      <c r="F4451" s="404" t="s">
        <v>123</v>
      </c>
      <c r="G4451" s="367" t="s">
        <v>5107</v>
      </c>
      <c r="H4451" s="400" t="s">
        <v>5108</v>
      </c>
    </row>
    <row r="4452" spans="2:8" s="41" customFormat="1">
      <c r="B4452" s="403" t="s">
        <v>9370</v>
      </c>
      <c r="C4452" s="404" t="s">
        <v>9371</v>
      </c>
      <c r="D4452" s="404" t="s">
        <v>9362</v>
      </c>
      <c r="E4452" s="404" t="s">
        <v>9363</v>
      </c>
      <c r="F4452" s="404" t="s">
        <v>123</v>
      </c>
      <c r="G4452" s="367" t="s">
        <v>5107</v>
      </c>
      <c r="H4452" s="400" t="s">
        <v>5108</v>
      </c>
    </row>
    <row r="4453" spans="2:8" s="41" customFormat="1">
      <c r="B4453" s="403" t="s">
        <v>9372</v>
      </c>
      <c r="C4453" s="404" t="s">
        <v>9373</v>
      </c>
      <c r="D4453" s="404" t="s">
        <v>9362</v>
      </c>
      <c r="E4453" s="404" t="s">
        <v>9363</v>
      </c>
      <c r="F4453" s="404" t="s">
        <v>123</v>
      </c>
      <c r="G4453" s="367" t="s">
        <v>5107</v>
      </c>
      <c r="H4453" s="400" t="s">
        <v>5108</v>
      </c>
    </row>
    <row r="4454" spans="2:8" s="41" customFormat="1">
      <c r="B4454" s="403" t="s">
        <v>9374</v>
      </c>
      <c r="C4454" s="404" t="s">
        <v>9375</v>
      </c>
      <c r="D4454" s="404" t="s">
        <v>9362</v>
      </c>
      <c r="E4454" s="404" t="s">
        <v>9363</v>
      </c>
      <c r="F4454" s="404" t="s">
        <v>123</v>
      </c>
      <c r="G4454" s="367" t="s">
        <v>5107</v>
      </c>
      <c r="H4454" s="400" t="s">
        <v>5108</v>
      </c>
    </row>
    <row r="4455" spans="2:8" s="41" customFormat="1">
      <c r="B4455" s="403" t="s">
        <v>9376</v>
      </c>
      <c r="C4455" s="404" t="s">
        <v>9377</v>
      </c>
      <c r="D4455" s="404" t="s">
        <v>9362</v>
      </c>
      <c r="E4455" s="404" t="s">
        <v>9363</v>
      </c>
      <c r="F4455" s="404" t="s">
        <v>123</v>
      </c>
      <c r="G4455" s="367" t="s">
        <v>5107</v>
      </c>
      <c r="H4455" s="400" t="s">
        <v>5108</v>
      </c>
    </row>
    <row r="4456" spans="2:8" s="41" customFormat="1">
      <c r="B4456" s="403" t="s">
        <v>9378</v>
      </c>
      <c r="C4456" s="404" t="s">
        <v>9379</v>
      </c>
      <c r="D4456" s="404" t="s">
        <v>9362</v>
      </c>
      <c r="E4456" s="404" t="s">
        <v>9363</v>
      </c>
      <c r="F4456" s="404" t="s">
        <v>123</v>
      </c>
      <c r="G4456" s="367" t="s">
        <v>5107</v>
      </c>
      <c r="H4456" s="400" t="s">
        <v>5108</v>
      </c>
    </row>
    <row r="4457" spans="2:8" s="41" customFormat="1">
      <c r="B4457" s="403" t="s">
        <v>9380</v>
      </c>
      <c r="C4457" s="404" t="s">
        <v>9381</v>
      </c>
      <c r="D4457" s="404" t="s">
        <v>9362</v>
      </c>
      <c r="E4457" s="404" t="s">
        <v>9363</v>
      </c>
      <c r="F4457" s="404" t="s">
        <v>123</v>
      </c>
      <c r="G4457" s="367" t="s">
        <v>5107</v>
      </c>
      <c r="H4457" s="400" t="s">
        <v>5108</v>
      </c>
    </row>
    <row r="4458" spans="2:8" s="41" customFormat="1">
      <c r="B4458" s="403" t="s">
        <v>9382</v>
      </c>
      <c r="C4458" s="404" t="s">
        <v>9383</v>
      </c>
      <c r="D4458" s="404" t="s">
        <v>9362</v>
      </c>
      <c r="E4458" s="404" t="s">
        <v>9363</v>
      </c>
      <c r="F4458" s="404" t="s">
        <v>123</v>
      </c>
      <c r="G4458" s="367" t="s">
        <v>5107</v>
      </c>
      <c r="H4458" s="400" t="s">
        <v>5108</v>
      </c>
    </row>
    <row r="4459" spans="2:8" s="41" customFormat="1">
      <c r="B4459" s="403" t="s">
        <v>9384</v>
      </c>
      <c r="C4459" s="404" t="s">
        <v>9385</v>
      </c>
      <c r="D4459" s="404" t="s">
        <v>9386</v>
      </c>
      <c r="E4459" s="404" t="s">
        <v>9387</v>
      </c>
      <c r="F4459" s="404" t="s">
        <v>123</v>
      </c>
      <c r="G4459" s="367" t="s">
        <v>5185</v>
      </c>
      <c r="H4459" s="400" t="s">
        <v>5186</v>
      </c>
    </row>
    <row r="4460" spans="2:8" s="41" customFormat="1">
      <c r="B4460" s="403" t="s">
        <v>9388</v>
      </c>
      <c r="C4460" s="404" t="s">
        <v>9389</v>
      </c>
      <c r="D4460" s="404" t="s">
        <v>9386</v>
      </c>
      <c r="E4460" s="404" t="s">
        <v>9387</v>
      </c>
      <c r="F4460" s="404" t="s">
        <v>123</v>
      </c>
      <c r="G4460" s="367" t="s">
        <v>5185</v>
      </c>
      <c r="H4460" s="400" t="s">
        <v>5186</v>
      </c>
    </row>
    <row r="4461" spans="2:8" s="41" customFormat="1">
      <c r="B4461" s="403" t="s">
        <v>9390</v>
      </c>
      <c r="C4461" s="404" t="s">
        <v>9391</v>
      </c>
      <c r="D4461" s="404" t="s">
        <v>9386</v>
      </c>
      <c r="E4461" s="404" t="s">
        <v>9387</v>
      </c>
      <c r="F4461" s="404" t="s">
        <v>123</v>
      </c>
      <c r="G4461" s="367" t="s">
        <v>5182</v>
      </c>
      <c r="H4461" s="400" t="s">
        <v>5108</v>
      </c>
    </row>
    <row r="4462" spans="2:8" s="41" customFormat="1">
      <c r="B4462" s="403" t="s">
        <v>9392</v>
      </c>
      <c r="C4462" s="404" t="s">
        <v>9393</v>
      </c>
      <c r="D4462" s="404" t="s">
        <v>9386</v>
      </c>
      <c r="E4462" s="404" t="s">
        <v>9387</v>
      </c>
      <c r="F4462" s="404" t="s">
        <v>123</v>
      </c>
      <c r="G4462" s="367" t="s">
        <v>5182</v>
      </c>
      <c r="H4462" s="400" t="s">
        <v>5108</v>
      </c>
    </row>
    <row r="4463" spans="2:8" s="41" customFormat="1">
      <c r="B4463" s="403" t="s">
        <v>9394</v>
      </c>
      <c r="C4463" s="404" t="s">
        <v>9395</v>
      </c>
      <c r="D4463" s="404" t="s">
        <v>9386</v>
      </c>
      <c r="E4463" s="404" t="s">
        <v>9387</v>
      </c>
      <c r="F4463" s="404" t="s">
        <v>123</v>
      </c>
      <c r="G4463" s="367" t="s">
        <v>5182</v>
      </c>
      <c r="H4463" s="400" t="s">
        <v>5108</v>
      </c>
    </row>
    <row r="4464" spans="2:8" s="41" customFormat="1">
      <c r="B4464" s="403" t="s">
        <v>9396</v>
      </c>
      <c r="C4464" s="404" t="s">
        <v>9397</v>
      </c>
      <c r="D4464" s="404" t="s">
        <v>9386</v>
      </c>
      <c r="E4464" s="404" t="s">
        <v>9387</v>
      </c>
      <c r="F4464" s="404" t="s">
        <v>123</v>
      </c>
      <c r="G4464" s="367" t="s">
        <v>5185</v>
      </c>
      <c r="H4464" s="400" t="s">
        <v>5186</v>
      </c>
    </row>
    <row r="4465" spans="2:8" s="41" customFormat="1">
      <c r="B4465" s="403" t="s">
        <v>9398</v>
      </c>
      <c r="C4465" s="404" t="s">
        <v>9399</v>
      </c>
      <c r="D4465" s="404" t="s">
        <v>9386</v>
      </c>
      <c r="E4465" s="404" t="s">
        <v>9387</v>
      </c>
      <c r="F4465" s="404" t="s">
        <v>123</v>
      </c>
      <c r="G4465" s="367" t="s">
        <v>5185</v>
      </c>
      <c r="H4465" s="400" t="s">
        <v>5186</v>
      </c>
    </row>
    <row r="4466" spans="2:8" s="41" customFormat="1">
      <c r="B4466" s="403" t="s">
        <v>9400</v>
      </c>
      <c r="C4466" s="404" t="s">
        <v>9401</v>
      </c>
      <c r="D4466" s="404" t="s">
        <v>9386</v>
      </c>
      <c r="E4466" s="404" t="s">
        <v>9387</v>
      </c>
      <c r="F4466" s="404" t="s">
        <v>123</v>
      </c>
      <c r="G4466" s="367" t="s">
        <v>5185</v>
      </c>
      <c r="H4466" s="400" t="s">
        <v>5186</v>
      </c>
    </row>
    <row r="4467" spans="2:8" s="41" customFormat="1">
      <c r="B4467" s="403" t="s">
        <v>9402</v>
      </c>
      <c r="C4467" s="404" t="s">
        <v>9403</v>
      </c>
      <c r="D4467" s="404" t="s">
        <v>9404</v>
      </c>
      <c r="E4467" s="404" t="s">
        <v>9405</v>
      </c>
      <c r="F4467" s="404" t="s">
        <v>123</v>
      </c>
      <c r="G4467" s="367" t="s">
        <v>5185</v>
      </c>
      <c r="H4467" s="400" t="s">
        <v>5186</v>
      </c>
    </row>
    <row r="4468" spans="2:8" s="41" customFormat="1">
      <c r="B4468" s="403" t="s">
        <v>9406</v>
      </c>
      <c r="C4468" s="404" t="s">
        <v>9407</v>
      </c>
      <c r="D4468" s="404" t="s">
        <v>9404</v>
      </c>
      <c r="E4468" s="404" t="s">
        <v>9405</v>
      </c>
      <c r="F4468" s="404" t="s">
        <v>123</v>
      </c>
      <c r="G4468" s="367" t="s">
        <v>5133</v>
      </c>
      <c r="H4468" s="400" t="s">
        <v>5108</v>
      </c>
    </row>
    <row r="4469" spans="2:8" s="41" customFormat="1">
      <c r="B4469" s="403" t="s">
        <v>9408</v>
      </c>
      <c r="C4469" s="404" t="s">
        <v>9409</v>
      </c>
      <c r="D4469" s="404" t="s">
        <v>9404</v>
      </c>
      <c r="E4469" s="404" t="s">
        <v>9405</v>
      </c>
      <c r="F4469" s="404" t="s">
        <v>123</v>
      </c>
      <c r="G4469" s="367" t="s">
        <v>5133</v>
      </c>
      <c r="H4469" s="400" t="s">
        <v>5108</v>
      </c>
    </row>
    <row r="4470" spans="2:8" s="41" customFormat="1">
      <c r="B4470" s="403" t="s">
        <v>9410</v>
      </c>
      <c r="C4470" s="404" t="s">
        <v>9411</v>
      </c>
      <c r="D4470" s="404" t="s">
        <v>9404</v>
      </c>
      <c r="E4470" s="404" t="s">
        <v>9405</v>
      </c>
      <c r="F4470" s="404" t="s">
        <v>123</v>
      </c>
      <c r="G4470" s="367" t="s">
        <v>5185</v>
      </c>
      <c r="H4470" s="400" t="s">
        <v>5186</v>
      </c>
    </row>
    <row r="4471" spans="2:8" s="41" customFormat="1">
      <c r="B4471" s="403" t="s">
        <v>9412</v>
      </c>
      <c r="C4471" s="404" t="s">
        <v>9413</v>
      </c>
      <c r="D4471" s="404" t="s">
        <v>9404</v>
      </c>
      <c r="E4471" s="404" t="s">
        <v>9405</v>
      </c>
      <c r="F4471" s="404" t="s">
        <v>123</v>
      </c>
      <c r="G4471" s="367" t="s">
        <v>5133</v>
      </c>
      <c r="H4471" s="400" t="s">
        <v>5108</v>
      </c>
    </row>
    <row r="4472" spans="2:8" s="41" customFormat="1">
      <c r="B4472" s="403" t="s">
        <v>9414</v>
      </c>
      <c r="C4472" s="404" t="s">
        <v>9415</v>
      </c>
      <c r="D4472" s="404" t="s">
        <v>9404</v>
      </c>
      <c r="E4472" s="404" t="s">
        <v>9405</v>
      </c>
      <c r="F4472" s="404" t="s">
        <v>123</v>
      </c>
      <c r="G4472" s="367" t="s">
        <v>5133</v>
      </c>
      <c r="H4472" s="400" t="s">
        <v>5108</v>
      </c>
    </row>
    <row r="4473" spans="2:8" s="41" customFormat="1">
      <c r="B4473" s="403" t="s">
        <v>9416</v>
      </c>
      <c r="C4473" s="404" t="s">
        <v>9417</v>
      </c>
      <c r="D4473" s="404" t="s">
        <v>9404</v>
      </c>
      <c r="E4473" s="404" t="s">
        <v>9405</v>
      </c>
      <c r="F4473" s="404" t="s">
        <v>123</v>
      </c>
      <c r="G4473" s="367" t="s">
        <v>5133</v>
      </c>
      <c r="H4473" s="400" t="s">
        <v>5108</v>
      </c>
    </row>
    <row r="4474" spans="2:8" s="41" customFormat="1">
      <c r="B4474" s="403" t="s">
        <v>9418</v>
      </c>
      <c r="C4474" s="404" t="s">
        <v>9419</v>
      </c>
      <c r="D4474" s="404" t="s">
        <v>9404</v>
      </c>
      <c r="E4474" s="404" t="s">
        <v>9405</v>
      </c>
      <c r="F4474" s="404" t="s">
        <v>123</v>
      </c>
      <c r="G4474" s="367" t="s">
        <v>5133</v>
      </c>
      <c r="H4474" s="400" t="s">
        <v>5108</v>
      </c>
    </row>
    <row r="4475" spans="2:8" s="41" customFormat="1">
      <c r="B4475" s="403" t="s">
        <v>9420</v>
      </c>
      <c r="C4475" s="404" t="s">
        <v>9421</v>
      </c>
      <c r="D4475" s="404" t="s">
        <v>9404</v>
      </c>
      <c r="E4475" s="404" t="s">
        <v>9405</v>
      </c>
      <c r="F4475" s="404" t="s">
        <v>123</v>
      </c>
      <c r="G4475" s="367" t="s">
        <v>5133</v>
      </c>
      <c r="H4475" s="400" t="s">
        <v>5108</v>
      </c>
    </row>
    <row r="4476" spans="2:8" s="41" customFormat="1">
      <c r="B4476" s="403" t="s">
        <v>9422</v>
      </c>
      <c r="C4476" s="404" t="s">
        <v>9423</v>
      </c>
      <c r="D4476" s="404" t="s">
        <v>9404</v>
      </c>
      <c r="E4476" s="404" t="s">
        <v>9405</v>
      </c>
      <c r="F4476" s="404" t="s">
        <v>123</v>
      </c>
      <c r="G4476" s="367" t="s">
        <v>5185</v>
      </c>
      <c r="H4476" s="400" t="s">
        <v>5186</v>
      </c>
    </row>
    <row r="4477" spans="2:8" s="41" customFormat="1">
      <c r="B4477" s="403" t="s">
        <v>9424</v>
      </c>
      <c r="C4477" s="404" t="s">
        <v>9425</v>
      </c>
      <c r="D4477" s="404" t="s">
        <v>9426</v>
      </c>
      <c r="E4477" s="404" t="s">
        <v>9427</v>
      </c>
      <c r="F4477" s="404" t="s">
        <v>123</v>
      </c>
      <c r="G4477" s="367" t="s">
        <v>5182</v>
      </c>
      <c r="H4477" s="400" t="s">
        <v>5108</v>
      </c>
    </row>
    <row r="4478" spans="2:8" s="41" customFormat="1">
      <c r="B4478" s="403" t="s">
        <v>9428</v>
      </c>
      <c r="C4478" s="404" t="s">
        <v>9429</v>
      </c>
      <c r="D4478" s="404" t="s">
        <v>9426</v>
      </c>
      <c r="E4478" s="404" t="s">
        <v>9427</v>
      </c>
      <c r="F4478" s="404" t="s">
        <v>123</v>
      </c>
      <c r="G4478" s="367" t="s">
        <v>5182</v>
      </c>
      <c r="H4478" s="400" t="s">
        <v>5108</v>
      </c>
    </row>
    <row r="4479" spans="2:8" s="41" customFormat="1">
      <c r="B4479" s="403" t="s">
        <v>9430</v>
      </c>
      <c r="C4479" s="404" t="s">
        <v>9431</v>
      </c>
      <c r="D4479" s="404" t="s">
        <v>9426</v>
      </c>
      <c r="E4479" s="404" t="s">
        <v>9427</v>
      </c>
      <c r="F4479" s="404" t="s">
        <v>123</v>
      </c>
      <c r="G4479" s="367" t="s">
        <v>5185</v>
      </c>
      <c r="H4479" s="400" t="s">
        <v>5186</v>
      </c>
    </row>
    <row r="4480" spans="2:8" s="41" customFormat="1">
      <c r="B4480" s="403" t="s">
        <v>9432</v>
      </c>
      <c r="C4480" s="404" t="s">
        <v>9433</v>
      </c>
      <c r="D4480" s="404" t="s">
        <v>9426</v>
      </c>
      <c r="E4480" s="404" t="s">
        <v>9427</v>
      </c>
      <c r="F4480" s="404" t="s">
        <v>123</v>
      </c>
      <c r="G4480" s="367" t="s">
        <v>5185</v>
      </c>
      <c r="H4480" s="400" t="s">
        <v>5186</v>
      </c>
    </row>
    <row r="4481" spans="2:8" s="41" customFormat="1">
      <c r="B4481" s="403" t="s">
        <v>9434</v>
      </c>
      <c r="C4481" s="404" t="s">
        <v>9435</v>
      </c>
      <c r="D4481" s="404" t="s">
        <v>9426</v>
      </c>
      <c r="E4481" s="404" t="s">
        <v>9427</v>
      </c>
      <c r="F4481" s="404" t="s">
        <v>123</v>
      </c>
      <c r="G4481" s="367" t="s">
        <v>5185</v>
      </c>
      <c r="H4481" s="400" t="s">
        <v>5186</v>
      </c>
    </row>
    <row r="4482" spans="2:8" s="41" customFormat="1">
      <c r="B4482" s="403" t="s">
        <v>9436</v>
      </c>
      <c r="C4482" s="404" t="s">
        <v>9437</v>
      </c>
      <c r="D4482" s="404" t="s">
        <v>9426</v>
      </c>
      <c r="E4482" s="404" t="s">
        <v>9427</v>
      </c>
      <c r="F4482" s="404" t="s">
        <v>123</v>
      </c>
      <c r="G4482" s="367" t="s">
        <v>5185</v>
      </c>
      <c r="H4482" s="400" t="s">
        <v>5186</v>
      </c>
    </row>
    <row r="4483" spans="2:8" s="41" customFormat="1">
      <c r="B4483" s="403" t="s">
        <v>9438</v>
      </c>
      <c r="C4483" s="404" t="s">
        <v>9439</v>
      </c>
      <c r="D4483" s="404" t="s">
        <v>9426</v>
      </c>
      <c r="E4483" s="404" t="s">
        <v>9427</v>
      </c>
      <c r="F4483" s="404" t="s">
        <v>123</v>
      </c>
      <c r="G4483" s="367" t="s">
        <v>5185</v>
      </c>
      <c r="H4483" s="400" t="s">
        <v>5186</v>
      </c>
    </row>
    <row r="4484" spans="2:8" s="41" customFormat="1">
      <c r="B4484" s="403" t="s">
        <v>9440</v>
      </c>
      <c r="C4484" s="404" t="s">
        <v>9441</v>
      </c>
      <c r="D4484" s="404" t="s">
        <v>9426</v>
      </c>
      <c r="E4484" s="404" t="s">
        <v>9427</v>
      </c>
      <c r="F4484" s="404" t="s">
        <v>123</v>
      </c>
      <c r="G4484" s="367" t="s">
        <v>5182</v>
      </c>
      <c r="H4484" s="400" t="s">
        <v>5108</v>
      </c>
    </row>
    <row r="4485" spans="2:8" s="41" customFormat="1">
      <c r="B4485" s="403" t="s">
        <v>9442</v>
      </c>
      <c r="C4485" s="404" t="s">
        <v>9443</v>
      </c>
      <c r="D4485" s="404" t="s">
        <v>9426</v>
      </c>
      <c r="E4485" s="404" t="s">
        <v>9427</v>
      </c>
      <c r="F4485" s="404" t="s">
        <v>123</v>
      </c>
      <c r="G4485" s="367" t="s">
        <v>5185</v>
      </c>
      <c r="H4485" s="400" t="s">
        <v>5186</v>
      </c>
    </row>
    <row r="4486" spans="2:8" s="41" customFormat="1">
      <c r="B4486" s="403" t="s">
        <v>9444</v>
      </c>
      <c r="C4486" s="404" t="s">
        <v>9445</v>
      </c>
      <c r="D4486" s="404" t="s">
        <v>9426</v>
      </c>
      <c r="E4486" s="404" t="s">
        <v>9427</v>
      </c>
      <c r="F4486" s="404" t="s">
        <v>123</v>
      </c>
      <c r="G4486" s="367" t="s">
        <v>5107</v>
      </c>
      <c r="H4486" s="400" t="s">
        <v>5108</v>
      </c>
    </row>
    <row r="4487" spans="2:8" s="41" customFormat="1">
      <c r="B4487" s="403" t="s">
        <v>9446</v>
      </c>
      <c r="C4487" s="404" t="s">
        <v>9447</v>
      </c>
      <c r="D4487" s="404" t="s">
        <v>9426</v>
      </c>
      <c r="E4487" s="404" t="s">
        <v>9427</v>
      </c>
      <c r="F4487" s="404" t="s">
        <v>123</v>
      </c>
      <c r="G4487" s="367" t="s">
        <v>5185</v>
      </c>
      <c r="H4487" s="400" t="s">
        <v>5186</v>
      </c>
    </row>
    <row r="4488" spans="2:8" s="41" customFormat="1">
      <c r="B4488" s="403" t="s">
        <v>9448</v>
      </c>
      <c r="C4488" s="404" t="s">
        <v>9449</v>
      </c>
      <c r="D4488" s="404" t="s">
        <v>9426</v>
      </c>
      <c r="E4488" s="404" t="s">
        <v>9427</v>
      </c>
      <c r="F4488" s="404" t="s">
        <v>123</v>
      </c>
      <c r="G4488" s="367" t="s">
        <v>5107</v>
      </c>
      <c r="H4488" s="400" t="s">
        <v>5108</v>
      </c>
    </row>
    <row r="4489" spans="2:8" s="41" customFormat="1">
      <c r="B4489" s="403" t="s">
        <v>9450</v>
      </c>
      <c r="C4489" s="404" t="s">
        <v>9451</v>
      </c>
      <c r="D4489" s="404" t="s">
        <v>9426</v>
      </c>
      <c r="E4489" s="404" t="s">
        <v>9427</v>
      </c>
      <c r="F4489" s="404" t="s">
        <v>123</v>
      </c>
      <c r="G4489" s="367" t="s">
        <v>5107</v>
      </c>
      <c r="H4489" s="400" t="s">
        <v>5108</v>
      </c>
    </row>
    <row r="4490" spans="2:8" s="41" customFormat="1">
      <c r="B4490" s="403" t="s">
        <v>9452</v>
      </c>
      <c r="C4490" s="404" t="s">
        <v>9453</v>
      </c>
      <c r="D4490" s="404" t="s">
        <v>9426</v>
      </c>
      <c r="E4490" s="404" t="s">
        <v>9427</v>
      </c>
      <c r="F4490" s="404" t="s">
        <v>123</v>
      </c>
      <c r="G4490" s="367" t="s">
        <v>5107</v>
      </c>
      <c r="H4490" s="400" t="s">
        <v>5108</v>
      </c>
    </row>
    <row r="4491" spans="2:8" s="41" customFormat="1">
      <c r="B4491" s="403" t="s">
        <v>9454</v>
      </c>
      <c r="C4491" s="404" t="s">
        <v>9455</v>
      </c>
      <c r="D4491" s="404" t="s">
        <v>9426</v>
      </c>
      <c r="E4491" s="404" t="s">
        <v>9427</v>
      </c>
      <c r="F4491" s="404" t="s">
        <v>123</v>
      </c>
      <c r="G4491" s="367" t="s">
        <v>5107</v>
      </c>
      <c r="H4491" s="400" t="s">
        <v>5108</v>
      </c>
    </row>
    <row r="4492" spans="2:8" s="41" customFormat="1">
      <c r="B4492" s="403" t="s">
        <v>9456</v>
      </c>
      <c r="C4492" s="404" t="s">
        <v>9457</v>
      </c>
      <c r="D4492" s="404" t="s">
        <v>9426</v>
      </c>
      <c r="E4492" s="404" t="s">
        <v>9427</v>
      </c>
      <c r="F4492" s="404" t="s">
        <v>123</v>
      </c>
      <c r="G4492" s="367" t="s">
        <v>5107</v>
      </c>
      <c r="H4492" s="400" t="s">
        <v>5108</v>
      </c>
    </row>
    <row r="4493" spans="2:8" s="41" customFormat="1">
      <c r="B4493" s="403" t="s">
        <v>9458</v>
      </c>
      <c r="C4493" s="404" t="s">
        <v>9459</v>
      </c>
      <c r="D4493" s="404" t="s">
        <v>9426</v>
      </c>
      <c r="E4493" s="404" t="s">
        <v>9427</v>
      </c>
      <c r="F4493" s="404" t="s">
        <v>123</v>
      </c>
      <c r="G4493" s="367" t="s">
        <v>5107</v>
      </c>
      <c r="H4493" s="400" t="s">
        <v>5108</v>
      </c>
    </row>
    <row r="4494" spans="2:8" s="41" customFormat="1">
      <c r="B4494" s="403" t="s">
        <v>9460</v>
      </c>
      <c r="C4494" s="404" t="s">
        <v>9461</v>
      </c>
      <c r="D4494" s="404" t="s">
        <v>9426</v>
      </c>
      <c r="E4494" s="404" t="s">
        <v>9427</v>
      </c>
      <c r="F4494" s="404" t="s">
        <v>123</v>
      </c>
      <c r="G4494" s="367" t="s">
        <v>5185</v>
      </c>
      <c r="H4494" s="400" t="s">
        <v>5186</v>
      </c>
    </row>
    <row r="4495" spans="2:8" s="41" customFormat="1">
      <c r="B4495" s="403" t="s">
        <v>9462</v>
      </c>
      <c r="C4495" s="404" t="s">
        <v>9463</v>
      </c>
      <c r="D4495" s="404" t="s">
        <v>9464</v>
      </c>
      <c r="E4495" s="404" t="s">
        <v>9465</v>
      </c>
      <c r="F4495" s="404" t="s">
        <v>123</v>
      </c>
      <c r="G4495" s="367" t="s">
        <v>5185</v>
      </c>
      <c r="H4495" s="400" t="s">
        <v>5186</v>
      </c>
    </row>
    <row r="4496" spans="2:8" s="41" customFormat="1">
      <c r="B4496" s="403" t="s">
        <v>9466</v>
      </c>
      <c r="C4496" s="404" t="s">
        <v>9467</v>
      </c>
      <c r="D4496" s="404" t="s">
        <v>9464</v>
      </c>
      <c r="E4496" s="404" t="s">
        <v>9465</v>
      </c>
      <c r="F4496" s="404" t="s">
        <v>123</v>
      </c>
      <c r="G4496" s="367" t="s">
        <v>5182</v>
      </c>
      <c r="H4496" s="400" t="s">
        <v>5108</v>
      </c>
    </row>
    <row r="4497" spans="2:8" s="41" customFormat="1">
      <c r="B4497" s="403" t="s">
        <v>9468</v>
      </c>
      <c r="C4497" s="404" t="s">
        <v>9469</v>
      </c>
      <c r="D4497" s="404" t="s">
        <v>9464</v>
      </c>
      <c r="E4497" s="404" t="s">
        <v>9465</v>
      </c>
      <c r="F4497" s="404" t="s">
        <v>123</v>
      </c>
      <c r="G4497" s="367" t="s">
        <v>5185</v>
      </c>
      <c r="H4497" s="400" t="s">
        <v>5186</v>
      </c>
    </row>
    <row r="4498" spans="2:8" s="41" customFormat="1">
      <c r="B4498" s="403" t="s">
        <v>9470</v>
      </c>
      <c r="C4498" s="404" t="s">
        <v>9471</v>
      </c>
      <c r="D4498" s="404" t="s">
        <v>9464</v>
      </c>
      <c r="E4498" s="404" t="s">
        <v>9465</v>
      </c>
      <c r="F4498" s="404" t="s">
        <v>123</v>
      </c>
      <c r="G4498" s="367" t="s">
        <v>5185</v>
      </c>
      <c r="H4498" s="400" t="s">
        <v>5186</v>
      </c>
    </row>
    <row r="4499" spans="2:8" s="41" customFormat="1">
      <c r="B4499" s="403" t="s">
        <v>9472</v>
      </c>
      <c r="C4499" s="404" t="s">
        <v>9473</v>
      </c>
      <c r="D4499" s="404" t="s">
        <v>9464</v>
      </c>
      <c r="E4499" s="404" t="s">
        <v>9465</v>
      </c>
      <c r="F4499" s="404" t="s">
        <v>123</v>
      </c>
      <c r="G4499" s="367" t="s">
        <v>5185</v>
      </c>
      <c r="H4499" s="400" t="s">
        <v>5186</v>
      </c>
    </row>
    <row r="4500" spans="2:8" s="41" customFormat="1">
      <c r="B4500" s="403" t="s">
        <v>9474</v>
      </c>
      <c r="C4500" s="404" t="s">
        <v>9475</v>
      </c>
      <c r="D4500" s="404" t="s">
        <v>9464</v>
      </c>
      <c r="E4500" s="404" t="s">
        <v>9465</v>
      </c>
      <c r="F4500" s="404" t="s">
        <v>123</v>
      </c>
      <c r="G4500" s="367" t="s">
        <v>5185</v>
      </c>
      <c r="H4500" s="400" t="s">
        <v>5186</v>
      </c>
    </row>
    <row r="4501" spans="2:8" s="41" customFormat="1">
      <c r="B4501" s="403" t="s">
        <v>9476</v>
      </c>
      <c r="C4501" s="404" t="s">
        <v>9477</v>
      </c>
      <c r="D4501" s="404" t="s">
        <v>9464</v>
      </c>
      <c r="E4501" s="404" t="s">
        <v>9465</v>
      </c>
      <c r="F4501" s="404" t="s">
        <v>123</v>
      </c>
      <c r="G4501" s="367" t="s">
        <v>5185</v>
      </c>
      <c r="H4501" s="400" t="s">
        <v>5186</v>
      </c>
    </row>
    <row r="4502" spans="2:8" s="41" customFormat="1">
      <c r="B4502" s="403" t="s">
        <v>9478</v>
      </c>
      <c r="C4502" s="404" t="s">
        <v>9479</v>
      </c>
      <c r="D4502" s="404" t="s">
        <v>9464</v>
      </c>
      <c r="E4502" s="404" t="s">
        <v>9465</v>
      </c>
      <c r="F4502" s="404" t="s">
        <v>123</v>
      </c>
      <c r="G4502" s="367" t="s">
        <v>5185</v>
      </c>
      <c r="H4502" s="400" t="s">
        <v>5186</v>
      </c>
    </row>
    <row r="4503" spans="2:8" s="41" customFormat="1">
      <c r="B4503" s="403" t="s">
        <v>9480</v>
      </c>
      <c r="C4503" s="404" t="s">
        <v>9481</v>
      </c>
      <c r="D4503" s="404" t="s">
        <v>9464</v>
      </c>
      <c r="E4503" s="404" t="s">
        <v>9465</v>
      </c>
      <c r="F4503" s="404" t="s">
        <v>123</v>
      </c>
      <c r="G4503" s="367" t="s">
        <v>5185</v>
      </c>
      <c r="H4503" s="400" t="s">
        <v>5186</v>
      </c>
    </row>
    <row r="4504" spans="2:8" s="41" customFormat="1">
      <c r="B4504" s="403" t="s">
        <v>9482</v>
      </c>
      <c r="C4504" s="404" t="s">
        <v>9483</v>
      </c>
      <c r="D4504" s="404" t="s">
        <v>9484</v>
      </c>
      <c r="E4504" s="404" t="s">
        <v>9485</v>
      </c>
      <c r="F4504" s="404" t="s">
        <v>6131</v>
      </c>
      <c r="G4504" s="367" t="s">
        <v>5333</v>
      </c>
      <c r="H4504" s="400" t="s">
        <v>5108</v>
      </c>
    </row>
    <row r="4505" spans="2:8" s="41" customFormat="1">
      <c r="B4505" s="403" t="s">
        <v>9486</v>
      </c>
      <c r="C4505" s="404" t="s">
        <v>9487</v>
      </c>
      <c r="D4505" s="404" t="s">
        <v>9484</v>
      </c>
      <c r="E4505" s="404" t="s">
        <v>9485</v>
      </c>
      <c r="F4505" s="404" t="s">
        <v>6131</v>
      </c>
      <c r="G4505" s="367" t="s">
        <v>5333</v>
      </c>
      <c r="H4505" s="400" t="s">
        <v>5108</v>
      </c>
    </row>
    <row r="4506" spans="2:8" s="41" customFormat="1">
      <c r="B4506" s="403" t="s">
        <v>9488</v>
      </c>
      <c r="C4506" s="404" t="s">
        <v>9489</v>
      </c>
      <c r="D4506" s="404" t="s">
        <v>9484</v>
      </c>
      <c r="E4506" s="404" t="s">
        <v>9485</v>
      </c>
      <c r="F4506" s="404" t="s">
        <v>6131</v>
      </c>
      <c r="G4506" s="367" t="s">
        <v>5333</v>
      </c>
      <c r="H4506" s="400" t="s">
        <v>5108</v>
      </c>
    </row>
    <row r="4507" spans="2:8" s="41" customFormat="1">
      <c r="B4507" s="403" t="s">
        <v>9490</v>
      </c>
      <c r="C4507" s="404" t="s">
        <v>9491</v>
      </c>
      <c r="D4507" s="404" t="s">
        <v>9484</v>
      </c>
      <c r="E4507" s="404" t="s">
        <v>9485</v>
      </c>
      <c r="F4507" s="404" t="s">
        <v>6131</v>
      </c>
      <c r="G4507" s="367" t="s">
        <v>5333</v>
      </c>
      <c r="H4507" s="400" t="s">
        <v>5108</v>
      </c>
    </row>
    <row r="4508" spans="2:8" s="41" customFormat="1">
      <c r="B4508" s="403" t="s">
        <v>9492</v>
      </c>
      <c r="C4508" s="404" t="s">
        <v>9493</v>
      </c>
      <c r="D4508" s="404" t="s">
        <v>9484</v>
      </c>
      <c r="E4508" s="404" t="s">
        <v>9485</v>
      </c>
      <c r="F4508" s="404" t="s">
        <v>6131</v>
      </c>
      <c r="G4508" s="367" t="s">
        <v>5333</v>
      </c>
      <c r="H4508" s="400" t="s">
        <v>5108</v>
      </c>
    </row>
    <row r="4509" spans="2:8" s="41" customFormat="1">
      <c r="B4509" s="403" t="s">
        <v>9494</v>
      </c>
      <c r="C4509" s="404" t="s">
        <v>9495</v>
      </c>
      <c r="D4509" s="404" t="s">
        <v>9484</v>
      </c>
      <c r="E4509" s="404" t="s">
        <v>9485</v>
      </c>
      <c r="F4509" s="404" t="s">
        <v>6131</v>
      </c>
      <c r="G4509" s="367" t="s">
        <v>5333</v>
      </c>
      <c r="H4509" s="400" t="s">
        <v>5108</v>
      </c>
    </row>
    <row r="4510" spans="2:8" s="41" customFormat="1">
      <c r="B4510" s="403" t="s">
        <v>9496</v>
      </c>
      <c r="C4510" s="404" t="s">
        <v>9497</v>
      </c>
      <c r="D4510" s="404" t="s">
        <v>9484</v>
      </c>
      <c r="E4510" s="404" t="s">
        <v>9485</v>
      </c>
      <c r="F4510" s="404" t="s">
        <v>6131</v>
      </c>
      <c r="G4510" s="367" t="s">
        <v>5333</v>
      </c>
      <c r="H4510" s="400" t="s">
        <v>5108</v>
      </c>
    </row>
    <row r="4511" spans="2:8" s="41" customFormat="1">
      <c r="B4511" s="403" t="s">
        <v>9498</v>
      </c>
      <c r="C4511" s="404" t="s">
        <v>9499</v>
      </c>
      <c r="D4511" s="404" t="s">
        <v>9484</v>
      </c>
      <c r="E4511" s="404" t="s">
        <v>9485</v>
      </c>
      <c r="F4511" s="404" t="s">
        <v>6131</v>
      </c>
      <c r="G4511" s="367" t="s">
        <v>5333</v>
      </c>
      <c r="H4511" s="400" t="s">
        <v>5108</v>
      </c>
    </row>
    <row r="4512" spans="2:8" s="41" customFormat="1">
      <c r="B4512" s="403" t="s">
        <v>9500</v>
      </c>
      <c r="C4512" s="404" t="s">
        <v>9501</v>
      </c>
      <c r="D4512" s="404" t="s">
        <v>9484</v>
      </c>
      <c r="E4512" s="404" t="s">
        <v>9485</v>
      </c>
      <c r="F4512" s="404" t="s">
        <v>6131</v>
      </c>
      <c r="G4512" s="367" t="s">
        <v>5333</v>
      </c>
      <c r="H4512" s="400" t="s">
        <v>5108</v>
      </c>
    </row>
    <row r="4513" spans="2:8" s="41" customFormat="1">
      <c r="B4513" s="403" t="s">
        <v>9502</v>
      </c>
      <c r="C4513" s="404" t="s">
        <v>9503</v>
      </c>
      <c r="D4513" s="404" t="s">
        <v>9484</v>
      </c>
      <c r="E4513" s="404" t="s">
        <v>9485</v>
      </c>
      <c r="F4513" s="404" t="s">
        <v>6131</v>
      </c>
      <c r="G4513" s="367" t="s">
        <v>5333</v>
      </c>
      <c r="H4513" s="400" t="s">
        <v>5108</v>
      </c>
    </row>
    <row r="4514" spans="2:8" s="41" customFormat="1">
      <c r="B4514" s="403" t="s">
        <v>9504</v>
      </c>
      <c r="C4514" s="404" t="s">
        <v>9505</v>
      </c>
      <c r="D4514" s="404" t="s">
        <v>9484</v>
      </c>
      <c r="E4514" s="404" t="s">
        <v>9485</v>
      </c>
      <c r="F4514" s="404" t="s">
        <v>6131</v>
      </c>
      <c r="G4514" s="367" t="s">
        <v>5333</v>
      </c>
      <c r="H4514" s="400" t="s">
        <v>5108</v>
      </c>
    </row>
    <row r="4515" spans="2:8" s="41" customFormat="1">
      <c r="B4515" s="403" t="s">
        <v>9506</v>
      </c>
      <c r="C4515" s="404" t="s">
        <v>9507</v>
      </c>
      <c r="D4515" s="404" t="s">
        <v>9484</v>
      </c>
      <c r="E4515" s="404" t="s">
        <v>9485</v>
      </c>
      <c r="F4515" s="404" t="s">
        <v>6131</v>
      </c>
      <c r="G4515" s="367" t="s">
        <v>5333</v>
      </c>
      <c r="H4515" s="400" t="s">
        <v>5108</v>
      </c>
    </row>
    <row r="4516" spans="2:8" s="41" customFormat="1">
      <c r="B4516" s="403" t="s">
        <v>9508</v>
      </c>
      <c r="C4516" s="404" t="s">
        <v>9509</v>
      </c>
      <c r="D4516" s="404" t="s">
        <v>9484</v>
      </c>
      <c r="E4516" s="404" t="s">
        <v>9485</v>
      </c>
      <c r="F4516" s="404" t="s">
        <v>6131</v>
      </c>
      <c r="G4516" s="367" t="s">
        <v>5333</v>
      </c>
      <c r="H4516" s="400" t="s">
        <v>5108</v>
      </c>
    </row>
    <row r="4517" spans="2:8" s="41" customFormat="1">
      <c r="B4517" s="403" t="s">
        <v>9510</v>
      </c>
      <c r="C4517" s="404" t="s">
        <v>9511</v>
      </c>
      <c r="D4517" s="404" t="s">
        <v>9484</v>
      </c>
      <c r="E4517" s="404" t="s">
        <v>9485</v>
      </c>
      <c r="F4517" s="404" t="s">
        <v>6131</v>
      </c>
      <c r="G4517" s="367" t="s">
        <v>5333</v>
      </c>
      <c r="H4517" s="400" t="s">
        <v>5108</v>
      </c>
    </row>
    <row r="4518" spans="2:8" s="41" customFormat="1">
      <c r="B4518" s="403" t="s">
        <v>9512</v>
      </c>
      <c r="C4518" s="404" t="s">
        <v>9513</v>
      </c>
      <c r="D4518" s="404" t="s">
        <v>9484</v>
      </c>
      <c r="E4518" s="404" t="s">
        <v>9485</v>
      </c>
      <c r="F4518" s="404" t="s">
        <v>6131</v>
      </c>
      <c r="G4518" s="367" t="s">
        <v>5333</v>
      </c>
      <c r="H4518" s="400" t="s">
        <v>5108</v>
      </c>
    </row>
    <row r="4519" spans="2:8" s="41" customFormat="1">
      <c r="B4519" s="403" t="s">
        <v>9514</v>
      </c>
      <c r="C4519" s="404" t="s">
        <v>9515</v>
      </c>
      <c r="D4519" s="404" t="s">
        <v>9516</v>
      </c>
      <c r="E4519" s="404" t="s">
        <v>9517</v>
      </c>
      <c r="F4519" s="404" t="s">
        <v>6131</v>
      </c>
      <c r="G4519" s="367" t="s">
        <v>5185</v>
      </c>
      <c r="H4519" s="400" t="s">
        <v>5186</v>
      </c>
    </row>
    <row r="4520" spans="2:8" s="41" customFormat="1">
      <c r="B4520" s="403" t="s">
        <v>9518</v>
      </c>
      <c r="C4520" s="404" t="s">
        <v>9519</v>
      </c>
      <c r="D4520" s="404" t="s">
        <v>9516</v>
      </c>
      <c r="E4520" s="404" t="s">
        <v>9517</v>
      </c>
      <c r="F4520" s="404" t="s">
        <v>6131</v>
      </c>
      <c r="G4520" s="367" t="s">
        <v>5185</v>
      </c>
      <c r="H4520" s="400" t="s">
        <v>5186</v>
      </c>
    </row>
    <row r="4521" spans="2:8" s="41" customFormat="1">
      <c r="B4521" s="403" t="s">
        <v>9520</v>
      </c>
      <c r="C4521" s="404" t="s">
        <v>9521</v>
      </c>
      <c r="D4521" s="404" t="s">
        <v>9516</v>
      </c>
      <c r="E4521" s="404" t="s">
        <v>9517</v>
      </c>
      <c r="F4521" s="404" t="s">
        <v>6131</v>
      </c>
      <c r="G4521" s="367" t="s">
        <v>5185</v>
      </c>
      <c r="H4521" s="400" t="s">
        <v>5186</v>
      </c>
    </row>
    <row r="4522" spans="2:8" s="41" customFormat="1">
      <c r="B4522" s="403" t="s">
        <v>9522</v>
      </c>
      <c r="C4522" s="404" t="s">
        <v>9523</v>
      </c>
      <c r="D4522" s="404" t="s">
        <v>9516</v>
      </c>
      <c r="E4522" s="404" t="s">
        <v>9517</v>
      </c>
      <c r="F4522" s="404" t="s">
        <v>6131</v>
      </c>
      <c r="G4522" s="367" t="s">
        <v>5185</v>
      </c>
      <c r="H4522" s="400" t="s">
        <v>5186</v>
      </c>
    </row>
    <row r="4523" spans="2:8" s="41" customFormat="1">
      <c r="B4523" s="403" t="s">
        <v>9524</v>
      </c>
      <c r="C4523" s="404" t="s">
        <v>9525</v>
      </c>
      <c r="D4523" s="404" t="s">
        <v>9516</v>
      </c>
      <c r="E4523" s="404" t="s">
        <v>9517</v>
      </c>
      <c r="F4523" s="404" t="s">
        <v>6131</v>
      </c>
      <c r="G4523" s="367" t="s">
        <v>5185</v>
      </c>
      <c r="H4523" s="400" t="s">
        <v>5186</v>
      </c>
    </row>
    <row r="4524" spans="2:8" s="41" customFormat="1">
      <c r="B4524" s="403" t="s">
        <v>9526</v>
      </c>
      <c r="C4524" s="404" t="s">
        <v>9527</v>
      </c>
      <c r="D4524" s="404" t="s">
        <v>9516</v>
      </c>
      <c r="E4524" s="404" t="s">
        <v>9517</v>
      </c>
      <c r="F4524" s="404" t="s">
        <v>6131</v>
      </c>
      <c r="G4524" s="367" t="s">
        <v>5182</v>
      </c>
      <c r="H4524" s="400" t="s">
        <v>5108</v>
      </c>
    </row>
    <row r="4525" spans="2:8" s="41" customFormat="1">
      <c r="B4525" s="403" t="s">
        <v>9528</v>
      </c>
      <c r="C4525" s="404" t="s">
        <v>9529</v>
      </c>
      <c r="D4525" s="404" t="s">
        <v>9516</v>
      </c>
      <c r="E4525" s="404" t="s">
        <v>9517</v>
      </c>
      <c r="F4525" s="404" t="s">
        <v>6131</v>
      </c>
      <c r="G4525" s="367" t="s">
        <v>5182</v>
      </c>
      <c r="H4525" s="400" t="s">
        <v>5108</v>
      </c>
    </row>
    <row r="4526" spans="2:8" s="41" customFormat="1">
      <c r="B4526" s="403" t="s">
        <v>9530</v>
      </c>
      <c r="C4526" s="404" t="s">
        <v>9531</v>
      </c>
      <c r="D4526" s="404" t="s">
        <v>9516</v>
      </c>
      <c r="E4526" s="404" t="s">
        <v>9517</v>
      </c>
      <c r="F4526" s="404" t="s">
        <v>6131</v>
      </c>
      <c r="G4526" s="367" t="s">
        <v>5182</v>
      </c>
      <c r="H4526" s="400" t="s">
        <v>5108</v>
      </c>
    </row>
    <row r="4527" spans="2:8" s="41" customFormat="1">
      <c r="B4527" s="403" t="s">
        <v>9532</v>
      </c>
      <c r="C4527" s="404" t="s">
        <v>9533</v>
      </c>
      <c r="D4527" s="404" t="s">
        <v>9516</v>
      </c>
      <c r="E4527" s="404" t="s">
        <v>9517</v>
      </c>
      <c r="F4527" s="404" t="s">
        <v>6131</v>
      </c>
      <c r="G4527" s="367" t="s">
        <v>5185</v>
      </c>
      <c r="H4527" s="400" t="s">
        <v>5186</v>
      </c>
    </row>
    <row r="4528" spans="2:8" s="41" customFormat="1">
      <c r="B4528" s="403" t="s">
        <v>9534</v>
      </c>
      <c r="C4528" s="404" t="s">
        <v>9535</v>
      </c>
      <c r="D4528" s="404" t="s">
        <v>9516</v>
      </c>
      <c r="E4528" s="404" t="s">
        <v>9517</v>
      </c>
      <c r="F4528" s="404" t="s">
        <v>6131</v>
      </c>
      <c r="G4528" s="367" t="s">
        <v>5185</v>
      </c>
      <c r="H4528" s="400" t="s">
        <v>5186</v>
      </c>
    </row>
    <row r="4529" spans="2:8" s="41" customFormat="1">
      <c r="B4529" s="403" t="s">
        <v>9536</v>
      </c>
      <c r="C4529" s="404" t="s">
        <v>9537</v>
      </c>
      <c r="D4529" s="404" t="s">
        <v>9516</v>
      </c>
      <c r="E4529" s="404" t="s">
        <v>9517</v>
      </c>
      <c r="F4529" s="404" t="s">
        <v>6131</v>
      </c>
      <c r="G4529" s="367" t="s">
        <v>5185</v>
      </c>
      <c r="H4529" s="400" t="s">
        <v>5186</v>
      </c>
    </row>
    <row r="4530" spans="2:8" s="41" customFormat="1">
      <c r="B4530" s="403" t="s">
        <v>9538</v>
      </c>
      <c r="C4530" s="404" t="s">
        <v>9539</v>
      </c>
      <c r="D4530" s="404" t="s">
        <v>9540</v>
      </c>
      <c r="E4530" s="404" t="s">
        <v>9541</v>
      </c>
      <c r="F4530" s="404" t="s">
        <v>6131</v>
      </c>
      <c r="G4530" s="367" t="s">
        <v>5185</v>
      </c>
      <c r="H4530" s="400" t="s">
        <v>5186</v>
      </c>
    </row>
    <row r="4531" spans="2:8" s="41" customFormat="1">
      <c r="B4531" s="403" t="s">
        <v>9542</v>
      </c>
      <c r="C4531" s="404" t="s">
        <v>9543</v>
      </c>
      <c r="D4531" s="404" t="s">
        <v>9540</v>
      </c>
      <c r="E4531" s="404" t="s">
        <v>9541</v>
      </c>
      <c r="F4531" s="404" t="s">
        <v>6131</v>
      </c>
      <c r="G4531" s="367" t="s">
        <v>5185</v>
      </c>
      <c r="H4531" s="400" t="s">
        <v>5186</v>
      </c>
    </row>
    <row r="4532" spans="2:8" s="41" customFormat="1">
      <c r="B4532" s="403" t="s">
        <v>9544</v>
      </c>
      <c r="C4532" s="404" t="s">
        <v>9545</v>
      </c>
      <c r="D4532" s="404" t="s">
        <v>9540</v>
      </c>
      <c r="E4532" s="404" t="s">
        <v>9541</v>
      </c>
      <c r="F4532" s="404" t="s">
        <v>6131</v>
      </c>
      <c r="G4532" s="367" t="s">
        <v>5185</v>
      </c>
      <c r="H4532" s="400" t="s">
        <v>5186</v>
      </c>
    </row>
    <row r="4533" spans="2:8" s="41" customFormat="1">
      <c r="B4533" s="403" t="s">
        <v>9546</v>
      </c>
      <c r="C4533" s="404" t="s">
        <v>9547</v>
      </c>
      <c r="D4533" s="404" t="s">
        <v>9540</v>
      </c>
      <c r="E4533" s="404" t="s">
        <v>9541</v>
      </c>
      <c r="F4533" s="404" t="s">
        <v>6131</v>
      </c>
      <c r="G4533" s="367" t="s">
        <v>5185</v>
      </c>
      <c r="H4533" s="400" t="s">
        <v>5186</v>
      </c>
    </row>
    <row r="4534" spans="2:8" s="41" customFormat="1">
      <c r="B4534" s="403" t="s">
        <v>9548</v>
      </c>
      <c r="C4534" s="404" t="s">
        <v>9549</v>
      </c>
      <c r="D4534" s="404" t="s">
        <v>9540</v>
      </c>
      <c r="E4534" s="404" t="s">
        <v>9541</v>
      </c>
      <c r="F4534" s="404" t="s">
        <v>6131</v>
      </c>
      <c r="G4534" s="367" t="s">
        <v>5185</v>
      </c>
      <c r="H4534" s="400" t="s">
        <v>5186</v>
      </c>
    </row>
    <row r="4535" spans="2:8" s="41" customFormat="1">
      <c r="B4535" s="403" t="s">
        <v>9550</v>
      </c>
      <c r="C4535" s="404" t="s">
        <v>9551</v>
      </c>
      <c r="D4535" s="404" t="s">
        <v>9540</v>
      </c>
      <c r="E4535" s="404" t="s">
        <v>9541</v>
      </c>
      <c r="F4535" s="404" t="s">
        <v>6131</v>
      </c>
      <c r="G4535" s="367" t="s">
        <v>5185</v>
      </c>
      <c r="H4535" s="400" t="s">
        <v>5186</v>
      </c>
    </row>
    <row r="4536" spans="2:8" s="41" customFormat="1">
      <c r="B4536" s="403" t="s">
        <v>9552</v>
      </c>
      <c r="C4536" s="404" t="s">
        <v>9553</v>
      </c>
      <c r="D4536" s="404" t="s">
        <v>9540</v>
      </c>
      <c r="E4536" s="404" t="s">
        <v>9541</v>
      </c>
      <c r="F4536" s="404" t="s">
        <v>6131</v>
      </c>
      <c r="G4536" s="367" t="s">
        <v>5185</v>
      </c>
      <c r="H4536" s="400" t="s">
        <v>5186</v>
      </c>
    </row>
    <row r="4537" spans="2:8" s="41" customFormat="1">
      <c r="B4537" s="403" t="s">
        <v>9554</v>
      </c>
      <c r="C4537" s="404" t="s">
        <v>9555</v>
      </c>
      <c r="D4537" s="404" t="s">
        <v>9540</v>
      </c>
      <c r="E4537" s="404" t="s">
        <v>9541</v>
      </c>
      <c r="F4537" s="404" t="s">
        <v>6131</v>
      </c>
      <c r="G4537" s="367" t="s">
        <v>5185</v>
      </c>
      <c r="H4537" s="400" t="s">
        <v>5186</v>
      </c>
    </row>
    <row r="4538" spans="2:8" s="41" customFormat="1">
      <c r="B4538" s="403" t="s">
        <v>9556</v>
      </c>
      <c r="C4538" s="404" t="s">
        <v>9557</v>
      </c>
      <c r="D4538" s="404" t="s">
        <v>9540</v>
      </c>
      <c r="E4538" s="404" t="s">
        <v>9541</v>
      </c>
      <c r="F4538" s="404" t="s">
        <v>6131</v>
      </c>
      <c r="G4538" s="367" t="s">
        <v>5185</v>
      </c>
      <c r="H4538" s="400" t="s">
        <v>5186</v>
      </c>
    </row>
    <row r="4539" spans="2:8" s="41" customFormat="1">
      <c r="B4539" s="403" t="s">
        <v>9558</v>
      </c>
      <c r="C4539" s="404" t="s">
        <v>9559</v>
      </c>
      <c r="D4539" s="404" t="s">
        <v>9540</v>
      </c>
      <c r="E4539" s="404" t="s">
        <v>9541</v>
      </c>
      <c r="F4539" s="404" t="s">
        <v>6131</v>
      </c>
      <c r="G4539" s="367" t="s">
        <v>5185</v>
      </c>
      <c r="H4539" s="400" t="s">
        <v>5186</v>
      </c>
    </row>
    <row r="4540" spans="2:8" s="41" customFormat="1">
      <c r="B4540" s="403" t="s">
        <v>9560</v>
      </c>
      <c r="C4540" s="404" t="s">
        <v>9561</v>
      </c>
      <c r="D4540" s="404" t="s">
        <v>9562</v>
      </c>
      <c r="E4540" s="404" t="s">
        <v>9563</v>
      </c>
      <c r="F4540" s="404" t="s">
        <v>6131</v>
      </c>
      <c r="G4540" s="367" t="s">
        <v>5333</v>
      </c>
      <c r="H4540" s="400" t="s">
        <v>5108</v>
      </c>
    </row>
    <row r="4541" spans="2:8" s="41" customFormat="1">
      <c r="B4541" s="403" t="s">
        <v>9564</v>
      </c>
      <c r="C4541" s="404" t="s">
        <v>9565</v>
      </c>
      <c r="D4541" s="404" t="s">
        <v>9562</v>
      </c>
      <c r="E4541" s="404" t="s">
        <v>9563</v>
      </c>
      <c r="F4541" s="404" t="s">
        <v>6131</v>
      </c>
      <c r="G4541" s="367" t="s">
        <v>5333</v>
      </c>
      <c r="H4541" s="400" t="s">
        <v>5108</v>
      </c>
    </row>
    <row r="4542" spans="2:8" s="41" customFormat="1">
      <c r="B4542" s="403" t="s">
        <v>9566</v>
      </c>
      <c r="C4542" s="404" t="s">
        <v>9567</v>
      </c>
      <c r="D4542" s="404" t="s">
        <v>9562</v>
      </c>
      <c r="E4542" s="404" t="s">
        <v>9563</v>
      </c>
      <c r="F4542" s="404" t="s">
        <v>6131</v>
      </c>
      <c r="G4542" s="367" t="s">
        <v>5333</v>
      </c>
      <c r="H4542" s="400" t="s">
        <v>5108</v>
      </c>
    </row>
    <row r="4543" spans="2:8" s="41" customFormat="1">
      <c r="B4543" s="403" t="s">
        <v>9568</v>
      </c>
      <c r="C4543" s="404" t="s">
        <v>9569</v>
      </c>
      <c r="D4543" s="404" t="s">
        <v>9562</v>
      </c>
      <c r="E4543" s="404" t="s">
        <v>9563</v>
      </c>
      <c r="F4543" s="404" t="s">
        <v>6131</v>
      </c>
      <c r="G4543" s="367" t="s">
        <v>5333</v>
      </c>
      <c r="H4543" s="400" t="s">
        <v>5108</v>
      </c>
    </row>
    <row r="4544" spans="2:8" s="41" customFormat="1">
      <c r="B4544" s="403" t="s">
        <v>9570</v>
      </c>
      <c r="C4544" s="404" t="s">
        <v>9571</v>
      </c>
      <c r="D4544" s="404" t="s">
        <v>9562</v>
      </c>
      <c r="E4544" s="404" t="s">
        <v>9563</v>
      </c>
      <c r="F4544" s="404" t="s">
        <v>6131</v>
      </c>
      <c r="G4544" s="367" t="s">
        <v>5333</v>
      </c>
      <c r="H4544" s="400" t="s">
        <v>5108</v>
      </c>
    </row>
    <row r="4545" spans="2:8" s="41" customFormat="1">
      <c r="B4545" s="403" t="s">
        <v>9572</v>
      </c>
      <c r="C4545" s="404" t="s">
        <v>9573</v>
      </c>
      <c r="D4545" s="404" t="s">
        <v>9562</v>
      </c>
      <c r="E4545" s="404" t="s">
        <v>9563</v>
      </c>
      <c r="F4545" s="404" t="s">
        <v>6131</v>
      </c>
      <c r="G4545" s="367" t="s">
        <v>5333</v>
      </c>
      <c r="H4545" s="400" t="s">
        <v>5108</v>
      </c>
    </row>
    <row r="4546" spans="2:8" s="41" customFormat="1">
      <c r="B4546" s="403" t="s">
        <v>9574</v>
      </c>
      <c r="C4546" s="404" t="s">
        <v>9575</v>
      </c>
      <c r="D4546" s="404" t="s">
        <v>9562</v>
      </c>
      <c r="E4546" s="404" t="s">
        <v>9563</v>
      </c>
      <c r="F4546" s="404" t="s">
        <v>6131</v>
      </c>
      <c r="G4546" s="367" t="s">
        <v>5333</v>
      </c>
      <c r="H4546" s="400" t="s">
        <v>5108</v>
      </c>
    </row>
    <row r="4547" spans="2:8" s="41" customFormat="1">
      <c r="B4547" s="403" t="s">
        <v>9576</v>
      </c>
      <c r="C4547" s="404" t="s">
        <v>9577</v>
      </c>
      <c r="D4547" s="404" t="s">
        <v>9562</v>
      </c>
      <c r="E4547" s="404" t="s">
        <v>9563</v>
      </c>
      <c r="F4547" s="404" t="s">
        <v>6131</v>
      </c>
      <c r="G4547" s="367" t="s">
        <v>5333</v>
      </c>
      <c r="H4547" s="400" t="s">
        <v>5108</v>
      </c>
    </row>
    <row r="4548" spans="2:8" s="41" customFormat="1">
      <c r="B4548" s="403" t="s">
        <v>9578</v>
      </c>
      <c r="C4548" s="404" t="s">
        <v>9579</v>
      </c>
      <c r="D4548" s="404" t="s">
        <v>9562</v>
      </c>
      <c r="E4548" s="404" t="s">
        <v>9563</v>
      </c>
      <c r="F4548" s="404" t="s">
        <v>6131</v>
      </c>
      <c r="G4548" s="367" t="s">
        <v>5333</v>
      </c>
      <c r="H4548" s="400" t="s">
        <v>5108</v>
      </c>
    </row>
    <row r="4549" spans="2:8" s="41" customFormat="1">
      <c r="B4549" s="403" t="s">
        <v>9580</v>
      </c>
      <c r="C4549" s="404" t="s">
        <v>9581</v>
      </c>
      <c r="D4549" s="404" t="s">
        <v>9562</v>
      </c>
      <c r="E4549" s="404" t="s">
        <v>9563</v>
      </c>
      <c r="F4549" s="404" t="s">
        <v>6131</v>
      </c>
      <c r="G4549" s="367" t="s">
        <v>5333</v>
      </c>
      <c r="H4549" s="400" t="s">
        <v>5108</v>
      </c>
    </row>
    <row r="4550" spans="2:8" s="41" customFormat="1">
      <c r="B4550" s="403" t="s">
        <v>9582</v>
      </c>
      <c r="C4550" s="404" t="s">
        <v>9583</v>
      </c>
      <c r="D4550" s="404" t="s">
        <v>9562</v>
      </c>
      <c r="E4550" s="404" t="s">
        <v>9563</v>
      </c>
      <c r="F4550" s="404" t="s">
        <v>6131</v>
      </c>
      <c r="G4550" s="367" t="s">
        <v>5333</v>
      </c>
      <c r="H4550" s="400" t="s">
        <v>5108</v>
      </c>
    </row>
    <row r="4551" spans="2:8" s="41" customFormat="1">
      <c r="B4551" s="403" t="s">
        <v>9584</v>
      </c>
      <c r="C4551" s="404" t="s">
        <v>9585</v>
      </c>
      <c r="D4551" s="404" t="s">
        <v>9562</v>
      </c>
      <c r="E4551" s="404" t="s">
        <v>9563</v>
      </c>
      <c r="F4551" s="404" t="s">
        <v>6131</v>
      </c>
      <c r="G4551" s="367" t="s">
        <v>5333</v>
      </c>
      <c r="H4551" s="400" t="s">
        <v>5108</v>
      </c>
    </row>
    <row r="4552" spans="2:8" s="41" customFormat="1">
      <c r="B4552" s="403" t="s">
        <v>9586</v>
      </c>
      <c r="C4552" s="404" t="s">
        <v>9587</v>
      </c>
      <c r="D4552" s="404" t="s">
        <v>9562</v>
      </c>
      <c r="E4552" s="404" t="s">
        <v>9563</v>
      </c>
      <c r="F4552" s="404" t="s">
        <v>6131</v>
      </c>
      <c r="G4552" s="367" t="s">
        <v>5333</v>
      </c>
      <c r="H4552" s="400" t="s">
        <v>5108</v>
      </c>
    </row>
    <row r="4553" spans="2:8" s="41" customFormat="1">
      <c r="B4553" s="403" t="s">
        <v>9588</v>
      </c>
      <c r="C4553" s="404" t="s">
        <v>9589</v>
      </c>
      <c r="D4553" s="404" t="s">
        <v>9562</v>
      </c>
      <c r="E4553" s="404" t="s">
        <v>9563</v>
      </c>
      <c r="F4553" s="404" t="s">
        <v>6131</v>
      </c>
      <c r="G4553" s="367" t="s">
        <v>5333</v>
      </c>
      <c r="H4553" s="400" t="s">
        <v>5108</v>
      </c>
    </row>
    <row r="4554" spans="2:8" s="41" customFormat="1">
      <c r="B4554" s="403" t="s">
        <v>9590</v>
      </c>
      <c r="C4554" s="404" t="s">
        <v>9591</v>
      </c>
      <c r="D4554" s="404" t="s">
        <v>9562</v>
      </c>
      <c r="E4554" s="404" t="s">
        <v>9563</v>
      </c>
      <c r="F4554" s="404" t="s">
        <v>6131</v>
      </c>
      <c r="G4554" s="367" t="s">
        <v>5333</v>
      </c>
      <c r="H4554" s="400" t="s">
        <v>5108</v>
      </c>
    </row>
    <row r="4555" spans="2:8" s="41" customFormat="1">
      <c r="B4555" s="403" t="s">
        <v>9592</v>
      </c>
      <c r="C4555" s="404" t="s">
        <v>9593</v>
      </c>
      <c r="D4555" s="404" t="s">
        <v>9594</v>
      </c>
      <c r="E4555" s="404" t="s">
        <v>9595</v>
      </c>
      <c r="F4555" s="404" t="s">
        <v>6131</v>
      </c>
      <c r="G4555" s="367" t="s">
        <v>5185</v>
      </c>
      <c r="H4555" s="400" t="s">
        <v>5186</v>
      </c>
    </row>
    <row r="4556" spans="2:8" s="41" customFormat="1">
      <c r="B4556" s="403" t="s">
        <v>9596</v>
      </c>
      <c r="C4556" s="404" t="s">
        <v>9597</v>
      </c>
      <c r="D4556" s="404" t="s">
        <v>9594</v>
      </c>
      <c r="E4556" s="404" t="s">
        <v>9595</v>
      </c>
      <c r="F4556" s="404" t="s">
        <v>6131</v>
      </c>
      <c r="G4556" s="367" t="s">
        <v>5185</v>
      </c>
      <c r="H4556" s="400" t="s">
        <v>5186</v>
      </c>
    </row>
    <row r="4557" spans="2:8" s="41" customFormat="1">
      <c r="B4557" s="403" t="s">
        <v>9598</v>
      </c>
      <c r="C4557" s="404" t="s">
        <v>9599</v>
      </c>
      <c r="D4557" s="404" t="s">
        <v>9594</v>
      </c>
      <c r="E4557" s="404" t="s">
        <v>9595</v>
      </c>
      <c r="F4557" s="404" t="s">
        <v>6131</v>
      </c>
      <c r="G4557" s="367" t="s">
        <v>5185</v>
      </c>
      <c r="H4557" s="400" t="s">
        <v>5186</v>
      </c>
    </row>
    <row r="4558" spans="2:8" s="41" customFormat="1">
      <c r="B4558" s="403" t="s">
        <v>9600</v>
      </c>
      <c r="C4558" s="404" t="s">
        <v>9601</v>
      </c>
      <c r="D4558" s="404" t="s">
        <v>9594</v>
      </c>
      <c r="E4558" s="404" t="s">
        <v>9595</v>
      </c>
      <c r="F4558" s="404" t="s">
        <v>6131</v>
      </c>
      <c r="G4558" s="367" t="s">
        <v>5107</v>
      </c>
      <c r="H4558" s="400" t="s">
        <v>5108</v>
      </c>
    </row>
    <row r="4559" spans="2:8" s="41" customFormat="1">
      <c r="B4559" s="403" t="s">
        <v>9602</v>
      </c>
      <c r="C4559" s="404" t="s">
        <v>9603</v>
      </c>
      <c r="D4559" s="404" t="s">
        <v>9594</v>
      </c>
      <c r="E4559" s="404" t="s">
        <v>9595</v>
      </c>
      <c r="F4559" s="404" t="s">
        <v>6131</v>
      </c>
      <c r="G4559" s="367" t="s">
        <v>5107</v>
      </c>
      <c r="H4559" s="400" t="s">
        <v>5108</v>
      </c>
    </row>
    <row r="4560" spans="2:8" s="41" customFormat="1">
      <c r="B4560" s="403" t="s">
        <v>9604</v>
      </c>
      <c r="C4560" s="404" t="s">
        <v>9605</v>
      </c>
      <c r="D4560" s="404" t="s">
        <v>9594</v>
      </c>
      <c r="E4560" s="404" t="s">
        <v>9595</v>
      </c>
      <c r="F4560" s="404" t="s">
        <v>6131</v>
      </c>
      <c r="G4560" s="367" t="s">
        <v>5107</v>
      </c>
      <c r="H4560" s="400" t="s">
        <v>5108</v>
      </c>
    </row>
    <row r="4561" spans="2:8" s="41" customFormat="1">
      <c r="B4561" s="403" t="s">
        <v>9606</v>
      </c>
      <c r="C4561" s="404" t="s">
        <v>9607</v>
      </c>
      <c r="D4561" s="404" t="s">
        <v>9594</v>
      </c>
      <c r="E4561" s="404" t="s">
        <v>9595</v>
      </c>
      <c r="F4561" s="404" t="s">
        <v>6131</v>
      </c>
      <c r="G4561" s="367" t="s">
        <v>5107</v>
      </c>
      <c r="H4561" s="400" t="s">
        <v>5108</v>
      </c>
    </row>
    <row r="4562" spans="2:8" s="41" customFormat="1">
      <c r="B4562" s="403" t="s">
        <v>9608</v>
      </c>
      <c r="C4562" s="404" t="s">
        <v>9609</v>
      </c>
      <c r="D4562" s="404" t="s">
        <v>9594</v>
      </c>
      <c r="E4562" s="404" t="s">
        <v>9595</v>
      </c>
      <c r="F4562" s="404" t="s">
        <v>6131</v>
      </c>
      <c r="G4562" s="367" t="s">
        <v>5185</v>
      </c>
      <c r="H4562" s="400" t="s">
        <v>5186</v>
      </c>
    </row>
    <row r="4563" spans="2:8" s="41" customFormat="1">
      <c r="B4563" s="403" t="s">
        <v>9610</v>
      </c>
      <c r="C4563" s="404" t="s">
        <v>9611</v>
      </c>
      <c r="D4563" s="404" t="s">
        <v>9594</v>
      </c>
      <c r="E4563" s="404" t="s">
        <v>9595</v>
      </c>
      <c r="F4563" s="404" t="s">
        <v>6131</v>
      </c>
      <c r="G4563" s="367" t="s">
        <v>5185</v>
      </c>
      <c r="H4563" s="400" t="s">
        <v>5186</v>
      </c>
    </row>
    <row r="4564" spans="2:8" s="41" customFormat="1">
      <c r="B4564" s="403" t="s">
        <v>9612</v>
      </c>
      <c r="C4564" s="404" t="s">
        <v>9613</v>
      </c>
      <c r="D4564" s="404" t="s">
        <v>9594</v>
      </c>
      <c r="E4564" s="404" t="s">
        <v>9595</v>
      </c>
      <c r="F4564" s="404" t="s">
        <v>6131</v>
      </c>
      <c r="G4564" s="367" t="s">
        <v>5185</v>
      </c>
      <c r="H4564" s="400" t="s">
        <v>5186</v>
      </c>
    </row>
    <row r="4565" spans="2:8" s="41" customFormat="1">
      <c r="B4565" s="403" t="s">
        <v>9614</v>
      </c>
      <c r="C4565" s="404" t="s">
        <v>9615</v>
      </c>
      <c r="D4565" s="404" t="s">
        <v>9594</v>
      </c>
      <c r="E4565" s="404" t="s">
        <v>9595</v>
      </c>
      <c r="F4565" s="404" t="s">
        <v>6131</v>
      </c>
      <c r="G4565" s="367" t="s">
        <v>5185</v>
      </c>
      <c r="H4565" s="400" t="s">
        <v>5186</v>
      </c>
    </row>
    <row r="4566" spans="2:8" s="41" customFormat="1">
      <c r="B4566" s="403" t="s">
        <v>9616</v>
      </c>
      <c r="C4566" s="404" t="s">
        <v>9617</v>
      </c>
      <c r="D4566" s="404" t="s">
        <v>9594</v>
      </c>
      <c r="E4566" s="404" t="s">
        <v>9595</v>
      </c>
      <c r="F4566" s="404" t="s">
        <v>6131</v>
      </c>
      <c r="G4566" s="367" t="s">
        <v>5185</v>
      </c>
      <c r="H4566" s="400" t="s">
        <v>5186</v>
      </c>
    </row>
    <row r="4567" spans="2:8" s="41" customFormat="1">
      <c r="B4567" s="403" t="s">
        <v>9618</v>
      </c>
      <c r="C4567" s="404" t="s">
        <v>9619</v>
      </c>
      <c r="D4567" s="404" t="s">
        <v>9594</v>
      </c>
      <c r="E4567" s="404" t="s">
        <v>9595</v>
      </c>
      <c r="F4567" s="404" t="s">
        <v>6131</v>
      </c>
      <c r="G4567" s="367" t="s">
        <v>5185</v>
      </c>
      <c r="H4567" s="400" t="s">
        <v>5186</v>
      </c>
    </row>
    <row r="4568" spans="2:8" s="41" customFormat="1">
      <c r="B4568" s="403" t="s">
        <v>9620</v>
      </c>
      <c r="C4568" s="404" t="s">
        <v>9621</v>
      </c>
      <c r="D4568" s="404" t="s">
        <v>9594</v>
      </c>
      <c r="E4568" s="404" t="s">
        <v>9595</v>
      </c>
      <c r="F4568" s="404" t="s">
        <v>6131</v>
      </c>
      <c r="G4568" s="367" t="s">
        <v>5185</v>
      </c>
      <c r="H4568" s="400" t="s">
        <v>5186</v>
      </c>
    </row>
    <row r="4569" spans="2:8" s="41" customFormat="1">
      <c r="B4569" s="403" t="s">
        <v>9622</v>
      </c>
      <c r="C4569" s="404" t="s">
        <v>9623</v>
      </c>
      <c r="D4569" s="404" t="s">
        <v>9594</v>
      </c>
      <c r="E4569" s="404" t="s">
        <v>9595</v>
      </c>
      <c r="F4569" s="404" t="s">
        <v>6131</v>
      </c>
      <c r="G4569" s="367" t="s">
        <v>5185</v>
      </c>
      <c r="H4569" s="400" t="s">
        <v>5186</v>
      </c>
    </row>
    <row r="4570" spans="2:8" s="41" customFormat="1">
      <c r="B4570" s="403" t="s">
        <v>9624</v>
      </c>
      <c r="C4570" s="404" t="s">
        <v>9625</v>
      </c>
      <c r="D4570" s="404" t="s">
        <v>9626</v>
      </c>
      <c r="E4570" s="404" t="s">
        <v>9627</v>
      </c>
      <c r="F4570" s="404" t="s">
        <v>6131</v>
      </c>
      <c r="G4570" s="367" t="s">
        <v>5185</v>
      </c>
      <c r="H4570" s="400" t="s">
        <v>5186</v>
      </c>
    </row>
    <row r="4571" spans="2:8" s="41" customFormat="1">
      <c r="B4571" s="403" t="s">
        <v>9628</v>
      </c>
      <c r="C4571" s="404" t="s">
        <v>9629</v>
      </c>
      <c r="D4571" s="404" t="s">
        <v>9626</v>
      </c>
      <c r="E4571" s="404" t="s">
        <v>9627</v>
      </c>
      <c r="F4571" s="404" t="s">
        <v>6131</v>
      </c>
      <c r="G4571" s="367" t="s">
        <v>5182</v>
      </c>
      <c r="H4571" s="400" t="s">
        <v>5108</v>
      </c>
    </row>
    <row r="4572" spans="2:8" s="41" customFormat="1">
      <c r="B4572" s="403" t="s">
        <v>9630</v>
      </c>
      <c r="C4572" s="404" t="s">
        <v>9631</v>
      </c>
      <c r="D4572" s="404" t="s">
        <v>9626</v>
      </c>
      <c r="E4572" s="404" t="s">
        <v>9627</v>
      </c>
      <c r="F4572" s="404" t="s">
        <v>6131</v>
      </c>
      <c r="G4572" s="367" t="s">
        <v>5185</v>
      </c>
      <c r="H4572" s="400" t="s">
        <v>5186</v>
      </c>
    </row>
    <row r="4573" spans="2:8" s="41" customFormat="1">
      <c r="B4573" s="403" t="s">
        <v>9632</v>
      </c>
      <c r="C4573" s="404" t="s">
        <v>9633</v>
      </c>
      <c r="D4573" s="404" t="s">
        <v>9626</v>
      </c>
      <c r="E4573" s="404" t="s">
        <v>9627</v>
      </c>
      <c r="F4573" s="404" t="s">
        <v>6131</v>
      </c>
      <c r="G4573" s="367" t="s">
        <v>5185</v>
      </c>
      <c r="H4573" s="400" t="s">
        <v>5186</v>
      </c>
    </row>
    <row r="4574" spans="2:8" s="41" customFormat="1">
      <c r="B4574" s="403" t="s">
        <v>9634</v>
      </c>
      <c r="C4574" s="404" t="s">
        <v>9635</v>
      </c>
      <c r="D4574" s="404" t="s">
        <v>9626</v>
      </c>
      <c r="E4574" s="404" t="s">
        <v>9627</v>
      </c>
      <c r="F4574" s="404" t="s">
        <v>6131</v>
      </c>
      <c r="G4574" s="367" t="s">
        <v>5185</v>
      </c>
      <c r="H4574" s="400" t="s">
        <v>5186</v>
      </c>
    </row>
    <row r="4575" spans="2:8" s="41" customFormat="1">
      <c r="B4575" s="403" t="s">
        <v>9636</v>
      </c>
      <c r="C4575" s="404" t="s">
        <v>9637</v>
      </c>
      <c r="D4575" s="404" t="s">
        <v>9626</v>
      </c>
      <c r="E4575" s="404" t="s">
        <v>9627</v>
      </c>
      <c r="F4575" s="404" t="s">
        <v>6131</v>
      </c>
      <c r="G4575" s="367" t="s">
        <v>5185</v>
      </c>
      <c r="H4575" s="400" t="s">
        <v>5186</v>
      </c>
    </row>
    <row r="4576" spans="2:8" s="41" customFormat="1">
      <c r="B4576" s="403" t="s">
        <v>9638</v>
      </c>
      <c r="C4576" s="404" t="s">
        <v>9639</v>
      </c>
      <c r="D4576" s="404" t="s">
        <v>9626</v>
      </c>
      <c r="E4576" s="404" t="s">
        <v>9627</v>
      </c>
      <c r="F4576" s="404" t="s">
        <v>6131</v>
      </c>
      <c r="G4576" s="367" t="s">
        <v>5333</v>
      </c>
      <c r="H4576" s="400" t="s">
        <v>5108</v>
      </c>
    </row>
    <row r="4577" spans="2:8" s="41" customFormat="1">
      <c r="B4577" s="403" t="s">
        <v>9640</v>
      </c>
      <c r="C4577" s="404" t="s">
        <v>9641</v>
      </c>
      <c r="D4577" s="404" t="s">
        <v>9626</v>
      </c>
      <c r="E4577" s="404" t="s">
        <v>9627</v>
      </c>
      <c r="F4577" s="404" t="s">
        <v>6131</v>
      </c>
      <c r="G4577" s="367" t="s">
        <v>5185</v>
      </c>
      <c r="H4577" s="400" t="s">
        <v>5186</v>
      </c>
    </row>
    <row r="4578" spans="2:8" s="41" customFormat="1">
      <c r="B4578" s="403" t="s">
        <v>9642</v>
      </c>
      <c r="C4578" s="404" t="s">
        <v>9643</v>
      </c>
      <c r="D4578" s="404" t="s">
        <v>9626</v>
      </c>
      <c r="E4578" s="404" t="s">
        <v>9627</v>
      </c>
      <c r="F4578" s="404" t="s">
        <v>6131</v>
      </c>
      <c r="G4578" s="367" t="s">
        <v>5333</v>
      </c>
      <c r="H4578" s="400" t="s">
        <v>5108</v>
      </c>
    </row>
    <row r="4579" spans="2:8" s="41" customFormat="1">
      <c r="B4579" s="403" t="s">
        <v>9644</v>
      </c>
      <c r="C4579" s="404" t="s">
        <v>9645</v>
      </c>
      <c r="D4579" s="404" t="s">
        <v>9646</v>
      </c>
      <c r="E4579" s="404" t="s">
        <v>9647</v>
      </c>
      <c r="F4579" s="404" t="s">
        <v>123</v>
      </c>
      <c r="G4579" s="367" t="s">
        <v>5185</v>
      </c>
      <c r="H4579" s="400" t="s">
        <v>5186</v>
      </c>
    </row>
    <row r="4580" spans="2:8" s="41" customFormat="1">
      <c r="B4580" s="403" t="s">
        <v>9648</v>
      </c>
      <c r="C4580" s="404" t="s">
        <v>9649</v>
      </c>
      <c r="D4580" s="404" t="s">
        <v>9646</v>
      </c>
      <c r="E4580" s="404" t="s">
        <v>9647</v>
      </c>
      <c r="F4580" s="404" t="s">
        <v>123</v>
      </c>
      <c r="G4580" s="367" t="s">
        <v>5185</v>
      </c>
      <c r="H4580" s="400" t="s">
        <v>5186</v>
      </c>
    </row>
    <row r="4581" spans="2:8" s="41" customFormat="1">
      <c r="B4581" s="403" t="s">
        <v>9650</v>
      </c>
      <c r="C4581" s="404" t="s">
        <v>9651</v>
      </c>
      <c r="D4581" s="404" t="s">
        <v>9646</v>
      </c>
      <c r="E4581" s="404" t="s">
        <v>9647</v>
      </c>
      <c r="F4581" s="404" t="s">
        <v>123</v>
      </c>
      <c r="G4581" s="367" t="s">
        <v>5185</v>
      </c>
      <c r="H4581" s="400" t="s">
        <v>5186</v>
      </c>
    </row>
    <row r="4582" spans="2:8" s="41" customFormat="1">
      <c r="B4582" s="403" t="s">
        <v>9652</v>
      </c>
      <c r="C4582" s="404" t="s">
        <v>9653</v>
      </c>
      <c r="D4582" s="404" t="s">
        <v>9646</v>
      </c>
      <c r="E4582" s="404" t="s">
        <v>9647</v>
      </c>
      <c r="F4582" s="404" t="s">
        <v>123</v>
      </c>
      <c r="G4582" s="367" t="s">
        <v>5185</v>
      </c>
      <c r="H4582" s="400" t="s">
        <v>5186</v>
      </c>
    </row>
    <row r="4583" spans="2:8" s="41" customFormat="1">
      <c r="B4583" s="403" t="s">
        <v>9654</v>
      </c>
      <c r="C4583" s="404" t="s">
        <v>9655</v>
      </c>
      <c r="D4583" s="404" t="s">
        <v>9646</v>
      </c>
      <c r="E4583" s="404" t="s">
        <v>9647</v>
      </c>
      <c r="F4583" s="404" t="s">
        <v>123</v>
      </c>
      <c r="G4583" s="367" t="s">
        <v>5185</v>
      </c>
      <c r="H4583" s="400" t="s">
        <v>5186</v>
      </c>
    </row>
    <row r="4584" spans="2:8" s="41" customFormat="1">
      <c r="B4584" s="403" t="s">
        <v>9656</v>
      </c>
      <c r="C4584" s="404" t="s">
        <v>9657</v>
      </c>
      <c r="D4584" s="404" t="s">
        <v>9646</v>
      </c>
      <c r="E4584" s="404" t="s">
        <v>9647</v>
      </c>
      <c r="F4584" s="404" t="s">
        <v>123</v>
      </c>
      <c r="G4584" s="367" t="s">
        <v>5107</v>
      </c>
      <c r="H4584" s="400" t="s">
        <v>5108</v>
      </c>
    </row>
    <row r="4585" spans="2:8" s="41" customFormat="1">
      <c r="B4585" s="403" t="s">
        <v>9658</v>
      </c>
      <c r="C4585" s="404" t="s">
        <v>9659</v>
      </c>
      <c r="D4585" s="404" t="s">
        <v>9646</v>
      </c>
      <c r="E4585" s="404" t="s">
        <v>9647</v>
      </c>
      <c r="F4585" s="404" t="s">
        <v>123</v>
      </c>
      <c r="G4585" s="367" t="s">
        <v>5107</v>
      </c>
      <c r="H4585" s="400" t="s">
        <v>5108</v>
      </c>
    </row>
    <row r="4586" spans="2:8" s="41" customFormat="1">
      <c r="B4586" s="403" t="s">
        <v>9660</v>
      </c>
      <c r="C4586" s="404" t="s">
        <v>9661</v>
      </c>
      <c r="D4586" s="404" t="s">
        <v>9646</v>
      </c>
      <c r="E4586" s="404" t="s">
        <v>9647</v>
      </c>
      <c r="F4586" s="404" t="s">
        <v>123</v>
      </c>
      <c r="G4586" s="367" t="s">
        <v>5107</v>
      </c>
      <c r="H4586" s="400" t="s">
        <v>5108</v>
      </c>
    </row>
    <row r="4587" spans="2:8" s="41" customFormat="1">
      <c r="B4587" s="403" t="s">
        <v>9662</v>
      </c>
      <c r="C4587" s="404" t="s">
        <v>9663</v>
      </c>
      <c r="D4587" s="404" t="s">
        <v>9646</v>
      </c>
      <c r="E4587" s="404" t="s">
        <v>9647</v>
      </c>
      <c r="F4587" s="404" t="s">
        <v>123</v>
      </c>
      <c r="G4587" s="367" t="s">
        <v>5107</v>
      </c>
      <c r="H4587" s="400" t="s">
        <v>5108</v>
      </c>
    </row>
    <row r="4588" spans="2:8" s="41" customFormat="1">
      <c r="B4588" s="403" t="s">
        <v>9664</v>
      </c>
      <c r="C4588" s="404" t="s">
        <v>9665</v>
      </c>
      <c r="D4588" s="404" t="s">
        <v>9646</v>
      </c>
      <c r="E4588" s="404" t="s">
        <v>9647</v>
      </c>
      <c r="F4588" s="404" t="s">
        <v>123</v>
      </c>
      <c r="G4588" s="367" t="s">
        <v>5107</v>
      </c>
      <c r="H4588" s="400" t="s">
        <v>5108</v>
      </c>
    </row>
    <row r="4589" spans="2:8" s="41" customFormat="1">
      <c r="B4589" s="403" t="s">
        <v>9666</v>
      </c>
      <c r="C4589" s="404" t="s">
        <v>9667</v>
      </c>
      <c r="D4589" s="404" t="s">
        <v>9646</v>
      </c>
      <c r="E4589" s="404" t="s">
        <v>9647</v>
      </c>
      <c r="F4589" s="404" t="s">
        <v>123</v>
      </c>
      <c r="G4589" s="367" t="s">
        <v>5107</v>
      </c>
      <c r="H4589" s="400" t="s">
        <v>5108</v>
      </c>
    </row>
    <row r="4590" spans="2:8" s="41" customFormat="1">
      <c r="B4590" s="403" t="s">
        <v>9668</v>
      </c>
      <c r="C4590" s="404" t="s">
        <v>9669</v>
      </c>
      <c r="D4590" s="404" t="s">
        <v>9646</v>
      </c>
      <c r="E4590" s="404" t="s">
        <v>9647</v>
      </c>
      <c r="F4590" s="404" t="s">
        <v>123</v>
      </c>
      <c r="G4590" s="367" t="s">
        <v>5107</v>
      </c>
      <c r="H4590" s="400" t="s">
        <v>5108</v>
      </c>
    </row>
    <row r="4591" spans="2:8" s="41" customFormat="1">
      <c r="B4591" s="403" t="s">
        <v>9670</v>
      </c>
      <c r="C4591" s="404" t="s">
        <v>9671</v>
      </c>
      <c r="D4591" s="404" t="s">
        <v>9646</v>
      </c>
      <c r="E4591" s="404" t="s">
        <v>9647</v>
      </c>
      <c r="F4591" s="404" t="s">
        <v>123</v>
      </c>
      <c r="G4591" s="367" t="s">
        <v>5107</v>
      </c>
      <c r="H4591" s="400" t="s">
        <v>5108</v>
      </c>
    </row>
    <row r="4592" spans="2:8" s="41" customFormat="1">
      <c r="B4592" s="403" t="s">
        <v>9672</v>
      </c>
      <c r="C4592" s="404" t="s">
        <v>9673</v>
      </c>
      <c r="D4592" s="404" t="s">
        <v>9646</v>
      </c>
      <c r="E4592" s="404" t="s">
        <v>9647</v>
      </c>
      <c r="F4592" s="404" t="s">
        <v>123</v>
      </c>
      <c r="G4592" s="367" t="s">
        <v>5107</v>
      </c>
      <c r="H4592" s="400" t="s">
        <v>5108</v>
      </c>
    </row>
    <row r="4593" spans="2:8" s="41" customFormat="1">
      <c r="B4593" s="403" t="s">
        <v>9674</v>
      </c>
      <c r="C4593" s="404" t="s">
        <v>9675</v>
      </c>
      <c r="D4593" s="404" t="s">
        <v>9646</v>
      </c>
      <c r="E4593" s="404" t="s">
        <v>9647</v>
      </c>
      <c r="F4593" s="404" t="s">
        <v>123</v>
      </c>
      <c r="G4593" s="367" t="s">
        <v>5185</v>
      </c>
      <c r="H4593" s="400" t="s">
        <v>5186</v>
      </c>
    </row>
    <row r="4594" spans="2:8" s="41" customFormat="1">
      <c r="B4594" s="403" t="s">
        <v>9676</v>
      </c>
      <c r="C4594" s="404" t="s">
        <v>9677</v>
      </c>
      <c r="D4594" s="404" t="s">
        <v>9646</v>
      </c>
      <c r="E4594" s="404" t="s">
        <v>9647</v>
      </c>
      <c r="F4594" s="404" t="s">
        <v>123</v>
      </c>
      <c r="G4594" s="367" t="s">
        <v>5107</v>
      </c>
      <c r="H4594" s="400" t="s">
        <v>5108</v>
      </c>
    </row>
    <row r="4595" spans="2:8" s="41" customFormat="1">
      <c r="B4595" s="403" t="s">
        <v>9678</v>
      </c>
      <c r="C4595" s="404" t="s">
        <v>9679</v>
      </c>
      <c r="D4595" s="404" t="s">
        <v>9646</v>
      </c>
      <c r="E4595" s="404" t="s">
        <v>9647</v>
      </c>
      <c r="F4595" s="404" t="s">
        <v>123</v>
      </c>
      <c r="G4595" s="367" t="s">
        <v>5185</v>
      </c>
      <c r="H4595" s="400" t="s">
        <v>5186</v>
      </c>
    </row>
    <row r="4596" spans="2:8" s="41" customFormat="1">
      <c r="B4596" s="403" t="s">
        <v>9680</v>
      </c>
      <c r="C4596" s="404" t="s">
        <v>9681</v>
      </c>
      <c r="D4596" s="404" t="s">
        <v>9646</v>
      </c>
      <c r="E4596" s="404" t="s">
        <v>9647</v>
      </c>
      <c r="F4596" s="404" t="s">
        <v>123</v>
      </c>
      <c r="G4596" s="367" t="s">
        <v>5107</v>
      </c>
      <c r="H4596" s="400" t="s">
        <v>5108</v>
      </c>
    </row>
    <row r="4597" spans="2:8" s="41" customFormat="1">
      <c r="B4597" s="403" t="s">
        <v>9682</v>
      </c>
      <c r="C4597" s="404" t="s">
        <v>9683</v>
      </c>
      <c r="D4597" s="404" t="s">
        <v>9646</v>
      </c>
      <c r="E4597" s="404" t="s">
        <v>9647</v>
      </c>
      <c r="F4597" s="404" t="s">
        <v>123</v>
      </c>
      <c r="G4597" s="367" t="s">
        <v>5107</v>
      </c>
      <c r="H4597" s="400" t="s">
        <v>5108</v>
      </c>
    </row>
    <row r="4598" spans="2:8" s="41" customFormat="1">
      <c r="B4598" s="403" t="s">
        <v>9684</v>
      </c>
      <c r="C4598" s="404" t="s">
        <v>9685</v>
      </c>
      <c r="D4598" s="404" t="s">
        <v>9646</v>
      </c>
      <c r="E4598" s="404" t="s">
        <v>9647</v>
      </c>
      <c r="F4598" s="404" t="s">
        <v>123</v>
      </c>
      <c r="G4598" s="367" t="s">
        <v>5185</v>
      </c>
      <c r="H4598" s="400" t="s">
        <v>5186</v>
      </c>
    </row>
    <row r="4599" spans="2:8" s="41" customFormat="1">
      <c r="B4599" s="403" t="s">
        <v>9686</v>
      </c>
      <c r="C4599" s="404" t="s">
        <v>9687</v>
      </c>
      <c r="D4599" s="404" t="s">
        <v>9646</v>
      </c>
      <c r="E4599" s="404" t="s">
        <v>9647</v>
      </c>
      <c r="F4599" s="404" t="s">
        <v>123</v>
      </c>
      <c r="G4599" s="367" t="s">
        <v>5107</v>
      </c>
      <c r="H4599" s="400" t="s">
        <v>5108</v>
      </c>
    </row>
    <row r="4600" spans="2:8" s="41" customFormat="1">
      <c r="B4600" s="403" t="s">
        <v>9688</v>
      </c>
      <c r="C4600" s="404" t="s">
        <v>9689</v>
      </c>
      <c r="D4600" s="404" t="s">
        <v>9646</v>
      </c>
      <c r="E4600" s="404" t="s">
        <v>9647</v>
      </c>
      <c r="F4600" s="404" t="s">
        <v>123</v>
      </c>
      <c r="G4600" s="367" t="s">
        <v>5185</v>
      </c>
      <c r="H4600" s="400" t="s">
        <v>5186</v>
      </c>
    </row>
    <row r="4601" spans="2:8" s="41" customFormat="1">
      <c r="B4601" s="403" t="s">
        <v>9690</v>
      </c>
      <c r="C4601" s="404" t="s">
        <v>9691</v>
      </c>
      <c r="D4601" s="404" t="s">
        <v>9692</v>
      </c>
      <c r="E4601" s="404" t="s">
        <v>9693</v>
      </c>
      <c r="F4601" s="404" t="s">
        <v>123</v>
      </c>
      <c r="G4601" s="367" t="s">
        <v>5185</v>
      </c>
      <c r="H4601" s="400" t="s">
        <v>5186</v>
      </c>
    </row>
    <row r="4602" spans="2:8" s="41" customFormat="1">
      <c r="B4602" s="403" t="s">
        <v>9694</v>
      </c>
      <c r="C4602" s="404" t="s">
        <v>9695</v>
      </c>
      <c r="D4602" s="404" t="s">
        <v>9692</v>
      </c>
      <c r="E4602" s="404" t="s">
        <v>9693</v>
      </c>
      <c r="F4602" s="404" t="s">
        <v>123</v>
      </c>
      <c r="G4602" s="367" t="s">
        <v>5182</v>
      </c>
      <c r="H4602" s="400" t="s">
        <v>5108</v>
      </c>
    </row>
    <row r="4603" spans="2:8" s="41" customFormat="1">
      <c r="B4603" s="403" t="s">
        <v>9696</v>
      </c>
      <c r="C4603" s="404" t="s">
        <v>9697</v>
      </c>
      <c r="D4603" s="404" t="s">
        <v>9692</v>
      </c>
      <c r="E4603" s="404" t="s">
        <v>9693</v>
      </c>
      <c r="F4603" s="404" t="s">
        <v>123</v>
      </c>
      <c r="G4603" s="367" t="s">
        <v>5182</v>
      </c>
      <c r="H4603" s="400" t="s">
        <v>5108</v>
      </c>
    </row>
    <row r="4604" spans="2:8" s="41" customFormat="1">
      <c r="B4604" s="403" t="s">
        <v>9698</v>
      </c>
      <c r="C4604" s="404" t="s">
        <v>9699</v>
      </c>
      <c r="D4604" s="404" t="s">
        <v>9692</v>
      </c>
      <c r="E4604" s="404" t="s">
        <v>9693</v>
      </c>
      <c r="F4604" s="404" t="s">
        <v>123</v>
      </c>
      <c r="G4604" s="367" t="s">
        <v>5185</v>
      </c>
      <c r="H4604" s="400" t="s">
        <v>5186</v>
      </c>
    </row>
    <row r="4605" spans="2:8" s="41" customFormat="1">
      <c r="B4605" s="403" t="s">
        <v>9700</v>
      </c>
      <c r="C4605" s="404" t="s">
        <v>9701</v>
      </c>
      <c r="D4605" s="404" t="s">
        <v>9692</v>
      </c>
      <c r="E4605" s="404" t="s">
        <v>9693</v>
      </c>
      <c r="F4605" s="404" t="s">
        <v>123</v>
      </c>
      <c r="G4605" s="367" t="s">
        <v>5185</v>
      </c>
      <c r="H4605" s="400" t="s">
        <v>5186</v>
      </c>
    </row>
    <row r="4606" spans="2:8" s="41" customFormat="1">
      <c r="B4606" s="403" t="s">
        <v>9702</v>
      </c>
      <c r="C4606" s="404" t="s">
        <v>9703</v>
      </c>
      <c r="D4606" s="404" t="s">
        <v>9692</v>
      </c>
      <c r="E4606" s="404" t="s">
        <v>9693</v>
      </c>
      <c r="F4606" s="404" t="s">
        <v>123</v>
      </c>
      <c r="G4606" s="367" t="s">
        <v>5185</v>
      </c>
      <c r="H4606" s="400" t="s">
        <v>5186</v>
      </c>
    </row>
    <row r="4607" spans="2:8" s="41" customFormat="1">
      <c r="B4607" s="403" t="s">
        <v>9704</v>
      </c>
      <c r="C4607" s="404" t="s">
        <v>9705</v>
      </c>
      <c r="D4607" s="404" t="s">
        <v>9692</v>
      </c>
      <c r="E4607" s="404" t="s">
        <v>9693</v>
      </c>
      <c r="F4607" s="404" t="s">
        <v>123</v>
      </c>
      <c r="G4607" s="367" t="s">
        <v>5185</v>
      </c>
      <c r="H4607" s="400" t="s">
        <v>5186</v>
      </c>
    </row>
    <row r="4608" spans="2:8" s="41" customFormat="1">
      <c r="B4608" s="403" t="s">
        <v>9706</v>
      </c>
      <c r="C4608" s="404" t="s">
        <v>9707</v>
      </c>
      <c r="D4608" s="404" t="s">
        <v>9692</v>
      </c>
      <c r="E4608" s="404" t="s">
        <v>9693</v>
      </c>
      <c r="F4608" s="404" t="s">
        <v>123</v>
      </c>
      <c r="G4608" s="367" t="s">
        <v>5185</v>
      </c>
      <c r="H4608" s="400" t="s">
        <v>5186</v>
      </c>
    </row>
    <row r="4609" spans="2:8" s="41" customFormat="1">
      <c r="B4609" s="403" t="s">
        <v>9708</v>
      </c>
      <c r="C4609" s="404" t="s">
        <v>9709</v>
      </c>
      <c r="D4609" s="404" t="s">
        <v>9692</v>
      </c>
      <c r="E4609" s="404" t="s">
        <v>9693</v>
      </c>
      <c r="F4609" s="404" t="s">
        <v>123</v>
      </c>
      <c r="G4609" s="367" t="s">
        <v>5185</v>
      </c>
      <c r="H4609" s="400" t="s">
        <v>5186</v>
      </c>
    </row>
    <row r="4610" spans="2:8" s="41" customFormat="1">
      <c r="B4610" s="403" t="s">
        <v>9710</v>
      </c>
      <c r="C4610" s="404" t="s">
        <v>9711</v>
      </c>
      <c r="D4610" s="404" t="s">
        <v>9692</v>
      </c>
      <c r="E4610" s="404" t="s">
        <v>9693</v>
      </c>
      <c r="F4610" s="404" t="s">
        <v>123</v>
      </c>
      <c r="G4610" s="367" t="s">
        <v>5185</v>
      </c>
      <c r="H4610" s="400" t="s">
        <v>5186</v>
      </c>
    </row>
    <row r="4611" spans="2:8" s="41" customFormat="1">
      <c r="B4611" s="403" t="s">
        <v>9712</v>
      </c>
      <c r="C4611" s="404" t="s">
        <v>9713</v>
      </c>
      <c r="D4611" s="404" t="s">
        <v>9692</v>
      </c>
      <c r="E4611" s="404" t="s">
        <v>9693</v>
      </c>
      <c r="F4611" s="404" t="s">
        <v>123</v>
      </c>
      <c r="G4611" s="367" t="s">
        <v>5182</v>
      </c>
      <c r="H4611" s="400" t="s">
        <v>5108</v>
      </c>
    </row>
    <row r="4612" spans="2:8" s="41" customFormat="1">
      <c r="B4612" s="403" t="s">
        <v>9714</v>
      </c>
      <c r="C4612" s="404" t="s">
        <v>9715</v>
      </c>
      <c r="D4612" s="404" t="s">
        <v>9692</v>
      </c>
      <c r="E4612" s="404" t="s">
        <v>9693</v>
      </c>
      <c r="F4612" s="404" t="s">
        <v>123</v>
      </c>
      <c r="G4612" s="367" t="s">
        <v>5185</v>
      </c>
      <c r="H4612" s="400" t="s">
        <v>5186</v>
      </c>
    </row>
    <row r="4613" spans="2:8" s="41" customFormat="1">
      <c r="B4613" s="403" t="s">
        <v>9716</v>
      </c>
      <c r="C4613" s="404" t="s">
        <v>9717</v>
      </c>
      <c r="D4613" s="404" t="s">
        <v>9692</v>
      </c>
      <c r="E4613" s="404" t="s">
        <v>9693</v>
      </c>
      <c r="F4613" s="404" t="s">
        <v>123</v>
      </c>
      <c r="G4613" s="367" t="s">
        <v>5133</v>
      </c>
      <c r="H4613" s="400" t="s">
        <v>5108</v>
      </c>
    </row>
    <row r="4614" spans="2:8" s="41" customFormat="1">
      <c r="B4614" s="403" t="s">
        <v>9718</v>
      </c>
      <c r="C4614" s="404" t="s">
        <v>9719</v>
      </c>
      <c r="D4614" s="404" t="s">
        <v>9720</v>
      </c>
      <c r="E4614" s="404" t="s">
        <v>9721</v>
      </c>
      <c r="F4614" s="404" t="s">
        <v>123</v>
      </c>
      <c r="G4614" s="367" t="s">
        <v>5133</v>
      </c>
      <c r="H4614" s="400" t="s">
        <v>5108</v>
      </c>
    </row>
    <row r="4615" spans="2:8" s="41" customFormat="1">
      <c r="B4615" s="403" t="s">
        <v>9722</v>
      </c>
      <c r="C4615" s="404" t="s">
        <v>9723</v>
      </c>
      <c r="D4615" s="404" t="s">
        <v>9720</v>
      </c>
      <c r="E4615" s="404" t="s">
        <v>9721</v>
      </c>
      <c r="F4615" s="404" t="s">
        <v>123</v>
      </c>
      <c r="G4615" s="367" t="s">
        <v>5133</v>
      </c>
      <c r="H4615" s="400" t="s">
        <v>5108</v>
      </c>
    </row>
    <row r="4616" spans="2:8" s="41" customFormat="1">
      <c r="B4616" s="403" t="s">
        <v>9724</v>
      </c>
      <c r="C4616" s="404" t="s">
        <v>9725</v>
      </c>
      <c r="D4616" s="404" t="s">
        <v>9720</v>
      </c>
      <c r="E4616" s="404" t="s">
        <v>9721</v>
      </c>
      <c r="F4616" s="404" t="s">
        <v>123</v>
      </c>
      <c r="G4616" s="367" t="s">
        <v>5133</v>
      </c>
      <c r="H4616" s="400" t="s">
        <v>5108</v>
      </c>
    </row>
    <row r="4617" spans="2:8" s="41" customFormat="1">
      <c r="B4617" s="403" t="s">
        <v>9726</v>
      </c>
      <c r="C4617" s="404" t="s">
        <v>9727</v>
      </c>
      <c r="D4617" s="404" t="s">
        <v>9720</v>
      </c>
      <c r="E4617" s="404" t="s">
        <v>9721</v>
      </c>
      <c r="F4617" s="404" t="s">
        <v>123</v>
      </c>
      <c r="G4617" s="367" t="s">
        <v>5133</v>
      </c>
      <c r="H4617" s="400" t="s">
        <v>5108</v>
      </c>
    </row>
    <row r="4618" spans="2:8" s="41" customFormat="1">
      <c r="B4618" s="403" t="s">
        <v>9728</v>
      </c>
      <c r="C4618" s="404" t="s">
        <v>9729</v>
      </c>
      <c r="D4618" s="404" t="s">
        <v>9720</v>
      </c>
      <c r="E4618" s="404" t="s">
        <v>9721</v>
      </c>
      <c r="F4618" s="404" t="s">
        <v>123</v>
      </c>
      <c r="G4618" s="367" t="s">
        <v>5133</v>
      </c>
      <c r="H4618" s="400" t="s">
        <v>5108</v>
      </c>
    </row>
    <row r="4619" spans="2:8" s="41" customFormat="1">
      <c r="B4619" s="403" t="s">
        <v>9730</v>
      </c>
      <c r="C4619" s="404" t="s">
        <v>9731</v>
      </c>
      <c r="D4619" s="404" t="s">
        <v>9720</v>
      </c>
      <c r="E4619" s="404" t="s">
        <v>9721</v>
      </c>
      <c r="F4619" s="404" t="s">
        <v>123</v>
      </c>
      <c r="G4619" s="367" t="s">
        <v>5133</v>
      </c>
      <c r="H4619" s="400" t="s">
        <v>5108</v>
      </c>
    </row>
    <row r="4620" spans="2:8" s="41" customFormat="1">
      <c r="B4620" s="403" t="s">
        <v>9732</v>
      </c>
      <c r="C4620" s="404" t="s">
        <v>9733</v>
      </c>
      <c r="D4620" s="404" t="s">
        <v>9720</v>
      </c>
      <c r="E4620" s="404" t="s">
        <v>9721</v>
      </c>
      <c r="F4620" s="404" t="s">
        <v>123</v>
      </c>
      <c r="G4620" s="367" t="s">
        <v>5133</v>
      </c>
      <c r="H4620" s="400" t="s">
        <v>5108</v>
      </c>
    </row>
    <row r="4621" spans="2:8" s="41" customFormat="1">
      <c r="B4621" s="403" t="s">
        <v>9734</v>
      </c>
      <c r="C4621" s="404" t="s">
        <v>9735</v>
      </c>
      <c r="D4621" s="404" t="s">
        <v>9720</v>
      </c>
      <c r="E4621" s="404" t="s">
        <v>9721</v>
      </c>
      <c r="F4621" s="404" t="s">
        <v>123</v>
      </c>
      <c r="G4621" s="367" t="s">
        <v>5133</v>
      </c>
      <c r="H4621" s="400" t="s">
        <v>5108</v>
      </c>
    </row>
    <row r="4622" spans="2:8" s="41" customFormat="1">
      <c r="B4622" s="403" t="s">
        <v>9736</v>
      </c>
      <c r="C4622" s="404" t="s">
        <v>9737</v>
      </c>
      <c r="D4622" s="404" t="s">
        <v>9720</v>
      </c>
      <c r="E4622" s="404" t="s">
        <v>9721</v>
      </c>
      <c r="F4622" s="404" t="s">
        <v>123</v>
      </c>
      <c r="G4622" s="367" t="s">
        <v>5133</v>
      </c>
      <c r="H4622" s="400" t="s">
        <v>5108</v>
      </c>
    </row>
    <row r="4623" spans="2:8" s="41" customFormat="1">
      <c r="B4623" s="403" t="s">
        <v>9738</v>
      </c>
      <c r="C4623" s="404" t="s">
        <v>9739</v>
      </c>
      <c r="D4623" s="404" t="s">
        <v>9720</v>
      </c>
      <c r="E4623" s="404" t="s">
        <v>9721</v>
      </c>
      <c r="F4623" s="404" t="s">
        <v>123</v>
      </c>
      <c r="G4623" s="367" t="s">
        <v>5185</v>
      </c>
      <c r="H4623" s="400" t="s">
        <v>5186</v>
      </c>
    </row>
    <row r="4624" spans="2:8" s="41" customFormat="1">
      <c r="B4624" s="403" t="s">
        <v>9740</v>
      </c>
      <c r="C4624" s="404" t="s">
        <v>9741</v>
      </c>
      <c r="D4624" s="404" t="s">
        <v>9720</v>
      </c>
      <c r="E4624" s="404" t="s">
        <v>9721</v>
      </c>
      <c r="F4624" s="404" t="s">
        <v>123</v>
      </c>
      <c r="G4624" s="367" t="s">
        <v>5185</v>
      </c>
      <c r="H4624" s="400" t="s">
        <v>5186</v>
      </c>
    </row>
    <row r="4625" spans="2:8" s="41" customFormat="1">
      <c r="B4625" s="403" t="s">
        <v>9742</v>
      </c>
      <c r="C4625" s="404" t="s">
        <v>9743</v>
      </c>
      <c r="D4625" s="404" t="s">
        <v>9720</v>
      </c>
      <c r="E4625" s="404" t="s">
        <v>9721</v>
      </c>
      <c r="F4625" s="404" t="s">
        <v>123</v>
      </c>
      <c r="G4625" s="367" t="s">
        <v>5185</v>
      </c>
      <c r="H4625" s="400" t="s">
        <v>5186</v>
      </c>
    </row>
    <row r="4626" spans="2:8" s="41" customFormat="1">
      <c r="B4626" s="403" t="s">
        <v>9744</v>
      </c>
      <c r="C4626" s="404" t="s">
        <v>9745</v>
      </c>
      <c r="D4626" s="404" t="s">
        <v>9720</v>
      </c>
      <c r="E4626" s="404" t="s">
        <v>9721</v>
      </c>
      <c r="F4626" s="404" t="s">
        <v>123</v>
      </c>
      <c r="G4626" s="367" t="s">
        <v>5107</v>
      </c>
      <c r="H4626" s="400" t="s">
        <v>5108</v>
      </c>
    </row>
    <row r="4627" spans="2:8" s="41" customFormat="1">
      <c r="B4627" s="403" t="s">
        <v>9746</v>
      </c>
      <c r="C4627" s="404" t="s">
        <v>9747</v>
      </c>
      <c r="D4627" s="404" t="s">
        <v>9720</v>
      </c>
      <c r="E4627" s="404" t="s">
        <v>9721</v>
      </c>
      <c r="F4627" s="404" t="s">
        <v>123</v>
      </c>
      <c r="G4627" s="367" t="s">
        <v>5185</v>
      </c>
      <c r="H4627" s="400" t="s">
        <v>5186</v>
      </c>
    </row>
    <row r="4628" spans="2:8" s="41" customFormat="1">
      <c r="B4628" s="403" t="s">
        <v>9748</v>
      </c>
      <c r="C4628" s="404" t="s">
        <v>9749</v>
      </c>
      <c r="D4628" s="404" t="s">
        <v>9720</v>
      </c>
      <c r="E4628" s="404" t="s">
        <v>9721</v>
      </c>
      <c r="F4628" s="404" t="s">
        <v>123</v>
      </c>
      <c r="G4628" s="367" t="s">
        <v>5185</v>
      </c>
      <c r="H4628" s="400" t="s">
        <v>5186</v>
      </c>
    </row>
    <row r="4629" spans="2:8" s="41" customFormat="1">
      <c r="B4629" s="403" t="s">
        <v>9750</v>
      </c>
      <c r="C4629" s="404" t="s">
        <v>9751</v>
      </c>
      <c r="D4629" s="404" t="s">
        <v>9752</v>
      </c>
      <c r="E4629" s="404" t="s">
        <v>9753</v>
      </c>
      <c r="F4629" s="404" t="s">
        <v>123</v>
      </c>
      <c r="G4629" s="367" t="s">
        <v>5107</v>
      </c>
      <c r="H4629" s="400" t="s">
        <v>5108</v>
      </c>
    </row>
    <row r="4630" spans="2:8" s="41" customFormat="1">
      <c r="B4630" s="403" t="s">
        <v>9754</v>
      </c>
      <c r="C4630" s="404" t="s">
        <v>9755</v>
      </c>
      <c r="D4630" s="404" t="s">
        <v>9752</v>
      </c>
      <c r="E4630" s="404" t="s">
        <v>9753</v>
      </c>
      <c r="F4630" s="404" t="s">
        <v>123</v>
      </c>
      <c r="G4630" s="367" t="s">
        <v>5107</v>
      </c>
      <c r="H4630" s="400" t="s">
        <v>5108</v>
      </c>
    </row>
    <row r="4631" spans="2:8" s="41" customFormat="1">
      <c r="B4631" s="403" t="s">
        <v>9756</v>
      </c>
      <c r="C4631" s="404" t="s">
        <v>9757</v>
      </c>
      <c r="D4631" s="404" t="s">
        <v>9752</v>
      </c>
      <c r="E4631" s="404" t="s">
        <v>9753</v>
      </c>
      <c r="F4631" s="404" t="s">
        <v>123</v>
      </c>
      <c r="G4631" s="367" t="s">
        <v>5133</v>
      </c>
      <c r="H4631" s="400" t="s">
        <v>5108</v>
      </c>
    </row>
    <row r="4632" spans="2:8" s="41" customFormat="1">
      <c r="B4632" s="403" t="s">
        <v>9758</v>
      </c>
      <c r="C4632" s="404" t="s">
        <v>9759</v>
      </c>
      <c r="D4632" s="404" t="s">
        <v>9752</v>
      </c>
      <c r="E4632" s="404" t="s">
        <v>9753</v>
      </c>
      <c r="F4632" s="404" t="s">
        <v>123</v>
      </c>
      <c r="G4632" s="367" t="s">
        <v>5133</v>
      </c>
      <c r="H4632" s="400" t="s">
        <v>5108</v>
      </c>
    </row>
    <row r="4633" spans="2:8" s="41" customFormat="1">
      <c r="B4633" s="403" t="s">
        <v>9760</v>
      </c>
      <c r="C4633" s="404" t="s">
        <v>9761</v>
      </c>
      <c r="D4633" s="404" t="s">
        <v>9752</v>
      </c>
      <c r="E4633" s="404" t="s">
        <v>9753</v>
      </c>
      <c r="F4633" s="404" t="s">
        <v>123</v>
      </c>
      <c r="G4633" s="367" t="s">
        <v>5107</v>
      </c>
      <c r="H4633" s="400" t="s">
        <v>5108</v>
      </c>
    </row>
    <row r="4634" spans="2:8" s="41" customFormat="1">
      <c r="B4634" s="403" t="s">
        <v>9762</v>
      </c>
      <c r="C4634" s="404" t="s">
        <v>9763</v>
      </c>
      <c r="D4634" s="404" t="s">
        <v>9752</v>
      </c>
      <c r="E4634" s="404" t="s">
        <v>9753</v>
      </c>
      <c r="F4634" s="404" t="s">
        <v>123</v>
      </c>
      <c r="G4634" s="367" t="s">
        <v>5107</v>
      </c>
      <c r="H4634" s="400" t="s">
        <v>5108</v>
      </c>
    </row>
    <row r="4635" spans="2:8" s="41" customFormat="1">
      <c r="B4635" s="403" t="s">
        <v>9764</v>
      </c>
      <c r="C4635" s="404" t="s">
        <v>9765</v>
      </c>
      <c r="D4635" s="404" t="s">
        <v>9752</v>
      </c>
      <c r="E4635" s="404" t="s">
        <v>9753</v>
      </c>
      <c r="F4635" s="404" t="s">
        <v>123</v>
      </c>
      <c r="G4635" s="367" t="s">
        <v>5107</v>
      </c>
      <c r="H4635" s="400" t="s">
        <v>5108</v>
      </c>
    </row>
    <row r="4636" spans="2:8" s="41" customFormat="1">
      <c r="B4636" s="403" t="s">
        <v>9766</v>
      </c>
      <c r="C4636" s="404" t="s">
        <v>9767</v>
      </c>
      <c r="D4636" s="404" t="s">
        <v>9752</v>
      </c>
      <c r="E4636" s="404" t="s">
        <v>9753</v>
      </c>
      <c r="F4636" s="404" t="s">
        <v>123</v>
      </c>
      <c r="G4636" s="367" t="s">
        <v>5133</v>
      </c>
      <c r="H4636" s="400" t="s">
        <v>5108</v>
      </c>
    </row>
    <row r="4637" spans="2:8" s="41" customFormat="1">
      <c r="B4637" s="403" t="s">
        <v>9768</v>
      </c>
      <c r="C4637" s="404" t="s">
        <v>9769</v>
      </c>
      <c r="D4637" s="404" t="s">
        <v>9752</v>
      </c>
      <c r="E4637" s="404" t="s">
        <v>9753</v>
      </c>
      <c r="F4637" s="404" t="s">
        <v>123</v>
      </c>
      <c r="G4637" s="367" t="s">
        <v>5133</v>
      </c>
      <c r="H4637" s="400" t="s">
        <v>5108</v>
      </c>
    </row>
    <row r="4638" spans="2:8" s="41" customFormat="1">
      <c r="B4638" s="403" t="s">
        <v>9770</v>
      </c>
      <c r="C4638" s="404" t="s">
        <v>9771</v>
      </c>
      <c r="D4638" s="404" t="s">
        <v>9752</v>
      </c>
      <c r="E4638" s="404" t="s">
        <v>9753</v>
      </c>
      <c r="F4638" s="404" t="s">
        <v>123</v>
      </c>
      <c r="G4638" s="367" t="s">
        <v>5133</v>
      </c>
      <c r="H4638" s="400" t="s">
        <v>5108</v>
      </c>
    </row>
    <row r="4639" spans="2:8" s="41" customFormat="1">
      <c r="B4639" s="403" t="s">
        <v>9772</v>
      </c>
      <c r="C4639" s="404" t="s">
        <v>9773</v>
      </c>
      <c r="D4639" s="404" t="s">
        <v>9752</v>
      </c>
      <c r="E4639" s="404" t="s">
        <v>9753</v>
      </c>
      <c r="F4639" s="404" t="s">
        <v>123</v>
      </c>
      <c r="G4639" s="367" t="s">
        <v>5133</v>
      </c>
      <c r="H4639" s="400" t="s">
        <v>5108</v>
      </c>
    </row>
    <row r="4640" spans="2:8" s="41" customFormat="1">
      <c r="B4640" s="403" t="s">
        <v>9774</v>
      </c>
      <c r="C4640" s="404" t="s">
        <v>9775</v>
      </c>
      <c r="D4640" s="404" t="s">
        <v>9752</v>
      </c>
      <c r="E4640" s="404" t="s">
        <v>9753</v>
      </c>
      <c r="F4640" s="404" t="s">
        <v>123</v>
      </c>
      <c r="G4640" s="367" t="s">
        <v>5133</v>
      </c>
      <c r="H4640" s="400" t="s">
        <v>5108</v>
      </c>
    </row>
    <row r="4641" spans="2:8" s="41" customFormat="1">
      <c r="B4641" s="403" t="s">
        <v>9776</v>
      </c>
      <c r="C4641" s="404" t="s">
        <v>9777</v>
      </c>
      <c r="D4641" s="404" t="s">
        <v>9752</v>
      </c>
      <c r="E4641" s="404" t="s">
        <v>9753</v>
      </c>
      <c r="F4641" s="404" t="s">
        <v>123</v>
      </c>
      <c r="G4641" s="367" t="s">
        <v>5133</v>
      </c>
      <c r="H4641" s="400" t="s">
        <v>5108</v>
      </c>
    </row>
    <row r="4642" spans="2:8" s="41" customFormat="1">
      <c r="B4642" s="403" t="s">
        <v>9778</v>
      </c>
      <c r="C4642" s="404" t="s">
        <v>9779</v>
      </c>
      <c r="D4642" s="404" t="s">
        <v>9752</v>
      </c>
      <c r="E4642" s="404" t="s">
        <v>9753</v>
      </c>
      <c r="F4642" s="404" t="s">
        <v>123</v>
      </c>
      <c r="G4642" s="367" t="s">
        <v>5133</v>
      </c>
      <c r="H4642" s="400" t="s">
        <v>5108</v>
      </c>
    </row>
    <row r="4643" spans="2:8" s="41" customFormat="1">
      <c r="B4643" s="403" t="s">
        <v>9780</v>
      </c>
      <c r="C4643" s="404" t="s">
        <v>9781</v>
      </c>
      <c r="D4643" s="404" t="s">
        <v>9782</v>
      </c>
      <c r="E4643" s="404" t="s">
        <v>9783</v>
      </c>
      <c r="F4643" s="404" t="s">
        <v>123</v>
      </c>
      <c r="G4643" s="367" t="s">
        <v>5133</v>
      </c>
      <c r="H4643" s="400" t="s">
        <v>5108</v>
      </c>
    </row>
    <row r="4644" spans="2:8" s="41" customFormat="1">
      <c r="B4644" s="403" t="s">
        <v>9784</v>
      </c>
      <c r="C4644" s="404" t="s">
        <v>9785</v>
      </c>
      <c r="D4644" s="404" t="s">
        <v>9782</v>
      </c>
      <c r="E4644" s="404" t="s">
        <v>9783</v>
      </c>
      <c r="F4644" s="404" t="s">
        <v>123</v>
      </c>
      <c r="G4644" s="367" t="s">
        <v>5133</v>
      </c>
      <c r="H4644" s="400" t="s">
        <v>5108</v>
      </c>
    </row>
    <row r="4645" spans="2:8" s="41" customFormat="1">
      <c r="B4645" s="403" t="s">
        <v>9786</v>
      </c>
      <c r="C4645" s="404" t="s">
        <v>9787</v>
      </c>
      <c r="D4645" s="404" t="s">
        <v>9782</v>
      </c>
      <c r="E4645" s="404" t="s">
        <v>9783</v>
      </c>
      <c r="F4645" s="404" t="s">
        <v>123</v>
      </c>
      <c r="G4645" s="367" t="s">
        <v>5133</v>
      </c>
      <c r="H4645" s="400" t="s">
        <v>5108</v>
      </c>
    </row>
    <row r="4646" spans="2:8" s="41" customFormat="1">
      <c r="B4646" s="403" t="s">
        <v>9788</v>
      </c>
      <c r="C4646" s="404" t="s">
        <v>9789</v>
      </c>
      <c r="D4646" s="404" t="s">
        <v>9782</v>
      </c>
      <c r="E4646" s="404" t="s">
        <v>9783</v>
      </c>
      <c r="F4646" s="404" t="s">
        <v>123</v>
      </c>
      <c r="G4646" s="367" t="s">
        <v>5133</v>
      </c>
      <c r="H4646" s="400" t="s">
        <v>5108</v>
      </c>
    </row>
    <row r="4647" spans="2:8" s="41" customFormat="1">
      <c r="B4647" s="403" t="s">
        <v>9790</v>
      </c>
      <c r="C4647" s="404" t="s">
        <v>9791</v>
      </c>
      <c r="D4647" s="404" t="s">
        <v>9782</v>
      </c>
      <c r="E4647" s="404" t="s">
        <v>9783</v>
      </c>
      <c r="F4647" s="404" t="s">
        <v>123</v>
      </c>
      <c r="G4647" s="367" t="s">
        <v>5133</v>
      </c>
      <c r="H4647" s="400" t="s">
        <v>5108</v>
      </c>
    </row>
    <row r="4648" spans="2:8" s="41" customFormat="1">
      <c r="B4648" s="403" t="s">
        <v>9792</v>
      </c>
      <c r="C4648" s="404" t="s">
        <v>9793</v>
      </c>
      <c r="D4648" s="404" t="s">
        <v>9782</v>
      </c>
      <c r="E4648" s="404" t="s">
        <v>9783</v>
      </c>
      <c r="F4648" s="404" t="s">
        <v>123</v>
      </c>
      <c r="G4648" s="367" t="s">
        <v>5133</v>
      </c>
      <c r="H4648" s="400" t="s">
        <v>5108</v>
      </c>
    </row>
    <row r="4649" spans="2:8" s="41" customFormat="1">
      <c r="B4649" s="403" t="s">
        <v>9794</v>
      </c>
      <c r="C4649" s="404" t="s">
        <v>9795</v>
      </c>
      <c r="D4649" s="404" t="s">
        <v>9782</v>
      </c>
      <c r="E4649" s="404" t="s">
        <v>9783</v>
      </c>
      <c r="F4649" s="404" t="s">
        <v>123</v>
      </c>
      <c r="G4649" s="367" t="s">
        <v>5133</v>
      </c>
      <c r="H4649" s="400" t="s">
        <v>5108</v>
      </c>
    </row>
    <row r="4650" spans="2:8" s="41" customFormat="1">
      <c r="B4650" s="403" t="s">
        <v>9796</v>
      </c>
      <c r="C4650" s="404" t="s">
        <v>9797</v>
      </c>
      <c r="D4650" s="404" t="s">
        <v>9782</v>
      </c>
      <c r="E4650" s="404" t="s">
        <v>9783</v>
      </c>
      <c r="F4650" s="404" t="s">
        <v>123</v>
      </c>
      <c r="G4650" s="367" t="s">
        <v>5133</v>
      </c>
      <c r="H4650" s="400" t="s">
        <v>5108</v>
      </c>
    </row>
    <row r="4651" spans="2:8" s="41" customFormat="1">
      <c r="B4651" s="403" t="s">
        <v>9798</v>
      </c>
      <c r="C4651" s="404" t="s">
        <v>9799</v>
      </c>
      <c r="D4651" s="404" t="s">
        <v>9782</v>
      </c>
      <c r="E4651" s="404" t="s">
        <v>9783</v>
      </c>
      <c r="F4651" s="404" t="s">
        <v>123</v>
      </c>
      <c r="G4651" s="367" t="s">
        <v>5133</v>
      </c>
      <c r="H4651" s="400" t="s">
        <v>5108</v>
      </c>
    </row>
    <row r="4652" spans="2:8" s="41" customFormat="1">
      <c r="B4652" s="403" t="s">
        <v>9800</v>
      </c>
      <c r="C4652" s="404" t="s">
        <v>9801</v>
      </c>
      <c r="D4652" s="404" t="s">
        <v>9782</v>
      </c>
      <c r="E4652" s="404" t="s">
        <v>9783</v>
      </c>
      <c r="F4652" s="404" t="s">
        <v>123</v>
      </c>
      <c r="G4652" s="367" t="s">
        <v>5133</v>
      </c>
      <c r="H4652" s="400" t="s">
        <v>5108</v>
      </c>
    </row>
    <row r="4653" spans="2:8" s="41" customFormat="1">
      <c r="B4653" s="403" t="s">
        <v>9802</v>
      </c>
      <c r="C4653" s="404" t="s">
        <v>9803</v>
      </c>
      <c r="D4653" s="404" t="s">
        <v>9804</v>
      </c>
      <c r="E4653" s="404" t="s">
        <v>9805</v>
      </c>
      <c r="F4653" s="404" t="s">
        <v>123</v>
      </c>
      <c r="G4653" s="367" t="s">
        <v>5333</v>
      </c>
      <c r="H4653" s="400" t="s">
        <v>5108</v>
      </c>
    </row>
    <row r="4654" spans="2:8" s="41" customFormat="1">
      <c r="B4654" s="403" t="s">
        <v>9806</v>
      </c>
      <c r="C4654" s="404" t="s">
        <v>9807</v>
      </c>
      <c r="D4654" s="404" t="s">
        <v>9804</v>
      </c>
      <c r="E4654" s="404" t="s">
        <v>9805</v>
      </c>
      <c r="F4654" s="404" t="s">
        <v>123</v>
      </c>
      <c r="G4654" s="367" t="s">
        <v>5333</v>
      </c>
      <c r="H4654" s="400" t="s">
        <v>5108</v>
      </c>
    </row>
    <row r="4655" spans="2:8" s="41" customFormat="1">
      <c r="B4655" s="403" t="s">
        <v>9808</v>
      </c>
      <c r="C4655" s="404" t="s">
        <v>9809</v>
      </c>
      <c r="D4655" s="404" t="s">
        <v>9804</v>
      </c>
      <c r="E4655" s="404" t="s">
        <v>9805</v>
      </c>
      <c r="F4655" s="404" t="s">
        <v>123</v>
      </c>
      <c r="G4655" s="367" t="s">
        <v>5333</v>
      </c>
      <c r="H4655" s="400" t="s">
        <v>5108</v>
      </c>
    </row>
    <row r="4656" spans="2:8" s="41" customFormat="1">
      <c r="B4656" s="403" t="s">
        <v>9810</v>
      </c>
      <c r="C4656" s="404" t="s">
        <v>9811</v>
      </c>
      <c r="D4656" s="404" t="s">
        <v>9804</v>
      </c>
      <c r="E4656" s="404" t="s">
        <v>9805</v>
      </c>
      <c r="F4656" s="404" t="s">
        <v>123</v>
      </c>
      <c r="G4656" s="367" t="s">
        <v>5185</v>
      </c>
      <c r="H4656" s="400" t="s">
        <v>5186</v>
      </c>
    </row>
    <row r="4657" spans="2:8" s="41" customFormat="1">
      <c r="B4657" s="403" t="s">
        <v>9812</v>
      </c>
      <c r="C4657" s="404" t="s">
        <v>9813</v>
      </c>
      <c r="D4657" s="404" t="s">
        <v>9804</v>
      </c>
      <c r="E4657" s="404" t="s">
        <v>9805</v>
      </c>
      <c r="F4657" s="404" t="s">
        <v>123</v>
      </c>
      <c r="G4657" s="367" t="s">
        <v>5107</v>
      </c>
      <c r="H4657" s="400" t="s">
        <v>5108</v>
      </c>
    </row>
    <row r="4658" spans="2:8" s="41" customFormat="1">
      <c r="B4658" s="403" t="s">
        <v>9814</v>
      </c>
      <c r="C4658" s="404" t="s">
        <v>9815</v>
      </c>
      <c r="D4658" s="404" t="s">
        <v>9804</v>
      </c>
      <c r="E4658" s="404" t="s">
        <v>9805</v>
      </c>
      <c r="F4658" s="404" t="s">
        <v>123</v>
      </c>
      <c r="G4658" s="367" t="s">
        <v>5185</v>
      </c>
      <c r="H4658" s="400" t="s">
        <v>5186</v>
      </c>
    </row>
    <row r="4659" spans="2:8" s="41" customFormat="1">
      <c r="B4659" s="403" t="s">
        <v>9816</v>
      </c>
      <c r="C4659" s="404" t="s">
        <v>9817</v>
      </c>
      <c r="D4659" s="404" t="s">
        <v>9804</v>
      </c>
      <c r="E4659" s="404" t="s">
        <v>9805</v>
      </c>
      <c r="F4659" s="404" t="s">
        <v>123</v>
      </c>
      <c r="G4659" s="367" t="s">
        <v>5107</v>
      </c>
      <c r="H4659" s="400" t="s">
        <v>5108</v>
      </c>
    </row>
    <row r="4660" spans="2:8" s="41" customFormat="1">
      <c r="B4660" s="403" t="s">
        <v>9818</v>
      </c>
      <c r="C4660" s="404" t="s">
        <v>9819</v>
      </c>
      <c r="D4660" s="404" t="s">
        <v>9804</v>
      </c>
      <c r="E4660" s="404" t="s">
        <v>9805</v>
      </c>
      <c r="F4660" s="404" t="s">
        <v>123</v>
      </c>
      <c r="G4660" s="367" t="s">
        <v>5185</v>
      </c>
      <c r="H4660" s="400" t="s">
        <v>5186</v>
      </c>
    </row>
    <row r="4661" spans="2:8" s="41" customFormat="1">
      <c r="B4661" s="403" t="s">
        <v>9820</v>
      </c>
      <c r="C4661" s="404" t="s">
        <v>9821</v>
      </c>
      <c r="D4661" s="404" t="s">
        <v>9804</v>
      </c>
      <c r="E4661" s="404" t="s">
        <v>9805</v>
      </c>
      <c r="F4661" s="404" t="s">
        <v>123</v>
      </c>
      <c r="G4661" s="367" t="s">
        <v>5107</v>
      </c>
      <c r="H4661" s="400" t="s">
        <v>5108</v>
      </c>
    </row>
    <row r="4662" spans="2:8" s="41" customFormat="1">
      <c r="B4662" s="403" t="s">
        <v>9822</v>
      </c>
      <c r="C4662" s="404" t="s">
        <v>9823</v>
      </c>
      <c r="D4662" s="404" t="s">
        <v>9804</v>
      </c>
      <c r="E4662" s="404" t="s">
        <v>9805</v>
      </c>
      <c r="F4662" s="404" t="s">
        <v>123</v>
      </c>
      <c r="G4662" s="367" t="s">
        <v>5185</v>
      </c>
      <c r="H4662" s="400" t="s">
        <v>5186</v>
      </c>
    </row>
    <row r="4663" spans="2:8" s="41" customFormat="1">
      <c r="B4663" s="403" t="s">
        <v>9824</v>
      </c>
      <c r="C4663" s="404" t="s">
        <v>9825</v>
      </c>
      <c r="D4663" s="404" t="s">
        <v>9804</v>
      </c>
      <c r="E4663" s="404" t="s">
        <v>9805</v>
      </c>
      <c r="F4663" s="404" t="s">
        <v>123</v>
      </c>
      <c r="G4663" s="367" t="s">
        <v>5185</v>
      </c>
      <c r="H4663" s="400" t="s">
        <v>5186</v>
      </c>
    </row>
    <row r="4664" spans="2:8" s="41" customFormat="1">
      <c r="B4664" s="403" t="s">
        <v>9826</v>
      </c>
      <c r="C4664" s="404" t="s">
        <v>9827</v>
      </c>
      <c r="D4664" s="404" t="s">
        <v>9828</v>
      </c>
      <c r="E4664" s="404" t="s">
        <v>9829</v>
      </c>
      <c r="F4664" s="404" t="s">
        <v>123</v>
      </c>
      <c r="G4664" s="367" t="s">
        <v>5133</v>
      </c>
      <c r="H4664" s="400" t="s">
        <v>5108</v>
      </c>
    </row>
    <row r="4665" spans="2:8" s="41" customFormat="1">
      <c r="B4665" s="403" t="s">
        <v>9830</v>
      </c>
      <c r="C4665" s="404" t="s">
        <v>9831</v>
      </c>
      <c r="D4665" s="404" t="s">
        <v>9828</v>
      </c>
      <c r="E4665" s="404" t="s">
        <v>9829</v>
      </c>
      <c r="F4665" s="404" t="s">
        <v>123</v>
      </c>
      <c r="G4665" s="367" t="s">
        <v>5133</v>
      </c>
      <c r="H4665" s="400" t="s">
        <v>5108</v>
      </c>
    </row>
    <row r="4666" spans="2:8" s="41" customFormat="1">
      <c r="B4666" s="403" t="s">
        <v>9832</v>
      </c>
      <c r="C4666" s="404" t="s">
        <v>9833</v>
      </c>
      <c r="D4666" s="404" t="s">
        <v>9828</v>
      </c>
      <c r="E4666" s="404" t="s">
        <v>9829</v>
      </c>
      <c r="F4666" s="404" t="s">
        <v>123</v>
      </c>
      <c r="G4666" s="367" t="s">
        <v>5133</v>
      </c>
      <c r="H4666" s="400" t="s">
        <v>5108</v>
      </c>
    </row>
    <row r="4667" spans="2:8" s="41" customFormat="1">
      <c r="B4667" s="403" t="s">
        <v>9834</v>
      </c>
      <c r="C4667" s="404" t="s">
        <v>9835</v>
      </c>
      <c r="D4667" s="404" t="s">
        <v>9828</v>
      </c>
      <c r="E4667" s="404" t="s">
        <v>9829</v>
      </c>
      <c r="F4667" s="404" t="s">
        <v>123</v>
      </c>
      <c r="G4667" s="367" t="s">
        <v>5133</v>
      </c>
      <c r="H4667" s="400" t="s">
        <v>5108</v>
      </c>
    </row>
    <row r="4668" spans="2:8" s="41" customFormat="1">
      <c r="B4668" s="403" t="s">
        <v>9836</v>
      </c>
      <c r="C4668" s="404" t="s">
        <v>9837</v>
      </c>
      <c r="D4668" s="404" t="s">
        <v>9828</v>
      </c>
      <c r="E4668" s="404" t="s">
        <v>9829</v>
      </c>
      <c r="F4668" s="404" t="s">
        <v>123</v>
      </c>
      <c r="G4668" s="367" t="s">
        <v>5133</v>
      </c>
      <c r="H4668" s="400" t="s">
        <v>5108</v>
      </c>
    </row>
    <row r="4669" spans="2:8" s="41" customFormat="1">
      <c r="B4669" s="403" t="s">
        <v>9838</v>
      </c>
      <c r="C4669" s="404" t="s">
        <v>9839</v>
      </c>
      <c r="D4669" s="404" t="s">
        <v>9828</v>
      </c>
      <c r="E4669" s="404" t="s">
        <v>9829</v>
      </c>
      <c r="F4669" s="404" t="s">
        <v>123</v>
      </c>
      <c r="G4669" s="367" t="s">
        <v>5133</v>
      </c>
      <c r="H4669" s="400" t="s">
        <v>5108</v>
      </c>
    </row>
    <row r="4670" spans="2:8" s="41" customFormat="1">
      <c r="B4670" s="403" t="s">
        <v>9840</v>
      </c>
      <c r="C4670" s="404" t="s">
        <v>9841</v>
      </c>
      <c r="D4670" s="404" t="s">
        <v>9828</v>
      </c>
      <c r="E4670" s="404" t="s">
        <v>9829</v>
      </c>
      <c r="F4670" s="404" t="s">
        <v>123</v>
      </c>
      <c r="G4670" s="367" t="s">
        <v>5133</v>
      </c>
      <c r="H4670" s="400" t="s">
        <v>5108</v>
      </c>
    </row>
    <row r="4671" spans="2:8" s="41" customFormat="1">
      <c r="B4671" s="403" t="s">
        <v>9842</v>
      </c>
      <c r="C4671" s="404" t="s">
        <v>9843</v>
      </c>
      <c r="D4671" s="404" t="s">
        <v>9828</v>
      </c>
      <c r="E4671" s="404" t="s">
        <v>9829</v>
      </c>
      <c r="F4671" s="404" t="s">
        <v>123</v>
      </c>
      <c r="G4671" s="367" t="s">
        <v>5133</v>
      </c>
      <c r="H4671" s="400" t="s">
        <v>5108</v>
      </c>
    </row>
    <row r="4672" spans="2:8" s="41" customFormat="1">
      <c r="B4672" s="403" t="s">
        <v>9844</v>
      </c>
      <c r="C4672" s="404" t="s">
        <v>9845</v>
      </c>
      <c r="D4672" s="404" t="s">
        <v>9828</v>
      </c>
      <c r="E4672" s="404" t="s">
        <v>9829</v>
      </c>
      <c r="F4672" s="404" t="s">
        <v>123</v>
      </c>
      <c r="G4672" s="367" t="s">
        <v>5133</v>
      </c>
      <c r="H4672" s="400" t="s">
        <v>5108</v>
      </c>
    </row>
    <row r="4673" spans="2:8" s="41" customFormat="1">
      <c r="B4673" s="403" t="s">
        <v>9846</v>
      </c>
      <c r="C4673" s="404" t="s">
        <v>9847</v>
      </c>
      <c r="D4673" s="404" t="s">
        <v>9828</v>
      </c>
      <c r="E4673" s="404" t="s">
        <v>9829</v>
      </c>
      <c r="F4673" s="404" t="s">
        <v>123</v>
      </c>
      <c r="G4673" s="367" t="s">
        <v>5185</v>
      </c>
      <c r="H4673" s="400" t="s">
        <v>5186</v>
      </c>
    </row>
    <row r="4674" spans="2:8" s="41" customFormat="1">
      <c r="B4674" s="403" t="s">
        <v>9848</v>
      </c>
      <c r="C4674" s="404" t="s">
        <v>9849</v>
      </c>
      <c r="D4674" s="404" t="s">
        <v>9828</v>
      </c>
      <c r="E4674" s="404" t="s">
        <v>9829</v>
      </c>
      <c r="F4674" s="404" t="s">
        <v>123</v>
      </c>
      <c r="G4674" s="367" t="s">
        <v>5133</v>
      </c>
      <c r="H4674" s="400" t="s">
        <v>5108</v>
      </c>
    </row>
    <row r="4675" spans="2:8" s="41" customFormat="1">
      <c r="B4675" s="403" t="s">
        <v>9850</v>
      </c>
      <c r="C4675" s="404" t="s">
        <v>9851</v>
      </c>
      <c r="D4675" s="404" t="s">
        <v>9828</v>
      </c>
      <c r="E4675" s="404" t="s">
        <v>9829</v>
      </c>
      <c r="F4675" s="404" t="s">
        <v>123</v>
      </c>
      <c r="G4675" s="367" t="s">
        <v>5185</v>
      </c>
      <c r="H4675" s="400" t="s">
        <v>5186</v>
      </c>
    </row>
    <row r="4676" spans="2:8" s="41" customFormat="1">
      <c r="B4676" s="403" t="s">
        <v>9852</v>
      </c>
      <c r="C4676" s="404" t="s">
        <v>9853</v>
      </c>
      <c r="D4676" s="404" t="s">
        <v>9828</v>
      </c>
      <c r="E4676" s="404" t="s">
        <v>9829</v>
      </c>
      <c r="F4676" s="404" t="s">
        <v>123</v>
      </c>
      <c r="G4676" s="367" t="s">
        <v>5185</v>
      </c>
      <c r="H4676" s="400" t="s">
        <v>5186</v>
      </c>
    </row>
    <row r="4677" spans="2:8" s="41" customFormat="1">
      <c r="B4677" s="403" t="s">
        <v>9854</v>
      </c>
      <c r="C4677" s="404" t="s">
        <v>9855</v>
      </c>
      <c r="D4677" s="404" t="s">
        <v>9828</v>
      </c>
      <c r="E4677" s="404" t="s">
        <v>9829</v>
      </c>
      <c r="F4677" s="404" t="s">
        <v>123</v>
      </c>
      <c r="G4677" s="367" t="s">
        <v>5185</v>
      </c>
      <c r="H4677" s="400" t="s">
        <v>5186</v>
      </c>
    </row>
    <row r="4678" spans="2:8" s="41" customFormat="1">
      <c r="B4678" s="403" t="s">
        <v>9856</v>
      </c>
      <c r="C4678" s="404" t="s">
        <v>9857</v>
      </c>
      <c r="D4678" s="404" t="s">
        <v>9858</v>
      </c>
      <c r="E4678" s="404" t="s">
        <v>9859</v>
      </c>
      <c r="F4678" s="404" t="s">
        <v>123</v>
      </c>
      <c r="G4678" s="367" t="s">
        <v>5185</v>
      </c>
      <c r="H4678" s="400" t="s">
        <v>5186</v>
      </c>
    </row>
    <row r="4679" spans="2:8" s="41" customFormat="1">
      <c r="B4679" s="403" t="s">
        <v>9860</v>
      </c>
      <c r="C4679" s="404" t="s">
        <v>9861</v>
      </c>
      <c r="D4679" s="404" t="s">
        <v>9858</v>
      </c>
      <c r="E4679" s="404" t="s">
        <v>9859</v>
      </c>
      <c r="F4679" s="404" t="s">
        <v>123</v>
      </c>
      <c r="G4679" s="367" t="s">
        <v>5107</v>
      </c>
      <c r="H4679" s="400" t="s">
        <v>5108</v>
      </c>
    </row>
    <row r="4680" spans="2:8" s="41" customFormat="1">
      <c r="B4680" s="403" t="s">
        <v>9862</v>
      </c>
      <c r="C4680" s="404" t="s">
        <v>9863</v>
      </c>
      <c r="D4680" s="404" t="s">
        <v>9858</v>
      </c>
      <c r="E4680" s="404" t="s">
        <v>9859</v>
      </c>
      <c r="F4680" s="404" t="s">
        <v>123</v>
      </c>
      <c r="G4680" s="367" t="s">
        <v>5107</v>
      </c>
      <c r="H4680" s="400" t="s">
        <v>5108</v>
      </c>
    </row>
    <row r="4681" spans="2:8" s="41" customFormat="1">
      <c r="B4681" s="403" t="s">
        <v>9864</v>
      </c>
      <c r="C4681" s="404" t="s">
        <v>9865</v>
      </c>
      <c r="D4681" s="404" t="s">
        <v>9858</v>
      </c>
      <c r="E4681" s="404" t="s">
        <v>9859</v>
      </c>
      <c r="F4681" s="404" t="s">
        <v>123</v>
      </c>
      <c r="G4681" s="367" t="s">
        <v>5107</v>
      </c>
      <c r="H4681" s="400" t="s">
        <v>5108</v>
      </c>
    </row>
    <row r="4682" spans="2:8" s="41" customFormat="1">
      <c r="B4682" s="403" t="s">
        <v>9866</v>
      </c>
      <c r="C4682" s="404" t="s">
        <v>9867</v>
      </c>
      <c r="D4682" s="404" t="s">
        <v>9858</v>
      </c>
      <c r="E4682" s="404" t="s">
        <v>9859</v>
      </c>
      <c r="F4682" s="404" t="s">
        <v>123</v>
      </c>
      <c r="G4682" s="367" t="s">
        <v>5107</v>
      </c>
      <c r="H4682" s="400" t="s">
        <v>5108</v>
      </c>
    </row>
    <row r="4683" spans="2:8" s="41" customFormat="1">
      <c r="B4683" s="403" t="s">
        <v>9868</v>
      </c>
      <c r="C4683" s="404" t="s">
        <v>9869</v>
      </c>
      <c r="D4683" s="404" t="s">
        <v>9858</v>
      </c>
      <c r="E4683" s="404" t="s">
        <v>9859</v>
      </c>
      <c r="F4683" s="404" t="s">
        <v>123</v>
      </c>
      <c r="G4683" s="367" t="s">
        <v>5185</v>
      </c>
      <c r="H4683" s="400" t="s">
        <v>5186</v>
      </c>
    </row>
    <row r="4684" spans="2:8" s="41" customFormat="1">
      <c r="B4684" s="403" t="s">
        <v>9870</v>
      </c>
      <c r="C4684" s="404" t="s">
        <v>9871</v>
      </c>
      <c r="D4684" s="404" t="s">
        <v>9858</v>
      </c>
      <c r="E4684" s="404" t="s">
        <v>9859</v>
      </c>
      <c r="F4684" s="404" t="s">
        <v>123</v>
      </c>
      <c r="G4684" s="367" t="s">
        <v>5185</v>
      </c>
      <c r="H4684" s="400" t="s">
        <v>5186</v>
      </c>
    </row>
    <row r="4685" spans="2:8" s="41" customFormat="1">
      <c r="B4685" s="403" t="s">
        <v>9872</v>
      </c>
      <c r="C4685" s="404" t="s">
        <v>9873</v>
      </c>
      <c r="D4685" s="404" t="s">
        <v>9858</v>
      </c>
      <c r="E4685" s="404" t="s">
        <v>9859</v>
      </c>
      <c r="F4685" s="404" t="s">
        <v>123</v>
      </c>
      <c r="G4685" s="367" t="s">
        <v>5185</v>
      </c>
      <c r="H4685" s="400" t="s">
        <v>5186</v>
      </c>
    </row>
    <row r="4686" spans="2:8" s="41" customFormat="1">
      <c r="B4686" s="403" t="s">
        <v>9874</v>
      </c>
      <c r="C4686" s="404" t="s">
        <v>9875</v>
      </c>
      <c r="D4686" s="404" t="s">
        <v>9858</v>
      </c>
      <c r="E4686" s="404" t="s">
        <v>9859</v>
      </c>
      <c r="F4686" s="404" t="s">
        <v>123</v>
      </c>
      <c r="G4686" s="367" t="s">
        <v>5185</v>
      </c>
      <c r="H4686" s="400" t="s">
        <v>5186</v>
      </c>
    </row>
    <row r="4687" spans="2:8" s="41" customFormat="1">
      <c r="B4687" s="403" t="s">
        <v>9876</v>
      </c>
      <c r="C4687" s="404" t="s">
        <v>9877</v>
      </c>
      <c r="D4687" s="404" t="s">
        <v>9858</v>
      </c>
      <c r="E4687" s="404" t="s">
        <v>9859</v>
      </c>
      <c r="F4687" s="404" t="s">
        <v>123</v>
      </c>
      <c r="G4687" s="367" t="s">
        <v>5185</v>
      </c>
      <c r="H4687" s="400" t="s">
        <v>5186</v>
      </c>
    </row>
    <row r="4688" spans="2:8" s="41" customFormat="1">
      <c r="B4688" s="403" t="s">
        <v>9878</v>
      </c>
      <c r="C4688" s="404" t="s">
        <v>9879</v>
      </c>
      <c r="D4688" s="404" t="s">
        <v>9858</v>
      </c>
      <c r="E4688" s="404" t="s">
        <v>9859</v>
      </c>
      <c r="F4688" s="404" t="s">
        <v>123</v>
      </c>
      <c r="G4688" s="367" t="s">
        <v>5185</v>
      </c>
      <c r="H4688" s="400" t="s">
        <v>5186</v>
      </c>
    </row>
    <row r="4689" spans="2:8" s="41" customFormat="1">
      <c r="B4689" s="403" t="s">
        <v>9880</v>
      </c>
      <c r="C4689" s="404" t="s">
        <v>9881</v>
      </c>
      <c r="D4689" s="404" t="s">
        <v>9858</v>
      </c>
      <c r="E4689" s="404" t="s">
        <v>9859</v>
      </c>
      <c r="F4689" s="404" t="s">
        <v>123</v>
      </c>
      <c r="G4689" s="367" t="s">
        <v>5185</v>
      </c>
      <c r="H4689" s="400" t="s">
        <v>5186</v>
      </c>
    </row>
    <row r="4690" spans="2:8" s="41" customFormat="1">
      <c r="B4690" s="403" t="s">
        <v>9882</v>
      </c>
      <c r="C4690" s="404" t="s">
        <v>9883</v>
      </c>
      <c r="D4690" s="404" t="s">
        <v>9858</v>
      </c>
      <c r="E4690" s="404" t="s">
        <v>9859</v>
      </c>
      <c r="F4690" s="404" t="s">
        <v>123</v>
      </c>
      <c r="G4690" s="367" t="s">
        <v>5185</v>
      </c>
      <c r="H4690" s="400" t="s">
        <v>5186</v>
      </c>
    </row>
    <row r="4691" spans="2:8" s="41" customFormat="1">
      <c r="B4691" s="403" t="s">
        <v>9884</v>
      </c>
      <c r="C4691" s="404" t="s">
        <v>9885</v>
      </c>
      <c r="D4691" s="404" t="s">
        <v>9858</v>
      </c>
      <c r="E4691" s="404" t="s">
        <v>9859</v>
      </c>
      <c r="F4691" s="404" t="s">
        <v>123</v>
      </c>
      <c r="G4691" s="367" t="s">
        <v>5185</v>
      </c>
      <c r="H4691" s="400" t="s">
        <v>5186</v>
      </c>
    </row>
    <row r="4692" spans="2:8" s="41" customFormat="1">
      <c r="B4692" s="403" t="s">
        <v>9886</v>
      </c>
      <c r="C4692" s="404" t="s">
        <v>9887</v>
      </c>
      <c r="D4692" s="404" t="s">
        <v>9858</v>
      </c>
      <c r="E4692" s="404" t="s">
        <v>9859</v>
      </c>
      <c r="F4692" s="404" t="s">
        <v>123</v>
      </c>
      <c r="G4692" s="367" t="s">
        <v>5185</v>
      </c>
      <c r="H4692" s="400" t="s">
        <v>5186</v>
      </c>
    </row>
    <row r="4693" spans="2:8" s="41" customFormat="1">
      <c r="B4693" s="403" t="s">
        <v>9888</v>
      </c>
      <c r="C4693" s="404" t="s">
        <v>9889</v>
      </c>
      <c r="D4693" s="404" t="s">
        <v>9858</v>
      </c>
      <c r="E4693" s="404" t="s">
        <v>9859</v>
      </c>
      <c r="F4693" s="404" t="s">
        <v>123</v>
      </c>
      <c r="G4693" s="367" t="s">
        <v>5185</v>
      </c>
      <c r="H4693" s="400" t="s">
        <v>5186</v>
      </c>
    </row>
    <row r="4694" spans="2:8" s="41" customFormat="1">
      <c r="B4694" s="403" t="s">
        <v>9890</v>
      </c>
      <c r="C4694" s="404" t="s">
        <v>9891</v>
      </c>
      <c r="D4694" s="404" t="s">
        <v>9858</v>
      </c>
      <c r="E4694" s="404" t="s">
        <v>9859</v>
      </c>
      <c r="F4694" s="404" t="s">
        <v>123</v>
      </c>
      <c r="G4694" s="367" t="s">
        <v>5185</v>
      </c>
      <c r="H4694" s="400" t="s">
        <v>5186</v>
      </c>
    </row>
    <row r="4695" spans="2:8" s="41" customFormat="1">
      <c r="B4695" s="403" t="s">
        <v>9892</v>
      </c>
      <c r="C4695" s="404" t="s">
        <v>9893</v>
      </c>
      <c r="D4695" s="404" t="s">
        <v>9858</v>
      </c>
      <c r="E4695" s="404" t="s">
        <v>9859</v>
      </c>
      <c r="F4695" s="404" t="s">
        <v>123</v>
      </c>
      <c r="G4695" s="367" t="s">
        <v>5133</v>
      </c>
      <c r="H4695" s="400" t="s">
        <v>5108</v>
      </c>
    </row>
    <row r="4696" spans="2:8" s="41" customFormat="1">
      <c r="B4696" s="403" t="s">
        <v>9894</v>
      </c>
      <c r="C4696" s="404" t="s">
        <v>9895</v>
      </c>
      <c r="D4696" s="404" t="s">
        <v>9858</v>
      </c>
      <c r="E4696" s="404" t="s">
        <v>9859</v>
      </c>
      <c r="F4696" s="404" t="s">
        <v>123</v>
      </c>
      <c r="G4696" s="367" t="s">
        <v>5185</v>
      </c>
      <c r="H4696" s="400" t="s">
        <v>5186</v>
      </c>
    </row>
    <row r="4697" spans="2:8" s="41" customFormat="1">
      <c r="B4697" s="403" t="s">
        <v>9896</v>
      </c>
      <c r="C4697" s="404" t="s">
        <v>9897</v>
      </c>
      <c r="D4697" s="404" t="s">
        <v>9858</v>
      </c>
      <c r="E4697" s="404" t="s">
        <v>9859</v>
      </c>
      <c r="F4697" s="404" t="s">
        <v>123</v>
      </c>
      <c r="G4697" s="367" t="s">
        <v>5133</v>
      </c>
      <c r="H4697" s="400" t="s">
        <v>5108</v>
      </c>
    </row>
    <row r="4698" spans="2:8" s="41" customFormat="1">
      <c r="B4698" s="403" t="s">
        <v>9898</v>
      </c>
      <c r="C4698" s="404" t="s">
        <v>9899</v>
      </c>
      <c r="D4698" s="404" t="s">
        <v>9858</v>
      </c>
      <c r="E4698" s="404" t="s">
        <v>9859</v>
      </c>
      <c r="F4698" s="404" t="s">
        <v>123</v>
      </c>
      <c r="G4698" s="367" t="s">
        <v>5133</v>
      </c>
      <c r="H4698" s="400" t="s">
        <v>5108</v>
      </c>
    </row>
    <row r="4699" spans="2:8" s="41" customFormat="1">
      <c r="B4699" s="403" t="s">
        <v>9900</v>
      </c>
      <c r="C4699" s="404" t="s">
        <v>9901</v>
      </c>
      <c r="D4699" s="404" t="s">
        <v>9858</v>
      </c>
      <c r="E4699" s="404" t="s">
        <v>9859</v>
      </c>
      <c r="F4699" s="404" t="s">
        <v>123</v>
      </c>
      <c r="G4699" s="367" t="s">
        <v>5133</v>
      </c>
      <c r="H4699" s="400" t="s">
        <v>5108</v>
      </c>
    </row>
    <row r="4700" spans="2:8" s="41" customFormat="1">
      <c r="B4700" s="403" t="s">
        <v>9902</v>
      </c>
      <c r="C4700" s="404" t="s">
        <v>9903</v>
      </c>
      <c r="D4700" s="404" t="s">
        <v>9858</v>
      </c>
      <c r="E4700" s="404" t="s">
        <v>9859</v>
      </c>
      <c r="F4700" s="404" t="s">
        <v>123</v>
      </c>
      <c r="G4700" s="367" t="s">
        <v>5185</v>
      </c>
      <c r="H4700" s="400" t="s">
        <v>5186</v>
      </c>
    </row>
    <row r="4701" spans="2:8" s="41" customFormat="1">
      <c r="B4701" s="403" t="s">
        <v>9904</v>
      </c>
      <c r="C4701" s="404" t="s">
        <v>9905</v>
      </c>
      <c r="D4701" s="404" t="s">
        <v>9906</v>
      </c>
      <c r="E4701" s="404" t="s">
        <v>9907</v>
      </c>
      <c r="F4701" s="404" t="s">
        <v>123</v>
      </c>
      <c r="G4701" s="367" t="s">
        <v>5333</v>
      </c>
      <c r="H4701" s="400" t="s">
        <v>5108</v>
      </c>
    </row>
    <row r="4702" spans="2:8" s="41" customFormat="1">
      <c r="B4702" s="403" t="s">
        <v>9908</v>
      </c>
      <c r="C4702" s="404" t="s">
        <v>9909</v>
      </c>
      <c r="D4702" s="404" t="s">
        <v>9906</v>
      </c>
      <c r="E4702" s="404" t="s">
        <v>9907</v>
      </c>
      <c r="F4702" s="404" t="s">
        <v>123</v>
      </c>
      <c r="G4702" s="367" t="s">
        <v>5333</v>
      </c>
      <c r="H4702" s="400" t="s">
        <v>5108</v>
      </c>
    </row>
    <row r="4703" spans="2:8" s="41" customFormat="1">
      <c r="B4703" s="403" t="s">
        <v>9910</v>
      </c>
      <c r="C4703" s="404" t="s">
        <v>9911</v>
      </c>
      <c r="D4703" s="404" t="s">
        <v>9906</v>
      </c>
      <c r="E4703" s="404" t="s">
        <v>9907</v>
      </c>
      <c r="F4703" s="404" t="s">
        <v>123</v>
      </c>
      <c r="G4703" s="367" t="s">
        <v>5333</v>
      </c>
      <c r="H4703" s="400" t="s">
        <v>5108</v>
      </c>
    </row>
    <row r="4704" spans="2:8" s="41" customFormat="1">
      <c r="B4704" s="403" t="s">
        <v>9912</v>
      </c>
      <c r="C4704" s="404" t="s">
        <v>9913</v>
      </c>
      <c r="D4704" s="404" t="s">
        <v>9906</v>
      </c>
      <c r="E4704" s="404" t="s">
        <v>9907</v>
      </c>
      <c r="F4704" s="404" t="s">
        <v>123</v>
      </c>
      <c r="G4704" s="367" t="s">
        <v>5333</v>
      </c>
      <c r="H4704" s="400" t="s">
        <v>5108</v>
      </c>
    </row>
    <row r="4705" spans="2:8" s="41" customFormat="1">
      <c r="B4705" s="403" t="s">
        <v>9914</v>
      </c>
      <c r="C4705" s="404" t="s">
        <v>9915</v>
      </c>
      <c r="D4705" s="404" t="s">
        <v>9906</v>
      </c>
      <c r="E4705" s="404" t="s">
        <v>9907</v>
      </c>
      <c r="F4705" s="404" t="s">
        <v>123</v>
      </c>
      <c r="G4705" s="367" t="s">
        <v>5333</v>
      </c>
      <c r="H4705" s="400" t="s">
        <v>5108</v>
      </c>
    </row>
    <row r="4706" spans="2:8" s="41" customFormat="1">
      <c r="B4706" s="403" t="s">
        <v>9916</v>
      </c>
      <c r="C4706" s="404" t="s">
        <v>9917</v>
      </c>
      <c r="D4706" s="404" t="s">
        <v>9906</v>
      </c>
      <c r="E4706" s="404" t="s">
        <v>9907</v>
      </c>
      <c r="F4706" s="404" t="s">
        <v>123</v>
      </c>
      <c r="G4706" s="367" t="s">
        <v>5333</v>
      </c>
      <c r="H4706" s="400" t="s">
        <v>5108</v>
      </c>
    </row>
    <row r="4707" spans="2:8" s="41" customFormat="1">
      <c r="B4707" s="403" t="s">
        <v>9918</v>
      </c>
      <c r="C4707" s="404" t="s">
        <v>9919</v>
      </c>
      <c r="D4707" s="404" t="s">
        <v>9906</v>
      </c>
      <c r="E4707" s="404" t="s">
        <v>9907</v>
      </c>
      <c r="F4707" s="404" t="s">
        <v>123</v>
      </c>
      <c r="G4707" s="367" t="s">
        <v>5333</v>
      </c>
      <c r="H4707" s="400" t="s">
        <v>5108</v>
      </c>
    </row>
    <row r="4708" spans="2:8" s="41" customFormat="1">
      <c r="B4708" s="403" t="s">
        <v>9920</v>
      </c>
      <c r="C4708" s="404" t="s">
        <v>9921</v>
      </c>
      <c r="D4708" s="404" t="s">
        <v>9906</v>
      </c>
      <c r="E4708" s="404" t="s">
        <v>9907</v>
      </c>
      <c r="F4708" s="404" t="s">
        <v>123</v>
      </c>
      <c r="G4708" s="367" t="s">
        <v>5333</v>
      </c>
      <c r="H4708" s="400" t="s">
        <v>5108</v>
      </c>
    </row>
    <row r="4709" spans="2:8" s="41" customFormat="1">
      <c r="B4709" s="403" t="s">
        <v>9922</v>
      </c>
      <c r="C4709" s="404" t="s">
        <v>9923</v>
      </c>
      <c r="D4709" s="404" t="s">
        <v>9906</v>
      </c>
      <c r="E4709" s="404" t="s">
        <v>9907</v>
      </c>
      <c r="F4709" s="404" t="s">
        <v>123</v>
      </c>
      <c r="G4709" s="367" t="s">
        <v>5333</v>
      </c>
      <c r="H4709" s="400" t="s">
        <v>5108</v>
      </c>
    </row>
    <row r="4710" spans="2:8" s="41" customFormat="1">
      <c r="B4710" s="403" t="s">
        <v>9924</v>
      </c>
      <c r="C4710" s="404" t="s">
        <v>9925</v>
      </c>
      <c r="D4710" s="404" t="s">
        <v>9906</v>
      </c>
      <c r="E4710" s="404" t="s">
        <v>9907</v>
      </c>
      <c r="F4710" s="404" t="s">
        <v>123</v>
      </c>
      <c r="G4710" s="367" t="s">
        <v>5333</v>
      </c>
      <c r="H4710" s="400" t="s">
        <v>5108</v>
      </c>
    </row>
    <row r="4711" spans="2:8" s="41" customFormat="1">
      <c r="B4711" s="403" t="s">
        <v>9926</v>
      </c>
      <c r="C4711" s="404" t="s">
        <v>9927</v>
      </c>
      <c r="D4711" s="404" t="s">
        <v>9906</v>
      </c>
      <c r="E4711" s="404" t="s">
        <v>9907</v>
      </c>
      <c r="F4711" s="404" t="s">
        <v>123</v>
      </c>
      <c r="G4711" s="367" t="s">
        <v>5333</v>
      </c>
      <c r="H4711" s="400" t="s">
        <v>5108</v>
      </c>
    </row>
    <row r="4712" spans="2:8" s="41" customFormat="1">
      <c r="B4712" s="403" t="s">
        <v>9928</v>
      </c>
      <c r="C4712" s="404" t="s">
        <v>9929</v>
      </c>
      <c r="D4712" s="404" t="s">
        <v>9906</v>
      </c>
      <c r="E4712" s="404" t="s">
        <v>9907</v>
      </c>
      <c r="F4712" s="404" t="s">
        <v>123</v>
      </c>
      <c r="G4712" s="367" t="s">
        <v>5333</v>
      </c>
      <c r="H4712" s="400" t="s">
        <v>5108</v>
      </c>
    </row>
    <row r="4713" spans="2:8" s="41" customFormat="1">
      <c r="B4713" s="403" t="s">
        <v>9930</v>
      </c>
      <c r="C4713" s="404" t="s">
        <v>9931</v>
      </c>
      <c r="D4713" s="404" t="s">
        <v>9932</v>
      </c>
      <c r="E4713" s="404" t="s">
        <v>9933</v>
      </c>
      <c r="F4713" s="404" t="s">
        <v>123</v>
      </c>
      <c r="G4713" s="367" t="s">
        <v>5185</v>
      </c>
      <c r="H4713" s="400" t="s">
        <v>5186</v>
      </c>
    </row>
    <row r="4714" spans="2:8" s="41" customFormat="1">
      <c r="B4714" s="403" t="s">
        <v>9934</v>
      </c>
      <c r="C4714" s="404" t="s">
        <v>9935</v>
      </c>
      <c r="D4714" s="404" t="s">
        <v>9932</v>
      </c>
      <c r="E4714" s="404" t="s">
        <v>9933</v>
      </c>
      <c r="F4714" s="404" t="s">
        <v>123</v>
      </c>
      <c r="G4714" s="367" t="s">
        <v>5107</v>
      </c>
      <c r="H4714" s="400" t="s">
        <v>5108</v>
      </c>
    </row>
    <row r="4715" spans="2:8" s="41" customFormat="1">
      <c r="B4715" s="403" t="s">
        <v>9936</v>
      </c>
      <c r="C4715" s="404" t="s">
        <v>9937</v>
      </c>
      <c r="D4715" s="404" t="s">
        <v>9932</v>
      </c>
      <c r="E4715" s="404" t="s">
        <v>9933</v>
      </c>
      <c r="F4715" s="404" t="s">
        <v>123</v>
      </c>
      <c r="G4715" s="367" t="s">
        <v>5107</v>
      </c>
      <c r="H4715" s="400" t="s">
        <v>5108</v>
      </c>
    </row>
    <row r="4716" spans="2:8" s="41" customFormat="1">
      <c r="B4716" s="403" t="s">
        <v>9938</v>
      </c>
      <c r="C4716" s="404" t="s">
        <v>9939</v>
      </c>
      <c r="D4716" s="404" t="s">
        <v>9932</v>
      </c>
      <c r="E4716" s="404" t="s">
        <v>9933</v>
      </c>
      <c r="F4716" s="404" t="s">
        <v>123</v>
      </c>
      <c r="G4716" s="367" t="s">
        <v>5107</v>
      </c>
      <c r="H4716" s="400" t="s">
        <v>5108</v>
      </c>
    </row>
    <row r="4717" spans="2:8" s="41" customFormat="1">
      <c r="B4717" s="403" t="s">
        <v>9940</v>
      </c>
      <c r="C4717" s="404" t="s">
        <v>9941</v>
      </c>
      <c r="D4717" s="404" t="s">
        <v>9932</v>
      </c>
      <c r="E4717" s="404" t="s">
        <v>9933</v>
      </c>
      <c r="F4717" s="404" t="s">
        <v>123</v>
      </c>
      <c r="G4717" s="367" t="s">
        <v>5185</v>
      </c>
      <c r="H4717" s="400" t="s">
        <v>5186</v>
      </c>
    </row>
    <row r="4718" spans="2:8" s="41" customFormat="1">
      <c r="B4718" s="403" t="s">
        <v>9942</v>
      </c>
      <c r="C4718" s="404" t="s">
        <v>9943</v>
      </c>
      <c r="D4718" s="404" t="s">
        <v>9932</v>
      </c>
      <c r="E4718" s="404" t="s">
        <v>9933</v>
      </c>
      <c r="F4718" s="404" t="s">
        <v>123</v>
      </c>
      <c r="G4718" s="367" t="s">
        <v>5107</v>
      </c>
      <c r="H4718" s="400" t="s">
        <v>5108</v>
      </c>
    </row>
    <row r="4719" spans="2:8" s="41" customFormat="1">
      <c r="B4719" s="403" t="s">
        <v>9944</v>
      </c>
      <c r="C4719" s="404" t="s">
        <v>9945</v>
      </c>
      <c r="D4719" s="404" t="s">
        <v>9932</v>
      </c>
      <c r="E4719" s="404" t="s">
        <v>9933</v>
      </c>
      <c r="F4719" s="404" t="s">
        <v>123</v>
      </c>
      <c r="G4719" s="367" t="s">
        <v>5185</v>
      </c>
      <c r="H4719" s="400" t="s">
        <v>5186</v>
      </c>
    </row>
    <row r="4720" spans="2:8" s="41" customFormat="1">
      <c r="B4720" s="403" t="s">
        <v>9946</v>
      </c>
      <c r="C4720" s="404" t="s">
        <v>9947</v>
      </c>
      <c r="D4720" s="404" t="s">
        <v>9932</v>
      </c>
      <c r="E4720" s="404" t="s">
        <v>9933</v>
      </c>
      <c r="F4720" s="404" t="s">
        <v>123</v>
      </c>
      <c r="G4720" s="367" t="s">
        <v>5185</v>
      </c>
      <c r="H4720" s="400" t="s">
        <v>5186</v>
      </c>
    </row>
    <row r="4721" spans="2:8" s="41" customFormat="1">
      <c r="B4721" s="403" t="s">
        <v>9948</v>
      </c>
      <c r="C4721" s="404" t="s">
        <v>9949</v>
      </c>
      <c r="D4721" s="404" t="s">
        <v>9932</v>
      </c>
      <c r="E4721" s="404" t="s">
        <v>9933</v>
      </c>
      <c r="F4721" s="404" t="s">
        <v>123</v>
      </c>
      <c r="G4721" s="367" t="s">
        <v>5185</v>
      </c>
      <c r="H4721" s="400" t="s">
        <v>5186</v>
      </c>
    </row>
    <row r="4722" spans="2:8" s="41" customFormat="1">
      <c r="B4722" s="403" t="s">
        <v>9950</v>
      </c>
      <c r="C4722" s="404" t="s">
        <v>9951</v>
      </c>
      <c r="D4722" s="404" t="s">
        <v>9932</v>
      </c>
      <c r="E4722" s="404" t="s">
        <v>9933</v>
      </c>
      <c r="F4722" s="404" t="s">
        <v>123</v>
      </c>
      <c r="G4722" s="367" t="s">
        <v>5185</v>
      </c>
      <c r="H4722" s="400" t="s">
        <v>5186</v>
      </c>
    </row>
    <row r="4723" spans="2:8" s="41" customFormat="1">
      <c r="B4723" s="403" t="s">
        <v>9952</v>
      </c>
      <c r="C4723" s="404" t="s">
        <v>9953</v>
      </c>
      <c r="D4723" s="404" t="s">
        <v>9932</v>
      </c>
      <c r="E4723" s="404" t="s">
        <v>9933</v>
      </c>
      <c r="F4723" s="404" t="s">
        <v>123</v>
      </c>
      <c r="G4723" s="367" t="s">
        <v>5185</v>
      </c>
      <c r="H4723" s="400" t="s">
        <v>5186</v>
      </c>
    </row>
    <row r="4724" spans="2:8" s="41" customFormat="1">
      <c r="B4724" s="403" t="s">
        <v>9954</v>
      </c>
      <c r="C4724" s="404" t="s">
        <v>9955</v>
      </c>
      <c r="D4724" s="404" t="s">
        <v>9932</v>
      </c>
      <c r="E4724" s="404" t="s">
        <v>9933</v>
      </c>
      <c r="F4724" s="404" t="s">
        <v>123</v>
      </c>
      <c r="G4724" s="367" t="s">
        <v>5185</v>
      </c>
      <c r="H4724" s="400" t="s">
        <v>5186</v>
      </c>
    </row>
    <row r="4725" spans="2:8" s="41" customFormat="1">
      <c r="B4725" s="403" t="s">
        <v>9956</v>
      </c>
      <c r="C4725" s="404" t="s">
        <v>9957</v>
      </c>
      <c r="D4725" s="404" t="s">
        <v>9932</v>
      </c>
      <c r="E4725" s="404" t="s">
        <v>9933</v>
      </c>
      <c r="F4725" s="404" t="s">
        <v>123</v>
      </c>
      <c r="G4725" s="367" t="s">
        <v>5185</v>
      </c>
      <c r="H4725" s="400" t="s">
        <v>5186</v>
      </c>
    </row>
    <row r="4726" spans="2:8" s="41" customFormat="1">
      <c r="B4726" s="403" t="s">
        <v>9958</v>
      </c>
      <c r="C4726" s="404" t="s">
        <v>9959</v>
      </c>
      <c r="D4726" s="404" t="s">
        <v>9932</v>
      </c>
      <c r="E4726" s="404" t="s">
        <v>9933</v>
      </c>
      <c r="F4726" s="404" t="s">
        <v>123</v>
      </c>
      <c r="G4726" s="367" t="s">
        <v>5133</v>
      </c>
      <c r="H4726" s="400" t="s">
        <v>5108</v>
      </c>
    </row>
    <row r="4727" spans="2:8" s="41" customFormat="1">
      <c r="B4727" s="403" t="s">
        <v>9960</v>
      </c>
      <c r="C4727" s="404" t="s">
        <v>9961</v>
      </c>
      <c r="D4727" s="404" t="s">
        <v>9932</v>
      </c>
      <c r="E4727" s="404" t="s">
        <v>9933</v>
      </c>
      <c r="F4727" s="404" t="s">
        <v>123</v>
      </c>
      <c r="G4727" s="367" t="s">
        <v>5133</v>
      </c>
      <c r="H4727" s="400" t="s">
        <v>5108</v>
      </c>
    </row>
    <row r="4728" spans="2:8" s="41" customFormat="1">
      <c r="B4728" s="403" t="s">
        <v>9962</v>
      </c>
      <c r="C4728" s="404" t="s">
        <v>9963</v>
      </c>
      <c r="D4728" s="404" t="s">
        <v>9964</v>
      </c>
      <c r="E4728" s="404" t="s">
        <v>9965</v>
      </c>
      <c r="F4728" s="404" t="s">
        <v>123</v>
      </c>
      <c r="G4728" s="367" t="s">
        <v>5185</v>
      </c>
      <c r="H4728" s="400" t="s">
        <v>5186</v>
      </c>
    </row>
    <row r="4729" spans="2:8" s="41" customFormat="1">
      <c r="B4729" s="403" t="s">
        <v>9966</v>
      </c>
      <c r="C4729" s="404" t="s">
        <v>9967</v>
      </c>
      <c r="D4729" s="404" t="s">
        <v>9964</v>
      </c>
      <c r="E4729" s="404" t="s">
        <v>9965</v>
      </c>
      <c r="F4729" s="404" t="s">
        <v>123</v>
      </c>
      <c r="G4729" s="367" t="s">
        <v>5185</v>
      </c>
      <c r="H4729" s="400" t="s">
        <v>5186</v>
      </c>
    </row>
    <row r="4730" spans="2:8" s="41" customFormat="1">
      <c r="B4730" s="403" t="s">
        <v>9968</v>
      </c>
      <c r="C4730" s="404" t="s">
        <v>9969</v>
      </c>
      <c r="D4730" s="404" t="s">
        <v>9964</v>
      </c>
      <c r="E4730" s="404" t="s">
        <v>9965</v>
      </c>
      <c r="F4730" s="404" t="s">
        <v>123</v>
      </c>
      <c r="G4730" s="367" t="s">
        <v>5185</v>
      </c>
      <c r="H4730" s="400" t="s">
        <v>5186</v>
      </c>
    </row>
    <row r="4731" spans="2:8" s="41" customFormat="1">
      <c r="B4731" s="403" t="s">
        <v>9970</v>
      </c>
      <c r="C4731" s="404" t="s">
        <v>9971</v>
      </c>
      <c r="D4731" s="404" t="s">
        <v>9964</v>
      </c>
      <c r="E4731" s="404" t="s">
        <v>9965</v>
      </c>
      <c r="F4731" s="404" t="s">
        <v>123</v>
      </c>
      <c r="G4731" s="367" t="s">
        <v>5185</v>
      </c>
      <c r="H4731" s="400" t="s">
        <v>5186</v>
      </c>
    </row>
    <row r="4732" spans="2:8" s="41" customFormat="1">
      <c r="B4732" s="403" t="s">
        <v>9972</v>
      </c>
      <c r="C4732" s="404" t="s">
        <v>9973</v>
      </c>
      <c r="D4732" s="404" t="s">
        <v>9964</v>
      </c>
      <c r="E4732" s="404" t="s">
        <v>9965</v>
      </c>
      <c r="F4732" s="404" t="s">
        <v>123</v>
      </c>
      <c r="G4732" s="367" t="s">
        <v>5107</v>
      </c>
      <c r="H4732" s="400" t="s">
        <v>5108</v>
      </c>
    </row>
    <row r="4733" spans="2:8" s="41" customFormat="1">
      <c r="B4733" s="403" t="s">
        <v>9974</v>
      </c>
      <c r="C4733" s="404" t="s">
        <v>9975</v>
      </c>
      <c r="D4733" s="404" t="s">
        <v>9964</v>
      </c>
      <c r="E4733" s="404" t="s">
        <v>9965</v>
      </c>
      <c r="F4733" s="404" t="s">
        <v>123</v>
      </c>
      <c r="G4733" s="367" t="s">
        <v>5107</v>
      </c>
      <c r="H4733" s="400" t="s">
        <v>5108</v>
      </c>
    </row>
    <row r="4734" spans="2:8" s="41" customFormat="1">
      <c r="B4734" s="403" t="s">
        <v>9976</v>
      </c>
      <c r="C4734" s="404" t="s">
        <v>9977</v>
      </c>
      <c r="D4734" s="404" t="s">
        <v>9964</v>
      </c>
      <c r="E4734" s="404" t="s">
        <v>9965</v>
      </c>
      <c r="F4734" s="404" t="s">
        <v>123</v>
      </c>
      <c r="G4734" s="367" t="s">
        <v>5107</v>
      </c>
      <c r="H4734" s="400" t="s">
        <v>5108</v>
      </c>
    </row>
    <row r="4735" spans="2:8" s="41" customFormat="1">
      <c r="B4735" s="403" t="s">
        <v>9978</v>
      </c>
      <c r="C4735" s="404" t="s">
        <v>9979</v>
      </c>
      <c r="D4735" s="404" t="s">
        <v>9964</v>
      </c>
      <c r="E4735" s="404" t="s">
        <v>9965</v>
      </c>
      <c r="F4735" s="404" t="s">
        <v>123</v>
      </c>
      <c r="G4735" s="367" t="s">
        <v>5107</v>
      </c>
      <c r="H4735" s="400" t="s">
        <v>5108</v>
      </c>
    </row>
    <row r="4736" spans="2:8" s="41" customFormat="1">
      <c r="B4736" s="403" t="s">
        <v>9980</v>
      </c>
      <c r="C4736" s="404" t="s">
        <v>9981</v>
      </c>
      <c r="D4736" s="404" t="s">
        <v>9964</v>
      </c>
      <c r="E4736" s="404" t="s">
        <v>9965</v>
      </c>
      <c r="F4736" s="404" t="s">
        <v>123</v>
      </c>
      <c r="G4736" s="367" t="s">
        <v>5185</v>
      </c>
      <c r="H4736" s="400" t="s">
        <v>5186</v>
      </c>
    </row>
    <row r="4737" spans="2:8" s="41" customFormat="1">
      <c r="B4737" s="403" t="s">
        <v>9982</v>
      </c>
      <c r="C4737" s="404" t="s">
        <v>9983</v>
      </c>
      <c r="D4737" s="404" t="s">
        <v>9964</v>
      </c>
      <c r="E4737" s="404" t="s">
        <v>9965</v>
      </c>
      <c r="F4737" s="404" t="s">
        <v>123</v>
      </c>
      <c r="G4737" s="367" t="s">
        <v>5185</v>
      </c>
      <c r="H4737" s="400" t="s">
        <v>5186</v>
      </c>
    </row>
    <row r="4738" spans="2:8" s="41" customFormat="1">
      <c r="B4738" s="403" t="s">
        <v>9984</v>
      </c>
      <c r="C4738" s="404" t="s">
        <v>9985</v>
      </c>
      <c r="D4738" s="404" t="s">
        <v>9964</v>
      </c>
      <c r="E4738" s="404" t="s">
        <v>9965</v>
      </c>
      <c r="F4738" s="404" t="s">
        <v>123</v>
      </c>
      <c r="G4738" s="367" t="s">
        <v>5185</v>
      </c>
      <c r="H4738" s="400" t="s">
        <v>5186</v>
      </c>
    </row>
    <row r="4739" spans="2:8" s="41" customFormat="1">
      <c r="B4739" s="403" t="s">
        <v>9986</v>
      </c>
      <c r="C4739" s="404" t="s">
        <v>9987</v>
      </c>
      <c r="D4739" s="404" t="s">
        <v>9964</v>
      </c>
      <c r="E4739" s="404" t="s">
        <v>9965</v>
      </c>
      <c r="F4739" s="404" t="s">
        <v>123</v>
      </c>
      <c r="G4739" s="367" t="s">
        <v>5185</v>
      </c>
      <c r="H4739" s="400" t="s">
        <v>5186</v>
      </c>
    </row>
    <row r="4740" spans="2:8" s="41" customFormat="1">
      <c r="B4740" s="403" t="s">
        <v>9988</v>
      </c>
      <c r="C4740" s="404" t="s">
        <v>9989</v>
      </c>
      <c r="D4740" s="404" t="s">
        <v>9964</v>
      </c>
      <c r="E4740" s="404" t="s">
        <v>9965</v>
      </c>
      <c r="F4740" s="404" t="s">
        <v>123</v>
      </c>
      <c r="G4740" s="367" t="s">
        <v>5185</v>
      </c>
      <c r="H4740" s="400" t="s">
        <v>5186</v>
      </c>
    </row>
    <row r="4741" spans="2:8" s="41" customFormat="1">
      <c r="B4741" s="403" t="s">
        <v>9990</v>
      </c>
      <c r="C4741" s="404" t="s">
        <v>9991</v>
      </c>
      <c r="D4741" s="404" t="s">
        <v>9964</v>
      </c>
      <c r="E4741" s="404" t="s">
        <v>9965</v>
      </c>
      <c r="F4741" s="404" t="s">
        <v>123</v>
      </c>
      <c r="G4741" s="367" t="s">
        <v>5185</v>
      </c>
      <c r="H4741" s="400" t="s">
        <v>5186</v>
      </c>
    </row>
    <row r="4742" spans="2:8" s="41" customFormat="1">
      <c r="B4742" s="403" t="s">
        <v>9992</v>
      </c>
      <c r="C4742" s="404" t="s">
        <v>9993</v>
      </c>
      <c r="D4742" s="404" t="s">
        <v>9994</v>
      </c>
      <c r="E4742" s="404" t="s">
        <v>9995</v>
      </c>
      <c r="F4742" s="404" t="s">
        <v>123</v>
      </c>
      <c r="G4742" s="367" t="s">
        <v>5107</v>
      </c>
      <c r="H4742" s="400" t="s">
        <v>5108</v>
      </c>
    </row>
    <row r="4743" spans="2:8" s="41" customFormat="1">
      <c r="B4743" s="403" t="s">
        <v>9996</v>
      </c>
      <c r="C4743" s="404" t="s">
        <v>9997</v>
      </c>
      <c r="D4743" s="404" t="s">
        <v>9994</v>
      </c>
      <c r="E4743" s="404" t="s">
        <v>9995</v>
      </c>
      <c r="F4743" s="404" t="s">
        <v>123</v>
      </c>
      <c r="G4743" s="367" t="s">
        <v>5107</v>
      </c>
      <c r="H4743" s="400" t="s">
        <v>5108</v>
      </c>
    </row>
    <row r="4744" spans="2:8" s="41" customFormat="1">
      <c r="B4744" s="403" t="s">
        <v>9998</v>
      </c>
      <c r="C4744" s="404" t="s">
        <v>9999</v>
      </c>
      <c r="D4744" s="404" t="s">
        <v>9994</v>
      </c>
      <c r="E4744" s="404" t="s">
        <v>9995</v>
      </c>
      <c r="F4744" s="404" t="s">
        <v>123</v>
      </c>
      <c r="G4744" s="367" t="s">
        <v>5107</v>
      </c>
      <c r="H4744" s="400" t="s">
        <v>5108</v>
      </c>
    </row>
    <row r="4745" spans="2:8" s="41" customFormat="1">
      <c r="B4745" s="403" t="s">
        <v>10000</v>
      </c>
      <c r="C4745" s="404" t="s">
        <v>10001</v>
      </c>
      <c r="D4745" s="404" t="s">
        <v>9994</v>
      </c>
      <c r="E4745" s="404" t="s">
        <v>9995</v>
      </c>
      <c r="F4745" s="404" t="s">
        <v>123</v>
      </c>
      <c r="G4745" s="367" t="s">
        <v>5107</v>
      </c>
      <c r="H4745" s="400" t="s">
        <v>5108</v>
      </c>
    </row>
    <row r="4746" spans="2:8" s="41" customFormat="1">
      <c r="B4746" s="403" t="s">
        <v>10002</v>
      </c>
      <c r="C4746" s="404" t="s">
        <v>10003</v>
      </c>
      <c r="D4746" s="404" t="s">
        <v>9994</v>
      </c>
      <c r="E4746" s="404" t="s">
        <v>9995</v>
      </c>
      <c r="F4746" s="404" t="s">
        <v>123</v>
      </c>
      <c r="G4746" s="367" t="s">
        <v>5107</v>
      </c>
      <c r="H4746" s="400" t="s">
        <v>5108</v>
      </c>
    </row>
    <row r="4747" spans="2:8" s="41" customFormat="1">
      <c r="B4747" s="403" t="s">
        <v>10004</v>
      </c>
      <c r="C4747" s="404" t="s">
        <v>10005</v>
      </c>
      <c r="D4747" s="404" t="s">
        <v>9994</v>
      </c>
      <c r="E4747" s="404" t="s">
        <v>9995</v>
      </c>
      <c r="F4747" s="404" t="s">
        <v>123</v>
      </c>
      <c r="G4747" s="367" t="s">
        <v>5107</v>
      </c>
      <c r="H4747" s="400" t="s">
        <v>5108</v>
      </c>
    </row>
    <row r="4748" spans="2:8" s="41" customFormat="1">
      <c r="B4748" s="403" t="s">
        <v>10006</v>
      </c>
      <c r="C4748" s="404" t="s">
        <v>10007</v>
      </c>
      <c r="D4748" s="404" t="s">
        <v>9994</v>
      </c>
      <c r="E4748" s="404" t="s">
        <v>9995</v>
      </c>
      <c r="F4748" s="404" t="s">
        <v>123</v>
      </c>
      <c r="G4748" s="367" t="s">
        <v>5107</v>
      </c>
      <c r="H4748" s="400" t="s">
        <v>5108</v>
      </c>
    </row>
    <row r="4749" spans="2:8" s="41" customFormat="1">
      <c r="B4749" s="403" t="s">
        <v>10008</v>
      </c>
      <c r="C4749" s="404" t="s">
        <v>10009</v>
      </c>
      <c r="D4749" s="404" t="s">
        <v>9994</v>
      </c>
      <c r="E4749" s="404" t="s">
        <v>9995</v>
      </c>
      <c r="F4749" s="404" t="s">
        <v>123</v>
      </c>
      <c r="G4749" s="367" t="s">
        <v>5107</v>
      </c>
      <c r="H4749" s="400" t="s">
        <v>5108</v>
      </c>
    </row>
    <row r="4750" spans="2:8" s="41" customFormat="1">
      <c r="B4750" s="403" t="s">
        <v>10010</v>
      </c>
      <c r="C4750" s="404" t="s">
        <v>10011</v>
      </c>
      <c r="D4750" s="404" t="s">
        <v>9994</v>
      </c>
      <c r="E4750" s="404" t="s">
        <v>9995</v>
      </c>
      <c r="F4750" s="404" t="s">
        <v>123</v>
      </c>
      <c r="G4750" s="367" t="s">
        <v>5107</v>
      </c>
      <c r="H4750" s="400" t="s">
        <v>5108</v>
      </c>
    </row>
    <row r="4751" spans="2:8" s="41" customFormat="1">
      <c r="B4751" s="403" t="s">
        <v>10012</v>
      </c>
      <c r="C4751" s="404" t="s">
        <v>10013</v>
      </c>
      <c r="D4751" s="404" t="s">
        <v>9994</v>
      </c>
      <c r="E4751" s="404" t="s">
        <v>9995</v>
      </c>
      <c r="F4751" s="404" t="s">
        <v>123</v>
      </c>
      <c r="G4751" s="367" t="s">
        <v>5107</v>
      </c>
      <c r="H4751" s="400" t="s">
        <v>5108</v>
      </c>
    </row>
    <row r="4752" spans="2:8" s="41" customFormat="1">
      <c r="B4752" s="403" t="s">
        <v>10014</v>
      </c>
      <c r="C4752" s="404" t="s">
        <v>10015</v>
      </c>
      <c r="D4752" s="404" t="s">
        <v>9994</v>
      </c>
      <c r="E4752" s="404" t="s">
        <v>9995</v>
      </c>
      <c r="F4752" s="404" t="s">
        <v>123</v>
      </c>
      <c r="G4752" s="367" t="s">
        <v>5107</v>
      </c>
      <c r="H4752" s="400" t="s">
        <v>5108</v>
      </c>
    </row>
    <row r="4753" spans="2:8" s="41" customFormat="1">
      <c r="B4753" s="403" t="s">
        <v>10016</v>
      </c>
      <c r="C4753" s="404" t="s">
        <v>10017</v>
      </c>
      <c r="D4753" s="404" t="s">
        <v>9994</v>
      </c>
      <c r="E4753" s="404" t="s">
        <v>9995</v>
      </c>
      <c r="F4753" s="404" t="s">
        <v>123</v>
      </c>
      <c r="G4753" s="367" t="s">
        <v>5107</v>
      </c>
      <c r="H4753" s="400" t="s">
        <v>5108</v>
      </c>
    </row>
    <row r="4754" spans="2:8" s="41" customFormat="1">
      <c r="B4754" s="403" t="s">
        <v>10018</v>
      </c>
      <c r="C4754" s="404" t="s">
        <v>10019</v>
      </c>
      <c r="D4754" s="404" t="s">
        <v>9994</v>
      </c>
      <c r="E4754" s="404" t="s">
        <v>9995</v>
      </c>
      <c r="F4754" s="404" t="s">
        <v>123</v>
      </c>
      <c r="G4754" s="367" t="s">
        <v>5107</v>
      </c>
      <c r="H4754" s="400" t="s">
        <v>5108</v>
      </c>
    </row>
    <row r="4755" spans="2:8" s="41" customFormat="1">
      <c r="B4755" s="403" t="s">
        <v>10020</v>
      </c>
      <c r="C4755" s="404" t="s">
        <v>10021</v>
      </c>
      <c r="D4755" s="404" t="s">
        <v>10022</v>
      </c>
      <c r="E4755" s="404" t="s">
        <v>10023</v>
      </c>
      <c r="F4755" s="404" t="s">
        <v>123</v>
      </c>
      <c r="G4755" s="367" t="s">
        <v>5185</v>
      </c>
      <c r="H4755" s="400" t="s">
        <v>5186</v>
      </c>
    </row>
    <row r="4756" spans="2:8" s="41" customFormat="1">
      <c r="B4756" s="403" t="s">
        <v>10024</v>
      </c>
      <c r="C4756" s="404" t="s">
        <v>10025</v>
      </c>
      <c r="D4756" s="404" t="s">
        <v>10022</v>
      </c>
      <c r="E4756" s="404" t="s">
        <v>10023</v>
      </c>
      <c r="F4756" s="404" t="s">
        <v>123</v>
      </c>
      <c r="G4756" s="367" t="s">
        <v>5185</v>
      </c>
      <c r="H4756" s="400" t="s">
        <v>5186</v>
      </c>
    </row>
    <row r="4757" spans="2:8" s="41" customFormat="1">
      <c r="B4757" s="403" t="s">
        <v>10026</v>
      </c>
      <c r="C4757" s="404" t="s">
        <v>10027</v>
      </c>
      <c r="D4757" s="404" t="s">
        <v>10022</v>
      </c>
      <c r="E4757" s="404" t="s">
        <v>10023</v>
      </c>
      <c r="F4757" s="404" t="s">
        <v>123</v>
      </c>
      <c r="G4757" s="367" t="s">
        <v>5185</v>
      </c>
      <c r="H4757" s="400" t="s">
        <v>5186</v>
      </c>
    </row>
    <row r="4758" spans="2:8" s="41" customFormat="1">
      <c r="B4758" s="403" t="s">
        <v>10028</v>
      </c>
      <c r="C4758" s="404" t="s">
        <v>10029</v>
      </c>
      <c r="D4758" s="404" t="s">
        <v>10022</v>
      </c>
      <c r="E4758" s="404" t="s">
        <v>10023</v>
      </c>
      <c r="F4758" s="404" t="s">
        <v>123</v>
      </c>
      <c r="G4758" s="367" t="s">
        <v>5185</v>
      </c>
      <c r="H4758" s="400" t="s">
        <v>5186</v>
      </c>
    </row>
    <row r="4759" spans="2:8" s="41" customFormat="1">
      <c r="B4759" s="403" t="s">
        <v>10030</v>
      </c>
      <c r="C4759" s="404" t="s">
        <v>10031</v>
      </c>
      <c r="D4759" s="404" t="s">
        <v>10022</v>
      </c>
      <c r="E4759" s="404" t="s">
        <v>10023</v>
      </c>
      <c r="F4759" s="404" t="s">
        <v>123</v>
      </c>
      <c r="G4759" s="367" t="s">
        <v>5107</v>
      </c>
      <c r="H4759" s="400" t="s">
        <v>5108</v>
      </c>
    </row>
    <row r="4760" spans="2:8" s="41" customFormat="1">
      <c r="B4760" s="403" t="s">
        <v>10032</v>
      </c>
      <c r="C4760" s="404" t="s">
        <v>10033</v>
      </c>
      <c r="D4760" s="404" t="s">
        <v>10022</v>
      </c>
      <c r="E4760" s="404" t="s">
        <v>10023</v>
      </c>
      <c r="F4760" s="404" t="s">
        <v>123</v>
      </c>
      <c r="G4760" s="367" t="s">
        <v>5185</v>
      </c>
      <c r="H4760" s="400" t="s">
        <v>5186</v>
      </c>
    </row>
    <row r="4761" spans="2:8" s="41" customFormat="1">
      <c r="B4761" s="403" t="s">
        <v>10034</v>
      </c>
      <c r="C4761" s="404" t="s">
        <v>10035</v>
      </c>
      <c r="D4761" s="404" t="s">
        <v>10022</v>
      </c>
      <c r="E4761" s="404" t="s">
        <v>10023</v>
      </c>
      <c r="F4761" s="404" t="s">
        <v>123</v>
      </c>
      <c r="G4761" s="367" t="s">
        <v>5107</v>
      </c>
      <c r="H4761" s="400" t="s">
        <v>5108</v>
      </c>
    </row>
    <row r="4762" spans="2:8" s="41" customFormat="1">
      <c r="B4762" s="403" t="s">
        <v>10036</v>
      </c>
      <c r="C4762" s="404" t="s">
        <v>10037</v>
      </c>
      <c r="D4762" s="404" t="s">
        <v>10022</v>
      </c>
      <c r="E4762" s="404" t="s">
        <v>10023</v>
      </c>
      <c r="F4762" s="404" t="s">
        <v>123</v>
      </c>
      <c r="G4762" s="367" t="s">
        <v>5107</v>
      </c>
      <c r="H4762" s="400" t="s">
        <v>5108</v>
      </c>
    </row>
    <row r="4763" spans="2:8" s="41" customFormat="1">
      <c r="B4763" s="403" t="s">
        <v>10038</v>
      </c>
      <c r="C4763" s="404" t="s">
        <v>10039</v>
      </c>
      <c r="D4763" s="404" t="s">
        <v>10022</v>
      </c>
      <c r="E4763" s="404" t="s">
        <v>10023</v>
      </c>
      <c r="F4763" s="404" t="s">
        <v>123</v>
      </c>
      <c r="G4763" s="367" t="s">
        <v>5182</v>
      </c>
      <c r="H4763" s="400" t="s">
        <v>5108</v>
      </c>
    </row>
    <row r="4764" spans="2:8" s="41" customFormat="1">
      <c r="B4764" s="403" t="s">
        <v>10040</v>
      </c>
      <c r="C4764" s="404" t="s">
        <v>10041</v>
      </c>
      <c r="D4764" s="404" t="s">
        <v>10022</v>
      </c>
      <c r="E4764" s="404" t="s">
        <v>10023</v>
      </c>
      <c r="F4764" s="404" t="s">
        <v>123</v>
      </c>
      <c r="G4764" s="367" t="s">
        <v>5107</v>
      </c>
      <c r="H4764" s="400" t="s">
        <v>5108</v>
      </c>
    </row>
    <row r="4765" spans="2:8" s="41" customFormat="1">
      <c r="B4765" s="403" t="s">
        <v>10042</v>
      </c>
      <c r="C4765" s="404" t="s">
        <v>10043</v>
      </c>
      <c r="D4765" s="404" t="s">
        <v>10022</v>
      </c>
      <c r="E4765" s="404" t="s">
        <v>10023</v>
      </c>
      <c r="F4765" s="404" t="s">
        <v>123</v>
      </c>
      <c r="G4765" s="367" t="s">
        <v>5107</v>
      </c>
      <c r="H4765" s="400" t="s">
        <v>5108</v>
      </c>
    </row>
    <row r="4766" spans="2:8" s="41" customFormat="1">
      <c r="B4766" s="403" t="s">
        <v>10044</v>
      </c>
      <c r="C4766" s="404" t="s">
        <v>10045</v>
      </c>
      <c r="D4766" s="404" t="s">
        <v>10022</v>
      </c>
      <c r="E4766" s="404" t="s">
        <v>10023</v>
      </c>
      <c r="F4766" s="404" t="s">
        <v>123</v>
      </c>
      <c r="G4766" s="367" t="s">
        <v>5182</v>
      </c>
      <c r="H4766" s="400" t="s">
        <v>5108</v>
      </c>
    </row>
    <row r="4767" spans="2:8" s="41" customFormat="1">
      <c r="B4767" s="403" t="s">
        <v>10046</v>
      </c>
      <c r="C4767" s="404" t="s">
        <v>10047</v>
      </c>
      <c r="D4767" s="404" t="s">
        <v>10022</v>
      </c>
      <c r="E4767" s="404" t="s">
        <v>10023</v>
      </c>
      <c r="F4767" s="404" t="s">
        <v>123</v>
      </c>
      <c r="G4767" s="367" t="s">
        <v>5107</v>
      </c>
      <c r="H4767" s="400" t="s">
        <v>5108</v>
      </c>
    </row>
    <row r="4768" spans="2:8" s="41" customFormat="1">
      <c r="B4768" s="403" t="s">
        <v>10048</v>
      </c>
      <c r="C4768" s="404" t="s">
        <v>10049</v>
      </c>
      <c r="D4768" s="404" t="s">
        <v>10022</v>
      </c>
      <c r="E4768" s="404" t="s">
        <v>10023</v>
      </c>
      <c r="F4768" s="404" t="s">
        <v>123</v>
      </c>
      <c r="G4768" s="367" t="s">
        <v>5182</v>
      </c>
      <c r="H4768" s="400" t="s">
        <v>5108</v>
      </c>
    </row>
    <row r="4769" spans="2:8" s="41" customFormat="1">
      <c r="B4769" s="403" t="s">
        <v>10050</v>
      </c>
      <c r="C4769" s="404" t="s">
        <v>10051</v>
      </c>
      <c r="D4769" s="404" t="s">
        <v>10022</v>
      </c>
      <c r="E4769" s="404" t="s">
        <v>10023</v>
      </c>
      <c r="F4769" s="404" t="s">
        <v>123</v>
      </c>
      <c r="G4769" s="367" t="s">
        <v>5107</v>
      </c>
      <c r="H4769" s="400" t="s">
        <v>5108</v>
      </c>
    </row>
    <row r="4770" spans="2:8" s="41" customFormat="1">
      <c r="B4770" s="403" t="s">
        <v>10052</v>
      </c>
      <c r="C4770" s="404" t="s">
        <v>10053</v>
      </c>
      <c r="D4770" s="404" t="s">
        <v>10022</v>
      </c>
      <c r="E4770" s="404" t="s">
        <v>10023</v>
      </c>
      <c r="F4770" s="404" t="s">
        <v>123</v>
      </c>
      <c r="G4770" s="367" t="s">
        <v>5107</v>
      </c>
      <c r="H4770" s="400" t="s">
        <v>5108</v>
      </c>
    </row>
    <row r="4771" spans="2:8" s="41" customFormat="1">
      <c r="B4771" s="403" t="s">
        <v>10054</v>
      </c>
      <c r="C4771" s="404" t="s">
        <v>10055</v>
      </c>
      <c r="D4771" s="404" t="s">
        <v>10022</v>
      </c>
      <c r="E4771" s="404" t="s">
        <v>10023</v>
      </c>
      <c r="F4771" s="404" t="s">
        <v>123</v>
      </c>
      <c r="G4771" s="367" t="s">
        <v>5107</v>
      </c>
      <c r="H4771" s="400" t="s">
        <v>5108</v>
      </c>
    </row>
    <row r="4772" spans="2:8" s="41" customFormat="1">
      <c r="B4772" s="403" t="s">
        <v>10056</v>
      </c>
      <c r="C4772" s="404" t="s">
        <v>10057</v>
      </c>
      <c r="D4772" s="404" t="s">
        <v>10022</v>
      </c>
      <c r="E4772" s="404" t="s">
        <v>10023</v>
      </c>
      <c r="F4772" s="404" t="s">
        <v>123</v>
      </c>
      <c r="G4772" s="367" t="s">
        <v>5107</v>
      </c>
      <c r="H4772" s="400" t="s">
        <v>5108</v>
      </c>
    </row>
    <row r="4773" spans="2:8" s="41" customFormat="1">
      <c r="B4773" s="403" t="s">
        <v>10058</v>
      </c>
      <c r="C4773" s="404" t="s">
        <v>10059</v>
      </c>
      <c r="D4773" s="404" t="s">
        <v>10022</v>
      </c>
      <c r="E4773" s="404" t="s">
        <v>10023</v>
      </c>
      <c r="F4773" s="404" t="s">
        <v>123</v>
      </c>
      <c r="G4773" s="367" t="s">
        <v>5107</v>
      </c>
      <c r="H4773" s="400" t="s">
        <v>5108</v>
      </c>
    </row>
    <row r="4774" spans="2:8" s="41" customFormat="1">
      <c r="B4774" s="403" t="s">
        <v>10060</v>
      </c>
      <c r="C4774" s="404" t="s">
        <v>10061</v>
      </c>
      <c r="D4774" s="404" t="s">
        <v>10022</v>
      </c>
      <c r="E4774" s="404" t="s">
        <v>10023</v>
      </c>
      <c r="F4774" s="404" t="s">
        <v>123</v>
      </c>
      <c r="G4774" s="367" t="s">
        <v>5107</v>
      </c>
      <c r="H4774" s="400" t="s">
        <v>5108</v>
      </c>
    </row>
    <row r="4775" spans="2:8" s="41" customFormat="1">
      <c r="B4775" s="403" t="s">
        <v>10062</v>
      </c>
      <c r="C4775" s="404" t="s">
        <v>10063</v>
      </c>
      <c r="D4775" s="404" t="s">
        <v>10022</v>
      </c>
      <c r="E4775" s="404" t="s">
        <v>10023</v>
      </c>
      <c r="F4775" s="404" t="s">
        <v>123</v>
      </c>
      <c r="G4775" s="367" t="s">
        <v>5185</v>
      </c>
      <c r="H4775" s="400" t="s">
        <v>5186</v>
      </c>
    </row>
    <row r="4776" spans="2:8" s="41" customFormat="1">
      <c r="B4776" s="403" t="s">
        <v>10064</v>
      </c>
      <c r="C4776" s="404" t="s">
        <v>10065</v>
      </c>
      <c r="D4776" s="404" t="s">
        <v>10022</v>
      </c>
      <c r="E4776" s="404" t="s">
        <v>10023</v>
      </c>
      <c r="F4776" s="404" t="s">
        <v>123</v>
      </c>
      <c r="G4776" s="367" t="s">
        <v>5107</v>
      </c>
      <c r="H4776" s="400" t="s">
        <v>5108</v>
      </c>
    </row>
    <row r="4777" spans="2:8" s="41" customFormat="1">
      <c r="B4777" s="403" t="s">
        <v>10066</v>
      </c>
      <c r="C4777" s="404" t="s">
        <v>10067</v>
      </c>
      <c r="D4777" s="404" t="s">
        <v>10068</v>
      </c>
      <c r="E4777" s="404" t="s">
        <v>10069</v>
      </c>
      <c r="F4777" s="404" t="s">
        <v>123</v>
      </c>
      <c r="G4777" s="367" t="s">
        <v>5185</v>
      </c>
      <c r="H4777" s="400" t="s">
        <v>5186</v>
      </c>
    </row>
    <row r="4778" spans="2:8" s="41" customFormat="1">
      <c r="B4778" s="403" t="s">
        <v>10070</v>
      </c>
      <c r="C4778" s="404" t="s">
        <v>10071</v>
      </c>
      <c r="D4778" s="404" t="s">
        <v>10068</v>
      </c>
      <c r="E4778" s="404" t="s">
        <v>10069</v>
      </c>
      <c r="F4778" s="404" t="s">
        <v>123</v>
      </c>
      <c r="G4778" s="367" t="s">
        <v>5185</v>
      </c>
      <c r="H4778" s="400" t="s">
        <v>5186</v>
      </c>
    </row>
    <row r="4779" spans="2:8" s="41" customFormat="1">
      <c r="B4779" s="403" t="s">
        <v>10072</v>
      </c>
      <c r="C4779" s="404" t="s">
        <v>10073</v>
      </c>
      <c r="D4779" s="404" t="s">
        <v>10068</v>
      </c>
      <c r="E4779" s="404" t="s">
        <v>10069</v>
      </c>
      <c r="F4779" s="404" t="s">
        <v>123</v>
      </c>
      <c r="G4779" s="367" t="s">
        <v>5185</v>
      </c>
      <c r="H4779" s="400" t="s">
        <v>5186</v>
      </c>
    </row>
    <row r="4780" spans="2:8" s="41" customFormat="1">
      <c r="B4780" s="403" t="s">
        <v>10074</v>
      </c>
      <c r="C4780" s="404" t="s">
        <v>10075</v>
      </c>
      <c r="D4780" s="404" t="s">
        <v>10068</v>
      </c>
      <c r="E4780" s="404" t="s">
        <v>10069</v>
      </c>
      <c r="F4780" s="404" t="s">
        <v>123</v>
      </c>
      <c r="G4780" s="367" t="s">
        <v>5107</v>
      </c>
      <c r="H4780" s="400" t="s">
        <v>5108</v>
      </c>
    </row>
    <row r="4781" spans="2:8" s="41" customFormat="1">
      <c r="B4781" s="403" t="s">
        <v>10076</v>
      </c>
      <c r="C4781" s="404" t="s">
        <v>10077</v>
      </c>
      <c r="D4781" s="404" t="s">
        <v>10068</v>
      </c>
      <c r="E4781" s="404" t="s">
        <v>10069</v>
      </c>
      <c r="F4781" s="404" t="s">
        <v>123</v>
      </c>
      <c r="G4781" s="367" t="s">
        <v>5107</v>
      </c>
      <c r="H4781" s="400" t="s">
        <v>5108</v>
      </c>
    </row>
    <row r="4782" spans="2:8" s="41" customFormat="1">
      <c r="B4782" s="403" t="s">
        <v>10078</v>
      </c>
      <c r="C4782" s="404" t="s">
        <v>10079</v>
      </c>
      <c r="D4782" s="404" t="s">
        <v>10068</v>
      </c>
      <c r="E4782" s="404" t="s">
        <v>10069</v>
      </c>
      <c r="F4782" s="404" t="s">
        <v>123</v>
      </c>
      <c r="G4782" s="367" t="s">
        <v>5185</v>
      </c>
      <c r="H4782" s="400" t="s">
        <v>5186</v>
      </c>
    </row>
    <row r="4783" spans="2:8" s="41" customFormat="1">
      <c r="B4783" s="403" t="s">
        <v>10080</v>
      </c>
      <c r="C4783" s="404" t="s">
        <v>10081</v>
      </c>
      <c r="D4783" s="404" t="s">
        <v>10068</v>
      </c>
      <c r="E4783" s="404" t="s">
        <v>10069</v>
      </c>
      <c r="F4783" s="404" t="s">
        <v>123</v>
      </c>
      <c r="G4783" s="367" t="s">
        <v>5107</v>
      </c>
      <c r="H4783" s="400" t="s">
        <v>5108</v>
      </c>
    </row>
    <row r="4784" spans="2:8" s="41" customFormat="1">
      <c r="B4784" s="403" t="s">
        <v>10082</v>
      </c>
      <c r="C4784" s="404" t="s">
        <v>10083</v>
      </c>
      <c r="D4784" s="404" t="s">
        <v>10068</v>
      </c>
      <c r="E4784" s="404" t="s">
        <v>10069</v>
      </c>
      <c r="F4784" s="404" t="s">
        <v>123</v>
      </c>
      <c r="G4784" s="367" t="s">
        <v>5107</v>
      </c>
      <c r="H4784" s="400" t="s">
        <v>5108</v>
      </c>
    </row>
    <row r="4785" spans="2:8" s="41" customFormat="1">
      <c r="B4785" s="403" t="s">
        <v>10084</v>
      </c>
      <c r="C4785" s="404" t="s">
        <v>10085</v>
      </c>
      <c r="D4785" s="404" t="s">
        <v>10068</v>
      </c>
      <c r="E4785" s="404" t="s">
        <v>10069</v>
      </c>
      <c r="F4785" s="404" t="s">
        <v>123</v>
      </c>
      <c r="G4785" s="367" t="s">
        <v>5185</v>
      </c>
      <c r="H4785" s="400" t="s">
        <v>5186</v>
      </c>
    </row>
    <row r="4786" spans="2:8" s="41" customFormat="1">
      <c r="B4786" s="403" t="s">
        <v>10086</v>
      </c>
      <c r="C4786" s="404" t="s">
        <v>10087</v>
      </c>
      <c r="D4786" s="404" t="s">
        <v>10068</v>
      </c>
      <c r="E4786" s="404" t="s">
        <v>10069</v>
      </c>
      <c r="F4786" s="404" t="s">
        <v>123</v>
      </c>
      <c r="G4786" s="367" t="s">
        <v>5185</v>
      </c>
      <c r="H4786" s="400" t="s">
        <v>5186</v>
      </c>
    </row>
    <row r="4787" spans="2:8" s="41" customFormat="1">
      <c r="B4787" s="403" t="s">
        <v>10088</v>
      </c>
      <c r="C4787" s="404" t="s">
        <v>10089</v>
      </c>
      <c r="D4787" s="404" t="s">
        <v>10068</v>
      </c>
      <c r="E4787" s="404" t="s">
        <v>10069</v>
      </c>
      <c r="F4787" s="404" t="s">
        <v>123</v>
      </c>
      <c r="G4787" s="367" t="s">
        <v>5107</v>
      </c>
      <c r="H4787" s="400" t="s">
        <v>5108</v>
      </c>
    </row>
    <row r="4788" spans="2:8" s="41" customFormat="1">
      <c r="B4788" s="403" t="s">
        <v>10090</v>
      </c>
      <c r="C4788" s="404" t="s">
        <v>10091</v>
      </c>
      <c r="D4788" s="404" t="s">
        <v>10068</v>
      </c>
      <c r="E4788" s="404" t="s">
        <v>10069</v>
      </c>
      <c r="F4788" s="404" t="s">
        <v>123</v>
      </c>
      <c r="G4788" s="367" t="s">
        <v>5107</v>
      </c>
      <c r="H4788" s="400" t="s">
        <v>5108</v>
      </c>
    </row>
    <row r="4789" spans="2:8" s="41" customFormat="1">
      <c r="B4789" s="403" t="s">
        <v>10092</v>
      </c>
      <c r="C4789" s="404" t="s">
        <v>10093</v>
      </c>
      <c r="D4789" s="404" t="s">
        <v>10068</v>
      </c>
      <c r="E4789" s="404" t="s">
        <v>10069</v>
      </c>
      <c r="F4789" s="404" t="s">
        <v>123</v>
      </c>
      <c r="G4789" s="367" t="s">
        <v>5107</v>
      </c>
      <c r="H4789" s="400" t="s">
        <v>5108</v>
      </c>
    </row>
    <row r="4790" spans="2:8" s="41" customFormat="1">
      <c r="B4790" s="403" t="s">
        <v>10094</v>
      </c>
      <c r="C4790" s="404" t="s">
        <v>10095</v>
      </c>
      <c r="D4790" s="404" t="s">
        <v>10068</v>
      </c>
      <c r="E4790" s="404" t="s">
        <v>10069</v>
      </c>
      <c r="F4790" s="404" t="s">
        <v>123</v>
      </c>
      <c r="G4790" s="367" t="s">
        <v>5107</v>
      </c>
      <c r="H4790" s="400" t="s">
        <v>5108</v>
      </c>
    </row>
    <row r="4791" spans="2:8" s="41" customFormat="1">
      <c r="B4791" s="403" t="s">
        <v>10096</v>
      </c>
      <c r="C4791" s="404" t="s">
        <v>10097</v>
      </c>
      <c r="D4791" s="404" t="s">
        <v>10068</v>
      </c>
      <c r="E4791" s="404" t="s">
        <v>10069</v>
      </c>
      <c r="F4791" s="404" t="s">
        <v>123</v>
      </c>
      <c r="G4791" s="367" t="s">
        <v>5107</v>
      </c>
      <c r="H4791" s="400" t="s">
        <v>5108</v>
      </c>
    </row>
    <row r="4792" spans="2:8" s="41" customFormat="1">
      <c r="B4792" s="403" t="s">
        <v>10098</v>
      </c>
      <c r="C4792" s="404" t="s">
        <v>10099</v>
      </c>
      <c r="D4792" s="404" t="s">
        <v>10068</v>
      </c>
      <c r="E4792" s="404" t="s">
        <v>10069</v>
      </c>
      <c r="F4792" s="404" t="s">
        <v>123</v>
      </c>
      <c r="G4792" s="367" t="s">
        <v>5107</v>
      </c>
      <c r="H4792" s="400" t="s">
        <v>5108</v>
      </c>
    </row>
    <row r="4793" spans="2:8" s="41" customFormat="1">
      <c r="B4793" s="403" t="s">
        <v>10100</v>
      </c>
      <c r="C4793" s="404" t="s">
        <v>10101</v>
      </c>
      <c r="D4793" s="404" t="s">
        <v>10068</v>
      </c>
      <c r="E4793" s="404" t="s">
        <v>10069</v>
      </c>
      <c r="F4793" s="404" t="s">
        <v>123</v>
      </c>
      <c r="G4793" s="367" t="s">
        <v>5107</v>
      </c>
      <c r="H4793" s="400" t="s">
        <v>5108</v>
      </c>
    </row>
    <row r="4794" spans="2:8" s="41" customFormat="1">
      <c r="B4794" s="403" t="s">
        <v>10102</v>
      </c>
      <c r="C4794" s="404" t="s">
        <v>10103</v>
      </c>
      <c r="D4794" s="404" t="s">
        <v>10068</v>
      </c>
      <c r="E4794" s="404" t="s">
        <v>10069</v>
      </c>
      <c r="F4794" s="404" t="s">
        <v>123</v>
      </c>
      <c r="G4794" s="367" t="s">
        <v>5185</v>
      </c>
      <c r="H4794" s="400" t="s">
        <v>5186</v>
      </c>
    </row>
    <row r="4795" spans="2:8" s="41" customFormat="1">
      <c r="B4795" s="403" t="s">
        <v>10104</v>
      </c>
      <c r="C4795" s="404" t="s">
        <v>10105</v>
      </c>
      <c r="D4795" s="404" t="s">
        <v>10106</v>
      </c>
      <c r="E4795" s="404" t="s">
        <v>10107</v>
      </c>
      <c r="F4795" s="404" t="s">
        <v>123</v>
      </c>
      <c r="G4795" s="367" t="s">
        <v>5182</v>
      </c>
      <c r="H4795" s="400" t="s">
        <v>5108</v>
      </c>
    </row>
    <row r="4796" spans="2:8" s="41" customFormat="1">
      <c r="B4796" s="403" t="s">
        <v>10108</v>
      </c>
      <c r="C4796" s="404" t="s">
        <v>10109</v>
      </c>
      <c r="D4796" s="404" t="s">
        <v>10106</v>
      </c>
      <c r="E4796" s="404" t="s">
        <v>10107</v>
      </c>
      <c r="F4796" s="404" t="s">
        <v>123</v>
      </c>
      <c r="G4796" s="367" t="s">
        <v>5185</v>
      </c>
      <c r="H4796" s="400" t="s">
        <v>5186</v>
      </c>
    </row>
    <row r="4797" spans="2:8" s="41" customFormat="1">
      <c r="B4797" s="403" t="s">
        <v>10110</v>
      </c>
      <c r="C4797" s="404" t="s">
        <v>10111</v>
      </c>
      <c r="D4797" s="404" t="s">
        <v>10106</v>
      </c>
      <c r="E4797" s="404" t="s">
        <v>10107</v>
      </c>
      <c r="F4797" s="404" t="s">
        <v>123</v>
      </c>
      <c r="G4797" s="367" t="s">
        <v>5182</v>
      </c>
      <c r="H4797" s="400" t="s">
        <v>5108</v>
      </c>
    </row>
    <row r="4798" spans="2:8" s="41" customFormat="1">
      <c r="B4798" s="403" t="s">
        <v>10112</v>
      </c>
      <c r="C4798" s="404" t="s">
        <v>10113</v>
      </c>
      <c r="D4798" s="404" t="s">
        <v>10106</v>
      </c>
      <c r="E4798" s="404" t="s">
        <v>10107</v>
      </c>
      <c r="F4798" s="404" t="s">
        <v>123</v>
      </c>
      <c r="G4798" s="367" t="s">
        <v>5185</v>
      </c>
      <c r="H4798" s="400" t="s">
        <v>5186</v>
      </c>
    </row>
    <row r="4799" spans="2:8" s="41" customFormat="1">
      <c r="B4799" s="403" t="s">
        <v>10114</v>
      </c>
      <c r="C4799" s="404" t="s">
        <v>10115</v>
      </c>
      <c r="D4799" s="404" t="s">
        <v>10106</v>
      </c>
      <c r="E4799" s="404" t="s">
        <v>10107</v>
      </c>
      <c r="F4799" s="404" t="s">
        <v>123</v>
      </c>
      <c r="G4799" s="367" t="s">
        <v>5185</v>
      </c>
      <c r="H4799" s="400" t="s">
        <v>5186</v>
      </c>
    </row>
    <row r="4800" spans="2:8" s="41" customFormat="1">
      <c r="B4800" s="403" t="s">
        <v>10116</v>
      </c>
      <c r="C4800" s="404" t="s">
        <v>10117</v>
      </c>
      <c r="D4800" s="404" t="s">
        <v>10106</v>
      </c>
      <c r="E4800" s="404" t="s">
        <v>10107</v>
      </c>
      <c r="F4800" s="404" t="s">
        <v>123</v>
      </c>
      <c r="G4800" s="367" t="s">
        <v>5107</v>
      </c>
      <c r="H4800" s="400" t="s">
        <v>5108</v>
      </c>
    </row>
    <row r="4801" spans="2:8" s="41" customFormat="1">
      <c r="B4801" s="403" t="s">
        <v>10118</v>
      </c>
      <c r="C4801" s="404" t="s">
        <v>10119</v>
      </c>
      <c r="D4801" s="404" t="s">
        <v>10106</v>
      </c>
      <c r="E4801" s="404" t="s">
        <v>10107</v>
      </c>
      <c r="F4801" s="404" t="s">
        <v>123</v>
      </c>
      <c r="G4801" s="367" t="s">
        <v>5107</v>
      </c>
      <c r="H4801" s="400" t="s">
        <v>5108</v>
      </c>
    </row>
    <row r="4802" spans="2:8" s="41" customFormat="1">
      <c r="B4802" s="403" t="s">
        <v>10120</v>
      </c>
      <c r="C4802" s="404" t="s">
        <v>10121</v>
      </c>
      <c r="D4802" s="404" t="s">
        <v>10106</v>
      </c>
      <c r="E4802" s="404" t="s">
        <v>10107</v>
      </c>
      <c r="F4802" s="404" t="s">
        <v>123</v>
      </c>
      <c r="G4802" s="367" t="s">
        <v>5107</v>
      </c>
      <c r="H4802" s="400" t="s">
        <v>5108</v>
      </c>
    </row>
    <row r="4803" spans="2:8" s="41" customFormat="1">
      <c r="B4803" s="403" t="s">
        <v>10122</v>
      </c>
      <c r="C4803" s="404" t="s">
        <v>10123</v>
      </c>
      <c r="D4803" s="404" t="s">
        <v>10106</v>
      </c>
      <c r="E4803" s="404" t="s">
        <v>10107</v>
      </c>
      <c r="F4803" s="404" t="s">
        <v>123</v>
      </c>
      <c r="G4803" s="367" t="s">
        <v>5107</v>
      </c>
      <c r="H4803" s="400" t="s">
        <v>5108</v>
      </c>
    </row>
    <row r="4804" spans="2:8" s="41" customFormat="1">
      <c r="B4804" s="403" t="s">
        <v>10124</v>
      </c>
      <c r="C4804" s="404" t="s">
        <v>10125</v>
      </c>
      <c r="D4804" s="404" t="s">
        <v>10106</v>
      </c>
      <c r="E4804" s="404" t="s">
        <v>10107</v>
      </c>
      <c r="F4804" s="404" t="s">
        <v>123</v>
      </c>
      <c r="G4804" s="367" t="s">
        <v>5185</v>
      </c>
      <c r="H4804" s="400" t="s">
        <v>5186</v>
      </c>
    </row>
    <row r="4805" spans="2:8" s="41" customFormat="1">
      <c r="B4805" s="403" t="s">
        <v>10126</v>
      </c>
      <c r="C4805" s="404" t="s">
        <v>10127</v>
      </c>
      <c r="D4805" s="404" t="s">
        <v>10106</v>
      </c>
      <c r="E4805" s="404" t="s">
        <v>10107</v>
      </c>
      <c r="F4805" s="404" t="s">
        <v>123</v>
      </c>
      <c r="G4805" s="367" t="s">
        <v>5107</v>
      </c>
      <c r="H4805" s="400" t="s">
        <v>5108</v>
      </c>
    </row>
    <row r="4806" spans="2:8" s="41" customFormat="1">
      <c r="B4806" s="403" t="s">
        <v>10128</v>
      </c>
      <c r="C4806" s="404" t="s">
        <v>10129</v>
      </c>
      <c r="D4806" s="404" t="s">
        <v>10106</v>
      </c>
      <c r="E4806" s="404" t="s">
        <v>10107</v>
      </c>
      <c r="F4806" s="404" t="s">
        <v>123</v>
      </c>
      <c r="G4806" s="367" t="s">
        <v>5107</v>
      </c>
      <c r="H4806" s="400" t="s">
        <v>5108</v>
      </c>
    </row>
    <row r="4807" spans="2:8" s="41" customFormat="1">
      <c r="B4807" s="403" t="s">
        <v>10130</v>
      </c>
      <c r="C4807" s="404" t="s">
        <v>10131</v>
      </c>
      <c r="D4807" s="404" t="s">
        <v>10106</v>
      </c>
      <c r="E4807" s="404" t="s">
        <v>10107</v>
      </c>
      <c r="F4807" s="404" t="s">
        <v>123</v>
      </c>
      <c r="G4807" s="367" t="s">
        <v>5107</v>
      </c>
      <c r="H4807" s="400" t="s">
        <v>5108</v>
      </c>
    </row>
    <row r="4808" spans="2:8" s="41" customFormat="1">
      <c r="B4808" s="403" t="s">
        <v>10132</v>
      </c>
      <c r="C4808" s="404" t="s">
        <v>10133</v>
      </c>
      <c r="D4808" s="404" t="s">
        <v>10134</v>
      </c>
      <c r="E4808" s="404" t="s">
        <v>10135</v>
      </c>
      <c r="F4808" s="404" t="s">
        <v>123</v>
      </c>
      <c r="G4808" s="367" t="s">
        <v>5182</v>
      </c>
      <c r="H4808" s="400" t="s">
        <v>5108</v>
      </c>
    </row>
    <row r="4809" spans="2:8" s="41" customFormat="1">
      <c r="B4809" s="403" t="s">
        <v>10136</v>
      </c>
      <c r="C4809" s="404" t="s">
        <v>10137</v>
      </c>
      <c r="D4809" s="404" t="s">
        <v>10134</v>
      </c>
      <c r="E4809" s="404" t="s">
        <v>10135</v>
      </c>
      <c r="F4809" s="404" t="s">
        <v>123</v>
      </c>
      <c r="G4809" s="367" t="s">
        <v>5185</v>
      </c>
      <c r="H4809" s="400" t="s">
        <v>5186</v>
      </c>
    </row>
    <row r="4810" spans="2:8" s="41" customFormat="1">
      <c r="B4810" s="403" t="s">
        <v>10138</v>
      </c>
      <c r="C4810" s="404" t="s">
        <v>10139</v>
      </c>
      <c r="D4810" s="404" t="s">
        <v>10134</v>
      </c>
      <c r="E4810" s="404" t="s">
        <v>10135</v>
      </c>
      <c r="F4810" s="404" t="s">
        <v>123</v>
      </c>
      <c r="G4810" s="367" t="s">
        <v>5107</v>
      </c>
      <c r="H4810" s="400" t="s">
        <v>5108</v>
      </c>
    </row>
    <row r="4811" spans="2:8" s="41" customFormat="1">
      <c r="B4811" s="403" t="s">
        <v>10140</v>
      </c>
      <c r="C4811" s="404" t="s">
        <v>10141</v>
      </c>
      <c r="D4811" s="404" t="s">
        <v>10134</v>
      </c>
      <c r="E4811" s="404" t="s">
        <v>10135</v>
      </c>
      <c r="F4811" s="404" t="s">
        <v>123</v>
      </c>
      <c r="G4811" s="367" t="s">
        <v>5107</v>
      </c>
      <c r="H4811" s="400" t="s">
        <v>5108</v>
      </c>
    </row>
    <row r="4812" spans="2:8" s="41" customFormat="1">
      <c r="B4812" s="403" t="s">
        <v>10142</v>
      </c>
      <c r="C4812" s="404" t="s">
        <v>10143</v>
      </c>
      <c r="D4812" s="404" t="s">
        <v>10134</v>
      </c>
      <c r="E4812" s="404" t="s">
        <v>10135</v>
      </c>
      <c r="F4812" s="404" t="s">
        <v>123</v>
      </c>
      <c r="G4812" s="367" t="s">
        <v>5185</v>
      </c>
      <c r="H4812" s="400" t="s">
        <v>5186</v>
      </c>
    </row>
    <row r="4813" spans="2:8" s="41" customFormat="1">
      <c r="B4813" s="403" t="s">
        <v>10144</v>
      </c>
      <c r="C4813" s="404" t="s">
        <v>10145</v>
      </c>
      <c r="D4813" s="404" t="s">
        <v>10134</v>
      </c>
      <c r="E4813" s="404" t="s">
        <v>10135</v>
      </c>
      <c r="F4813" s="404" t="s">
        <v>123</v>
      </c>
      <c r="G4813" s="367" t="s">
        <v>5107</v>
      </c>
      <c r="H4813" s="400" t="s">
        <v>5108</v>
      </c>
    </row>
    <row r="4814" spans="2:8" s="41" customFormat="1">
      <c r="B4814" s="403" t="s">
        <v>10146</v>
      </c>
      <c r="C4814" s="404" t="s">
        <v>10147</v>
      </c>
      <c r="D4814" s="404" t="s">
        <v>10134</v>
      </c>
      <c r="E4814" s="404" t="s">
        <v>10135</v>
      </c>
      <c r="F4814" s="404" t="s">
        <v>123</v>
      </c>
      <c r="G4814" s="367" t="s">
        <v>5107</v>
      </c>
      <c r="H4814" s="400" t="s">
        <v>5108</v>
      </c>
    </row>
    <row r="4815" spans="2:8" s="41" customFormat="1">
      <c r="B4815" s="403" t="s">
        <v>10148</v>
      </c>
      <c r="C4815" s="404" t="s">
        <v>10149</v>
      </c>
      <c r="D4815" s="404" t="s">
        <v>10134</v>
      </c>
      <c r="E4815" s="404" t="s">
        <v>10135</v>
      </c>
      <c r="F4815" s="404" t="s">
        <v>123</v>
      </c>
      <c r="G4815" s="367" t="s">
        <v>5107</v>
      </c>
      <c r="H4815" s="400" t="s">
        <v>5108</v>
      </c>
    </row>
    <row r="4816" spans="2:8" s="41" customFormat="1">
      <c r="B4816" s="403" t="s">
        <v>10150</v>
      </c>
      <c r="C4816" s="404" t="s">
        <v>10151</v>
      </c>
      <c r="D4816" s="404" t="s">
        <v>10134</v>
      </c>
      <c r="E4816" s="404" t="s">
        <v>10135</v>
      </c>
      <c r="F4816" s="404" t="s">
        <v>123</v>
      </c>
      <c r="G4816" s="367" t="s">
        <v>5107</v>
      </c>
      <c r="H4816" s="400" t="s">
        <v>5108</v>
      </c>
    </row>
    <row r="4817" spans="2:8" s="41" customFormat="1">
      <c r="B4817" s="403" t="s">
        <v>10152</v>
      </c>
      <c r="C4817" s="404" t="s">
        <v>10153</v>
      </c>
      <c r="D4817" s="404" t="s">
        <v>10134</v>
      </c>
      <c r="E4817" s="404" t="s">
        <v>10135</v>
      </c>
      <c r="F4817" s="404" t="s">
        <v>123</v>
      </c>
      <c r="G4817" s="367" t="s">
        <v>5107</v>
      </c>
      <c r="H4817" s="400" t="s">
        <v>5108</v>
      </c>
    </row>
    <row r="4818" spans="2:8" s="41" customFormat="1">
      <c r="B4818" s="403" t="s">
        <v>10154</v>
      </c>
      <c r="C4818" s="404" t="s">
        <v>10155</v>
      </c>
      <c r="D4818" s="404" t="s">
        <v>10134</v>
      </c>
      <c r="E4818" s="404" t="s">
        <v>10135</v>
      </c>
      <c r="F4818" s="404" t="s">
        <v>123</v>
      </c>
      <c r="G4818" s="367" t="s">
        <v>5107</v>
      </c>
      <c r="H4818" s="400" t="s">
        <v>5108</v>
      </c>
    </row>
    <row r="4819" spans="2:8" s="41" customFormat="1">
      <c r="B4819" s="403" t="s">
        <v>10156</v>
      </c>
      <c r="C4819" s="404" t="s">
        <v>10157</v>
      </c>
      <c r="D4819" s="404" t="s">
        <v>10134</v>
      </c>
      <c r="E4819" s="404" t="s">
        <v>10135</v>
      </c>
      <c r="F4819" s="404" t="s">
        <v>123</v>
      </c>
      <c r="G4819" s="367" t="s">
        <v>5107</v>
      </c>
      <c r="H4819" s="400" t="s">
        <v>5108</v>
      </c>
    </row>
    <row r="4820" spans="2:8" s="41" customFormat="1">
      <c r="B4820" s="403" t="s">
        <v>10158</v>
      </c>
      <c r="C4820" s="404" t="s">
        <v>10159</v>
      </c>
      <c r="D4820" s="404" t="s">
        <v>10134</v>
      </c>
      <c r="E4820" s="404" t="s">
        <v>10135</v>
      </c>
      <c r="F4820" s="404" t="s">
        <v>123</v>
      </c>
      <c r="G4820" s="367" t="s">
        <v>5107</v>
      </c>
      <c r="H4820" s="400" t="s">
        <v>5108</v>
      </c>
    </row>
    <row r="4821" spans="2:8" s="41" customFormat="1">
      <c r="B4821" s="403" t="s">
        <v>10160</v>
      </c>
      <c r="C4821" s="404" t="s">
        <v>10161</v>
      </c>
      <c r="D4821" s="404" t="s">
        <v>10134</v>
      </c>
      <c r="E4821" s="404" t="s">
        <v>10135</v>
      </c>
      <c r="F4821" s="404" t="s">
        <v>123</v>
      </c>
      <c r="G4821" s="367" t="s">
        <v>5185</v>
      </c>
      <c r="H4821" s="400" t="s">
        <v>5186</v>
      </c>
    </row>
    <row r="4822" spans="2:8" s="41" customFormat="1">
      <c r="B4822" s="403" t="s">
        <v>10162</v>
      </c>
      <c r="C4822" s="404" t="s">
        <v>10163</v>
      </c>
      <c r="D4822" s="404" t="s">
        <v>10134</v>
      </c>
      <c r="E4822" s="404" t="s">
        <v>10135</v>
      </c>
      <c r="F4822" s="404" t="s">
        <v>123</v>
      </c>
      <c r="G4822" s="367" t="s">
        <v>5185</v>
      </c>
      <c r="H4822" s="400" t="s">
        <v>5186</v>
      </c>
    </row>
    <row r="4823" spans="2:8" s="41" customFormat="1">
      <c r="B4823" s="403" t="s">
        <v>10164</v>
      </c>
      <c r="C4823" s="404" t="s">
        <v>10165</v>
      </c>
      <c r="D4823" s="404" t="s">
        <v>10166</v>
      </c>
      <c r="E4823" s="404" t="s">
        <v>10167</v>
      </c>
      <c r="F4823" s="404" t="s">
        <v>123</v>
      </c>
      <c r="G4823" s="367" t="s">
        <v>5107</v>
      </c>
      <c r="H4823" s="400" t="s">
        <v>5108</v>
      </c>
    </row>
    <row r="4824" spans="2:8" s="41" customFormat="1">
      <c r="B4824" s="403" t="s">
        <v>10168</v>
      </c>
      <c r="C4824" s="404" t="s">
        <v>10169</v>
      </c>
      <c r="D4824" s="404" t="s">
        <v>10166</v>
      </c>
      <c r="E4824" s="404" t="s">
        <v>10167</v>
      </c>
      <c r="F4824" s="404" t="s">
        <v>123</v>
      </c>
      <c r="G4824" s="367" t="s">
        <v>5107</v>
      </c>
      <c r="H4824" s="400" t="s">
        <v>5108</v>
      </c>
    </row>
    <row r="4825" spans="2:8" s="41" customFormat="1">
      <c r="B4825" s="403" t="s">
        <v>10170</v>
      </c>
      <c r="C4825" s="404" t="s">
        <v>10171</v>
      </c>
      <c r="D4825" s="404" t="s">
        <v>10166</v>
      </c>
      <c r="E4825" s="404" t="s">
        <v>10167</v>
      </c>
      <c r="F4825" s="404" t="s">
        <v>123</v>
      </c>
      <c r="G4825" s="367" t="s">
        <v>5107</v>
      </c>
      <c r="H4825" s="400" t="s">
        <v>5108</v>
      </c>
    </row>
    <row r="4826" spans="2:8" s="41" customFormat="1">
      <c r="B4826" s="403" t="s">
        <v>10172</v>
      </c>
      <c r="C4826" s="404" t="s">
        <v>10173</v>
      </c>
      <c r="D4826" s="404" t="s">
        <v>10166</v>
      </c>
      <c r="E4826" s="404" t="s">
        <v>10167</v>
      </c>
      <c r="F4826" s="404" t="s">
        <v>123</v>
      </c>
      <c r="G4826" s="367" t="s">
        <v>5185</v>
      </c>
      <c r="H4826" s="400" t="s">
        <v>5186</v>
      </c>
    </row>
    <row r="4827" spans="2:8" s="41" customFormat="1">
      <c r="B4827" s="403" t="s">
        <v>10174</v>
      </c>
      <c r="C4827" s="404" t="s">
        <v>10175</v>
      </c>
      <c r="D4827" s="404" t="s">
        <v>10166</v>
      </c>
      <c r="E4827" s="404" t="s">
        <v>10167</v>
      </c>
      <c r="F4827" s="404" t="s">
        <v>123</v>
      </c>
      <c r="G4827" s="367" t="s">
        <v>5107</v>
      </c>
      <c r="H4827" s="400" t="s">
        <v>5108</v>
      </c>
    </row>
    <row r="4828" spans="2:8" s="41" customFormat="1">
      <c r="B4828" s="403" t="s">
        <v>10176</v>
      </c>
      <c r="C4828" s="404" t="s">
        <v>10177</v>
      </c>
      <c r="D4828" s="404" t="s">
        <v>10166</v>
      </c>
      <c r="E4828" s="404" t="s">
        <v>10167</v>
      </c>
      <c r="F4828" s="404" t="s">
        <v>123</v>
      </c>
      <c r="G4828" s="367" t="s">
        <v>5185</v>
      </c>
      <c r="H4828" s="400" t="s">
        <v>5186</v>
      </c>
    </row>
    <row r="4829" spans="2:8" s="41" customFormat="1">
      <c r="B4829" s="403" t="s">
        <v>10178</v>
      </c>
      <c r="C4829" s="404" t="s">
        <v>10179</v>
      </c>
      <c r="D4829" s="404" t="s">
        <v>10166</v>
      </c>
      <c r="E4829" s="404" t="s">
        <v>10167</v>
      </c>
      <c r="F4829" s="404" t="s">
        <v>123</v>
      </c>
      <c r="G4829" s="367" t="s">
        <v>5333</v>
      </c>
      <c r="H4829" s="400" t="s">
        <v>5108</v>
      </c>
    </row>
    <row r="4830" spans="2:8" s="41" customFormat="1">
      <c r="B4830" s="403" t="s">
        <v>10180</v>
      </c>
      <c r="C4830" s="404" t="s">
        <v>10181</v>
      </c>
      <c r="D4830" s="404" t="s">
        <v>10166</v>
      </c>
      <c r="E4830" s="404" t="s">
        <v>10167</v>
      </c>
      <c r="F4830" s="404" t="s">
        <v>123</v>
      </c>
      <c r="G4830" s="367" t="s">
        <v>5333</v>
      </c>
      <c r="H4830" s="400" t="s">
        <v>5108</v>
      </c>
    </row>
    <row r="4831" spans="2:8" s="41" customFormat="1">
      <c r="B4831" s="403" t="s">
        <v>10182</v>
      </c>
      <c r="C4831" s="404" t="s">
        <v>10183</v>
      </c>
      <c r="D4831" s="404" t="s">
        <v>10166</v>
      </c>
      <c r="E4831" s="404" t="s">
        <v>10167</v>
      </c>
      <c r="F4831" s="404" t="s">
        <v>123</v>
      </c>
      <c r="G4831" s="367" t="s">
        <v>5333</v>
      </c>
      <c r="H4831" s="400" t="s">
        <v>5108</v>
      </c>
    </row>
    <row r="4832" spans="2:8" s="41" customFormat="1">
      <c r="B4832" s="403" t="s">
        <v>10184</v>
      </c>
      <c r="C4832" s="404" t="s">
        <v>10185</v>
      </c>
      <c r="D4832" s="404" t="s">
        <v>10166</v>
      </c>
      <c r="E4832" s="404" t="s">
        <v>10167</v>
      </c>
      <c r="F4832" s="404" t="s">
        <v>123</v>
      </c>
      <c r="G4832" s="367" t="s">
        <v>5333</v>
      </c>
      <c r="H4832" s="400" t="s">
        <v>5108</v>
      </c>
    </row>
    <row r="4833" spans="2:8" s="41" customFormat="1">
      <c r="B4833" s="403" t="s">
        <v>10186</v>
      </c>
      <c r="C4833" s="404" t="s">
        <v>10187</v>
      </c>
      <c r="D4833" s="404" t="s">
        <v>10166</v>
      </c>
      <c r="E4833" s="404" t="s">
        <v>10167</v>
      </c>
      <c r="F4833" s="404" t="s">
        <v>123</v>
      </c>
      <c r="G4833" s="367" t="s">
        <v>5333</v>
      </c>
      <c r="H4833" s="400" t="s">
        <v>5108</v>
      </c>
    </row>
    <row r="4834" spans="2:8" s="41" customFormat="1">
      <c r="B4834" s="403" t="s">
        <v>10188</v>
      </c>
      <c r="C4834" s="404" t="s">
        <v>10189</v>
      </c>
      <c r="D4834" s="404" t="s">
        <v>10166</v>
      </c>
      <c r="E4834" s="404" t="s">
        <v>10167</v>
      </c>
      <c r="F4834" s="404" t="s">
        <v>123</v>
      </c>
      <c r="G4834" s="367" t="s">
        <v>5333</v>
      </c>
      <c r="H4834" s="400" t="s">
        <v>5108</v>
      </c>
    </row>
    <row r="4835" spans="2:8" s="41" customFormat="1">
      <c r="B4835" s="403" t="s">
        <v>10190</v>
      </c>
      <c r="C4835" s="404" t="s">
        <v>10191</v>
      </c>
      <c r="D4835" s="404" t="s">
        <v>10166</v>
      </c>
      <c r="E4835" s="404" t="s">
        <v>10167</v>
      </c>
      <c r="F4835" s="404" t="s">
        <v>123</v>
      </c>
      <c r="G4835" s="367" t="s">
        <v>5333</v>
      </c>
      <c r="H4835" s="400" t="s">
        <v>5108</v>
      </c>
    </row>
    <row r="4836" spans="2:8" s="41" customFormat="1">
      <c r="B4836" s="403" t="s">
        <v>10192</v>
      </c>
      <c r="C4836" s="404" t="s">
        <v>10193</v>
      </c>
      <c r="D4836" s="404" t="s">
        <v>10166</v>
      </c>
      <c r="E4836" s="404" t="s">
        <v>10167</v>
      </c>
      <c r="F4836" s="404" t="s">
        <v>123</v>
      </c>
      <c r="G4836" s="367" t="s">
        <v>5333</v>
      </c>
      <c r="H4836" s="400" t="s">
        <v>5108</v>
      </c>
    </row>
    <row r="4837" spans="2:8" s="41" customFormat="1">
      <c r="B4837" s="403" t="s">
        <v>10194</v>
      </c>
      <c r="C4837" s="404" t="s">
        <v>10195</v>
      </c>
      <c r="D4837" s="404" t="s">
        <v>10166</v>
      </c>
      <c r="E4837" s="404" t="s">
        <v>10167</v>
      </c>
      <c r="F4837" s="404" t="s">
        <v>123</v>
      </c>
      <c r="G4837" s="367" t="s">
        <v>5333</v>
      </c>
      <c r="H4837" s="400" t="s">
        <v>5108</v>
      </c>
    </row>
    <row r="4838" spans="2:8" s="41" customFormat="1">
      <c r="B4838" s="403" t="s">
        <v>10196</v>
      </c>
      <c r="C4838" s="404" t="s">
        <v>10197</v>
      </c>
      <c r="D4838" s="404" t="s">
        <v>10166</v>
      </c>
      <c r="E4838" s="404" t="s">
        <v>10167</v>
      </c>
      <c r="F4838" s="404" t="s">
        <v>123</v>
      </c>
      <c r="G4838" s="367" t="s">
        <v>5333</v>
      </c>
      <c r="H4838" s="400" t="s">
        <v>5108</v>
      </c>
    </row>
    <row r="4839" spans="2:8" s="41" customFormat="1">
      <c r="B4839" s="403" t="s">
        <v>10198</v>
      </c>
      <c r="C4839" s="404" t="s">
        <v>10199</v>
      </c>
      <c r="D4839" s="404" t="s">
        <v>10166</v>
      </c>
      <c r="E4839" s="404" t="s">
        <v>10167</v>
      </c>
      <c r="F4839" s="404" t="s">
        <v>123</v>
      </c>
      <c r="G4839" s="367" t="s">
        <v>5333</v>
      </c>
      <c r="H4839" s="400" t="s">
        <v>5108</v>
      </c>
    </row>
    <row r="4840" spans="2:8" s="41" customFormat="1">
      <c r="B4840" s="403" t="s">
        <v>10200</v>
      </c>
      <c r="C4840" s="404" t="s">
        <v>10201</v>
      </c>
      <c r="D4840" s="404" t="s">
        <v>10166</v>
      </c>
      <c r="E4840" s="404" t="s">
        <v>10167</v>
      </c>
      <c r="F4840" s="404" t="s">
        <v>123</v>
      </c>
      <c r="G4840" s="367" t="s">
        <v>5333</v>
      </c>
      <c r="H4840" s="400" t="s">
        <v>5108</v>
      </c>
    </row>
    <row r="4841" spans="2:8" s="41" customFormat="1">
      <c r="B4841" s="403" t="s">
        <v>10202</v>
      </c>
      <c r="C4841" s="404" t="s">
        <v>10203</v>
      </c>
      <c r="D4841" s="404" t="s">
        <v>10166</v>
      </c>
      <c r="E4841" s="404" t="s">
        <v>10167</v>
      </c>
      <c r="F4841" s="404" t="s">
        <v>123</v>
      </c>
      <c r="G4841" s="367" t="s">
        <v>5333</v>
      </c>
      <c r="H4841" s="400" t="s">
        <v>5108</v>
      </c>
    </row>
    <row r="4842" spans="2:8" s="41" customFormat="1">
      <c r="B4842" s="403" t="s">
        <v>10204</v>
      </c>
      <c r="C4842" s="404" t="s">
        <v>10205</v>
      </c>
      <c r="D4842" s="404" t="s">
        <v>10166</v>
      </c>
      <c r="E4842" s="404" t="s">
        <v>10167</v>
      </c>
      <c r="F4842" s="404" t="s">
        <v>123</v>
      </c>
      <c r="G4842" s="367" t="s">
        <v>5185</v>
      </c>
      <c r="H4842" s="400" t="s">
        <v>5186</v>
      </c>
    </row>
    <row r="4843" spans="2:8" s="41" customFormat="1">
      <c r="B4843" s="403" t="s">
        <v>10206</v>
      </c>
      <c r="C4843" s="404" t="s">
        <v>10207</v>
      </c>
      <c r="D4843" s="404" t="s">
        <v>10208</v>
      </c>
      <c r="E4843" s="404" t="s">
        <v>10209</v>
      </c>
      <c r="F4843" s="404" t="s">
        <v>123</v>
      </c>
      <c r="G4843" s="367" t="s">
        <v>5107</v>
      </c>
      <c r="H4843" s="400" t="s">
        <v>5108</v>
      </c>
    </row>
    <row r="4844" spans="2:8" s="41" customFormat="1">
      <c r="B4844" s="403" t="s">
        <v>10210</v>
      </c>
      <c r="C4844" s="404" t="s">
        <v>10211</v>
      </c>
      <c r="D4844" s="404" t="s">
        <v>10208</v>
      </c>
      <c r="E4844" s="404" t="s">
        <v>10209</v>
      </c>
      <c r="F4844" s="404" t="s">
        <v>123</v>
      </c>
      <c r="G4844" s="367" t="s">
        <v>5107</v>
      </c>
      <c r="H4844" s="400" t="s">
        <v>5108</v>
      </c>
    </row>
    <row r="4845" spans="2:8" s="41" customFormat="1">
      <c r="B4845" s="403" t="s">
        <v>10212</v>
      </c>
      <c r="C4845" s="404" t="s">
        <v>10213</v>
      </c>
      <c r="D4845" s="404" t="s">
        <v>10208</v>
      </c>
      <c r="E4845" s="404" t="s">
        <v>10209</v>
      </c>
      <c r="F4845" s="404" t="s">
        <v>123</v>
      </c>
      <c r="G4845" s="367" t="s">
        <v>5107</v>
      </c>
      <c r="H4845" s="400" t="s">
        <v>5108</v>
      </c>
    </row>
    <row r="4846" spans="2:8" s="41" customFormat="1">
      <c r="B4846" s="403" t="s">
        <v>10214</v>
      </c>
      <c r="C4846" s="404" t="s">
        <v>10215</v>
      </c>
      <c r="D4846" s="404" t="s">
        <v>10208</v>
      </c>
      <c r="E4846" s="404" t="s">
        <v>10209</v>
      </c>
      <c r="F4846" s="404" t="s">
        <v>123</v>
      </c>
      <c r="G4846" s="367" t="s">
        <v>5107</v>
      </c>
      <c r="H4846" s="400" t="s">
        <v>5108</v>
      </c>
    </row>
    <row r="4847" spans="2:8" s="41" customFormat="1">
      <c r="B4847" s="403" t="s">
        <v>10216</v>
      </c>
      <c r="C4847" s="404" t="s">
        <v>10217</v>
      </c>
      <c r="D4847" s="404" t="s">
        <v>10208</v>
      </c>
      <c r="E4847" s="404" t="s">
        <v>10209</v>
      </c>
      <c r="F4847" s="404" t="s">
        <v>123</v>
      </c>
      <c r="G4847" s="367" t="s">
        <v>5107</v>
      </c>
      <c r="H4847" s="400" t="s">
        <v>5108</v>
      </c>
    </row>
    <row r="4848" spans="2:8" s="41" customFormat="1">
      <c r="B4848" s="403" t="s">
        <v>10218</v>
      </c>
      <c r="C4848" s="404" t="s">
        <v>10219</v>
      </c>
      <c r="D4848" s="404" t="s">
        <v>10208</v>
      </c>
      <c r="E4848" s="404" t="s">
        <v>10209</v>
      </c>
      <c r="F4848" s="404" t="s">
        <v>123</v>
      </c>
      <c r="G4848" s="367" t="s">
        <v>5107</v>
      </c>
      <c r="H4848" s="400" t="s">
        <v>5108</v>
      </c>
    </row>
    <row r="4849" spans="2:8" s="41" customFormat="1">
      <c r="B4849" s="403" t="s">
        <v>10220</v>
      </c>
      <c r="C4849" s="404" t="s">
        <v>10221</v>
      </c>
      <c r="D4849" s="404" t="s">
        <v>10208</v>
      </c>
      <c r="E4849" s="404" t="s">
        <v>10209</v>
      </c>
      <c r="F4849" s="404" t="s">
        <v>123</v>
      </c>
      <c r="G4849" s="367" t="s">
        <v>5107</v>
      </c>
      <c r="H4849" s="400" t="s">
        <v>5108</v>
      </c>
    </row>
    <row r="4850" spans="2:8" s="41" customFormat="1">
      <c r="B4850" s="403" t="s">
        <v>10222</v>
      </c>
      <c r="C4850" s="404" t="s">
        <v>10223</v>
      </c>
      <c r="D4850" s="404" t="s">
        <v>10208</v>
      </c>
      <c r="E4850" s="404" t="s">
        <v>10209</v>
      </c>
      <c r="F4850" s="404" t="s">
        <v>123</v>
      </c>
      <c r="G4850" s="367" t="s">
        <v>5107</v>
      </c>
      <c r="H4850" s="400" t="s">
        <v>5108</v>
      </c>
    </row>
    <row r="4851" spans="2:8" s="41" customFormat="1">
      <c r="B4851" s="403" t="s">
        <v>10224</v>
      </c>
      <c r="C4851" s="404" t="s">
        <v>10225</v>
      </c>
      <c r="D4851" s="404" t="s">
        <v>10208</v>
      </c>
      <c r="E4851" s="404" t="s">
        <v>10209</v>
      </c>
      <c r="F4851" s="404" t="s">
        <v>123</v>
      </c>
      <c r="G4851" s="367" t="s">
        <v>5107</v>
      </c>
      <c r="H4851" s="400" t="s">
        <v>5108</v>
      </c>
    </row>
    <row r="4852" spans="2:8" s="41" customFormat="1">
      <c r="B4852" s="403" t="s">
        <v>10226</v>
      </c>
      <c r="C4852" s="404" t="s">
        <v>10227</v>
      </c>
      <c r="D4852" s="404" t="s">
        <v>10208</v>
      </c>
      <c r="E4852" s="404" t="s">
        <v>10209</v>
      </c>
      <c r="F4852" s="404" t="s">
        <v>123</v>
      </c>
      <c r="G4852" s="367" t="s">
        <v>5107</v>
      </c>
      <c r="H4852" s="400" t="s">
        <v>5108</v>
      </c>
    </row>
    <row r="4853" spans="2:8" s="41" customFormat="1">
      <c r="B4853" s="403" t="s">
        <v>10228</v>
      </c>
      <c r="C4853" s="404" t="s">
        <v>10229</v>
      </c>
      <c r="D4853" s="404" t="s">
        <v>10208</v>
      </c>
      <c r="E4853" s="404" t="s">
        <v>10209</v>
      </c>
      <c r="F4853" s="404" t="s">
        <v>123</v>
      </c>
      <c r="G4853" s="367" t="s">
        <v>5107</v>
      </c>
      <c r="H4853" s="400" t="s">
        <v>5108</v>
      </c>
    </row>
    <row r="4854" spans="2:8" s="41" customFormat="1">
      <c r="B4854" s="403" t="s">
        <v>10230</v>
      </c>
      <c r="C4854" s="404" t="s">
        <v>10231</v>
      </c>
      <c r="D4854" s="404" t="s">
        <v>10208</v>
      </c>
      <c r="E4854" s="404" t="s">
        <v>10209</v>
      </c>
      <c r="F4854" s="404" t="s">
        <v>123</v>
      </c>
      <c r="G4854" s="367" t="s">
        <v>5107</v>
      </c>
      <c r="H4854" s="400" t="s">
        <v>5108</v>
      </c>
    </row>
    <row r="4855" spans="2:8" s="41" customFormat="1">
      <c r="B4855" s="403" t="s">
        <v>10232</v>
      </c>
      <c r="C4855" s="404" t="s">
        <v>10233</v>
      </c>
      <c r="D4855" s="404" t="s">
        <v>10234</v>
      </c>
      <c r="E4855" s="404" t="s">
        <v>10235</v>
      </c>
      <c r="F4855" s="404" t="s">
        <v>123</v>
      </c>
      <c r="G4855" s="367" t="s">
        <v>5107</v>
      </c>
      <c r="H4855" s="400" t="s">
        <v>5108</v>
      </c>
    </row>
    <row r="4856" spans="2:8" s="41" customFormat="1">
      <c r="B4856" s="403" t="s">
        <v>10236</v>
      </c>
      <c r="C4856" s="404" t="s">
        <v>10237</v>
      </c>
      <c r="D4856" s="404" t="s">
        <v>10234</v>
      </c>
      <c r="E4856" s="404" t="s">
        <v>10235</v>
      </c>
      <c r="F4856" s="404" t="s">
        <v>123</v>
      </c>
      <c r="G4856" s="367" t="s">
        <v>5107</v>
      </c>
      <c r="H4856" s="400" t="s">
        <v>5108</v>
      </c>
    </row>
    <row r="4857" spans="2:8" s="41" customFormat="1">
      <c r="B4857" s="403" t="s">
        <v>10238</v>
      </c>
      <c r="C4857" s="404" t="s">
        <v>10239</v>
      </c>
      <c r="D4857" s="404" t="s">
        <v>10234</v>
      </c>
      <c r="E4857" s="404" t="s">
        <v>10235</v>
      </c>
      <c r="F4857" s="404" t="s">
        <v>123</v>
      </c>
      <c r="G4857" s="367" t="s">
        <v>5185</v>
      </c>
      <c r="H4857" s="400" t="s">
        <v>5186</v>
      </c>
    </row>
    <row r="4858" spans="2:8" s="41" customFormat="1">
      <c r="B4858" s="403" t="s">
        <v>10240</v>
      </c>
      <c r="C4858" s="404" t="s">
        <v>10241</v>
      </c>
      <c r="D4858" s="404" t="s">
        <v>10234</v>
      </c>
      <c r="E4858" s="404" t="s">
        <v>10235</v>
      </c>
      <c r="F4858" s="404" t="s">
        <v>123</v>
      </c>
      <c r="G4858" s="367" t="s">
        <v>5107</v>
      </c>
      <c r="H4858" s="400" t="s">
        <v>5108</v>
      </c>
    </row>
    <row r="4859" spans="2:8" s="41" customFormat="1">
      <c r="B4859" s="403" t="s">
        <v>10242</v>
      </c>
      <c r="C4859" s="404" t="s">
        <v>10243</v>
      </c>
      <c r="D4859" s="404" t="s">
        <v>10234</v>
      </c>
      <c r="E4859" s="404" t="s">
        <v>10235</v>
      </c>
      <c r="F4859" s="404" t="s">
        <v>123</v>
      </c>
      <c r="G4859" s="367" t="s">
        <v>5107</v>
      </c>
      <c r="H4859" s="400" t="s">
        <v>5108</v>
      </c>
    </row>
    <row r="4860" spans="2:8" s="41" customFormat="1">
      <c r="B4860" s="403" t="s">
        <v>10244</v>
      </c>
      <c r="C4860" s="404" t="s">
        <v>10245</v>
      </c>
      <c r="D4860" s="404" t="s">
        <v>10234</v>
      </c>
      <c r="E4860" s="404" t="s">
        <v>10235</v>
      </c>
      <c r="F4860" s="404" t="s">
        <v>123</v>
      </c>
      <c r="G4860" s="367" t="s">
        <v>5107</v>
      </c>
      <c r="H4860" s="400" t="s">
        <v>5108</v>
      </c>
    </row>
    <row r="4861" spans="2:8" s="41" customFormat="1">
      <c r="B4861" s="403" t="s">
        <v>10246</v>
      </c>
      <c r="C4861" s="404" t="s">
        <v>10247</v>
      </c>
      <c r="D4861" s="404" t="s">
        <v>10234</v>
      </c>
      <c r="E4861" s="404" t="s">
        <v>10235</v>
      </c>
      <c r="F4861" s="404" t="s">
        <v>123</v>
      </c>
      <c r="G4861" s="367" t="s">
        <v>5107</v>
      </c>
      <c r="H4861" s="400" t="s">
        <v>5108</v>
      </c>
    </row>
    <row r="4862" spans="2:8" s="41" customFormat="1">
      <c r="B4862" s="403" t="s">
        <v>10248</v>
      </c>
      <c r="C4862" s="404" t="s">
        <v>10249</v>
      </c>
      <c r="D4862" s="404" t="s">
        <v>10234</v>
      </c>
      <c r="E4862" s="404" t="s">
        <v>10235</v>
      </c>
      <c r="F4862" s="404" t="s">
        <v>123</v>
      </c>
      <c r="G4862" s="367" t="s">
        <v>5107</v>
      </c>
      <c r="H4862" s="400" t="s">
        <v>5108</v>
      </c>
    </row>
    <row r="4863" spans="2:8" s="41" customFormat="1">
      <c r="B4863" s="403" t="s">
        <v>10250</v>
      </c>
      <c r="C4863" s="404" t="s">
        <v>10251</v>
      </c>
      <c r="D4863" s="404" t="s">
        <v>10234</v>
      </c>
      <c r="E4863" s="404" t="s">
        <v>10235</v>
      </c>
      <c r="F4863" s="404" t="s">
        <v>123</v>
      </c>
      <c r="G4863" s="367" t="s">
        <v>5185</v>
      </c>
      <c r="H4863" s="400" t="s">
        <v>5186</v>
      </c>
    </row>
    <row r="4864" spans="2:8" s="41" customFormat="1">
      <c r="B4864" s="403" t="s">
        <v>10252</v>
      </c>
      <c r="C4864" s="404" t="s">
        <v>10253</v>
      </c>
      <c r="D4864" s="404" t="s">
        <v>10234</v>
      </c>
      <c r="E4864" s="404" t="s">
        <v>10235</v>
      </c>
      <c r="F4864" s="404" t="s">
        <v>123</v>
      </c>
      <c r="G4864" s="367" t="s">
        <v>5107</v>
      </c>
      <c r="H4864" s="400" t="s">
        <v>5108</v>
      </c>
    </row>
    <row r="4865" spans="2:8" s="41" customFormat="1">
      <c r="B4865" s="403" t="s">
        <v>10254</v>
      </c>
      <c r="C4865" s="404" t="s">
        <v>10255</v>
      </c>
      <c r="D4865" s="404" t="s">
        <v>10234</v>
      </c>
      <c r="E4865" s="404" t="s">
        <v>10235</v>
      </c>
      <c r="F4865" s="404" t="s">
        <v>123</v>
      </c>
      <c r="G4865" s="367" t="s">
        <v>5107</v>
      </c>
      <c r="H4865" s="400" t="s">
        <v>5108</v>
      </c>
    </row>
    <row r="4866" spans="2:8" s="41" customFormat="1">
      <c r="B4866" s="403" t="s">
        <v>10256</v>
      </c>
      <c r="C4866" s="404" t="s">
        <v>10257</v>
      </c>
      <c r="D4866" s="404" t="s">
        <v>10234</v>
      </c>
      <c r="E4866" s="404" t="s">
        <v>10235</v>
      </c>
      <c r="F4866" s="404" t="s">
        <v>123</v>
      </c>
      <c r="G4866" s="367" t="s">
        <v>5107</v>
      </c>
      <c r="H4866" s="400" t="s">
        <v>5108</v>
      </c>
    </row>
    <row r="4867" spans="2:8" s="41" customFormat="1">
      <c r="B4867" s="403" t="s">
        <v>10258</v>
      </c>
      <c r="C4867" s="404" t="s">
        <v>10259</v>
      </c>
      <c r="D4867" s="404" t="s">
        <v>10260</v>
      </c>
      <c r="E4867" s="404" t="s">
        <v>10261</v>
      </c>
      <c r="F4867" s="404" t="s">
        <v>123</v>
      </c>
      <c r="G4867" s="367" t="s">
        <v>5107</v>
      </c>
      <c r="H4867" s="400" t="s">
        <v>5108</v>
      </c>
    </row>
    <row r="4868" spans="2:8" s="41" customFormat="1">
      <c r="B4868" s="403" t="s">
        <v>10262</v>
      </c>
      <c r="C4868" s="404" t="s">
        <v>10263</v>
      </c>
      <c r="D4868" s="404" t="s">
        <v>10260</v>
      </c>
      <c r="E4868" s="404" t="s">
        <v>10261</v>
      </c>
      <c r="F4868" s="404" t="s">
        <v>123</v>
      </c>
      <c r="G4868" s="367" t="s">
        <v>5107</v>
      </c>
      <c r="H4868" s="400" t="s">
        <v>5108</v>
      </c>
    </row>
    <row r="4869" spans="2:8" s="41" customFormat="1">
      <c r="B4869" s="403" t="s">
        <v>10264</v>
      </c>
      <c r="C4869" s="404" t="s">
        <v>10265</v>
      </c>
      <c r="D4869" s="404" t="s">
        <v>10260</v>
      </c>
      <c r="E4869" s="404" t="s">
        <v>10261</v>
      </c>
      <c r="F4869" s="404" t="s">
        <v>123</v>
      </c>
      <c r="G4869" s="367" t="s">
        <v>5107</v>
      </c>
      <c r="H4869" s="400" t="s">
        <v>5108</v>
      </c>
    </row>
    <row r="4870" spans="2:8" s="41" customFormat="1">
      <c r="B4870" s="403" t="s">
        <v>10266</v>
      </c>
      <c r="C4870" s="404" t="s">
        <v>10267</v>
      </c>
      <c r="D4870" s="404" t="s">
        <v>10260</v>
      </c>
      <c r="E4870" s="404" t="s">
        <v>10261</v>
      </c>
      <c r="F4870" s="404" t="s">
        <v>123</v>
      </c>
      <c r="G4870" s="367" t="s">
        <v>5107</v>
      </c>
      <c r="H4870" s="400" t="s">
        <v>5108</v>
      </c>
    </row>
    <row r="4871" spans="2:8" s="41" customFormat="1">
      <c r="B4871" s="403" t="s">
        <v>10268</v>
      </c>
      <c r="C4871" s="404" t="s">
        <v>10269</v>
      </c>
      <c r="D4871" s="404" t="s">
        <v>10260</v>
      </c>
      <c r="E4871" s="404" t="s">
        <v>10261</v>
      </c>
      <c r="F4871" s="404" t="s">
        <v>123</v>
      </c>
      <c r="G4871" s="367" t="s">
        <v>5107</v>
      </c>
      <c r="H4871" s="400" t="s">
        <v>5108</v>
      </c>
    </row>
    <row r="4872" spans="2:8" s="41" customFormat="1">
      <c r="B4872" s="403" t="s">
        <v>10270</v>
      </c>
      <c r="C4872" s="404" t="s">
        <v>10271</v>
      </c>
      <c r="D4872" s="404" t="s">
        <v>10260</v>
      </c>
      <c r="E4872" s="404" t="s">
        <v>10261</v>
      </c>
      <c r="F4872" s="404" t="s">
        <v>123</v>
      </c>
      <c r="G4872" s="367" t="s">
        <v>5107</v>
      </c>
      <c r="H4872" s="400" t="s">
        <v>5108</v>
      </c>
    </row>
    <row r="4873" spans="2:8" s="41" customFormat="1">
      <c r="B4873" s="403" t="s">
        <v>10272</v>
      </c>
      <c r="C4873" s="404" t="s">
        <v>10273</v>
      </c>
      <c r="D4873" s="404" t="s">
        <v>10260</v>
      </c>
      <c r="E4873" s="404" t="s">
        <v>10261</v>
      </c>
      <c r="F4873" s="404" t="s">
        <v>123</v>
      </c>
      <c r="G4873" s="367" t="s">
        <v>5107</v>
      </c>
      <c r="H4873" s="400" t="s">
        <v>5108</v>
      </c>
    </row>
    <row r="4874" spans="2:8" s="41" customFormat="1">
      <c r="B4874" s="403" t="s">
        <v>10274</v>
      </c>
      <c r="C4874" s="404" t="s">
        <v>10275</v>
      </c>
      <c r="D4874" s="404" t="s">
        <v>10260</v>
      </c>
      <c r="E4874" s="404" t="s">
        <v>10261</v>
      </c>
      <c r="F4874" s="404" t="s">
        <v>123</v>
      </c>
      <c r="G4874" s="367" t="s">
        <v>5107</v>
      </c>
      <c r="H4874" s="400" t="s">
        <v>5108</v>
      </c>
    </row>
    <row r="4875" spans="2:8" s="41" customFormat="1">
      <c r="B4875" s="403" t="s">
        <v>10276</v>
      </c>
      <c r="C4875" s="404" t="s">
        <v>10277</v>
      </c>
      <c r="D4875" s="404" t="s">
        <v>10260</v>
      </c>
      <c r="E4875" s="404" t="s">
        <v>10261</v>
      </c>
      <c r="F4875" s="404" t="s">
        <v>123</v>
      </c>
      <c r="G4875" s="367" t="s">
        <v>5107</v>
      </c>
      <c r="H4875" s="400" t="s">
        <v>5108</v>
      </c>
    </row>
    <row r="4876" spans="2:8" s="41" customFormat="1">
      <c r="B4876" s="403" t="s">
        <v>10278</v>
      </c>
      <c r="C4876" s="404" t="s">
        <v>10279</v>
      </c>
      <c r="D4876" s="404" t="s">
        <v>10260</v>
      </c>
      <c r="E4876" s="404" t="s">
        <v>10261</v>
      </c>
      <c r="F4876" s="404" t="s">
        <v>123</v>
      </c>
      <c r="G4876" s="367" t="s">
        <v>5107</v>
      </c>
      <c r="H4876" s="400" t="s">
        <v>5108</v>
      </c>
    </row>
    <row r="4877" spans="2:8" s="41" customFormat="1">
      <c r="B4877" s="403" t="s">
        <v>10280</v>
      </c>
      <c r="C4877" s="404" t="s">
        <v>10281</v>
      </c>
      <c r="D4877" s="404" t="s">
        <v>10260</v>
      </c>
      <c r="E4877" s="404" t="s">
        <v>10261</v>
      </c>
      <c r="F4877" s="404" t="s">
        <v>123</v>
      </c>
      <c r="G4877" s="367" t="s">
        <v>5107</v>
      </c>
      <c r="H4877" s="400" t="s">
        <v>5108</v>
      </c>
    </row>
    <row r="4878" spans="2:8" s="41" customFormat="1">
      <c r="B4878" s="403" t="s">
        <v>10282</v>
      </c>
      <c r="C4878" s="404" t="s">
        <v>10283</v>
      </c>
      <c r="D4878" s="404" t="s">
        <v>10260</v>
      </c>
      <c r="E4878" s="404" t="s">
        <v>10261</v>
      </c>
      <c r="F4878" s="404" t="s">
        <v>123</v>
      </c>
      <c r="G4878" s="367" t="s">
        <v>5107</v>
      </c>
      <c r="H4878" s="400" t="s">
        <v>5108</v>
      </c>
    </row>
    <row r="4879" spans="2:8" s="41" customFormat="1">
      <c r="B4879" s="403" t="s">
        <v>10284</v>
      </c>
      <c r="C4879" s="404" t="s">
        <v>10285</v>
      </c>
      <c r="D4879" s="404" t="s">
        <v>10286</v>
      </c>
      <c r="E4879" s="404" t="s">
        <v>10287</v>
      </c>
      <c r="F4879" s="404" t="s">
        <v>123</v>
      </c>
      <c r="G4879" s="367" t="s">
        <v>5107</v>
      </c>
      <c r="H4879" s="400" t="s">
        <v>5108</v>
      </c>
    </row>
    <row r="4880" spans="2:8" s="41" customFormat="1">
      <c r="B4880" s="403" t="s">
        <v>10288</v>
      </c>
      <c r="C4880" s="404" t="s">
        <v>10289</v>
      </c>
      <c r="D4880" s="404" t="s">
        <v>10286</v>
      </c>
      <c r="E4880" s="404" t="s">
        <v>10287</v>
      </c>
      <c r="F4880" s="404" t="s">
        <v>123</v>
      </c>
      <c r="G4880" s="367" t="s">
        <v>5185</v>
      </c>
      <c r="H4880" s="400" t="s">
        <v>5186</v>
      </c>
    </row>
    <row r="4881" spans="2:8" s="41" customFormat="1">
      <c r="B4881" s="403" t="s">
        <v>10290</v>
      </c>
      <c r="C4881" s="404" t="s">
        <v>10291</v>
      </c>
      <c r="D4881" s="404" t="s">
        <v>10286</v>
      </c>
      <c r="E4881" s="404" t="s">
        <v>10287</v>
      </c>
      <c r="F4881" s="404" t="s">
        <v>123</v>
      </c>
      <c r="G4881" s="367" t="s">
        <v>5107</v>
      </c>
      <c r="H4881" s="400" t="s">
        <v>5108</v>
      </c>
    </row>
    <row r="4882" spans="2:8" s="41" customFormat="1">
      <c r="B4882" s="403" t="s">
        <v>10292</v>
      </c>
      <c r="C4882" s="404" t="s">
        <v>10293</v>
      </c>
      <c r="D4882" s="404" t="s">
        <v>10286</v>
      </c>
      <c r="E4882" s="404" t="s">
        <v>10287</v>
      </c>
      <c r="F4882" s="404" t="s">
        <v>123</v>
      </c>
      <c r="G4882" s="367" t="s">
        <v>5107</v>
      </c>
      <c r="H4882" s="400" t="s">
        <v>5108</v>
      </c>
    </row>
    <row r="4883" spans="2:8" s="41" customFormat="1">
      <c r="B4883" s="403" t="s">
        <v>10294</v>
      </c>
      <c r="C4883" s="404" t="s">
        <v>10295</v>
      </c>
      <c r="D4883" s="404" t="s">
        <v>10286</v>
      </c>
      <c r="E4883" s="404" t="s">
        <v>10287</v>
      </c>
      <c r="F4883" s="404" t="s">
        <v>123</v>
      </c>
      <c r="G4883" s="367" t="s">
        <v>5107</v>
      </c>
      <c r="H4883" s="400" t="s">
        <v>5108</v>
      </c>
    </row>
    <row r="4884" spans="2:8" s="41" customFormat="1">
      <c r="B4884" s="403" t="s">
        <v>10296</v>
      </c>
      <c r="C4884" s="404" t="s">
        <v>10297</v>
      </c>
      <c r="D4884" s="404" t="s">
        <v>10286</v>
      </c>
      <c r="E4884" s="404" t="s">
        <v>10287</v>
      </c>
      <c r="F4884" s="404" t="s">
        <v>123</v>
      </c>
      <c r="G4884" s="367" t="s">
        <v>5107</v>
      </c>
      <c r="H4884" s="400" t="s">
        <v>5108</v>
      </c>
    </row>
    <row r="4885" spans="2:8" s="41" customFormat="1">
      <c r="B4885" s="403" t="s">
        <v>10298</v>
      </c>
      <c r="C4885" s="404" t="s">
        <v>10299</v>
      </c>
      <c r="D4885" s="404" t="s">
        <v>10286</v>
      </c>
      <c r="E4885" s="404" t="s">
        <v>10287</v>
      </c>
      <c r="F4885" s="404" t="s">
        <v>123</v>
      </c>
      <c r="G4885" s="367" t="s">
        <v>5107</v>
      </c>
      <c r="H4885" s="400" t="s">
        <v>5108</v>
      </c>
    </row>
    <row r="4886" spans="2:8" s="41" customFormat="1">
      <c r="B4886" s="403" t="s">
        <v>10300</v>
      </c>
      <c r="C4886" s="404" t="s">
        <v>10301</v>
      </c>
      <c r="D4886" s="404" t="s">
        <v>10286</v>
      </c>
      <c r="E4886" s="404" t="s">
        <v>10287</v>
      </c>
      <c r="F4886" s="404" t="s">
        <v>123</v>
      </c>
      <c r="G4886" s="367" t="s">
        <v>5107</v>
      </c>
      <c r="H4886" s="400" t="s">
        <v>5108</v>
      </c>
    </row>
    <row r="4887" spans="2:8" s="41" customFormat="1">
      <c r="B4887" s="403" t="s">
        <v>10302</v>
      </c>
      <c r="C4887" s="404" t="s">
        <v>10303</v>
      </c>
      <c r="D4887" s="404" t="s">
        <v>10286</v>
      </c>
      <c r="E4887" s="404" t="s">
        <v>10287</v>
      </c>
      <c r="F4887" s="404" t="s">
        <v>123</v>
      </c>
      <c r="G4887" s="367" t="s">
        <v>5107</v>
      </c>
      <c r="H4887" s="400" t="s">
        <v>5108</v>
      </c>
    </row>
    <row r="4888" spans="2:8" s="41" customFormat="1">
      <c r="B4888" s="403" t="s">
        <v>10304</v>
      </c>
      <c r="C4888" s="404" t="s">
        <v>10305</v>
      </c>
      <c r="D4888" s="404" t="s">
        <v>10286</v>
      </c>
      <c r="E4888" s="404" t="s">
        <v>10287</v>
      </c>
      <c r="F4888" s="404" t="s">
        <v>123</v>
      </c>
      <c r="G4888" s="367" t="s">
        <v>5333</v>
      </c>
      <c r="H4888" s="400" t="s">
        <v>5108</v>
      </c>
    </row>
    <row r="4889" spans="2:8" s="41" customFormat="1">
      <c r="B4889" s="403" t="s">
        <v>10306</v>
      </c>
      <c r="C4889" s="404" t="s">
        <v>10307</v>
      </c>
      <c r="D4889" s="404" t="s">
        <v>10286</v>
      </c>
      <c r="E4889" s="404" t="s">
        <v>10287</v>
      </c>
      <c r="F4889" s="404" t="s">
        <v>123</v>
      </c>
      <c r="G4889" s="367" t="s">
        <v>5185</v>
      </c>
      <c r="H4889" s="400" t="s">
        <v>5186</v>
      </c>
    </row>
    <row r="4890" spans="2:8" s="41" customFormat="1">
      <c r="B4890" s="403" t="s">
        <v>10308</v>
      </c>
      <c r="C4890" s="404" t="s">
        <v>10309</v>
      </c>
      <c r="D4890" s="404" t="s">
        <v>10286</v>
      </c>
      <c r="E4890" s="404" t="s">
        <v>10287</v>
      </c>
      <c r="F4890" s="404" t="s">
        <v>123</v>
      </c>
      <c r="G4890" s="367" t="s">
        <v>5333</v>
      </c>
      <c r="H4890" s="400" t="s">
        <v>5108</v>
      </c>
    </row>
    <row r="4891" spans="2:8" s="41" customFormat="1">
      <c r="B4891" s="403" t="s">
        <v>10310</v>
      </c>
      <c r="C4891" s="404" t="s">
        <v>10311</v>
      </c>
      <c r="D4891" s="404" t="s">
        <v>10286</v>
      </c>
      <c r="E4891" s="404" t="s">
        <v>10287</v>
      </c>
      <c r="F4891" s="404" t="s">
        <v>123</v>
      </c>
      <c r="G4891" s="367" t="s">
        <v>5333</v>
      </c>
      <c r="H4891" s="400" t="s">
        <v>5108</v>
      </c>
    </row>
    <row r="4892" spans="2:8" s="41" customFormat="1">
      <c r="B4892" s="403" t="s">
        <v>10312</v>
      </c>
      <c r="C4892" s="404" t="s">
        <v>10313</v>
      </c>
      <c r="D4892" s="404" t="s">
        <v>10286</v>
      </c>
      <c r="E4892" s="404" t="s">
        <v>10287</v>
      </c>
      <c r="F4892" s="404" t="s">
        <v>123</v>
      </c>
      <c r="G4892" s="367" t="s">
        <v>5333</v>
      </c>
      <c r="H4892" s="400" t="s">
        <v>5108</v>
      </c>
    </row>
    <row r="4893" spans="2:8" s="41" customFormat="1">
      <c r="B4893" s="403" t="s">
        <v>10314</v>
      </c>
      <c r="C4893" s="404" t="s">
        <v>10315</v>
      </c>
      <c r="D4893" s="404" t="s">
        <v>10286</v>
      </c>
      <c r="E4893" s="404" t="s">
        <v>10287</v>
      </c>
      <c r="F4893" s="404" t="s">
        <v>123</v>
      </c>
      <c r="G4893" s="367" t="s">
        <v>5185</v>
      </c>
      <c r="H4893" s="400" t="s">
        <v>5186</v>
      </c>
    </row>
    <row r="4894" spans="2:8" s="41" customFormat="1">
      <c r="B4894" s="403" t="s">
        <v>10316</v>
      </c>
      <c r="C4894" s="404" t="s">
        <v>10317</v>
      </c>
      <c r="D4894" s="404" t="s">
        <v>10286</v>
      </c>
      <c r="E4894" s="404" t="s">
        <v>10287</v>
      </c>
      <c r="F4894" s="404" t="s">
        <v>123</v>
      </c>
      <c r="G4894" s="367" t="s">
        <v>5185</v>
      </c>
      <c r="H4894" s="400" t="s">
        <v>5186</v>
      </c>
    </row>
    <row r="4895" spans="2:8" s="41" customFormat="1">
      <c r="B4895" s="403" t="s">
        <v>10318</v>
      </c>
      <c r="C4895" s="404" t="s">
        <v>10319</v>
      </c>
      <c r="D4895" s="404" t="s">
        <v>10320</v>
      </c>
      <c r="E4895" s="404" t="s">
        <v>10321</v>
      </c>
      <c r="F4895" s="404" t="s">
        <v>123</v>
      </c>
      <c r="G4895" s="367" t="s">
        <v>5185</v>
      </c>
      <c r="H4895" s="400" t="s">
        <v>5186</v>
      </c>
    </row>
    <row r="4896" spans="2:8" s="41" customFormat="1">
      <c r="B4896" s="403" t="s">
        <v>10322</v>
      </c>
      <c r="C4896" s="404" t="s">
        <v>10323</v>
      </c>
      <c r="D4896" s="404" t="s">
        <v>10320</v>
      </c>
      <c r="E4896" s="404" t="s">
        <v>10321</v>
      </c>
      <c r="F4896" s="404" t="s">
        <v>123</v>
      </c>
      <c r="G4896" s="367" t="s">
        <v>5185</v>
      </c>
      <c r="H4896" s="400" t="s">
        <v>5186</v>
      </c>
    </row>
    <row r="4897" spans="2:8" s="41" customFormat="1">
      <c r="B4897" s="403" t="s">
        <v>10324</v>
      </c>
      <c r="C4897" s="404" t="s">
        <v>10325</v>
      </c>
      <c r="D4897" s="404" t="s">
        <v>10320</v>
      </c>
      <c r="E4897" s="404" t="s">
        <v>10321</v>
      </c>
      <c r="F4897" s="404" t="s">
        <v>123</v>
      </c>
      <c r="G4897" s="367" t="s">
        <v>5107</v>
      </c>
      <c r="H4897" s="400" t="s">
        <v>5108</v>
      </c>
    </row>
    <row r="4898" spans="2:8" s="41" customFormat="1">
      <c r="B4898" s="403" t="s">
        <v>10326</v>
      </c>
      <c r="C4898" s="404" t="s">
        <v>10327</v>
      </c>
      <c r="D4898" s="404" t="s">
        <v>10320</v>
      </c>
      <c r="E4898" s="404" t="s">
        <v>10321</v>
      </c>
      <c r="F4898" s="404" t="s">
        <v>123</v>
      </c>
      <c r="G4898" s="367" t="s">
        <v>5107</v>
      </c>
      <c r="H4898" s="400" t="s">
        <v>5108</v>
      </c>
    </row>
    <row r="4899" spans="2:8" s="41" customFormat="1">
      <c r="B4899" s="403" t="s">
        <v>10328</v>
      </c>
      <c r="C4899" s="404" t="s">
        <v>10329</v>
      </c>
      <c r="D4899" s="404" t="s">
        <v>10320</v>
      </c>
      <c r="E4899" s="404" t="s">
        <v>10321</v>
      </c>
      <c r="F4899" s="404" t="s">
        <v>123</v>
      </c>
      <c r="G4899" s="367" t="s">
        <v>5107</v>
      </c>
      <c r="H4899" s="400" t="s">
        <v>5108</v>
      </c>
    </row>
    <row r="4900" spans="2:8" s="41" customFormat="1">
      <c r="B4900" s="403" t="s">
        <v>10330</v>
      </c>
      <c r="C4900" s="404" t="s">
        <v>10331</v>
      </c>
      <c r="D4900" s="404" t="s">
        <v>10320</v>
      </c>
      <c r="E4900" s="404" t="s">
        <v>10321</v>
      </c>
      <c r="F4900" s="404" t="s">
        <v>123</v>
      </c>
      <c r="G4900" s="367" t="s">
        <v>5107</v>
      </c>
      <c r="H4900" s="400" t="s">
        <v>5108</v>
      </c>
    </row>
    <row r="4901" spans="2:8" s="41" customFormat="1">
      <c r="B4901" s="403" t="s">
        <v>10332</v>
      </c>
      <c r="C4901" s="404" t="s">
        <v>10333</v>
      </c>
      <c r="D4901" s="404" t="s">
        <v>10320</v>
      </c>
      <c r="E4901" s="404" t="s">
        <v>10321</v>
      </c>
      <c r="F4901" s="404" t="s">
        <v>123</v>
      </c>
      <c r="G4901" s="367" t="s">
        <v>5107</v>
      </c>
      <c r="H4901" s="400" t="s">
        <v>5108</v>
      </c>
    </row>
    <row r="4902" spans="2:8" s="41" customFormat="1">
      <c r="B4902" s="403" t="s">
        <v>10334</v>
      </c>
      <c r="C4902" s="404" t="s">
        <v>10335</v>
      </c>
      <c r="D4902" s="404" t="s">
        <v>10320</v>
      </c>
      <c r="E4902" s="404" t="s">
        <v>10321</v>
      </c>
      <c r="F4902" s="404" t="s">
        <v>123</v>
      </c>
      <c r="G4902" s="367" t="s">
        <v>5107</v>
      </c>
      <c r="H4902" s="400" t="s">
        <v>5108</v>
      </c>
    </row>
    <row r="4903" spans="2:8" s="41" customFormat="1">
      <c r="B4903" s="403" t="s">
        <v>10336</v>
      </c>
      <c r="C4903" s="404" t="s">
        <v>10337</v>
      </c>
      <c r="D4903" s="404" t="s">
        <v>10320</v>
      </c>
      <c r="E4903" s="404" t="s">
        <v>10321</v>
      </c>
      <c r="F4903" s="404" t="s">
        <v>123</v>
      </c>
      <c r="G4903" s="367" t="s">
        <v>5107</v>
      </c>
      <c r="H4903" s="400" t="s">
        <v>5108</v>
      </c>
    </row>
    <row r="4904" spans="2:8" s="41" customFormat="1">
      <c r="B4904" s="403" t="s">
        <v>10338</v>
      </c>
      <c r="C4904" s="404" t="s">
        <v>10339</v>
      </c>
      <c r="D4904" s="404" t="s">
        <v>10320</v>
      </c>
      <c r="E4904" s="404" t="s">
        <v>10321</v>
      </c>
      <c r="F4904" s="404" t="s">
        <v>123</v>
      </c>
      <c r="G4904" s="367" t="s">
        <v>5185</v>
      </c>
      <c r="H4904" s="400" t="s">
        <v>5186</v>
      </c>
    </row>
    <row r="4905" spans="2:8" s="41" customFormat="1">
      <c r="B4905" s="403" t="s">
        <v>10340</v>
      </c>
      <c r="C4905" s="404" t="s">
        <v>10341</v>
      </c>
      <c r="D4905" s="404" t="s">
        <v>10320</v>
      </c>
      <c r="E4905" s="404" t="s">
        <v>10321</v>
      </c>
      <c r="F4905" s="404" t="s">
        <v>123</v>
      </c>
      <c r="G4905" s="367" t="s">
        <v>5185</v>
      </c>
      <c r="H4905" s="400" t="s">
        <v>5186</v>
      </c>
    </row>
    <row r="4906" spans="2:8" s="41" customFormat="1">
      <c r="B4906" s="403" t="s">
        <v>10342</v>
      </c>
      <c r="C4906" s="404" t="s">
        <v>10343</v>
      </c>
      <c r="D4906" s="404" t="s">
        <v>10320</v>
      </c>
      <c r="E4906" s="404" t="s">
        <v>10321</v>
      </c>
      <c r="F4906" s="404" t="s">
        <v>123</v>
      </c>
      <c r="G4906" s="367" t="s">
        <v>5185</v>
      </c>
      <c r="H4906" s="400" t="s">
        <v>5186</v>
      </c>
    </row>
    <row r="4907" spans="2:8" s="41" customFormat="1">
      <c r="B4907" s="403" t="s">
        <v>10344</v>
      </c>
      <c r="C4907" s="404" t="s">
        <v>10345</v>
      </c>
      <c r="D4907" s="404" t="s">
        <v>10320</v>
      </c>
      <c r="E4907" s="404" t="s">
        <v>10321</v>
      </c>
      <c r="F4907" s="404" t="s">
        <v>123</v>
      </c>
      <c r="G4907" s="367" t="s">
        <v>5185</v>
      </c>
      <c r="H4907" s="400" t="s">
        <v>5186</v>
      </c>
    </row>
    <row r="4908" spans="2:8" s="41" customFormat="1">
      <c r="B4908" s="403" t="s">
        <v>10346</v>
      </c>
      <c r="C4908" s="404" t="s">
        <v>10347</v>
      </c>
      <c r="D4908" s="404" t="s">
        <v>10320</v>
      </c>
      <c r="E4908" s="404" t="s">
        <v>10321</v>
      </c>
      <c r="F4908" s="404" t="s">
        <v>123</v>
      </c>
      <c r="G4908" s="367" t="s">
        <v>5185</v>
      </c>
      <c r="H4908" s="400" t="s">
        <v>5186</v>
      </c>
    </row>
    <row r="4909" spans="2:8" s="41" customFormat="1">
      <c r="B4909" s="403" t="s">
        <v>10348</v>
      </c>
      <c r="C4909" s="404" t="s">
        <v>10349</v>
      </c>
      <c r="D4909" s="404" t="s">
        <v>10350</v>
      </c>
      <c r="E4909" s="404" t="s">
        <v>10351</v>
      </c>
      <c r="F4909" s="404" t="s">
        <v>123</v>
      </c>
      <c r="G4909" s="367" t="s">
        <v>5107</v>
      </c>
      <c r="H4909" s="400" t="s">
        <v>5108</v>
      </c>
    </row>
    <row r="4910" spans="2:8" s="41" customFormat="1">
      <c r="B4910" s="403" t="s">
        <v>10352</v>
      </c>
      <c r="C4910" s="404" t="s">
        <v>10353</v>
      </c>
      <c r="D4910" s="404" t="s">
        <v>10350</v>
      </c>
      <c r="E4910" s="404" t="s">
        <v>10351</v>
      </c>
      <c r="F4910" s="404" t="s">
        <v>123</v>
      </c>
      <c r="G4910" s="367" t="s">
        <v>5107</v>
      </c>
      <c r="H4910" s="400" t="s">
        <v>5108</v>
      </c>
    </row>
    <row r="4911" spans="2:8" s="41" customFormat="1">
      <c r="B4911" s="403" t="s">
        <v>10354</v>
      </c>
      <c r="C4911" s="404" t="s">
        <v>10355</v>
      </c>
      <c r="D4911" s="404" t="s">
        <v>10350</v>
      </c>
      <c r="E4911" s="404" t="s">
        <v>10351</v>
      </c>
      <c r="F4911" s="404" t="s">
        <v>123</v>
      </c>
      <c r="G4911" s="367" t="s">
        <v>5107</v>
      </c>
      <c r="H4911" s="400" t="s">
        <v>5108</v>
      </c>
    </row>
    <row r="4912" spans="2:8" s="41" customFormat="1">
      <c r="B4912" s="403" t="s">
        <v>10356</v>
      </c>
      <c r="C4912" s="404" t="s">
        <v>10357</v>
      </c>
      <c r="D4912" s="404" t="s">
        <v>10350</v>
      </c>
      <c r="E4912" s="404" t="s">
        <v>10351</v>
      </c>
      <c r="F4912" s="404" t="s">
        <v>123</v>
      </c>
      <c r="G4912" s="367" t="s">
        <v>5107</v>
      </c>
      <c r="H4912" s="400" t="s">
        <v>5108</v>
      </c>
    </row>
    <row r="4913" spans="2:8" s="41" customFormat="1">
      <c r="B4913" s="403" t="s">
        <v>10358</v>
      </c>
      <c r="C4913" s="404" t="s">
        <v>10359</v>
      </c>
      <c r="D4913" s="404" t="s">
        <v>10350</v>
      </c>
      <c r="E4913" s="404" t="s">
        <v>10351</v>
      </c>
      <c r="F4913" s="404" t="s">
        <v>123</v>
      </c>
      <c r="G4913" s="367" t="s">
        <v>5107</v>
      </c>
      <c r="H4913" s="400" t="s">
        <v>5108</v>
      </c>
    </row>
    <row r="4914" spans="2:8" s="41" customFormat="1">
      <c r="B4914" s="403" t="s">
        <v>10360</v>
      </c>
      <c r="C4914" s="404" t="s">
        <v>10361</v>
      </c>
      <c r="D4914" s="404" t="s">
        <v>10350</v>
      </c>
      <c r="E4914" s="404" t="s">
        <v>10351</v>
      </c>
      <c r="F4914" s="404" t="s">
        <v>123</v>
      </c>
      <c r="G4914" s="367" t="s">
        <v>5107</v>
      </c>
      <c r="H4914" s="400" t="s">
        <v>5108</v>
      </c>
    </row>
    <row r="4915" spans="2:8" s="41" customFormat="1">
      <c r="B4915" s="403" t="s">
        <v>10362</v>
      </c>
      <c r="C4915" s="404" t="s">
        <v>10363</v>
      </c>
      <c r="D4915" s="404" t="s">
        <v>10350</v>
      </c>
      <c r="E4915" s="404" t="s">
        <v>10351</v>
      </c>
      <c r="F4915" s="404" t="s">
        <v>123</v>
      </c>
      <c r="G4915" s="367" t="s">
        <v>5107</v>
      </c>
      <c r="H4915" s="400" t="s">
        <v>5108</v>
      </c>
    </row>
    <row r="4916" spans="2:8" s="41" customFormat="1">
      <c r="B4916" s="403" t="s">
        <v>10364</v>
      </c>
      <c r="C4916" s="404" t="s">
        <v>10365</v>
      </c>
      <c r="D4916" s="404" t="s">
        <v>10350</v>
      </c>
      <c r="E4916" s="404" t="s">
        <v>10351</v>
      </c>
      <c r="F4916" s="404" t="s">
        <v>123</v>
      </c>
      <c r="G4916" s="367" t="s">
        <v>5107</v>
      </c>
      <c r="H4916" s="400" t="s">
        <v>5108</v>
      </c>
    </row>
    <row r="4917" spans="2:8" s="41" customFormat="1">
      <c r="B4917" s="403" t="s">
        <v>10366</v>
      </c>
      <c r="C4917" s="404" t="s">
        <v>10367</v>
      </c>
      <c r="D4917" s="404" t="s">
        <v>10350</v>
      </c>
      <c r="E4917" s="404" t="s">
        <v>10351</v>
      </c>
      <c r="F4917" s="404" t="s">
        <v>123</v>
      </c>
      <c r="G4917" s="367" t="s">
        <v>5185</v>
      </c>
      <c r="H4917" s="400" t="s">
        <v>5186</v>
      </c>
    </row>
    <row r="4918" spans="2:8" s="41" customFormat="1">
      <c r="B4918" s="403" t="s">
        <v>10368</v>
      </c>
      <c r="C4918" s="404" t="s">
        <v>10369</v>
      </c>
      <c r="D4918" s="404" t="s">
        <v>10350</v>
      </c>
      <c r="E4918" s="404" t="s">
        <v>10351</v>
      </c>
      <c r="F4918" s="404" t="s">
        <v>123</v>
      </c>
      <c r="G4918" s="367" t="s">
        <v>5185</v>
      </c>
      <c r="H4918" s="400" t="s">
        <v>5186</v>
      </c>
    </row>
    <row r="4919" spans="2:8" s="41" customFormat="1">
      <c r="B4919" s="403" t="s">
        <v>10370</v>
      </c>
      <c r="C4919" s="404" t="s">
        <v>10371</v>
      </c>
      <c r="D4919" s="404" t="s">
        <v>10350</v>
      </c>
      <c r="E4919" s="404" t="s">
        <v>10351</v>
      </c>
      <c r="F4919" s="404" t="s">
        <v>123</v>
      </c>
      <c r="G4919" s="367" t="s">
        <v>5185</v>
      </c>
      <c r="H4919" s="400" t="s">
        <v>5186</v>
      </c>
    </row>
    <row r="4920" spans="2:8" s="41" customFormat="1">
      <c r="B4920" s="403" t="s">
        <v>10372</v>
      </c>
      <c r="C4920" s="404" t="s">
        <v>10373</v>
      </c>
      <c r="D4920" s="404" t="s">
        <v>10350</v>
      </c>
      <c r="E4920" s="404" t="s">
        <v>10351</v>
      </c>
      <c r="F4920" s="404" t="s">
        <v>123</v>
      </c>
      <c r="G4920" s="367" t="s">
        <v>5182</v>
      </c>
      <c r="H4920" s="400" t="s">
        <v>5108</v>
      </c>
    </row>
    <row r="4921" spans="2:8" s="41" customFormat="1">
      <c r="B4921" s="403" t="s">
        <v>10374</v>
      </c>
      <c r="C4921" s="404" t="s">
        <v>10375</v>
      </c>
      <c r="D4921" s="404" t="s">
        <v>10350</v>
      </c>
      <c r="E4921" s="404" t="s">
        <v>10351</v>
      </c>
      <c r="F4921" s="404" t="s">
        <v>123</v>
      </c>
      <c r="G4921" s="367" t="s">
        <v>5107</v>
      </c>
      <c r="H4921" s="400" t="s">
        <v>5108</v>
      </c>
    </row>
    <row r="4922" spans="2:8" s="41" customFormat="1">
      <c r="B4922" s="403" t="s">
        <v>10376</v>
      </c>
      <c r="C4922" s="404" t="s">
        <v>10377</v>
      </c>
      <c r="D4922" s="404" t="s">
        <v>10350</v>
      </c>
      <c r="E4922" s="404" t="s">
        <v>10351</v>
      </c>
      <c r="F4922" s="404" t="s">
        <v>123</v>
      </c>
      <c r="G4922" s="367" t="s">
        <v>5107</v>
      </c>
      <c r="H4922" s="400" t="s">
        <v>5108</v>
      </c>
    </row>
    <row r="4923" spans="2:8" s="41" customFormat="1">
      <c r="B4923" s="403" t="s">
        <v>10378</v>
      </c>
      <c r="C4923" s="404" t="s">
        <v>10379</v>
      </c>
      <c r="D4923" s="404" t="s">
        <v>10350</v>
      </c>
      <c r="E4923" s="404" t="s">
        <v>10351</v>
      </c>
      <c r="F4923" s="404" t="s">
        <v>123</v>
      </c>
      <c r="G4923" s="367" t="s">
        <v>5107</v>
      </c>
      <c r="H4923" s="400" t="s">
        <v>5108</v>
      </c>
    </row>
    <row r="4924" spans="2:8" s="41" customFormat="1">
      <c r="B4924" s="403" t="s">
        <v>10380</v>
      </c>
      <c r="C4924" s="404" t="s">
        <v>10381</v>
      </c>
      <c r="D4924" s="404" t="s">
        <v>10350</v>
      </c>
      <c r="E4924" s="404" t="s">
        <v>10351</v>
      </c>
      <c r="F4924" s="404" t="s">
        <v>123</v>
      </c>
      <c r="G4924" s="367" t="s">
        <v>5185</v>
      </c>
      <c r="H4924" s="400" t="s">
        <v>5186</v>
      </c>
    </row>
    <row r="4925" spans="2:8" s="41" customFormat="1">
      <c r="B4925" s="403" t="s">
        <v>10382</v>
      </c>
      <c r="C4925" s="404" t="s">
        <v>10383</v>
      </c>
      <c r="D4925" s="404" t="s">
        <v>10350</v>
      </c>
      <c r="E4925" s="404" t="s">
        <v>10351</v>
      </c>
      <c r="F4925" s="404" t="s">
        <v>123</v>
      </c>
      <c r="G4925" s="367" t="s">
        <v>5185</v>
      </c>
      <c r="H4925" s="400" t="s">
        <v>5186</v>
      </c>
    </row>
    <row r="4926" spans="2:8" s="41" customFormat="1">
      <c r="B4926" s="403" t="s">
        <v>10384</v>
      </c>
      <c r="C4926" s="404" t="s">
        <v>10385</v>
      </c>
      <c r="D4926" s="404" t="s">
        <v>10386</v>
      </c>
      <c r="E4926" s="404" t="s">
        <v>10387</v>
      </c>
      <c r="F4926" s="404" t="s">
        <v>123</v>
      </c>
      <c r="G4926" s="367" t="s">
        <v>5107</v>
      </c>
      <c r="H4926" s="400" t="s">
        <v>5108</v>
      </c>
    </row>
    <row r="4927" spans="2:8" s="41" customFormat="1">
      <c r="B4927" s="403" t="s">
        <v>10388</v>
      </c>
      <c r="C4927" s="404" t="s">
        <v>10389</v>
      </c>
      <c r="D4927" s="404" t="s">
        <v>10386</v>
      </c>
      <c r="E4927" s="404" t="s">
        <v>10387</v>
      </c>
      <c r="F4927" s="404" t="s">
        <v>123</v>
      </c>
      <c r="G4927" s="367" t="s">
        <v>5107</v>
      </c>
      <c r="H4927" s="400" t="s">
        <v>5108</v>
      </c>
    </row>
    <row r="4928" spans="2:8" s="41" customFormat="1">
      <c r="B4928" s="403" t="s">
        <v>10390</v>
      </c>
      <c r="C4928" s="404" t="s">
        <v>10391</v>
      </c>
      <c r="D4928" s="404" t="s">
        <v>10386</v>
      </c>
      <c r="E4928" s="404" t="s">
        <v>10387</v>
      </c>
      <c r="F4928" s="404" t="s">
        <v>123</v>
      </c>
      <c r="G4928" s="367" t="s">
        <v>5107</v>
      </c>
      <c r="H4928" s="400" t="s">
        <v>5108</v>
      </c>
    </row>
    <row r="4929" spans="2:8" s="41" customFormat="1">
      <c r="B4929" s="403" t="s">
        <v>10392</v>
      </c>
      <c r="C4929" s="404" t="s">
        <v>10393</v>
      </c>
      <c r="D4929" s="404" t="s">
        <v>10386</v>
      </c>
      <c r="E4929" s="404" t="s">
        <v>10387</v>
      </c>
      <c r="F4929" s="404" t="s">
        <v>123</v>
      </c>
      <c r="G4929" s="367" t="s">
        <v>5107</v>
      </c>
      <c r="H4929" s="400" t="s">
        <v>5108</v>
      </c>
    </row>
    <row r="4930" spans="2:8" s="41" customFormat="1">
      <c r="B4930" s="403" t="s">
        <v>10394</v>
      </c>
      <c r="C4930" s="404" t="s">
        <v>10395</v>
      </c>
      <c r="D4930" s="404" t="s">
        <v>10386</v>
      </c>
      <c r="E4930" s="404" t="s">
        <v>10387</v>
      </c>
      <c r="F4930" s="404" t="s">
        <v>123</v>
      </c>
      <c r="G4930" s="367" t="s">
        <v>5107</v>
      </c>
      <c r="H4930" s="400" t="s">
        <v>5108</v>
      </c>
    </row>
    <row r="4931" spans="2:8" s="41" customFormat="1">
      <c r="B4931" s="403" t="s">
        <v>10396</v>
      </c>
      <c r="C4931" s="404" t="s">
        <v>10397</v>
      </c>
      <c r="D4931" s="404" t="s">
        <v>10386</v>
      </c>
      <c r="E4931" s="404" t="s">
        <v>10387</v>
      </c>
      <c r="F4931" s="404" t="s">
        <v>123</v>
      </c>
      <c r="G4931" s="367" t="s">
        <v>5107</v>
      </c>
      <c r="H4931" s="400" t="s">
        <v>5108</v>
      </c>
    </row>
    <row r="4932" spans="2:8" s="41" customFormat="1">
      <c r="B4932" s="403" t="s">
        <v>10398</v>
      </c>
      <c r="C4932" s="404" t="s">
        <v>10399</v>
      </c>
      <c r="D4932" s="404" t="s">
        <v>10386</v>
      </c>
      <c r="E4932" s="404" t="s">
        <v>10387</v>
      </c>
      <c r="F4932" s="404" t="s">
        <v>123</v>
      </c>
      <c r="G4932" s="367" t="s">
        <v>5107</v>
      </c>
      <c r="H4932" s="400" t="s">
        <v>5108</v>
      </c>
    </row>
    <row r="4933" spans="2:8" s="41" customFormat="1">
      <c r="B4933" s="403" t="s">
        <v>10400</v>
      </c>
      <c r="C4933" s="404" t="s">
        <v>10401</v>
      </c>
      <c r="D4933" s="404" t="s">
        <v>10386</v>
      </c>
      <c r="E4933" s="404" t="s">
        <v>10387</v>
      </c>
      <c r="F4933" s="404" t="s">
        <v>123</v>
      </c>
      <c r="G4933" s="367" t="s">
        <v>5107</v>
      </c>
      <c r="H4933" s="400" t="s">
        <v>5108</v>
      </c>
    </row>
    <row r="4934" spans="2:8" s="41" customFormat="1">
      <c r="B4934" s="403" t="s">
        <v>10402</v>
      </c>
      <c r="C4934" s="404" t="s">
        <v>10403</v>
      </c>
      <c r="D4934" s="404" t="s">
        <v>10386</v>
      </c>
      <c r="E4934" s="404" t="s">
        <v>10387</v>
      </c>
      <c r="F4934" s="404" t="s">
        <v>123</v>
      </c>
      <c r="G4934" s="367" t="s">
        <v>5107</v>
      </c>
      <c r="H4934" s="400" t="s">
        <v>5108</v>
      </c>
    </row>
    <row r="4935" spans="2:8" s="41" customFormat="1">
      <c r="B4935" s="403" t="s">
        <v>10404</v>
      </c>
      <c r="C4935" s="404" t="s">
        <v>10405</v>
      </c>
      <c r="D4935" s="404" t="s">
        <v>10386</v>
      </c>
      <c r="E4935" s="404" t="s">
        <v>10387</v>
      </c>
      <c r="F4935" s="404" t="s">
        <v>123</v>
      </c>
      <c r="G4935" s="367" t="s">
        <v>5107</v>
      </c>
      <c r="H4935" s="400" t="s">
        <v>5108</v>
      </c>
    </row>
    <row r="4936" spans="2:8" s="41" customFormat="1">
      <c r="B4936" s="403" t="s">
        <v>10406</v>
      </c>
      <c r="C4936" s="404" t="s">
        <v>10407</v>
      </c>
      <c r="D4936" s="404" t="s">
        <v>10386</v>
      </c>
      <c r="E4936" s="404" t="s">
        <v>10387</v>
      </c>
      <c r="F4936" s="404" t="s">
        <v>123</v>
      </c>
      <c r="G4936" s="367" t="s">
        <v>5107</v>
      </c>
      <c r="H4936" s="400" t="s">
        <v>5108</v>
      </c>
    </row>
    <row r="4937" spans="2:8" s="41" customFormat="1">
      <c r="B4937" s="403" t="s">
        <v>10408</v>
      </c>
      <c r="C4937" s="404" t="s">
        <v>10409</v>
      </c>
      <c r="D4937" s="404" t="s">
        <v>10386</v>
      </c>
      <c r="E4937" s="404" t="s">
        <v>10387</v>
      </c>
      <c r="F4937" s="404" t="s">
        <v>123</v>
      </c>
      <c r="G4937" s="367" t="s">
        <v>5185</v>
      </c>
      <c r="H4937" s="400" t="s">
        <v>5186</v>
      </c>
    </row>
    <row r="4938" spans="2:8" s="41" customFormat="1">
      <c r="B4938" s="403" t="s">
        <v>10410</v>
      </c>
      <c r="C4938" s="404" t="s">
        <v>10411</v>
      </c>
      <c r="D4938" s="404" t="s">
        <v>10386</v>
      </c>
      <c r="E4938" s="404" t="s">
        <v>10387</v>
      </c>
      <c r="F4938" s="404" t="s">
        <v>123</v>
      </c>
      <c r="G4938" s="367" t="s">
        <v>5185</v>
      </c>
      <c r="H4938" s="400" t="s">
        <v>5186</v>
      </c>
    </row>
    <row r="4939" spans="2:8" s="41" customFormat="1">
      <c r="B4939" s="403" t="s">
        <v>10412</v>
      </c>
      <c r="C4939" s="404" t="s">
        <v>10413</v>
      </c>
      <c r="D4939" s="404" t="s">
        <v>10414</v>
      </c>
      <c r="E4939" s="404" t="s">
        <v>10415</v>
      </c>
      <c r="F4939" s="404" t="s">
        <v>123</v>
      </c>
      <c r="G4939" s="367" t="s">
        <v>5185</v>
      </c>
      <c r="H4939" s="400" t="s">
        <v>5186</v>
      </c>
    </row>
    <row r="4940" spans="2:8" s="41" customFormat="1">
      <c r="B4940" s="403" t="s">
        <v>10416</v>
      </c>
      <c r="C4940" s="404" t="s">
        <v>10417</v>
      </c>
      <c r="D4940" s="404" t="s">
        <v>10414</v>
      </c>
      <c r="E4940" s="404" t="s">
        <v>10415</v>
      </c>
      <c r="F4940" s="404" t="s">
        <v>123</v>
      </c>
      <c r="G4940" s="367" t="s">
        <v>5185</v>
      </c>
      <c r="H4940" s="400" t="s">
        <v>5186</v>
      </c>
    </row>
    <row r="4941" spans="2:8" s="41" customFormat="1">
      <c r="B4941" s="403" t="s">
        <v>10418</v>
      </c>
      <c r="C4941" s="404" t="s">
        <v>10419</v>
      </c>
      <c r="D4941" s="404" t="s">
        <v>10414</v>
      </c>
      <c r="E4941" s="404" t="s">
        <v>10415</v>
      </c>
      <c r="F4941" s="404" t="s">
        <v>123</v>
      </c>
      <c r="G4941" s="367" t="s">
        <v>5107</v>
      </c>
      <c r="H4941" s="400" t="s">
        <v>5108</v>
      </c>
    </row>
    <row r="4942" spans="2:8" s="41" customFormat="1">
      <c r="B4942" s="403" t="s">
        <v>10420</v>
      </c>
      <c r="C4942" s="404" t="s">
        <v>10421</v>
      </c>
      <c r="D4942" s="404" t="s">
        <v>10414</v>
      </c>
      <c r="E4942" s="404" t="s">
        <v>10415</v>
      </c>
      <c r="F4942" s="404" t="s">
        <v>123</v>
      </c>
      <c r="G4942" s="367" t="s">
        <v>5107</v>
      </c>
      <c r="H4942" s="400" t="s">
        <v>5108</v>
      </c>
    </row>
    <row r="4943" spans="2:8" s="41" customFormat="1">
      <c r="B4943" s="403" t="s">
        <v>10422</v>
      </c>
      <c r="C4943" s="404" t="s">
        <v>10423</v>
      </c>
      <c r="D4943" s="404" t="s">
        <v>10414</v>
      </c>
      <c r="E4943" s="404" t="s">
        <v>10415</v>
      </c>
      <c r="F4943" s="404" t="s">
        <v>123</v>
      </c>
      <c r="G4943" s="367" t="s">
        <v>5185</v>
      </c>
      <c r="H4943" s="400" t="s">
        <v>5186</v>
      </c>
    </row>
    <row r="4944" spans="2:8" s="41" customFormat="1">
      <c r="B4944" s="403" t="s">
        <v>10424</v>
      </c>
      <c r="C4944" s="404" t="s">
        <v>10425</v>
      </c>
      <c r="D4944" s="404" t="s">
        <v>10414</v>
      </c>
      <c r="E4944" s="404" t="s">
        <v>10415</v>
      </c>
      <c r="F4944" s="404" t="s">
        <v>123</v>
      </c>
      <c r="G4944" s="367" t="s">
        <v>5185</v>
      </c>
      <c r="H4944" s="400" t="s">
        <v>5186</v>
      </c>
    </row>
    <row r="4945" spans="2:8" s="41" customFormat="1">
      <c r="B4945" s="403" t="s">
        <v>10426</v>
      </c>
      <c r="C4945" s="404" t="s">
        <v>10427</v>
      </c>
      <c r="D4945" s="404" t="s">
        <v>10414</v>
      </c>
      <c r="E4945" s="404" t="s">
        <v>10415</v>
      </c>
      <c r="F4945" s="404" t="s">
        <v>123</v>
      </c>
      <c r="G4945" s="367" t="s">
        <v>5107</v>
      </c>
      <c r="H4945" s="400" t="s">
        <v>5108</v>
      </c>
    </row>
    <row r="4946" spans="2:8" s="41" customFormat="1">
      <c r="B4946" s="403" t="s">
        <v>10428</v>
      </c>
      <c r="C4946" s="404" t="s">
        <v>10429</v>
      </c>
      <c r="D4946" s="404" t="s">
        <v>10414</v>
      </c>
      <c r="E4946" s="404" t="s">
        <v>10415</v>
      </c>
      <c r="F4946" s="404" t="s">
        <v>123</v>
      </c>
      <c r="G4946" s="367" t="s">
        <v>5185</v>
      </c>
      <c r="H4946" s="400" t="s">
        <v>5186</v>
      </c>
    </row>
    <row r="4947" spans="2:8" s="41" customFormat="1">
      <c r="B4947" s="403" t="s">
        <v>10430</v>
      </c>
      <c r="C4947" s="404" t="s">
        <v>10431</v>
      </c>
      <c r="D4947" s="404" t="s">
        <v>10414</v>
      </c>
      <c r="E4947" s="404" t="s">
        <v>10415</v>
      </c>
      <c r="F4947" s="404" t="s">
        <v>123</v>
      </c>
      <c r="G4947" s="367" t="s">
        <v>5185</v>
      </c>
      <c r="H4947" s="400" t="s">
        <v>5186</v>
      </c>
    </row>
    <row r="4948" spans="2:8" s="41" customFormat="1">
      <c r="B4948" s="403" t="s">
        <v>10432</v>
      </c>
      <c r="C4948" s="404" t="s">
        <v>10433</v>
      </c>
      <c r="D4948" s="404" t="s">
        <v>10414</v>
      </c>
      <c r="E4948" s="404" t="s">
        <v>10415</v>
      </c>
      <c r="F4948" s="404" t="s">
        <v>123</v>
      </c>
      <c r="G4948" s="367" t="s">
        <v>5107</v>
      </c>
      <c r="H4948" s="400" t="s">
        <v>5108</v>
      </c>
    </row>
    <row r="4949" spans="2:8" s="41" customFormat="1">
      <c r="B4949" s="403" t="s">
        <v>10434</v>
      </c>
      <c r="C4949" s="404" t="s">
        <v>10435</v>
      </c>
      <c r="D4949" s="404" t="s">
        <v>10414</v>
      </c>
      <c r="E4949" s="404" t="s">
        <v>10415</v>
      </c>
      <c r="F4949" s="404" t="s">
        <v>123</v>
      </c>
      <c r="G4949" s="367" t="s">
        <v>5107</v>
      </c>
      <c r="H4949" s="400" t="s">
        <v>5108</v>
      </c>
    </row>
    <row r="4950" spans="2:8" s="41" customFormat="1">
      <c r="B4950" s="403" t="s">
        <v>10436</v>
      </c>
      <c r="C4950" s="404" t="s">
        <v>10437</v>
      </c>
      <c r="D4950" s="404" t="s">
        <v>10414</v>
      </c>
      <c r="E4950" s="404" t="s">
        <v>10415</v>
      </c>
      <c r="F4950" s="404" t="s">
        <v>123</v>
      </c>
      <c r="G4950" s="367" t="s">
        <v>5107</v>
      </c>
      <c r="H4950" s="400" t="s">
        <v>5108</v>
      </c>
    </row>
    <row r="4951" spans="2:8" s="41" customFormat="1">
      <c r="B4951" s="403" t="s">
        <v>10438</v>
      </c>
      <c r="C4951" s="404" t="s">
        <v>10439</v>
      </c>
      <c r="D4951" s="404" t="s">
        <v>10414</v>
      </c>
      <c r="E4951" s="404" t="s">
        <v>10415</v>
      </c>
      <c r="F4951" s="404" t="s">
        <v>123</v>
      </c>
      <c r="G4951" s="367" t="s">
        <v>5107</v>
      </c>
      <c r="H4951" s="400" t="s">
        <v>5108</v>
      </c>
    </row>
    <row r="4952" spans="2:8" s="41" customFormat="1">
      <c r="B4952" s="403" t="s">
        <v>10440</v>
      </c>
      <c r="C4952" s="404" t="s">
        <v>10441</v>
      </c>
      <c r="D4952" s="404" t="s">
        <v>10414</v>
      </c>
      <c r="E4952" s="404" t="s">
        <v>10415</v>
      </c>
      <c r="F4952" s="404" t="s">
        <v>123</v>
      </c>
      <c r="G4952" s="367" t="s">
        <v>5185</v>
      </c>
      <c r="H4952" s="400" t="s">
        <v>5186</v>
      </c>
    </row>
    <row r="4953" spans="2:8" s="41" customFormat="1">
      <c r="B4953" s="403" t="s">
        <v>10442</v>
      </c>
      <c r="C4953" s="404" t="s">
        <v>10443</v>
      </c>
      <c r="D4953" s="404" t="s">
        <v>10444</v>
      </c>
      <c r="E4953" s="404" t="s">
        <v>10445</v>
      </c>
      <c r="F4953" s="404" t="s">
        <v>123</v>
      </c>
      <c r="G4953" s="367" t="s">
        <v>5107</v>
      </c>
      <c r="H4953" s="400" t="s">
        <v>5108</v>
      </c>
    </row>
    <row r="4954" spans="2:8" s="41" customFormat="1">
      <c r="B4954" s="403" t="s">
        <v>10446</v>
      </c>
      <c r="C4954" s="404" t="s">
        <v>10447</v>
      </c>
      <c r="D4954" s="404" t="s">
        <v>10444</v>
      </c>
      <c r="E4954" s="404" t="s">
        <v>10445</v>
      </c>
      <c r="F4954" s="404" t="s">
        <v>123</v>
      </c>
      <c r="G4954" s="367" t="s">
        <v>5107</v>
      </c>
      <c r="H4954" s="400" t="s">
        <v>5108</v>
      </c>
    </row>
    <row r="4955" spans="2:8" s="41" customFormat="1">
      <c r="B4955" s="403" t="s">
        <v>10448</v>
      </c>
      <c r="C4955" s="404" t="s">
        <v>10449</v>
      </c>
      <c r="D4955" s="404" t="s">
        <v>10444</v>
      </c>
      <c r="E4955" s="404" t="s">
        <v>10445</v>
      </c>
      <c r="F4955" s="404" t="s">
        <v>123</v>
      </c>
      <c r="G4955" s="367" t="s">
        <v>5107</v>
      </c>
      <c r="H4955" s="400" t="s">
        <v>5108</v>
      </c>
    </row>
    <row r="4956" spans="2:8" s="41" customFormat="1">
      <c r="B4956" s="403" t="s">
        <v>10450</v>
      </c>
      <c r="C4956" s="404" t="s">
        <v>10451</v>
      </c>
      <c r="D4956" s="404" t="s">
        <v>10444</v>
      </c>
      <c r="E4956" s="404" t="s">
        <v>10445</v>
      </c>
      <c r="F4956" s="404" t="s">
        <v>123</v>
      </c>
      <c r="G4956" s="367" t="s">
        <v>5107</v>
      </c>
      <c r="H4956" s="400" t="s">
        <v>5108</v>
      </c>
    </row>
    <row r="4957" spans="2:8" s="41" customFormat="1">
      <c r="B4957" s="403" t="s">
        <v>10452</v>
      </c>
      <c r="C4957" s="404" t="s">
        <v>10453</v>
      </c>
      <c r="D4957" s="404" t="s">
        <v>10444</v>
      </c>
      <c r="E4957" s="404" t="s">
        <v>10445</v>
      </c>
      <c r="F4957" s="404" t="s">
        <v>123</v>
      </c>
      <c r="G4957" s="367" t="s">
        <v>5107</v>
      </c>
      <c r="H4957" s="400" t="s">
        <v>5108</v>
      </c>
    </row>
    <row r="4958" spans="2:8" s="41" customFormat="1">
      <c r="B4958" s="403" t="s">
        <v>10454</v>
      </c>
      <c r="C4958" s="404" t="s">
        <v>10455</v>
      </c>
      <c r="D4958" s="404" t="s">
        <v>10444</v>
      </c>
      <c r="E4958" s="404" t="s">
        <v>10445</v>
      </c>
      <c r="F4958" s="404" t="s">
        <v>123</v>
      </c>
      <c r="G4958" s="367" t="s">
        <v>5107</v>
      </c>
      <c r="H4958" s="400" t="s">
        <v>5108</v>
      </c>
    </row>
    <row r="4959" spans="2:8" s="41" customFormat="1">
      <c r="B4959" s="403" t="s">
        <v>10456</v>
      </c>
      <c r="C4959" s="404" t="s">
        <v>10457</v>
      </c>
      <c r="D4959" s="404" t="s">
        <v>10444</v>
      </c>
      <c r="E4959" s="404" t="s">
        <v>10445</v>
      </c>
      <c r="F4959" s="404" t="s">
        <v>123</v>
      </c>
      <c r="G4959" s="367" t="s">
        <v>5107</v>
      </c>
      <c r="H4959" s="400" t="s">
        <v>5108</v>
      </c>
    </row>
    <row r="4960" spans="2:8" s="41" customFormat="1">
      <c r="B4960" s="403" t="s">
        <v>10458</v>
      </c>
      <c r="C4960" s="404" t="s">
        <v>10459</v>
      </c>
      <c r="D4960" s="404" t="s">
        <v>10444</v>
      </c>
      <c r="E4960" s="404" t="s">
        <v>10445</v>
      </c>
      <c r="F4960" s="404" t="s">
        <v>123</v>
      </c>
      <c r="G4960" s="367" t="s">
        <v>5107</v>
      </c>
      <c r="H4960" s="400" t="s">
        <v>5108</v>
      </c>
    </row>
    <row r="4961" spans="2:8" s="41" customFormat="1">
      <c r="B4961" s="403" t="s">
        <v>10460</v>
      </c>
      <c r="C4961" s="404" t="s">
        <v>10461</v>
      </c>
      <c r="D4961" s="404" t="s">
        <v>10444</v>
      </c>
      <c r="E4961" s="404" t="s">
        <v>10445</v>
      </c>
      <c r="F4961" s="404" t="s">
        <v>123</v>
      </c>
      <c r="G4961" s="367" t="s">
        <v>5107</v>
      </c>
      <c r="H4961" s="400" t="s">
        <v>5108</v>
      </c>
    </row>
    <row r="4962" spans="2:8" s="41" customFormat="1">
      <c r="B4962" s="403" t="s">
        <v>10462</v>
      </c>
      <c r="C4962" s="404" t="s">
        <v>10463</v>
      </c>
      <c r="D4962" s="404" t="s">
        <v>10444</v>
      </c>
      <c r="E4962" s="404" t="s">
        <v>10445</v>
      </c>
      <c r="F4962" s="404" t="s">
        <v>123</v>
      </c>
      <c r="G4962" s="367" t="s">
        <v>5185</v>
      </c>
      <c r="H4962" s="400" t="s">
        <v>5186</v>
      </c>
    </row>
    <row r="4963" spans="2:8" s="41" customFormat="1">
      <c r="B4963" s="403" t="s">
        <v>10464</v>
      </c>
      <c r="C4963" s="404" t="s">
        <v>10465</v>
      </c>
      <c r="D4963" s="404" t="s">
        <v>10444</v>
      </c>
      <c r="E4963" s="404" t="s">
        <v>10445</v>
      </c>
      <c r="F4963" s="404" t="s">
        <v>123</v>
      </c>
      <c r="G4963" s="367" t="s">
        <v>5107</v>
      </c>
      <c r="H4963" s="400" t="s">
        <v>5108</v>
      </c>
    </row>
    <row r="4964" spans="2:8" s="41" customFormat="1">
      <c r="B4964" s="403" t="s">
        <v>10466</v>
      </c>
      <c r="C4964" s="404" t="s">
        <v>10467</v>
      </c>
      <c r="D4964" s="404" t="s">
        <v>10444</v>
      </c>
      <c r="E4964" s="404" t="s">
        <v>10445</v>
      </c>
      <c r="F4964" s="404" t="s">
        <v>123</v>
      </c>
      <c r="G4964" s="367" t="s">
        <v>5185</v>
      </c>
      <c r="H4964" s="400" t="s">
        <v>5186</v>
      </c>
    </row>
    <row r="4965" spans="2:8" s="41" customFormat="1">
      <c r="B4965" s="403" t="s">
        <v>10468</v>
      </c>
      <c r="C4965" s="404" t="s">
        <v>10469</v>
      </c>
      <c r="D4965" s="404" t="s">
        <v>10444</v>
      </c>
      <c r="E4965" s="404" t="s">
        <v>10445</v>
      </c>
      <c r="F4965" s="404" t="s">
        <v>123</v>
      </c>
      <c r="G4965" s="367" t="s">
        <v>5185</v>
      </c>
      <c r="H4965" s="400" t="s">
        <v>5186</v>
      </c>
    </row>
    <row r="4966" spans="2:8" s="41" customFormat="1">
      <c r="B4966" s="403" t="s">
        <v>10470</v>
      </c>
      <c r="C4966" s="404" t="s">
        <v>10471</v>
      </c>
      <c r="D4966" s="404" t="s">
        <v>10472</v>
      </c>
      <c r="E4966" s="404" t="s">
        <v>10473</v>
      </c>
      <c r="F4966" s="404" t="s">
        <v>123</v>
      </c>
      <c r="G4966" s="367" t="s">
        <v>5185</v>
      </c>
      <c r="H4966" s="400" t="s">
        <v>5186</v>
      </c>
    </row>
    <row r="4967" spans="2:8" s="41" customFormat="1">
      <c r="B4967" s="403" t="s">
        <v>10474</v>
      </c>
      <c r="C4967" s="404" t="s">
        <v>10475</v>
      </c>
      <c r="D4967" s="404" t="s">
        <v>10472</v>
      </c>
      <c r="E4967" s="404" t="s">
        <v>10473</v>
      </c>
      <c r="F4967" s="404" t="s">
        <v>123</v>
      </c>
      <c r="G4967" s="367" t="s">
        <v>5107</v>
      </c>
      <c r="H4967" s="400" t="s">
        <v>5108</v>
      </c>
    </row>
    <row r="4968" spans="2:8" s="41" customFormat="1">
      <c r="B4968" s="403" t="s">
        <v>10476</v>
      </c>
      <c r="C4968" s="404" t="s">
        <v>10477</v>
      </c>
      <c r="D4968" s="404" t="s">
        <v>10472</v>
      </c>
      <c r="E4968" s="404" t="s">
        <v>10473</v>
      </c>
      <c r="F4968" s="404" t="s">
        <v>123</v>
      </c>
      <c r="G4968" s="367" t="s">
        <v>5107</v>
      </c>
      <c r="H4968" s="400" t="s">
        <v>5108</v>
      </c>
    </row>
    <row r="4969" spans="2:8" s="41" customFormat="1">
      <c r="B4969" s="403" t="s">
        <v>10478</v>
      </c>
      <c r="C4969" s="404" t="s">
        <v>10479</v>
      </c>
      <c r="D4969" s="404" t="s">
        <v>10472</v>
      </c>
      <c r="E4969" s="404" t="s">
        <v>10473</v>
      </c>
      <c r="F4969" s="404" t="s">
        <v>123</v>
      </c>
      <c r="G4969" s="367" t="s">
        <v>5107</v>
      </c>
      <c r="H4969" s="400" t="s">
        <v>5108</v>
      </c>
    </row>
    <row r="4970" spans="2:8" s="41" customFormat="1">
      <c r="B4970" s="403" t="s">
        <v>10480</v>
      </c>
      <c r="C4970" s="404" t="s">
        <v>10481</v>
      </c>
      <c r="D4970" s="404" t="s">
        <v>10472</v>
      </c>
      <c r="E4970" s="404" t="s">
        <v>10473</v>
      </c>
      <c r="F4970" s="404" t="s">
        <v>123</v>
      </c>
      <c r="G4970" s="367" t="s">
        <v>5107</v>
      </c>
      <c r="H4970" s="400" t="s">
        <v>5108</v>
      </c>
    </row>
    <row r="4971" spans="2:8" s="41" customFormat="1">
      <c r="B4971" s="403" t="s">
        <v>10482</v>
      </c>
      <c r="C4971" s="404" t="s">
        <v>10483</v>
      </c>
      <c r="D4971" s="404" t="s">
        <v>10472</v>
      </c>
      <c r="E4971" s="404" t="s">
        <v>10473</v>
      </c>
      <c r="F4971" s="404" t="s">
        <v>123</v>
      </c>
      <c r="G4971" s="367" t="s">
        <v>5107</v>
      </c>
      <c r="H4971" s="400" t="s">
        <v>5108</v>
      </c>
    </row>
    <row r="4972" spans="2:8" s="41" customFormat="1">
      <c r="B4972" s="403" t="s">
        <v>10484</v>
      </c>
      <c r="C4972" s="404" t="s">
        <v>10485</v>
      </c>
      <c r="D4972" s="404" t="s">
        <v>10472</v>
      </c>
      <c r="E4972" s="404" t="s">
        <v>10473</v>
      </c>
      <c r="F4972" s="404" t="s">
        <v>123</v>
      </c>
      <c r="G4972" s="367" t="s">
        <v>5107</v>
      </c>
      <c r="H4972" s="400" t="s">
        <v>5108</v>
      </c>
    </row>
    <row r="4973" spans="2:8" s="41" customFormat="1">
      <c r="B4973" s="403" t="s">
        <v>10486</v>
      </c>
      <c r="C4973" s="404" t="s">
        <v>10487</v>
      </c>
      <c r="D4973" s="404" t="s">
        <v>10472</v>
      </c>
      <c r="E4973" s="404" t="s">
        <v>10473</v>
      </c>
      <c r="F4973" s="404" t="s">
        <v>123</v>
      </c>
      <c r="G4973" s="367" t="s">
        <v>5107</v>
      </c>
      <c r="H4973" s="400" t="s">
        <v>5108</v>
      </c>
    </row>
    <row r="4974" spans="2:8" s="41" customFormat="1">
      <c r="B4974" s="403" t="s">
        <v>10488</v>
      </c>
      <c r="C4974" s="404" t="s">
        <v>10489</v>
      </c>
      <c r="D4974" s="404" t="s">
        <v>10472</v>
      </c>
      <c r="E4974" s="404" t="s">
        <v>10473</v>
      </c>
      <c r="F4974" s="404" t="s">
        <v>123</v>
      </c>
      <c r="G4974" s="367" t="s">
        <v>5107</v>
      </c>
      <c r="H4974" s="400" t="s">
        <v>5108</v>
      </c>
    </row>
    <row r="4975" spans="2:8" s="41" customFormat="1">
      <c r="B4975" s="403" t="s">
        <v>10490</v>
      </c>
      <c r="C4975" s="404" t="s">
        <v>10491</v>
      </c>
      <c r="D4975" s="404" t="s">
        <v>10472</v>
      </c>
      <c r="E4975" s="404" t="s">
        <v>10473</v>
      </c>
      <c r="F4975" s="404" t="s">
        <v>123</v>
      </c>
      <c r="G4975" s="367" t="s">
        <v>5107</v>
      </c>
      <c r="H4975" s="400" t="s">
        <v>5108</v>
      </c>
    </row>
    <row r="4976" spans="2:8" s="41" customFormat="1">
      <c r="B4976" s="403" t="s">
        <v>10492</v>
      </c>
      <c r="C4976" s="404" t="s">
        <v>10493</v>
      </c>
      <c r="D4976" s="404" t="s">
        <v>10472</v>
      </c>
      <c r="E4976" s="404" t="s">
        <v>10473</v>
      </c>
      <c r="F4976" s="404" t="s">
        <v>123</v>
      </c>
      <c r="G4976" s="367" t="s">
        <v>5185</v>
      </c>
      <c r="H4976" s="400" t="s">
        <v>5186</v>
      </c>
    </row>
    <row r="4977" spans="2:8" s="41" customFormat="1">
      <c r="B4977" s="403" t="s">
        <v>10494</v>
      </c>
      <c r="C4977" s="404" t="s">
        <v>10495</v>
      </c>
      <c r="D4977" s="404" t="s">
        <v>10472</v>
      </c>
      <c r="E4977" s="404" t="s">
        <v>10473</v>
      </c>
      <c r="F4977" s="404" t="s">
        <v>123</v>
      </c>
      <c r="G4977" s="367" t="s">
        <v>5107</v>
      </c>
      <c r="H4977" s="400" t="s">
        <v>5108</v>
      </c>
    </row>
    <row r="4978" spans="2:8" s="41" customFormat="1">
      <c r="B4978" s="403" t="s">
        <v>10496</v>
      </c>
      <c r="C4978" s="404" t="s">
        <v>10497</v>
      </c>
      <c r="D4978" s="404" t="s">
        <v>10472</v>
      </c>
      <c r="E4978" s="404" t="s">
        <v>10473</v>
      </c>
      <c r="F4978" s="404" t="s">
        <v>123</v>
      </c>
      <c r="G4978" s="367" t="s">
        <v>5107</v>
      </c>
      <c r="H4978" s="400" t="s">
        <v>5108</v>
      </c>
    </row>
    <row r="4979" spans="2:8" s="41" customFormat="1">
      <c r="B4979" s="403" t="s">
        <v>10498</v>
      </c>
      <c r="C4979" s="404" t="s">
        <v>10499</v>
      </c>
      <c r="D4979" s="404" t="s">
        <v>10472</v>
      </c>
      <c r="E4979" s="404" t="s">
        <v>10473</v>
      </c>
      <c r="F4979" s="404" t="s">
        <v>123</v>
      </c>
      <c r="G4979" s="367" t="s">
        <v>5185</v>
      </c>
      <c r="H4979" s="400" t="s">
        <v>5186</v>
      </c>
    </row>
    <row r="4980" spans="2:8" s="41" customFormat="1">
      <c r="B4980" s="403" t="s">
        <v>10500</v>
      </c>
      <c r="C4980" s="404" t="s">
        <v>10501</v>
      </c>
      <c r="D4980" s="404" t="s">
        <v>10472</v>
      </c>
      <c r="E4980" s="404" t="s">
        <v>10473</v>
      </c>
      <c r="F4980" s="404" t="s">
        <v>123</v>
      </c>
      <c r="G4980" s="367" t="s">
        <v>5185</v>
      </c>
      <c r="H4980" s="400" t="s">
        <v>5186</v>
      </c>
    </row>
    <row r="4981" spans="2:8" s="41" customFormat="1">
      <c r="B4981" s="403" t="s">
        <v>10502</v>
      </c>
      <c r="C4981" s="404" t="s">
        <v>10503</v>
      </c>
      <c r="D4981" s="404" t="s">
        <v>10472</v>
      </c>
      <c r="E4981" s="404" t="s">
        <v>10473</v>
      </c>
      <c r="F4981" s="404" t="s">
        <v>123</v>
      </c>
      <c r="G4981" s="367" t="s">
        <v>5107</v>
      </c>
      <c r="H4981" s="400" t="s">
        <v>5108</v>
      </c>
    </row>
    <row r="4982" spans="2:8" s="41" customFormat="1">
      <c r="B4982" s="403" t="s">
        <v>10504</v>
      </c>
      <c r="C4982" s="404" t="s">
        <v>10505</v>
      </c>
      <c r="D4982" s="404" t="s">
        <v>10472</v>
      </c>
      <c r="E4982" s="404" t="s">
        <v>10473</v>
      </c>
      <c r="F4982" s="404" t="s">
        <v>123</v>
      </c>
      <c r="G4982" s="367" t="s">
        <v>5185</v>
      </c>
      <c r="H4982" s="400" t="s">
        <v>5186</v>
      </c>
    </row>
    <row r="4983" spans="2:8" s="41" customFormat="1">
      <c r="B4983" s="403" t="s">
        <v>10506</v>
      </c>
      <c r="C4983" s="404" t="s">
        <v>10507</v>
      </c>
      <c r="D4983" s="404" t="s">
        <v>10472</v>
      </c>
      <c r="E4983" s="404" t="s">
        <v>10473</v>
      </c>
      <c r="F4983" s="404" t="s">
        <v>123</v>
      </c>
      <c r="G4983" s="367" t="s">
        <v>5185</v>
      </c>
      <c r="H4983" s="400" t="s">
        <v>5186</v>
      </c>
    </row>
    <row r="4984" spans="2:8" s="41" customFormat="1">
      <c r="B4984" s="403" t="s">
        <v>10508</v>
      </c>
      <c r="C4984" s="404" t="s">
        <v>10509</v>
      </c>
      <c r="D4984" s="404" t="s">
        <v>10472</v>
      </c>
      <c r="E4984" s="404" t="s">
        <v>10473</v>
      </c>
      <c r="F4984" s="404" t="s">
        <v>123</v>
      </c>
      <c r="G4984" s="367" t="s">
        <v>5185</v>
      </c>
      <c r="H4984" s="400" t="s">
        <v>5186</v>
      </c>
    </row>
    <row r="4985" spans="2:8" s="41" customFormat="1">
      <c r="B4985" s="403" t="s">
        <v>10510</v>
      </c>
      <c r="C4985" s="404" t="s">
        <v>10511</v>
      </c>
      <c r="D4985" s="404" t="s">
        <v>10512</v>
      </c>
      <c r="E4985" s="404" t="s">
        <v>10513</v>
      </c>
      <c r="F4985" s="404" t="s">
        <v>123</v>
      </c>
      <c r="G4985" s="367" t="s">
        <v>5182</v>
      </c>
      <c r="H4985" s="400" t="s">
        <v>5108</v>
      </c>
    </row>
    <row r="4986" spans="2:8" s="41" customFormat="1">
      <c r="B4986" s="403" t="s">
        <v>10514</v>
      </c>
      <c r="C4986" s="404" t="s">
        <v>10515</v>
      </c>
      <c r="D4986" s="404" t="s">
        <v>10512</v>
      </c>
      <c r="E4986" s="404" t="s">
        <v>10513</v>
      </c>
      <c r="F4986" s="404" t="s">
        <v>123</v>
      </c>
      <c r="G4986" s="367" t="s">
        <v>5182</v>
      </c>
      <c r="H4986" s="400" t="s">
        <v>5108</v>
      </c>
    </row>
    <row r="4987" spans="2:8" s="41" customFormat="1">
      <c r="B4987" s="403" t="s">
        <v>10516</v>
      </c>
      <c r="C4987" s="404" t="s">
        <v>10517</v>
      </c>
      <c r="D4987" s="404" t="s">
        <v>10512</v>
      </c>
      <c r="E4987" s="404" t="s">
        <v>10513</v>
      </c>
      <c r="F4987" s="404" t="s">
        <v>123</v>
      </c>
      <c r="G4987" s="367" t="s">
        <v>5185</v>
      </c>
      <c r="H4987" s="400" t="s">
        <v>5186</v>
      </c>
    </row>
    <row r="4988" spans="2:8" s="41" customFormat="1">
      <c r="B4988" s="403" t="s">
        <v>10518</v>
      </c>
      <c r="C4988" s="404" t="s">
        <v>10519</v>
      </c>
      <c r="D4988" s="404" t="s">
        <v>10512</v>
      </c>
      <c r="E4988" s="404" t="s">
        <v>10513</v>
      </c>
      <c r="F4988" s="404" t="s">
        <v>123</v>
      </c>
      <c r="G4988" s="367" t="s">
        <v>5185</v>
      </c>
      <c r="H4988" s="400" t="s">
        <v>5186</v>
      </c>
    </row>
    <row r="4989" spans="2:8" s="41" customFormat="1">
      <c r="B4989" s="403" t="s">
        <v>10520</v>
      </c>
      <c r="C4989" s="404" t="s">
        <v>10521</v>
      </c>
      <c r="D4989" s="404" t="s">
        <v>10512</v>
      </c>
      <c r="E4989" s="404" t="s">
        <v>10513</v>
      </c>
      <c r="F4989" s="404" t="s">
        <v>123</v>
      </c>
      <c r="G4989" s="367" t="s">
        <v>5185</v>
      </c>
      <c r="H4989" s="400" t="s">
        <v>5186</v>
      </c>
    </row>
    <row r="4990" spans="2:8" s="41" customFormat="1">
      <c r="B4990" s="403" t="s">
        <v>10522</v>
      </c>
      <c r="C4990" s="404" t="s">
        <v>10523</v>
      </c>
      <c r="D4990" s="404" t="s">
        <v>10512</v>
      </c>
      <c r="E4990" s="404" t="s">
        <v>10513</v>
      </c>
      <c r="F4990" s="404" t="s">
        <v>123</v>
      </c>
      <c r="G4990" s="367" t="s">
        <v>5185</v>
      </c>
      <c r="H4990" s="400" t="s">
        <v>5186</v>
      </c>
    </row>
    <row r="4991" spans="2:8" s="41" customFormat="1">
      <c r="B4991" s="403" t="s">
        <v>10524</v>
      </c>
      <c r="C4991" s="404" t="s">
        <v>10525</v>
      </c>
      <c r="D4991" s="404" t="s">
        <v>10512</v>
      </c>
      <c r="E4991" s="404" t="s">
        <v>10513</v>
      </c>
      <c r="F4991" s="404" t="s">
        <v>123</v>
      </c>
      <c r="G4991" s="367" t="s">
        <v>5185</v>
      </c>
      <c r="H4991" s="400" t="s">
        <v>5186</v>
      </c>
    </row>
    <row r="4992" spans="2:8" s="41" customFormat="1">
      <c r="B4992" s="403" t="s">
        <v>10526</v>
      </c>
      <c r="C4992" s="404" t="s">
        <v>10527</v>
      </c>
      <c r="D4992" s="404" t="s">
        <v>10512</v>
      </c>
      <c r="E4992" s="404" t="s">
        <v>10513</v>
      </c>
      <c r="F4992" s="404" t="s">
        <v>123</v>
      </c>
      <c r="G4992" s="367" t="s">
        <v>5185</v>
      </c>
      <c r="H4992" s="400" t="s">
        <v>5186</v>
      </c>
    </row>
    <row r="4993" spans="2:8" s="41" customFormat="1">
      <c r="B4993" s="403" t="s">
        <v>10528</v>
      </c>
      <c r="C4993" s="404" t="s">
        <v>10529</v>
      </c>
      <c r="D4993" s="404" t="s">
        <v>10512</v>
      </c>
      <c r="E4993" s="404" t="s">
        <v>10513</v>
      </c>
      <c r="F4993" s="404" t="s">
        <v>123</v>
      </c>
      <c r="G4993" s="367" t="s">
        <v>5107</v>
      </c>
      <c r="H4993" s="400" t="s">
        <v>5108</v>
      </c>
    </row>
    <row r="4994" spans="2:8" s="41" customFormat="1">
      <c r="B4994" s="403" t="s">
        <v>10530</v>
      </c>
      <c r="C4994" s="404" t="s">
        <v>10531</v>
      </c>
      <c r="D4994" s="404" t="s">
        <v>10512</v>
      </c>
      <c r="E4994" s="404" t="s">
        <v>10513</v>
      </c>
      <c r="F4994" s="404" t="s">
        <v>123</v>
      </c>
      <c r="G4994" s="367" t="s">
        <v>5107</v>
      </c>
      <c r="H4994" s="400" t="s">
        <v>5108</v>
      </c>
    </row>
    <row r="4995" spans="2:8" s="41" customFormat="1">
      <c r="B4995" s="403" t="s">
        <v>10532</v>
      </c>
      <c r="C4995" s="404" t="s">
        <v>10533</v>
      </c>
      <c r="D4995" s="404" t="s">
        <v>10512</v>
      </c>
      <c r="E4995" s="404" t="s">
        <v>10513</v>
      </c>
      <c r="F4995" s="404" t="s">
        <v>123</v>
      </c>
      <c r="G4995" s="367" t="s">
        <v>5107</v>
      </c>
      <c r="H4995" s="400" t="s">
        <v>5108</v>
      </c>
    </row>
    <row r="4996" spans="2:8" s="41" customFormat="1">
      <c r="B4996" s="403" t="s">
        <v>10534</v>
      </c>
      <c r="C4996" s="404" t="s">
        <v>10535</v>
      </c>
      <c r="D4996" s="404" t="s">
        <v>10512</v>
      </c>
      <c r="E4996" s="404" t="s">
        <v>10513</v>
      </c>
      <c r="F4996" s="404" t="s">
        <v>123</v>
      </c>
      <c r="G4996" s="367" t="s">
        <v>5185</v>
      </c>
      <c r="H4996" s="400" t="s">
        <v>5186</v>
      </c>
    </row>
    <row r="4997" spans="2:8" s="41" customFormat="1">
      <c r="B4997" s="403" t="s">
        <v>10536</v>
      </c>
      <c r="C4997" s="404" t="s">
        <v>10537</v>
      </c>
      <c r="D4997" s="404" t="s">
        <v>10512</v>
      </c>
      <c r="E4997" s="404" t="s">
        <v>10513</v>
      </c>
      <c r="F4997" s="404" t="s">
        <v>123</v>
      </c>
      <c r="G4997" s="367" t="s">
        <v>5185</v>
      </c>
      <c r="H4997" s="400" t="s">
        <v>5186</v>
      </c>
    </row>
    <row r="4998" spans="2:8" s="41" customFormat="1">
      <c r="B4998" s="403" t="s">
        <v>10538</v>
      </c>
      <c r="C4998" s="404" t="s">
        <v>10539</v>
      </c>
      <c r="D4998" s="404" t="s">
        <v>10512</v>
      </c>
      <c r="E4998" s="404" t="s">
        <v>10513</v>
      </c>
      <c r="F4998" s="404" t="s">
        <v>123</v>
      </c>
      <c r="G4998" s="367" t="s">
        <v>5185</v>
      </c>
      <c r="H4998" s="400" t="s">
        <v>5186</v>
      </c>
    </row>
    <row r="4999" spans="2:8" s="41" customFormat="1">
      <c r="B4999" s="403" t="s">
        <v>10540</v>
      </c>
      <c r="C4999" s="404" t="s">
        <v>10541</v>
      </c>
      <c r="D4999" s="404" t="s">
        <v>10542</v>
      </c>
      <c r="E4999" s="404" t="s">
        <v>10543</v>
      </c>
      <c r="F4999" s="404" t="s">
        <v>123</v>
      </c>
      <c r="G4999" s="367" t="s">
        <v>5185</v>
      </c>
      <c r="H4999" s="400" t="s">
        <v>5186</v>
      </c>
    </row>
    <row r="5000" spans="2:8" s="41" customFormat="1">
      <c r="B5000" s="403" t="s">
        <v>10544</v>
      </c>
      <c r="C5000" s="404" t="s">
        <v>10545</v>
      </c>
      <c r="D5000" s="404" t="s">
        <v>10542</v>
      </c>
      <c r="E5000" s="404" t="s">
        <v>10543</v>
      </c>
      <c r="F5000" s="404" t="s">
        <v>123</v>
      </c>
      <c r="G5000" s="367" t="s">
        <v>5185</v>
      </c>
      <c r="H5000" s="400" t="s">
        <v>5186</v>
      </c>
    </row>
    <row r="5001" spans="2:8" s="41" customFormat="1">
      <c r="B5001" s="403" t="s">
        <v>10546</v>
      </c>
      <c r="C5001" s="404" t="s">
        <v>10547</v>
      </c>
      <c r="D5001" s="404" t="s">
        <v>10542</v>
      </c>
      <c r="E5001" s="404" t="s">
        <v>10543</v>
      </c>
      <c r="F5001" s="404" t="s">
        <v>123</v>
      </c>
      <c r="G5001" s="367" t="s">
        <v>5107</v>
      </c>
      <c r="H5001" s="400" t="s">
        <v>5108</v>
      </c>
    </row>
    <row r="5002" spans="2:8" s="41" customFormat="1">
      <c r="B5002" s="403" t="s">
        <v>10548</v>
      </c>
      <c r="C5002" s="404" t="s">
        <v>10549</v>
      </c>
      <c r="D5002" s="404" t="s">
        <v>10542</v>
      </c>
      <c r="E5002" s="404" t="s">
        <v>10543</v>
      </c>
      <c r="F5002" s="404" t="s">
        <v>123</v>
      </c>
      <c r="G5002" s="367" t="s">
        <v>5107</v>
      </c>
      <c r="H5002" s="400" t="s">
        <v>5108</v>
      </c>
    </row>
    <row r="5003" spans="2:8" s="41" customFormat="1">
      <c r="B5003" s="403" t="s">
        <v>10550</v>
      </c>
      <c r="C5003" s="404" t="s">
        <v>10551</v>
      </c>
      <c r="D5003" s="404" t="s">
        <v>10542</v>
      </c>
      <c r="E5003" s="404" t="s">
        <v>10543</v>
      </c>
      <c r="F5003" s="404" t="s">
        <v>123</v>
      </c>
      <c r="G5003" s="367" t="s">
        <v>5107</v>
      </c>
      <c r="H5003" s="400" t="s">
        <v>5108</v>
      </c>
    </row>
    <row r="5004" spans="2:8" s="41" customFormat="1">
      <c r="B5004" s="403" t="s">
        <v>10552</v>
      </c>
      <c r="C5004" s="404" t="s">
        <v>10553</v>
      </c>
      <c r="D5004" s="404" t="s">
        <v>10542</v>
      </c>
      <c r="E5004" s="404" t="s">
        <v>10543</v>
      </c>
      <c r="F5004" s="404" t="s">
        <v>123</v>
      </c>
      <c r="G5004" s="367" t="s">
        <v>5107</v>
      </c>
      <c r="H5004" s="400" t="s">
        <v>5108</v>
      </c>
    </row>
    <row r="5005" spans="2:8" s="41" customFormat="1">
      <c r="B5005" s="403" t="s">
        <v>10554</v>
      </c>
      <c r="C5005" s="404" t="s">
        <v>10555</v>
      </c>
      <c r="D5005" s="404" t="s">
        <v>10542</v>
      </c>
      <c r="E5005" s="404" t="s">
        <v>10543</v>
      </c>
      <c r="F5005" s="404" t="s">
        <v>123</v>
      </c>
      <c r="G5005" s="367" t="s">
        <v>5185</v>
      </c>
      <c r="H5005" s="400" t="s">
        <v>5186</v>
      </c>
    </row>
    <row r="5006" spans="2:8" s="41" customFormat="1">
      <c r="B5006" s="403" t="s">
        <v>10556</v>
      </c>
      <c r="C5006" s="404" t="s">
        <v>10557</v>
      </c>
      <c r="D5006" s="404" t="s">
        <v>10542</v>
      </c>
      <c r="E5006" s="404" t="s">
        <v>10543</v>
      </c>
      <c r="F5006" s="404" t="s">
        <v>123</v>
      </c>
      <c r="G5006" s="367" t="s">
        <v>5185</v>
      </c>
      <c r="H5006" s="400" t="s">
        <v>5186</v>
      </c>
    </row>
    <row r="5007" spans="2:8" s="41" customFormat="1">
      <c r="B5007" s="403" t="s">
        <v>10558</v>
      </c>
      <c r="C5007" s="404" t="s">
        <v>10559</v>
      </c>
      <c r="D5007" s="404" t="s">
        <v>10542</v>
      </c>
      <c r="E5007" s="404" t="s">
        <v>10543</v>
      </c>
      <c r="F5007" s="404" t="s">
        <v>123</v>
      </c>
      <c r="G5007" s="367" t="s">
        <v>5107</v>
      </c>
      <c r="H5007" s="400" t="s">
        <v>5108</v>
      </c>
    </row>
    <row r="5008" spans="2:8" s="41" customFormat="1">
      <c r="B5008" s="403" t="s">
        <v>10560</v>
      </c>
      <c r="C5008" s="404" t="s">
        <v>10561</v>
      </c>
      <c r="D5008" s="404" t="s">
        <v>10542</v>
      </c>
      <c r="E5008" s="404" t="s">
        <v>10543</v>
      </c>
      <c r="F5008" s="404" t="s">
        <v>123</v>
      </c>
      <c r="G5008" s="367" t="s">
        <v>5185</v>
      </c>
      <c r="H5008" s="400" t="s">
        <v>5186</v>
      </c>
    </row>
    <row r="5009" spans="2:8" s="41" customFormat="1">
      <c r="B5009" s="403" t="s">
        <v>10562</v>
      </c>
      <c r="C5009" s="404" t="s">
        <v>10563</v>
      </c>
      <c r="D5009" s="404" t="s">
        <v>10542</v>
      </c>
      <c r="E5009" s="404" t="s">
        <v>10543</v>
      </c>
      <c r="F5009" s="404" t="s">
        <v>123</v>
      </c>
      <c r="G5009" s="367" t="s">
        <v>5185</v>
      </c>
      <c r="H5009" s="400" t="s">
        <v>5186</v>
      </c>
    </row>
    <row r="5010" spans="2:8" s="41" customFormat="1">
      <c r="B5010" s="403" t="s">
        <v>10564</v>
      </c>
      <c r="C5010" s="404" t="s">
        <v>10565</v>
      </c>
      <c r="D5010" s="404" t="s">
        <v>10542</v>
      </c>
      <c r="E5010" s="404" t="s">
        <v>10543</v>
      </c>
      <c r="F5010" s="404" t="s">
        <v>123</v>
      </c>
      <c r="G5010" s="367" t="s">
        <v>5185</v>
      </c>
      <c r="H5010" s="400" t="s">
        <v>5186</v>
      </c>
    </row>
    <row r="5011" spans="2:8" s="41" customFormat="1">
      <c r="B5011" s="403" t="s">
        <v>10566</v>
      </c>
      <c r="C5011" s="404" t="s">
        <v>10567</v>
      </c>
      <c r="D5011" s="404" t="s">
        <v>10568</v>
      </c>
      <c r="E5011" s="404" t="s">
        <v>10569</v>
      </c>
      <c r="F5011" s="404" t="s">
        <v>123</v>
      </c>
      <c r="G5011" s="367" t="s">
        <v>5185</v>
      </c>
      <c r="H5011" s="400" t="s">
        <v>5186</v>
      </c>
    </row>
    <row r="5012" spans="2:8" s="41" customFormat="1">
      <c r="B5012" s="403" t="s">
        <v>10570</v>
      </c>
      <c r="C5012" s="404" t="s">
        <v>10571</v>
      </c>
      <c r="D5012" s="404" t="s">
        <v>10568</v>
      </c>
      <c r="E5012" s="404" t="s">
        <v>10569</v>
      </c>
      <c r="F5012" s="404" t="s">
        <v>123</v>
      </c>
      <c r="G5012" s="367" t="s">
        <v>5185</v>
      </c>
      <c r="H5012" s="400" t="s">
        <v>5186</v>
      </c>
    </row>
    <row r="5013" spans="2:8" s="41" customFormat="1">
      <c r="B5013" s="403" t="s">
        <v>10572</v>
      </c>
      <c r="C5013" s="404" t="s">
        <v>10573</v>
      </c>
      <c r="D5013" s="404" t="s">
        <v>10568</v>
      </c>
      <c r="E5013" s="404" t="s">
        <v>10569</v>
      </c>
      <c r="F5013" s="404" t="s">
        <v>123</v>
      </c>
      <c r="G5013" s="367" t="s">
        <v>5185</v>
      </c>
      <c r="H5013" s="400" t="s">
        <v>5186</v>
      </c>
    </row>
    <row r="5014" spans="2:8" s="41" customFormat="1">
      <c r="B5014" s="403" t="s">
        <v>10574</v>
      </c>
      <c r="C5014" s="404" t="s">
        <v>10575</v>
      </c>
      <c r="D5014" s="404" t="s">
        <v>10568</v>
      </c>
      <c r="E5014" s="404" t="s">
        <v>10569</v>
      </c>
      <c r="F5014" s="404" t="s">
        <v>123</v>
      </c>
      <c r="G5014" s="367" t="s">
        <v>5185</v>
      </c>
      <c r="H5014" s="400" t="s">
        <v>5186</v>
      </c>
    </row>
    <row r="5015" spans="2:8" s="41" customFormat="1">
      <c r="B5015" s="403" t="s">
        <v>10576</v>
      </c>
      <c r="C5015" s="404" t="s">
        <v>10577</v>
      </c>
      <c r="D5015" s="404" t="s">
        <v>10568</v>
      </c>
      <c r="E5015" s="404" t="s">
        <v>10569</v>
      </c>
      <c r="F5015" s="404" t="s">
        <v>123</v>
      </c>
      <c r="G5015" s="367" t="s">
        <v>5185</v>
      </c>
      <c r="H5015" s="400" t="s">
        <v>5186</v>
      </c>
    </row>
    <row r="5016" spans="2:8" s="41" customFormat="1">
      <c r="B5016" s="403" t="s">
        <v>10578</v>
      </c>
      <c r="C5016" s="404" t="s">
        <v>10579</v>
      </c>
      <c r="D5016" s="404" t="s">
        <v>10568</v>
      </c>
      <c r="E5016" s="404" t="s">
        <v>10569</v>
      </c>
      <c r="F5016" s="404" t="s">
        <v>123</v>
      </c>
      <c r="G5016" s="367" t="s">
        <v>5185</v>
      </c>
      <c r="H5016" s="400" t="s">
        <v>5186</v>
      </c>
    </row>
    <row r="5017" spans="2:8" s="41" customFormat="1">
      <c r="B5017" s="403" t="s">
        <v>10580</v>
      </c>
      <c r="C5017" s="404" t="s">
        <v>10581</v>
      </c>
      <c r="D5017" s="404" t="s">
        <v>10568</v>
      </c>
      <c r="E5017" s="404" t="s">
        <v>10569</v>
      </c>
      <c r="F5017" s="404" t="s">
        <v>123</v>
      </c>
      <c r="G5017" s="367" t="s">
        <v>5185</v>
      </c>
      <c r="H5017" s="400" t="s">
        <v>5186</v>
      </c>
    </row>
    <row r="5018" spans="2:8" s="41" customFormat="1">
      <c r="B5018" s="403" t="s">
        <v>10582</v>
      </c>
      <c r="C5018" s="404" t="s">
        <v>10583</v>
      </c>
      <c r="D5018" s="404" t="s">
        <v>10568</v>
      </c>
      <c r="E5018" s="404" t="s">
        <v>10569</v>
      </c>
      <c r="F5018" s="404" t="s">
        <v>123</v>
      </c>
      <c r="G5018" s="367" t="s">
        <v>5185</v>
      </c>
      <c r="H5018" s="400" t="s">
        <v>5186</v>
      </c>
    </row>
    <row r="5019" spans="2:8" s="41" customFormat="1">
      <c r="B5019" s="403" t="s">
        <v>10584</v>
      </c>
      <c r="C5019" s="404" t="s">
        <v>10585</v>
      </c>
      <c r="D5019" s="404" t="s">
        <v>10568</v>
      </c>
      <c r="E5019" s="404" t="s">
        <v>10569</v>
      </c>
      <c r="F5019" s="404" t="s">
        <v>123</v>
      </c>
      <c r="G5019" s="367" t="s">
        <v>5107</v>
      </c>
      <c r="H5019" s="400" t="s">
        <v>5108</v>
      </c>
    </row>
    <row r="5020" spans="2:8" s="41" customFormat="1">
      <c r="B5020" s="403" t="s">
        <v>10586</v>
      </c>
      <c r="C5020" s="404" t="s">
        <v>10587</v>
      </c>
      <c r="D5020" s="404" t="s">
        <v>10568</v>
      </c>
      <c r="E5020" s="404" t="s">
        <v>10569</v>
      </c>
      <c r="F5020" s="404" t="s">
        <v>123</v>
      </c>
      <c r="G5020" s="367" t="s">
        <v>5107</v>
      </c>
      <c r="H5020" s="400" t="s">
        <v>5108</v>
      </c>
    </row>
    <row r="5021" spans="2:8" s="41" customFormat="1">
      <c r="B5021" s="403" t="s">
        <v>10588</v>
      </c>
      <c r="C5021" s="404" t="s">
        <v>10589</v>
      </c>
      <c r="D5021" s="404" t="s">
        <v>10568</v>
      </c>
      <c r="E5021" s="404" t="s">
        <v>10569</v>
      </c>
      <c r="F5021" s="404" t="s">
        <v>123</v>
      </c>
      <c r="G5021" s="367" t="s">
        <v>5107</v>
      </c>
      <c r="H5021" s="400" t="s">
        <v>5108</v>
      </c>
    </row>
    <row r="5022" spans="2:8" s="41" customFormat="1">
      <c r="B5022" s="403" t="s">
        <v>10590</v>
      </c>
      <c r="C5022" s="404" t="s">
        <v>10591</v>
      </c>
      <c r="D5022" s="404" t="s">
        <v>10568</v>
      </c>
      <c r="E5022" s="404" t="s">
        <v>10569</v>
      </c>
      <c r="F5022" s="404" t="s">
        <v>123</v>
      </c>
      <c r="G5022" s="367" t="s">
        <v>5107</v>
      </c>
      <c r="H5022" s="400" t="s">
        <v>5108</v>
      </c>
    </row>
    <row r="5023" spans="2:8" s="41" customFormat="1">
      <c r="B5023" s="403" t="s">
        <v>10592</v>
      </c>
      <c r="C5023" s="404" t="s">
        <v>10593</v>
      </c>
      <c r="D5023" s="404" t="s">
        <v>10568</v>
      </c>
      <c r="E5023" s="404" t="s">
        <v>10569</v>
      </c>
      <c r="F5023" s="404" t="s">
        <v>123</v>
      </c>
      <c r="G5023" s="367" t="s">
        <v>5185</v>
      </c>
      <c r="H5023" s="400" t="s">
        <v>5186</v>
      </c>
    </row>
    <row r="5024" spans="2:8" s="41" customFormat="1">
      <c r="B5024" s="403" t="s">
        <v>10594</v>
      </c>
      <c r="C5024" s="404" t="s">
        <v>10595</v>
      </c>
      <c r="D5024" s="404" t="s">
        <v>10568</v>
      </c>
      <c r="E5024" s="404" t="s">
        <v>10569</v>
      </c>
      <c r="F5024" s="404" t="s">
        <v>123</v>
      </c>
      <c r="G5024" s="367" t="s">
        <v>5182</v>
      </c>
      <c r="H5024" s="400" t="s">
        <v>5108</v>
      </c>
    </row>
    <row r="5025" spans="2:8" s="41" customFormat="1">
      <c r="B5025" s="403" t="s">
        <v>10596</v>
      </c>
      <c r="C5025" s="404" t="s">
        <v>10597</v>
      </c>
      <c r="D5025" s="404" t="s">
        <v>10568</v>
      </c>
      <c r="E5025" s="404" t="s">
        <v>10569</v>
      </c>
      <c r="F5025" s="404" t="s">
        <v>123</v>
      </c>
      <c r="G5025" s="367" t="s">
        <v>5182</v>
      </c>
      <c r="H5025" s="400" t="s">
        <v>5108</v>
      </c>
    </row>
    <row r="5026" spans="2:8" s="41" customFormat="1">
      <c r="B5026" s="403" t="s">
        <v>10598</v>
      </c>
      <c r="C5026" s="404" t="s">
        <v>10599</v>
      </c>
      <c r="D5026" s="404" t="s">
        <v>10568</v>
      </c>
      <c r="E5026" s="404" t="s">
        <v>10569</v>
      </c>
      <c r="F5026" s="404" t="s">
        <v>123</v>
      </c>
      <c r="G5026" s="367" t="s">
        <v>5185</v>
      </c>
      <c r="H5026" s="400" t="s">
        <v>5186</v>
      </c>
    </row>
    <row r="5027" spans="2:8" s="41" customFormat="1">
      <c r="B5027" s="403" t="s">
        <v>10600</v>
      </c>
      <c r="C5027" s="404" t="s">
        <v>10601</v>
      </c>
      <c r="D5027" s="404" t="s">
        <v>10568</v>
      </c>
      <c r="E5027" s="404" t="s">
        <v>10569</v>
      </c>
      <c r="F5027" s="404" t="s">
        <v>123</v>
      </c>
      <c r="G5027" s="367" t="s">
        <v>5185</v>
      </c>
      <c r="H5027" s="400" t="s">
        <v>5186</v>
      </c>
    </row>
    <row r="5028" spans="2:8" s="41" customFormat="1">
      <c r="B5028" s="403" t="s">
        <v>10602</v>
      </c>
      <c r="C5028" s="404" t="s">
        <v>10603</v>
      </c>
      <c r="D5028" s="404" t="s">
        <v>10604</v>
      </c>
      <c r="E5028" s="404" t="s">
        <v>10605</v>
      </c>
      <c r="F5028" s="404" t="s">
        <v>123</v>
      </c>
      <c r="G5028" s="367" t="s">
        <v>5333</v>
      </c>
      <c r="H5028" s="400" t="s">
        <v>5108</v>
      </c>
    </row>
    <row r="5029" spans="2:8" s="41" customFormat="1">
      <c r="B5029" s="403" t="s">
        <v>10606</v>
      </c>
      <c r="C5029" s="404" t="s">
        <v>10607</v>
      </c>
      <c r="D5029" s="404" t="s">
        <v>10604</v>
      </c>
      <c r="E5029" s="404" t="s">
        <v>10605</v>
      </c>
      <c r="F5029" s="404" t="s">
        <v>123</v>
      </c>
      <c r="G5029" s="367" t="s">
        <v>5333</v>
      </c>
      <c r="H5029" s="400" t="s">
        <v>5108</v>
      </c>
    </row>
    <row r="5030" spans="2:8" s="41" customFormat="1">
      <c r="B5030" s="403" t="s">
        <v>10608</v>
      </c>
      <c r="C5030" s="404" t="s">
        <v>10609</v>
      </c>
      <c r="D5030" s="404" t="s">
        <v>10604</v>
      </c>
      <c r="E5030" s="404" t="s">
        <v>10605</v>
      </c>
      <c r="F5030" s="404" t="s">
        <v>123</v>
      </c>
      <c r="G5030" s="367" t="s">
        <v>5333</v>
      </c>
      <c r="H5030" s="400" t="s">
        <v>5108</v>
      </c>
    </row>
    <row r="5031" spans="2:8" s="41" customFormat="1">
      <c r="B5031" s="403" t="s">
        <v>10610</v>
      </c>
      <c r="C5031" s="404" t="s">
        <v>10611</v>
      </c>
      <c r="D5031" s="404" t="s">
        <v>10604</v>
      </c>
      <c r="E5031" s="404" t="s">
        <v>10605</v>
      </c>
      <c r="F5031" s="404" t="s">
        <v>123</v>
      </c>
      <c r="G5031" s="367" t="s">
        <v>5333</v>
      </c>
      <c r="H5031" s="400" t="s">
        <v>5108</v>
      </c>
    </row>
    <row r="5032" spans="2:8" s="41" customFormat="1">
      <c r="B5032" s="403" t="s">
        <v>10612</v>
      </c>
      <c r="C5032" s="404" t="s">
        <v>10613</v>
      </c>
      <c r="D5032" s="404" t="s">
        <v>10604</v>
      </c>
      <c r="E5032" s="404" t="s">
        <v>10605</v>
      </c>
      <c r="F5032" s="404" t="s">
        <v>123</v>
      </c>
      <c r="G5032" s="367" t="s">
        <v>5333</v>
      </c>
      <c r="H5032" s="400" t="s">
        <v>5108</v>
      </c>
    </row>
    <row r="5033" spans="2:8" s="41" customFormat="1">
      <c r="B5033" s="403" t="s">
        <v>10614</v>
      </c>
      <c r="C5033" s="404" t="s">
        <v>10615</v>
      </c>
      <c r="D5033" s="404" t="s">
        <v>10604</v>
      </c>
      <c r="E5033" s="404" t="s">
        <v>10605</v>
      </c>
      <c r="F5033" s="404" t="s">
        <v>123</v>
      </c>
      <c r="G5033" s="367" t="s">
        <v>5333</v>
      </c>
      <c r="H5033" s="400" t="s">
        <v>5108</v>
      </c>
    </row>
    <row r="5034" spans="2:8" s="41" customFormat="1">
      <c r="B5034" s="403" t="s">
        <v>10616</v>
      </c>
      <c r="C5034" s="404" t="s">
        <v>10617</v>
      </c>
      <c r="D5034" s="404" t="s">
        <v>10604</v>
      </c>
      <c r="E5034" s="404" t="s">
        <v>10605</v>
      </c>
      <c r="F5034" s="404" t="s">
        <v>123</v>
      </c>
      <c r="G5034" s="367" t="s">
        <v>5333</v>
      </c>
      <c r="H5034" s="400" t="s">
        <v>5108</v>
      </c>
    </row>
    <row r="5035" spans="2:8" s="41" customFormat="1">
      <c r="B5035" s="403" t="s">
        <v>10618</v>
      </c>
      <c r="C5035" s="404" t="s">
        <v>10619</v>
      </c>
      <c r="D5035" s="404" t="s">
        <v>10604</v>
      </c>
      <c r="E5035" s="404" t="s">
        <v>10605</v>
      </c>
      <c r="F5035" s="404" t="s">
        <v>123</v>
      </c>
      <c r="G5035" s="367" t="s">
        <v>5333</v>
      </c>
      <c r="H5035" s="400" t="s">
        <v>5108</v>
      </c>
    </row>
    <row r="5036" spans="2:8" s="41" customFormat="1">
      <c r="B5036" s="403" t="s">
        <v>10620</v>
      </c>
      <c r="C5036" s="404" t="s">
        <v>10621</v>
      </c>
      <c r="D5036" s="404" t="s">
        <v>10604</v>
      </c>
      <c r="E5036" s="404" t="s">
        <v>10605</v>
      </c>
      <c r="F5036" s="404" t="s">
        <v>123</v>
      </c>
      <c r="G5036" s="367" t="s">
        <v>5333</v>
      </c>
      <c r="H5036" s="400" t="s">
        <v>5108</v>
      </c>
    </row>
    <row r="5037" spans="2:8" s="41" customFormat="1">
      <c r="B5037" s="403" t="s">
        <v>10622</v>
      </c>
      <c r="C5037" s="404" t="s">
        <v>10623</v>
      </c>
      <c r="D5037" s="404" t="s">
        <v>10604</v>
      </c>
      <c r="E5037" s="404" t="s">
        <v>10605</v>
      </c>
      <c r="F5037" s="404" t="s">
        <v>123</v>
      </c>
      <c r="G5037" s="367" t="s">
        <v>5333</v>
      </c>
      <c r="H5037" s="400" t="s">
        <v>5108</v>
      </c>
    </row>
    <row r="5038" spans="2:8" s="41" customFormat="1">
      <c r="B5038" s="403" t="s">
        <v>10624</v>
      </c>
      <c r="C5038" s="404" t="s">
        <v>10625</v>
      </c>
      <c r="D5038" s="404" t="s">
        <v>10604</v>
      </c>
      <c r="E5038" s="404" t="s">
        <v>10605</v>
      </c>
      <c r="F5038" s="404" t="s">
        <v>123</v>
      </c>
      <c r="G5038" s="367" t="s">
        <v>5333</v>
      </c>
      <c r="H5038" s="400" t="s">
        <v>5108</v>
      </c>
    </row>
    <row r="5039" spans="2:8" s="41" customFormat="1">
      <c r="B5039" s="403" t="s">
        <v>10626</v>
      </c>
      <c r="C5039" s="404" t="s">
        <v>10627</v>
      </c>
      <c r="D5039" s="404" t="s">
        <v>10604</v>
      </c>
      <c r="E5039" s="404" t="s">
        <v>10605</v>
      </c>
      <c r="F5039" s="404" t="s">
        <v>123</v>
      </c>
      <c r="G5039" s="367" t="s">
        <v>5333</v>
      </c>
      <c r="H5039" s="400" t="s">
        <v>5108</v>
      </c>
    </row>
    <row r="5040" spans="2:8" s="41" customFormat="1">
      <c r="B5040" s="403" t="s">
        <v>10628</v>
      </c>
      <c r="C5040" s="404" t="s">
        <v>10629</v>
      </c>
      <c r="D5040" s="404" t="s">
        <v>10604</v>
      </c>
      <c r="E5040" s="404" t="s">
        <v>10605</v>
      </c>
      <c r="F5040" s="404" t="s">
        <v>123</v>
      </c>
      <c r="G5040" s="367" t="s">
        <v>5333</v>
      </c>
      <c r="H5040" s="400" t="s">
        <v>5108</v>
      </c>
    </row>
    <row r="5041" spans="2:8" s="41" customFormat="1">
      <c r="B5041" s="403" t="s">
        <v>10630</v>
      </c>
      <c r="C5041" s="404" t="s">
        <v>10631</v>
      </c>
      <c r="D5041" s="404" t="s">
        <v>10604</v>
      </c>
      <c r="E5041" s="404" t="s">
        <v>10605</v>
      </c>
      <c r="F5041" s="404" t="s">
        <v>123</v>
      </c>
      <c r="G5041" s="367" t="s">
        <v>5185</v>
      </c>
      <c r="H5041" s="400" t="s">
        <v>5186</v>
      </c>
    </row>
    <row r="5042" spans="2:8" s="41" customFormat="1">
      <c r="B5042" s="403" t="s">
        <v>10632</v>
      </c>
      <c r="C5042" s="404" t="s">
        <v>10633</v>
      </c>
      <c r="D5042" s="404" t="s">
        <v>10604</v>
      </c>
      <c r="E5042" s="404" t="s">
        <v>10605</v>
      </c>
      <c r="F5042" s="404" t="s">
        <v>123</v>
      </c>
      <c r="G5042" s="367" t="s">
        <v>5333</v>
      </c>
      <c r="H5042" s="400" t="s">
        <v>5108</v>
      </c>
    </row>
    <row r="5043" spans="2:8" s="41" customFormat="1">
      <c r="B5043" s="403" t="s">
        <v>10634</v>
      </c>
      <c r="C5043" s="404" t="s">
        <v>10635</v>
      </c>
      <c r="D5043" s="404" t="s">
        <v>10604</v>
      </c>
      <c r="E5043" s="404" t="s">
        <v>10605</v>
      </c>
      <c r="F5043" s="404" t="s">
        <v>123</v>
      </c>
      <c r="G5043" s="367" t="s">
        <v>5333</v>
      </c>
      <c r="H5043" s="400" t="s">
        <v>5108</v>
      </c>
    </row>
    <row r="5044" spans="2:8" s="41" customFormat="1">
      <c r="B5044" s="403" t="s">
        <v>10636</v>
      </c>
      <c r="C5044" s="404" t="s">
        <v>10637</v>
      </c>
      <c r="D5044" s="404" t="s">
        <v>10604</v>
      </c>
      <c r="E5044" s="404" t="s">
        <v>10605</v>
      </c>
      <c r="F5044" s="404" t="s">
        <v>123</v>
      </c>
      <c r="G5044" s="367" t="s">
        <v>5333</v>
      </c>
      <c r="H5044" s="400" t="s">
        <v>5108</v>
      </c>
    </row>
    <row r="5045" spans="2:8" s="41" customFormat="1">
      <c r="B5045" s="403" t="s">
        <v>10638</v>
      </c>
      <c r="C5045" s="404" t="s">
        <v>10639</v>
      </c>
      <c r="D5045" s="404" t="s">
        <v>10640</v>
      </c>
      <c r="E5045" s="404" t="s">
        <v>10641</v>
      </c>
      <c r="F5045" s="404" t="s">
        <v>123</v>
      </c>
      <c r="G5045" s="367" t="s">
        <v>5185</v>
      </c>
      <c r="H5045" s="400" t="s">
        <v>5186</v>
      </c>
    </row>
    <row r="5046" spans="2:8" s="41" customFormat="1">
      <c r="B5046" s="403" t="s">
        <v>10642</v>
      </c>
      <c r="C5046" s="404" t="s">
        <v>10643</v>
      </c>
      <c r="D5046" s="404" t="s">
        <v>10640</v>
      </c>
      <c r="E5046" s="404" t="s">
        <v>10641</v>
      </c>
      <c r="F5046" s="404" t="s">
        <v>123</v>
      </c>
      <c r="G5046" s="367" t="s">
        <v>5185</v>
      </c>
      <c r="H5046" s="400" t="s">
        <v>5186</v>
      </c>
    </row>
    <row r="5047" spans="2:8" s="41" customFormat="1">
      <c r="B5047" s="403" t="s">
        <v>10644</v>
      </c>
      <c r="C5047" s="404" t="s">
        <v>10645</v>
      </c>
      <c r="D5047" s="404" t="s">
        <v>10640</v>
      </c>
      <c r="E5047" s="404" t="s">
        <v>10641</v>
      </c>
      <c r="F5047" s="404" t="s">
        <v>123</v>
      </c>
      <c r="G5047" s="367" t="s">
        <v>5182</v>
      </c>
      <c r="H5047" s="400" t="s">
        <v>5108</v>
      </c>
    </row>
    <row r="5048" spans="2:8" s="41" customFormat="1">
      <c r="B5048" s="403" t="s">
        <v>10646</v>
      </c>
      <c r="C5048" s="404" t="s">
        <v>10647</v>
      </c>
      <c r="D5048" s="404" t="s">
        <v>10640</v>
      </c>
      <c r="E5048" s="404" t="s">
        <v>10641</v>
      </c>
      <c r="F5048" s="404" t="s">
        <v>123</v>
      </c>
      <c r="G5048" s="367" t="s">
        <v>5182</v>
      </c>
      <c r="H5048" s="400" t="s">
        <v>5108</v>
      </c>
    </row>
    <row r="5049" spans="2:8" s="41" customFormat="1">
      <c r="B5049" s="403" t="s">
        <v>10648</v>
      </c>
      <c r="C5049" s="404" t="s">
        <v>10649</v>
      </c>
      <c r="D5049" s="404" t="s">
        <v>10640</v>
      </c>
      <c r="E5049" s="404" t="s">
        <v>10641</v>
      </c>
      <c r="F5049" s="404" t="s">
        <v>123</v>
      </c>
      <c r="G5049" s="367" t="s">
        <v>5185</v>
      </c>
      <c r="H5049" s="400" t="s">
        <v>5186</v>
      </c>
    </row>
    <row r="5050" spans="2:8" s="41" customFormat="1">
      <c r="B5050" s="403" t="s">
        <v>10650</v>
      </c>
      <c r="C5050" s="404" t="s">
        <v>10651</v>
      </c>
      <c r="D5050" s="404" t="s">
        <v>10640</v>
      </c>
      <c r="E5050" s="404" t="s">
        <v>10641</v>
      </c>
      <c r="F5050" s="404" t="s">
        <v>123</v>
      </c>
      <c r="G5050" s="367" t="s">
        <v>5185</v>
      </c>
      <c r="H5050" s="400" t="s">
        <v>5186</v>
      </c>
    </row>
    <row r="5051" spans="2:8" s="41" customFormat="1">
      <c r="B5051" s="403" t="s">
        <v>10652</v>
      </c>
      <c r="C5051" s="404" t="s">
        <v>10653</v>
      </c>
      <c r="D5051" s="404" t="s">
        <v>10640</v>
      </c>
      <c r="E5051" s="404" t="s">
        <v>10641</v>
      </c>
      <c r="F5051" s="404" t="s">
        <v>123</v>
      </c>
      <c r="G5051" s="367" t="s">
        <v>5185</v>
      </c>
      <c r="H5051" s="400" t="s">
        <v>5186</v>
      </c>
    </row>
    <row r="5052" spans="2:8" s="41" customFormat="1">
      <c r="B5052" s="403" t="s">
        <v>10654</v>
      </c>
      <c r="C5052" s="404" t="s">
        <v>10655</v>
      </c>
      <c r="D5052" s="404" t="s">
        <v>10640</v>
      </c>
      <c r="E5052" s="404" t="s">
        <v>10641</v>
      </c>
      <c r="F5052" s="404" t="s">
        <v>123</v>
      </c>
      <c r="G5052" s="367" t="s">
        <v>5107</v>
      </c>
      <c r="H5052" s="400" t="s">
        <v>5108</v>
      </c>
    </row>
    <row r="5053" spans="2:8" s="41" customFormat="1">
      <c r="B5053" s="403" t="s">
        <v>10656</v>
      </c>
      <c r="C5053" s="404" t="s">
        <v>10657</v>
      </c>
      <c r="D5053" s="404" t="s">
        <v>10640</v>
      </c>
      <c r="E5053" s="404" t="s">
        <v>10641</v>
      </c>
      <c r="F5053" s="404" t="s">
        <v>123</v>
      </c>
      <c r="G5053" s="367" t="s">
        <v>5107</v>
      </c>
      <c r="H5053" s="400" t="s">
        <v>5108</v>
      </c>
    </row>
    <row r="5054" spans="2:8" s="41" customFormat="1">
      <c r="B5054" s="403" t="s">
        <v>10658</v>
      </c>
      <c r="C5054" s="404" t="s">
        <v>10659</v>
      </c>
      <c r="D5054" s="404" t="s">
        <v>10640</v>
      </c>
      <c r="E5054" s="404" t="s">
        <v>10641</v>
      </c>
      <c r="F5054" s="404" t="s">
        <v>123</v>
      </c>
      <c r="G5054" s="367" t="s">
        <v>5107</v>
      </c>
      <c r="H5054" s="400" t="s">
        <v>5108</v>
      </c>
    </row>
    <row r="5055" spans="2:8" s="41" customFormat="1">
      <c r="B5055" s="403" t="s">
        <v>10660</v>
      </c>
      <c r="C5055" s="404" t="s">
        <v>10661</v>
      </c>
      <c r="D5055" s="404" t="s">
        <v>10640</v>
      </c>
      <c r="E5055" s="404" t="s">
        <v>10641</v>
      </c>
      <c r="F5055" s="404" t="s">
        <v>123</v>
      </c>
      <c r="G5055" s="367" t="s">
        <v>5107</v>
      </c>
      <c r="H5055" s="400" t="s">
        <v>5108</v>
      </c>
    </row>
    <row r="5056" spans="2:8" s="41" customFormat="1">
      <c r="B5056" s="403" t="s">
        <v>10662</v>
      </c>
      <c r="C5056" s="404" t="s">
        <v>10663</v>
      </c>
      <c r="D5056" s="404" t="s">
        <v>10640</v>
      </c>
      <c r="E5056" s="404" t="s">
        <v>10641</v>
      </c>
      <c r="F5056" s="404" t="s">
        <v>123</v>
      </c>
      <c r="G5056" s="367" t="s">
        <v>5107</v>
      </c>
      <c r="H5056" s="400" t="s">
        <v>5108</v>
      </c>
    </row>
    <row r="5057" spans="2:8" s="41" customFormat="1">
      <c r="B5057" s="403" t="s">
        <v>10664</v>
      </c>
      <c r="C5057" s="404" t="s">
        <v>10665</v>
      </c>
      <c r="D5057" s="404" t="s">
        <v>10666</v>
      </c>
      <c r="E5057" s="404" t="s">
        <v>10667</v>
      </c>
      <c r="F5057" s="404" t="s">
        <v>123</v>
      </c>
      <c r="G5057" s="367" t="s">
        <v>5185</v>
      </c>
      <c r="H5057" s="400" t="s">
        <v>5186</v>
      </c>
    </row>
    <row r="5058" spans="2:8" s="41" customFormat="1">
      <c r="B5058" s="403" t="s">
        <v>10668</v>
      </c>
      <c r="C5058" s="404" t="s">
        <v>10669</v>
      </c>
      <c r="D5058" s="404" t="s">
        <v>10666</v>
      </c>
      <c r="E5058" s="404" t="s">
        <v>10667</v>
      </c>
      <c r="F5058" s="404" t="s">
        <v>123</v>
      </c>
      <c r="G5058" s="367" t="s">
        <v>5107</v>
      </c>
      <c r="H5058" s="400" t="s">
        <v>5108</v>
      </c>
    </row>
    <row r="5059" spans="2:8" s="41" customFormat="1">
      <c r="B5059" s="403" t="s">
        <v>10670</v>
      </c>
      <c r="C5059" s="404" t="s">
        <v>10671</v>
      </c>
      <c r="D5059" s="404" t="s">
        <v>10666</v>
      </c>
      <c r="E5059" s="404" t="s">
        <v>10667</v>
      </c>
      <c r="F5059" s="404" t="s">
        <v>123</v>
      </c>
      <c r="G5059" s="367" t="s">
        <v>5107</v>
      </c>
      <c r="H5059" s="400" t="s">
        <v>5108</v>
      </c>
    </row>
    <row r="5060" spans="2:8" s="41" customFormat="1">
      <c r="B5060" s="403" t="s">
        <v>10672</v>
      </c>
      <c r="C5060" s="404" t="s">
        <v>10673</v>
      </c>
      <c r="D5060" s="404" t="s">
        <v>10666</v>
      </c>
      <c r="E5060" s="404" t="s">
        <v>10667</v>
      </c>
      <c r="F5060" s="404" t="s">
        <v>123</v>
      </c>
      <c r="G5060" s="367" t="s">
        <v>5185</v>
      </c>
      <c r="H5060" s="400" t="s">
        <v>5186</v>
      </c>
    </row>
    <row r="5061" spans="2:8" s="41" customFormat="1">
      <c r="B5061" s="403" t="s">
        <v>10674</v>
      </c>
      <c r="C5061" s="404" t="s">
        <v>10675</v>
      </c>
      <c r="D5061" s="404" t="s">
        <v>10666</v>
      </c>
      <c r="E5061" s="404" t="s">
        <v>10667</v>
      </c>
      <c r="F5061" s="404" t="s">
        <v>123</v>
      </c>
      <c r="G5061" s="367" t="s">
        <v>5107</v>
      </c>
      <c r="H5061" s="400" t="s">
        <v>5108</v>
      </c>
    </row>
    <row r="5062" spans="2:8" s="41" customFormat="1">
      <c r="B5062" s="403" t="s">
        <v>10676</v>
      </c>
      <c r="C5062" s="404" t="s">
        <v>10677</v>
      </c>
      <c r="D5062" s="404" t="s">
        <v>10666</v>
      </c>
      <c r="E5062" s="404" t="s">
        <v>10667</v>
      </c>
      <c r="F5062" s="404" t="s">
        <v>123</v>
      </c>
      <c r="G5062" s="367" t="s">
        <v>5185</v>
      </c>
      <c r="H5062" s="400" t="s">
        <v>5186</v>
      </c>
    </row>
    <row r="5063" spans="2:8" s="41" customFormat="1">
      <c r="B5063" s="403" t="s">
        <v>10678</v>
      </c>
      <c r="C5063" s="404" t="s">
        <v>10679</v>
      </c>
      <c r="D5063" s="404" t="s">
        <v>10666</v>
      </c>
      <c r="E5063" s="404" t="s">
        <v>10667</v>
      </c>
      <c r="F5063" s="404" t="s">
        <v>123</v>
      </c>
      <c r="G5063" s="367" t="s">
        <v>5107</v>
      </c>
      <c r="H5063" s="400" t="s">
        <v>5108</v>
      </c>
    </row>
    <row r="5064" spans="2:8" s="41" customFormat="1">
      <c r="B5064" s="403" t="s">
        <v>10680</v>
      </c>
      <c r="C5064" s="404" t="s">
        <v>10681</v>
      </c>
      <c r="D5064" s="404" t="s">
        <v>10666</v>
      </c>
      <c r="E5064" s="404" t="s">
        <v>10667</v>
      </c>
      <c r="F5064" s="404" t="s">
        <v>123</v>
      </c>
      <c r="G5064" s="367" t="s">
        <v>5107</v>
      </c>
      <c r="H5064" s="400" t="s">
        <v>5108</v>
      </c>
    </row>
    <row r="5065" spans="2:8" s="41" customFormat="1">
      <c r="B5065" s="403" t="s">
        <v>10682</v>
      </c>
      <c r="C5065" s="404" t="s">
        <v>10683</v>
      </c>
      <c r="D5065" s="404" t="s">
        <v>10666</v>
      </c>
      <c r="E5065" s="404" t="s">
        <v>10667</v>
      </c>
      <c r="F5065" s="404" t="s">
        <v>123</v>
      </c>
      <c r="G5065" s="367" t="s">
        <v>5107</v>
      </c>
      <c r="H5065" s="400" t="s">
        <v>5108</v>
      </c>
    </row>
    <row r="5066" spans="2:8" s="41" customFormat="1">
      <c r="B5066" s="403" t="s">
        <v>10684</v>
      </c>
      <c r="C5066" s="404" t="s">
        <v>10685</v>
      </c>
      <c r="D5066" s="404" t="s">
        <v>10666</v>
      </c>
      <c r="E5066" s="404" t="s">
        <v>10667</v>
      </c>
      <c r="F5066" s="404" t="s">
        <v>123</v>
      </c>
      <c r="G5066" s="367" t="s">
        <v>5107</v>
      </c>
      <c r="H5066" s="400" t="s">
        <v>5108</v>
      </c>
    </row>
    <row r="5067" spans="2:8" s="41" customFormat="1">
      <c r="B5067" s="403" t="s">
        <v>10686</v>
      </c>
      <c r="C5067" s="404" t="s">
        <v>10687</v>
      </c>
      <c r="D5067" s="404" t="s">
        <v>10666</v>
      </c>
      <c r="E5067" s="404" t="s">
        <v>10667</v>
      </c>
      <c r="F5067" s="404" t="s">
        <v>123</v>
      </c>
      <c r="G5067" s="367" t="s">
        <v>5185</v>
      </c>
      <c r="H5067" s="400" t="s">
        <v>5186</v>
      </c>
    </row>
    <row r="5068" spans="2:8" s="41" customFormat="1">
      <c r="B5068" s="403" t="s">
        <v>10688</v>
      </c>
      <c r="C5068" s="404" t="s">
        <v>10689</v>
      </c>
      <c r="D5068" s="404" t="s">
        <v>10666</v>
      </c>
      <c r="E5068" s="404" t="s">
        <v>10667</v>
      </c>
      <c r="F5068" s="404" t="s">
        <v>123</v>
      </c>
      <c r="G5068" s="367" t="s">
        <v>5107</v>
      </c>
      <c r="H5068" s="400" t="s">
        <v>5108</v>
      </c>
    </row>
    <row r="5069" spans="2:8" s="41" customFormat="1">
      <c r="B5069" s="403" t="s">
        <v>10690</v>
      </c>
      <c r="C5069" s="404" t="s">
        <v>10691</v>
      </c>
      <c r="D5069" s="404" t="s">
        <v>10666</v>
      </c>
      <c r="E5069" s="404" t="s">
        <v>10667</v>
      </c>
      <c r="F5069" s="404" t="s">
        <v>123</v>
      </c>
      <c r="G5069" s="367" t="s">
        <v>5185</v>
      </c>
      <c r="H5069" s="400" t="s">
        <v>5186</v>
      </c>
    </row>
    <row r="5070" spans="2:8" s="41" customFormat="1">
      <c r="B5070" s="403" t="s">
        <v>10692</v>
      </c>
      <c r="C5070" s="404" t="s">
        <v>10693</v>
      </c>
      <c r="D5070" s="404" t="s">
        <v>10666</v>
      </c>
      <c r="E5070" s="404" t="s">
        <v>10667</v>
      </c>
      <c r="F5070" s="404" t="s">
        <v>123</v>
      </c>
      <c r="G5070" s="367" t="s">
        <v>5185</v>
      </c>
      <c r="H5070" s="400" t="s">
        <v>5186</v>
      </c>
    </row>
    <row r="5071" spans="2:8" s="41" customFormat="1">
      <c r="B5071" s="403" t="s">
        <v>10694</v>
      </c>
      <c r="C5071" s="404" t="s">
        <v>10695</v>
      </c>
      <c r="D5071" s="404" t="s">
        <v>10696</v>
      </c>
      <c r="E5071" s="404" t="s">
        <v>10697</v>
      </c>
      <c r="F5071" s="404" t="s">
        <v>2096</v>
      </c>
      <c r="G5071" s="367" t="s">
        <v>5333</v>
      </c>
      <c r="H5071" s="400" t="s">
        <v>5108</v>
      </c>
    </row>
    <row r="5072" spans="2:8" s="41" customFormat="1">
      <c r="B5072" s="403" t="s">
        <v>10698</v>
      </c>
      <c r="C5072" s="404" t="s">
        <v>10699</v>
      </c>
      <c r="D5072" s="404" t="s">
        <v>10696</v>
      </c>
      <c r="E5072" s="404" t="s">
        <v>10697</v>
      </c>
      <c r="F5072" s="404" t="s">
        <v>2096</v>
      </c>
      <c r="G5072" s="367" t="s">
        <v>5333</v>
      </c>
      <c r="H5072" s="400" t="s">
        <v>5108</v>
      </c>
    </row>
    <row r="5073" spans="2:8" s="41" customFormat="1">
      <c r="B5073" s="403" t="s">
        <v>10700</v>
      </c>
      <c r="C5073" s="404" t="s">
        <v>10701</v>
      </c>
      <c r="D5073" s="404" t="s">
        <v>10696</v>
      </c>
      <c r="E5073" s="404" t="s">
        <v>10697</v>
      </c>
      <c r="F5073" s="404" t="s">
        <v>2096</v>
      </c>
      <c r="G5073" s="367" t="s">
        <v>5333</v>
      </c>
      <c r="H5073" s="400" t="s">
        <v>5108</v>
      </c>
    </row>
    <row r="5074" spans="2:8" s="41" customFormat="1">
      <c r="B5074" s="403" t="s">
        <v>10702</v>
      </c>
      <c r="C5074" s="404" t="s">
        <v>10703</v>
      </c>
      <c r="D5074" s="404" t="s">
        <v>10696</v>
      </c>
      <c r="E5074" s="404" t="s">
        <v>10697</v>
      </c>
      <c r="F5074" s="404" t="s">
        <v>2096</v>
      </c>
      <c r="G5074" s="367" t="s">
        <v>5333</v>
      </c>
      <c r="H5074" s="400" t="s">
        <v>5108</v>
      </c>
    </row>
    <row r="5075" spans="2:8" s="41" customFormat="1">
      <c r="B5075" s="403" t="s">
        <v>10704</v>
      </c>
      <c r="C5075" s="404" t="s">
        <v>10705</v>
      </c>
      <c r="D5075" s="404" t="s">
        <v>10696</v>
      </c>
      <c r="E5075" s="404" t="s">
        <v>10697</v>
      </c>
      <c r="F5075" s="404" t="s">
        <v>2096</v>
      </c>
      <c r="G5075" s="367" t="s">
        <v>5333</v>
      </c>
      <c r="H5075" s="400" t="s">
        <v>5108</v>
      </c>
    </row>
    <row r="5076" spans="2:8" s="41" customFormat="1">
      <c r="B5076" s="403" t="s">
        <v>10706</v>
      </c>
      <c r="C5076" s="404" t="s">
        <v>10707</v>
      </c>
      <c r="D5076" s="404" t="s">
        <v>10696</v>
      </c>
      <c r="E5076" s="404" t="s">
        <v>10697</v>
      </c>
      <c r="F5076" s="404" t="s">
        <v>2096</v>
      </c>
      <c r="G5076" s="367" t="s">
        <v>5333</v>
      </c>
      <c r="H5076" s="400" t="s">
        <v>5108</v>
      </c>
    </row>
    <row r="5077" spans="2:8" s="41" customFormat="1">
      <c r="B5077" s="403" t="s">
        <v>10708</v>
      </c>
      <c r="C5077" s="404" t="s">
        <v>10709</v>
      </c>
      <c r="D5077" s="404" t="s">
        <v>10696</v>
      </c>
      <c r="E5077" s="404" t="s">
        <v>10697</v>
      </c>
      <c r="F5077" s="404" t="s">
        <v>2096</v>
      </c>
      <c r="G5077" s="367" t="s">
        <v>5333</v>
      </c>
      <c r="H5077" s="400" t="s">
        <v>5108</v>
      </c>
    </row>
    <row r="5078" spans="2:8" s="41" customFormat="1">
      <c r="B5078" s="403" t="s">
        <v>10710</v>
      </c>
      <c r="C5078" s="404" t="s">
        <v>10711</v>
      </c>
      <c r="D5078" s="404" t="s">
        <v>10696</v>
      </c>
      <c r="E5078" s="404" t="s">
        <v>10697</v>
      </c>
      <c r="F5078" s="404" t="s">
        <v>2096</v>
      </c>
      <c r="G5078" s="367" t="s">
        <v>5333</v>
      </c>
      <c r="H5078" s="400" t="s">
        <v>5108</v>
      </c>
    </row>
    <row r="5079" spans="2:8" s="41" customFormat="1">
      <c r="B5079" s="403" t="s">
        <v>10712</v>
      </c>
      <c r="C5079" s="404" t="s">
        <v>10713</v>
      </c>
      <c r="D5079" s="404" t="s">
        <v>10696</v>
      </c>
      <c r="E5079" s="404" t="s">
        <v>10697</v>
      </c>
      <c r="F5079" s="404" t="s">
        <v>2096</v>
      </c>
      <c r="G5079" s="367" t="s">
        <v>5185</v>
      </c>
      <c r="H5079" s="400" t="s">
        <v>5186</v>
      </c>
    </row>
    <row r="5080" spans="2:8" s="41" customFormat="1">
      <c r="B5080" s="403" t="s">
        <v>10714</v>
      </c>
      <c r="C5080" s="404" t="s">
        <v>10715</v>
      </c>
      <c r="D5080" s="404" t="s">
        <v>10696</v>
      </c>
      <c r="E5080" s="404" t="s">
        <v>10697</v>
      </c>
      <c r="F5080" s="404" t="s">
        <v>2096</v>
      </c>
      <c r="G5080" s="367" t="s">
        <v>5333</v>
      </c>
      <c r="H5080" s="400" t="s">
        <v>5108</v>
      </c>
    </row>
    <row r="5081" spans="2:8" s="41" customFormat="1">
      <c r="B5081" s="403" t="s">
        <v>10716</v>
      </c>
      <c r="C5081" s="404" t="s">
        <v>10717</v>
      </c>
      <c r="D5081" s="404" t="s">
        <v>10696</v>
      </c>
      <c r="E5081" s="404" t="s">
        <v>10697</v>
      </c>
      <c r="F5081" s="404" t="s">
        <v>2096</v>
      </c>
      <c r="G5081" s="367" t="s">
        <v>5185</v>
      </c>
      <c r="H5081" s="400" t="s">
        <v>5186</v>
      </c>
    </row>
    <row r="5082" spans="2:8" s="41" customFormat="1">
      <c r="B5082" s="403" t="s">
        <v>10718</v>
      </c>
      <c r="C5082" s="404" t="s">
        <v>10719</v>
      </c>
      <c r="D5082" s="404" t="s">
        <v>10720</v>
      </c>
      <c r="E5082" s="404" t="s">
        <v>10721</v>
      </c>
      <c r="F5082" s="404" t="s">
        <v>2096</v>
      </c>
      <c r="G5082" s="367" t="s">
        <v>5133</v>
      </c>
      <c r="H5082" s="400" t="s">
        <v>5108</v>
      </c>
    </row>
    <row r="5083" spans="2:8" s="41" customFormat="1">
      <c r="B5083" s="403" t="s">
        <v>10722</v>
      </c>
      <c r="C5083" s="404" t="s">
        <v>10723</v>
      </c>
      <c r="D5083" s="404" t="s">
        <v>10720</v>
      </c>
      <c r="E5083" s="404" t="s">
        <v>10721</v>
      </c>
      <c r="F5083" s="404" t="s">
        <v>2096</v>
      </c>
      <c r="G5083" s="367" t="s">
        <v>5185</v>
      </c>
      <c r="H5083" s="400" t="s">
        <v>5186</v>
      </c>
    </row>
    <row r="5084" spans="2:8" s="41" customFormat="1">
      <c r="B5084" s="403" t="s">
        <v>10724</v>
      </c>
      <c r="C5084" s="404" t="s">
        <v>10725</v>
      </c>
      <c r="D5084" s="404" t="s">
        <v>10720</v>
      </c>
      <c r="E5084" s="404" t="s">
        <v>10721</v>
      </c>
      <c r="F5084" s="404" t="s">
        <v>2096</v>
      </c>
      <c r="G5084" s="367" t="s">
        <v>5133</v>
      </c>
      <c r="H5084" s="400" t="s">
        <v>5108</v>
      </c>
    </row>
    <row r="5085" spans="2:8" s="41" customFormat="1">
      <c r="B5085" s="403" t="s">
        <v>10726</v>
      </c>
      <c r="C5085" s="404" t="s">
        <v>10727</v>
      </c>
      <c r="D5085" s="404" t="s">
        <v>10720</v>
      </c>
      <c r="E5085" s="404" t="s">
        <v>10721</v>
      </c>
      <c r="F5085" s="404" t="s">
        <v>2096</v>
      </c>
      <c r="G5085" s="367" t="s">
        <v>5185</v>
      </c>
      <c r="H5085" s="400" t="s">
        <v>5186</v>
      </c>
    </row>
    <row r="5086" spans="2:8" s="41" customFormat="1">
      <c r="B5086" s="403" t="s">
        <v>10728</v>
      </c>
      <c r="C5086" s="404" t="s">
        <v>10729</v>
      </c>
      <c r="D5086" s="404" t="s">
        <v>10720</v>
      </c>
      <c r="E5086" s="404" t="s">
        <v>10721</v>
      </c>
      <c r="F5086" s="404" t="s">
        <v>2096</v>
      </c>
      <c r="G5086" s="367" t="s">
        <v>5133</v>
      </c>
      <c r="H5086" s="400" t="s">
        <v>5108</v>
      </c>
    </row>
    <row r="5087" spans="2:8" s="41" customFormat="1">
      <c r="B5087" s="403" t="s">
        <v>10730</v>
      </c>
      <c r="C5087" s="404" t="s">
        <v>10731</v>
      </c>
      <c r="D5087" s="404" t="s">
        <v>10720</v>
      </c>
      <c r="E5087" s="404" t="s">
        <v>10721</v>
      </c>
      <c r="F5087" s="404" t="s">
        <v>2096</v>
      </c>
      <c r="G5087" s="367" t="s">
        <v>5133</v>
      </c>
      <c r="H5087" s="400" t="s">
        <v>5108</v>
      </c>
    </row>
    <row r="5088" spans="2:8" s="41" customFormat="1">
      <c r="B5088" s="403" t="s">
        <v>10732</v>
      </c>
      <c r="C5088" s="404" t="s">
        <v>10733</v>
      </c>
      <c r="D5088" s="404" t="s">
        <v>10720</v>
      </c>
      <c r="E5088" s="404" t="s">
        <v>10721</v>
      </c>
      <c r="F5088" s="404" t="s">
        <v>2096</v>
      </c>
      <c r="G5088" s="367" t="s">
        <v>5185</v>
      </c>
      <c r="H5088" s="400" t="s">
        <v>5186</v>
      </c>
    </row>
    <row r="5089" spans="2:8" s="41" customFormat="1">
      <c r="B5089" s="403" t="s">
        <v>10734</v>
      </c>
      <c r="C5089" s="404" t="s">
        <v>10735</v>
      </c>
      <c r="D5089" s="404" t="s">
        <v>10720</v>
      </c>
      <c r="E5089" s="404" t="s">
        <v>10721</v>
      </c>
      <c r="F5089" s="404" t="s">
        <v>2096</v>
      </c>
      <c r="G5089" s="367" t="s">
        <v>5133</v>
      </c>
      <c r="H5089" s="400" t="s">
        <v>5108</v>
      </c>
    </row>
    <row r="5090" spans="2:8" s="41" customFormat="1">
      <c r="B5090" s="403" t="s">
        <v>10736</v>
      </c>
      <c r="C5090" s="404" t="s">
        <v>10737</v>
      </c>
      <c r="D5090" s="404" t="s">
        <v>10720</v>
      </c>
      <c r="E5090" s="404" t="s">
        <v>10721</v>
      </c>
      <c r="F5090" s="404" t="s">
        <v>2096</v>
      </c>
      <c r="G5090" s="367" t="s">
        <v>5133</v>
      </c>
      <c r="H5090" s="400" t="s">
        <v>5108</v>
      </c>
    </row>
    <row r="5091" spans="2:8" s="41" customFormat="1">
      <c r="B5091" s="403" t="s">
        <v>10738</v>
      </c>
      <c r="C5091" s="404" t="s">
        <v>10739</v>
      </c>
      <c r="D5091" s="404" t="s">
        <v>10720</v>
      </c>
      <c r="E5091" s="404" t="s">
        <v>10721</v>
      </c>
      <c r="F5091" s="404" t="s">
        <v>2096</v>
      </c>
      <c r="G5091" s="367" t="s">
        <v>5133</v>
      </c>
      <c r="H5091" s="400" t="s">
        <v>5108</v>
      </c>
    </row>
    <row r="5092" spans="2:8" s="41" customFormat="1">
      <c r="B5092" s="403" t="s">
        <v>10740</v>
      </c>
      <c r="C5092" s="404" t="s">
        <v>10741</v>
      </c>
      <c r="D5092" s="404" t="s">
        <v>10720</v>
      </c>
      <c r="E5092" s="404" t="s">
        <v>10721</v>
      </c>
      <c r="F5092" s="404" t="s">
        <v>2096</v>
      </c>
      <c r="G5092" s="367" t="s">
        <v>5185</v>
      </c>
      <c r="H5092" s="400" t="s">
        <v>5186</v>
      </c>
    </row>
    <row r="5093" spans="2:8" s="41" customFormat="1">
      <c r="B5093" s="403" t="s">
        <v>10742</v>
      </c>
      <c r="C5093" s="404" t="s">
        <v>10743</v>
      </c>
      <c r="D5093" s="404" t="s">
        <v>10720</v>
      </c>
      <c r="E5093" s="404" t="s">
        <v>10721</v>
      </c>
      <c r="F5093" s="404" t="s">
        <v>2096</v>
      </c>
      <c r="G5093" s="367" t="s">
        <v>5133</v>
      </c>
      <c r="H5093" s="400" t="s">
        <v>5108</v>
      </c>
    </row>
    <row r="5094" spans="2:8" s="41" customFormat="1">
      <c r="B5094" s="403" t="s">
        <v>10744</v>
      </c>
      <c r="C5094" s="404" t="s">
        <v>10745</v>
      </c>
      <c r="D5094" s="404" t="s">
        <v>10720</v>
      </c>
      <c r="E5094" s="404" t="s">
        <v>10721</v>
      </c>
      <c r="F5094" s="404" t="s">
        <v>2096</v>
      </c>
      <c r="G5094" s="367" t="s">
        <v>5185</v>
      </c>
      <c r="H5094" s="400" t="s">
        <v>5186</v>
      </c>
    </row>
    <row r="5095" spans="2:8" s="41" customFormat="1">
      <c r="B5095" s="403" t="s">
        <v>10746</v>
      </c>
      <c r="C5095" s="404" t="s">
        <v>10747</v>
      </c>
      <c r="D5095" s="404" t="s">
        <v>10720</v>
      </c>
      <c r="E5095" s="404" t="s">
        <v>10721</v>
      </c>
      <c r="F5095" s="404" t="s">
        <v>2096</v>
      </c>
      <c r="G5095" s="367" t="s">
        <v>5185</v>
      </c>
      <c r="H5095" s="400" t="s">
        <v>5186</v>
      </c>
    </row>
    <row r="5096" spans="2:8" s="41" customFormat="1">
      <c r="B5096" s="403" t="s">
        <v>10748</v>
      </c>
      <c r="C5096" s="404" t="s">
        <v>10749</v>
      </c>
      <c r="D5096" s="404" t="s">
        <v>10750</v>
      </c>
      <c r="E5096" s="404" t="s">
        <v>10751</v>
      </c>
      <c r="F5096" s="404" t="s">
        <v>2096</v>
      </c>
      <c r="G5096" s="367" t="s">
        <v>5185</v>
      </c>
      <c r="H5096" s="400" t="s">
        <v>5186</v>
      </c>
    </row>
    <row r="5097" spans="2:8" s="41" customFormat="1">
      <c r="B5097" s="403" t="s">
        <v>10752</v>
      </c>
      <c r="C5097" s="404" t="s">
        <v>10753</v>
      </c>
      <c r="D5097" s="404" t="s">
        <v>10750</v>
      </c>
      <c r="E5097" s="404" t="s">
        <v>10751</v>
      </c>
      <c r="F5097" s="404" t="s">
        <v>2096</v>
      </c>
      <c r="G5097" s="367" t="s">
        <v>5185</v>
      </c>
      <c r="H5097" s="400" t="s">
        <v>5186</v>
      </c>
    </row>
    <row r="5098" spans="2:8" s="41" customFormat="1">
      <c r="B5098" s="403" t="s">
        <v>10754</v>
      </c>
      <c r="C5098" s="404" t="s">
        <v>10755</v>
      </c>
      <c r="D5098" s="404" t="s">
        <v>10750</v>
      </c>
      <c r="E5098" s="404" t="s">
        <v>10751</v>
      </c>
      <c r="F5098" s="404" t="s">
        <v>2096</v>
      </c>
      <c r="G5098" s="367" t="s">
        <v>5185</v>
      </c>
      <c r="H5098" s="400" t="s">
        <v>5186</v>
      </c>
    </row>
    <row r="5099" spans="2:8" s="41" customFormat="1">
      <c r="B5099" s="403" t="s">
        <v>10756</v>
      </c>
      <c r="C5099" s="404" t="s">
        <v>10757</v>
      </c>
      <c r="D5099" s="404" t="s">
        <v>10750</v>
      </c>
      <c r="E5099" s="404" t="s">
        <v>10751</v>
      </c>
      <c r="F5099" s="404" t="s">
        <v>2096</v>
      </c>
      <c r="G5099" s="367" t="s">
        <v>5133</v>
      </c>
      <c r="H5099" s="400" t="s">
        <v>5108</v>
      </c>
    </row>
    <row r="5100" spans="2:8" s="41" customFormat="1">
      <c r="B5100" s="403" t="s">
        <v>10758</v>
      </c>
      <c r="C5100" s="404" t="s">
        <v>10759</v>
      </c>
      <c r="D5100" s="404" t="s">
        <v>10750</v>
      </c>
      <c r="E5100" s="404" t="s">
        <v>10751</v>
      </c>
      <c r="F5100" s="404" t="s">
        <v>2096</v>
      </c>
      <c r="G5100" s="367" t="s">
        <v>5133</v>
      </c>
      <c r="H5100" s="400" t="s">
        <v>5108</v>
      </c>
    </row>
    <row r="5101" spans="2:8" s="41" customFormat="1">
      <c r="B5101" s="403" t="s">
        <v>10760</v>
      </c>
      <c r="C5101" s="404" t="s">
        <v>10761</v>
      </c>
      <c r="D5101" s="404" t="s">
        <v>10750</v>
      </c>
      <c r="E5101" s="404" t="s">
        <v>10751</v>
      </c>
      <c r="F5101" s="404" t="s">
        <v>2096</v>
      </c>
      <c r="G5101" s="367" t="s">
        <v>5133</v>
      </c>
      <c r="H5101" s="400" t="s">
        <v>5108</v>
      </c>
    </row>
    <row r="5102" spans="2:8" s="41" customFormat="1">
      <c r="B5102" s="403" t="s">
        <v>10762</v>
      </c>
      <c r="C5102" s="404" t="s">
        <v>10763</v>
      </c>
      <c r="D5102" s="404" t="s">
        <v>10750</v>
      </c>
      <c r="E5102" s="404" t="s">
        <v>10751</v>
      </c>
      <c r="F5102" s="404" t="s">
        <v>2096</v>
      </c>
      <c r="G5102" s="367" t="s">
        <v>5185</v>
      </c>
      <c r="H5102" s="400" t="s">
        <v>5186</v>
      </c>
    </row>
    <row r="5103" spans="2:8" s="41" customFormat="1">
      <c r="B5103" s="403" t="s">
        <v>10764</v>
      </c>
      <c r="C5103" s="404" t="s">
        <v>10765</v>
      </c>
      <c r="D5103" s="404" t="s">
        <v>10750</v>
      </c>
      <c r="E5103" s="404" t="s">
        <v>10751</v>
      </c>
      <c r="F5103" s="404" t="s">
        <v>2096</v>
      </c>
      <c r="G5103" s="367" t="s">
        <v>5133</v>
      </c>
      <c r="H5103" s="400" t="s">
        <v>5108</v>
      </c>
    </row>
    <row r="5104" spans="2:8" s="41" customFormat="1">
      <c r="B5104" s="403" t="s">
        <v>10766</v>
      </c>
      <c r="C5104" s="404" t="s">
        <v>10767</v>
      </c>
      <c r="D5104" s="404" t="s">
        <v>10750</v>
      </c>
      <c r="E5104" s="404" t="s">
        <v>10751</v>
      </c>
      <c r="F5104" s="404" t="s">
        <v>2096</v>
      </c>
      <c r="G5104" s="367" t="s">
        <v>5133</v>
      </c>
      <c r="H5104" s="400" t="s">
        <v>5108</v>
      </c>
    </row>
    <row r="5105" spans="2:8" s="41" customFormat="1">
      <c r="B5105" s="403" t="s">
        <v>10768</v>
      </c>
      <c r="C5105" s="404" t="s">
        <v>10769</v>
      </c>
      <c r="D5105" s="404" t="s">
        <v>10770</v>
      </c>
      <c r="E5105" s="404" t="s">
        <v>10771</v>
      </c>
      <c r="F5105" s="404" t="s">
        <v>2096</v>
      </c>
      <c r="G5105" s="367" t="s">
        <v>5107</v>
      </c>
      <c r="H5105" s="400" t="s">
        <v>5108</v>
      </c>
    </row>
    <row r="5106" spans="2:8" s="41" customFormat="1">
      <c r="B5106" s="403" t="s">
        <v>10772</v>
      </c>
      <c r="C5106" s="404" t="s">
        <v>10773</v>
      </c>
      <c r="D5106" s="404" t="s">
        <v>10770</v>
      </c>
      <c r="E5106" s="404" t="s">
        <v>10771</v>
      </c>
      <c r="F5106" s="404" t="s">
        <v>2096</v>
      </c>
      <c r="G5106" s="367" t="s">
        <v>5107</v>
      </c>
      <c r="H5106" s="400" t="s">
        <v>5108</v>
      </c>
    </row>
    <row r="5107" spans="2:8" s="41" customFormat="1">
      <c r="B5107" s="403" t="s">
        <v>10774</v>
      </c>
      <c r="C5107" s="404" t="s">
        <v>10775</v>
      </c>
      <c r="D5107" s="404" t="s">
        <v>10770</v>
      </c>
      <c r="E5107" s="404" t="s">
        <v>10771</v>
      </c>
      <c r="F5107" s="404" t="s">
        <v>2096</v>
      </c>
      <c r="G5107" s="367" t="s">
        <v>5182</v>
      </c>
      <c r="H5107" s="400" t="s">
        <v>5108</v>
      </c>
    </row>
    <row r="5108" spans="2:8" s="41" customFormat="1">
      <c r="B5108" s="403" t="s">
        <v>10776</v>
      </c>
      <c r="C5108" s="404" t="s">
        <v>10777</v>
      </c>
      <c r="D5108" s="404" t="s">
        <v>10770</v>
      </c>
      <c r="E5108" s="404" t="s">
        <v>10771</v>
      </c>
      <c r="F5108" s="404" t="s">
        <v>2096</v>
      </c>
      <c r="G5108" s="367" t="s">
        <v>5107</v>
      </c>
      <c r="H5108" s="400" t="s">
        <v>5108</v>
      </c>
    </row>
    <row r="5109" spans="2:8" s="41" customFormat="1">
      <c r="B5109" s="403" t="s">
        <v>10778</v>
      </c>
      <c r="C5109" s="404" t="s">
        <v>10779</v>
      </c>
      <c r="D5109" s="404" t="s">
        <v>10770</v>
      </c>
      <c r="E5109" s="404" t="s">
        <v>10771</v>
      </c>
      <c r="F5109" s="404" t="s">
        <v>2096</v>
      </c>
      <c r="G5109" s="367" t="s">
        <v>5107</v>
      </c>
      <c r="H5109" s="400" t="s">
        <v>5108</v>
      </c>
    </row>
    <row r="5110" spans="2:8" s="41" customFormat="1">
      <c r="B5110" s="403" t="s">
        <v>10780</v>
      </c>
      <c r="C5110" s="404" t="s">
        <v>10781</v>
      </c>
      <c r="D5110" s="404" t="s">
        <v>10770</v>
      </c>
      <c r="E5110" s="404" t="s">
        <v>10771</v>
      </c>
      <c r="F5110" s="404" t="s">
        <v>2096</v>
      </c>
      <c r="G5110" s="367" t="s">
        <v>5107</v>
      </c>
      <c r="H5110" s="400" t="s">
        <v>5108</v>
      </c>
    </row>
    <row r="5111" spans="2:8" s="41" customFormat="1">
      <c r="B5111" s="403" t="s">
        <v>10782</v>
      </c>
      <c r="C5111" s="404" t="s">
        <v>10783</v>
      </c>
      <c r="D5111" s="404" t="s">
        <v>10770</v>
      </c>
      <c r="E5111" s="404" t="s">
        <v>10771</v>
      </c>
      <c r="F5111" s="404" t="s">
        <v>2096</v>
      </c>
      <c r="G5111" s="367" t="s">
        <v>5107</v>
      </c>
      <c r="H5111" s="400" t="s">
        <v>5108</v>
      </c>
    </row>
    <row r="5112" spans="2:8" s="41" customFormat="1">
      <c r="B5112" s="403" t="s">
        <v>10784</v>
      </c>
      <c r="C5112" s="404" t="s">
        <v>10785</v>
      </c>
      <c r="D5112" s="404" t="s">
        <v>10770</v>
      </c>
      <c r="E5112" s="404" t="s">
        <v>10771</v>
      </c>
      <c r="F5112" s="404" t="s">
        <v>2096</v>
      </c>
      <c r="G5112" s="367" t="s">
        <v>5107</v>
      </c>
      <c r="H5112" s="400" t="s">
        <v>5108</v>
      </c>
    </row>
    <row r="5113" spans="2:8" s="41" customFormat="1">
      <c r="B5113" s="403" t="s">
        <v>10786</v>
      </c>
      <c r="C5113" s="404" t="s">
        <v>10787</v>
      </c>
      <c r="D5113" s="404" t="s">
        <v>10770</v>
      </c>
      <c r="E5113" s="404" t="s">
        <v>10771</v>
      </c>
      <c r="F5113" s="404" t="s">
        <v>2096</v>
      </c>
      <c r="G5113" s="367" t="s">
        <v>5185</v>
      </c>
      <c r="H5113" s="400" t="s">
        <v>5186</v>
      </c>
    </row>
    <row r="5114" spans="2:8" s="41" customFormat="1">
      <c r="B5114" s="403" t="s">
        <v>10788</v>
      </c>
      <c r="C5114" s="404" t="s">
        <v>10789</v>
      </c>
      <c r="D5114" s="404" t="s">
        <v>10790</v>
      </c>
      <c r="E5114" s="404" t="s">
        <v>10791</v>
      </c>
      <c r="F5114" s="404" t="s">
        <v>2096</v>
      </c>
      <c r="G5114" s="367" t="s">
        <v>5185</v>
      </c>
      <c r="H5114" s="400" t="s">
        <v>5186</v>
      </c>
    </row>
    <row r="5115" spans="2:8" s="41" customFormat="1">
      <c r="B5115" s="403" t="s">
        <v>10792</v>
      </c>
      <c r="C5115" s="404" t="s">
        <v>10793</v>
      </c>
      <c r="D5115" s="404" t="s">
        <v>10790</v>
      </c>
      <c r="E5115" s="404" t="s">
        <v>10791</v>
      </c>
      <c r="F5115" s="404" t="s">
        <v>2096</v>
      </c>
      <c r="G5115" s="367" t="s">
        <v>5185</v>
      </c>
      <c r="H5115" s="400" t="s">
        <v>5186</v>
      </c>
    </row>
    <row r="5116" spans="2:8" s="41" customFormat="1">
      <c r="B5116" s="403" t="s">
        <v>10794</v>
      </c>
      <c r="C5116" s="404" t="s">
        <v>10795</v>
      </c>
      <c r="D5116" s="404" t="s">
        <v>10790</v>
      </c>
      <c r="E5116" s="404" t="s">
        <v>10791</v>
      </c>
      <c r="F5116" s="404" t="s">
        <v>2096</v>
      </c>
      <c r="G5116" s="367" t="s">
        <v>5185</v>
      </c>
      <c r="H5116" s="400" t="s">
        <v>5186</v>
      </c>
    </row>
    <row r="5117" spans="2:8" s="41" customFormat="1">
      <c r="B5117" s="403" t="s">
        <v>10796</v>
      </c>
      <c r="C5117" s="404" t="s">
        <v>10797</v>
      </c>
      <c r="D5117" s="404" t="s">
        <v>10790</v>
      </c>
      <c r="E5117" s="404" t="s">
        <v>10791</v>
      </c>
      <c r="F5117" s="404" t="s">
        <v>2096</v>
      </c>
      <c r="G5117" s="367" t="s">
        <v>5107</v>
      </c>
      <c r="H5117" s="400" t="s">
        <v>5108</v>
      </c>
    </row>
    <row r="5118" spans="2:8" s="41" customFormat="1">
      <c r="B5118" s="403" t="s">
        <v>10798</v>
      </c>
      <c r="C5118" s="404" t="s">
        <v>10799</v>
      </c>
      <c r="D5118" s="404" t="s">
        <v>10790</v>
      </c>
      <c r="E5118" s="404" t="s">
        <v>10791</v>
      </c>
      <c r="F5118" s="404" t="s">
        <v>2096</v>
      </c>
      <c r="G5118" s="367" t="s">
        <v>5185</v>
      </c>
      <c r="H5118" s="400" t="s">
        <v>5186</v>
      </c>
    </row>
    <row r="5119" spans="2:8" s="41" customFormat="1">
      <c r="B5119" s="403" t="s">
        <v>10800</v>
      </c>
      <c r="C5119" s="404" t="s">
        <v>10801</v>
      </c>
      <c r="D5119" s="404" t="s">
        <v>10790</v>
      </c>
      <c r="E5119" s="404" t="s">
        <v>10791</v>
      </c>
      <c r="F5119" s="404" t="s">
        <v>2096</v>
      </c>
      <c r="G5119" s="367" t="s">
        <v>5107</v>
      </c>
      <c r="H5119" s="400" t="s">
        <v>5108</v>
      </c>
    </row>
    <row r="5120" spans="2:8" s="41" customFormat="1">
      <c r="B5120" s="403" t="s">
        <v>10802</v>
      </c>
      <c r="C5120" s="404" t="s">
        <v>10803</v>
      </c>
      <c r="D5120" s="404" t="s">
        <v>10790</v>
      </c>
      <c r="E5120" s="404" t="s">
        <v>10791</v>
      </c>
      <c r="F5120" s="404" t="s">
        <v>2096</v>
      </c>
      <c r="G5120" s="367" t="s">
        <v>5107</v>
      </c>
      <c r="H5120" s="400" t="s">
        <v>5108</v>
      </c>
    </row>
    <row r="5121" spans="2:8" s="41" customFormat="1">
      <c r="B5121" s="403" t="s">
        <v>10804</v>
      </c>
      <c r="C5121" s="404" t="s">
        <v>10805</v>
      </c>
      <c r="D5121" s="404" t="s">
        <v>10790</v>
      </c>
      <c r="E5121" s="404" t="s">
        <v>10791</v>
      </c>
      <c r="F5121" s="404" t="s">
        <v>2096</v>
      </c>
      <c r="G5121" s="367" t="s">
        <v>5107</v>
      </c>
      <c r="H5121" s="400" t="s">
        <v>5108</v>
      </c>
    </row>
    <row r="5122" spans="2:8" s="41" customFormat="1">
      <c r="B5122" s="403" t="s">
        <v>10806</v>
      </c>
      <c r="C5122" s="404" t="s">
        <v>10807</v>
      </c>
      <c r="D5122" s="404" t="s">
        <v>10790</v>
      </c>
      <c r="E5122" s="404" t="s">
        <v>10791</v>
      </c>
      <c r="F5122" s="404" t="s">
        <v>2096</v>
      </c>
      <c r="G5122" s="367" t="s">
        <v>5107</v>
      </c>
      <c r="H5122" s="400" t="s">
        <v>5108</v>
      </c>
    </row>
    <row r="5123" spans="2:8" s="41" customFormat="1">
      <c r="B5123" s="403" t="s">
        <v>10808</v>
      </c>
      <c r="C5123" s="404" t="s">
        <v>10809</v>
      </c>
      <c r="D5123" s="404" t="s">
        <v>10790</v>
      </c>
      <c r="E5123" s="404" t="s">
        <v>10791</v>
      </c>
      <c r="F5123" s="404" t="s">
        <v>2096</v>
      </c>
      <c r="G5123" s="367" t="s">
        <v>5107</v>
      </c>
      <c r="H5123" s="400" t="s">
        <v>5108</v>
      </c>
    </row>
    <row r="5124" spans="2:8" s="41" customFormat="1">
      <c r="B5124" s="403" t="s">
        <v>10810</v>
      </c>
      <c r="C5124" s="404" t="s">
        <v>10811</v>
      </c>
      <c r="D5124" s="404" t="s">
        <v>10790</v>
      </c>
      <c r="E5124" s="404" t="s">
        <v>10791</v>
      </c>
      <c r="F5124" s="404" t="s">
        <v>2096</v>
      </c>
      <c r="G5124" s="367" t="s">
        <v>5107</v>
      </c>
      <c r="H5124" s="400" t="s">
        <v>5108</v>
      </c>
    </row>
    <row r="5125" spans="2:8" s="41" customFormat="1">
      <c r="B5125" s="403" t="s">
        <v>10812</v>
      </c>
      <c r="C5125" s="404" t="s">
        <v>10813</v>
      </c>
      <c r="D5125" s="404" t="s">
        <v>10790</v>
      </c>
      <c r="E5125" s="404" t="s">
        <v>10791</v>
      </c>
      <c r="F5125" s="404" t="s">
        <v>2096</v>
      </c>
      <c r="G5125" s="367" t="s">
        <v>5107</v>
      </c>
      <c r="H5125" s="400" t="s">
        <v>5108</v>
      </c>
    </row>
    <row r="5126" spans="2:8" s="41" customFormat="1">
      <c r="B5126" s="403" t="s">
        <v>10814</v>
      </c>
      <c r="C5126" s="404" t="s">
        <v>10815</v>
      </c>
      <c r="D5126" s="404" t="s">
        <v>10790</v>
      </c>
      <c r="E5126" s="404" t="s">
        <v>10791</v>
      </c>
      <c r="F5126" s="404" t="s">
        <v>2096</v>
      </c>
      <c r="G5126" s="367" t="s">
        <v>5107</v>
      </c>
      <c r="H5126" s="400" t="s">
        <v>5108</v>
      </c>
    </row>
    <row r="5127" spans="2:8" s="41" customFormat="1">
      <c r="B5127" s="403" t="s">
        <v>10816</v>
      </c>
      <c r="C5127" s="404" t="s">
        <v>10817</v>
      </c>
      <c r="D5127" s="404" t="s">
        <v>10790</v>
      </c>
      <c r="E5127" s="404" t="s">
        <v>10791</v>
      </c>
      <c r="F5127" s="404" t="s">
        <v>2096</v>
      </c>
      <c r="G5127" s="367" t="s">
        <v>5182</v>
      </c>
      <c r="H5127" s="400" t="s">
        <v>5108</v>
      </c>
    </row>
    <row r="5128" spans="2:8" s="41" customFormat="1">
      <c r="B5128" s="403" t="s">
        <v>10818</v>
      </c>
      <c r="C5128" s="404" t="s">
        <v>10819</v>
      </c>
      <c r="D5128" s="404" t="s">
        <v>10790</v>
      </c>
      <c r="E5128" s="404" t="s">
        <v>10791</v>
      </c>
      <c r="F5128" s="404" t="s">
        <v>2096</v>
      </c>
      <c r="G5128" s="367" t="s">
        <v>5107</v>
      </c>
      <c r="H5128" s="400" t="s">
        <v>5108</v>
      </c>
    </row>
    <row r="5129" spans="2:8" s="41" customFormat="1">
      <c r="B5129" s="403" t="s">
        <v>10820</v>
      </c>
      <c r="C5129" s="404" t="s">
        <v>10821</v>
      </c>
      <c r="D5129" s="404" t="s">
        <v>10790</v>
      </c>
      <c r="E5129" s="404" t="s">
        <v>10791</v>
      </c>
      <c r="F5129" s="404" t="s">
        <v>2096</v>
      </c>
      <c r="G5129" s="367" t="s">
        <v>5107</v>
      </c>
      <c r="H5129" s="400" t="s">
        <v>5108</v>
      </c>
    </row>
    <row r="5130" spans="2:8" s="41" customFormat="1">
      <c r="B5130" s="403" t="s">
        <v>10822</v>
      </c>
      <c r="C5130" s="404" t="s">
        <v>10823</v>
      </c>
      <c r="D5130" s="404" t="s">
        <v>10790</v>
      </c>
      <c r="E5130" s="404" t="s">
        <v>10791</v>
      </c>
      <c r="F5130" s="404" t="s">
        <v>2096</v>
      </c>
      <c r="G5130" s="367" t="s">
        <v>5185</v>
      </c>
      <c r="H5130" s="400" t="s">
        <v>5186</v>
      </c>
    </row>
    <row r="5131" spans="2:8" s="41" customFormat="1">
      <c r="B5131" s="403" t="s">
        <v>10824</v>
      </c>
      <c r="C5131" s="404" t="s">
        <v>10825</v>
      </c>
      <c r="D5131" s="404" t="s">
        <v>10826</v>
      </c>
      <c r="E5131" s="404" t="s">
        <v>10827</v>
      </c>
      <c r="F5131" s="404" t="s">
        <v>2096</v>
      </c>
      <c r="G5131" s="367" t="s">
        <v>5185</v>
      </c>
      <c r="H5131" s="400" t="s">
        <v>5186</v>
      </c>
    </row>
    <row r="5132" spans="2:8" s="41" customFormat="1">
      <c r="B5132" s="403" t="s">
        <v>10828</v>
      </c>
      <c r="C5132" s="404" t="s">
        <v>10829</v>
      </c>
      <c r="D5132" s="404" t="s">
        <v>10826</v>
      </c>
      <c r="E5132" s="404" t="s">
        <v>10827</v>
      </c>
      <c r="F5132" s="404" t="s">
        <v>2096</v>
      </c>
      <c r="G5132" s="367" t="s">
        <v>5185</v>
      </c>
      <c r="H5132" s="400" t="s">
        <v>5186</v>
      </c>
    </row>
    <row r="5133" spans="2:8" s="41" customFormat="1">
      <c r="B5133" s="403" t="s">
        <v>10830</v>
      </c>
      <c r="C5133" s="404" t="s">
        <v>10831</v>
      </c>
      <c r="D5133" s="404" t="s">
        <v>10826</v>
      </c>
      <c r="E5133" s="404" t="s">
        <v>10827</v>
      </c>
      <c r="F5133" s="404" t="s">
        <v>2096</v>
      </c>
      <c r="G5133" s="367" t="s">
        <v>5185</v>
      </c>
      <c r="H5133" s="400" t="s">
        <v>5186</v>
      </c>
    </row>
    <row r="5134" spans="2:8" s="41" customFormat="1">
      <c r="B5134" s="403" t="s">
        <v>10832</v>
      </c>
      <c r="C5134" s="404" t="s">
        <v>10833</v>
      </c>
      <c r="D5134" s="404" t="s">
        <v>10826</v>
      </c>
      <c r="E5134" s="404" t="s">
        <v>10827</v>
      </c>
      <c r="F5134" s="404" t="s">
        <v>2096</v>
      </c>
      <c r="G5134" s="367" t="s">
        <v>5333</v>
      </c>
      <c r="H5134" s="400" t="s">
        <v>5108</v>
      </c>
    </row>
    <row r="5135" spans="2:8" s="41" customFormat="1">
      <c r="B5135" s="403" t="s">
        <v>10834</v>
      </c>
      <c r="C5135" s="404" t="s">
        <v>10835</v>
      </c>
      <c r="D5135" s="404" t="s">
        <v>10826</v>
      </c>
      <c r="E5135" s="404" t="s">
        <v>10827</v>
      </c>
      <c r="F5135" s="404" t="s">
        <v>2096</v>
      </c>
      <c r="G5135" s="367" t="s">
        <v>5333</v>
      </c>
      <c r="H5135" s="400" t="s">
        <v>5108</v>
      </c>
    </row>
    <row r="5136" spans="2:8" s="41" customFormat="1">
      <c r="B5136" s="403" t="s">
        <v>10836</v>
      </c>
      <c r="C5136" s="404" t="s">
        <v>10837</v>
      </c>
      <c r="D5136" s="404" t="s">
        <v>10826</v>
      </c>
      <c r="E5136" s="404" t="s">
        <v>10827</v>
      </c>
      <c r="F5136" s="404" t="s">
        <v>2096</v>
      </c>
      <c r="G5136" s="367" t="s">
        <v>5185</v>
      </c>
      <c r="H5136" s="400" t="s">
        <v>5186</v>
      </c>
    </row>
    <row r="5137" spans="2:8" s="41" customFormat="1">
      <c r="B5137" s="403" t="s">
        <v>10838</v>
      </c>
      <c r="C5137" s="404" t="s">
        <v>10839</v>
      </c>
      <c r="D5137" s="404" t="s">
        <v>10826</v>
      </c>
      <c r="E5137" s="404" t="s">
        <v>10827</v>
      </c>
      <c r="F5137" s="404" t="s">
        <v>2096</v>
      </c>
      <c r="G5137" s="367" t="s">
        <v>5333</v>
      </c>
      <c r="H5137" s="400" t="s">
        <v>5108</v>
      </c>
    </row>
    <row r="5138" spans="2:8" s="41" customFormat="1">
      <c r="B5138" s="403" t="s">
        <v>10840</v>
      </c>
      <c r="C5138" s="404" t="s">
        <v>10841</v>
      </c>
      <c r="D5138" s="404" t="s">
        <v>10826</v>
      </c>
      <c r="E5138" s="404" t="s">
        <v>10827</v>
      </c>
      <c r="F5138" s="404" t="s">
        <v>2096</v>
      </c>
      <c r="G5138" s="367" t="s">
        <v>5185</v>
      </c>
      <c r="H5138" s="400" t="s">
        <v>5186</v>
      </c>
    </row>
    <row r="5139" spans="2:8" s="41" customFormat="1">
      <c r="B5139" s="403" t="s">
        <v>10842</v>
      </c>
      <c r="C5139" s="404" t="s">
        <v>10843</v>
      </c>
      <c r="D5139" s="404" t="s">
        <v>10826</v>
      </c>
      <c r="E5139" s="404" t="s">
        <v>10827</v>
      </c>
      <c r="F5139" s="404" t="s">
        <v>2096</v>
      </c>
      <c r="G5139" s="367" t="s">
        <v>5333</v>
      </c>
      <c r="H5139" s="400" t="s">
        <v>5108</v>
      </c>
    </row>
    <row r="5140" spans="2:8" s="41" customFormat="1">
      <c r="B5140" s="403" t="s">
        <v>10844</v>
      </c>
      <c r="C5140" s="404" t="s">
        <v>10845</v>
      </c>
      <c r="D5140" s="404" t="s">
        <v>10826</v>
      </c>
      <c r="E5140" s="404" t="s">
        <v>10827</v>
      </c>
      <c r="F5140" s="404" t="s">
        <v>2096</v>
      </c>
      <c r="G5140" s="367" t="s">
        <v>5333</v>
      </c>
      <c r="H5140" s="400" t="s">
        <v>5108</v>
      </c>
    </row>
    <row r="5141" spans="2:8" s="41" customFormat="1">
      <c r="B5141" s="403" t="s">
        <v>10846</v>
      </c>
      <c r="C5141" s="404" t="s">
        <v>10847</v>
      </c>
      <c r="D5141" s="404" t="s">
        <v>10826</v>
      </c>
      <c r="E5141" s="404" t="s">
        <v>10827</v>
      </c>
      <c r="F5141" s="404" t="s">
        <v>2096</v>
      </c>
      <c r="G5141" s="367" t="s">
        <v>5333</v>
      </c>
      <c r="H5141" s="400" t="s">
        <v>5108</v>
      </c>
    </row>
    <row r="5142" spans="2:8" s="41" customFormat="1">
      <c r="B5142" s="403" t="s">
        <v>10848</v>
      </c>
      <c r="C5142" s="404" t="s">
        <v>10849</v>
      </c>
      <c r="D5142" s="404" t="s">
        <v>10826</v>
      </c>
      <c r="E5142" s="404" t="s">
        <v>10827</v>
      </c>
      <c r="F5142" s="404" t="s">
        <v>2096</v>
      </c>
      <c r="G5142" s="367" t="s">
        <v>5333</v>
      </c>
      <c r="H5142" s="400" t="s">
        <v>5108</v>
      </c>
    </row>
    <row r="5143" spans="2:8" s="41" customFormat="1">
      <c r="B5143" s="403" t="s">
        <v>10850</v>
      </c>
      <c r="C5143" s="404" t="s">
        <v>10851</v>
      </c>
      <c r="D5143" s="404" t="s">
        <v>10826</v>
      </c>
      <c r="E5143" s="404" t="s">
        <v>10827</v>
      </c>
      <c r="F5143" s="404" t="s">
        <v>2096</v>
      </c>
      <c r="G5143" s="367" t="s">
        <v>5333</v>
      </c>
      <c r="H5143" s="400" t="s">
        <v>5108</v>
      </c>
    </row>
    <row r="5144" spans="2:8" s="41" customFormat="1">
      <c r="B5144" s="403" t="s">
        <v>10852</v>
      </c>
      <c r="C5144" s="404" t="s">
        <v>10853</v>
      </c>
      <c r="D5144" s="404" t="s">
        <v>10854</v>
      </c>
      <c r="E5144" s="404" t="s">
        <v>10855</v>
      </c>
      <c r="F5144" s="404" t="s">
        <v>2096</v>
      </c>
      <c r="G5144" s="367" t="s">
        <v>5185</v>
      </c>
      <c r="H5144" s="400" t="s">
        <v>5186</v>
      </c>
    </row>
    <row r="5145" spans="2:8" s="41" customFormat="1">
      <c r="B5145" s="403" t="s">
        <v>10856</v>
      </c>
      <c r="C5145" s="404" t="s">
        <v>10857</v>
      </c>
      <c r="D5145" s="404" t="s">
        <v>10854</v>
      </c>
      <c r="E5145" s="404" t="s">
        <v>10855</v>
      </c>
      <c r="F5145" s="404" t="s">
        <v>2096</v>
      </c>
      <c r="G5145" s="367" t="s">
        <v>5185</v>
      </c>
      <c r="H5145" s="400" t="s">
        <v>5186</v>
      </c>
    </row>
    <row r="5146" spans="2:8" s="41" customFormat="1">
      <c r="B5146" s="403" t="s">
        <v>10858</v>
      </c>
      <c r="C5146" s="404" t="s">
        <v>10859</v>
      </c>
      <c r="D5146" s="404" t="s">
        <v>10854</v>
      </c>
      <c r="E5146" s="404" t="s">
        <v>10855</v>
      </c>
      <c r="F5146" s="404" t="s">
        <v>2096</v>
      </c>
      <c r="G5146" s="367" t="s">
        <v>5133</v>
      </c>
      <c r="H5146" s="400" t="s">
        <v>5108</v>
      </c>
    </row>
    <row r="5147" spans="2:8" s="41" customFormat="1">
      <c r="B5147" s="403" t="s">
        <v>10860</v>
      </c>
      <c r="C5147" s="404" t="s">
        <v>10861</v>
      </c>
      <c r="D5147" s="404" t="s">
        <v>10854</v>
      </c>
      <c r="E5147" s="404" t="s">
        <v>10855</v>
      </c>
      <c r="F5147" s="404" t="s">
        <v>2096</v>
      </c>
      <c r="G5147" s="367" t="s">
        <v>5133</v>
      </c>
      <c r="H5147" s="400" t="s">
        <v>5108</v>
      </c>
    </row>
    <row r="5148" spans="2:8" s="41" customFormat="1">
      <c r="B5148" s="403" t="s">
        <v>10862</v>
      </c>
      <c r="C5148" s="404" t="s">
        <v>10863</v>
      </c>
      <c r="D5148" s="404" t="s">
        <v>10854</v>
      </c>
      <c r="E5148" s="404" t="s">
        <v>10855</v>
      </c>
      <c r="F5148" s="404" t="s">
        <v>2096</v>
      </c>
      <c r="G5148" s="367" t="s">
        <v>5133</v>
      </c>
      <c r="H5148" s="400" t="s">
        <v>5108</v>
      </c>
    </row>
    <row r="5149" spans="2:8" s="41" customFormat="1">
      <c r="B5149" s="403" t="s">
        <v>10864</v>
      </c>
      <c r="C5149" s="404" t="s">
        <v>10865</v>
      </c>
      <c r="D5149" s="404" t="s">
        <v>10854</v>
      </c>
      <c r="E5149" s="404" t="s">
        <v>10855</v>
      </c>
      <c r="F5149" s="404" t="s">
        <v>2096</v>
      </c>
      <c r="G5149" s="367" t="s">
        <v>5133</v>
      </c>
      <c r="H5149" s="400" t="s">
        <v>5108</v>
      </c>
    </row>
    <row r="5150" spans="2:8" s="41" customFormat="1">
      <c r="B5150" s="403" t="s">
        <v>10866</v>
      </c>
      <c r="C5150" s="404" t="s">
        <v>10867</v>
      </c>
      <c r="D5150" s="404" t="s">
        <v>10854</v>
      </c>
      <c r="E5150" s="404" t="s">
        <v>10855</v>
      </c>
      <c r="F5150" s="404" t="s">
        <v>2096</v>
      </c>
      <c r="G5150" s="367" t="s">
        <v>5133</v>
      </c>
      <c r="H5150" s="400" t="s">
        <v>5108</v>
      </c>
    </row>
    <row r="5151" spans="2:8" s="41" customFormat="1">
      <c r="B5151" s="403" t="s">
        <v>10868</v>
      </c>
      <c r="C5151" s="404" t="s">
        <v>10869</v>
      </c>
      <c r="D5151" s="404" t="s">
        <v>10854</v>
      </c>
      <c r="E5151" s="404" t="s">
        <v>10855</v>
      </c>
      <c r="F5151" s="404" t="s">
        <v>2096</v>
      </c>
      <c r="G5151" s="367" t="s">
        <v>5133</v>
      </c>
      <c r="H5151" s="400" t="s">
        <v>5108</v>
      </c>
    </row>
    <row r="5152" spans="2:8" s="41" customFormat="1">
      <c r="B5152" s="403" t="s">
        <v>10870</v>
      </c>
      <c r="C5152" s="404" t="s">
        <v>10871</v>
      </c>
      <c r="D5152" s="404" t="s">
        <v>10854</v>
      </c>
      <c r="E5152" s="404" t="s">
        <v>10855</v>
      </c>
      <c r="F5152" s="404" t="s">
        <v>2096</v>
      </c>
      <c r="G5152" s="367" t="s">
        <v>5133</v>
      </c>
      <c r="H5152" s="400" t="s">
        <v>5108</v>
      </c>
    </row>
    <row r="5153" spans="2:8" s="41" customFormat="1">
      <c r="B5153" s="403" t="s">
        <v>10872</v>
      </c>
      <c r="C5153" s="404" t="s">
        <v>10873</v>
      </c>
      <c r="D5153" s="404" t="s">
        <v>10854</v>
      </c>
      <c r="E5153" s="404" t="s">
        <v>10855</v>
      </c>
      <c r="F5153" s="404" t="s">
        <v>2096</v>
      </c>
      <c r="G5153" s="367" t="s">
        <v>5133</v>
      </c>
      <c r="H5153" s="400" t="s">
        <v>5108</v>
      </c>
    </row>
    <row r="5154" spans="2:8" s="41" customFormat="1">
      <c r="B5154" s="403" t="s">
        <v>10874</v>
      </c>
      <c r="C5154" s="404" t="s">
        <v>10875</v>
      </c>
      <c r="D5154" s="404" t="s">
        <v>10854</v>
      </c>
      <c r="E5154" s="404" t="s">
        <v>10855</v>
      </c>
      <c r="F5154" s="404" t="s">
        <v>2096</v>
      </c>
      <c r="G5154" s="367" t="s">
        <v>5133</v>
      </c>
      <c r="H5154" s="400" t="s">
        <v>5108</v>
      </c>
    </row>
    <row r="5155" spans="2:8" s="41" customFormat="1">
      <c r="B5155" s="403" t="s">
        <v>10876</v>
      </c>
      <c r="C5155" s="404" t="s">
        <v>10877</v>
      </c>
      <c r="D5155" s="404" t="s">
        <v>10854</v>
      </c>
      <c r="E5155" s="404" t="s">
        <v>10855</v>
      </c>
      <c r="F5155" s="404" t="s">
        <v>2096</v>
      </c>
      <c r="G5155" s="367" t="s">
        <v>5133</v>
      </c>
      <c r="H5155" s="400" t="s">
        <v>5108</v>
      </c>
    </row>
    <row r="5156" spans="2:8" s="41" customFormat="1">
      <c r="B5156" s="403" t="s">
        <v>10878</v>
      </c>
      <c r="C5156" s="404" t="s">
        <v>10879</v>
      </c>
      <c r="D5156" s="404" t="s">
        <v>10854</v>
      </c>
      <c r="E5156" s="404" t="s">
        <v>10855</v>
      </c>
      <c r="F5156" s="404" t="s">
        <v>2096</v>
      </c>
      <c r="G5156" s="367" t="s">
        <v>5133</v>
      </c>
      <c r="H5156" s="400" t="s">
        <v>5108</v>
      </c>
    </row>
    <row r="5157" spans="2:8" s="41" customFormat="1">
      <c r="B5157" s="403" t="s">
        <v>10880</v>
      </c>
      <c r="C5157" s="404" t="s">
        <v>10881</v>
      </c>
      <c r="D5157" s="404" t="s">
        <v>10854</v>
      </c>
      <c r="E5157" s="404" t="s">
        <v>10855</v>
      </c>
      <c r="F5157" s="404" t="s">
        <v>2096</v>
      </c>
      <c r="G5157" s="367" t="s">
        <v>5133</v>
      </c>
      <c r="H5157" s="400" t="s">
        <v>5108</v>
      </c>
    </row>
    <row r="5158" spans="2:8" s="41" customFormat="1">
      <c r="B5158" s="403" t="s">
        <v>10882</v>
      </c>
      <c r="C5158" s="404" t="s">
        <v>10883</v>
      </c>
      <c r="D5158" s="404" t="s">
        <v>10854</v>
      </c>
      <c r="E5158" s="404" t="s">
        <v>10855</v>
      </c>
      <c r="F5158" s="404" t="s">
        <v>2096</v>
      </c>
      <c r="G5158" s="367" t="s">
        <v>5133</v>
      </c>
      <c r="H5158" s="400" t="s">
        <v>5108</v>
      </c>
    </row>
    <row r="5159" spans="2:8" s="41" customFormat="1">
      <c r="B5159" s="403" t="s">
        <v>10884</v>
      </c>
      <c r="C5159" s="404" t="s">
        <v>10885</v>
      </c>
      <c r="D5159" s="404" t="s">
        <v>10854</v>
      </c>
      <c r="E5159" s="404" t="s">
        <v>10855</v>
      </c>
      <c r="F5159" s="404" t="s">
        <v>2096</v>
      </c>
      <c r="G5159" s="367" t="s">
        <v>5133</v>
      </c>
      <c r="H5159" s="400" t="s">
        <v>5108</v>
      </c>
    </row>
    <row r="5160" spans="2:8" s="41" customFormat="1">
      <c r="B5160" s="403" t="s">
        <v>10886</v>
      </c>
      <c r="C5160" s="404" t="s">
        <v>10887</v>
      </c>
      <c r="D5160" s="404" t="s">
        <v>10854</v>
      </c>
      <c r="E5160" s="404" t="s">
        <v>10855</v>
      </c>
      <c r="F5160" s="404" t="s">
        <v>2096</v>
      </c>
      <c r="G5160" s="367" t="s">
        <v>5133</v>
      </c>
      <c r="H5160" s="400" t="s">
        <v>5108</v>
      </c>
    </row>
    <row r="5161" spans="2:8" s="41" customFormat="1">
      <c r="B5161" s="403" t="s">
        <v>10888</v>
      </c>
      <c r="C5161" s="404" t="s">
        <v>10889</v>
      </c>
      <c r="D5161" s="404" t="s">
        <v>10890</v>
      </c>
      <c r="E5161" s="404" t="s">
        <v>10891</v>
      </c>
      <c r="F5161" s="404" t="s">
        <v>2096</v>
      </c>
      <c r="G5161" s="367" t="s">
        <v>5185</v>
      </c>
      <c r="H5161" s="400" t="s">
        <v>5186</v>
      </c>
    </row>
    <row r="5162" spans="2:8" s="41" customFormat="1">
      <c r="B5162" s="403" t="s">
        <v>10892</v>
      </c>
      <c r="C5162" s="404" t="s">
        <v>10893</v>
      </c>
      <c r="D5162" s="404" t="s">
        <v>10890</v>
      </c>
      <c r="E5162" s="404" t="s">
        <v>10891</v>
      </c>
      <c r="F5162" s="404" t="s">
        <v>2096</v>
      </c>
      <c r="G5162" s="367" t="s">
        <v>5182</v>
      </c>
      <c r="H5162" s="400" t="s">
        <v>5108</v>
      </c>
    </row>
    <row r="5163" spans="2:8" s="41" customFormat="1">
      <c r="B5163" s="403" t="s">
        <v>10894</v>
      </c>
      <c r="C5163" s="404" t="s">
        <v>10895</v>
      </c>
      <c r="D5163" s="404" t="s">
        <v>10890</v>
      </c>
      <c r="E5163" s="404" t="s">
        <v>10891</v>
      </c>
      <c r="F5163" s="404" t="s">
        <v>2096</v>
      </c>
      <c r="G5163" s="367" t="s">
        <v>5182</v>
      </c>
      <c r="H5163" s="400" t="s">
        <v>5108</v>
      </c>
    </row>
    <row r="5164" spans="2:8" s="41" customFormat="1">
      <c r="B5164" s="403" t="s">
        <v>10896</v>
      </c>
      <c r="C5164" s="404" t="s">
        <v>10897</v>
      </c>
      <c r="D5164" s="404" t="s">
        <v>10890</v>
      </c>
      <c r="E5164" s="404" t="s">
        <v>10891</v>
      </c>
      <c r="F5164" s="404" t="s">
        <v>2096</v>
      </c>
      <c r="G5164" s="367" t="s">
        <v>5185</v>
      </c>
      <c r="H5164" s="400" t="s">
        <v>5186</v>
      </c>
    </row>
    <row r="5165" spans="2:8" s="41" customFormat="1">
      <c r="B5165" s="403" t="s">
        <v>10898</v>
      </c>
      <c r="C5165" s="404" t="s">
        <v>10899</v>
      </c>
      <c r="D5165" s="404" t="s">
        <v>10890</v>
      </c>
      <c r="E5165" s="404" t="s">
        <v>10891</v>
      </c>
      <c r="F5165" s="404" t="s">
        <v>2096</v>
      </c>
      <c r="G5165" s="367" t="s">
        <v>5185</v>
      </c>
      <c r="H5165" s="400" t="s">
        <v>5186</v>
      </c>
    </row>
    <row r="5166" spans="2:8" s="41" customFormat="1">
      <c r="B5166" s="403" t="s">
        <v>10900</v>
      </c>
      <c r="C5166" s="404" t="s">
        <v>10901</v>
      </c>
      <c r="D5166" s="404" t="s">
        <v>10890</v>
      </c>
      <c r="E5166" s="404" t="s">
        <v>10891</v>
      </c>
      <c r="F5166" s="404" t="s">
        <v>2096</v>
      </c>
      <c r="G5166" s="367" t="s">
        <v>5185</v>
      </c>
      <c r="H5166" s="400" t="s">
        <v>5186</v>
      </c>
    </row>
    <row r="5167" spans="2:8" s="41" customFormat="1">
      <c r="B5167" s="403" t="s">
        <v>10902</v>
      </c>
      <c r="C5167" s="404" t="s">
        <v>10903</v>
      </c>
      <c r="D5167" s="404" t="s">
        <v>10890</v>
      </c>
      <c r="E5167" s="404" t="s">
        <v>10891</v>
      </c>
      <c r="F5167" s="404" t="s">
        <v>2096</v>
      </c>
      <c r="G5167" s="367" t="s">
        <v>5185</v>
      </c>
      <c r="H5167" s="400" t="s">
        <v>5186</v>
      </c>
    </row>
    <row r="5168" spans="2:8" s="41" customFormat="1">
      <c r="B5168" s="403" t="s">
        <v>10904</v>
      </c>
      <c r="C5168" s="404" t="s">
        <v>10905</v>
      </c>
      <c r="D5168" s="404" t="s">
        <v>10890</v>
      </c>
      <c r="E5168" s="404" t="s">
        <v>10891</v>
      </c>
      <c r="F5168" s="404" t="s">
        <v>2096</v>
      </c>
      <c r="G5168" s="367" t="s">
        <v>5185</v>
      </c>
      <c r="H5168" s="400" t="s">
        <v>5186</v>
      </c>
    </row>
    <row r="5169" spans="2:8" s="41" customFormat="1">
      <c r="B5169" s="403" t="s">
        <v>10906</v>
      </c>
      <c r="C5169" s="404" t="s">
        <v>10907</v>
      </c>
      <c r="D5169" s="404" t="s">
        <v>10908</v>
      </c>
      <c r="E5169" s="404" t="s">
        <v>10909</v>
      </c>
      <c r="F5169" s="404" t="s">
        <v>2096</v>
      </c>
      <c r="G5169" s="367" t="s">
        <v>5185</v>
      </c>
      <c r="H5169" s="400" t="s">
        <v>5186</v>
      </c>
    </row>
    <row r="5170" spans="2:8" s="41" customFormat="1">
      <c r="B5170" s="403" t="s">
        <v>10910</v>
      </c>
      <c r="C5170" s="404" t="s">
        <v>10911</v>
      </c>
      <c r="D5170" s="404" t="s">
        <v>10908</v>
      </c>
      <c r="E5170" s="404" t="s">
        <v>10909</v>
      </c>
      <c r="F5170" s="404" t="s">
        <v>2096</v>
      </c>
      <c r="G5170" s="367" t="s">
        <v>5107</v>
      </c>
      <c r="H5170" s="400" t="s">
        <v>5108</v>
      </c>
    </row>
    <row r="5171" spans="2:8" s="41" customFormat="1">
      <c r="B5171" s="403" t="s">
        <v>10912</v>
      </c>
      <c r="C5171" s="404" t="s">
        <v>10913</v>
      </c>
      <c r="D5171" s="404" t="s">
        <v>10908</v>
      </c>
      <c r="E5171" s="404" t="s">
        <v>10909</v>
      </c>
      <c r="F5171" s="404" t="s">
        <v>2096</v>
      </c>
      <c r="G5171" s="367" t="s">
        <v>5107</v>
      </c>
      <c r="H5171" s="400" t="s">
        <v>5108</v>
      </c>
    </row>
    <row r="5172" spans="2:8" s="41" customFormat="1">
      <c r="B5172" s="403" t="s">
        <v>10914</v>
      </c>
      <c r="C5172" s="404" t="s">
        <v>10915</v>
      </c>
      <c r="D5172" s="404" t="s">
        <v>10908</v>
      </c>
      <c r="E5172" s="404" t="s">
        <v>10909</v>
      </c>
      <c r="F5172" s="404" t="s">
        <v>2096</v>
      </c>
      <c r="G5172" s="367" t="s">
        <v>5107</v>
      </c>
      <c r="H5172" s="400" t="s">
        <v>5108</v>
      </c>
    </row>
    <row r="5173" spans="2:8" s="41" customFormat="1">
      <c r="B5173" s="403" t="s">
        <v>10916</v>
      </c>
      <c r="C5173" s="404" t="s">
        <v>10917</v>
      </c>
      <c r="D5173" s="404" t="s">
        <v>10908</v>
      </c>
      <c r="E5173" s="404" t="s">
        <v>10909</v>
      </c>
      <c r="F5173" s="404" t="s">
        <v>2096</v>
      </c>
      <c r="G5173" s="367" t="s">
        <v>5185</v>
      </c>
      <c r="H5173" s="400" t="s">
        <v>5186</v>
      </c>
    </row>
    <row r="5174" spans="2:8" s="41" customFormat="1">
      <c r="B5174" s="403" t="s">
        <v>10918</v>
      </c>
      <c r="C5174" s="404" t="s">
        <v>10919</v>
      </c>
      <c r="D5174" s="404" t="s">
        <v>10908</v>
      </c>
      <c r="E5174" s="404" t="s">
        <v>10909</v>
      </c>
      <c r="F5174" s="404" t="s">
        <v>2096</v>
      </c>
      <c r="G5174" s="367" t="s">
        <v>5185</v>
      </c>
      <c r="H5174" s="400" t="s">
        <v>5186</v>
      </c>
    </row>
    <row r="5175" spans="2:8" s="41" customFormat="1">
      <c r="B5175" s="403" t="s">
        <v>10920</v>
      </c>
      <c r="C5175" s="404" t="s">
        <v>10921</v>
      </c>
      <c r="D5175" s="404" t="s">
        <v>10908</v>
      </c>
      <c r="E5175" s="404" t="s">
        <v>10909</v>
      </c>
      <c r="F5175" s="404" t="s">
        <v>2096</v>
      </c>
      <c r="G5175" s="367" t="s">
        <v>5185</v>
      </c>
      <c r="H5175" s="400" t="s">
        <v>5186</v>
      </c>
    </row>
    <row r="5176" spans="2:8" s="41" customFormat="1">
      <c r="B5176" s="403" t="s">
        <v>10922</v>
      </c>
      <c r="C5176" s="404" t="s">
        <v>10923</v>
      </c>
      <c r="D5176" s="404" t="s">
        <v>10924</v>
      </c>
      <c r="E5176" s="404" t="s">
        <v>10925</v>
      </c>
      <c r="F5176" s="404" t="s">
        <v>2096</v>
      </c>
      <c r="G5176" s="367" t="s">
        <v>5133</v>
      </c>
      <c r="H5176" s="400" t="s">
        <v>5108</v>
      </c>
    </row>
    <row r="5177" spans="2:8" s="41" customFormat="1">
      <c r="B5177" s="403" t="s">
        <v>10926</v>
      </c>
      <c r="C5177" s="404" t="s">
        <v>10927</v>
      </c>
      <c r="D5177" s="404" t="s">
        <v>10924</v>
      </c>
      <c r="E5177" s="404" t="s">
        <v>10925</v>
      </c>
      <c r="F5177" s="404" t="s">
        <v>2096</v>
      </c>
      <c r="G5177" s="367" t="s">
        <v>5185</v>
      </c>
      <c r="H5177" s="400" t="s">
        <v>5186</v>
      </c>
    </row>
    <row r="5178" spans="2:8" s="41" customFormat="1">
      <c r="B5178" s="403" t="s">
        <v>10928</v>
      </c>
      <c r="C5178" s="404" t="s">
        <v>10929</v>
      </c>
      <c r="D5178" s="404" t="s">
        <v>10924</v>
      </c>
      <c r="E5178" s="404" t="s">
        <v>10925</v>
      </c>
      <c r="F5178" s="404" t="s">
        <v>2096</v>
      </c>
      <c r="G5178" s="367" t="s">
        <v>5133</v>
      </c>
      <c r="H5178" s="400" t="s">
        <v>5108</v>
      </c>
    </row>
    <row r="5179" spans="2:8" s="41" customFormat="1">
      <c r="B5179" s="403" t="s">
        <v>10930</v>
      </c>
      <c r="C5179" s="404" t="s">
        <v>10931</v>
      </c>
      <c r="D5179" s="404" t="s">
        <v>10924</v>
      </c>
      <c r="E5179" s="404" t="s">
        <v>10925</v>
      </c>
      <c r="F5179" s="404" t="s">
        <v>2096</v>
      </c>
      <c r="G5179" s="367" t="s">
        <v>5133</v>
      </c>
      <c r="H5179" s="400" t="s">
        <v>5108</v>
      </c>
    </row>
    <row r="5180" spans="2:8" s="41" customFormat="1">
      <c r="B5180" s="403" t="s">
        <v>10932</v>
      </c>
      <c r="C5180" s="404" t="s">
        <v>10933</v>
      </c>
      <c r="D5180" s="404" t="s">
        <v>10924</v>
      </c>
      <c r="E5180" s="404" t="s">
        <v>10925</v>
      </c>
      <c r="F5180" s="404" t="s">
        <v>2096</v>
      </c>
      <c r="G5180" s="367" t="s">
        <v>5133</v>
      </c>
      <c r="H5180" s="400" t="s">
        <v>5108</v>
      </c>
    </row>
    <row r="5181" spans="2:8" s="41" customFormat="1">
      <c r="B5181" s="403" t="s">
        <v>10934</v>
      </c>
      <c r="C5181" s="404" t="s">
        <v>10935</v>
      </c>
      <c r="D5181" s="404" t="s">
        <v>10924</v>
      </c>
      <c r="E5181" s="404" t="s">
        <v>10925</v>
      </c>
      <c r="F5181" s="404" t="s">
        <v>2096</v>
      </c>
      <c r="G5181" s="367" t="s">
        <v>5133</v>
      </c>
      <c r="H5181" s="400" t="s">
        <v>5108</v>
      </c>
    </row>
    <row r="5182" spans="2:8" s="41" customFormat="1">
      <c r="B5182" s="403" t="s">
        <v>10936</v>
      </c>
      <c r="C5182" s="404" t="s">
        <v>10937</v>
      </c>
      <c r="D5182" s="404" t="s">
        <v>10924</v>
      </c>
      <c r="E5182" s="404" t="s">
        <v>10925</v>
      </c>
      <c r="F5182" s="404" t="s">
        <v>2096</v>
      </c>
      <c r="G5182" s="367" t="s">
        <v>5133</v>
      </c>
      <c r="H5182" s="400" t="s">
        <v>5108</v>
      </c>
    </row>
    <row r="5183" spans="2:8" s="41" customFormat="1">
      <c r="B5183" s="403" t="s">
        <v>10938</v>
      </c>
      <c r="C5183" s="404" t="s">
        <v>10939</v>
      </c>
      <c r="D5183" s="404" t="s">
        <v>10924</v>
      </c>
      <c r="E5183" s="404" t="s">
        <v>10925</v>
      </c>
      <c r="F5183" s="404" t="s">
        <v>2096</v>
      </c>
      <c r="G5183" s="367" t="s">
        <v>5133</v>
      </c>
      <c r="H5183" s="400" t="s">
        <v>5108</v>
      </c>
    </row>
    <row r="5184" spans="2:8" s="41" customFormat="1">
      <c r="B5184" s="403" t="s">
        <v>10940</v>
      </c>
      <c r="C5184" s="404" t="s">
        <v>10941</v>
      </c>
      <c r="D5184" s="404" t="s">
        <v>10924</v>
      </c>
      <c r="E5184" s="404" t="s">
        <v>10925</v>
      </c>
      <c r="F5184" s="404" t="s">
        <v>2096</v>
      </c>
      <c r="G5184" s="367" t="s">
        <v>5133</v>
      </c>
      <c r="H5184" s="400" t="s">
        <v>5108</v>
      </c>
    </row>
    <row r="5185" spans="2:8" s="41" customFormat="1">
      <c r="B5185" s="403" t="s">
        <v>10942</v>
      </c>
      <c r="C5185" s="404" t="s">
        <v>10943</v>
      </c>
      <c r="D5185" s="404" t="s">
        <v>10924</v>
      </c>
      <c r="E5185" s="404" t="s">
        <v>10925</v>
      </c>
      <c r="F5185" s="404" t="s">
        <v>2096</v>
      </c>
      <c r="G5185" s="367" t="s">
        <v>5185</v>
      </c>
      <c r="H5185" s="400" t="s">
        <v>5186</v>
      </c>
    </row>
    <row r="5186" spans="2:8" s="41" customFormat="1">
      <c r="B5186" s="403" t="s">
        <v>10944</v>
      </c>
      <c r="C5186" s="404" t="s">
        <v>10945</v>
      </c>
      <c r="D5186" s="404" t="s">
        <v>10924</v>
      </c>
      <c r="E5186" s="404" t="s">
        <v>10925</v>
      </c>
      <c r="F5186" s="404" t="s">
        <v>2096</v>
      </c>
      <c r="G5186" s="367" t="s">
        <v>5185</v>
      </c>
      <c r="H5186" s="400" t="s">
        <v>5186</v>
      </c>
    </row>
    <row r="5187" spans="2:8" s="41" customFormat="1">
      <c r="B5187" s="403" t="s">
        <v>10946</v>
      </c>
      <c r="C5187" s="404" t="s">
        <v>10947</v>
      </c>
      <c r="D5187" s="404" t="s">
        <v>10924</v>
      </c>
      <c r="E5187" s="404" t="s">
        <v>10925</v>
      </c>
      <c r="F5187" s="404" t="s">
        <v>2096</v>
      </c>
      <c r="G5187" s="367" t="s">
        <v>5133</v>
      </c>
      <c r="H5187" s="400" t="s">
        <v>5108</v>
      </c>
    </row>
    <row r="5188" spans="2:8" s="41" customFormat="1">
      <c r="B5188" s="403" t="s">
        <v>10948</v>
      </c>
      <c r="C5188" s="404" t="s">
        <v>10949</v>
      </c>
      <c r="D5188" s="404" t="s">
        <v>10924</v>
      </c>
      <c r="E5188" s="404" t="s">
        <v>10925</v>
      </c>
      <c r="F5188" s="404" t="s">
        <v>2096</v>
      </c>
      <c r="G5188" s="367" t="s">
        <v>5133</v>
      </c>
      <c r="H5188" s="400" t="s">
        <v>5108</v>
      </c>
    </row>
    <row r="5189" spans="2:8" s="41" customFormat="1">
      <c r="B5189" s="403" t="s">
        <v>10950</v>
      </c>
      <c r="C5189" s="404" t="s">
        <v>10951</v>
      </c>
      <c r="D5189" s="404" t="s">
        <v>10924</v>
      </c>
      <c r="E5189" s="404" t="s">
        <v>10925</v>
      </c>
      <c r="F5189" s="404" t="s">
        <v>2096</v>
      </c>
      <c r="G5189" s="367" t="s">
        <v>5133</v>
      </c>
      <c r="H5189" s="400" t="s">
        <v>5108</v>
      </c>
    </row>
    <row r="5190" spans="2:8" s="41" customFormat="1">
      <c r="B5190" s="403" t="s">
        <v>10952</v>
      </c>
      <c r="C5190" s="404" t="s">
        <v>10953</v>
      </c>
      <c r="D5190" s="404" t="s">
        <v>10924</v>
      </c>
      <c r="E5190" s="404" t="s">
        <v>10925</v>
      </c>
      <c r="F5190" s="404" t="s">
        <v>2096</v>
      </c>
      <c r="G5190" s="367" t="s">
        <v>5133</v>
      </c>
      <c r="H5190" s="400" t="s">
        <v>5108</v>
      </c>
    </row>
    <row r="5191" spans="2:8" s="41" customFormat="1">
      <c r="B5191" s="403" t="s">
        <v>10954</v>
      </c>
      <c r="C5191" s="404" t="s">
        <v>10955</v>
      </c>
      <c r="D5191" s="404" t="s">
        <v>10924</v>
      </c>
      <c r="E5191" s="404" t="s">
        <v>10925</v>
      </c>
      <c r="F5191" s="404" t="s">
        <v>2096</v>
      </c>
      <c r="G5191" s="367" t="s">
        <v>5133</v>
      </c>
      <c r="H5191" s="400" t="s">
        <v>5108</v>
      </c>
    </row>
    <row r="5192" spans="2:8" s="41" customFormat="1">
      <c r="B5192" s="403" t="s">
        <v>10956</v>
      </c>
      <c r="C5192" s="404" t="s">
        <v>10957</v>
      </c>
      <c r="D5192" s="404" t="s">
        <v>10924</v>
      </c>
      <c r="E5192" s="404" t="s">
        <v>10925</v>
      </c>
      <c r="F5192" s="404" t="s">
        <v>2096</v>
      </c>
      <c r="G5192" s="367" t="s">
        <v>5133</v>
      </c>
      <c r="H5192" s="400" t="s">
        <v>5108</v>
      </c>
    </row>
    <row r="5193" spans="2:8" s="41" customFormat="1">
      <c r="B5193" s="403" t="s">
        <v>10958</v>
      </c>
      <c r="C5193" s="404" t="s">
        <v>10959</v>
      </c>
      <c r="D5193" s="404" t="s">
        <v>10960</v>
      </c>
      <c r="E5193" s="404" t="s">
        <v>10961</v>
      </c>
      <c r="F5193" s="404" t="s">
        <v>2096</v>
      </c>
      <c r="G5193" s="367" t="s">
        <v>5185</v>
      </c>
      <c r="H5193" s="400" t="s">
        <v>5186</v>
      </c>
    </row>
    <row r="5194" spans="2:8" s="41" customFormat="1">
      <c r="B5194" s="403" t="s">
        <v>10962</v>
      </c>
      <c r="C5194" s="404" t="s">
        <v>10963</v>
      </c>
      <c r="D5194" s="404" t="s">
        <v>10960</v>
      </c>
      <c r="E5194" s="404" t="s">
        <v>10961</v>
      </c>
      <c r="F5194" s="404" t="s">
        <v>2096</v>
      </c>
      <c r="G5194" s="367" t="s">
        <v>5185</v>
      </c>
      <c r="H5194" s="400" t="s">
        <v>5186</v>
      </c>
    </row>
    <row r="5195" spans="2:8" s="41" customFormat="1">
      <c r="B5195" s="403" t="s">
        <v>10964</v>
      </c>
      <c r="C5195" s="404" t="s">
        <v>10965</v>
      </c>
      <c r="D5195" s="404" t="s">
        <v>10960</v>
      </c>
      <c r="E5195" s="404" t="s">
        <v>10961</v>
      </c>
      <c r="F5195" s="404" t="s">
        <v>2096</v>
      </c>
      <c r="G5195" s="367" t="s">
        <v>5185</v>
      </c>
      <c r="H5195" s="400" t="s">
        <v>5186</v>
      </c>
    </row>
    <row r="5196" spans="2:8" s="41" customFormat="1">
      <c r="B5196" s="403" t="s">
        <v>10966</v>
      </c>
      <c r="C5196" s="404" t="s">
        <v>10967</v>
      </c>
      <c r="D5196" s="404" t="s">
        <v>10960</v>
      </c>
      <c r="E5196" s="404" t="s">
        <v>10961</v>
      </c>
      <c r="F5196" s="404" t="s">
        <v>2096</v>
      </c>
      <c r="G5196" s="367" t="s">
        <v>5185</v>
      </c>
      <c r="H5196" s="400" t="s">
        <v>5186</v>
      </c>
    </row>
    <row r="5197" spans="2:8" s="41" customFormat="1">
      <c r="B5197" s="403" t="s">
        <v>10968</v>
      </c>
      <c r="C5197" s="404" t="s">
        <v>10969</v>
      </c>
      <c r="D5197" s="404" t="s">
        <v>10960</v>
      </c>
      <c r="E5197" s="404" t="s">
        <v>10961</v>
      </c>
      <c r="F5197" s="404" t="s">
        <v>2096</v>
      </c>
      <c r="G5197" s="367" t="s">
        <v>5185</v>
      </c>
      <c r="H5197" s="400" t="s">
        <v>5186</v>
      </c>
    </row>
    <row r="5198" spans="2:8" s="41" customFormat="1">
      <c r="B5198" s="403" t="s">
        <v>10970</v>
      </c>
      <c r="C5198" s="404" t="s">
        <v>10971</v>
      </c>
      <c r="D5198" s="404" t="s">
        <v>10960</v>
      </c>
      <c r="E5198" s="404" t="s">
        <v>10961</v>
      </c>
      <c r="F5198" s="404" t="s">
        <v>2096</v>
      </c>
      <c r="G5198" s="367" t="s">
        <v>5185</v>
      </c>
      <c r="H5198" s="400" t="s">
        <v>5186</v>
      </c>
    </row>
    <row r="5199" spans="2:8" s="41" customFormat="1">
      <c r="B5199" s="403" t="s">
        <v>10972</v>
      </c>
      <c r="C5199" s="404" t="s">
        <v>10973</v>
      </c>
      <c r="D5199" s="404" t="s">
        <v>10960</v>
      </c>
      <c r="E5199" s="404" t="s">
        <v>10961</v>
      </c>
      <c r="F5199" s="404" t="s">
        <v>2096</v>
      </c>
      <c r="G5199" s="367" t="s">
        <v>5185</v>
      </c>
      <c r="H5199" s="400" t="s">
        <v>5186</v>
      </c>
    </row>
    <row r="5200" spans="2:8" s="41" customFormat="1">
      <c r="B5200" s="403" t="s">
        <v>10974</v>
      </c>
      <c r="C5200" s="404" t="s">
        <v>10975</v>
      </c>
      <c r="D5200" s="404" t="s">
        <v>10960</v>
      </c>
      <c r="E5200" s="404" t="s">
        <v>10961</v>
      </c>
      <c r="F5200" s="404" t="s">
        <v>2096</v>
      </c>
      <c r="G5200" s="367" t="s">
        <v>5185</v>
      </c>
      <c r="H5200" s="400" t="s">
        <v>5186</v>
      </c>
    </row>
    <row r="5201" spans="2:8" s="41" customFormat="1">
      <c r="B5201" s="403" t="s">
        <v>10976</v>
      </c>
      <c r="C5201" s="404" t="s">
        <v>10977</v>
      </c>
      <c r="D5201" s="404" t="s">
        <v>10960</v>
      </c>
      <c r="E5201" s="404" t="s">
        <v>10961</v>
      </c>
      <c r="F5201" s="404" t="s">
        <v>2096</v>
      </c>
      <c r="G5201" s="367" t="s">
        <v>5333</v>
      </c>
      <c r="H5201" s="400" t="s">
        <v>5108</v>
      </c>
    </row>
    <row r="5202" spans="2:8" s="41" customFormat="1">
      <c r="B5202" s="403" t="s">
        <v>10978</v>
      </c>
      <c r="C5202" s="404" t="s">
        <v>10979</v>
      </c>
      <c r="D5202" s="404" t="s">
        <v>10960</v>
      </c>
      <c r="E5202" s="404" t="s">
        <v>10961</v>
      </c>
      <c r="F5202" s="404" t="s">
        <v>2096</v>
      </c>
      <c r="G5202" s="367" t="s">
        <v>5333</v>
      </c>
      <c r="H5202" s="400" t="s">
        <v>5108</v>
      </c>
    </row>
    <row r="5203" spans="2:8" s="41" customFormat="1">
      <c r="B5203" s="403" t="s">
        <v>10980</v>
      </c>
      <c r="C5203" s="404" t="s">
        <v>10981</v>
      </c>
      <c r="D5203" s="404" t="s">
        <v>10960</v>
      </c>
      <c r="E5203" s="404" t="s">
        <v>10961</v>
      </c>
      <c r="F5203" s="404" t="s">
        <v>2096</v>
      </c>
      <c r="G5203" s="367" t="s">
        <v>5333</v>
      </c>
      <c r="H5203" s="400" t="s">
        <v>5108</v>
      </c>
    </row>
    <row r="5204" spans="2:8" s="41" customFormat="1">
      <c r="B5204" s="403" t="s">
        <v>10982</v>
      </c>
      <c r="C5204" s="404" t="s">
        <v>10983</v>
      </c>
      <c r="D5204" s="404" t="s">
        <v>10960</v>
      </c>
      <c r="E5204" s="404" t="s">
        <v>10961</v>
      </c>
      <c r="F5204" s="404" t="s">
        <v>2096</v>
      </c>
      <c r="G5204" s="367" t="s">
        <v>5185</v>
      </c>
      <c r="H5204" s="400" t="s">
        <v>5186</v>
      </c>
    </row>
    <row r="5205" spans="2:8" s="41" customFormat="1">
      <c r="B5205" s="403" t="s">
        <v>10984</v>
      </c>
      <c r="C5205" s="404" t="s">
        <v>10985</v>
      </c>
      <c r="D5205" s="404" t="s">
        <v>10960</v>
      </c>
      <c r="E5205" s="404" t="s">
        <v>10961</v>
      </c>
      <c r="F5205" s="404" t="s">
        <v>2096</v>
      </c>
      <c r="G5205" s="367" t="s">
        <v>5333</v>
      </c>
      <c r="H5205" s="400" t="s">
        <v>5108</v>
      </c>
    </row>
    <row r="5206" spans="2:8" s="41" customFormat="1">
      <c r="B5206" s="403" t="s">
        <v>10986</v>
      </c>
      <c r="C5206" s="404" t="s">
        <v>10987</v>
      </c>
      <c r="D5206" s="404" t="s">
        <v>10960</v>
      </c>
      <c r="E5206" s="404" t="s">
        <v>10961</v>
      </c>
      <c r="F5206" s="404" t="s">
        <v>2096</v>
      </c>
      <c r="G5206" s="367" t="s">
        <v>5333</v>
      </c>
      <c r="H5206" s="400" t="s">
        <v>5108</v>
      </c>
    </row>
    <row r="5207" spans="2:8" s="41" customFormat="1">
      <c r="B5207" s="403" t="s">
        <v>10988</v>
      </c>
      <c r="C5207" s="404" t="s">
        <v>10989</v>
      </c>
      <c r="D5207" s="404" t="s">
        <v>10960</v>
      </c>
      <c r="E5207" s="404" t="s">
        <v>10961</v>
      </c>
      <c r="F5207" s="404" t="s">
        <v>2096</v>
      </c>
      <c r="G5207" s="367" t="s">
        <v>5333</v>
      </c>
      <c r="H5207" s="400" t="s">
        <v>5108</v>
      </c>
    </row>
    <row r="5208" spans="2:8" s="41" customFormat="1">
      <c r="B5208" s="403" t="s">
        <v>10990</v>
      </c>
      <c r="C5208" s="404" t="s">
        <v>10991</v>
      </c>
      <c r="D5208" s="404" t="s">
        <v>10992</v>
      </c>
      <c r="E5208" s="404" t="s">
        <v>10993</v>
      </c>
      <c r="F5208" s="404" t="s">
        <v>2096</v>
      </c>
      <c r="G5208" s="367" t="s">
        <v>5133</v>
      </c>
      <c r="H5208" s="400" t="s">
        <v>5108</v>
      </c>
    </row>
    <row r="5209" spans="2:8" s="41" customFormat="1">
      <c r="B5209" s="403" t="s">
        <v>10994</v>
      </c>
      <c r="C5209" s="404" t="s">
        <v>10995</v>
      </c>
      <c r="D5209" s="404" t="s">
        <v>10992</v>
      </c>
      <c r="E5209" s="404" t="s">
        <v>10993</v>
      </c>
      <c r="F5209" s="404" t="s">
        <v>2096</v>
      </c>
      <c r="G5209" s="367" t="s">
        <v>5133</v>
      </c>
      <c r="H5209" s="400" t="s">
        <v>5108</v>
      </c>
    </row>
    <row r="5210" spans="2:8" s="41" customFormat="1">
      <c r="B5210" s="403" t="s">
        <v>10996</v>
      </c>
      <c r="C5210" s="404" t="s">
        <v>10997</v>
      </c>
      <c r="D5210" s="404" t="s">
        <v>10992</v>
      </c>
      <c r="E5210" s="404" t="s">
        <v>10993</v>
      </c>
      <c r="F5210" s="404" t="s">
        <v>2096</v>
      </c>
      <c r="G5210" s="367" t="s">
        <v>5133</v>
      </c>
      <c r="H5210" s="400" t="s">
        <v>5108</v>
      </c>
    </row>
    <row r="5211" spans="2:8" s="41" customFormat="1">
      <c r="B5211" s="403" t="s">
        <v>10998</v>
      </c>
      <c r="C5211" s="404" t="s">
        <v>10999</v>
      </c>
      <c r="D5211" s="404" t="s">
        <v>10992</v>
      </c>
      <c r="E5211" s="404" t="s">
        <v>10993</v>
      </c>
      <c r="F5211" s="404" t="s">
        <v>2096</v>
      </c>
      <c r="G5211" s="367" t="s">
        <v>5185</v>
      </c>
      <c r="H5211" s="400" t="s">
        <v>5186</v>
      </c>
    </row>
    <row r="5212" spans="2:8" s="41" customFormat="1">
      <c r="B5212" s="403" t="s">
        <v>11000</v>
      </c>
      <c r="C5212" s="404" t="s">
        <v>11001</v>
      </c>
      <c r="D5212" s="404" t="s">
        <v>10992</v>
      </c>
      <c r="E5212" s="404" t="s">
        <v>10993</v>
      </c>
      <c r="F5212" s="404" t="s">
        <v>2096</v>
      </c>
      <c r="G5212" s="367" t="s">
        <v>5133</v>
      </c>
      <c r="H5212" s="400" t="s">
        <v>5108</v>
      </c>
    </row>
    <row r="5213" spans="2:8" s="41" customFormat="1">
      <c r="B5213" s="403" t="s">
        <v>11002</v>
      </c>
      <c r="C5213" s="404" t="s">
        <v>11003</v>
      </c>
      <c r="D5213" s="404" t="s">
        <v>10992</v>
      </c>
      <c r="E5213" s="404" t="s">
        <v>10993</v>
      </c>
      <c r="F5213" s="404" t="s">
        <v>2096</v>
      </c>
      <c r="G5213" s="367" t="s">
        <v>5185</v>
      </c>
      <c r="H5213" s="400" t="s">
        <v>5186</v>
      </c>
    </row>
    <row r="5214" spans="2:8" s="41" customFormat="1">
      <c r="B5214" s="403" t="s">
        <v>11004</v>
      </c>
      <c r="C5214" s="404" t="s">
        <v>11005</v>
      </c>
      <c r="D5214" s="404" t="s">
        <v>10992</v>
      </c>
      <c r="E5214" s="404" t="s">
        <v>10993</v>
      </c>
      <c r="F5214" s="404" t="s">
        <v>2096</v>
      </c>
      <c r="G5214" s="367" t="s">
        <v>5185</v>
      </c>
      <c r="H5214" s="400" t="s">
        <v>5186</v>
      </c>
    </row>
    <row r="5215" spans="2:8" s="41" customFormat="1">
      <c r="B5215" s="403" t="s">
        <v>11006</v>
      </c>
      <c r="C5215" s="404" t="s">
        <v>11007</v>
      </c>
      <c r="D5215" s="404" t="s">
        <v>10992</v>
      </c>
      <c r="E5215" s="404" t="s">
        <v>10993</v>
      </c>
      <c r="F5215" s="404" t="s">
        <v>2096</v>
      </c>
      <c r="G5215" s="367" t="s">
        <v>5133</v>
      </c>
      <c r="H5215" s="400" t="s">
        <v>5108</v>
      </c>
    </row>
    <row r="5216" spans="2:8" s="41" customFormat="1">
      <c r="B5216" s="403" t="s">
        <v>11008</v>
      </c>
      <c r="C5216" s="404" t="s">
        <v>11009</v>
      </c>
      <c r="D5216" s="404" t="s">
        <v>10992</v>
      </c>
      <c r="E5216" s="404" t="s">
        <v>10993</v>
      </c>
      <c r="F5216" s="404" t="s">
        <v>2096</v>
      </c>
      <c r="G5216" s="367" t="s">
        <v>5185</v>
      </c>
      <c r="H5216" s="400" t="s">
        <v>5186</v>
      </c>
    </row>
    <row r="5217" spans="2:8" s="41" customFormat="1">
      <c r="B5217" s="403" t="s">
        <v>11010</v>
      </c>
      <c r="C5217" s="404" t="s">
        <v>11011</v>
      </c>
      <c r="D5217" s="404" t="s">
        <v>10992</v>
      </c>
      <c r="E5217" s="404" t="s">
        <v>10993</v>
      </c>
      <c r="F5217" s="404" t="s">
        <v>2096</v>
      </c>
      <c r="G5217" s="367" t="s">
        <v>5133</v>
      </c>
      <c r="H5217" s="400" t="s">
        <v>5108</v>
      </c>
    </row>
    <row r="5218" spans="2:8" s="41" customFormat="1">
      <c r="B5218" s="403" t="s">
        <v>11012</v>
      </c>
      <c r="C5218" s="404" t="s">
        <v>11013</v>
      </c>
      <c r="D5218" s="404" t="s">
        <v>10992</v>
      </c>
      <c r="E5218" s="404" t="s">
        <v>10993</v>
      </c>
      <c r="F5218" s="404" t="s">
        <v>2096</v>
      </c>
      <c r="G5218" s="367" t="s">
        <v>5133</v>
      </c>
      <c r="H5218" s="400" t="s">
        <v>5108</v>
      </c>
    </row>
    <row r="5219" spans="2:8" s="41" customFormat="1">
      <c r="B5219" s="403" t="s">
        <v>11014</v>
      </c>
      <c r="C5219" s="404" t="s">
        <v>11015</v>
      </c>
      <c r="D5219" s="404" t="s">
        <v>10992</v>
      </c>
      <c r="E5219" s="404" t="s">
        <v>10993</v>
      </c>
      <c r="F5219" s="404" t="s">
        <v>2096</v>
      </c>
      <c r="G5219" s="367" t="s">
        <v>5133</v>
      </c>
      <c r="H5219" s="400" t="s">
        <v>5108</v>
      </c>
    </row>
    <row r="5220" spans="2:8" s="41" customFormat="1">
      <c r="B5220" s="403" t="s">
        <v>11016</v>
      </c>
      <c r="C5220" s="404" t="s">
        <v>11017</v>
      </c>
      <c r="D5220" s="404" t="s">
        <v>10992</v>
      </c>
      <c r="E5220" s="404" t="s">
        <v>10993</v>
      </c>
      <c r="F5220" s="404" t="s">
        <v>2096</v>
      </c>
      <c r="G5220" s="367" t="s">
        <v>5133</v>
      </c>
      <c r="H5220" s="400" t="s">
        <v>5108</v>
      </c>
    </row>
    <row r="5221" spans="2:8" s="41" customFormat="1">
      <c r="B5221" s="403" t="s">
        <v>11018</v>
      </c>
      <c r="C5221" s="404" t="s">
        <v>11019</v>
      </c>
      <c r="D5221" s="404" t="s">
        <v>10992</v>
      </c>
      <c r="E5221" s="404" t="s">
        <v>10993</v>
      </c>
      <c r="F5221" s="404" t="s">
        <v>2096</v>
      </c>
      <c r="G5221" s="367" t="s">
        <v>5133</v>
      </c>
      <c r="H5221" s="400" t="s">
        <v>5108</v>
      </c>
    </row>
    <row r="5222" spans="2:8" s="41" customFormat="1">
      <c r="B5222" s="403" t="s">
        <v>11020</v>
      </c>
      <c r="C5222" s="404" t="s">
        <v>11021</v>
      </c>
      <c r="D5222" s="404" t="s">
        <v>11022</v>
      </c>
      <c r="E5222" s="404" t="s">
        <v>11023</v>
      </c>
      <c r="F5222" s="404" t="s">
        <v>5750</v>
      </c>
      <c r="G5222" s="367" t="s">
        <v>5133</v>
      </c>
      <c r="H5222" s="400" t="s">
        <v>5108</v>
      </c>
    </row>
    <row r="5223" spans="2:8" s="41" customFormat="1">
      <c r="B5223" s="403" t="s">
        <v>11024</v>
      </c>
      <c r="C5223" s="404" t="s">
        <v>11025</v>
      </c>
      <c r="D5223" s="404" t="s">
        <v>11022</v>
      </c>
      <c r="E5223" s="404" t="s">
        <v>11023</v>
      </c>
      <c r="F5223" s="404" t="s">
        <v>5750</v>
      </c>
      <c r="G5223" s="367" t="s">
        <v>5185</v>
      </c>
      <c r="H5223" s="400" t="s">
        <v>5186</v>
      </c>
    </row>
    <row r="5224" spans="2:8" s="41" customFormat="1">
      <c r="B5224" s="403" t="s">
        <v>11026</v>
      </c>
      <c r="C5224" s="404" t="s">
        <v>11027</v>
      </c>
      <c r="D5224" s="404" t="s">
        <v>11022</v>
      </c>
      <c r="E5224" s="404" t="s">
        <v>11023</v>
      </c>
      <c r="F5224" s="404" t="s">
        <v>5750</v>
      </c>
      <c r="G5224" s="367" t="s">
        <v>5133</v>
      </c>
      <c r="H5224" s="400" t="s">
        <v>5108</v>
      </c>
    </row>
    <row r="5225" spans="2:8" s="41" customFormat="1">
      <c r="B5225" s="403" t="s">
        <v>11028</v>
      </c>
      <c r="C5225" s="404" t="s">
        <v>11029</v>
      </c>
      <c r="D5225" s="404" t="s">
        <v>11022</v>
      </c>
      <c r="E5225" s="404" t="s">
        <v>11023</v>
      </c>
      <c r="F5225" s="404" t="s">
        <v>5750</v>
      </c>
      <c r="G5225" s="367" t="s">
        <v>5133</v>
      </c>
      <c r="H5225" s="400" t="s">
        <v>5108</v>
      </c>
    </row>
    <row r="5226" spans="2:8" s="41" customFormat="1">
      <c r="B5226" s="403" t="s">
        <v>11030</v>
      </c>
      <c r="C5226" s="404" t="s">
        <v>11031</v>
      </c>
      <c r="D5226" s="404" t="s">
        <v>11022</v>
      </c>
      <c r="E5226" s="404" t="s">
        <v>11023</v>
      </c>
      <c r="F5226" s="404" t="s">
        <v>5750</v>
      </c>
      <c r="G5226" s="367" t="s">
        <v>5185</v>
      </c>
      <c r="H5226" s="400" t="s">
        <v>5186</v>
      </c>
    </row>
    <row r="5227" spans="2:8" s="41" customFormat="1">
      <c r="B5227" s="403" t="s">
        <v>11032</v>
      </c>
      <c r="C5227" s="404" t="s">
        <v>11033</v>
      </c>
      <c r="D5227" s="404" t="s">
        <v>11022</v>
      </c>
      <c r="E5227" s="404" t="s">
        <v>11023</v>
      </c>
      <c r="F5227" s="404" t="s">
        <v>5750</v>
      </c>
      <c r="G5227" s="367" t="s">
        <v>5185</v>
      </c>
      <c r="H5227" s="400" t="s">
        <v>5186</v>
      </c>
    </row>
    <row r="5228" spans="2:8" s="41" customFormat="1">
      <c r="B5228" s="403" t="s">
        <v>11034</v>
      </c>
      <c r="C5228" s="404" t="s">
        <v>11035</v>
      </c>
      <c r="D5228" s="404" t="s">
        <v>11022</v>
      </c>
      <c r="E5228" s="404" t="s">
        <v>11023</v>
      </c>
      <c r="F5228" s="404" t="s">
        <v>5750</v>
      </c>
      <c r="G5228" s="367" t="s">
        <v>5133</v>
      </c>
      <c r="H5228" s="400" t="s">
        <v>5108</v>
      </c>
    </row>
    <row r="5229" spans="2:8" s="41" customFormat="1">
      <c r="B5229" s="403" t="s">
        <v>11036</v>
      </c>
      <c r="C5229" s="404" t="s">
        <v>11037</v>
      </c>
      <c r="D5229" s="404" t="s">
        <v>11022</v>
      </c>
      <c r="E5229" s="404" t="s">
        <v>11023</v>
      </c>
      <c r="F5229" s="404" t="s">
        <v>5750</v>
      </c>
      <c r="G5229" s="367" t="s">
        <v>5133</v>
      </c>
      <c r="H5229" s="400" t="s">
        <v>5108</v>
      </c>
    </row>
    <row r="5230" spans="2:8" s="41" customFormat="1">
      <c r="B5230" s="403" t="s">
        <v>11038</v>
      </c>
      <c r="C5230" s="404" t="s">
        <v>11039</v>
      </c>
      <c r="D5230" s="404" t="s">
        <v>11022</v>
      </c>
      <c r="E5230" s="404" t="s">
        <v>11023</v>
      </c>
      <c r="F5230" s="404" t="s">
        <v>5750</v>
      </c>
      <c r="G5230" s="367" t="s">
        <v>5185</v>
      </c>
      <c r="H5230" s="400" t="s">
        <v>5186</v>
      </c>
    </row>
    <row r="5231" spans="2:8" s="41" customFormat="1">
      <c r="B5231" s="403" t="s">
        <v>11040</v>
      </c>
      <c r="C5231" s="404" t="s">
        <v>11041</v>
      </c>
      <c r="D5231" s="404" t="s">
        <v>11022</v>
      </c>
      <c r="E5231" s="404" t="s">
        <v>11023</v>
      </c>
      <c r="F5231" s="404" t="s">
        <v>5750</v>
      </c>
      <c r="G5231" s="367" t="s">
        <v>5185</v>
      </c>
      <c r="H5231" s="400" t="s">
        <v>5186</v>
      </c>
    </row>
    <row r="5232" spans="2:8" s="41" customFormat="1">
      <c r="B5232" s="403" t="s">
        <v>11042</v>
      </c>
      <c r="C5232" s="404" t="s">
        <v>11043</v>
      </c>
      <c r="D5232" s="404" t="s">
        <v>11022</v>
      </c>
      <c r="E5232" s="404" t="s">
        <v>11023</v>
      </c>
      <c r="F5232" s="404" t="s">
        <v>5750</v>
      </c>
      <c r="G5232" s="367" t="s">
        <v>5185</v>
      </c>
      <c r="H5232" s="400" t="s">
        <v>5186</v>
      </c>
    </row>
    <row r="5233" spans="2:8" s="41" customFormat="1">
      <c r="B5233" s="403" t="s">
        <v>11044</v>
      </c>
      <c r="C5233" s="404" t="s">
        <v>11045</v>
      </c>
      <c r="D5233" s="404" t="s">
        <v>11046</v>
      </c>
      <c r="E5233" s="404" t="s">
        <v>11047</v>
      </c>
      <c r="F5233" s="404" t="s">
        <v>5750</v>
      </c>
      <c r="G5233" s="367" t="s">
        <v>5107</v>
      </c>
      <c r="H5233" s="400" t="s">
        <v>5108</v>
      </c>
    </row>
    <row r="5234" spans="2:8" s="41" customFormat="1">
      <c r="B5234" s="403" t="s">
        <v>11048</v>
      </c>
      <c r="C5234" s="404" t="s">
        <v>11049</v>
      </c>
      <c r="D5234" s="404" t="s">
        <v>11046</v>
      </c>
      <c r="E5234" s="404" t="s">
        <v>11047</v>
      </c>
      <c r="F5234" s="404" t="s">
        <v>5750</v>
      </c>
      <c r="G5234" s="367" t="s">
        <v>5107</v>
      </c>
      <c r="H5234" s="400" t="s">
        <v>5108</v>
      </c>
    </row>
    <row r="5235" spans="2:8" s="41" customFormat="1">
      <c r="B5235" s="403" t="s">
        <v>11050</v>
      </c>
      <c r="C5235" s="404" t="s">
        <v>11051</v>
      </c>
      <c r="D5235" s="404" t="s">
        <v>11046</v>
      </c>
      <c r="E5235" s="404" t="s">
        <v>11047</v>
      </c>
      <c r="F5235" s="404" t="s">
        <v>5750</v>
      </c>
      <c r="G5235" s="367" t="s">
        <v>5107</v>
      </c>
      <c r="H5235" s="400" t="s">
        <v>5108</v>
      </c>
    </row>
    <row r="5236" spans="2:8" s="41" customFormat="1">
      <c r="B5236" s="403" t="s">
        <v>11052</v>
      </c>
      <c r="C5236" s="404" t="s">
        <v>11053</v>
      </c>
      <c r="D5236" s="404" t="s">
        <v>11046</v>
      </c>
      <c r="E5236" s="404" t="s">
        <v>11047</v>
      </c>
      <c r="F5236" s="404" t="s">
        <v>5750</v>
      </c>
      <c r="G5236" s="367" t="s">
        <v>5107</v>
      </c>
      <c r="H5236" s="400" t="s">
        <v>5108</v>
      </c>
    </row>
    <row r="5237" spans="2:8" s="41" customFormat="1">
      <c r="B5237" s="403" t="s">
        <v>11054</v>
      </c>
      <c r="C5237" s="404" t="s">
        <v>11055</v>
      </c>
      <c r="D5237" s="404" t="s">
        <v>11046</v>
      </c>
      <c r="E5237" s="404" t="s">
        <v>11047</v>
      </c>
      <c r="F5237" s="404" t="s">
        <v>5750</v>
      </c>
      <c r="G5237" s="367" t="s">
        <v>5185</v>
      </c>
      <c r="H5237" s="400" t="s">
        <v>5186</v>
      </c>
    </row>
    <row r="5238" spans="2:8" s="41" customFormat="1">
      <c r="B5238" s="403" t="s">
        <v>11056</v>
      </c>
      <c r="C5238" s="404" t="s">
        <v>11057</v>
      </c>
      <c r="D5238" s="404" t="s">
        <v>11046</v>
      </c>
      <c r="E5238" s="404" t="s">
        <v>11047</v>
      </c>
      <c r="F5238" s="404" t="s">
        <v>5750</v>
      </c>
      <c r="G5238" s="367" t="s">
        <v>5185</v>
      </c>
      <c r="H5238" s="400" t="s">
        <v>5186</v>
      </c>
    </row>
    <row r="5239" spans="2:8" s="41" customFormat="1">
      <c r="B5239" s="403" t="s">
        <v>11058</v>
      </c>
      <c r="C5239" s="404" t="s">
        <v>11059</v>
      </c>
      <c r="D5239" s="404" t="s">
        <v>11046</v>
      </c>
      <c r="E5239" s="404" t="s">
        <v>11047</v>
      </c>
      <c r="F5239" s="404" t="s">
        <v>5750</v>
      </c>
      <c r="G5239" s="367" t="s">
        <v>5107</v>
      </c>
      <c r="H5239" s="400" t="s">
        <v>5108</v>
      </c>
    </row>
    <row r="5240" spans="2:8" s="41" customFormat="1">
      <c r="B5240" s="403" t="s">
        <v>11060</v>
      </c>
      <c r="C5240" s="404" t="s">
        <v>11061</v>
      </c>
      <c r="D5240" s="404" t="s">
        <v>11046</v>
      </c>
      <c r="E5240" s="404" t="s">
        <v>11047</v>
      </c>
      <c r="F5240" s="404" t="s">
        <v>5750</v>
      </c>
      <c r="G5240" s="367" t="s">
        <v>5185</v>
      </c>
      <c r="H5240" s="400" t="s">
        <v>5186</v>
      </c>
    </row>
    <row r="5241" spans="2:8" s="41" customFormat="1">
      <c r="B5241" s="403" t="s">
        <v>11062</v>
      </c>
      <c r="C5241" s="404" t="s">
        <v>11063</v>
      </c>
      <c r="D5241" s="404" t="s">
        <v>11046</v>
      </c>
      <c r="E5241" s="404" t="s">
        <v>11047</v>
      </c>
      <c r="F5241" s="404" t="s">
        <v>5750</v>
      </c>
      <c r="G5241" s="367" t="s">
        <v>5107</v>
      </c>
      <c r="H5241" s="400" t="s">
        <v>5108</v>
      </c>
    </row>
    <row r="5242" spans="2:8" s="41" customFormat="1">
      <c r="B5242" s="403" t="s">
        <v>11064</v>
      </c>
      <c r="C5242" s="404" t="s">
        <v>11065</v>
      </c>
      <c r="D5242" s="404" t="s">
        <v>11046</v>
      </c>
      <c r="E5242" s="404" t="s">
        <v>11047</v>
      </c>
      <c r="F5242" s="404" t="s">
        <v>5750</v>
      </c>
      <c r="G5242" s="367" t="s">
        <v>5107</v>
      </c>
      <c r="H5242" s="400" t="s">
        <v>5108</v>
      </c>
    </row>
    <row r="5243" spans="2:8" s="41" customFormat="1">
      <c r="B5243" s="403" t="s">
        <v>11066</v>
      </c>
      <c r="C5243" s="404" t="s">
        <v>11067</v>
      </c>
      <c r="D5243" s="404" t="s">
        <v>11046</v>
      </c>
      <c r="E5243" s="404" t="s">
        <v>11047</v>
      </c>
      <c r="F5243" s="404" t="s">
        <v>5750</v>
      </c>
      <c r="G5243" s="367" t="s">
        <v>5185</v>
      </c>
      <c r="H5243" s="400" t="s">
        <v>5186</v>
      </c>
    </row>
    <row r="5244" spans="2:8" s="41" customFormat="1">
      <c r="B5244" s="403" t="s">
        <v>11068</v>
      </c>
      <c r="C5244" s="404" t="s">
        <v>11069</v>
      </c>
      <c r="D5244" s="404" t="s">
        <v>11046</v>
      </c>
      <c r="E5244" s="404" t="s">
        <v>11047</v>
      </c>
      <c r="F5244" s="404" t="s">
        <v>5750</v>
      </c>
      <c r="G5244" s="367" t="s">
        <v>5185</v>
      </c>
      <c r="H5244" s="400" t="s">
        <v>5186</v>
      </c>
    </row>
    <row r="5245" spans="2:8" s="41" customFormat="1">
      <c r="B5245" s="403" t="s">
        <v>11070</v>
      </c>
      <c r="C5245" s="404" t="s">
        <v>11071</v>
      </c>
      <c r="D5245" s="404" t="s">
        <v>11046</v>
      </c>
      <c r="E5245" s="404" t="s">
        <v>11047</v>
      </c>
      <c r="F5245" s="404" t="s">
        <v>5750</v>
      </c>
      <c r="G5245" s="367" t="s">
        <v>5185</v>
      </c>
      <c r="H5245" s="400" t="s">
        <v>5186</v>
      </c>
    </row>
    <row r="5246" spans="2:8" s="41" customFormat="1">
      <c r="B5246" s="403" t="s">
        <v>11072</v>
      </c>
      <c r="C5246" s="404" t="s">
        <v>11073</v>
      </c>
      <c r="D5246" s="404" t="s">
        <v>11046</v>
      </c>
      <c r="E5246" s="404" t="s">
        <v>11047</v>
      </c>
      <c r="F5246" s="404" t="s">
        <v>5750</v>
      </c>
      <c r="G5246" s="367" t="s">
        <v>5185</v>
      </c>
      <c r="H5246" s="400" t="s">
        <v>5186</v>
      </c>
    </row>
    <row r="5247" spans="2:8" s="41" customFormat="1">
      <c r="B5247" s="403" t="s">
        <v>11074</v>
      </c>
      <c r="C5247" s="404" t="s">
        <v>11075</v>
      </c>
      <c r="D5247" s="404" t="s">
        <v>11046</v>
      </c>
      <c r="E5247" s="404" t="s">
        <v>11047</v>
      </c>
      <c r="F5247" s="404" t="s">
        <v>5750</v>
      </c>
      <c r="G5247" s="367" t="s">
        <v>5185</v>
      </c>
      <c r="H5247" s="400" t="s">
        <v>5186</v>
      </c>
    </row>
    <row r="5248" spans="2:8" s="41" customFormat="1">
      <c r="B5248" s="403" t="s">
        <v>11076</v>
      </c>
      <c r="C5248" s="404" t="s">
        <v>11077</v>
      </c>
      <c r="D5248" s="404" t="s">
        <v>11046</v>
      </c>
      <c r="E5248" s="404" t="s">
        <v>11047</v>
      </c>
      <c r="F5248" s="404" t="s">
        <v>5750</v>
      </c>
      <c r="G5248" s="367" t="s">
        <v>5185</v>
      </c>
      <c r="H5248" s="400" t="s">
        <v>5186</v>
      </c>
    </row>
    <row r="5249" spans="2:8" s="41" customFormat="1">
      <c r="B5249" s="403" t="s">
        <v>11078</v>
      </c>
      <c r="C5249" s="404" t="s">
        <v>11079</v>
      </c>
      <c r="D5249" s="404" t="s">
        <v>11046</v>
      </c>
      <c r="E5249" s="404" t="s">
        <v>11047</v>
      </c>
      <c r="F5249" s="404" t="s">
        <v>5750</v>
      </c>
      <c r="G5249" s="367" t="s">
        <v>5133</v>
      </c>
      <c r="H5249" s="400" t="s">
        <v>5108</v>
      </c>
    </row>
    <row r="5250" spans="2:8" s="41" customFormat="1">
      <c r="B5250" s="403" t="s">
        <v>11080</v>
      </c>
      <c r="C5250" s="404" t="s">
        <v>11081</v>
      </c>
      <c r="D5250" s="404" t="s">
        <v>11046</v>
      </c>
      <c r="E5250" s="404" t="s">
        <v>11047</v>
      </c>
      <c r="F5250" s="404" t="s">
        <v>5750</v>
      </c>
      <c r="G5250" s="367" t="s">
        <v>5133</v>
      </c>
      <c r="H5250" s="400" t="s">
        <v>5108</v>
      </c>
    </row>
    <row r="5251" spans="2:8" s="41" customFormat="1">
      <c r="B5251" s="403" t="s">
        <v>11082</v>
      </c>
      <c r="C5251" s="404" t="s">
        <v>11083</v>
      </c>
      <c r="D5251" s="404" t="s">
        <v>11046</v>
      </c>
      <c r="E5251" s="404" t="s">
        <v>11047</v>
      </c>
      <c r="F5251" s="404" t="s">
        <v>5750</v>
      </c>
      <c r="G5251" s="367" t="s">
        <v>5133</v>
      </c>
      <c r="H5251" s="400" t="s">
        <v>5108</v>
      </c>
    </row>
    <row r="5252" spans="2:8" s="41" customFormat="1">
      <c r="B5252" s="403" t="s">
        <v>11084</v>
      </c>
      <c r="C5252" s="404" t="s">
        <v>11085</v>
      </c>
      <c r="D5252" s="404" t="s">
        <v>11046</v>
      </c>
      <c r="E5252" s="404" t="s">
        <v>11047</v>
      </c>
      <c r="F5252" s="404" t="s">
        <v>5750</v>
      </c>
      <c r="G5252" s="367" t="s">
        <v>5133</v>
      </c>
      <c r="H5252" s="400" t="s">
        <v>5108</v>
      </c>
    </row>
    <row r="5253" spans="2:8" s="41" customFormat="1">
      <c r="B5253" s="403" t="s">
        <v>11086</v>
      </c>
      <c r="C5253" s="404" t="s">
        <v>11087</v>
      </c>
      <c r="D5253" s="404" t="s">
        <v>11046</v>
      </c>
      <c r="E5253" s="404" t="s">
        <v>11047</v>
      </c>
      <c r="F5253" s="404" t="s">
        <v>5750</v>
      </c>
      <c r="G5253" s="367" t="s">
        <v>5133</v>
      </c>
      <c r="H5253" s="400" t="s">
        <v>5108</v>
      </c>
    </row>
    <row r="5254" spans="2:8" s="41" customFormat="1">
      <c r="B5254" s="403" t="s">
        <v>11088</v>
      </c>
      <c r="C5254" s="404" t="s">
        <v>11089</v>
      </c>
      <c r="D5254" s="404" t="s">
        <v>11046</v>
      </c>
      <c r="E5254" s="404" t="s">
        <v>11047</v>
      </c>
      <c r="F5254" s="404" t="s">
        <v>5750</v>
      </c>
      <c r="G5254" s="367" t="s">
        <v>5185</v>
      </c>
      <c r="H5254" s="400" t="s">
        <v>5186</v>
      </c>
    </row>
    <row r="5255" spans="2:8" s="41" customFormat="1">
      <c r="B5255" s="403" t="s">
        <v>11090</v>
      </c>
      <c r="C5255" s="404" t="s">
        <v>11091</v>
      </c>
      <c r="D5255" s="404" t="s">
        <v>11092</v>
      </c>
      <c r="E5255" s="404" t="s">
        <v>11093</v>
      </c>
      <c r="F5255" s="404" t="s">
        <v>5750</v>
      </c>
      <c r="G5255" s="367" t="s">
        <v>5185</v>
      </c>
      <c r="H5255" s="400" t="s">
        <v>5186</v>
      </c>
    </row>
    <row r="5256" spans="2:8" s="41" customFormat="1">
      <c r="B5256" s="403" t="s">
        <v>11094</v>
      </c>
      <c r="C5256" s="404" t="s">
        <v>11095</v>
      </c>
      <c r="D5256" s="404" t="s">
        <v>11092</v>
      </c>
      <c r="E5256" s="404" t="s">
        <v>11093</v>
      </c>
      <c r="F5256" s="404" t="s">
        <v>5750</v>
      </c>
      <c r="G5256" s="367" t="s">
        <v>5185</v>
      </c>
      <c r="H5256" s="400" t="s">
        <v>5186</v>
      </c>
    </row>
    <row r="5257" spans="2:8" s="41" customFormat="1">
      <c r="B5257" s="403" t="s">
        <v>11096</v>
      </c>
      <c r="C5257" s="404" t="s">
        <v>11097</v>
      </c>
      <c r="D5257" s="404" t="s">
        <v>11092</v>
      </c>
      <c r="E5257" s="404" t="s">
        <v>11093</v>
      </c>
      <c r="F5257" s="404" t="s">
        <v>5750</v>
      </c>
      <c r="G5257" s="367" t="s">
        <v>5185</v>
      </c>
      <c r="H5257" s="400" t="s">
        <v>5186</v>
      </c>
    </row>
    <row r="5258" spans="2:8" s="41" customFormat="1">
      <c r="B5258" s="403" t="s">
        <v>11098</v>
      </c>
      <c r="C5258" s="404" t="s">
        <v>11099</v>
      </c>
      <c r="D5258" s="404" t="s">
        <v>11092</v>
      </c>
      <c r="E5258" s="404" t="s">
        <v>11093</v>
      </c>
      <c r="F5258" s="404" t="s">
        <v>5750</v>
      </c>
      <c r="G5258" s="367" t="s">
        <v>5185</v>
      </c>
      <c r="H5258" s="400" t="s">
        <v>5186</v>
      </c>
    </row>
    <row r="5259" spans="2:8" s="41" customFormat="1">
      <c r="B5259" s="403" t="s">
        <v>11100</v>
      </c>
      <c r="C5259" s="404" t="s">
        <v>11101</v>
      </c>
      <c r="D5259" s="404" t="s">
        <v>11092</v>
      </c>
      <c r="E5259" s="404" t="s">
        <v>11093</v>
      </c>
      <c r="F5259" s="404" t="s">
        <v>5750</v>
      </c>
      <c r="G5259" s="367" t="s">
        <v>5185</v>
      </c>
      <c r="H5259" s="400" t="s">
        <v>5186</v>
      </c>
    </row>
    <row r="5260" spans="2:8" s="41" customFormat="1">
      <c r="B5260" s="403" t="s">
        <v>11102</v>
      </c>
      <c r="C5260" s="404" t="s">
        <v>11103</v>
      </c>
      <c r="D5260" s="404" t="s">
        <v>11092</v>
      </c>
      <c r="E5260" s="404" t="s">
        <v>11093</v>
      </c>
      <c r="F5260" s="404" t="s">
        <v>5750</v>
      </c>
      <c r="G5260" s="367" t="s">
        <v>5185</v>
      </c>
      <c r="H5260" s="400" t="s">
        <v>5186</v>
      </c>
    </row>
    <row r="5261" spans="2:8" s="41" customFormat="1">
      <c r="B5261" s="403" t="s">
        <v>11104</v>
      </c>
      <c r="C5261" s="404" t="s">
        <v>11105</v>
      </c>
      <c r="D5261" s="404" t="s">
        <v>11092</v>
      </c>
      <c r="E5261" s="404" t="s">
        <v>11093</v>
      </c>
      <c r="F5261" s="404" t="s">
        <v>5750</v>
      </c>
      <c r="G5261" s="367" t="s">
        <v>5182</v>
      </c>
      <c r="H5261" s="400" t="s">
        <v>5108</v>
      </c>
    </row>
    <row r="5262" spans="2:8" s="41" customFormat="1">
      <c r="B5262" s="403" t="s">
        <v>11106</v>
      </c>
      <c r="C5262" s="404" t="s">
        <v>11107</v>
      </c>
      <c r="D5262" s="404" t="s">
        <v>11092</v>
      </c>
      <c r="E5262" s="404" t="s">
        <v>11093</v>
      </c>
      <c r="F5262" s="404" t="s">
        <v>5750</v>
      </c>
      <c r="G5262" s="367" t="s">
        <v>5185</v>
      </c>
      <c r="H5262" s="400" t="s">
        <v>5186</v>
      </c>
    </row>
    <row r="5263" spans="2:8" s="41" customFormat="1">
      <c r="B5263" s="403" t="s">
        <v>11108</v>
      </c>
      <c r="C5263" s="404" t="s">
        <v>11109</v>
      </c>
      <c r="D5263" s="404" t="s">
        <v>11092</v>
      </c>
      <c r="E5263" s="404" t="s">
        <v>11093</v>
      </c>
      <c r="F5263" s="404" t="s">
        <v>5750</v>
      </c>
      <c r="G5263" s="367" t="s">
        <v>5185</v>
      </c>
      <c r="H5263" s="400" t="s">
        <v>5186</v>
      </c>
    </row>
    <row r="5264" spans="2:8" s="41" customFormat="1">
      <c r="B5264" s="403" t="s">
        <v>11110</v>
      </c>
      <c r="C5264" s="404" t="s">
        <v>11111</v>
      </c>
      <c r="D5264" s="404" t="s">
        <v>11112</v>
      </c>
      <c r="E5264" s="404" t="s">
        <v>11113</v>
      </c>
      <c r="F5264" s="404" t="s">
        <v>5750</v>
      </c>
      <c r="G5264" s="367" t="s">
        <v>5185</v>
      </c>
      <c r="H5264" s="400" t="s">
        <v>5186</v>
      </c>
    </row>
    <row r="5265" spans="2:8" s="41" customFormat="1">
      <c r="B5265" s="403" t="s">
        <v>11114</v>
      </c>
      <c r="C5265" s="404" t="s">
        <v>11115</v>
      </c>
      <c r="D5265" s="404" t="s">
        <v>11112</v>
      </c>
      <c r="E5265" s="404" t="s">
        <v>11113</v>
      </c>
      <c r="F5265" s="404" t="s">
        <v>5750</v>
      </c>
      <c r="G5265" s="367" t="s">
        <v>5133</v>
      </c>
      <c r="H5265" s="400" t="s">
        <v>5108</v>
      </c>
    </row>
    <row r="5266" spans="2:8" s="41" customFormat="1">
      <c r="B5266" s="403" t="s">
        <v>11116</v>
      </c>
      <c r="C5266" s="404" t="s">
        <v>11117</v>
      </c>
      <c r="D5266" s="404" t="s">
        <v>11112</v>
      </c>
      <c r="E5266" s="404" t="s">
        <v>11113</v>
      </c>
      <c r="F5266" s="404" t="s">
        <v>5750</v>
      </c>
      <c r="G5266" s="367" t="s">
        <v>5133</v>
      </c>
      <c r="H5266" s="400" t="s">
        <v>5108</v>
      </c>
    </row>
    <row r="5267" spans="2:8" s="41" customFormat="1">
      <c r="B5267" s="403" t="s">
        <v>11118</v>
      </c>
      <c r="C5267" s="404" t="s">
        <v>11119</v>
      </c>
      <c r="D5267" s="404" t="s">
        <v>11112</v>
      </c>
      <c r="E5267" s="404" t="s">
        <v>11113</v>
      </c>
      <c r="F5267" s="404" t="s">
        <v>5750</v>
      </c>
      <c r="G5267" s="367" t="s">
        <v>5185</v>
      </c>
      <c r="H5267" s="400" t="s">
        <v>5186</v>
      </c>
    </row>
    <row r="5268" spans="2:8" s="41" customFormat="1">
      <c r="B5268" s="403" t="s">
        <v>11120</v>
      </c>
      <c r="C5268" s="404" t="s">
        <v>11121</v>
      </c>
      <c r="D5268" s="404" t="s">
        <v>11112</v>
      </c>
      <c r="E5268" s="404" t="s">
        <v>11113</v>
      </c>
      <c r="F5268" s="404" t="s">
        <v>5750</v>
      </c>
      <c r="G5268" s="367" t="s">
        <v>5185</v>
      </c>
      <c r="H5268" s="400" t="s">
        <v>5186</v>
      </c>
    </row>
    <row r="5269" spans="2:8" s="41" customFormat="1">
      <c r="B5269" s="403" t="s">
        <v>11122</v>
      </c>
      <c r="C5269" s="404" t="s">
        <v>11123</v>
      </c>
      <c r="D5269" s="404" t="s">
        <v>11112</v>
      </c>
      <c r="E5269" s="404" t="s">
        <v>11113</v>
      </c>
      <c r="F5269" s="404" t="s">
        <v>5750</v>
      </c>
      <c r="G5269" s="367" t="s">
        <v>5182</v>
      </c>
      <c r="H5269" s="400" t="s">
        <v>5108</v>
      </c>
    </row>
    <row r="5270" spans="2:8" s="41" customFormat="1">
      <c r="B5270" s="403" t="s">
        <v>11124</v>
      </c>
      <c r="C5270" s="404" t="s">
        <v>11125</v>
      </c>
      <c r="D5270" s="404" t="s">
        <v>11112</v>
      </c>
      <c r="E5270" s="404" t="s">
        <v>11113</v>
      </c>
      <c r="F5270" s="404" t="s">
        <v>5750</v>
      </c>
      <c r="G5270" s="367" t="s">
        <v>5185</v>
      </c>
      <c r="H5270" s="400" t="s">
        <v>5186</v>
      </c>
    </row>
    <row r="5271" spans="2:8" s="41" customFormat="1">
      <c r="B5271" s="403" t="s">
        <v>11126</v>
      </c>
      <c r="C5271" s="404" t="s">
        <v>11127</v>
      </c>
      <c r="D5271" s="404" t="s">
        <v>11112</v>
      </c>
      <c r="E5271" s="404" t="s">
        <v>11113</v>
      </c>
      <c r="F5271" s="404" t="s">
        <v>5750</v>
      </c>
      <c r="G5271" s="367" t="s">
        <v>5185</v>
      </c>
      <c r="H5271" s="400" t="s">
        <v>5186</v>
      </c>
    </row>
    <row r="5272" spans="2:8" s="41" customFormat="1">
      <c r="B5272" s="403" t="s">
        <v>11128</v>
      </c>
      <c r="C5272" s="404" t="s">
        <v>11129</v>
      </c>
      <c r="D5272" s="404" t="s">
        <v>11112</v>
      </c>
      <c r="E5272" s="404" t="s">
        <v>11113</v>
      </c>
      <c r="F5272" s="404" t="s">
        <v>5750</v>
      </c>
      <c r="G5272" s="367" t="s">
        <v>5333</v>
      </c>
      <c r="H5272" s="400" t="s">
        <v>5108</v>
      </c>
    </row>
    <row r="5273" spans="2:8" s="41" customFormat="1">
      <c r="B5273" s="403" t="s">
        <v>11130</v>
      </c>
      <c r="C5273" s="404" t="s">
        <v>11131</v>
      </c>
      <c r="D5273" s="404" t="s">
        <v>11112</v>
      </c>
      <c r="E5273" s="404" t="s">
        <v>11113</v>
      </c>
      <c r="F5273" s="404" t="s">
        <v>5750</v>
      </c>
      <c r="G5273" s="367" t="s">
        <v>5333</v>
      </c>
      <c r="H5273" s="400" t="s">
        <v>5108</v>
      </c>
    </row>
    <row r="5274" spans="2:8" s="41" customFormat="1">
      <c r="B5274" s="403" t="s">
        <v>11132</v>
      </c>
      <c r="C5274" s="404" t="s">
        <v>11133</v>
      </c>
      <c r="D5274" s="404" t="s">
        <v>11112</v>
      </c>
      <c r="E5274" s="404" t="s">
        <v>11113</v>
      </c>
      <c r="F5274" s="404" t="s">
        <v>5750</v>
      </c>
      <c r="G5274" s="367" t="s">
        <v>5333</v>
      </c>
      <c r="H5274" s="400" t="s">
        <v>5108</v>
      </c>
    </row>
    <row r="5275" spans="2:8" s="41" customFormat="1">
      <c r="B5275" s="403" t="s">
        <v>11134</v>
      </c>
      <c r="C5275" s="404" t="s">
        <v>11135</v>
      </c>
      <c r="D5275" s="404" t="s">
        <v>11112</v>
      </c>
      <c r="E5275" s="404" t="s">
        <v>11113</v>
      </c>
      <c r="F5275" s="404" t="s">
        <v>5750</v>
      </c>
      <c r="G5275" s="367" t="s">
        <v>5333</v>
      </c>
      <c r="H5275" s="400" t="s">
        <v>5108</v>
      </c>
    </row>
    <row r="5276" spans="2:8" s="41" customFormat="1">
      <c r="B5276" s="403" t="s">
        <v>11136</v>
      </c>
      <c r="C5276" s="404" t="s">
        <v>11137</v>
      </c>
      <c r="D5276" s="404" t="s">
        <v>11112</v>
      </c>
      <c r="E5276" s="404" t="s">
        <v>11113</v>
      </c>
      <c r="F5276" s="404" t="s">
        <v>5750</v>
      </c>
      <c r="G5276" s="367" t="s">
        <v>5333</v>
      </c>
      <c r="H5276" s="400" t="s">
        <v>5108</v>
      </c>
    </row>
    <row r="5277" spans="2:8" s="41" customFormat="1">
      <c r="B5277" s="403" t="s">
        <v>11138</v>
      </c>
      <c r="C5277" s="404" t="s">
        <v>11139</v>
      </c>
      <c r="D5277" s="404" t="s">
        <v>11112</v>
      </c>
      <c r="E5277" s="404" t="s">
        <v>11113</v>
      </c>
      <c r="F5277" s="404" t="s">
        <v>5750</v>
      </c>
      <c r="G5277" s="367" t="s">
        <v>5333</v>
      </c>
      <c r="H5277" s="400" t="s">
        <v>5108</v>
      </c>
    </row>
    <row r="5278" spans="2:8" s="41" customFormat="1">
      <c r="B5278" s="403" t="s">
        <v>11140</v>
      </c>
      <c r="C5278" s="404" t="s">
        <v>11141</v>
      </c>
      <c r="D5278" s="404" t="s">
        <v>11142</v>
      </c>
      <c r="E5278" s="404" t="s">
        <v>11143</v>
      </c>
      <c r="F5278" s="404" t="s">
        <v>5750</v>
      </c>
      <c r="G5278" s="367" t="s">
        <v>5185</v>
      </c>
      <c r="H5278" s="400" t="s">
        <v>5186</v>
      </c>
    </row>
    <row r="5279" spans="2:8" s="41" customFormat="1">
      <c r="B5279" s="403" t="s">
        <v>11144</v>
      </c>
      <c r="C5279" s="404" t="s">
        <v>11145</v>
      </c>
      <c r="D5279" s="404" t="s">
        <v>11142</v>
      </c>
      <c r="E5279" s="404" t="s">
        <v>11143</v>
      </c>
      <c r="F5279" s="404" t="s">
        <v>5750</v>
      </c>
      <c r="G5279" s="367" t="s">
        <v>5107</v>
      </c>
      <c r="H5279" s="400" t="s">
        <v>5108</v>
      </c>
    </row>
    <row r="5280" spans="2:8" s="41" customFormat="1">
      <c r="B5280" s="403" t="s">
        <v>11146</v>
      </c>
      <c r="C5280" s="404" t="s">
        <v>11147</v>
      </c>
      <c r="D5280" s="404" t="s">
        <v>11142</v>
      </c>
      <c r="E5280" s="404" t="s">
        <v>11143</v>
      </c>
      <c r="F5280" s="404" t="s">
        <v>5750</v>
      </c>
      <c r="G5280" s="367" t="s">
        <v>5185</v>
      </c>
      <c r="H5280" s="400" t="s">
        <v>5186</v>
      </c>
    </row>
    <row r="5281" spans="2:8" s="41" customFormat="1">
      <c r="B5281" s="403" t="s">
        <v>11148</v>
      </c>
      <c r="C5281" s="404" t="s">
        <v>11149</v>
      </c>
      <c r="D5281" s="404" t="s">
        <v>11142</v>
      </c>
      <c r="E5281" s="404" t="s">
        <v>11143</v>
      </c>
      <c r="F5281" s="404" t="s">
        <v>5750</v>
      </c>
      <c r="G5281" s="367" t="s">
        <v>5107</v>
      </c>
      <c r="H5281" s="400" t="s">
        <v>5108</v>
      </c>
    </row>
    <row r="5282" spans="2:8" s="41" customFormat="1">
      <c r="B5282" s="403" t="s">
        <v>11150</v>
      </c>
      <c r="C5282" s="404" t="s">
        <v>11151</v>
      </c>
      <c r="D5282" s="404" t="s">
        <v>11142</v>
      </c>
      <c r="E5282" s="404" t="s">
        <v>11143</v>
      </c>
      <c r="F5282" s="404" t="s">
        <v>5750</v>
      </c>
      <c r="G5282" s="367" t="s">
        <v>5107</v>
      </c>
      <c r="H5282" s="400" t="s">
        <v>5108</v>
      </c>
    </row>
    <row r="5283" spans="2:8" s="41" customFormat="1">
      <c r="B5283" s="403" t="s">
        <v>11152</v>
      </c>
      <c r="C5283" s="404" t="s">
        <v>11153</v>
      </c>
      <c r="D5283" s="404" t="s">
        <v>11142</v>
      </c>
      <c r="E5283" s="404" t="s">
        <v>11143</v>
      </c>
      <c r="F5283" s="404" t="s">
        <v>5750</v>
      </c>
      <c r="G5283" s="367" t="s">
        <v>5185</v>
      </c>
      <c r="H5283" s="400" t="s">
        <v>5186</v>
      </c>
    </row>
    <row r="5284" spans="2:8" s="41" customFormat="1">
      <c r="B5284" s="403" t="s">
        <v>11154</v>
      </c>
      <c r="C5284" s="404" t="s">
        <v>11155</v>
      </c>
      <c r="D5284" s="404" t="s">
        <v>11156</v>
      </c>
      <c r="E5284" s="404" t="s">
        <v>11157</v>
      </c>
      <c r="F5284" s="404" t="s">
        <v>5750</v>
      </c>
      <c r="G5284" s="367" t="s">
        <v>5185</v>
      </c>
      <c r="H5284" s="400" t="s">
        <v>5186</v>
      </c>
    </row>
    <row r="5285" spans="2:8" s="41" customFormat="1">
      <c r="B5285" s="403" t="s">
        <v>11158</v>
      </c>
      <c r="C5285" s="404" t="s">
        <v>11159</v>
      </c>
      <c r="D5285" s="404" t="s">
        <v>11156</v>
      </c>
      <c r="E5285" s="404" t="s">
        <v>11157</v>
      </c>
      <c r="F5285" s="404" t="s">
        <v>5750</v>
      </c>
      <c r="G5285" s="367" t="s">
        <v>5185</v>
      </c>
      <c r="H5285" s="400" t="s">
        <v>5186</v>
      </c>
    </row>
    <row r="5286" spans="2:8" s="41" customFormat="1">
      <c r="B5286" s="403" t="s">
        <v>11160</v>
      </c>
      <c r="C5286" s="404" t="s">
        <v>11161</v>
      </c>
      <c r="D5286" s="404" t="s">
        <v>11156</v>
      </c>
      <c r="E5286" s="404" t="s">
        <v>11157</v>
      </c>
      <c r="F5286" s="404" t="s">
        <v>5750</v>
      </c>
      <c r="G5286" s="367" t="s">
        <v>5182</v>
      </c>
      <c r="H5286" s="400" t="s">
        <v>5108</v>
      </c>
    </row>
    <row r="5287" spans="2:8" s="41" customFormat="1">
      <c r="B5287" s="403" t="s">
        <v>11162</v>
      </c>
      <c r="C5287" s="404" t="s">
        <v>11163</v>
      </c>
      <c r="D5287" s="404" t="s">
        <v>11156</v>
      </c>
      <c r="E5287" s="404" t="s">
        <v>11157</v>
      </c>
      <c r="F5287" s="404" t="s">
        <v>5750</v>
      </c>
      <c r="G5287" s="367" t="s">
        <v>5107</v>
      </c>
      <c r="H5287" s="400" t="s">
        <v>5108</v>
      </c>
    </row>
    <row r="5288" spans="2:8" s="41" customFormat="1">
      <c r="B5288" s="403" t="s">
        <v>11164</v>
      </c>
      <c r="C5288" s="404" t="s">
        <v>11165</v>
      </c>
      <c r="D5288" s="404" t="s">
        <v>11156</v>
      </c>
      <c r="E5288" s="404" t="s">
        <v>11157</v>
      </c>
      <c r="F5288" s="404" t="s">
        <v>5750</v>
      </c>
      <c r="G5288" s="367" t="s">
        <v>5185</v>
      </c>
      <c r="H5288" s="400" t="s">
        <v>5186</v>
      </c>
    </row>
    <row r="5289" spans="2:8" s="41" customFormat="1">
      <c r="B5289" s="403" t="s">
        <v>11166</v>
      </c>
      <c r="C5289" s="404" t="s">
        <v>11167</v>
      </c>
      <c r="D5289" s="404" t="s">
        <v>11156</v>
      </c>
      <c r="E5289" s="404" t="s">
        <v>11157</v>
      </c>
      <c r="F5289" s="404" t="s">
        <v>5750</v>
      </c>
      <c r="G5289" s="367" t="s">
        <v>5182</v>
      </c>
      <c r="H5289" s="400" t="s">
        <v>5108</v>
      </c>
    </row>
    <row r="5290" spans="2:8" s="41" customFormat="1">
      <c r="B5290" s="403" t="s">
        <v>11168</v>
      </c>
      <c r="C5290" s="404" t="s">
        <v>11169</v>
      </c>
      <c r="D5290" s="404" t="s">
        <v>11156</v>
      </c>
      <c r="E5290" s="404" t="s">
        <v>11157</v>
      </c>
      <c r="F5290" s="404" t="s">
        <v>5750</v>
      </c>
      <c r="G5290" s="367" t="s">
        <v>5107</v>
      </c>
      <c r="H5290" s="400" t="s">
        <v>5108</v>
      </c>
    </row>
    <row r="5291" spans="2:8" s="41" customFormat="1">
      <c r="B5291" s="403" t="s">
        <v>11170</v>
      </c>
      <c r="C5291" s="404" t="s">
        <v>11171</v>
      </c>
      <c r="D5291" s="404" t="s">
        <v>11156</v>
      </c>
      <c r="E5291" s="404" t="s">
        <v>11157</v>
      </c>
      <c r="F5291" s="404" t="s">
        <v>5750</v>
      </c>
      <c r="G5291" s="367" t="s">
        <v>5185</v>
      </c>
      <c r="H5291" s="400" t="s">
        <v>5186</v>
      </c>
    </row>
    <row r="5292" spans="2:8" s="41" customFormat="1">
      <c r="B5292" s="403" t="s">
        <v>11172</v>
      </c>
      <c r="C5292" s="404" t="s">
        <v>11173</v>
      </c>
      <c r="D5292" s="404" t="s">
        <v>11156</v>
      </c>
      <c r="E5292" s="404" t="s">
        <v>11157</v>
      </c>
      <c r="F5292" s="404" t="s">
        <v>5750</v>
      </c>
      <c r="G5292" s="367" t="s">
        <v>5185</v>
      </c>
      <c r="H5292" s="400" t="s">
        <v>5186</v>
      </c>
    </row>
    <row r="5293" spans="2:8" s="41" customFormat="1">
      <c r="B5293" s="403" t="s">
        <v>11174</v>
      </c>
      <c r="C5293" s="404" t="s">
        <v>11175</v>
      </c>
      <c r="D5293" s="404" t="s">
        <v>11156</v>
      </c>
      <c r="E5293" s="404" t="s">
        <v>11157</v>
      </c>
      <c r="F5293" s="404" t="s">
        <v>5750</v>
      </c>
      <c r="G5293" s="367" t="s">
        <v>5107</v>
      </c>
      <c r="H5293" s="400" t="s">
        <v>5108</v>
      </c>
    </row>
    <row r="5294" spans="2:8" s="41" customFormat="1">
      <c r="B5294" s="403" t="s">
        <v>11176</v>
      </c>
      <c r="C5294" s="404" t="s">
        <v>11177</v>
      </c>
      <c r="D5294" s="404" t="s">
        <v>11156</v>
      </c>
      <c r="E5294" s="404" t="s">
        <v>11157</v>
      </c>
      <c r="F5294" s="404" t="s">
        <v>5750</v>
      </c>
      <c r="G5294" s="367" t="s">
        <v>5107</v>
      </c>
      <c r="H5294" s="400" t="s">
        <v>5108</v>
      </c>
    </row>
    <row r="5295" spans="2:8" s="41" customFormat="1">
      <c r="B5295" s="403" t="s">
        <v>11178</v>
      </c>
      <c r="C5295" s="404" t="s">
        <v>11179</v>
      </c>
      <c r="D5295" s="404" t="s">
        <v>11156</v>
      </c>
      <c r="E5295" s="404" t="s">
        <v>11157</v>
      </c>
      <c r="F5295" s="404" t="s">
        <v>5750</v>
      </c>
      <c r="G5295" s="367" t="s">
        <v>5185</v>
      </c>
      <c r="H5295" s="400" t="s">
        <v>5186</v>
      </c>
    </row>
    <row r="5296" spans="2:8" s="41" customFormat="1">
      <c r="B5296" s="403" t="s">
        <v>11180</v>
      </c>
      <c r="C5296" s="404" t="s">
        <v>11181</v>
      </c>
      <c r="D5296" s="404" t="s">
        <v>11156</v>
      </c>
      <c r="E5296" s="404" t="s">
        <v>11157</v>
      </c>
      <c r="F5296" s="404" t="s">
        <v>5750</v>
      </c>
      <c r="G5296" s="367" t="s">
        <v>5185</v>
      </c>
      <c r="H5296" s="400" t="s">
        <v>5186</v>
      </c>
    </row>
    <row r="5297" spans="2:8" s="41" customFormat="1">
      <c r="B5297" s="403" t="s">
        <v>11182</v>
      </c>
      <c r="C5297" s="404" t="s">
        <v>11183</v>
      </c>
      <c r="D5297" s="404" t="s">
        <v>11184</v>
      </c>
      <c r="E5297" s="404" t="s">
        <v>11185</v>
      </c>
      <c r="F5297" s="404" t="s">
        <v>5750</v>
      </c>
      <c r="G5297" s="367" t="s">
        <v>5133</v>
      </c>
      <c r="H5297" s="400" t="s">
        <v>5108</v>
      </c>
    </row>
    <row r="5298" spans="2:8" s="41" customFormat="1">
      <c r="B5298" s="403" t="s">
        <v>11186</v>
      </c>
      <c r="C5298" s="404" t="s">
        <v>11187</v>
      </c>
      <c r="D5298" s="404" t="s">
        <v>11184</v>
      </c>
      <c r="E5298" s="404" t="s">
        <v>11185</v>
      </c>
      <c r="F5298" s="404" t="s">
        <v>5750</v>
      </c>
      <c r="G5298" s="367" t="s">
        <v>5133</v>
      </c>
      <c r="H5298" s="400" t="s">
        <v>5108</v>
      </c>
    </row>
    <row r="5299" spans="2:8" s="41" customFormat="1">
      <c r="B5299" s="403" t="s">
        <v>11188</v>
      </c>
      <c r="C5299" s="404" t="s">
        <v>11189</v>
      </c>
      <c r="D5299" s="404" t="s">
        <v>11184</v>
      </c>
      <c r="E5299" s="404" t="s">
        <v>11185</v>
      </c>
      <c r="F5299" s="404" t="s">
        <v>5750</v>
      </c>
      <c r="G5299" s="367" t="s">
        <v>5133</v>
      </c>
      <c r="H5299" s="400" t="s">
        <v>5108</v>
      </c>
    </row>
    <row r="5300" spans="2:8" s="41" customFormat="1">
      <c r="B5300" s="403" t="s">
        <v>11190</v>
      </c>
      <c r="C5300" s="404" t="s">
        <v>11191</v>
      </c>
      <c r="D5300" s="404" t="s">
        <v>11184</v>
      </c>
      <c r="E5300" s="404" t="s">
        <v>11185</v>
      </c>
      <c r="F5300" s="404" t="s">
        <v>5750</v>
      </c>
      <c r="G5300" s="367" t="s">
        <v>5133</v>
      </c>
      <c r="H5300" s="400" t="s">
        <v>5108</v>
      </c>
    </row>
    <row r="5301" spans="2:8" s="41" customFormat="1">
      <c r="B5301" s="403" t="s">
        <v>11192</v>
      </c>
      <c r="C5301" s="404" t="s">
        <v>11193</v>
      </c>
      <c r="D5301" s="404" t="s">
        <v>11194</v>
      </c>
      <c r="E5301" s="404" t="s">
        <v>11195</v>
      </c>
      <c r="F5301" s="404" t="s">
        <v>5750</v>
      </c>
      <c r="G5301" s="367" t="s">
        <v>5185</v>
      </c>
      <c r="H5301" s="400" t="s">
        <v>5186</v>
      </c>
    </row>
    <row r="5302" spans="2:8" s="41" customFormat="1">
      <c r="B5302" s="403" t="s">
        <v>11196</v>
      </c>
      <c r="C5302" s="404" t="s">
        <v>11197</v>
      </c>
      <c r="D5302" s="404" t="s">
        <v>11194</v>
      </c>
      <c r="E5302" s="404" t="s">
        <v>11195</v>
      </c>
      <c r="F5302" s="404" t="s">
        <v>5750</v>
      </c>
      <c r="G5302" s="367" t="s">
        <v>5107</v>
      </c>
      <c r="H5302" s="400" t="s">
        <v>5108</v>
      </c>
    </row>
    <row r="5303" spans="2:8" s="41" customFormat="1">
      <c r="B5303" s="403" t="s">
        <v>11198</v>
      </c>
      <c r="C5303" s="404" t="s">
        <v>11199</v>
      </c>
      <c r="D5303" s="404" t="s">
        <v>11194</v>
      </c>
      <c r="E5303" s="404" t="s">
        <v>11195</v>
      </c>
      <c r="F5303" s="404" t="s">
        <v>5750</v>
      </c>
      <c r="G5303" s="367" t="s">
        <v>5107</v>
      </c>
      <c r="H5303" s="400" t="s">
        <v>5108</v>
      </c>
    </row>
    <row r="5304" spans="2:8" s="41" customFormat="1">
      <c r="B5304" s="403" t="s">
        <v>11200</v>
      </c>
      <c r="C5304" s="404" t="s">
        <v>11201</v>
      </c>
      <c r="D5304" s="404" t="s">
        <v>11194</v>
      </c>
      <c r="E5304" s="404" t="s">
        <v>11195</v>
      </c>
      <c r="F5304" s="404" t="s">
        <v>5750</v>
      </c>
      <c r="G5304" s="367" t="s">
        <v>5107</v>
      </c>
      <c r="H5304" s="400" t="s">
        <v>5108</v>
      </c>
    </row>
    <row r="5305" spans="2:8" s="41" customFormat="1">
      <c r="B5305" s="403" t="s">
        <v>11202</v>
      </c>
      <c r="C5305" s="404" t="s">
        <v>11203</v>
      </c>
      <c r="D5305" s="404" t="s">
        <v>11194</v>
      </c>
      <c r="E5305" s="404" t="s">
        <v>11195</v>
      </c>
      <c r="F5305" s="404" t="s">
        <v>5750</v>
      </c>
      <c r="G5305" s="367" t="s">
        <v>5185</v>
      </c>
      <c r="H5305" s="400" t="s">
        <v>5186</v>
      </c>
    </row>
    <row r="5306" spans="2:8" s="41" customFormat="1">
      <c r="B5306" s="403" t="s">
        <v>11204</v>
      </c>
      <c r="C5306" s="404" t="s">
        <v>11205</v>
      </c>
      <c r="D5306" s="404" t="s">
        <v>11194</v>
      </c>
      <c r="E5306" s="404" t="s">
        <v>11195</v>
      </c>
      <c r="F5306" s="404" t="s">
        <v>5750</v>
      </c>
      <c r="G5306" s="367" t="s">
        <v>5185</v>
      </c>
      <c r="H5306" s="400" t="s">
        <v>5186</v>
      </c>
    </row>
    <row r="5307" spans="2:8" s="41" customFormat="1">
      <c r="B5307" s="403" t="s">
        <v>11206</v>
      </c>
      <c r="C5307" s="404" t="s">
        <v>11207</v>
      </c>
      <c r="D5307" s="404" t="s">
        <v>11208</v>
      </c>
      <c r="E5307" s="404" t="s">
        <v>11209</v>
      </c>
      <c r="F5307" s="404" t="s">
        <v>5750</v>
      </c>
      <c r="G5307" s="367" t="s">
        <v>5185</v>
      </c>
      <c r="H5307" s="400" t="s">
        <v>5186</v>
      </c>
    </row>
    <row r="5308" spans="2:8" s="41" customFormat="1">
      <c r="B5308" s="403" t="s">
        <v>11210</v>
      </c>
      <c r="C5308" s="404" t="s">
        <v>11211</v>
      </c>
      <c r="D5308" s="404" t="s">
        <v>11208</v>
      </c>
      <c r="E5308" s="404" t="s">
        <v>11209</v>
      </c>
      <c r="F5308" s="404" t="s">
        <v>5750</v>
      </c>
      <c r="G5308" s="367" t="s">
        <v>5185</v>
      </c>
      <c r="H5308" s="400" t="s">
        <v>5186</v>
      </c>
    </row>
    <row r="5309" spans="2:8" s="41" customFormat="1">
      <c r="B5309" s="403" t="s">
        <v>11212</v>
      </c>
      <c r="C5309" s="404" t="s">
        <v>11213</v>
      </c>
      <c r="D5309" s="404" t="s">
        <v>11208</v>
      </c>
      <c r="E5309" s="404" t="s">
        <v>11209</v>
      </c>
      <c r="F5309" s="404" t="s">
        <v>5750</v>
      </c>
      <c r="G5309" s="367" t="s">
        <v>5182</v>
      </c>
      <c r="H5309" s="400" t="s">
        <v>5108</v>
      </c>
    </row>
    <row r="5310" spans="2:8" s="41" customFormat="1">
      <c r="B5310" s="403" t="s">
        <v>11214</v>
      </c>
      <c r="C5310" s="404" t="s">
        <v>11215</v>
      </c>
      <c r="D5310" s="404" t="s">
        <v>11208</v>
      </c>
      <c r="E5310" s="404" t="s">
        <v>11209</v>
      </c>
      <c r="F5310" s="404" t="s">
        <v>5750</v>
      </c>
      <c r="G5310" s="367" t="s">
        <v>5182</v>
      </c>
      <c r="H5310" s="400" t="s">
        <v>5108</v>
      </c>
    </row>
    <row r="5311" spans="2:8" s="41" customFormat="1">
      <c r="B5311" s="403" t="s">
        <v>11216</v>
      </c>
      <c r="C5311" s="404" t="s">
        <v>11217</v>
      </c>
      <c r="D5311" s="404" t="s">
        <v>11208</v>
      </c>
      <c r="E5311" s="404" t="s">
        <v>11209</v>
      </c>
      <c r="F5311" s="404" t="s">
        <v>5750</v>
      </c>
      <c r="G5311" s="367" t="s">
        <v>5185</v>
      </c>
      <c r="H5311" s="400" t="s">
        <v>5186</v>
      </c>
    </row>
    <row r="5312" spans="2:8" s="41" customFormat="1">
      <c r="B5312" s="403" t="s">
        <v>11218</v>
      </c>
      <c r="C5312" s="404" t="s">
        <v>11219</v>
      </c>
      <c r="D5312" s="404" t="s">
        <v>11208</v>
      </c>
      <c r="E5312" s="404" t="s">
        <v>11209</v>
      </c>
      <c r="F5312" s="404" t="s">
        <v>5750</v>
      </c>
      <c r="G5312" s="367" t="s">
        <v>5185</v>
      </c>
      <c r="H5312" s="400" t="s">
        <v>5186</v>
      </c>
    </row>
    <row r="5313" spans="2:8" s="41" customFormat="1">
      <c r="B5313" s="403" t="s">
        <v>11220</v>
      </c>
      <c r="C5313" s="404" t="s">
        <v>11221</v>
      </c>
      <c r="D5313" s="404" t="s">
        <v>11208</v>
      </c>
      <c r="E5313" s="404" t="s">
        <v>11209</v>
      </c>
      <c r="F5313" s="404" t="s">
        <v>5750</v>
      </c>
      <c r="G5313" s="367" t="s">
        <v>5185</v>
      </c>
      <c r="H5313" s="400" t="s">
        <v>5186</v>
      </c>
    </row>
    <row r="5314" spans="2:8" s="41" customFormat="1">
      <c r="B5314" s="403" t="s">
        <v>11222</v>
      </c>
      <c r="C5314" s="404" t="s">
        <v>11223</v>
      </c>
      <c r="D5314" s="404" t="s">
        <v>11208</v>
      </c>
      <c r="E5314" s="404" t="s">
        <v>11209</v>
      </c>
      <c r="F5314" s="404" t="s">
        <v>5750</v>
      </c>
      <c r="G5314" s="367" t="s">
        <v>5185</v>
      </c>
      <c r="H5314" s="400" t="s">
        <v>5186</v>
      </c>
    </row>
    <row r="5315" spans="2:8" s="41" customFormat="1">
      <c r="B5315" s="403" t="s">
        <v>11224</v>
      </c>
      <c r="C5315" s="404" t="s">
        <v>11225</v>
      </c>
      <c r="D5315" s="404" t="s">
        <v>11208</v>
      </c>
      <c r="E5315" s="404" t="s">
        <v>11209</v>
      </c>
      <c r="F5315" s="404" t="s">
        <v>5750</v>
      </c>
      <c r="G5315" s="367" t="s">
        <v>5185</v>
      </c>
      <c r="H5315" s="400" t="s">
        <v>5186</v>
      </c>
    </row>
    <row r="5316" spans="2:8" s="41" customFormat="1">
      <c r="B5316" s="403" t="s">
        <v>11226</v>
      </c>
      <c r="C5316" s="404" t="s">
        <v>11227</v>
      </c>
      <c r="D5316" s="404" t="s">
        <v>11208</v>
      </c>
      <c r="E5316" s="404" t="s">
        <v>11209</v>
      </c>
      <c r="F5316" s="404" t="s">
        <v>5750</v>
      </c>
      <c r="G5316" s="367" t="s">
        <v>5185</v>
      </c>
      <c r="H5316" s="400" t="s">
        <v>5186</v>
      </c>
    </row>
    <row r="5317" spans="2:8" s="41" customFormat="1">
      <c r="B5317" s="403" t="s">
        <v>11228</v>
      </c>
      <c r="C5317" s="404" t="s">
        <v>11229</v>
      </c>
      <c r="D5317" s="404" t="s">
        <v>11208</v>
      </c>
      <c r="E5317" s="404" t="s">
        <v>11209</v>
      </c>
      <c r="F5317" s="404" t="s">
        <v>5750</v>
      </c>
      <c r="G5317" s="367" t="s">
        <v>5185</v>
      </c>
      <c r="H5317" s="400" t="s">
        <v>5186</v>
      </c>
    </row>
    <row r="5318" spans="2:8" s="41" customFormat="1">
      <c r="B5318" s="403" t="s">
        <v>11230</v>
      </c>
      <c r="C5318" s="404" t="s">
        <v>11231</v>
      </c>
      <c r="D5318" s="404" t="s">
        <v>11208</v>
      </c>
      <c r="E5318" s="404" t="s">
        <v>11209</v>
      </c>
      <c r="F5318" s="404" t="s">
        <v>5750</v>
      </c>
      <c r="G5318" s="367" t="s">
        <v>5182</v>
      </c>
      <c r="H5318" s="400" t="s">
        <v>5108</v>
      </c>
    </row>
    <row r="5319" spans="2:8" s="41" customFormat="1">
      <c r="B5319" s="403" t="s">
        <v>11232</v>
      </c>
      <c r="C5319" s="404" t="s">
        <v>11233</v>
      </c>
      <c r="D5319" s="404" t="s">
        <v>11208</v>
      </c>
      <c r="E5319" s="404" t="s">
        <v>11209</v>
      </c>
      <c r="F5319" s="404" t="s">
        <v>5750</v>
      </c>
      <c r="G5319" s="367" t="s">
        <v>5185</v>
      </c>
      <c r="H5319" s="400" t="s">
        <v>5186</v>
      </c>
    </row>
    <row r="5320" spans="2:8" s="41" customFormat="1">
      <c r="B5320" s="403" t="s">
        <v>11234</v>
      </c>
      <c r="C5320" s="404" t="s">
        <v>11235</v>
      </c>
      <c r="D5320" s="404" t="s">
        <v>11208</v>
      </c>
      <c r="E5320" s="404" t="s">
        <v>11209</v>
      </c>
      <c r="F5320" s="404" t="s">
        <v>5750</v>
      </c>
      <c r="G5320" s="367" t="s">
        <v>5182</v>
      </c>
      <c r="H5320" s="400" t="s">
        <v>5108</v>
      </c>
    </row>
    <row r="5321" spans="2:8" s="41" customFormat="1">
      <c r="B5321" s="403" t="s">
        <v>11236</v>
      </c>
      <c r="C5321" s="404" t="s">
        <v>11237</v>
      </c>
      <c r="D5321" s="404" t="s">
        <v>11208</v>
      </c>
      <c r="E5321" s="404" t="s">
        <v>11209</v>
      </c>
      <c r="F5321" s="404" t="s">
        <v>5750</v>
      </c>
      <c r="G5321" s="367" t="s">
        <v>5182</v>
      </c>
      <c r="H5321" s="400" t="s">
        <v>5108</v>
      </c>
    </row>
    <row r="5322" spans="2:8" s="41" customFormat="1">
      <c r="B5322" s="403" t="s">
        <v>11238</v>
      </c>
      <c r="C5322" s="404" t="s">
        <v>11239</v>
      </c>
      <c r="D5322" s="404" t="s">
        <v>11208</v>
      </c>
      <c r="E5322" s="404" t="s">
        <v>11209</v>
      </c>
      <c r="F5322" s="404" t="s">
        <v>5750</v>
      </c>
      <c r="G5322" s="367" t="s">
        <v>5185</v>
      </c>
      <c r="H5322" s="400" t="s">
        <v>5186</v>
      </c>
    </row>
    <row r="5323" spans="2:8" s="41" customFormat="1">
      <c r="B5323" s="403" t="s">
        <v>11240</v>
      </c>
      <c r="C5323" s="404" t="s">
        <v>11241</v>
      </c>
      <c r="D5323" s="404" t="s">
        <v>11208</v>
      </c>
      <c r="E5323" s="404" t="s">
        <v>11209</v>
      </c>
      <c r="F5323" s="404" t="s">
        <v>5750</v>
      </c>
      <c r="G5323" s="367" t="s">
        <v>5185</v>
      </c>
      <c r="H5323" s="400" t="s">
        <v>5186</v>
      </c>
    </row>
    <row r="5324" spans="2:8" s="41" customFormat="1">
      <c r="B5324" s="403" t="s">
        <v>11242</v>
      </c>
      <c r="C5324" s="404" t="s">
        <v>11243</v>
      </c>
      <c r="D5324" s="404" t="s">
        <v>11208</v>
      </c>
      <c r="E5324" s="404" t="s">
        <v>11209</v>
      </c>
      <c r="F5324" s="404" t="s">
        <v>5750</v>
      </c>
      <c r="G5324" s="367" t="s">
        <v>5185</v>
      </c>
      <c r="H5324" s="400" t="s">
        <v>5186</v>
      </c>
    </row>
    <row r="5325" spans="2:8" s="41" customFormat="1">
      <c r="B5325" s="403" t="s">
        <v>11244</v>
      </c>
      <c r="C5325" s="404" t="s">
        <v>11245</v>
      </c>
      <c r="D5325" s="404" t="s">
        <v>11246</v>
      </c>
      <c r="E5325" s="404" t="s">
        <v>11247</v>
      </c>
      <c r="F5325" s="404" t="s">
        <v>5750</v>
      </c>
      <c r="G5325" s="367" t="s">
        <v>5333</v>
      </c>
      <c r="H5325" s="400" t="s">
        <v>5108</v>
      </c>
    </row>
    <row r="5326" spans="2:8" s="41" customFormat="1">
      <c r="B5326" s="403" t="s">
        <v>11248</v>
      </c>
      <c r="C5326" s="404" t="s">
        <v>11249</v>
      </c>
      <c r="D5326" s="404" t="s">
        <v>11246</v>
      </c>
      <c r="E5326" s="404" t="s">
        <v>11247</v>
      </c>
      <c r="F5326" s="404" t="s">
        <v>5750</v>
      </c>
      <c r="G5326" s="367" t="s">
        <v>5333</v>
      </c>
      <c r="H5326" s="400" t="s">
        <v>5108</v>
      </c>
    </row>
    <row r="5327" spans="2:8" s="41" customFormat="1">
      <c r="B5327" s="403" t="s">
        <v>11250</v>
      </c>
      <c r="C5327" s="404" t="s">
        <v>11251</v>
      </c>
      <c r="D5327" s="404" t="s">
        <v>11246</v>
      </c>
      <c r="E5327" s="404" t="s">
        <v>11247</v>
      </c>
      <c r="F5327" s="404" t="s">
        <v>5750</v>
      </c>
      <c r="G5327" s="367" t="s">
        <v>5333</v>
      </c>
      <c r="H5327" s="400" t="s">
        <v>5108</v>
      </c>
    </row>
    <row r="5328" spans="2:8" s="41" customFormat="1">
      <c r="B5328" s="403" t="s">
        <v>11252</v>
      </c>
      <c r="C5328" s="404" t="s">
        <v>11253</v>
      </c>
      <c r="D5328" s="404" t="s">
        <v>11246</v>
      </c>
      <c r="E5328" s="404" t="s">
        <v>11247</v>
      </c>
      <c r="F5328" s="404" t="s">
        <v>5750</v>
      </c>
      <c r="G5328" s="367" t="s">
        <v>5333</v>
      </c>
      <c r="H5328" s="400" t="s">
        <v>5108</v>
      </c>
    </row>
    <row r="5329" spans="2:8" s="41" customFormat="1">
      <c r="B5329" s="403" t="s">
        <v>11254</v>
      </c>
      <c r="C5329" s="404" t="s">
        <v>11255</v>
      </c>
      <c r="D5329" s="404" t="s">
        <v>11246</v>
      </c>
      <c r="E5329" s="404" t="s">
        <v>11247</v>
      </c>
      <c r="F5329" s="404" t="s">
        <v>5750</v>
      </c>
      <c r="G5329" s="367" t="s">
        <v>5333</v>
      </c>
      <c r="H5329" s="400" t="s">
        <v>5108</v>
      </c>
    </row>
    <row r="5330" spans="2:8" s="41" customFormat="1">
      <c r="B5330" s="403" t="s">
        <v>11256</v>
      </c>
      <c r="C5330" s="404" t="s">
        <v>11257</v>
      </c>
      <c r="D5330" s="404" t="s">
        <v>11246</v>
      </c>
      <c r="E5330" s="404" t="s">
        <v>11247</v>
      </c>
      <c r="F5330" s="404" t="s">
        <v>5750</v>
      </c>
      <c r="G5330" s="367" t="s">
        <v>5333</v>
      </c>
      <c r="H5330" s="400" t="s">
        <v>5108</v>
      </c>
    </row>
    <row r="5331" spans="2:8" s="41" customFormat="1">
      <c r="B5331" s="403" t="s">
        <v>11258</v>
      </c>
      <c r="C5331" s="404" t="s">
        <v>11259</v>
      </c>
      <c r="D5331" s="404" t="s">
        <v>11246</v>
      </c>
      <c r="E5331" s="404" t="s">
        <v>11247</v>
      </c>
      <c r="F5331" s="404" t="s">
        <v>5750</v>
      </c>
      <c r="G5331" s="367" t="s">
        <v>5333</v>
      </c>
      <c r="H5331" s="400" t="s">
        <v>5108</v>
      </c>
    </row>
    <row r="5332" spans="2:8" s="41" customFormat="1">
      <c r="B5332" s="403" t="s">
        <v>11260</v>
      </c>
      <c r="C5332" s="404" t="s">
        <v>11261</v>
      </c>
      <c r="D5332" s="404" t="s">
        <v>11246</v>
      </c>
      <c r="E5332" s="404" t="s">
        <v>11247</v>
      </c>
      <c r="F5332" s="404" t="s">
        <v>5750</v>
      </c>
      <c r="G5332" s="367" t="s">
        <v>5333</v>
      </c>
      <c r="H5332" s="400" t="s">
        <v>5108</v>
      </c>
    </row>
    <row r="5333" spans="2:8" s="41" customFormat="1">
      <c r="B5333" s="403" t="s">
        <v>11262</v>
      </c>
      <c r="C5333" s="404" t="s">
        <v>11263</v>
      </c>
      <c r="D5333" s="404" t="s">
        <v>11246</v>
      </c>
      <c r="E5333" s="404" t="s">
        <v>11247</v>
      </c>
      <c r="F5333" s="404" t="s">
        <v>5750</v>
      </c>
      <c r="G5333" s="367" t="s">
        <v>5333</v>
      </c>
      <c r="H5333" s="400" t="s">
        <v>5108</v>
      </c>
    </row>
    <row r="5334" spans="2:8" s="41" customFormat="1">
      <c r="B5334" s="403" t="s">
        <v>11264</v>
      </c>
      <c r="C5334" s="404" t="s">
        <v>11265</v>
      </c>
      <c r="D5334" s="404" t="s">
        <v>11246</v>
      </c>
      <c r="E5334" s="404" t="s">
        <v>11247</v>
      </c>
      <c r="F5334" s="404" t="s">
        <v>5750</v>
      </c>
      <c r="G5334" s="367" t="s">
        <v>5333</v>
      </c>
      <c r="H5334" s="400" t="s">
        <v>5108</v>
      </c>
    </row>
    <row r="5335" spans="2:8" s="41" customFormat="1">
      <c r="B5335" s="403" t="s">
        <v>11266</v>
      </c>
      <c r="C5335" s="404" t="s">
        <v>11267</v>
      </c>
      <c r="D5335" s="404" t="s">
        <v>11246</v>
      </c>
      <c r="E5335" s="404" t="s">
        <v>11247</v>
      </c>
      <c r="F5335" s="404" t="s">
        <v>5750</v>
      </c>
      <c r="G5335" s="367" t="s">
        <v>5333</v>
      </c>
      <c r="H5335" s="400" t="s">
        <v>5108</v>
      </c>
    </row>
    <row r="5336" spans="2:8" s="41" customFormat="1">
      <c r="B5336" s="403" t="s">
        <v>11268</v>
      </c>
      <c r="C5336" s="404" t="s">
        <v>11269</v>
      </c>
      <c r="D5336" s="404" t="s">
        <v>11270</v>
      </c>
      <c r="E5336" s="404" t="s">
        <v>11271</v>
      </c>
      <c r="F5336" s="404" t="s">
        <v>5750</v>
      </c>
      <c r="G5336" s="367" t="s">
        <v>5185</v>
      </c>
      <c r="H5336" s="400" t="s">
        <v>5186</v>
      </c>
    </row>
    <row r="5337" spans="2:8" s="41" customFormat="1">
      <c r="B5337" s="403" t="s">
        <v>11272</v>
      </c>
      <c r="C5337" s="404" t="s">
        <v>11273</v>
      </c>
      <c r="D5337" s="404" t="s">
        <v>11270</v>
      </c>
      <c r="E5337" s="404" t="s">
        <v>11271</v>
      </c>
      <c r="F5337" s="404" t="s">
        <v>5750</v>
      </c>
      <c r="G5337" s="367" t="s">
        <v>5185</v>
      </c>
      <c r="H5337" s="400" t="s">
        <v>5186</v>
      </c>
    </row>
    <row r="5338" spans="2:8" s="41" customFormat="1">
      <c r="B5338" s="403" t="s">
        <v>11274</v>
      </c>
      <c r="C5338" s="404" t="s">
        <v>11275</v>
      </c>
      <c r="D5338" s="404" t="s">
        <v>11270</v>
      </c>
      <c r="E5338" s="404" t="s">
        <v>11271</v>
      </c>
      <c r="F5338" s="404" t="s">
        <v>5750</v>
      </c>
      <c r="G5338" s="367" t="s">
        <v>5333</v>
      </c>
      <c r="H5338" s="400" t="s">
        <v>5108</v>
      </c>
    </row>
    <row r="5339" spans="2:8" s="41" customFormat="1">
      <c r="B5339" s="403" t="s">
        <v>11276</v>
      </c>
      <c r="C5339" s="404" t="s">
        <v>11277</v>
      </c>
      <c r="D5339" s="404" t="s">
        <v>11270</v>
      </c>
      <c r="E5339" s="404" t="s">
        <v>11271</v>
      </c>
      <c r="F5339" s="404" t="s">
        <v>5750</v>
      </c>
      <c r="G5339" s="367" t="s">
        <v>5185</v>
      </c>
      <c r="H5339" s="400" t="s">
        <v>5186</v>
      </c>
    </row>
    <row r="5340" spans="2:8" s="41" customFormat="1">
      <c r="B5340" s="403" t="s">
        <v>11278</v>
      </c>
      <c r="C5340" s="404" t="s">
        <v>11279</v>
      </c>
      <c r="D5340" s="404" t="s">
        <v>11270</v>
      </c>
      <c r="E5340" s="404" t="s">
        <v>11271</v>
      </c>
      <c r="F5340" s="404" t="s">
        <v>5750</v>
      </c>
      <c r="G5340" s="367" t="s">
        <v>5185</v>
      </c>
      <c r="H5340" s="400" t="s">
        <v>5186</v>
      </c>
    </row>
    <row r="5341" spans="2:8" s="41" customFormat="1">
      <c r="B5341" s="403" t="s">
        <v>11280</v>
      </c>
      <c r="C5341" s="404" t="s">
        <v>11281</v>
      </c>
      <c r="D5341" s="404" t="s">
        <v>11270</v>
      </c>
      <c r="E5341" s="404" t="s">
        <v>11271</v>
      </c>
      <c r="F5341" s="404" t="s">
        <v>5750</v>
      </c>
      <c r="G5341" s="367" t="s">
        <v>5185</v>
      </c>
      <c r="H5341" s="400" t="s">
        <v>5186</v>
      </c>
    </row>
    <row r="5342" spans="2:8" s="41" customFormat="1">
      <c r="B5342" s="403" t="s">
        <v>11282</v>
      </c>
      <c r="C5342" s="404" t="s">
        <v>11283</v>
      </c>
      <c r="D5342" s="404" t="s">
        <v>11270</v>
      </c>
      <c r="E5342" s="404" t="s">
        <v>11271</v>
      </c>
      <c r="F5342" s="404" t="s">
        <v>5750</v>
      </c>
      <c r="G5342" s="367" t="s">
        <v>5185</v>
      </c>
      <c r="H5342" s="400" t="s">
        <v>5186</v>
      </c>
    </row>
    <row r="5343" spans="2:8" s="41" customFormat="1">
      <c r="B5343" s="403" t="s">
        <v>11284</v>
      </c>
      <c r="C5343" s="404" t="s">
        <v>11285</v>
      </c>
      <c r="D5343" s="404" t="s">
        <v>11270</v>
      </c>
      <c r="E5343" s="404" t="s">
        <v>11271</v>
      </c>
      <c r="F5343" s="404" t="s">
        <v>5750</v>
      </c>
      <c r="G5343" s="367" t="s">
        <v>5185</v>
      </c>
      <c r="H5343" s="400" t="s">
        <v>5186</v>
      </c>
    </row>
    <row r="5344" spans="2:8" s="41" customFormat="1">
      <c r="B5344" s="403" t="s">
        <v>11286</v>
      </c>
      <c r="C5344" s="404" t="s">
        <v>11287</v>
      </c>
      <c r="D5344" s="404" t="s">
        <v>11270</v>
      </c>
      <c r="E5344" s="404" t="s">
        <v>11271</v>
      </c>
      <c r="F5344" s="404" t="s">
        <v>5750</v>
      </c>
      <c r="G5344" s="367" t="s">
        <v>5185</v>
      </c>
      <c r="H5344" s="400" t="s">
        <v>5186</v>
      </c>
    </row>
    <row r="5345" spans="2:8" s="41" customFormat="1">
      <c r="B5345" s="403" t="s">
        <v>11288</v>
      </c>
      <c r="C5345" s="404" t="s">
        <v>11289</v>
      </c>
      <c r="D5345" s="404" t="s">
        <v>11270</v>
      </c>
      <c r="E5345" s="404" t="s">
        <v>11271</v>
      </c>
      <c r="F5345" s="404" t="s">
        <v>5750</v>
      </c>
      <c r="G5345" s="367" t="s">
        <v>5185</v>
      </c>
      <c r="H5345" s="400" t="s">
        <v>5186</v>
      </c>
    </row>
    <row r="5346" spans="2:8" s="41" customFormat="1">
      <c r="B5346" s="403" t="s">
        <v>11290</v>
      </c>
      <c r="C5346" s="404" t="s">
        <v>11291</v>
      </c>
      <c r="D5346" s="404" t="s">
        <v>11270</v>
      </c>
      <c r="E5346" s="404" t="s">
        <v>11271</v>
      </c>
      <c r="F5346" s="404" t="s">
        <v>5750</v>
      </c>
      <c r="G5346" s="367" t="s">
        <v>5185</v>
      </c>
      <c r="H5346" s="400" t="s">
        <v>5186</v>
      </c>
    </row>
    <row r="5347" spans="2:8" s="41" customFormat="1">
      <c r="B5347" s="403" t="s">
        <v>11292</v>
      </c>
      <c r="C5347" s="404" t="s">
        <v>11293</v>
      </c>
      <c r="D5347" s="404" t="s">
        <v>11294</v>
      </c>
      <c r="E5347" s="404" t="s">
        <v>11295</v>
      </c>
      <c r="F5347" s="404" t="s">
        <v>5750</v>
      </c>
      <c r="G5347" s="367" t="s">
        <v>5185</v>
      </c>
      <c r="H5347" s="400" t="s">
        <v>5186</v>
      </c>
    </row>
    <row r="5348" spans="2:8" s="41" customFormat="1">
      <c r="B5348" s="403" t="s">
        <v>11296</v>
      </c>
      <c r="C5348" s="404" t="s">
        <v>11297</v>
      </c>
      <c r="D5348" s="404" t="s">
        <v>11294</v>
      </c>
      <c r="E5348" s="404" t="s">
        <v>11295</v>
      </c>
      <c r="F5348" s="404" t="s">
        <v>5750</v>
      </c>
      <c r="G5348" s="367" t="s">
        <v>5185</v>
      </c>
      <c r="H5348" s="400" t="s">
        <v>5186</v>
      </c>
    </row>
    <row r="5349" spans="2:8" s="41" customFormat="1">
      <c r="B5349" s="403" t="s">
        <v>11298</v>
      </c>
      <c r="C5349" s="404" t="s">
        <v>11299</v>
      </c>
      <c r="D5349" s="404" t="s">
        <v>11294</v>
      </c>
      <c r="E5349" s="404" t="s">
        <v>11295</v>
      </c>
      <c r="F5349" s="404" t="s">
        <v>5750</v>
      </c>
      <c r="G5349" s="367" t="s">
        <v>5185</v>
      </c>
      <c r="H5349" s="400" t="s">
        <v>5186</v>
      </c>
    </row>
    <row r="5350" spans="2:8" s="41" customFormat="1">
      <c r="B5350" s="403" t="s">
        <v>11300</v>
      </c>
      <c r="C5350" s="404" t="s">
        <v>11301</v>
      </c>
      <c r="D5350" s="404" t="s">
        <v>11294</v>
      </c>
      <c r="E5350" s="404" t="s">
        <v>11295</v>
      </c>
      <c r="F5350" s="404" t="s">
        <v>5750</v>
      </c>
      <c r="G5350" s="367" t="s">
        <v>5185</v>
      </c>
      <c r="H5350" s="400" t="s">
        <v>5186</v>
      </c>
    </row>
    <row r="5351" spans="2:8" s="41" customFormat="1">
      <c r="B5351" s="403" t="s">
        <v>11302</v>
      </c>
      <c r="C5351" s="404" t="s">
        <v>11303</v>
      </c>
      <c r="D5351" s="404" t="s">
        <v>11294</v>
      </c>
      <c r="E5351" s="404" t="s">
        <v>11295</v>
      </c>
      <c r="F5351" s="404" t="s">
        <v>5750</v>
      </c>
      <c r="G5351" s="367" t="s">
        <v>5185</v>
      </c>
      <c r="H5351" s="400" t="s">
        <v>5186</v>
      </c>
    </row>
    <row r="5352" spans="2:8" s="41" customFormat="1">
      <c r="B5352" s="403" t="s">
        <v>11304</v>
      </c>
      <c r="C5352" s="404" t="s">
        <v>11305</v>
      </c>
      <c r="D5352" s="404" t="s">
        <v>11294</v>
      </c>
      <c r="E5352" s="404" t="s">
        <v>11295</v>
      </c>
      <c r="F5352" s="404" t="s">
        <v>5750</v>
      </c>
      <c r="G5352" s="367" t="s">
        <v>5107</v>
      </c>
      <c r="H5352" s="400" t="s">
        <v>5108</v>
      </c>
    </row>
    <row r="5353" spans="2:8" s="41" customFormat="1">
      <c r="B5353" s="403" t="s">
        <v>11306</v>
      </c>
      <c r="C5353" s="404" t="s">
        <v>11307</v>
      </c>
      <c r="D5353" s="404" t="s">
        <v>11294</v>
      </c>
      <c r="E5353" s="404" t="s">
        <v>11295</v>
      </c>
      <c r="F5353" s="404" t="s">
        <v>5750</v>
      </c>
      <c r="G5353" s="367" t="s">
        <v>5107</v>
      </c>
      <c r="H5353" s="400" t="s">
        <v>5108</v>
      </c>
    </row>
    <row r="5354" spans="2:8" s="41" customFormat="1">
      <c r="B5354" s="403" t="s">
        <v>11308</v>
      </c>
      <c r="C5354" s="404" t="s">
        <v>11309</v>
      </c>
      <c r="D5354" s="404" t="s">
        <v>11294</v>
      </c>
      <c r="E5354" s="404" t="s">
        <v>11295</v>
      </c>
      <c r="F5354" s="404" t="s">
        <v>5750</v>
      </c>
      <c r="G5354" s="367" t="s">
        <v>5185</v>
      </c>
      <c r="H5354" s="400" t="s">
        <v>5186</v>
      </c>
    </row>
    <row r="5355" spans="2:8" s="41" customFormat="1">
      <c r="B5355" s="403" t="s">
        <v>11310</v>
      </c>
      <c r="C5355" s="404" t="s">
        <v>11311</v>
      </c>
      <c r="D5355" s="404" t="s">
        <v>11294</v>
      </c>
      <c r="E5355" s="404" t="s">
        <v>11295</v>
      </c>
      <c r="F5355" s="404" t="s">
        <v>5750</v>
      </c>
      <c r="G5355" s="367" t="s">
        <v>5107</v>
      </c>
      <c r="H5355" s="400" t="s">
        <v>5108</v>
      </c>
    </row>
    <row r="5356" spans="2:8" s="41" customFormat="1">
      <c r="B5356" s="403" t="s">
        <v>11312</v>
      </c>
      <c r="C5356" s="404" t="s">
        <v>11313</v>
      </c>
      <c r="D5356" s="404" t="s">
        <v>11294</v>
      </c>
      <c r="E5356" s="404" t="s">
        <v>11295</v>
      </c>
      <c r="F5356" s="404" t="s">
        <v>5750</v>
      </c>
      <c r="G5356" s="367" t="s">
        <v>5185</v>
      </c>
      <c r="H5356" s="400" t="s">
        <v>5186</v>
      </c>
    </row>
    <row r="5357" spans="2:8" s="41" customFormat="1">
      <c r="B5357" s="403" t="s">
        <v>11314</v>
      </c>
      <c r="C5357" s="404" t="s">
        <v>11315</v>
      </c>
      <c r="D5357" s="404" t="s">
        <v>11294</v>
      </c>
      <c r="E5357" s="404" t="s">
        <v>11295</v>
      </c>
      <c r="F5357" s="404" t="s">
        <v>5750</v>
      </c>
      <c r="G5357" s="367" t="s">
        <v>5185</v>
      </c>
      <c r="H5357" s="400" t="s">
        <v>5186</v>
      </c>
    </row>
    <row r="5358" spans="2:8" s="41" customFormat="1">
      <c r="B5358" s="403" t="s">
        <v>11316</v>
      </c>
      <c r="C5358" s="404" t="s">
        <v>11317</v>
      </c>
      <c r="D5358" s="404" t="s">
        <v>11318</v>
      </c>
      <c r="E5358" s="404" t="s">
        <v>11319</v>
      </c>
      <c r="F5358" s="404" t="s">
        <v>5750</v>
      </c>
      <c r="G5358" s="367" t="s">
        <v>5185</v>
      </c>
      <c r="H5358" s="400" t="s">
        <v>5186</v>
      </c>
    </row>
    <row r="5359" spans="2:8" s="41" customFormat="1">
      <c r="B5359" s="403" t="s">
        <v>11320</v>
      </c>
      <c r="C5359" s="404" t="s">
        <v>11321</v>
      </c>
      <c r="D5359" s="404" t="s">
        <v>11318</v>
      </c>
      <c r="E5359" s="404" t="s">
        <v>11319</v>
      </c>
      <c r="F5359" s="404" t="s">
        <v>5750</v>
      </c>
      <c r="G5359" s="367" t="s">
        <v>5185</v>
      </c>
      <c r="H5359" s="400" t="s">
        <v>5186</v>
      </c>
    </row>
    <row r="5360" spans="2:8" s="41" customFormat="1">
      <c r="B5360" s="403" t="s">
        <v>11322</v>
      </c>
      <c r="C5360" s="404" t="s">
        <v>11323</v>
      </c>
      <c r="D5360" s="404" t="s">
        <v>11318</v>
      </c>
      <c r="E5360" s="404" t="s">
        <v>11319</v>
      </c>
      <c r="F5360" s="404" t="s">
        <v>5750</v>
      </c>
      <c r="G5360" s="367" t="s">
        <v>5107</v>
      </c>
      <c r="H5360" s="400" t="s">
        <v>5108</v>
      </c>
    </row>
    <row r="5361" spans="2:8" s="41" customFormat="1">
      <c r="B5361" s="403" t="s">
        <v>11324</v>
      </c>
      <c r="C5361" s="404" t="s">
        <v>11325</v>
      </c>
      <c r="D5361" s="404" t="s">
        <v>11318</v>
      </c>
      <c r="E5361" s="404" t="s">
        <v>11319</v>
      </c>
      <c r="F5361" s="404" t="s">
        <v>5750</v>
      </c>
      <c r="G5361" s="367" t="s">
        <v>5107</v>
      </c>
      <c r="H5361" s="400" t="s">
        <v>5108</v>
      </c>
    </row>
    <row r="5362" spans="2:8" s="41" customFormat="1">
      <c r="B5362" s="403" t="s">
        <v>11326</v>
      </c>
      <c r="C5362" s="404" t="s">
        <v>11327</v>
      </c>
      <c r="D5362" s="404" t="s">
        <v>11318</v>
      </c>
      <c r="E5362" s="404" t="s">
        <v>11319</v>
      </c>
      <c r="F5362" s="404" t="s">
        <v>5750</v>
      </c>
      <c r="G5362" s="367" t="s">
        <v>5107</v>
      </c>
      <c r="H5362" s="400" t="s">
        <v>5108</v>
      </c>
    </row>
    <row r="5363" spans="2:8" s="41" customFormat="1">
      <c r="B5363" s="403" t="s">
        <v>11328</v>
      </c>
      <c r="C5363" s="404" t="s">
        <v>11329</v>
      </c>
      <c r="D5363" s="404" t="s">
        <v>11318</v>
      </c>
      <c r="E5363" s="404" t="s">
        <v>11319</v>
      </c>
      <c r="F5363" s="404" t="s">
        <v>5750</v>
      </c>
      <c r="G5363" s="367" t="s">
        <v>5107</v>
      </c>
      <c r="H5363" s="400" t="s">
        <v>5108</v>
      </c>
    </row>
    <row r="5364" spans="2:8" s="41" customFormat="1">
      <c r="B5364" s="403" t="s">
        <v>11330</v>
      </c>
      <c r="C5364" s="404" t="s">
        <v>11331</v>
      </c>
      <c r="D5364" s="404" t="s">
        <v>11318</v>
      </c>
      <c r="E5364" s="404" t="s">
        <v>11319</v>
      </c>
      <c r="F5364" s="404" t="s">
        <v>5750</v>
      </c>
      <c r="G5364" s="367" t="s">
        <v>5185</v>
      </c>
      <c r="H5364" s="400" t="s">
        <v>5186</v>
      </c>
    </row>
    <row r="5365" spans="2:8" s="41" customFormat="1">
      <c r="B5365" s="403" t="s">
        <v>11332</v>
      </c>
      <c r="C5365" s="404" t="s">
        <v>11333</v>
      </c>
      <c r="D5365" s="404" t="s">
        <v>11318</v>
      </c>
      <c r="E5365" s="404" t="s">
        <v>11319</v>
      </c>
      <c r="F5365" s="404" t="s">
        <v>5750</v>
      </c>
      <c r="G5365" s="367" t="s">
        <v>5185</v>
      </c>
      <c r="H5365" s="400" t="s">
        <v>5186</v>
      </c>
    </row>
    <row r="5366" spans="2:8" s="41" customFormat="1">
      <c r="B5366" s="403" t="s">
        <v>11334</v>
      </c>
      <c r="C5366" s="404" t="s">
        <v>11335</v>
      </c>
      <c r="D5366" s="404" t="s">
        <v>11318</v>
      </c>
      <c r="E5366" s="404" t="s">
        <v>11319</v>
      </c>
      <c r="F5366" s="404" t="s">
        <v>5750</v>
      </c>
      <c r="G5366" s="367" t="s">
        <v>5185</v>
      </c>
      <c r="H5366" s="400" t="s">
        <v>5186</v>
      </c>
    </row>
    <row r="5367" spans="2:8" s="41" customFormat="1">
      <c r="B5367" s="403" t="s">
        <v>11336</v>
      </c>
      <c r="C5367" s="404" t="s">
        <v>11337</v>
      </c>
      <c r="D5367" s="404" t="s">
        <v>11318</v>
      </c>
      <c r="E5367" s="404" t="s">
        <v>11319</v>
      </c>
      <c r="F5367" s="404" t="s">
        <v>5750</v>
      </c>
      <c r="G5367" s="367" t="s">
        <v>5185</v>
      </c>
      <c r="H5367" s="400" t="s">
        <v>5186</v>
      </c>
    </row>
    <row r="5368" spans="2:8" s="41" customFormat="1">
      <c r="B5368" s="403" t="s">
        <v>11338</v>
      </c>
      <c r="C5368" s="404" t="s">
        <v>11339</v>
      </c>
      <c r="D5368" s="404" t="s">
        <v>11318</v>
      </c>
      <c r="E5368" s="404" t="s">
        <v>11319</v>
      </c>
      <c r="F5368" s="404" t="s">
        <v>5750</v>
      </c>
      <c r="G5368" s="367" t="s">
        <v>5185</v>
      </c>
      <c r="H5368" s="400" t="s">
        <v>5186</v>
      </c>
    </row>
    <row r="5369" spans="2:8" s="41" customFormat="1">
      <c r="B5369" s="403" t="s">
        <v>11340</v>
      </c>
      <c r="C5369" s="404" t="s">
        <v>11341</v>
      </c>
      <c r="D5369" s="404" t="s">
        <v>11318</v>
      </c>
      <c r="E5369" s="404" t="s">
        <v>11319</v>
      </c>
      <c r="F5369" s="404" t="s">
        <v>5750</v>
      </c>
      <c r="G5369" s="367" t="s">
        <v>5185</v>
      </c>
      <c r="H5369" s="400" t="s">
        <v>5186</v>
      </c>
    </row>
    <row r="5370" spans="2:8" s="41" customFormat="1">
      <c r="B5370" s="403" t="s">
        <v>11342</v>
      </c>
      <c r="C5370" s="404" t="s">
        <v>11343</v>
      </c>
      <c r="D5370" s="404" t="s">
        <v>11318</v>
      </c>
      <c r="E5370" s="404" t="s">
        <v>11319</v>
      </c>
      <c r="F5370" s="404" t="s">
        <v>5750</v>
      </c>
      <c r="G5370" s="367" t="s">
        <v>5185</v>
      </c>
      <c r="H5370" s="400" t="s">
        <v>5186</v>
      </c>
    </row>
    <row r="5371" spans="2:8" s="41" customFormat="1">
      <c r="B5371" s="403" t="s">
        <v>11344</v>
      </c>
      <c r="C5371" s="404" t="s">
        <v>11345</v>
      </c>
      <c r="D5371" s="404" t="s">
        <v>11318</v>
      </c>
      <c r="E5371" s="404" t="s">
        <v>11319</v>
      </c>
      <c r="F5371" s="404" t="s">
        <v>5750</v>
      </c>
      <c r="G5371" s="367" t="s">
        <v>5185</v>
      </c>
      <c r="H5371" s="400" t="s">
        <v>5186</v>
      </c>
    </row>
    <row r="5372" spans="2:8" s="41" customFormat="1">
      <c r="B5372" s="403" t="s">
        <v>11346</v>
      </c>
      <c r="C5372" s="404" t="s">
        <v>11347</v>
      </c>
      <c r="D5372" s="404" t="s">
        <v>11318</v>
      </c>
      <c r="E5372" s="404" t="s">
        <v>11319</v>
      </c>
      <c r="F5372" s="404" t="s">
        <v>5750</v>
      </c>
      <c r="G5372" s="367" t="s">
        <v>5182</v>
      </c>
      <c r="H5372" s="400" t="s">
        <v>5108</v>
      </c>
    </row>
    <row r="5373" spans="2:8" s="41" customFormat="1">
      <c r="B5373" s="403" t="s">
        <v>11348</v>
      </c>
      <c r="C5373" s="404" t="s">
        <v>11349</v>
      </c>
      <c r="D5373" s="404" t="s">
        <v>11318</v>
      </c>
      <c r="E5373" s="404" t="s">
        <v>11319</v>
      </c>
      <c r="F5373" s="404" t="s">
        <v>5750</v>
      </c>
      <c r="G5373" s="367" t="s">
        <v>5182</v>
      </c>
      <c r="H5373" s="400" t="s">
        <v>5108</v>
      </c>
    </row>
    <row r="5374" spans="2:8" s="41" customFormat="1">
      <c r="B5374" s="403" t="s">
        <v>11350</v>
      </c>
      <c r="C5374" s="404" t="s">
        <v>11351</v>
      </c>
      <c r="D5374" s="404" t="s">
        <v>11352</v>
      </c>
      <c r="E5374" s="404" t="s">
        <v>11353</v>
      </c>
      <c r="F5374" s="404" t="s">
        <v>5750</v>
      </c>
      <c r="G5374" s="367" t="s">
        <v>5185</v>
      </c>
      <c r="H5374" s="400" t="s">
        <v>5186</v>
      </c>
    </row>
    <row r="5375" spans="2:8" s="41" customFormat="1">
      <c r="B5375" s="403" t="s">
        <v>11354</v>
      </c>
      <c r="C5375" s="404" t="s">
        <v>11355</v>
      </c>
      <c r="D5375" s="404" t="s">
        <v>11352</v>
      </c>
      <c r="E5375" s="404" t="s">
        <v>11353</v>
      </c>
      <c r="F5375" s="404" t="s">
        <v>5750</v>
      </c>
      <c r="G5375" s="367" t="s">
        <v>5185</v>
      </c>
      <c r="H5375" s="400" t="s">
        <v>5186</v>
      </c>
    </row>
    <row r="5376" spans="2:8" s="41" customFormat="1">
      <c r="B5376" s="403" t="s">
        <v>11356</v>
      </c>
      <c r="C5376" s="404" t="s">
        <v>11357</v>
      </c>
      <c r="D5376" s="404" t="s">
        <v>11352</v>
      </c>
      <c r="E5376" s="404" t="s">
        <v>11353</v>
      </c>
      <c r="F5376" s="404" t="s">
        <v>5750</v>
      </c>
      <c r="G5376" s="367" t="s">
        <v>5185</v>
      </c>
      <c r="H5376" s="400" t="s">
        <v>5186</v>
      </c>
    </row>
    <row r="5377" spans="2:8" s="41" customFormat="1">
      <c r="B5377" s="403" t="s">
        <v>11358</v>
      </c>
      <c r="C5377" s="404" t="s">
        <v>11359</v>
      </c>
      <c r="D5377" s="404" t="s">
        <v>11352</v>
      </c>
      <c r="E5377" s="404" t="s">
        <v>11353</v>
      </c>
      <c r="F5377" s="404" t="s">
        <v>5750</v>
      </c>
      <c r="G5377" s="367" t="s">
        <v>5182</v>
      </c>
      <c r="H5377" s="400" t="s">
        <v>5108</v>
      </c>
    </row>
    <row r="5378" spans="2:8" s="41" customFormat="1">
      <c r="B5378" s="403" t="s">
        <v>11360</v>
      </c>
      <c r="C5378" s="404" t="s">
        <v>11361</v>
      </c>
      <c r="D5378" s="404" t="s">
        <v>11352</v>
      </c>
      <c r="E5378" s="404" t="s">
        <v>11353</v>
      </c>
      <c r="F5378" s="404" t="s">
        <v>5750</v>
      </c>
      <c r="G5378" s="367" t="s">
        <v>5185</v>
      </c>
      <c r="H5378" s="400" t="s">
        <v>5186</v>
      </c>
    </row>
    <row r="5379" spans="2:8" s="41" customFormat="1">
      <c r="B5379" s="403" t="s">
        <v>11362</v>
      </c>
      <c r="C5379" s="404" t="s">
        <v>11363</v>
      </c>
      <c r="D5379" s="404" t="s">
        <v>11352</v>
      </c>
      <c r="E5379" s="404" t="s">
        <v>11353</v>
      </c>
      <c r="F5379" s="404" t="s">
        <v>5750</v>
      </c>
      <c r="G5379" s="367" t="s">
        <v>5182</v>
      </c>
      <c r="H5379" s="400" t="s">
        <v>5108</v>
      </c>
    </row>
    <row r="5380" spans="2:8" s="41" customFormat="1">
      <c r="B5380" s="403" t="s">
        <v>11364</v>
      </c>
      <c r="C5380" s="404" t="s">
        <v>11365</v>
      </c>
      <c r="D5380" s="404" t="s">
        <v>11352</v>
      </c>
      <c r="E5380" s="404" t="s">
        <v>11353</v>
      </c>
      <c r="F5380" s="404" t="s">
        <v>5750</v>
      </c>
      <c r="G5380" s="367" t="s">
        <v>5185</v>
      </c>
      <c r="H5380" s="400" t="s">
        <v>5186</v>
      </c>
    </row>
    <row r="5381" spans="2:8" s="41" customFormat="1">
      <c r="B5381" s="403" t="s">
        <v>11366</v>
      </c>
      <c r="C5381" s="404" t="s">
        <v>11367</v>
      </c>
      <c r="D5381" s="404" t="s">
        <v>11352</v>
      </c>
      <c r="E5381" s="404" t="s">
        <v>11353</v>
      </c>
      <c r="F5381" s="404" t="s">
        <v>5750</v>
      </c>
      <c r="G5381" s="367" t="s">
        <v>5185</v>
      </c>
      <c r="H5381" s="400" t="s">
        <v>5186</v>
      </c>
    </row>
    <row r="5382" spans="2:8" s="41" customFormat="1">
      <c r="B5382" s="403" t="s">
        <v>11368</v>
      </c>
      <c r="C5382" s="404" t="s">
        <v>11369</v>
      </c>
      <c r="D5382" s="404" t="s">
        <v>11352</v>
      </c>
      <c r="E5382" s="404" t="s">
        <v>11353</v>
      </c>
      <c r="F5382" s="404" t="s">
        <v>5750</v>
      </c>
      <c r="G5382" s="367" t="s">
        <v>5185</v>
      </c>
      <c r="H5382" s="400" t="s">
        <v>5186</v>
      </c>
    </row>
    <row r="5383" spans="2:8" s="41" customFormat="1">
      <c r="B5383" s="403" t="s">
        <v>11370</v>
      </c>
      <c r="C5383" s="404" t="s">
        <v>11371</v>
      </c>
      <c r="D5383" s="404" t="s">
        <v>11352</v>
      </c>
      <c r="E5383" s="404" t="s">
        <v>11353</v>
      </c>
      <c r="F5383" s="404" t="s">
        <v>5750</v>
      </c>
      <c r="G5383" s="367" t="s">
        <v>5185</v>
      </c>
      <c r="H5383" s="400" t="s">
        <v>5186</v>
      </c>
    </row>
    <row r="5384" spans="2:8" s="41" customFormat="1">
      <c r="B5384" s="403" t="s">
        <v>11372</v>
      </c>
      <c r="C5384" s="404" t="s">
        <v>11373</v>
      </c>
      <c r="D5384" s="404" t="s">
        <v>11352</v>
      </c>
      <c r="E5384" s="404" t="s">
        <v>11353</v>
      </c>
      <c r="F5384" s="404" t="s">
        <v>5750</v>
      </c>
      <c r="G5384" s="367" t="s">
        <v>5185</v>
      </c>
      <c r="H5384" s="400" t="s">
        <v>5186</v>
      </c>
    </row>
    <row r="5385" spans="2:8" s="41" customFormat="1">
      <c r="B5385" s="403" t="s">
        <v>11374</v>
      </c>
      <c r="C5385" s="404" t="s">
        <v>11375</v>
      </c>
      <c r="D5385" s="404" t="s">
        <v>11376</v>
      </c>
      <c r="E5385" s="404" t="s">
        <v>11377</v>
      </c>
      <c r="F5385" s="404" t="s">
        <v>123</v>
      </c>
      <c r="G5385" s="367" t="s">
        <v>5185</v>
      </c>
      <c r="H5385" s="400" t="s">
        <v>5186</v>
      </c>
    </row>
    <row r="5386" spans="2:8" s="41" customFormat="1">
      <c r="B5386" s="403" t="s">
        <v>11378</v>
      </c>
      <c r="C5386" s="404" t="s">
        <v>11379</v>
      </c>
      <c r="D5386" s="404" t="s">
        <v>11376</v>
      </c>
      <c r="E5386" s="404" t="s">
        <v>11377</v>
      </c>
      <c r="F5386" s="404" t="s">
        <v>123</v>
      </c>
      <c r="G5386" s="367" t="s">
        <v>5185</v>
      </c>
      <c r="H5386" s="400" t="s">
        <v>5186</v>
      </c>
    </row>
    <row r="5387" spans="2:8" s="41" customFormat="1">
      <c r="B5387" s="403" t="s">
        <v>11380</v>
      </c>
      <c r="C5387" s="404" t="s">
        <v>11381</v>
      </c>
      <c r="D5387" s="404" t="s">
        <v>11376</v>
      </c>
      <c r="E5387" s="404" t="s">
        <v>11377</v>
      </c>
      <c r="F5387" s="404" t="s">
        <v>123</v>
      </c>
      <c r="G5387" s="367" t="s">
        <v>5182</v>
      </c>
      <c r="H5387" s="400" t="s">
        <v>5108</v>
      </c>
    </row>
    <row r="5388" spans="2:8" s="41" customFormat="1">
      <c r="B5388" s="403" t="s">
        <v>11382</v>
      </c>
      <c r="C5388" s="404" t="s">
        <v>11383</v>
      </c>
      <c r="D5388" s="404" t="s">
        <v>11376</v>
      </c>
      <c r="E5388" s="404" t="s">
        <v>11377</v>
      </c>
      <c r="F5388" s="404" t="s">
        <v>123</v>
      </c>
      <c r="G5388" s="367" t="s">
        <v>5185</v>
      </c>
      <c r="H5388" s="400" t="s">
        <v>5186</v>
      </c>
    </row>
    <row r="5389" spans="2:8" s="41" customFormat="1">
      <c r="B5389" s="403" t="s">
        <v>11384</v>
      </c>
      <c r="C5389" s="404" t="s">
        <v>11385</v>
      </c>
      <c r="D5389" s="404" t="s">
        <v>11376</v>
      </c>
      <c r="E5389" s="404" t="s">
        <v>11377</v>
      </c>
      <c r="F5389" s="404" t="s">
        <v>123</v>
      </c>
      <c r="G5389" s="367" t="s">
        <v>5182</v>
      </c>
      <c r="H5389" s="400" t="s">
        <v>5108</v>
      </c>
    </row>
    <row r="5390" spans="2:8" s="41" customFormat="1">
      <c r="B5390" s="403" t="s">
        <v>11386</v>
      </c>
      <c r="C5390" s="404" t="s">
        <v>11387</v>
      </c>
      <c r="D5390" s="404" t="s">
        <v>11376</v>
      </c>
      <c r="E5390" s="404" t="s">
        <v>11377</v>
      </c>
      <c r="F5390" s="404" t="s">
        <v>123</v>
      </c>
      <c r="G5390" s="367" t="s">
        <v>5185</v>
      </c>
      <c r="H5390" s="400" t="s">
        <v>5186</v>
      </c>
    </row>
    <row r="5391" spans="2:8" s="41" customFormat="1">
      <c r="B5391" s="403" t="s">
        <v>11388</v>
      </c>
      <c r="C5391" s="404" t="s">
        <v>11389</v>
      </c>
      <c r="D5391" s="404" t="s">
        <v>11376</v>
      </c>
      <c r="E5391" s="404" t="s">
        <v>11377</v>
      </c>
      <c r="F5391" s="404" t="s">
        <v>123</v>
      </c>
      <c r="G5391" s="367" t="s">
        <v>5185</v>
      </c>
      <c r="H5391" s="400" t="s">
        <v>5186</v>
      </c>
    </row>
    <row r="5392" spans="2:8" s="41" customFormat="1">
      <c r="B5392" s="403" t="s">
        <v>11390</v>
      </c>
      <c r="C5392" s="404" t="s">
        <v>11391</v>
      </c>
      <c r="D5392" s="404" t="s">
        <v>11376</v>
      </c>
      <c r="E5392" s="404" t="s">
        <v>11377</v>
      </c>
      <c r="F5392" s="404" t="s">
        <v>123</v>
      </c>
      <c r="G5392" s="367" t="s">
        <v>5185</v>
      </c>
      <c r="H5392" s="400" t="s">
        <v>5186</v>
      </c>
    </row>
    <row r="5393" spans="2:8" s="41" customFormat="1">
      <c r="B5393" s="403" t="s">
        <v>11392</v>
      </c>
      <c r="C5393" s="404" t="s">
        <v>11393</v>
      </c>
      <c r="D5393" s="404" t="s">
        <v>11376</v>
      </c>
      <c r="E5393" s="404" t="s">
        <v>11377</v>
      </c>
      <c r="F5393" s="404" t="s">
        <v>123</v>
      </c>
      <c r="G5393" s="367" t="s">
        <v>5185</v>
      </c>
      <c r="H5393" s="400" t="s">
        <v>5186</v>
      </c>
    </row>
    <row r="5394" spans="2:8" s="41" customFormat="1">
      <c r="B5394" s="403" t="s">
        <v>11394</v>
      </c>
      <c r="C5394" s="404" t="s">
        <v>11395</v>
      </c>
      <c r="D5394" s="404" t="s">
        <v>11376</v>
      </c>
      <c r="E5394" s="404" t="s">
        <v>11377</v>
      </c>
      <c r="F5394" s="404" t="s">
        <v>123</v>
      </c>
      <c r="G5394" s="367" t="s">
        <v>5185</v>
      </c>
      <c r="H5394" s="400" t="s">
        <v>5186</v>
      </c>
    </row>
    <row r="5395" spans="2:8" s="41" customFormat="1">
      <c r="B5395" s="403" t="s">
        <v>11396</v>
      </c>
      <c r="C5395" s="404" t="s">
        <v>11397</v>
      </c>
      <c r="D5395" s="404" t="s">
        <v>11376</v>
      </c>
      <c r="E5395" s="404" t="s">
        <v>11377</v>
      </c>
      <c r="F5395" s="404" t="s">
        <v>123</v>
      </c>
      <c r="G5395" s="367" t="s">
        <v>5185</v>
      </c>
      <c r="H5395" s="400" t="s">
        <v>5186</v>
      </c>
    </row>
    <row r="5396" spans="2:8" s="41" customFormat="1">
      <c r="B5396" s="403" t="s">
        <v>11398</v>
      </c>
      <c r="C5396" s="404" t="s">
        <v>11399</v>
      </c>
      <c r="D5396" s="404" t="s">
        <v>11376</v>
      </c>
      <c r="E5396" s="404" t="s">
        <v>11377</v>
      </c>
      <c r="F5396" s="404" t="s">
        <v>123</v>
      </c>
      <c r="G5396" s="367" t="s">
        <v>5185</v>
      </c>
      <c r="H5396" s="400" t="s">
        <v>5186</v>
      </c>
    </row>
    <row r="5397" spans="2:8" s="41" customFormat="1">
      <c r="B5397" s="403" t="s">
        <v>11400</v>
      </c>
      <c r="C5397" s="404" t="s">
        <v>11401</v>
      </c>
      <c r="D5397" s="404" t="s">
        <v>11376</v>
      </c>
      <c r="E5397" s="404" t="s">
        <v>11377</v>
      </c>
      <c r="F5397" s="404" t="s">
        <v>123</v>
      </c>
      <c r="G5397" s="367" t="s">
        <v>5185</v>
      </c>
      <c r="H5397" s="400" t="s">
        <v>5186</v>
      </c>
    </row>
    <row r="5398" spans="2:8" s="41" customFormat="1">
      <c r="B5398" s="403" t="s">
        <v>11402</v>
      </c>
      <c r="C5398" s="404" t="s">
        <v>11403</v>
      </c>
      <c r="D5398" s="404" t="s">
        <v>11376</v>
      </c>
      <c r="E5398" s="404" t="s">
        <v>11377</v>
      </c>
      <c r="F5398" s="404" t="s">
        <v>123</v>
      </c>
      <c r="G5398" s="367" t="s">
        <v>5185</v>
      </c>
      <c r="H5398" s="400" t="s">
        <v>5186</v>
      </c>
    </row>
    <row r="5399" spans="2:8" s="41" customFormat="1">
      <c r="B5399" s="403" t="s">
        <v>11404</v>
      </c>
      <c r="C5399" s="404" t="s">
        <v>11405</v>
      </c>
      <c r="D5399" s="404" t="s">
        <v>11376</v>
      </c>
      <c r="E5399" s="404" t="s">
        <v>11377</v>
      </c>
      <c r="F5399" s="404" t="s">
        <v>123</v>
      </c>
      <c r="G5399" s="367" t="s">
        <v>5182</v>
      </c>
      <c r="H5399" s="400" t="s">
        <v>5108</v>
      </c>
    </row>
    <row r="5400" spans="2:8" s="41" customFormat="1">
      <c r="B5400" s="403" t="s">
        <v>11406</v>
      </c>
      <c r="C5400" s="404" t="s">
        <v>11407</v>
      </c>
      <c r="D5400" s="404" t="s">
        <v>11376</v>
      </c>
      <c r="E5400" s="404" t="s">
        <v>11377</v>
      </c>
      <c r="F5400" s="404" t="s">
        <v>123</v>
      </c>
      <c r="G5400" s="367" t="s">
        <v>5182</v>
      </c>
      <c r="H5400" s="400" t="s">
        <v>5108</v>
      </c>
    </row>
    <row r="5401" spans="2:8" s="41" customFormat="1">
      <c r="B5401" s="403" t="s">
        <v>11408</v>
      </c>
      <c r="C5401" s="404" t="s">
        <v>11409</v>
      </c>
      <c r="D5401" s="404" t="s">
        <v>11376</v>
      </c>
      <c r="E5401" s="404" t="s">
        <v>11377</v>
      </c>
      <c r="F5401" s="404" t="s">
        <v>123</v>
      </c>
      <c r="G5401" s="367" t="s">
        <v>5182</v>
      </c>
      <c r="H5401" s="400" t="s">
        <v>5108</v>
      </c>
    </row>
    <row r="5402" spans="2:8" s="41" customFormat="1">
      <c r="B5402" s="403" t="s">
        <v>11410</v>
      </c>
      <c r="C5402" s="404" t="s">
        <v>11411</v>
      </c>
      <c r="D5402" s="404" t="s">
        <v>11412</v>
      </c>
      <c r="E5402" s="404" t="s">
        <v>11413</v>
      </c>
      <c r="F5402" s="404" t="s">
        <v>123</v>
      </c>
      <c r="G5402" s="367" t="s">
        <v>5185</v>
      </c>
      <c r="H5402" s="400" t="s">
        <v>5186</v>
      </c>
    </row>
    <row r="5403" spans="2:8" s="41" customFormat="1">
      <c r="B5403" s="403" t="s">
        <v>11414</v>
      </c>
      <c r="C5403" s="404" t="s">
        <v>11415</v>
      </c>
      <c r="D5403" s="404" t="s">
        <v>11412</v>
      </c>
      <c r="E5403" s="404" t="s">
        <v>11413</v>
      </c>
      <c r="F5403" s="404" t="s">
        <v>123</v>
      </c>
      <c r="G5403" s="367" t="s">
        <v>5185</v>
      </c>
      <c r="H5403" s="400" t="s">
        <v>5186</v>
      </c>
    </row>
    <row r="5404" spans="2:8" s="41" customFormat="1">
      <c r="B5404" s="403" t="s">
        <v>11416</v>
      </c>
      <c r="C5404" s="404" t="s">
        <v>11417</v>
      </c>
      <c r="D5404" s="404" t="s">
        <v>11412</v>
      </c>
      <c r="E5404" s="404" t="s">
        <v>11413</v>
      </c>
      <c r="F5404" s="404" t="s">
        <v>123</v>
      </c>
      <c r="G5404" s="367" t="s">
        <v>5185</v>
      </c>
      <c r="H5404" s="400" t="s">
        <v>5186</v>
      </c>
    </row>
    <row r="5405" spans="2:8" s="41" customFormat="1">
      <c r="B5405" s="403" t="s">
        <v>11418</v>
      </c>
      <c r="C5405" s="404" t="s">
        <v>11419</v>
      </c>
      <c r="D5405" s="404" t="s">
        <v>11412</v>
      </c>
      <c r="E5405" s="404" t="s">
        <v>11413</v>
      </c>
      <c r="F5405" s="404" t="s">
        <v>123</v>
      </c>
      <c r="G5405" s="367" t="s">
        <v>5185</v>
      </c>
      <c r="H5405" s="400" t="s">
        <v>5186</v>
      </c>
    </row>
    <row r="5406" spans="2:8" s="41" customFormat="1">
      <c r="B5406" s="403" t="s">
        <v>11420</v>
      </c>
      <c r="C5406" s="404" t="s">
        <v>11421</v>
      </c>
      <c r="D5406" s="404" t="s">
        <v>11412</v>
      </c>
      <c r="E5406" s="404" t="s">
        <v>11413</v>
      </c>
      <c r="F5406" s="404" t="s">
        <v>123</v>
      </c>
      <c r="G5406" s="367" t="s">
        <v>5333</v>
      </c>
      <c r="H5406" s="400" t="s">
        <v>5108</v>
      </c>
    </row>
    <row r="5407" spans="2:8" s="41" customFormat="1">
      <c r="B5407" s="403" t="s">
        <v>11422</v>
      </c>
      <c r="C5407" s="404" t="s">
        <v>11423</v>
      </c>
      <c r="D5407" s="404" t="s">
        <v>11412</v>
      </c>
      <c r="E5407" s="404" t="s">
        <v>11413</v>
      </c>
      <c r="F5407" s="404" t="s">
        <v>123</v>
      </c>
      <c r="G5407" s="367" t="s">
        <v>5333</v>
      </c>
      <c r="H5407" s="400" t="s">
        <v>5108</v>
      </c>
    </row>
    <row r="5408" spans="2:8" s="41" customFormat="1">
      <c r="B5408" s="403" t="s">
        <v>11424</v>
      </c>
      <c r="C5408" s="404" t="s">
        <v>11425</v>
      </c>
      <c r="D5408" s="404" t="s">
        <v>11412</v>
      </c>
      <c r="E5408" s="404" t="s">
        <v>11413</v>
      </c>
      <c r="F5408" s="404" t="s">
        <v>123</v>
      </c>
      <c r="G5408" s="367" t="s">
        <v>5333</v>
      </c>
      <c r="H5408" s="400" t="s">
        <v>5108</v>
      </c>
    </row>
    <row r="5409" spans="2:8" s="41" customFormat="1">
      <c r="B5409" s="403" t="s">
        <v>11426</v>
      </c>
      <c r="C5409" s="404" t="s">
        <v>11427</v>
      </c>
      <c r="D5409" s="404" t="s">
        <v>11412</v>
      </c>
      <c r="E5409" s="404" t="s">
        <v>11413</v>
      </c>
      <c r="F5409" s="404" t="s">
        <v>123</v>
      </c>
      <c r="G5409" s="367" t="s">
        <v>5185</v>
      </c>
      <c r="H5409" s="400" t="s">
        <v>5186</v>
      </c>
    </row>
    <row r="5410" spans="2:8" s="41" customFormat="1">
      <c r="B5410" s="403" t="s">
        <v>11428</v>
      </c>
      <c r="C5410" s="404" t="s">
        <v>11429</v>
      </c>
      <c r="D5410" s="404" t="s">
        <v>11412</v>
      </c>
      <c r="E5410" s="404" t="s">
        <v>11413</v>
      </c>
      <c r="F5410" s="404" t="s">
        <v>123</v>
      </c>
      <c r="G5410" s="367" t="s">
        <v>5333</v>
      </c>
      <c r="H5410" s="400" t="s">
        <v>5108</v>
      </c>
    </row>
    <row r="5411" spans="2:8" s="41" customFormat="1">
      <c r="B5411" s="403" t="s">
        <v>11430</v>
      </c>
      <c r="C5411" s="404" t="s">
        <v>11431</v>
      </c>
      <c r="D5411" s="404" t="s">
        <v>11412</v>
      </c>
      <c r="E5411" s="404" t="s">
        <v>11413</v>
      </c>
      <c r="F5411" s="404" t="s">
        <v>123</v>
      </c>
      <c r="G5411" s="367" t="s">
        <v>5333</v>
      </c>
      <c r="H5411" s="400" t="s">
        <v>5108</v>
      </c>
    </row>
    <row r="5412" spans="2:8" s="41" customFormat="1">
      <c r="B5412" s="403" t="s">
        <v>11432</v>
      </c>
      <c r="C5412" s="404" t="s">
        <v>11433</v>
      </c>
      <c r="D5412" s="404" t="s">
        <v>11412</v>
      </c>
      <c r="E5412" s="404" t="s">
        <v>11413</v>
      </c>
      <c r="F5412" s="404" t="s">
        <v>123</v>
      </c>
      <c r="G5412" s="367" t="s">
        <v>5333</v>
      </c>
      <c r="H5412" s="400" t="s">
        <v>5108</v>
      </c>
    </row>
    <row r="5413" spans="2:8" s="41" customFormat="1">
      <c r="B5413" s="403" t="s">
        <v>11434</v>
      </c>
      <c r="C5413" s="404" t="s">
        <v>11435</v>
      </c>
      <c r="D5413" s="404" t="s">
        <v>11412</v>
      </c>
      <c r="E5413" s="404" t="s">
        <v>11413</v>
      </c>
      <c r="F5413" s="404" t="s">
        <v>123</v>
      </c>
      <c r="G5413" s="367" t="s">
        <v>5333</v>
      </c>
      <c r="H5413" s="400" t="s">
        <v>5108</v>
      </c>
    </row>
    <row r="5414" spans="2:8" s="41" customFormat="1">
      <c r="B5414" s="403" t="s">
        <v>11436</v>
      </c>
      <c r="C5414" s="404" t="s">
        <v>11437</v>
      </c>
      <c r="D5414" s="404" t="s">
        <v>11412</v>
      </c>
      <c r="E5414" s="404" t="s">
        <v>11413</v>
      </c>
      <c r="F5414" s="404" t="s">
        <v>123</v>
      </c>
      <c r="G5414" s="367" t="s">
        <v>5333</v>
      </c>
      <c r="H5414" s="400" t="s">
        <v>5108</v>
      </c>
    </row>
    <row r="5415" spans="2:8" s="41" customFormat="1">
      <c r="B5415" s="403" t="s">
        <v>11438</v>
      </c>
      <c r="C5415" s="404" t="s">
        <v>11439</v>
      </c>
      <c r="D5415" s="404" t="s">
        <v>11412</v>
      </c>
      <c r="E5415" s="404" t="s">
        <v>11413</v>
      </c>
      <c r="F5415" s="404" t="s">
        <v>123</v>
      </c>
      <c r="G5415" s="367" t="s">
        <v>5185</v>
      </c>
      <c r="H5415" s="400" t="s">
        <v>5186</v>
      </c>
    </row>
    <row r="5416" spans="2:8" s="41" customFormat="1">
      <c r="B5416" s="403" t="s">
        <v>11440</v>
      </c>
      <c r="C5416" s="404" t="s">
        <v>11441</v>
      </c>
      <c r="D5416" s="404" t="s">
        <v>11412</v>
      </c>
      <c r="E5416" s="404" t="s">
        <v>11413</v>
      </c>
      <c r="F5416" s="404" t="s">
        <v>123</v>
      </c>
      <c r="G5416" s="367" t="s">
        <v>5333</v>
      </c>
      <c r="H5416" s="400" t="s">
        <v>5108</v>
      </c>
    </row>
    <row r="5417" spans="2:8" s="41" customFormat="1">
      <c r="B5417" s="403" t="s">
        <v>11442</v>
      </c>
      <c r="C5417" s="404" t="s">
        <v>11443</v>
      </c>
      <c r="D5417" s="404" t="s">
        <v>11412</v>
      </c>
      <c r="E5417" s="404" t="s">
        <v>11413</v>
      </c>
      <c r="F5417" s="404" t="s">
        <v>123</v>
      </c>
      <c r="G5417" s="367" t="s">
        <v>5333</v>
      </c>
      <c r="H5417" s="400" t="s">
        <v>5108</v>
      </c>
    </row>
    <row r="5418" spans="2:8" s="41" customFormat="1">
      <c r="B5418" s="403" t="s">
        <v>11444</v>
      </c>
      <c r="C5418" s="404" t="s">
        <v>11445</v>
      </c>
      <c r="D5418" s="404" t="s">
        <v>11412</v>
      </c>
      <c r="E5418" s="404" t="s">
        <v>11413</v>
      </c>
      <c r="F5418" s="404" t="s">
        <v>123</v>
      </c>
      <c r="G5418" s="367" t="s">
        <v>5185</v>
      </c>
      <c r="H5418" s="400" t="s">
        <v>5186</v>
      </c>
    </row>
    <row r="5419" spans="2:8" s="41" customFormat="1">
      <c r="B5419" s="403" t="s">
        <v>11446</v>
      </c>
      <c r="C5419" s="404" t="s">
        <v>11447</v>
      </c>
      <c r="D5419" s="404" t="s">
        <v>11412</v>
      </c>
      <c r="E5419" s="404" t="s">
        <v>11413</v>
      </c>
      <c r="F5419" s="404" t="s">
        <v>123</v>
      </c>
      <c r="G5419" s="367" t="s">
        <v>5185</v>
      </c>
      <c r="H5419" s="400" t="s">
        <v>5186</v>
      </c>
    </row>
    <row r="5420" spans="2:8" s="41" customFormat="1">
      <c r="B5420" s="403" t="s">
        <v>11448</v>
      </c>
      <c r="C5420" s="404" t="s">
        <v>11449</v>
      </c>
      <c r="D5420" s="404" t="s">
        <v>11450</v>
      </c>
      <c r="E5420" s="404" t="s">
        <v>11451</v>
      </c>
      <c r="F5420" s="404" t="s">
        <v>123</v>
      </c>
      <c r="G5420" s="367" t="s">
        <v>5185</v>
      </c>
      <c r="H5420" s="400" t="s">
        <v>5186</v>
      </c>
    </row>
    <row r="5421" spans="2:8" s="41" customFormat="1">
      <c r="B5421" s="403" t="s">
        <v>11452</v>
      </c>
      <c r="C5421" s="404" t="s">
        <v>11453</v>
      </c>
      <c r="D5421" s="404" t="s">
        <v>11450</v>
      </c>
      <c r="E5421" s="404" t="s">
        <v>11451</v>
      </c>
      <c r="F5421" s="404" t="s">
        <v>123</v>
      </c>
      <c r="G5421" s="367" t="s">
        <v>5185</v>
      </c>
      <c r="H5421" s="400" t="s">
        <v>5186</v>
      </c>
    </row>
    <row r="5422" spans="2:8" s="41" customFormat="1">
      <c r="B5422" s="403" t="s">
        <v>11454</v>
      </c>
      <c r="C5422" s="404" t="s">
        <v>11455</v>
      </c>
      <c r="D5422" s="404" t="s">
        <v>11450</v>
      </c>
      <c r="E5422" s="404" t="s">
        <v>11451</v>
      </c>
      <c r="F5422" s="404" t="s">
        <v>123</v>
      </c>
      <c r="G5422" s="367" t="s">
        <v>5107</v>
      </c>
      <c r="H5422" s="400" t="s">
        <v>5108</v>
      </c>
    </row>
    <row r="5423" spans="2:8" s="41" customFormat="1">
      <c r="B5423" s="403" t="s">
        <v>11456</v>
      </c>
      <c r="C5423" s="404" t="s">
        <v>11457</v>
      </c>
      <c r="D5423" s="404" t="s">
        <v>11450</v>
      </c>
      <c r="E5423" s="404" t="s">
        <v>11451</v>
      </c>
      <c r="F5423" s="404" t="s">
        <v>123</v>
      </c>
      <c r="G5423" s="367" t="s">
        <v>5107</v>
      </c>
      <c r="H5423" s="400" t="s">
        <v>5108</v>
      </c>
    </row>
    <row r="5424" spans="2:8" s="41" customFormat="1">
      <c r="B5424" s="403" t="s">
        <v>11458</v>
      </c>
      <c r="C5424" s="404" t="s">
        <v>11459</v>
      </c>
      <c r="D5424" s="404" t="s">
        <v>11450</v>
      </c>
      <c r="E5424" s="404" t="s">
        <v>11451</v>
      </c>
      <c r="F5424" s="404" t="s">
        <v>123</v>
      </c>
      <c r="G5424" s="367" t="s">
        <v>5107</v>
      </c>
      <c r="H5424" s="400" t="s">
        <v>5108</v>
      </c>
    </row>
    <row r="5425" spans="2:8" s="41" customFormat="1">
      <c r="B5425" s="403" t="s">
        <v>11460</v>
      </c>
      <c r="C5425" s="404" t="s">
        <v>11461</v>
      </c>
      <c r="D5425" s="404" t="s">
        <v>11450</v>
      </c>
      <c r="E5425" s="404" t="s">
        <v>11451</v>
      </c>
      <c r="F5425" s="404" t="s">
        <v>123</v>
      </c>
      <c r="G5425" s="367" t="s">
        <v>5107</v>
      </c>
      <c r="H5425" s="400" t="s">
        <v>5108</v>
      </c>
    </row>
    <row r="5426" spans="2:8" s="41" customFormat="1">
      <c r="B5426" s="403" t="s">
        <v>11462</v>
      </c>
      <c r="C5426" s="404" t="s">
        <v>11463</v>
      </c>
      <c r="D5426" s="404" t="s">
        <v>11450</v>
      </c>
      <c r="E5426" s="404" t="s">
        <v>11451</v>
      </c>
      <c r="F5426" s="404" t="s">
        <v>123</v>
      </c>
      <c r="G5426" s="367" t="s">
        <v>5107</v>
      </c>
      <c r="H5426" s="400" t="s">
        <v>5108</v>
      </c>
    </row>
    <row r="5427" spans="2:8" s="41" customFormat="1">
      <c r="B5427" s="403" t="s">
        <v>11464</v>
      </c>
      <c r="C5427" s="404" t="s">
        <v>11465</v>
      </c>
      <c r="D5427" s="404" t="s">
        <v>11450</v>
      </c>
      <c r="E5427" s="404" t="s">
        <v>11451</v>
      </c>
      <c r="F5427" s="404" t="s">
        <v>123</v>
      </c>
      <c r="G5427" s="367" t="s">
        <v>5107</v>
      </c>
      <c r="H5427" s="400" t="s">
        <v>5108</v>
      </c>
    </row>
    <row r="5428" spans="2:8" s="41" customFormat="1">
      <c r="B5428" s="403" t="s">
        <v>11466</v>
      </c>
      <c r="C5428" s="404" t="s">
        <v>11467</v>
      </c>
      <c r="D5428" s="404" t="s">
        <v>11450</v>
      </c>
      <c r="E5428" s="404" t="s">
        <v>11451</v>
      </c>
      <c r="F5428" s="404" t="s">
        <v>123</v>
      </c>
      <c r="G5428" s="367" t="s">
        <v>5107</v>
      </c>
      <c r="H5428" s="400" t="s">
        <v>5108</v>
      </c>
    </row>
    <row r="5429" spans="2:8" s="41" customFormat="1">
      <c r="B5429" s="403" t="s">
        <v>11468</v>
      </c>
      <c r="C5429" s="404" t="s">
        <v>11469</v>
      </c>
      <c r="D5429" s="404" t="s">
        <v>11450</v>
      </c>
      <c r="E5429" s="404" t="s">
        <v>11451</v>
      </c>
      <c r="F5429" s="404" t="s">
        <v>123</v>
      </c>
      <c r="G5429" s="367" t="s">
        <v>5107</v>
      </c>
      <c r="H5429" s="400" t="s">
        <v>5108</v>
      </c>
    </row>
    <row r="5430" spans="2:8" s="41" customFormat="1">
      <c r="B5430" s="403" t="s">
        <v>11470</v>
      </c>
      <c r="C5430" s="404" t="s">
        <v>11471</v>
      </c>
      <c r="D5430" s="404" t="s">
        <v>11450</v>
      </c>
      <c r="E5430" s="404" t="s">
        <v>11451</v>
      </c>
      <c r="F5430" s="404" t="s">
        <v>123</v>
      </c>
      <c r="G5430" s="367" t="s">
        <v>5107</v>
      </c>
      <c r="H5430" s="400" t="s">
        <v>5108</v>
      </c>
    </row>
    <row r="5431" spans="2:8" s="41" customFormat="1">
      <c r="B5431" s="403" t="s">
        <v>11472</v>
      </c>
      <c r="C5431" s="404" t="s">
        <v>11473</v>
      </c>
      <c r="D5431" s="404" t="s">
        <v>11450</v>
      </c>
      <c r="E5431" s="404" t="s">
        <v>11451</v>
      </c>
      <c r="F5431" s="404" t="s">
        <v>123</v>
      </c>
      <c r="G5431" s="367" t="s">
        <v>5185</v>
      </c>
      <c r="H5431" s="400" t="s">
        <v>5186</v>
      </c>
    </row>
    <row r="5432" spans="2:8" s="41" customFormat="1">
      <c r="B5432" s="403" t="s">
        <v>11474</v>
      </c>
      <c r="C5432" s="404" t="s">
        <v>11475</v>
      </c>
      <c r="D5432" s="404" t="s">
        <v>11450</v>
      </c>
      <c r="E5432" s="404" t="s">
        <v>11451</v>
      </c>
      <c r="F5432" s="404" t="s">
        <v>123</v>
      </c>
      <c r="G5432" s="367" t="s">
        <v>5107</v>
      </c>
      <c r="H5432" s="400" t="s">
        <v>5108</v>
      </c>
    </row>
    <row r="5433" spans="2:8" s="41" customFormat="1">
      <c r="B5433" s="403" t="s">
        <v>11476</v>
      </c>
      <c r="C5433" s="404" t="s">
        <v>11477</v>
      </c>
      <c r="D5433" s="404" t="s">
        <v>11478</v>
      </c>
      <c r="E5433" s="404" t="s">
        <v>11479</v>
      </c>
      <c r="F5433" s="404" t="s">
        <v>123</v>
      </c>
      <c r="G5433" s="367" t="s">
        <v>5185</v>
      </c>
      <c r="H5433" s="400" t="s">
        <v>5186</v>
      </c>
    </row>
    <row r="5434" spans="2:8" s="41" customFormat="1">
      <c r="B5434" s="403" t="s">
        <v>11480</v>
      </c>
      <c r="C5434" s="404" t="s">
        <v>11481</v>
      </c>
      <c r="D5434" s="404" t="s">
        <v>11478</v>
      </c>
      <c r="E5434" s="404" t="s">
        <v>11479</v>
      </c>
      <c r="F5434" s="404" t="s">
        <v>123</v>
      </c>
      <c r="G5434" s="367" t="s">
        <v>5185</v>
      </c>
      <c r="H5434" s="400" t="s">
        <v>5186</v>
      </c>
    </row>
    <row r="5435" spans="2:8" s="41" customFormat="1">
      <c r="B5435" s="403" t="s">
        <v>11482</v>
      </c>
      <c r="C5435" s="404" t="s">
        <v>11483</v>
      </c>
      <c r="D5435" s="404" t="s">
        <v>11478</v>
      </c>
      <c r="E5435" s="404" t="s">
        <v>11479</v>
      </c>
      <c r="F5435" s="404" t="s">
        <v>123</v>
      </c>
      <c r="G5435" s="367" t="s">
        <v>5185</v>
      </c>
      <c r="H5435" s="400" t="s">
        <v>5186</v>
      </c>
    </row>
    <row r="5436" spans="2:8" s="41" customFormat="1">
      <c r="B5436" s="403" t="s">
        <v>11484</v>
      </c>
      <c r="C5436" s="404" t="s">
        <v>11485</v>
      </c>
      <c r="D5436" s="404" t="s">
        <v>11478</v>
      </c>
      <c r="E5436" s="404" t="s">
        <v>11479</v>
      </c>
      <c r="F5436" s="404" t="s">
        <v>123</v>
      </c>
      <c r="G5436" s="367" t="s">
        <v>5185</v>
      </c>
      <c r="H5436" s="400" t="s">
        <v>5186</v>
      </c>
    </row>
    <row r="5437" spans="2:8" s="41" customFormat="1">
      <c r="B5437" s="403" t="s">
        <v>11486</v>
      </c>
      <c r="C5437" s="404" t="s">
        <v>11487</v>
      </c>
      <c r="D5437" s="404" t="s">
        <v>11478</v>
      </c>
      <c r="E5437" s="404" t="s">
        <v>11479</v>
      </c>
      <c r="F5437" s="404" t="s">
        <v>123</v>
      </c>
      <c r="G5437" s="367" t="s">
        <v>5185</v>
      </c>
      <c r="H5437" s="400" t="s">
        <v>5186</v>
      </c>
    </row>
    <row r="5438" spans="2:8" s="41" customFormat="1">
      <c r="B5438" s="403" t="s">
        <v>11488</v>
      </c>
      <c r="C5438" s="404" t="s">
        <v>11489</v>
      </c>
      <c r="D5438" s="404" t="s">
        <v>11478</v>
      </c>
      <c r="E5438" s="404" t="s">
        <v>11479</v>
      </c>
      <c r="F5438" s="404" t="s">
        <v>123</v>
      </c>
      <c r="G5438" s="367" t="s">
        <v>5107</v>
      </c>
      <c r="H5438" s="400" t="s">
        <v>5108</v>
      </c>
    </row>
    <row r="5439" spans="2:8" s="41" customFormat="1">
      <c r="B5439" s="403" t="s">
        <v>11490</v>
      </c>
      <c r="C5439" s="404" t="s">
        <v>11491</v>
      </c>
      <c r="D5439" s="404" t="s">
        <v>11478</v>
      </c>
      <c r="E5439" s="404" t="s">
        <v>11479</v>
      </c>
      <c r="F5439" s="404" t="s">
        <v>123</v>
      </c>
      <c r="G5439" s="367" t="s">
        <v>5107</v>
      </c>
      <c r="H5439" s="400" t="s">
        <v>5108</v>
      </c>
    </row>
    <row r="5440" spans="2:8" s="41" customFormat="1">
      <c r="B5440" s="403" t="s">
        <v>11492</v>
      </c>
      <c r="C5440" s="404" t="s">
        <v>11493</v>
      </c>
      <c r="D5440" s="404" t="s">
        <v>11478</v>
      </c>
      <c r="E5440" s="404" t="s">
        <v>11479</v>
      </c>
      <c r="F5440" s="404" t="s">
        <v>123</v>
      </c>
      <c r="G5440" s="367" t="s">
        <v>5185</v>
      </c>
      <c r="H5440" s="400" t="s">
        <v>5186</v>
      </c>
    </row>
    <row r="5441" spans="2:8" s="41" customFormat="1">
      <c r="B5441" s="403" t="s">
        <v>11494</v>
      </c>
      <c r="C5441" s="404" t="s">
        <v>11495</v>
      </c>
      <c r="D5441" s="404" t="s">
        <v>11478</v>
      </c>
      <c r="E5441" s="404" t="s">
        <v>11479</v>
      </c>
      <c r="F5441" s="404" t="s">
        <v>123</v>
      </c>
      <c r="G5441" s="367" t="s">
        <v>5107</v>
      </c>
      <c r="H5441" s="400" t="s">
        <v>5108</v>
      </c>
    </row>
    <row r="5442" spans="2:8" s="41" customFormat="1">
      <c r="B5442" s="403" t="s">
        <v>11496</v>
      </c>
      <c r="C5442" s="404" t="s">
        <v>11497</v>
      </c>
      <c r="D5442" s="404" t="s">
        <v>11478</v>
      </c>
      <c r="E5442" s="404" t="s">
        <v>11479</v>
      </c>
      <c r="F5442" s="404" t="s">
        <v>123</v>
      </c>
      <c r="G5442" s="367" t="s">
        <v>5107</v>
      </c>
      <c r="H5442" s="400" t="s">
        <v>5108</v>
      </c>
    </row>
    <row r="5443" spans="2:8" s="41" customFormat="1">
      <c r="B5443" s="403" t="s">
        <v>11498</v>
      </c>
      <c r="C5443" s="404" t="s">
        <v>11499</v>
      </c>
      <c r="D5443" s="404" t="s">
        <v>11478</v>
      </c>
      <c r="E5443" s="404" t="s">
        <v>11479</v>
      </c>
      <c r="F5443" s="404" t="s">
        <v>123</v>
      </c>
      <c r="G5443" s="367" t="s">
        <v>5107</v>
      </c>
      <c r="H5443" s="400" t="s">
        <v>5108</v>
      </c>
    </row>
    <row r="5444" spans="2:8" s="41" customFormat="1">
      <c r="B5444" s="403" t="s">
        <v>11500</v>
      </c>
      <c r="C5444" s="404" t="s">
        <v>11501</v>
      </c>
      <c r="D5444" s="404" t="s">
        <v>11478</v>
      </c>
      <c r="E5444" s="404" t="s">
        <v>11479</v>
      </c>
      <c r="F5444" s="404" t="s">
        <v>123</v>
      </c>
      <c r="G5444" s="367" t="s">
        <v>5185</v>
      </c>
      <c r="H5444" s="400" t="s">
        <v>5186</v>
      </c>
    </row>
    <row r="5445" spans="2:8" s="41" customFormat="1">
      <c r="B5445" s="403" t="s">
        <v>11502</v>
      </c>
      <c r="C5445" s="404" t="s">
        <v>11503</v>
      </c>
      <c r="D5445" s="404" t="s">
        <v>11478</v>
      </c>
      <c r="E5445" s="404" t="s">
        <v>11479</v>
      </c>
      <c r="F5445" s="404" t="s">
        <v>123</v>
      </c>
      <c r="G5445" s="367" t="s">
        <v>5185</v>
      </c>
      <c r="H5445" s="400" t="s">
        <v>5186</v>
      </c>
    </row>
    <row r="5446" spans="2:8" s="41" customFormat="1">
      <c r="B5446" s="403" t="s">
        <v>11504</v>
      </c>
      <c r="C5446" s="404" t="s">
        <v>11505</v>
      </c>
      <c r="D5446" s="404" t="s">
        <v>11478</v>
      </c>
      <c r="E5446" s="404" t="s">
        <v>11479</v>
      </c>
      <c r="F5446" s="404" t="s">
        <v>123</v>
      </c>
      <c r="G5446" s="367" t="s">
        <v>5185</v>
      </c>
      <c r="H5446" s="400" t="s">
        <v>5186</v>
      </c>
    </row>
    <row r="5447" spans="2:8" s="41" customFormat="1">
      <c r="B5447" s="403" t="s">
        <v>11506</v>
      </c>
      <c r="C5447" s="404" t="s">
        <v>11507</v>
      </c>
      <c r="D5447" s="404" t="s">
        <v>11478</v>
      </c>
      <c r="E5447" s="404" t="s">
        <v>11479</v>
      </c>
      <c r="F5447" s="404" t="s">
        <v>123</v>
      </c>
      <c r="G5447" s="367" t="s">
        <v>5185</v>
      </c>
      <c r="H5447" s="400" t="s">
        <v>5186</v>
      </c>
    </row>
    <row r="5448" spans="2:8" s="41" customFormat="1">
      <c r="B5448" s="403" t="s">
        <v>11508</v>
      </c>
      <c r="C5448" s="404" t="s">
        <v>11509</v>
      </c>
      <c r="D5448" s="404" t="s">
        <v>11478</v>
      </c>
      <c r="E5448" s="404" t="s">
        <v>11479</v>
      </c>
      <c r="F5448" s="404" t="s">
        <v>123</v>
      </c>
      <c r="G5448" s="367" t="s">
        <v>5185</v>
      </c>
      <c r="H5448" s="400" t="s">
        <v>5186</v>
      </c>
    </row>
    <row r="5449" spans="2:8" s="41" customFormat="1">
      <c r="B5449" s="403" t="s">
        <v>11510</v>
      </c>
      <c r="C5449" s="404" t="s">
        <v>11511</v>
      </c>
      <c r="D5449" s="404" t="s">
        <v>11478</v>
      </c>
      <c r="E5449" s="404" t="s">
        <v>11479</v>
      </c>
      <c r="F5449" s="404" t="s">
        <v>123</v>
      </c>
      <c r="G5449" s="367" t="s">
        <v>5185</v>
      </c>
      <c r="H5449" s="400" t="s">
        <v>5186</v>
      </c>
    </row>
    <row r="5450" spans="2:8" s="41" customFormat="1">
      <c r="B5450" s="403" t="s">
        <v>11512</v>
      </c>
      <c r="C5450" s="404" t="s">
        <v>11513</v>
      </c>
      <c r="D5450" s="404" t="s">
        <v>11478</v>
      </c>
      <c r="E5450" s="404" t="s">
        <v>11479</v>
      </c>
      <c r="F5450" s="404" t="s">
        <v>123</v>
      </c>
      <c r="G5450" s="367" t="s">
        <v>5185</v>
      </c>
      <c r="H5450" s="400" t="s">
        <v>5186</v>
      </c>
    </row>
    <row r="5451" spans="2:8" s="41" customFormat="1">
      <c r="B5451" s="403" t="s">
        <v>11514</v>
      </c>
      <c r="C5451" s="404" t="s">
        <v>11515</v>
      </c>
      <c r="D5451" s="404" t="s">
        <v>11478</v>
      </c>
      <c r="E5451" s="404" t="s">
        <v>11479</v>
      </c>
      <c r="F5451" s="404" t="s">
        <v>123</v>
      </c>
      <c r="G5451" s="367" t="s">
        <v>5185</v>
      </c>
      <c r="H5451" s="400" t="s">
        <v>5186</v>
      </c>
    </row>
    <row r="5452" spans="2:8" s="41" customFormat="1">
      <c r="B5452" s="403" t="s">
        <v>11516</v>
      </c>
      <c r="C5452" s="404" t="s">
        <v>11517</v>
      </c>
      <c r="D5452" s="404" t="s">
        <v>11518</v>
      </c>
      <c r="E5452" s="404" t="s">
        <v>11519</v>
      </c>
      <c r="F5452" s="404" t="s">
        <v>123</v>
      </c>
      <c r="G5452" s="367" t="s">
        <v>5185</v>
      </c>
      <c r="H5452" s="400" t="s">
        <v>5186</v>
      </c>
    </row>
    <row r="5453" spans="2:8" s="41" customFormat="1">
      <c r="B5453" s="403" t="s">
        <v>11520</v>
      </c>
      <c r="C5453" s="404" t="s">
        <v>11521</v>
      </c>
      <c r="D5453" s="404" t="s">
        <v>11518</v>
      </c>
      <c r="E5453" s="404" t="s">
        <v>11519</v>
      </c>
      <c r="F5453" s="404" t="s">
        <v>123</v>
      </c>
      <c r="G5453" s="367" t="s">
        <v>5185</v>
      </c>
      <c r="H5453" s="400" t="s">
        <v>5186</v>
      </c>
    </row>
    <row r="5454" spans="2:8" s="41" customFormat="1">
      <c r="B5454" s="403" t="s">
        <v>11522</v>
      </c>
      <c r="C5454" s="404" t="s">
        <v>11523</v>
      </c>
      <c r="D5454" s="404" t="s">
        <v>11518</v>
      </c>
      <c r="E5454" s="404" t="s">
        <v>11519</v>
      </c>
      <c r="F5454" s="404" t="s">
        <v>123</v>
      </c>
      <c r="G5454" s="367" t="s">
        <v>5185</v>
      </c>
      <c r="H5454" s="400" t="s">
        <v>5186</v>
      </c>
    </row>
    <row r="5455" spans="2:8" s="41" customFormat="1">
      <c r="B5455" s="403" t="s">
        <v>11524</v>
      </c>
      <c r="C5455" s="404" t="s">
        <v>11525</v>
      </c>
      <c r="D5455" s="404" t="s">
        <v>11518</v>
      </c>
      <c r="E5455" s="404" t="s">
        <v>11519</v>
      </c>
      <c r="F5455" s="404" t="s">
        <v>123</v>
      </c>
      <c r="G5455" s="367" t="s">
        <v>5185</v>
      </c>
      <c r="H5455" s="400" t="s">
        <v>5186</v>
      </c>
    </row>
    <row r="5456" spans="2:8" s="41" customFormat="1">
      <c r="B5456" s="403" t="s">
        <v>11526</v>
      </c>
      <c r="C5456" s="404" t="s">
        <v>11527</v>
      </c>
      <c r="D5456" s="404" t="s">
        <v>11518</v>
      </c>
      <c r="E5456" s="404" t="s">
        <v>11519</v>
      </c>
      <c r="F5456" s="404" t="s">
        <v>123</v>
      </c>
      <c r="G5456" s="367" t="s">
        <v>5185</v>
      </c>
      <c r="H5456" s="400" t="s">
        <v>5186</v>
      </c>
    </row>
    <row r="5457" spans="2:8" s="41" customFormat="1">
      <c r="B5457" s="403" t="s">
        <v>11528</v>
      </c>
      <c r="C5457" s="404" t="s">
        <v>11529</v>
      </c>
      <c r="D5457" s="404" t="s">
        <v>11518</v>
      </c>
      <c r="E5457" s="404" t="s">
        <v>11519</v>
      </c>
      <c r="F5457" s="404" t="s">
        <v>123</v>
      </c>
      <c r="G5457" s="367" t="s">
        <v>5185</v>
      </c>
      <c r="H5457" s="400" t="s">
        <v>5186</v>
      </c>
    </row>
    <row r="5458" spans="2:8" s="41" customFormat="1">
      <c r="B5458" s="403" t="s">
        <v>11530</v>
      </c>
      <c r="C5458" s="404" t="s">
        <v>11531</v>
      </c>
      <c r="D5458" s="404" t="s">
        <v>11518</v>
      </c>
      <c r="E5458" s="404" t="s">
        <v>11519</v>
      </c>
      <c r="F5458" s="404" t="s">
        <v>123</v>
      </c>
      <c r="G5458" s="367" t="s">
        <v>5185</v>
      </c>
      <c r="H5458" s="400" t="s">
        <v>5186</v>
      </c>
    </row>
    <row r="5459" spans="2:8" s="41" customFormat="1">
      <c r="B5459" s="403" t="s">
        <v>11532</v>
      </c>
      <c r="C5459" s="404" t="s">
        <v>11533</v>
      </c>
      <c r="D5459" s="404" t="s">
        <v>11518</v>
      </c>
      <c r="E5459" s="404" t="s">
        <v>11519</v>
      </c>
      <c r="F5459" s="404" t="s">
        <v>123</v>
      </c>
      <c r="G5459" s="367" t="s">
        <v>5185</v>
      </c>
      <c r="H5459" s="400" t="s">
        <v>5186</v>
      </c>
    </row>
    <row r="5460" spans="2:8" s="41" customFormat="1">
      <c r="B5460" s="403" t="s">
        <v>11534</v>
      </c>
      <c r="C5460" s="404" t="s">
        <v>11535</v>
      </c>
      <c r="D5460" s="404" t="s">
        <v>11518</v>
      </c>
      <c r="E5460" s="404" t="s">
        <v>11519</v>
      </c>
      <c r="F5460" s="404" t="s">
        <v>123</v>
      </c>
      <c r="G5460" s="367" t="s">
        <v>5185</v>
      </c>
      <c r="H5460" s="400" t="s">
        <v>5186</v>
      </c>
    </row>
    <row r="5461" spans="2:8" s="41" customFormat="1">
      <c r="B5461" s="403" t="s">
        <v>11536</v>
      </c>
      <c r="C5461" s="404" t="s">
        <v>11537</v>
      </c>
      <c r="D5461" s="404" t="s">
        <v>11518</v>
      </c>
      <c r="E5461" s="404" t="s">
        <v>11519</v>
      </c>
      <c r="F5461" s="404" t="s">
        <v>123</v>
      </c>
      <c r="G5461" s="367" t="s">
        <v>5185</v>
      </c>
      <c r="H5461" s="400" t="s">
        <v>5186</v>
      </c>
    </row>
    <row r="5462" spans="2:8" s="41" customFormat="1">
      <c r="B5462" s="403" t="s">
        <v>11538</v>
      </c>
      <c r="C5462" s="404" t="s">
        <v>11539</v>
      </c>
      <c r="D5462" s="404" t="s">
        <v>11518</v>
      </c>
      <c r="E5462" s="404" t="s">
        <v>11519</v>
      </c>
      <c r="F5462" s="404" t="s">
        <v>123</v>
      </c>
      <c r="G5462" s="367" t="s">
        <v>5185</v>
      </c>
      <c r="H5462" s="400" t="s">
        <v>5186</v>
      </c>
    </row>
    <row r="5463" spans="2:8" s="41" customFormat="1">
      <c r="B5463" s="403" t="s">
        <v>11540</v>
      </c>
      <c r="C5463" s="404" t="s">
        <v>11541</v>
      </c>
      <c r="D5463" s="404" t="s">
        <v>11518</v>
      </c>
      <c r="E5463" s="404" t="s">
        <v>11519</v>
      </c>
      <c r="F5463" s="404" t="s">
        <v>123</v>
      </c>
      <c r="G5463" s="367" t="s">
        <v>5185</v>
      </c>
      <c r="H5463" s="400" t="s">
        <v>5186</v>
      </c>
    </row>
    <row r="5464" spans="2:8" s="41" customFormat="1">
      <c r="B5464" s="403" t="s">
        <v>11542</v>
      </c>
      <c r="C5464" s="404" t="s">
        <v>11543</v>
      </c>
      <c r="D5464" s="404" t="s">
        <v>11518</v>
      </c>
      <c r="E5464" s="404" t="s">
        <v>11519</v>
      </c>
      <c r="F5464" s="404" t="s">
        <v>123</v>
      </c>
      <c r="G5464" s="367" t="s">
        <v>5185</v>
      </c>
      <c r="H5464" s="400" t="s">
        <v>5186</v>
      </c>
    </row>
    <row r="5465" spans="2:8" s="41" customFormat="1">
      <c r="B5465" s="403" t="s">
        <v>11544</v>
      </c>
      <c r="C5465" s="404" t="s">
        <v>11545</v>
      </c>
      <c r="D5465" s="404" t="s">
        <v>11518</v>
      </c>
      <c r="E5465" s="404" t="s">
        <v>11519</v>
      </c>
      <c r="F5465" s="404" t="s">
        <v>123</v>
      </c>
      <c r="G5465" s="367" t="s">
        <v>5185</v>
      </c>
      <c r="H5465" s="400" t="s">
        <v>5186</v>
      </c>
    </row>
    <row r="5466" spans="2:8" s="41" customFormat="1">
      <c r="B5466" s="403" t="s">
        <v>11546</v>
      </c>
      <c r="C5466" s="404" t="s">
        <v>11547</v>
      </c>
      <c r="D5466" s="404" t="s">
        <v>11548</v>
      </c>
      <c r="E5466" s="404" t="s">
        <v>11549</v>
      </c>
      <c r="F5466" s="404" t="s">
        <v>123</v>
      </c>
      <c r="G5466" s="367" t="s">
        <v>5333</v>
      </c>
      <c r="H5466" s="400" t="s">
        <v>5108</v>
      </c>
    </row>
    <row r="5467" spans="2:8" s="41" customFormat="1">
      <c r="B5467" s="403" t="s">
        <v>11550</v>
      </c>
      <c r="C5467" s="404" t="s">
        <v>11551</v>
      </c>
      <c r="D5467" s="404" t="s">
        <v>11548</v>
      </c>
      <c r="E5467" s="404" t="s">
        <v>11549</v>
      </c>
      <c r="F5467" s="404" t="s">
        <v>123</v>
      </c>
      <c r="G5467" s="367" t="s">
        <v>5333</v>
      </c>
      <c r="H5467" s="400" t="s">
        <v>5108</v>
      </c>
    </row>
    <row r="5468" spans="2:8" s="41" customFormat="1">
      <c r="B5468" s="403" t="s">
        <v>11552</v>
      </c>
      <c r="C5468" s="404" t="s">
        <v>11553</v>
      </c>
      <c r="D5468" s="404" t="s">
        <v>11548</v>
      </c>
      <c r="E5468" s="404" t="s">
        <v>11549</v>
      </c>
      <c r="F5468" s="404" t="s">
        <v>123</v>
      </c>
      <c r="G5468" s="367" t="s">
        <v>5333</v>
      </c>
      <c r="H5468" s="400" t="s">
        <v>5108</v>
      </c>
    </row>
    <row r="5469" spans="2:8" s="41" customFormat="1">
      <c r="B5469" s="403" t="s">
        <v>11554</v>
      </c>
      <c r="C5469" s="404" t="s">
        <v>11555</v>
      </c>
      <c r="D5469" s="404" t="s">
        <v>11548</v>
      </c>
      <c r="E5469" s="404" t="s">
        <v>11549</v>
      </c>
      <c r="F5469" s="404" t="s">
        <v>123</v>
      </c>
      <c r="G5469" s="367" t="s">
        <v>5333</v>
      </c>
      <c r="H5469" s="400" t="s">
        <v>5108</v>
      </c>
    </row>
    <row r="5470" spans="2:8" s="41" customFormat="1">
      <c r="B5470" s="403" t="s">
        <v>11556</v>
      </c>
      <c r="C5470" s="404" t="s">
        <v>11557</v>
      </c>
      <c r="D5470" s="404" t="s">
        <v>11548</v>
      </c>
      <c r="E5470" s="404" t="s">
        <v>11549</v>
      </c>
      <c r="F5470" s="404" t="s">
        <v>123</v>
      </c>
      <c r="G5470" s="367" t="s">
        <v>5333</v>
      </c>
      <c r="H5470" s="400" t="s">
        <v>5108</v>
      </c>
    </row>
    <row r="5471" spans="2:8" s="41" customFormat="1">
      <c r="B5471" s="403" t="s">
        <v>11558</v>
      </c>
      <c r="C5471" s="404" t="s">
        <v>11559</v>
      </c>
      <c r="D5471" s="404" t="s">
        <v>11548</v>
      </c>
      <c r="E5471" s="404" t="s">
        <v>11549</v>
      </c>
      <c r="F5471" s="404" t="s">
        <v>123</v>
      </c>
      <c r="G5471" s="367" t="s">
        <v>5333</v>
      </c>
      <c r="H5471" s="400" t="s">
        <v>5108</v>
      </c>
    </row>
    <row r="5472" spans="2:8" s="41" customFormat="1">
      <c r="B5472" s="403" t="s">
        <v>11560</v>
      </c>
      <c r="C5472" s="404" t="s">
        <v>11561</v>
      </c>
      <c r="D5472" s="404" t="s">
        <v>11548</v>
      </c>
      <c r="E5472" s="404" t="s">
        <v>11549</v>
      </c>
      <c r="F5472" s="404" t="s">
        <v>123</v>
      </c>
      <c r="G5472" s="367" t="s">
        <v>5333</v>
      </c>
      <c r="H5472" s="400" t="s">
        <v>5108</v>
      </c>
    </row>
    <row r="5473" spans="2:8" s="41" customFormat="1">
      <c r="B5473" s="403" t="s">
        <v>11562</v>
      </c>
      <c r="C5473" s="404" t="s">
        <v>11563</v>
      </c>
      <c r="D5473" s="404" t="s">
        <v>11548</v>
      </c>
      <c r="E5473" s="404" t="s">
        <v>11549</v>
      </c>
      <c r="F5473" s="404" t="s">
        <v>123</v>
      </c>
      <c r="G5473" s="367" t="s">
        <v>5333</v>
      </c>
      <c r="H5473" s="400" t="s">
        <v>5108</v>
      </c>
    </row>
    <row r="5474" spans="2:8" s="41" customFormat="1">
      <c r="B5474" s="403" t="s">
        <v>11564</v>
      </c>
      <c r="C5474" s="404" t="s">
        <v>11565</v>
      </c>
      <c r="D5474" s="404" t="s">
        <v>11548</v>
      </c>
      <c r="E5474" s="404" t="s">
        <v>11549</v>
      </c>
      <c r="F5474" s="404" t="s">
        <v>123</v>
      </c>
      <c r="G5474" s="367" t="s">
        <v>5333</v>
      </c>
      <c r="H5474" s="400" t="s">
        <v>5108</v>
      </c>
    </row>
    <row r="5475" spans="2:8" s="41" customFormat="1">
      <c r="B5475" s="403" t="s">
        <v>11566</v>
      </c>
      <c r="C5475" s="404" t="s">
        <v>11567</v>
      </c>
      <c r="D5475" s="404" t="s">
        <v>11548</v>
      </c>
      <c r="E5475" s="404" t="s">
        <v>11549</v>
      </c>
      <c r="F5475" s="404" t="s">
        <v>123</v>
      </c>
      <c r="G5475" s="367" t="s">
        <v>5333</v>
      </c>
      <c r="H5475" s="400" t="s">
        <v>5108</v>
      </c>
    </row>
    <row r="5476" spans="2:8" s="41" customFormat="1">
      <c r="B5476" s="403" t="s">
        <v>11568</v>
      </c>
      <c r="C5476" s="404" t="s">
        <v>11569</v>
      </c>
      <c r="D5476" s="404" t="s">
        <v>11548</v>
      </c>
      <c r="E5476" s="404" t="s">
        <v>11549</v>
      </c>
      <c r="F5476" s="404" t="s">
        <v>123</v>
      </c>
      <c r="G5476" s="367" t="s">
        <v>5333</v>
      </c>
      <c r="H5476" s="400" t="s">
        <v>5108</v>
      </c>
    </row>
    <row r="5477" spans="2:8" s="41" customFormat="1">
      <c r="B5477" s="403" t="s">
        <v>11570</v>
      </c>
      <c r="C5477" s="404" t="s">
        <v>11571</v>
      </c>
      <c r="D5477" s="404" t="s">
        <v>11548</v>
      </c>
      <c r="E5477" s="404" t="s">
        <v>11549</v>
      </c>
      <c r="F5477" s="404" t="s">
        <v>123</v>
      </c>
      <c r="G5477" s="367" t="s">
        <v>5333</v>
      </c>
      <c r="H5477" s="400" t="s">
        <v>5108</v>
      </c>
    </row>
    <row r="5478" spans="2:8" s="41" customFormat="1">
      <c r="B5478" s="403" t="s">
        <v>11572</v>
      </c>
      <c r="C5478" s="404" t="s">
        <v>11573</v>
      </c>
      <c r="D5478" s="404" t="s">
        <v>11574</v>
      </c>
      <c r="E5478" s="404" t="s">
        <v>11575</v>
      </c>
      <c r="F5478" s="404" t="s">
        <v>123</v>
      </c>
      <c r="G5478" s="367" t="s">
        <v>5333</v>
      </c>
      <c r="H5478" s="400" t="s">
        <v>5108</v>
      </c>
    </row>
    <row r="5479" spans="2:8" s="41" customFormat="1">
      <c r="B5479" s="403" t="s">
        <v>11576</v>
      </c>
      <c r="C5479" s="404" t="s">
        <v>11577</v>
      </c>
      <c r="D5479" s="404" t="s">
        <v>11574</v>
      </c>
      <c r="E5479" s="404" t="s">
        <v>11575</v>
      </c>
      <c r="F5479" s="404" t="s">
        <v>123</v>
      </c>
      <c r="G5479" s="367" t="s">
        <v>5185</v>
      </c>
      <c r="H5479" s="400" t="s">
        <v>5186</v>
      </c>
    </row>
    <row r="5480" spans="2:8" s="41" customFormat="1">
      <c r="B5480" s="403" t="s">
        <v>11578</v>
      </c>
      <c r="C5480" s="404" t="s">
        <v>11579</v>
      </c>
      <c r="D5480" s="404" t="s">
        <v>11574</v>
      </c>
      <c r="E5480" s="404" t="s">
        <v>11575</v>
      </c>
      <c r="F5480" s="404" t="s">
        <v>123</v>
      </c>
      <c r="G5480" s="367" t="s">
        <v>5185</v>
      </c>
      <c r="H5480" s="400" t="s">
        <v>5186</v>
      </c>
    </row>
    <row r="5481" spans="2:8" s="41" customFormat="1">
      <c r="B5481" s="403" t="s">
        <v>11580</v>
      </c>
      <c r="C5481" s="404" t="s">
        <v>11581</v>
      </c>
      <c r="D5481" s="404" t="s">
        <v>11574</v>
      </c>
      <c r="E5481" s="404" t="s">
        <v>11575</v>
      </c>
      <c r="F5481" s="404" t="s">
        <v>123</v>
      </c>
      <c r="G5481" s="367" t="s">
        <v>5185</v>
      </c>
      <c r="H5481" s="400" t="s">
        <v>5186</v>
      </c>
    </row>
    <row r="5482" spans="2:8" s="41" customFormat="1">
      <c r="B5482" s="403" t="s">
        <v>11582</v>
      </c>
      <c r="C5482" s="404" t="s">
        <v>11583</v>
      </c>
      <c r="D5482" s="404" t="s">
        <v>11574</v>
      </c>
      <c r="E5482" s="404" t="s">
        <v>11575</v>
      </c>
      <c r="F5482" s="404" t="s">
        <v>123</v>
      </c>
      <c r="G5482" s="367" t="s">
        <v>5185</v>
      </c>
      <c r="H5482" s="400" t="s">
        <v>5186</v>
      </c>
    </row>
    <row r="5483" spans="2:8" s="41" customFormat="1">
      <c r="B5483" s="403" t="s">
        <v>11584</v>
      </c>
      <c r="C5483" s="404" t="s">
        <v>11585</v>
      </c>
      <c r="D5483" s="404" t="s">
        <v>11574</v>
      </c>
      <c r="E5483" s="404" t="s">
        <v>11575</v>
      </c>
      <c r="F5483" s="404" t="s">
        <v>123</v>
      </c>
      <c r="G5483" s="367" t="s">
        <v>5185</v>
      </c>
      <c r="H5483" s="400" t="s">
        <v>5186</v>
      </c>
    </row>
    <row r="5484" spans="2:8" s="41" customFormat="1">
      <c r="B5484" s="403" t="s">
        <v>11586</v>
      </c>
      <c r="C5484" s="404" t="s">
        <v>11587</v>
      </c>
      <c r="D5484" s="404" t="s">
        <v>11574</v>
      </c>
      <c r="E5484" s="404" t="s">
        <v>11575</v>
      </c>
      <c r="F5484" s="404" t="s">
        <v>123</v>
      </c>
      <c r="G5484" s="367" t="s">
        <v>5185</v>
      </c>
      <c r="H5484" s="400" t="s">
        <v>5186</v>
      </c>
    </row>
    <row r="5485" spans="2:8" s="41" customFormat="1">
      <c r="B5485" s="403" t="s">
        <v>11588</v>
      </c>
      <c r="C5485" s="404" t="s">
        <v>11589</v>
      </c>
      <c r="D5485" s="404" t="s">
        <v>11574</v>
      </c>
      <c r="E5485" s="404" t="s">
        <v>11575</v>
      </c>
      <c r="F5485" s="404" t="s">
        <v>123</v>
      </c>
      <c r="G5485" s="367" t="s">
        <v>5185</v>
      </c>
      <c r="H5485" s="400" t="s">
        <v>5186</v>
      </c>
    </row>
    <row r="5486" spans="2:8" s="41" customFormat="1">
      <c r="B5486" s="403" t="s">
        <v>11590</v>
      </c>
      <c r="C5486" s="404" t="s">
        <v>11591</v>
      </c>
      <c r="D5486" s="404" t="s">
        <v>11574</v>
      </c>
      <c r="E5486" s="404" t="s">
        <v>11575</v>
      </c>
      <c r="F5486" s="404" t="s">
        <v>123</v>
      </c>
      <c r="G5486" s="367" t="s">
        <v>5185</v>
      </c>
      <c r="H5486" s="400" t="s">
        <v>5186</v>
      </c>
    </row>
    <row r="5487" spans="2:8" s="41" customFormat="1">
      <c r="B5487" s="403" t="s">
        <v>11592</v>
      </c>
      <c r="C5487" s="404" t="s">
        <v>11593</v>
      </c>
      <c r="D5487" s="404" t="s">
        <v>11574</v>
      </c>
      <c r="E5487" s="404" t="s">
        <v>11575</v>
      </c>
      <c r="F5487" s="404" t="s">
        <v>123</v>
      </c>
      <c r="G5487" s="367" t="s">
        <v>5185</v>
      </c>
      <c r="H5487" s="400" t="s">
        <v>5186</v>
      </c>
    </row>
    <row r="5488" spans="2:8" s="41" customFormat="1">
      <c r="B5488" s="403" t="s">
        <v>11594</v>
      </c>
      <c r="C5488" s="404" t="s">
        <v>11595</v>
      </c>
      <c r="D5488" s="404" t="s">
        <v>11574</v>
      </c>
      <c r="E5488" s="404" t="s">
        <v>11575</v>
      </c>
      <c r="F5488" s="404" t="s">
        <v>123</v>
      </c>
      <c r="G5488" s="367" t="s">
        <v>5185</v>
      </c>
      <c r="H5488" s="400" t="s">
        <v>5186</v>
      </c>
    </row>
    <row r="5489" spans="2:8" s="41" customFormat="1">
      <c r="B5489" s="403" t="s">
        <v>11596</v>
      </c>
      <c r="C5489" s="404" t="s">
        <v>11597</v>
      </c>
      <c r="D5489" s="404" t="s">
        <v>11574</v>
      </c>
      <c r="E5489" s="404" t="s">
        <v>11575</v>
      </c>
      <c r="F5489" s="404" t="s">
        <v>123</v>
      </c>
      <c r="G5489" s="367" t="s">
        <v>5185</v>
      </c>
      <c r="H5489" s="400" t="s">
        <v>5186</v>
      </c>
    </row>
    <row r="5490" spans="2:8" s="41" customFormat="1">
      <c r="B5490" s="403" t="s">
        <v>11598</v>
      </c>
      <c r="C5490" s="404" t="s">
        <v>11599</v>
      </c>
      <c r="D5490" s="404" t="s">
        <v>11574</v>
      </c>
      <c r="E5490" s="404" t="s">
        <v>11575</v>
      </c>
      <c r="F5490" s="404" t="s">
        <v>123</v>
      </c>
      <c r="G5490" s="367" t="s">
        <v>5185</v>
      </c>
      <c r="H5490" s="400" t="s">
        <v>5186</v>
      </c>
    </row>
    <row r="5491" spans="2:8" s="41" customFormat="1">
      <c r="B5491" s="403" t="s">
        <v>11600</v>
      </c>
      <c r="C5491" s="404" t="s">
        <v>11601</v>
      </c>
      <c r="D5491" s="404" t="s">
        <v>11574</v>
      </c>
      <c r="E5491" s="404" t="s">
        <v>11575</v>
      </c>
      <c r="F5491" s="404" t="s">
        <v>123</v>
      </c>
      <c r="G5491" s="367" t="s">
        <v>5185</v>
      </c>
      <c r="H5491" s="400" t="s">
        <v>5186</v>
      </c>
    </row>
    <row r="5492" spans="2:8" s="41" customFormat="1">
      <c r="B5492" s="403" t="s">
        <v>11602</v>
      </c>
      <c r="C5492" s="404" t="s">
        <v>11603</v>
      </c>
      <c r="D5492" s="404" t="s">
        <v>11574</v>
      </c>
      <c r="E5492" s="404" t="s">
        <v>11575</v>
      </c>
      <c r="F5492" s="404" t="s">
        <v>123</v>
      </c>
      <c r="G5492" s="367" t="s">
        <v>5185</v>
      </c>
      <c r="H5492" s="400" t="s">
        <v>5186</v>
      </c>
    </row>
    <row r="5493" spans="2:8" s="41" customFormat="1">
      <c r="B5493" s="403" t="s">
        <v>11604</v>
      </c>
      <c r="C5493" s="404" t="s">
        <v>11605</v>
      </c>
      <c r="D5493" s="404" t="s">
        <v>11606</v>
      </c>
      <c r="E5493" s="404" t="s">
        <v>11607</v>
      </c>
      <c r="F5493" s="404" t="s">
        <v>5750</v>
      </c>
      <c r="G5493" s="367" t="s">
        <v>5185</v>
      </c>
      <c r="H5493" s="400" t="s">
        <v>5186</v>
      </c>
    </row>
    <row r="5494" spans="2:8" s="41" customFormat="1">
      <c r="B5494" s="403" t="s">
        <v>11608</v>
      </c>
      <c r="C5494" s="404" t="s">
        <v>11609</v>
      </c>
      <c r="D5494" s="404" t="s">
        <v>11606</v>
      </c>
      <c r="E5494" s="404" t="s">
        <v>11607</v>
      </c>
      <c r="F5494" s="404" t="s">
        <v>5750</v>
      </c>
      <c r="G5494" s="367" t="s">
        <v>5107</v>
      </c>
      <c r="H5494" s="400" t="s">
        <v>5108</v>
      </c>
    </row>
    <row r="5495" spans="2:8" s="41" customFormat="1">
      <c r="B5495" s="403" t="s">
        <v>11610</v>
      </c>
      <c r="C5495" s="404" t="s">
        <v>11611</v>
      </c>
      <c r="D5495" s="404" t="s">
        <v>11606</v>
      </c>
      <c r="E5495" s="404" t="s">
        <v>11607</v>
      </c>
      <c r="F5495" s="404" t="s">
        <v>5750</v>
      </c>
      <c r="G5495" s="367" t="s">
        <v>5107</v>
      </c>
      <c r="H5495" s="400" t="s">
        <v>5108</v>
      </c>
    </row>
    <row r="5496" spans="2:8" s="41" customFormat="1">
      <c r="B5496" s="403" t="s">
        <v>11612</v>
      </c>
      <c r="C5496" s="404" t="s">
        <v>11613</v>
      </c>
      <c r="D5496" s="404" t="s">
        <v>11606</v>
      </c>
      <c r="E5496" s="404" t="s">
        <v>11607</v>
      </c>
      <c r="F5496" s="404" t="s">
        <v>5750</v>
      </c>
      <c r="G5496" s="367" t="s">
        <v>5107</v>
      </c>
      <c r="H5496" s="400" t="s">
        <v>5108</v>
      </c>
    </row>
    <row r="5497" spans="2:8" s="41" customFormat="1">
      <c r="B5497" s="403" t="s">
        <v>11614</v>
      </c>
      <c r="C5497" s="404" t="s">
        <v>11615</v>
      </c>
      <c r="D5497" s="404" t="s">
        <v>11606</v>
      </c>
      <c r="E5497" s="404" t="s">
        <v>11607</v>
      </c>
      <c r="F5497" s="404" t="s">
        <v>5750</v>
      </c>
      <c r="G5497" s="367" t="s">
        <v>5107</v>
      </c>
      <c r="H5497" s="400" t="s">
        <v>5108</v>
      </c>
    </row>
    <row r="5498" spans="2:8" s="41" customFormat="1">
      <c r="B5498" s="403" t="s">
        <v>11616</v>
      </c>
      <c r="C5498" s="404" t="s">
        <v>11617</v>
      </c>
      <c r="D5498" s="404" t="s">
        <v>11606</v>
      </c>
      <c r="E5498" s="404" t="s">
        <v>11607</v>
      </c>
      <c r="F5498" s="404" t="s">
        <v>5750</v>
      </c>
      <c r="G5498" s="367" t="s">
        <v>5107</v>
      </c>
      <c r="H5498" s="400" t="s">
        <v>5108</v>
      </c>
    </row>
    <row r="5499" spans="2:8" s="41" customFormat="1">
      <c r="B5499" s="403" t="s">
        <v>11618</v>
      </c>
      <c r="C5499" s="404" t="s">
        <v>11619</v>
      </c>
      <c r="D5499" s="404" t="s">
        <v>11620</v>
      </c>
      <c r="E5499" s="404" t="s">
        <v>11621</v>
      </c>
      <c r="F5499" s="404" t="s">
        <v>5750</v>
      </c>
      <c r="G5499" s="367" t="s">
        <v>5185</v>
      </c>
      <c r="H5499" s="400" t="s">
        <v>5186</v>
      </c>
    </row>
    <row r="5500" spans="2:8" s="41" customFormat="1">
      <c r="B5500" s="403" t="s">
        <v>11622</v>
      </c>
      <c r="C5500" s="404" t="s">
        <v>11623</v>
      </c>
      <c r="D5500" s="404" t="s">
        <v>11620</v>
      </c>
      <c r="E5500" s="404" t="s">
        <v>11621</v>
      </c>
      <c r="F5500" s="404" t="s">
        <v>5750</v>
      </c>
      <c r="G5500" s="367" t="s">
        <v>5185</v>
      </c>
      <c r="H5500" s="400" t="s">
        <v>5186</v>
      </c>
    </row>
    <row r="5501" spans="2:8" s="41" customFormat="1">
      <c r="B5501" s="403" t="s">
        <v>11624</v>
      </c>
      <c r="C5501" s="404" t="s">
        <v>11625</v>
      </c>
      <c r="D5501" s="404" t="s">
        <v>11620</v>
      </c>
      <c r="E5501" s="404" t="s">
        <v>11621</v>
      </c>
      <c r="F5501" s="404" t="s">
        <v>5750</v>
      </c>
      <c r="G5501" s="367" t="s">
        <v>5185</v>
      </c>
      <c r="H5501" s="400" t="s">
        <v>5186</v>
      </c>
    </row>
    <row r="5502" spans="2:8" s="41" customFormat="1">
      <c r="B5502" s="403" t="s">
        <v>11626</v>
      </c>
      <c r="C5502" s="404" t="s">
        <v>11627</v>
      </c>
      <c r="D5502" s="404" t="s">
        <v>11620</v>
      </c>
      <c r="E5502" s="404" t="s">
        <v>11621</v>
      </c>
      <c r="F5502" s="404" t="s">
        <v>5750</v>
      </c>
      <c r="G5502" s="367" t="s">
        <v>5185</v>
      </c>
      <c r="H5502" s="400" t="s">
        <v>5186</v>
      </c>
    </row>
    <row r="5503" spans="2:8" s="41" customFormat="1">
      <c r="B5503" s="403" t="s">
        <v>11628</v>
      </c>
      <c r="C5503" s="404" t="s">
        <v>11629</v>
      </c>
      <c r="D5503" s="404" t="s">
        <v>11620</v>
      </c>
      <c r="E5503" s="404" t="s">
        <v>11621</v>
      </c>
      <c r="F5503" s="404" t="s">
        <v>5750</v>
      </c>
      <c r="G5503" s="367" t="s">
        <v>5185</v>
      </c>
      <c r="H5503" s="400" t="s">
        <v>5186</v>
      </c>
    </row>
    <row r="5504" spans="2:8" s="41" customFormat="1">
      <c r="B5504" s="403" t="s">
        <v>11630</v>
      </c>
      <c r="C5504" s="404" t="s">
        <v>11631</v>
      </c>
      <c r="D5504" s="404" t="s">
        <v>11620</v>
      </c>
      <c r="E5504" s="404" t="s">
        <v>11621</v>
      </c>
      <c r="F5504" s="404" t="s">
        <v>5750</v>
      </c>
      <c r="G5504" s="367" t="s">
        <v>5182</v>
      </c>
      <c r="H5504" s="400" t="s">
        <v>5108</v>
      </c>
    </row>
    <row r="5505" spans="2:8" s="41" customFormat="1">
      <c r="B5505" s="403" t="s">
        <v>11632</v>
      </c>
      <c r="C5505" s="404" t="s">
        <v>11633</v>
      </c>
      <c r="D5505" s="404" t="s">
        <v>11620</v>
      </c>
      <c r="E5505" s="404" t="s">
        <v>11621</v>
      </c>
      <c r="F5505" s="404" t="s">
        <v>5750</v>
      </c>
      <c r="G5505" s="367" t="s">
        <v>5182</v>
      </c>
      <c r="H5505" s="400" t="s">
        <v>5108</v>
      </c>
    </row>
    <row r="5506" spans="2:8" s="41" customFormat="1">
      <c r="B5506" s="403" t="s">
        <v>11634</v>
      </c>
      <c r="C5506" s="404" t="s">
        <v>11635</v>
      </c>
      <c r="D5506" s="404" t="s">
        <v>11620</v>
      </c>
      <c r="E5506" s="404" t="s">
        <v>11621</v>
      </c>
      <c r="F5506" s="404" t="s">
        <v>5750</v>
      </c>
      <c r="G5506" s="367" t="s">
        <v>5182</v>
      </c>
      <c r="H5506" s="400" t="s">
        <v>5108</v>
      </c>
    </row>
    <row r="5507" spans="2:8" s="41" customFormat="1">
      <c r="B5507" s="403" t="s">
        <v>11636</v>
      </c>
      <c r="C5507" s="404" t="s">
        <v>11637</v>
      </c>
      <c r="D5507" s="404" t="s">
        <v>11620</v>
      </c>
      <c r="E5507" s="404" t="s">
        <v>11621</v>
      </c>
      <c r="F5507" s="404" t="s">
        <v>5750</v>
      </c>
      <c r="G5507" s="367" t="s">
        <v>5185</v>
      </c>
      <c r="H5507" s="400" t="s">
        <v>5186</v>
      </c>
    </row>
    <row r="5508" spans="2:8" s="41" customFormat="1">
      <c r="B5508" s="403" t="s">
        <v>11638</v>
      </c>
      <c r="C5508" s="404" t="s">
        <v>11639</v>
      </c>
      <c r="D5508" s="404" t="s">
        <v>11620</v>
      </c>
      <c r="E5508" s="404" t="s">
        <v>11621</v>
      </c>
      <c r="F5508" s="404" t="s">
        <v>5750</v>
      </c>
      <c r="G5508" s="367" t="s">
        <v>5185</v>
      </c>
      <c r="H5508" s="400" t="s">
        <v>5186</v>
      </c>
    </row>
    <row r="5509" spans="2:8" s="41" customFormat="1">
      <c r="B5509" s="403" t="s">
        <v>11640</v>
      </c>
      <c r="C5509" s="404" t="s">
        <v>11641</v>
      </c>
      <c r="D5509" s="404" t="s">
        <v>11642</v>
      </c>
      <c r="E5509" s="404" t="s">
        <v>11643</v>
      </c>
      <c r="F5509" s="404" t="s">
        <v>5750</v>
      </c>
      <c r="G5509" s="367" t="s">
        <v>5185</v>
      </c>
      <c r="H5509" s="400" t="s">
        <v>5186</v>
      </c>
    </row>
    <row r="5510" spans="2:8" s="41" customFormat="1">
      <c r="B5510" s="403" t="s">
        <v>11644</v>
      </c>
      <c r="C5510" s="404" t="s">
        <v>11645</v>
      </c>
      <c r="D5510" s="404" t="s">
        <v>11642</v>
      </c>
      <c r="E5510" s="404" t="s">
        <v>11643</v>
      </c>
      <c r="F5510" s="404" t="s">
        <v>5750</v>
      </c>
      <c r="G5510" s="367" t="s">
        <v>5185</v>
      </c>
      <c r="H5510" s="400" t="s">
        <v>5186</v>
      </c>
    </row>
    <row r="5511" spans="2:8" s="41" customFormat="1">
      <c r="B5511" s="403" t="s">
        <v>11646</v>
      </c>
      <c r="C5511" s="404" t="s">
        <v>11647</v>
      </c>
      <c r="D5511" s="404" t="s">
        <v>11642</v>
      </c>
      <c r="E5511" s="404" t="s">
        <v>11643</v>
      </c>
      <c r="F5511" s="404" t="s">
        <v>5750</v>
      </c>
      <c r="G5511" s="367" t="s">
        <v>5185</v>
      </c>
      <c r="H5511" s="400" t="s">
        <v>5186</v>
      </c>
    </row>
    <row r="5512" spans="2:8" s="41" customFormat="1">
      <c r="B5512" s="403" t="s">
        <v>11648</v>
      </c>
      <c r="C5512" s="404" t="s">
        <v>11649</v>
      </c>
      <c r="D5512" s="404" t="s">
        <v>11642</v>
      </c>
      <c r="E5512" s="404" t="s">
        <v>11643</v>
      </c>
      <c r="F5512" s="404" t="s">
        <v>5750</v>
      </c>
      <c r="G5512" s="367" t="s">
        <v>5185</v>
      </c>
      <c r="H5512" s="400" t="s">
        <v>5186</v>
      </c>
    </row>
    <row r="5513" spans="2:8" s="41" customFormat="1">
      <c r="B5513" s="403" t="s">
        <v>11650</v>
      </c>
      <c r="C5513" s="404" t="s">
        <v>11651</v>
      </c>
      <c r="D5513" s="404" t="s">
        <v>11642</v>
      </c>
      <c r="E5513" s="404" t="s">
        <v>11643</v>
      </c>
      <c r="F5513" s="404" t="s">
        <v>5750</v>
      </c>
      <c r="G5513" s="367" t="s">
        <v>5185</v>
      </c>
      <c r="H5513" s="400" t="s">
        <v>5186</v>
      </c>
    </row>
    <row r="5514" spans="2:8" s="41" customFormat="1">
      <c r="B5514" s="403" t="s">
        <v>11652</v>
      </c>
      <c r="C5514" s="404" t="s">
        <v>11653</v>
      </c>
      <c r="D5514" s="404" t="s">
        <v>11642</v>
      </c>
      <c r="E5514" s="404" t="s">
        <v>11643</v>
      </c>
      <c r="F5514" s="404" t="s">
        <v>5750</v>
      </c>
      <c r="G5514" s="367" t="s">
        <v>5185</v>
      </c>
      <c r="H5514" s="400" t="s">
        <v>5186</v>
      </c>
    </row>
    <row r="5515" spans="2:8" s="41" customFormat="1">
      <c r="B5515" s="403" t="s">
        <v>11654</v>
      </c>
      <c r="C5515" s="404" t="s">
        <v>11655</v>
      </c>
      <c r="D5515" s="404" t="s">
        <v>11642</v>
      </c>
      <c r="E5515" s="404" t="s">
        <v>11643</v>
      </c>
      <c r="F5515" s="404" t="s">
        <v>5750</v>
      </c>
      <c r="G5515" s="367" t="s">
        <v>5185</v>
      </c>
      <c r="H5515" s="400" t="s">
        <v>5186</v>
      </c>
    </row>
    <row r="5516" spans="2:8" s="41" customFormat="1">
      <c r="B5516" s="403" t="s">
        <v>11656</v>
      </c>
      <c r="C5516" s="404" t="s">
        <v>11657</v>
      </c>
      <c r="D5516" s="404" t="s">
        <v>11642</v>
      </c>
      <c r="E5516" s="404" t="s">
        <v>11643</v>
      </c>
      <c r="F5516" s="404" t="s">
        <v>5750</v>
      </c>
      <c r="G5516" s="367" t="s">
        <v>5107</v>
      </c>
      <c r="H5516" s="400" t="s">
        <v>5108</v>
      </c>
    </row>
    <row r="5517" spans="2:8" s="41" customFormat="1">
      <c r="B5517" s="403" t="s">
        <v>11658</v>
      </c>
      <c r="C5517" s="404" t="s">
        <v>11659</v>
      </c>
      <c r="D5517" s="404" t="s">
        <v>11642</v>
      </c>
      <c r="E5517" s="404" t="s">
        <v>11643</v>
      </c>
      <c r="F5517" s="404" t="s">
        <v>5750</v>
      </c>
      <c r="G5517" s="367" t="s">
        <v>5107</v>
      </c>
      <c r="H5517" s="400" t="s">
        <v>5108</v>
      </c>
    </row>
    <row r="5518" spans="2:8" s="41" customFormat="1">
      <c r="B5518" s="403" t="s">
        <v>11660</v>
      </c>
      <c r="C5518" s="404" t="s">
        <v>11661</v>
      </c>
      <c r="D5518" s="404" t="s">
        <v>11642</v>
      </c>
      <c r="E5518" s="404" t="s">
        <v>11643</v>
      </c>
      <c r="F5518" s="404" t="s">
        <v>5750</v>
      </c>
      <c r="G5518" s="367" t="s">
        <v>5107</v>
      </c>
      <c r="H5518" s="400" t="s">
        <v>5108</v>
      </c>
    </row>
    <row r="5519" spans="2:8" s="41" customFormat="1">
      <c r="B5519" s="403" t="s">
        <v>11662</v>
      </c>
      <c r="C5519" s="404" t="s">
        <v>11663</v>
      </c>
      <c r="D5519" s="404" t="s">
        <v>11664</v>
      </c>
      <c r="E5519" s="404" t="s">
        <v>11665</v>
      </c>
      <c r="F5519" s="404" t="s">
        <v>5750</v>
      </c>
      <c r="G5519" s="367" t="s">
        <v>5185</v>
      </c>
      <c r="H5519" s="400" t="s">
        <v>5186</v>
      </c>
    </row>
    <row r="5520" spans="2:8" s="41" customFormat="1">
      <c r="B5520" s="403" t="s">
        <v>11666</v>
      </c>
      <c r="C5520" s="404" t="s">
        <v>11667</v>
      </c>
      <c r="D5520" s="404" t="s">
        <v>11664</v>
      </c>
      <c r="E5520" s="404" t="s">
        <v>11665</v>
      </c>
      <c r="F5520" s="404" t="s">
        <v>5750</v>
      </c>
      <c r="G5520" s="367" t="s">
        <v>5182</v>
      </c>
      <c r="H5520" s="400" t="s">
        <v>5108</v>
      </c>
    </row>
    <row r="5521" spans="2:8" s="41" customFormat="1">
      <c r="B5521" s="403" t="s">
        <v>11668</v>
      </c>
      <c r="C5521" s="404" t="s">
        <v>11669</v>
      </c>
      <c r="D5521" s="404" t="s">
        <v>11664</v>
      </c>
      <c r="E5521" s="404" t="s">
        <v>11665</v>
      </c>
      <c r="F5521" s="404" t="s">
        <v>5750</v>
      </c>
      <c r="G5521" s="367" t="s">
        <v>5185</v>
      </c>
      <c r="H5521" s="400" t="s">
        <v>5186</v>
      </c>
    </row>
    <row r="5522" spans="2:8" s="41" customFormat="1">
      <c r="B5522" s="403" t="s">
        <v>11670</v>
      </c>
      <c r="C5522" s="404" t="s">
        <v>11671</v>
      </c>
      <c r="D5522" s="404" t="s">
        <v>11664</v>
      </c>
      <c r="E5522" s="404" t="s">
        <v>11665</v>
      </c>
      <c r="F5522" s="404" t="s">
        <v>5750</v>
      </c>
      <c r="G5522" s="367" t="s">
        <v>5107</v>
      </c>
      <c r="H5522" s="400" t="s">
        <v>5108</v>
      </c>
    </row>
    <row r="5523" spans="2:8" s="41" customFormat="1">
      <c r="B5523" s="403" t="s">
        <v>11672</v>
      </c>
      <c r="C5523" s="404" t="s">
        <v>11673</v>
      </c>
      <c r="D5523" s="404" t="s">
        <v>11664</v>
      </c>
      <c r="E5523" s="404" t="s">
        <v>11665</v>
      </c>
      <c r="F5523" s="404" t="s">
        <v>5750</v>
      </c>
      <c r="G5523" s="367" t="s">
        <v>5107</v>
      </c>
      <c r="H5523" s="400" t="s">
        <v>5108</v>
      </c>
    </row>
    <row r="5524" spans="2:8" s="41" customFormat="1">
      <c r="B5524" s="403" t="s">
        <v>11674</v>
      </c>
      <c r="C5524" s="404" t="s">
        <v>11675</v>
      </c>
      <c r="D5524" s="404" t="s">
        <v>11664</v>
      </c>
      <c r="E5524" s="404" t="s">
        <v>11665</v>
      </c>
      <c r="F5524" s="404" t="s">
        <v>5750</v>
      </c>
      <c r="G5524" s="367" t="s">
        <v>5107</v>
      </c>
      <c r="H5524" s="400" t="s">
        <v>5108</v>
      </c>
    </row>
    <row r="5525" spans="2:8" s="41" customFormat="1">
      <c r="B5525" s="403" t="s">
        <v>11676</v>
      </c>
      <c r="C5525" s="404" t="s">
        <v>11677</v>
      </c>
      <c r="D5525" s="404" t="s">
        <v>11664</v>
      </c>
      <c r="E5525" s="404" t="s">
        <v>11665</v>
      </c>
      <c r="F5525" s="404" t="s">
        <v>5750</v>
      </c>
      <c r="G5525" s="367" t="s">
        <v>5107</v>
      </c>
      <c r="H5525" s="400" t="s">
        <v>5108</v>
      </c>
    </row>
    <row r="5526" spans="2:8" s="41" customFormat="1">
      <c r="B5526" s="403" t="s">
        <v>11678</v>
      </c>
      <c r="C5526" s="404" t="s">
        <v>11679</v>
      </c>
      <c r="D5526" s="404" t="s">
        <v>11664</v>
      </c>
      <c r="E5526" s="404" t="s">
        <v>11665</v>
      </c>
      <c r="F5526" s="404" t="s">
        <v>5750</v>
      </c>
      <c r="G5526" s="367" t="s">
        <v>5107</v>
      </c>
      <c r="H5526" s="400" t="s">
        <v>5108</v>
      </c>
    </row>
    <row r="5527" spans="2:8" s="41" customFormat="1">
      <c r="B5527" s="403" t="s">
        <v>11680</v>
      </c>
      <c r="C5527" s="404" t="s">
        <v>11681</v>
      </c>
      <c r="D5527" s="404" t="s">
        <v>11664</v>
      </c>
      <c r="E5527" s="404" t="s">
        <v>11665</v>
      </c>
      <c r="F5527" s="404" t="s">
        <v>5750</v>
      </c>
      <c r="G5527" s="367" t="s">
        <v>5107</v>
      </c>
      <c r="H5527" s="400" t="s">
        <v>5108</v>
      </c>
    </row>
    <row r="5528" spans="2:8" s="41" customFormat="1">
      <c r="B5528" s="403" t="s">
        <v>11682</v>
      </c>
      <c r="C5528" s="404" t="s">
        <v>11683</v>
      </c>
      <c r="D5528" s="404" t="s">
        <v>11664</v>
      </c>
      <c r="E5528" s="404" t="s">
        <v>11665</v>
      </c>
      <c r="F5528" s="404" t="s">
        <v>5750</v>
      </c>
      <c r="G5528" s="367" t="s">
        <v>5107</v>
      </c>
      <c r="H5528" s="400" t="s">
        <v>5108</v>
      </c>
    </row>
    <row r="5529" spans="2:8" s="41" customFormat="1">
      <c r="B5529" s="403" t="s">
        <v>11684</v>
      </c>
      <c r="C5529" s="404" t="s">
        <v>11685</v>
      </c>
      <c r="D5529" s="404" t="s">
        <v>11664</v>
      </c>
      <c r="E5529" s="404" t="s">
        <v>11665</v>
      </c>
      <c r="F5529" s="404" t="s">
        <v>5750</v>
      </c>
      <c r="G5529" s="367" t="s">
        <v>5185</v>
      </c>
      <c r="H5529" s="400" t="s">
        <v>5186</v>
      </c>
    </row>
    <row r="5530" spans="2:8" s="41" customFormat="1">
      <c r="B5530" s="403" t="s">
        <v>11686</v>
      </c>
      <c r="C5530" s="404" t="s">
        <v>11687</v>
      </c>
      <c r="D5530" s="404" t="s">
        <v>11688</v>
      </c>
      <c r="E5530" s="404" t="s">
        <v>11689</v>
      </c>
      <c r="F5530" s="404" t="s">
        <v>5750</v>
      </c>
      <c r="G5530" s="367" t="s">
        <v>5333</v>
      </c>
      <c r="H5530" s="400" t="s">
        <v>5108</v>
      </c>
    </row>
    <row r="5531" spans="2:8" s="41" customFormat="1">
      <c r="B5531" s="403" t="s">
        <v>11690</v>
      </c>
      <c r="C5531" s="404" t="s">
        <v>11691</v>
      </c>
      <c r="D5531" s="404" t="s">
        <v>11688</v>
      </c>
      <c r="E5531" s="404" t="s">
        <v>11689</v>
      </c>
      <c r="F5531" s="404" t="s">
        <v>5750</v>
      </c>
      <c r="G5531" s="367" t="s">
        <v>5333</v>
      </c>
      <c r="H5531" s="400" t="s">
        <v>5108</v>
      </c>
    </row>
    <row r="5532" spans="2:8" s="41" customFormat="1">
      <c r="B5532" s="403" t="s">
        <v>11692</v>
      </c>
      <c r="C5532" s="404" t="s">
        <v>11693</v>
      </c>
      <c r="D5532" s="404" t="s">
        <v>11688</v>
      </c>
      <c r="E5532" s="404" t="s">
        <v>11689</v>
      </c>
      <c r="F5532" s="404" t="s">
        <v>5750</v>
      </c>
      <c r="G5532" s="367" t="s">
        <v>5333</v>
      </c>
      <c r="H5532" s="400" t="s">
        <v>5108</v>
      </c>
    </row>
    <row r="5533" spans="2:8" s="41" customFormat="1">
      <c r="B5533" s="403" t="s">
        <v>11694</v>
      </c>
      <c r="C5533" s="404" t="s">
        <v>11695</v>
      </c>
      <c r="D5533" s="404" t="s">
        <v>11688</v>
      </c>
      <c r="E5533" s="404" t="s">
        <v>11689</v>
      </c>
      <c r="F5533" s="404" t="s">
        <v>5750</v>
      </c>
      <c r="G5533" s="367" t="s">
        <v>5333</v>
      </c>
      <c r="H5533" s="400" t="s">
        <v>5108</v>
      </c>
    </row>
    <row r="5534" spans="2:8" s="41" customFormat="1">
      <c r="B5534" s="403" t="s">
        <v>11696</v>
      </c>
      <c r="C5534" s="404" t="s">
        <v>11697</v>
      </c>
      <c r="D5534" s="404" t="s">
        <v>11688</v>
      </c>
      <c r="E5534" s="404" t="s">
        <v>11689</v>
      </c>
      <c r="F5534" s="404" t="s">
        <v>5750</v>
      </c>
      <c r="G5534" s="367" t="s">
        <v>5333</v>
      </c>
      <c r="H5534" s="400" t="s">
        <v>5108</v>
      </c>
    </row>
    <row r="5535" spans="2:8" s="41" customFormat="1">
      <c r="B5535" s="403" t="s">
        <v>11698</v>
      </c>
      <c r="C5535" s="404" t="s">
        <v>11699</v>
      </c>
      <c r="D5535" s="404" t="s">
        <v>11688</v>
      </c>
      <c r="E5535" s="404" t="s">
        <v>11689</v>
      </c>
      <c r="F5535" s="404" t="s">
        <v>5750</v>
      </c>
      <c r="G5535" s="367" t="s">
        <v>5333</v>
      </c>
      <c r="H5535" s="400" t="s">
        <v>5108</v>
      </c>
    </row>
    <row r="5536" spans="2:8" s="41" customFormat="1">
      <c r="B5536" s="403" t="s">
        <v>11700</v>
      </c>
      <c r="C5536" s="404" t="s">
        <v>11701</v>
      </c>
      <c r="D5536" s="404" t="s">
        <v>11688</v>
      </c>
      <c r="E5536" s="404" t="s">
        <v>11689</v>
      </c>
      <c r="F5536" s="404" t="s">
        <v>5750</v>
      </c>
      <c r="G5536" s="367" t="s">
        <v>5333</v>
      </c>
      <c r="H5536" s="400" t="s">
        <v>5108</v>
      </c>
    </row>
    <row r="5537" spans="2:8" s="41" customFormat="1">
      <c r="B5537" s="403" t="s">
        <v>11702</v>
      </c>
      <c r="C5537" s="404" t="s">
        <v>11703</v>
      </c>
      <c r="D5537" s="404" t="s">
        <v>11688</v>
      </c>
      <c r="E5537" s="404" t="s">
        <v>11689</v>
      </c>
      <c r="F5537" s="404" t="s">
        <v>5750</v>
      </c>
      <c r="G5537" s="367" t="s">
        <v>5333</v>
      </c>
      <c r="H5537" s="400" t="s">
        <v>5108</v>
      </c>
    </row>
    <row r="5538" spans="2:8" s="41" customFormat="1">
      <c r="B5538" s="403" t="s">
        <v>11704</v>
      </c>
      <c r="C5538" s="404" t="s">
        <v>11705</v>
      </c>
      <c r="D5538" s="404" t="s">
        <v>11688</v>
      </c>
      <c r="E5538" s="404" t="s">
        <v>11689</v>
      </c>
      <c r="F5538" s="404" t="s">
        <v>5750</v>
      </c>
      <c r="G5538" s="367" t="s">
        <v>5333</v>
      </c>
      <c r="H5538" s="400" t="s">
        <v>5108</v>
      </c>
    </row>
    <row r="5539" spans="2:8" s="41" customFormat="1">
      <c r="B5539" s="403" t="s">
        <v>11706</v>
      </c>
      <c r="C5539" s="404" t="s">
        <v>11707</v>
      </c>
      <c r="D5539" s="404" t="s">
        <v>11688</v>
      </c>
      <c r="E5539" s="404" t="s">
        <v>11689</v>
      </c>
      <c r="F5539" s="404" t="s">
        <v>5750</v>
      </c>
      <c r="G5539" s="367" t="s">
        <v>5333</v>
      </c>
      <c r="H5539" s="400" t="s">
        <v>5108</v>
      </c>
    </row>
    <row r="5540" spans="2:8" s="41" customFormat="1">
      <c r="B5540" s="403" t="s">
        <v>11708</v>
      </c>
      <c r="C5540" s="404" t="s">
        <v>11709</v>
      </c>
      <c r="D5540" s="404" t="s">
        <v>11688</v>
      </c>
      <c r="E5540" s="404" t="s">
        <v>11689</v>
      </c>
      <c r="F5540" s="404" t="s">
        <v>5750</v>
      </c>
      <c r="G5540" s="367" t="s">
        <v>5333</v>
      </c>
      <c r="H5540" s="400" t="s">
        <v>5108</v>
      </c>
    </row>
    <row r="5541" spans="2:8" s="41" customFormat="1">
      <c r="B5541" s="403" t="s">
        <v>11710</v>
      </c>
      <c r="C5541" s="404" t="s">
        <v>11711</v>
      </c>
      <c r="D5541" s="404" t="s">
        <v>11688</v>
      </c>
      <c r="E5541" s="404" t="s">
        <v>11689</v>
      </c>
      <c r="F5541" s="404" t="s">
        <v>5750</v>
      </c>
      <c r="G5541" s="367" t="s">
        <v>5333</v>
      </c>
      <c r="H5541" s="400" t="s">
        <v>5108</v>
      </c>
    </row>
    <row r="5542" spans="2:8" s="41" customFormat="1">
      <c r="B5542" s="403" t="s">
        <v>11712</v>
      </c>
      <c r="C5542" s="404" t="s">
        <v>11713</v>
      </c>
      <c r="D5542" s="404" t="s">
        <v>11688</v>
      </c>
      <c r="E5542" s="404" t="s">
        <v>11689</v>
      </c>
      <c r="F5542" s="404" t="s">
        <v>5750</v>
      </c>
      <c r="G5542" s="367" t="s">
        <v>5333</v>
      </c>
      <c r="H5542" s="400" t="s">
        <v>5108</v>
      </c>
    </row>
    <row r="5543" spans="2:8" s="41" customFormat="1">
      <c r="B5543" s="403" t="s">
        <v>11714</v>
      </c>
      <c r="C5543" s="404" t="s">
        <v>11715</v>
      </c>
      <c r="D5543" s="404" t="s">
        <v>11688</v>
      </c>
      <c r="E5543" s="404" t="s">
        <v>11689</v>
      </c>
      <c r="F5543" s="404" t="s">
        <v>5750</v>
      </c>
      <c r="G5543" s="367" t="s">
        <v>5333</v>
      </c>
      <c r="H5543" s="400" t="s">
        <v>5108</v>
      </c>
    </row>
    <row r="5544" spans="2:8" s="41" customFormat="1">
      <c r="B5544" s="403" t="s">
        <v>11716</v>
      </c>
      <c r="C5544" s="404" t="s">
        <v>11717</v>
      </c>
      <c r="D5544" s="404" t="s">
        <v>11688</v>
      </c>
      <c r="E5544" s="404" t="s">
        <v>11689</v>
      </c>
      <c r="F5544" s="404" t="s">
        <v>5750</v>
      </c>
      <c r="G5544" s="367" t="s">
        <v>5333</v>
      </c>
      <c r="H5544" s="400" t="s">
        <v>5108</v>
      </c>
    </row>
    <row r="5545" spans="2:8" s="41" customFormat="1">
      <c r="B5545" s="403" t="s">
        <v>11718</v>
      </c>
      <c r="C5545" s="404" t="s">
        <v>11719</v>
      </c>
      <c r="D5545" s="404" t="s">
        <v>11688</v>
      </c>
      <c r="E5545" s="404" t="s">
        <v>11689</v>
      </c>
      <c r="F5545" s="404" t="s">
        <v>5750</v>
      </c>
      <c r="G5545" s="367" t="s">
        <v>5333</v>
      </c>
      <c r="H5545" s="400" t="s">
        <v>5108</v>
      </c>
    </row>
    <row r="5546" spans="2:8" s="41" customFormat="1">
      <c r="B5546" s="403" t="s">
        <v>11720</v>
      </c>
      <c r="C5546" s="404" t="s">
        <v>11721</v>
      </c>
      <c r="D5546" s="404" t="s">
        <v>11688</v>
      </c>
      <c r="E5546" s="404" t="s">
        <v>11689</v>
      </c>
      <c r="F5546" s="404" t="s">
        <v>5750</v>
      </c>
      <c r="G5546" s="367" t="s">
        <v>5333</v>
      </c>
      <c r="H5546" s="400" t="s">
        <v>5108</v>
      </c>
    </row>
    <row r="5547" spans="2:8" s="41" customFormat="1">
      <c r="B5547" s="403" t="s">
        <v>11722</v>
      </c>
      <c r="C5547" s="404" t="s">
        <v>11723</v>
      </c>
      <c r="D5547" s="404" t="s">
        <v>11688</v>
      </c>
      <c r="E5547" s="404" t="s">
        <v>11689</v>
      </c>
      <c r="F5547" s="404" t="s">
        <v>5750</v>
      </c>
      <c r="G5547" s="367" t="s">
        <v>5333</v>
      </c>
      <c r="H5547" s="400" t="s">
        <v>5108</v>
      </c>
    </row>
    <row r="5548" spans="2:8" s="41" customFormat="1">
      <c r="B5548" s="403" t="s">
        <v>11724</v>
      </c>
      <c r="C5548" s="404" t="s">
        <v>11725</v>
      </c>
      <c r="D5548" s="404" t="s">
        <v>11688</v>
      </c>
      <c r="E5548" s="404" t="s">
        <v>11689</v>
      </c>
      <c r="F5548" s="404" t="s">
        <v>5750</v>
      </c>
      <c r="G5548" s="367" t="s">
        <v>5333</v>
      </c>
      <c r="H5548" s="400" t="s">
        <v>5108</v>
      </c>
    </row>
    <row r="5549" spans="2:8" s="41" customFormat="1">
      <c r="B5549" s="403" t="s">
        <v>11726</v>
      </c>
      <c r="C5549" s="404" t="s">
        <v>11727</v>
      </c>
      <c r="D5549" s="404" t="s">
        <v>11688</v>
      </c>
      <c r="E5549" s="404" t="s">
        <v>11689</v>
      </c>
      <c r="F5549" s="404" t="s">
        <v>5750</v>
      </c>
      <c r="G5549" s="367" t="s">
        <v>5333</v>
      </c>
      <c r="H5549" s="400" t="s">
        <v>5108</v>
      </c>
    </row>
    <row r="5550" spans="2:8" s="41" customFormat="1">
      <c r="B5550" s="403" t="s">
        <v>11728</v>
      </c>
      <c r="C5550" s="404" t="s">
        <v>11729</v>
      </c>
      <c r="D5550" s="404" t="s">
        <v>11688</v>
      </c>
      <c r="E5550" s="404" t="s">
        <v>11689</v>
      </c>
      <c r="F5550" s="404" t="s">
        <v>5750</v>
      </c>
      <c r="G5550" s="367" t="s">
        <v>5333</v>
      </c>
      <c r="H5550" s="400" t="s">
        <v>5108</v>
      </c>
    </row>
    <row r="5551" spans="2:8" s="41" customFormat="1">
      <c r="B5551" s="403" t="s">
        <v>11730</v>
      </c>
      <c r="C5551" s="404" t="s">
        <v>11731</v>
      </c>
      <c r="D5551" s="404" t="s">
        <v>11688</v>
      </c>
      <c r="E5551" s="404" t="s">
        <v>11689</v>
      </c>
      <c r="F5551" s="404" t="s">
        <v>5750</v>
      </c>
      <c r="G5551" s="367" t="s">
        <v>5333</v>
      </c>
      <c r="H5551" s="400" t="s">
        <v>5108</v>
      </c>
    </row>
    <row r="5552" spans="2:8" s="41" customFormat="1">
      <c r="B5552" s="403" t="s">
        <v>11732</v>
      </c>
      <c r="C5552" s="404" t="s">
        <v>11733</v>
      </c>
      <c r="D5552" s="404" t="s">
        <v>11688</v>
      </c>
      <c r="E5552" s="404" t="s">
        <v>11689</v>
      </c>
      <c r="F5552" s="404" t="s">
        <v>5750</v>
      </c>
      <c r="G5552" s="367" t="s">
        <v>5333</v>
      </c>
      <c r="H5552" s="400" t="s">
        <v>5108</v>
      </c>
    </row>
    <row r="5553" spans="2:8" s="41" customFormat="1">
      <c r="B5553" s="403" t="s">
        <v>11734</v>
      </c>
      <c r="C5553" s="404" t="s">
        <v>11735</v>
      </c>
      <c r="D5553" s="404" t="s">
        <v>11688</v>
      </c>
      <c r="E5553" s="404" t="s">
        <v>11689</v>
      </c>
      <c r="F5553" s="404" t="s">
        <v>5750</v>
      </c>
      <c r="G5553" s="367" t="s">
        <v>5333</v>
      </c>
      <c r="H5553" s="400" t="s">
        <v>5108</v>
      </c>
    </row>
    <row r="5554" spans="2:8" s="41" customFormat="1">
      <c r="B5554" s="403" t="s">
        <v>11736</v>
      </c>
      <c r="C5554" s="404" t="s">
        <v>11737</v>
      </c>
      <c r="D5554" s="404" t="s">
        <v>11688</v>
      </c>
      <c r="E5554" s="404" t="s">
        <v>11689</v>
      </c>
      <c r="F5554" s="404" t="s">
        <v>5750</v>
      </c>
      <c r="G5554" s="367" t="s">
        <v>5333</v>
      </c>
      <c r="H5554" s="400" t="s">
        <v>5108</v>
      </c>
    </row>
    <row r="5555" spans="2:8" s="41" customFormat="1">
      <c r="B5555" s="403" t="s">
        <v>11738</v>
      </c>
      <c r="C5555" s="404" t="s">
        <v>11739</v>
      </c>
      <c r="D5555" s="404" t="s">
        <v>11688</v>
      </c>
      <c r="E5555" s="404" t="s">
        <v>11689</v>
      </c>
      <c r="F5555" s="404" t="s">
        <v>5750</v>
      </c>
      <c r="G5555" s="367" t="s">
        <v>5333</v>
      </c>
      <c r="H5555" s="400" t="s">
        <v>5108</v>
      </c>
    </row>
    <row r="5556" spans="2:8" s="41" customFormat="1">
      <c r="B5556" s="403" t="s">
        <v>11740</v>
      </c>
      <c r="C5556" s="404" t="s">
        <v>11741</v>
      </c>
      <c r="D5556" s="404" t="s">
        <v>11688</v>
      </c>
      <c r="E5556" s="404" t="s">
        <v>11689</v>
      </c>
      <c r="F5556" s="404" t="s">
        <v>5750</v>
      </c>
      <c r="G5556" s="367" t="s">
        <v>5333</v>
      </c>
      <c r="H5556" s="400" t="s">
        <v>5108</v>
      </c>
    </row>
    <row r="5557" spans="2:8" s="41" customFormat="1">
      <c r="B5557" s="403" t="s">
        <v>11742</v>
      </c>
      <c r="C5557" s="404" t="s">
        <v>11743</v>
      </c>
      <c r="D5557" s="404" t="s">
        <v>11688</v>
      </c>
      <c r="E5557" s="404" t="s">
        <v>11689</v>
      </c>
      <c r="F5557" s="404" t="s">
        <v>5750</v>
      </c>
      <c r="G5557" s="367" t="s">
        <v>5333</v>
      </c>
      <c r="H5557" s="400" t="s">
        <v>5108</v>
      </c>
    </row>
    <row r="5558" spans="2:8" s="41" customFormat="1">
      <c r="B5558" s="403" t="s">
        <v>11744</v>
      </c>
      <c r="C5558" s="404" t="s">
        <v>11745</v>
      </c>
      <c r="D5558" s="404" t="s">
        <v>11688</v>
      </c>
      <c r="E5558" s="404" t="s">
        <v>11689</v>
      </c>
      <c r="F5558" s="404" t="s">
        <v>5750</v>
      </c>
      <c r="G5558" s="367" t="s">
        <v>5333</v>
      </c>
      <c r="H5558" s="400" t="s">
        <v>5108</v>
      </c>
    </row>
    <row r="5559" spans="2:8" s="41" customFormat="1">
      <c r="B5559" s="403" t="s">
        <v>11746</v>
      </c>
      <c r="C5559" s="404" t="s">
        <v>11747</v>
      </c>
      <c r="D5559" s="404" t="s">
        <v>11688</v>
      </c>
      <c r="E5559" s="404" t="s">
        <v>11689</v>
      </c>
      <c r="F5559" s="404" t="s">
        <v>5750</v>
      </c>
      <c r="G5559" s="367" t="s">
        <v>5333</v>
      </c>
      <c r="H5559" s="400" t="s">
        <v>5108</v>
      </c>
    </row>
    <row r="5560" spans="2:8" s="41" customFormat="1">
      <c r="B5560" s="403" t="s">
        <v>11748</v>
      </c>
      <c r="C5560" s="404" t="s">
        <v>11749</v>
      </c>
      <c r="D5560" s="404" t="s">
        <v>11688</v>
      </c>
      <c r="E5560" s="404" t="s">
        <v>11689</v>
      </c>
      <c r="F5560" s="404" t="s">
        <v>5750</v>
      </c>
      <c r="G5560" s="367" t="s">
        <v>5333</v>
      </c>
      <c r="H5560" s="400" t="s">
        <v>5108</v>
      </c>
    </row>
    <row r="5561" spans="2:8" s="41" customFormat="1">
      <c r="B5561" s="403" t="s">
        <v>11750</v>
      </c>
      <c r="C5561" s="404" t="s">
        <v>11751</v>
      </c>
      <c r="D5561" s="404" t="s">
        <v>11752</v>
      </c>
      <c r="E5561" s="404" t="s">
        <v>11753</v>
      </c>
      <c r="F5561" s="404" t="s">
        <v>5750</v>
      </c>
      <c r="G5561" s="367" t="s">
        <v>5185</v>
      </c>
      <c r="H5561" s="400" t="s">
        <v>5186</v>
      </c>
    </row>
    <row r="5562" spans="2:8" s="41" customFormat="1">
      <c r="B5562" s="403" t="s">
        <v>11754</v>
      </c>
      <c r="C5562" s="404" t="s">
        <v>11755</v>
      </c>
      <c r="D5562" s="404" t="s">
        <v>11752</v>
      </c>
      <c r="E5562" s="404" t="s">
        <v>11753</v>
      </c>
      <c r="F5562" s="404" t="s">
        <v>5750</v>
      </c>
      <c r="G5562" s="367" t="s">
        <v>5185</v>
      </c>
      <c r="H5562" s="400" t="s">
        <v>5186</v>
      </c>
    </row>
    <row r="5563" spans="2:8" s="41" customFormat="1">
      <c r="B5563" s="403" t="s">
        <v>11756</v>
      </c>
      <c r="C5563" s="404" t="s">
        <v>11757</v>
      </c>
      <c r="D5563" s="404" t="s">
        <v>11752</v>
      </c>
      <c r="E5563" s="404" t="s">
        <v>11753</v>
      </c>
      <c r="F5563" s="404" t="s">
        <v>5750</v>
      </c>
      <c r="G5563" s="367" t="s">
        <v>5185</v>
      </c>
      <c r="H5563" s="400" t="s">
        <v>5186</v>
      </c>
    </row>
    <row r="5564" spans="2:8" s="41" customFormat="1">
      <c r="B5564" s="403" t="s">
        <v>11758</v>
      </c>
      <c r="C5564" s="404" t="s">
        <v>11759</v>
      </c>
      <c r="D5564" s="404" t="s">
        <v>11752</v>
      </c>
      <c r="E5564" s="404" t="s">
        <v>11753</v>
      </c>
      <c r="F5564" s="404" t="s">
        <v>5750</v>
      </c>
      <c r="G5564" s="367" t="s">
        <v>5185</v>
      </c>
      <c r="H5564" s="400" t="s">
        <v>5186</v>
      </c>
    </row>
    <row r="5565" spans="2:8" s="41" customFormat="1">
      <c r="B5565" s="403" t="s">
        <v>11760</v>
      </c>
      <c r="C5565" s="404" t="s">
        <v>11761</v>
      </c>
      <c r="D5565" s="404" t="s">
        <v>11752</v>
      </c>
      <c r="E5565" s="404" t="s">
        <v>11753</v>
      </c>
      <c r="F5565" s="404" t="s">
        <v>5750</v>
      </c>
      <c r="G5565" s="367" t="s">
        <v>5185</v>
      </c>
      <c r="H5565" s="400" t="s">
        <v>5186</v>
      </c>
    </row>
    <row r="5566" spans="2:8" s="41" customFormat="1">
      <c r="B5566" s="403" t="s">
        <v>11762</v>
      </c>
      <c r="C5566" s="404" t="s">
        <v>11763</v>
      </c>
      <c r="D5566" s="404" t="s">
        <v>11752</v>
      </c>
      <c r="E5566" s="404" t="s">
        <v>11753</v>
      </c>
      <c r="F5566" s="404" t="s">
        <v>5750</v>
      </c>
      <c r="G5566" s="367" t="s">
        <v>5185</v>
      </c>
      <c r="H5566" s="400" t="s">
        <v>5186</v>
      </c>
    </row>
    <row r="5567" spans="2:8" s="41" customFormat="1">
      <c r="B5567" s="403" t="s">
        <v>11764</v>
      </c>
      <c r="C5567" s="404" t="s">
        <v>11765</v>
      </c>
      <c r="D5567" s="404" t="s">
        <v>11752</v>
      </c>
      <c r="E5567" s="404" t="s">
        <v>11753</v>
      </c>
      <c r="F5567" s="404" t="s">
        <v>5750</v>
      </c>
      <c r="G5567" s="367" t="s">
        <v>5185</v>
      </c>
      <c r="H5567" s="400" t="s">
        <v>5186</v>
      </c>
    </row>
    <row r="5568" spans="2:8" s="41" customFormat="1">
      <c r="B5568" s="403" t="s">
        <v>11766</v>
      </c>
      <c r="C5568" s="404" t="s">
        <v>11767</v>
      </c>
      <c r="D5568" s="404" t="s">
        <v>11752</v>
      </c>
      <c r="E5568" s="404" t="s">
        <v>11753</v>
      </c>
      <c r="F5568" s="404" t="s">
        <v>5750</v>
      </c>
      <c r="G5568" s="367" t="s">
        <v>5185</v>
      </c>
      <c r="H5568" s="400" t="s">
        <v>5186</v>
      </c>
    </row>
    <row r="5569" spans="2:8" s="41" customFormat="1">
      <c r="B5569" s="403" t="s">
        <v>11768</v>
      </c>
      <c r="C5569" s="404" t="s">
        <v>11769</v>
      </c>
      <c r="D5569" s="404" t="s">
        <v>11752</v>
      </c>
      <c r="E5569" s="404" t="s">
        <v>11753</v>
      </c>
      <c r="F5569" s="404" t="s">
        <v>5750</v>
      </c>
      <c r="G5569" s="367" t="s">
        <v>5185</v>
      </c>
      <c r="H5569" s="400" t="s">
        <v>5186</v>
      </c>
    </row>
    <row r="5570" spans="2:8" s="41" customFormat="1">
      <c r="B5570" s="403" t="s">
        <v>11770</v>
      </c>
      <c r="C5570" s="404" t="s">
        <v>11771</v>
      </c>
      <c r="D5570" s="404" t="s">
        <v>11752</v>
      </c>
      <c r="E5570" s="404" t="s">
        <v>11753</v>
      </c>
      <c r="F5570" s="404" t="s">
        <v>5750</v>
      </c>
      <c r="G5570" s="367" t="s">
        <v>5185</v>
      </c>
      <c r="H5570" s="400" t="s">
        <v>5186</v>
      </c>
    </row>
    <row r="5571" spans="2:8" s="41" customFormat="1">
      <c r="B5571" s="403" t="s">
        <v>11772</v>
      </c>
      <c r="C5571" s="404" t="s">
        <v>11773</v>
      </c>
      <c r="D5571" s="404" t="s">
        <v>11752</v>
      </c>
      <c r="E5571" s="404" t="s">
        <v>11753</v>
      </c>
      <c r="F5571" s="404" t="s">
        <v>5750</v>
      </c>
      <c r="G5571" s="367" t="s">
        <v>5185</v>
      </c>
      <c r="H5571" s="400" t="s">
        <v>5186</v>
      </c>
    </row>
    <row r="5572" spans="2:8" s="41" customFormat="1">
      <c r="B5572" s="403" t="s">
        <v>11774</v>
      </c>
      <c r="C5572" s="404" t="s">
        <v>11775</v>
      </c>
      <c r="D5572" s="404" t="s">
        <v>11776</v>
      </c>
      <c r="E5572" s="404" t="s">
        <v>11777</v>
      </c>
      <c r="F5572" s="404" t="s">
        <v>5750</v>
      </c>
      <c r="G5572" s="367" t="s">
        <v>5185</v>
      </c>
      <c r="H5572" s="400" t="s">
        <v>5186</v>
      </c>
    </row>
    <row r="5573" spans="2:8" s="41" customFormat="1">
      <c r="B5573" s="403" t="s">
        <v>11778</v>
      </c>
      <c r="C5573" s="404" t="s">
        <v>11779</v>
      </c>
      <c r="D5573" s="404" t="s">
        <v>11776</v>
      </c>
      <c r="E5573" s="404" t="s">
        <v>11777</v>
      </c>
      <c r="F5573" s="404" t="s">
        <v>5750</v>
      </c>
      <c r="G5573" s="367" t="s">
        <v>5107</v>
      </c>
      <c r="H5573" s="400" t="s">
        <v>5108</v>
      </c>
    </row>
    <row r="5574" spans="2:8" s="41" customFormat="1">
      <c r="B5574" s="403" t="s">
        <v>11780</v>
      </c>
      <c r="C5574" s="404" t="s">
        <v>11781</v>
      </c>
      <c r="D5574" s="404" t="s">
        <v>11776</v>
      </c>
      <c r="E5574" s="404" t="s">
        <v>11777</v>
      </c>
      <c r="F5574" s="404" t="s">
        <v>5750</v>
      </c>
      <c r="G5574" s="367" t="s">
        <v>5107</v>
      </c>
      <c r="H5574" s="400" t="s">
        <v>5108</v>
      </c>
    </row>
    <row r="5575" spans="2:8" s="41" customFormat="1">
      <c r="B5575" s="403" t="s">
        <v>11782</v>
      </c>
      <c r="C5575" s="404" t="s">
        <v>11783</v>
      </c>
      <c r="D5575" s="404" t="s">
        <v>11776</v>
      </c>
      <c r="E5575" s="404" t="s">
        <v>11777</v>
      </c>
      <c r="F5575" s="404" t="s">
        <v>5750</v>
      </c>
      <c r="G5575" s="367" t="s">
        <v>5107</v>
      </c>
      <c r="H5575" s="400" t="s">
        <v>5108</v>
      </c>
    </row>
    <row r="5576" spans="2:8" s="41" customFormat="1">
      <c r="B5576" s="403" t="s">
        <v>11784</v>
      </c>
      <c r="C5576" s="404" t="s">
        <v>11785</v>
      </c>
      <c r="D5576" s="404" t="s">
        <v>11776</v>
      </c>
      <c r="E5576" s="404" t="s">
        <v>11777</v>
      </c>
      <c r="F5576" s="404" t="s">
        <v>5750</v>
      </c>
      <c r="G5576" s="367" t="s">
        <v>5107</v>
      </c>
      <c r="H5576" s="400" t="s">
        <v>5108</v>
      </c>
    </row>
    <row r="5577" spans="2:8" s="41" customFormat="1">
      <c r="B5577" s="403" t="s">
        <v>11786</v>
      </c>
      <c r="C5577" s="404" t="s">
        <v>11787</v>
      </c>
      <c r="D5577" s="404" t="s">
        <v>11776</v>
      </c>
      <c r="E5577" s="404" t="s">
        <v>11777</v>
      </c>
      <c r="F5577" s="404" t="s">
        <v>5750</v>
      </c>
      <c r="G5577" s="367" t="s">
        <v>5107</v>
      </c>
      <c r="H5577" s="400" t="s">
        <v>5108</v>
      </c>
    </row>
    <row r="5578" spans="2:8" s="41" customFormat="1">
      <c r="B5578" s="403" t="s">
        <v>11788</v>
      </c>
      <c r="C5578" s="404" t="s">
        <v>11789</v>
      </c>
      <c r="D5578" s="404" t="s">
        <v>11776</v>
      </c>
      <c r="E5578" s="404" t="s">
        <v>11777</v>
      </c>
      <c r="F5578" s="404" t="s">
        <v>5750</v>
      </c>
      <c r="G5578" s="367" t="s">
        <v>5107</v>
      </c>
      <c r="H5578" s="400" t="s">
        <v>5108</v>
      </c>
    </row>
    <row r="5579" spans="2:8" s="41" customFormat="1">
      <c r="B5579" s="403" t="s">
        <v>11790</v>
      </c>
      <c r="C5579" s="404" t="s">
        <v>11791</v>
      </c>
      <c r="D5579" s="404" t="s">
        <v>11776</v>
      </c>
      <c r="E5579" s="404" t="s">
        <v>11777</v>
      </c>
      <c r="F5579" s="404" t="s">
        <v>5750</v>
      </c>
      <c r="G5579" s="367" t="s">
        <v>5107</v>
      </c>
      <c r="H5579" s="400" t="s">
        <v>5108</v>
      </c>
    </row>
    <row r="5580" spans="2:8" s="41" customFormat="1">
      <c r="B5580" s="403" t="s">
        <v>11792</v>
      </c>
      <c r="C5580" s="404" t="s">
        <v>11793</v>
      </c>
      <c r="D5580" s="404" t="s">
        <v>11776</v>
      </c>
      <c r="E5580" s="404" t="s">
        <v>11777</v>
      </c>
      <c r="F5580" s="404" t="s">
        <v>5750</v>
      </c>
      <c r="G5580" s="367" t="s">
        <v>5185</v>
      </c>
      <c r="H5580" s="400" t="s">
        <v>5186</v>
      </c>
    </row>
    <row r="5581" spans="2:8" s="41" customFormat="1">
      <c r="B5581" s="403" t="s">
        <v>11794</v>
      </c>
      <c r="C5581" s="404" t="s">
        <v>11795</v>
      </c>
      <c r="D5581" s="404" t="s">
        <v>11776</v>
      </c>
      <c r="E5581" s="404" t="s">
        <v>11777</v>
      </c>
      <c r="F5581" s="404" t="s">
        <v>5750</v>
      </c>
      <c r="G5581" s="367" t="s">
        <v>5185</v>
      </c>
      <c r="H5581" s="400" t="s">
        <v>5186</v>
      </c>
    </row>
    <row r="5582" spans="2:8" s="41" customFormat="1">
      <c r="B5582" s="403" t="s">
        <v>11796</v>
      </c>
      <c r="C5582" s="404" t="s">
        <v>11797</v>
      </c>
      <c r="D5582" s="404" t="s">
        <v>11798</v>
      </c>
      <c r="E5582" s="404" t="s">
        <v>11799</v>
      </c>
      <c r="F5582" s="404" t="s">
        <v>3511</v>
      </c>
      <c r="G5582" s="367" t="s">
        <v>5185</v>
      </c>
      <c r="H5582" s="400" t="s">
        <v>5186</v>
      </c>
    </row>
    <row r="5583" spans="2:8" s="41" customFormat="1">
      <c r="B5583" s="403" t="s">
        <v>11800</v>
      </c>
      <c r="C5583" s="404" t="s">
        <v>11801</v>
      </c>
      <c r="D5583" s="404" t="s">
        <v>11798</v>
      </c>
      <c r="E5583" s="404" t="s">
        <v>11799</v>
      </c>
      <c r="F5583" s="404" t="s">
        <v>3511</v>
      </c>
      <c r="G5583" s="367" t="s">
        <v>5185</v>
      </c>
      <c r="H5583" s="400" t="s">
        <v>5186</v>
      </c>
    </row>
    <row r="5584" spans="2:8" s="41" customFormat="1">
      <c r="B5584" s="403" t="s">
        <v>11802</v>
      </c>
      <c r="C5584" s="404" t="s">
        <v>11803</v>
      </c>
      <c r="D5584" s="404" t="s">
        <v>11798</v>
      </c>
      <c r="E5584" s="404" t="s">
        <v>11799</v>
      </c>
      <c r="F5584" s="404" t="s">
        <v>3511</v>
      </c>
      <c r="G5584" s="367" t="s">
        <v>5185</v>
      </c>
      <c r="H5584" s="400" t="s">
        <v>5186</v>
      </c>
    </row>
    <row r="5585" spans="2:8" s="41" customFormat="1">
      <c r="B5585" s="403" t="s">
        <v>11804</v>
      </c>
      <c r="C5585" s="404" t="s">
        <v>11805</v>
      </c>
      <c r="D5585" s="404" t="s">
        <v>11798</v>
      </c>
      <c r="E5585" s="404" t="s">
        <v>11799</v>
      </c>
      <c r="F5585" s="404" t="s">
        <v>3511</v>
      </c>
      <c r="G5585" s="367" t="s">
        <v>5185</v>
      </c>
      <c r="H5585" s="400" t="s">
        <v>5186</v>
      </c>
    </row>
    <row r="5586" spans="2:8" s="41" customFormat="1">
      <c r="B5586" s="403" t="s">
        <v>11806</v>
      </c>
      <c r="C5586" s="404" t="s">
        <v>11807</v>
      </c>
      <c r="D5586" s="404" t="s">
        <v>11798</v>
      </c>
      <c r="E5586" s="404" t="s">
        <v>11799</v>
      </c>
      <c r="F5586" s="404" t="s">
        <v>3511</v>
      </c>
      <c r="G5586" s="367" t="s">
        <v>5182</v>
      </c>
      <c r="H5586" s="400" t="s">
        <v>5108</v>
      </c>
    </row>
    <row r="5587" spans="2:8" s="41" customFormat="1">
      <c r="B5587" s="403" t="s">
        <v>11808</v>
      </c>
      <c r="C5587" s="404" t="s">
        <v>11809</v>
      </c>
      <c r="D5587" s="404" t="s">
        <v>11798</v>
      </c>
      <c r="E5587" s="404" t="s">
        <v>11799</v>
      </c>
      <c r="F5587" s="404" t="s">
        <v>3511</v>
      </c>
      <c r="G5587" s="367" t="s">
        <v>5185</v>
      </c>
      <c r="H5587" s="400" t="s">
        <v>5186</v>
      </c>
    </row>
    <row r="5588" spans="2:8" s="41" customFormat="1">
      <c r="B5588" s="403" t="s">
        <v>11810</v>
      </c>
      <c r="C5588" s="404" t="s">
        <v>11811</v>
      </c>
      <c r="D5588" s="404" t="s">
        <v>11798</v>
      </c>
      <c r="E5588" s="404" t="s">
        <v>11799</v>
      </c>
      <c r="F5588" s="404" t="s">
        <v>3511</v>
      </c>
      <c r="G5588" s="367" t="s">
        <v>5185</v>
      </c>
      <c r="H5588" s="400" t="s">
        <v>5186</v>
      </c>
    </row>
    <row r="5589" spans="2:8" s="41" customFormat="1">
      <c r="B5589" s="403" t="s">
        <v>11812</v>
      </c>
      <c r="C5589" s="404" t="s">
        <v>11813</v>
      </c>
      <c r="D5589" s="404" t="s">
        <v>11798</v>
      </c>
      <c r="E5589" s="404" t="s">
        <v>11799</v>
      </c>
      <c r="F5589" s="404" t="s">
        <v>3511</v>
      </c>
      <c r="G5589" s="367" t="s">
        <v>5107</v>
      </c>
      <c r="H5589" s="400" t="s">
        <v>5108</v>
      </c>
    </row>
    <row r="5590" spans="2:8" s="41" customFormat="1">
      <c r="B5590" s="403" t="s">
        <v>11814</v>
      </c>
      <c r="C5590" s="404" t="s">
        <v>11815</v>
      </c>
      <c r="D5590" s="404" t="s">
        <v>11798</v>
      </c>
      <c r="E5590" s="404" t="s">
        <v>11799</v>
      </c>
      <c r="F5590" s="404" t="s">
        <v>3511</v>
      </c>
      <c r="G5590" s="367" t="s">
        <v>5107</v>
      </c>
      <c r="H5590" s="400" t="s">
        <v>5108</v>
      </c>
    </row>
    <row r="5591" spans="2:8" s="41" customFormat="1">
      <c r="B5591" s="403" t="s">
        <v>11816</v>
      </c>
      <c r="C5591" s="404" t="s">
        <v>11817</v>
      </c>
      <c r="D5591" s="404" t="s">
        <v>11798</v>
      </c>
      <c r="E5591" s="404" t="s">
        <v>11799</v>
      </c>
      <c r="F5591" s="404" t="s">
        <v>3511</v>
      </c>
      <c r="G5591" s="367" t="s">
        <v>5107</v>
      </c>
      <c r="H5591" s="400" t="s">
        <v>5108</v>
      </c>
    </row>
    <row r="5592" spans="2:8" s="41" customFormat="1">
      <c r="B5592" s="403" t="s">
        <v>11818</v>
      </c>
      <c r="C5592" s="404" t="s">
        <v>11819</v>
      </c>
      <c r="D5592" s="404" t="s">
        <v>11798</v>
      </c>
      <c r="E5592" s="404" t="s">
        <v>11799</v>
      </c>
      <c r="F5592" s="404" t="s">
        <v>3511</v>
      </c>
      <c r="G5592" s="367" t="s">
        <v>5107</v>
      </c>
      <c r="H5592" s="400" t="s">
        <v>5108</v>
      </c>
    </row>
    <row r="5593" spans="2:8" s="41" customFormat="1">
      <c r="B5593" s="403" t="s">
        <v>11820</v>
      </c>
      <c r="C5593" s="404" t="s">
        <v>11821</v>
      </c>
      <c r="D5593" s="404" t="s">
        <v>11798</v>
      </c>
      <c r="E5593" s="404" t="s">
        <v>11799</v>
      </c>
      <c r="F5593" s="404" t="s">
        <v>3511</v>
      </c>
      <c r="G5593" s="367" t="s">
        <v>5107</v>
      </c>
      <c r="H5593" s="400" t="s">
        <v>5108</v>
      </c>
    </row>
    <row r="5594" spans="2:8" s="41" customFormat="1">
      <c r="B5594" s="403" t="s">
        <v>11822</v>
      </c>
      <c r="C5594" s="404" t="s">
        <v>11823</v>
      </c>
      <c r="D5594" s="404" t="s">
        <v>11798</v>
      </c>
      <c r="E5594" s="404" t="s">
        <v>11799</v>
      </c>
      <c r="F5594" s="404" t="s">
        <v>3511</v>
      </c>
      <c r="G5594" s="367" t="s">
        <v>5107</v>
      </c>
      <c r="H5594" s="400" t="s">
        <v>5108</v>
      </c>
    </row>
    <row r="5595" spans="2:8" s="41" customFormat="1">
      <c r="B5595" s="403" t="s">
        <v>11824</v>
      </c>
      <c r="C5595" s="404" t="s">
        <v>11825</v>
      </c>
      <c r="D5595" s="404" t="s">
        <v>11798</v>
      </c>
      <c r="E5595" s="404" t="s">
        <v>11799</v>
      </c>
      <c r="F5595" s="404" t="s">
        <v>3511</v>
      </c>
      <c r="G5595" s="367" t="s">
        <v>5107</v>
      </c>
      <c r="H5595" s="400" t="s">
        <v>5108</v>
      </c>
    </row>
    <row r="5596" spans="2:8" s="41" customFormat="1">
      <c r="B5596" s="403" t="s">
        <v>11826</v>
      </c>
      <c r="C5596" s="404" t="s">
        <v>11827</v>
      </c>
      <c r="D5596" s="404" t="s">
        <v>11798</v>
      </c>
      <c r="E5596" s="404" t="s">
        <v>11799</v>
      </c>
      <c r="F5596" s="404" t="s">
        <v>3511</v>
      </c>
      <c r="G5596" s="367" t="s">
        <v>5107</v>
      </c>
      <c r="H5596" s="400" t="s">
        <v>5108</v>
      </c>
    </row>
    <row r="5597" spans="2:8" s="41" customFormat="1">
      <c r="B5597" s="403" t="s">
        <v>11828</v>
      </c>
      <c r="C5597" s="404" t="s">
        <v>11829</v>
      </c>
      <c r="D5597" s="404" t="s">
        <v>11798</v>
      </c>
      <c r="E5597" s="404" t="s">
        <v>11799</v>
      </c>
      <c r="F5597" s="404" t="s">
        <v>3511</v>
      </c>
      <c r="G5597" s="367" t="s">
        <v>5185</v>
      </c>
      <c r="H5597" s="400" t="s">
        <v>5186</v>
      </c>
    </row>
    <row r="5598" spans="2:8" s="41" customFormat="1">
      <c r="B5598" s="403" t="s">
        <v>11830</v>
      </c>
      <c r="C5598" s="404" t="s">
        <v>11831</v>
      </c>
      <c r="D5598" s="404" t="s">
        <v>11798</v>
      </c>
      <c r="E5598" s="404" t="s">
        <v>11799</v>
      </c>
      <c r="F5598" s="404" t="s">
        <v>3511</v>
      </c>
      <c r="G5598" s="367" t="s">
        <v>5107</v>
      </c>
      <c r="H5598" s="400" t="s">
        <v>5108</v>
      </c>
    </row>
    <row r="5599" spans="2:8" s="41" customFormat="1">
      <c r="B5599" s="403" t="s">
        <v>11832</v>
      </c>
      <c r="C5599" s="404" t="s">
        <v>11833</v>
      </c>
      <c r="D5599" s="404" t="s">
        <v>11798</v>
      </c>
      <c r="E5599" s="404" t="s">
        <v>11799</v>
      </c>
      <c r="F5599" s="404" t="s">
        <v>3511</v>
      </c>
      <c r="G5599" s="367" t="s">
        <v>5185</v>
      </c>
      <c r="H5599" s="400" t="s">
        <v>5186</v>
      </c>
    </row>
    <row r="5600" spans="2:8" s="41" customFormat="1">
      <c r="B5600" s="403" t="s">
        <v>11834</v>
      </c>
      <c r="C5600" s="404" t="s">
        <v>11835</v>
      </c>
      <c r="D5600" s="404" t="s">
        <v>11798</v>
      </c>
      <c r="E5600" s="404" t="s">
        <v>11799</v>
      </c>
      <c r="F5600" s="404" t="s">
        <v>3511</v>
      </c>
      <c r="G5600" s="367" t="s">
        <v>5185</v>
      </c>
      <c r="H5600" s="400" t="s">
        <v>5186</v>
      </c>
    </row>
    <row r="5601" spans="2:8" s="41" customFormat="1">
      <c r="B5601" s="403" t="s">
        <v>11836</v>
      </c>
      <c r="C5601" s="404" t="s">
        <v>11837</v>
      </c>
      <c r="D5601" s="404" t="s">
        <v>11798</v>
      </c>
      <c r="E5601" s="404" t="s">
        <v>11799</v>
      </c>
      <c r="F5601" s="404" t="s">
        <v>3511</v>
      </c>
      <c r="G5601" s="367" t="s">
        <v>5185</v>
      </c>
      <c r="H5601" s="400" t="s">
        <v>5186</v>
      </c>
    </row>
    <row r="5602" spans="2:8" s="41" customFormat="1">
      <c r="B5602" s="403" t="s">
        <v>11838</v>
      </c>
      <c r="C5602" s="404" t="s">
        <v>11839</v>
      </c>
      <c r="D5602" s="404" t="s">
        <v>11798</v>
      </c>
      <c r="E5602" s="404" t="s">
        <v>11799</v>
      </c>
      <c r="F5602" s="404" t="s">
        <v>3511</v>
      </c>
      <c r="G5602" s="367" t="s">
        <v>5185</v>
      </c>
      <c r="H5602" s="400" t="s">
        <v>5186</v>
      </c>
    </row>
    <row r="5603" spans="2:8" s="41" customFormat="1">
      <c r="B5603" s="403" t="s">
        <v>11840</v>
      </c>
      <c r="C5603" s="404" t="s">
        <v>11841</v>
      </c>
      <c r="D5603" s="404" t="s">
        <v>11798</v>
      </c>
      <c r="E5603" s="404" t="s">
        <v>11799</v>
      </c>
      <c r="F5603" s="404" t="s">
        <v>3511</v>
      </c>
      <c r="G5603" s="367" t="s">
        <v>5182</v>
      </c>
      <c r="H5603" s="400" t="s">
        <v>5108</v>
      </c>
    </row>
    <row r="5604" spans="2:8" s="41" customFormat="1">
      <c r="B5604" s="403" t="s">
        <v>11842</v>
      </c>
      <c r="C5604" s="404" t="s">
        <v>11843</v>
      </c>
      <c r="D5604" s="404" t="s">
        <v>11798</v>
      </c>
      <c r="E5604" s="404" t="s">
        <v>11799</v>
      </c>
      <c r="F5604" s="404" t="s">
        <v>3511</v>
      </c>
      <c r="G5604" s="367" t="s">
        <v>5182</v>
      </c>
      <c r="H5604" s="400" t="s">
        <v>5108</v>
      </c>
    </row>
    <row r="5605" spans="2:8" s="41" customFormat="1">
      <c r="B5605" s="403" t="s">
        <v>11844</v>
      </c>
      <c r="C5605" s="404" t="s">
        <v>11845</v>
      </c>
      <c r="D5605" s="404" t="s">
        <v>11798</v>
      </c>
      <c r="E5605" s="404" t="s">
        <v>11799</v>
      </c>
      <c r="F5605" s="404" t="s">
        <v>3511</v>
      </c>
      <c r="G5605" s="367" t="s">
        <v>5185</v>
      </c>
      <c r="H5605" s="400" t="s">
        <v>5186</v>
      </c>
    </row>
    <row r="5606" spans="2:8" s="41" customFormat="1">
      <c r="B5606" s="403" t="s">
        <v>11846</v>
      </c>
      <c r="C5606" s="404" t="s">
        <v>11847</v>
      </c>
      <c r="D5606" s="404" t="s">
        <v>11798</v>
      </c>
      <c r="E5606" s="404" t="s">
        <v>11799</v>
      </c>
      <c r="F5606" s="404" t="s">
        <v>3511</v>
      </c>
      <c r="G5606" s="367" t="s">
        <v>5185</v>
      </c>
      <c r="H5606" s="400" t="s">
        <v>5186</v>
      </c>
    </row>
    <row r="5607" spans="2:8" s="41" customFormat="1">
      <c r="B5607" s="403" t="s">
        <v>11848</v>
      </c>
      <c r="C5607" s="404" t="s">
        <v>11849</v>
      </c>
      <c r="D5607" s="404" t="s">
        <v>11798</v>
      </c>
      <c r="E5607" s="404" t="s">
        <v>11799</v>
      </c>
      <c r="F5607" s="404" t="s">
        <v>3511</v>
      </c>
      <c r="G5607" s="367" t="s">
        <v>5185</v>
      </c>
      <c r="H5607" s="400" t="s">
        <v>5186</v>
      </c>
    </row>
    <row r="5608" spans="2:8" s="41" customFormat="1">
      <c r="B5608" s="403" t="s">
        <v>11850</v>
      </c>
      <c r="C5608" s="404" t="s">
        <v>11851</v>
      </c>
      <c r="D5608" s="404" t="s">
        <v>11798</v>
      </c>
      <c r="E5608" s="404" t="s">
        <v>11799</v>
      </c>
      <c r="F5608" s="404" t="s">
        <v>3511</v>
      </c>
      <c r="G5608" s="367" t="s">
        <v>5185</v>
      </c>
      <c r="H5608" s="400" t="s">
        <v>5186</v>
      </c>
    </row>
    <row r="5609" spans="2:8" s="41" customFormat="1">
      <c r="B5609" s="403" t="s">
        <v>11852</v>
      </c>
      <c r="C5609" s="404" t="s">
        <v>11853</v>
      </c>
      <c r="D5609" s="404" t="s">
        <v>11798</v>
      </c>
      <c r="E5609" s="404" t="s">
        <v>11799</v>
      </c>
      <c r="F5609" s="404" t="s">
        <v>3511</v>
      </c>
      <c r="G5609" s="367" t="s">
        <v>5185</v>
      </c>
      <c r="H5609" s="400" t="s">
        <v>5186</v>
      </c>
    </row>
    <row r="5610" spans="2:8" s="41" customFormat="1">
      <c r="B5610" s="403" t="s">
        <v>11854</v>
      </c>
      <c r="C5610" s="404" t="s">
        <v>11855</v>
      </c>
      <c r="D5610" s="404" t="s">
        <v>11798</v>
      </c>
      <c r="E5610" s="404" t="s">
        <v>11799</v>
      </c>
      <c r="F5610" s="404" t="s">
        <v>3511</v>
      </c>
      <c r="G5610" s="367" t="s">
        <v>5185</v>
      </c>
      <c r="H5610" s="400" t="s">
        <v>5186</v>
      </c>
    </row>
    <row r="5611" spans="2:8" s="41" customFormat="1">
      <c r="B5611" s="403" t="s">
        <v>11856</v>
      </c>
      <c r="C5611" s="404" t="s">
        <v>11857</v>
      </c>
      <c r="D5611" s="404" t="s">
        <v>11798</v>
      </c>
      <c r="E5611" s="404" t="s">
        <v>11799</v>
      </c>
      <c r="F5611" s="404" t="s">
        <v>3511</v>
      </c>
      <c r="G5611" s="367" t="s">
        <v>5182</v>
      </c>
      <c r="H5611" s="400" t="s">
        <v>5108</v>
      </c>
    </row>
    <row r="5612" spans="2:8" s="41" customFormat="1">
      <c r="B5612" s="403" t="s">
        <v>11858</v>
      </c>
      <c r="C5612" s="404" t="s">
        <v>11859</v>
      </c>
      <c r="D5612" s="404" t="s">
        <v>11798</v>
      </c>
      <c r="E5612" s="404" t="s">
        <v>11799</v>
      </c>
      <c r="F5612" s="404" t="s">
        <v>3511</v>
      </c>
      <c r="G5612" s="367" t="s">
        <v>5185</v>
      </c>
      <c r="H5612" s="400" t="s">
        <v>5186</v>
      </c>
    </row>
    <row r="5613" spans="2:8" s="41" customFormat="1">
      <c r="B5613" s="403" t="s">
        <v>11860</v>
      </c>
      <c r="C5613" s="404" t="s">
        <v>11861</v>
      </c>
      <c r="D5613" s="404" t="s">
        <v>11798</v>
      </c>
      <c r="E5613" s="404" t="s">
        <v>11799</v>
      </c>
      <c r="F5613" s="404" t="s">
        <v>3511</v>
      </c>
      <c r="G5613" s="367" t="s">
        <v>5185</v>
      </c>
      <c r="H5613" s="400" t="s">
        <v>5186</v>
      </c>
    </row>
    <row r="5614" spans="2:8" s="41" customFormat="1">
      <c r="B5614" s="403" t="s">
        <v>11862</v>
      </c>
      <c r="C5614" s="404" t="s">
        <v>11863</v>
      </c>
      <c r="D5614" s="404" t="s">
        <v>11798</v>
      </c>
      <c r="E5614" s="404" t="s">
        <v>11799</v>
      </c>
      <c r="F5614" s="404" t="s">
        <v>3511</v>
      </c>
      <c r="G5614" s="367" t="s">
        <v>5185</v>
      </c>
      <c r="H5614" s="400" t="s">
        <v>5186</v>
      </c>
    </row>
    <row r="5615" spans="2:8" s="41" customFormat="1">
      <c r="B5615" s="403" t="s">
        <v>11864</v>
      </c>
      <c r="C5615" s="404" t="s">
        <v>11865</v>
      </c>
      <c r="D5615" s="404" t="s">
        <v>11798</v>
      </c>
      <c r="E5615" s="404" t="s">
        <v>11799</v>
      </c>
      <c r="F5615" s="404" t="s">
        <v>3511</v>
      </c>
      <c r="G5615" s="367" t="s">
        <v>5107</v>
      </c>
      <c r="H5615" s="400" t="s">
        <v>5108</v>
      </c>
    </row>
    <row r="5616" spans="2:8" s="41" customFormat="1">
      <c r="B5616" s="403" t="s">
        <v>11866</v>
      </c>
      <c r="C5616" s="404" t="s">
        <v>11867</v>
      </c>
      <c r="D5616" s="404" t="s">
        <v>11798</v>
      </c>
      <c r="E5616" s="404" t="s">
        <v>11799</v>
      </c>
      <c r="F5616" s="404" t="s">
        <v>3511</v>
      </c>
      <c r="G5616" s="367" t="s">
        <v>5107</v>
      </c>
      <c r="H5616" s="400" t="s">
        <v>5108</v>
      </c>
    </row>
    <row r="5617" spans="2:8" s="41" customFormat="1">
      <c r="B5617" s="403" t="s">
        <v>11868</v>
      </c>
      <c r="C5617" s="404" t="s">
        <v>11869</v>
      </c>
      <c r="D5617" s="404" t="s">
        <v>11798</v>
      </c>
      <c r="E5617" s="404" t="s">
        <v>11799</v>
      </c>
      <c r="F5617" s="404" t="s">
        <v>3511</v>
      </c>
      <c r="G5617" s="367" t="s">
        <v>5107</v>
      </c>
      <c r="H5617" s="400" t="s">
        <v>5108</v>
      </c>
    </row>
    <row r="5618" spans="2:8" s="41" customFormat="1">
      <c r="B5618" s="403" t="s">
        <v>11870</v>
      </c>
      <c r="C5618" s="404" t="s">
        <v>11871</v>
      </c>
      <c r="D5618" s="404" t="s">
        <v>11798</v>
      </c>
      <c r="E5618" s="404" t="s">
        <v>11799</v>
      </c>
      <c r="F5618" s="404" t="s">
        <v>3511</v>
      </c>
      <c r="G5618" s="367" t="s">
        <v>5107</v>
      </c>
      <c r="H5618" s="400" t="s">
        <v>5108</v>
      </c>
    </row>
    <row r="5619" spans="2:8" s="41" customFormat="1">
      <c r="B5619" s="403" t="s">
        <v>11872</v>
      </c>
      <c r="C5619" s="404" t="s">
        <v>11873</v>
      </c>
      <c r="D5619" s="404" t="s">
        <v>11798</v>
      </c>
      <c r="E5619" s="404" t="s">
        <v>11799</v>
      </c>
      <c r="F5619" s="404" t="s">
        <v>3511</v>
      </c>
      <c r="G5619" s="367" t="s">
        <v>5185</v>
      </c>
      <c r="H5619" s="400" t="s">
        <v>5186</v>
      </c>
    </row>
    <row r="5620" spans="2:8" s="41" customFormat="1">
      <c r="B5620" s="403" t="s">
        <v>11874</v>
      </c>
      <c r="C5620" s="404" t="s">
        <v>11875</v>
      </c>
      <c r="D5620" s="404" t="s">
        <v>11798</v>
      </c>
      <c r="E5620" s="404" t="s">
        <v>11799</v>
      </c>
      <c r="F5620" s="404" t="s">
        <v>3511</v>
      </c>
      <c r="G5620" s="367" t="s">
        <v>5182</v>
      </c>
      <c r="H5620" s="400" t="s">
        <v>5108</v>
      </c>
    </row>
    <row r="5621" spans="2:8" s="41" customFormat="1">
      <c r="B5621" s="403" t="s">
        <v>11876</v>
      </c>
      <c r="C5621" s="404" t="s">
        <v>11877</v>
      </c>
      <c r="D5621" s="404" t="s">
        <v>11798</v>
      </c>
      <c r="E5621" s="404" t="s">
        <v>11799</v>
      </c>
      <c r="F5621" s="404" t="s">
        <v>3511</v>
      </c>
      <c r="G5621" s="367" t="s">
        <v>5185</v>
      </c>
      <c r="H5621" s="400" t="s">
        <v>5186</v>
      </c>
    </row>
    <row r="5622" spans="2:8" s="41" customFormat="1">
      <c r="B5622" s="403" t="s">
        <v>11878</v>
      </c>
      <c r="C5622" s="404" t="s">
        <v>11879</v>
      </c>
      <c r="D5622" s="404" t="s">
        <v>11880</v>
      </c>
      <c r="E5622" s="404" t="s">
        <v>11881</v>
      </c>
      <c r="F5622" s="404" t="s">
        <v>3168</v>
      </c>
      <c r="G5622" s="367" t="s">
        <v>5185</v>
      </c>
      <c r="H5622" s="400" t="s">
        <v>5186</v>
      </c>
    </row>
    <row r="5623" spans="2:8" s="41" customFormat="1">
      <c r="B5623" s="403" t="s">
        <v>11882</v>
      </c>
      <c r="C5623" s="404" t="s">
        <v>11883</v>
      </c>
      <c r="D5623" s="404" t="s">
        <v>11880</v>
      </c>
      <c r="E5623" s="404" t="s">
        <v>11881</v>
      </c>
      <c r="F5623" s="404" t="s">
        <v>3168</v>
      </c>
      <c r="G5623" s="367" t="s">
        <v>5185</v>
      </c>
      <c r="H5623" s="400" t="s">
        <v>5186</v>
      </c>
    </row>
    <row r="5624" spans="2:8" s="41" customFormat="1">
      <c r="B5624" s="403" t="s">
        <v>11884</v>
      </c>
      <c r="C5624" s="404" t="s">
        <v>11885</v>
      </c>
      <c r="D5624" s="404" t="s">
        <v>11880</v>
      </c>
      <c r="E5624" s="404" t="s">
        <v>11881</v>
      </c>
      <c r="F5624" s="404" t="s">
        <v>3168</v>
      </c>
      <c r="G5624" s="367" t="s">
        <v>5185</v>
      </c>
      <c r="H5624" s="400" t="s">
        <v>5186</v>
      </c>
    </row>
    <row r="5625" spans="2:8" s="41" customFormat="1">
      <c r="B5625" s="403" t="s">
        <v>11886</v>
      </c>
      <c r="C5625" s="404" t="s">
        <v>11887</v>
      </c>
      <c r="D5625" s="404" t="s">
        <v>11880</v>
      </c>
      <c r="E5625" s="404" t="s">
        <v>11881</v>
      </c>
      <c r="F5625" s="404" t="s">
        <v>3168</v>
      </c>
      <c r="G5625" s="367" t="s">
        <v>5185</v>
      </c>
      <c r="H5625" s="400" t="s">
        <v>5186</v>
      </c>
    </row>
    <row r="5626" spans="2:8" s="41" customFormat="1">
      <c r="B5626" s="403" t="s">
        <v>11888</v>
      </c>
      <c r="C5626" s="404" t="s">
        <v>11889</v>
      </c>
      <c r="D5626" s="404" t="s">
        <v>11880</v>
      </c>
      <c r="E5626" s="404" t="s">
        <v>11881</v>
      </c>
      <c r="F5626" s="404" t="s">
        <v>3168</v>
      </c>
      <c r="G5626" s="367" t="s">
        <v>5182</v>
      </c>
      <c r="H5626" s="400" t="s">
        <v>5108</v>
      </c>
    </row>
    <row r="5627" spans="2:8" s="41" customFormat="1">
      <c r="B5627" s="403" t="s">
        <v>11890</v>
      </c>
      <c r="C5627" s="404" t="s">
        <v>11891</v>
      </c>
      <c r="D5627" s="404" t="s">
        <v>11880</v>
      </c>
      <c r="E5627" s="404" t="s">
        <v>11881</v>
      </c>
      <c r="F5627" s="404" t="s">
        <v>3168</v>
      </c>
      <c r="G5627" s="367" t="s">
        <v>5182</v>
      </c>
      <c r="H5627" s="400" t="s">
        <v>5108</v>
      </c>
    </row>
    <row r="5628" spans="2:8" s="41" customFormat="1">
      <c r="B5628" s="403" t="s">
        <v>11892</v>
      </c>
      <c r="C5628" s="404" t="s">
        <v>11893</v>
      </c>
      <c r="D5628" s="404" t="s">
        <v>11880</v>
      </c>
      <c r="E5628" s="404" t="s">
        <v>11881</v>
      </c>
      <c r="F5628" s="404" t="s">
        <v>3168</v>
      </c>
      <c r="G5628" s="367" t="s">
        <v>5185</v>
      </c>
      <c r="H5628" s="400" t="s">
        <v>5186</v>
      </c>
    </row>
    <row r="5629" spans="2:8" s="41" customFormat="1">
      <c r="B5629" s="403" t="s">
        <v>11894</v>
      </c>
      <c r="C5629" s="404" t="s">
        <v>11895</v>
      </c>
      <c r="D5629" s="404" t="s">
        <v>11880</v>
      </c>
      <c r="E5629" s="404" t="s">
        <v>11881</v>
      </c>
      <c r="F5629" s="404" t="s">
        <v>3168</v>
      </c>
      <c r="G5629" s="367" t="s">
        <v>5185</v>
      </c>
      <c r="H5629" s="400" t="s">
        <v>5186</v>
      </c>
    </row>
    <row r="5630" spans="2:8" s="41" customFormat="1">
      <c r="B5630" s="403" t="s">
        <v>11896</v>
      </c>
      <c r="C5630" s="404" t="s">
        <v>11897</v>
      </c>
      <c r="D5630" s="404" t="s">
        <v>11898</v>
      </c>
      <c r="E5630" s="404" t="s">
        <v>11899</v>
      </c>
      <c r="F5630" s="404" t="s">
        <v>3168</v>
      </c>
      <c r="G5630" s="367" t="s">
        <v>5185</v>
      </c>
      <c r="H5630" s="400" t="s">
        <v>5186</v>
      </c>
    </row>
    <row r="5631" spans="2:8" s="41" customFormat="1">
      <c r="B5631" s="403" t="s">
        <v>11900</v>
      </c>
      <c r="C5631" s="404" t="s">
        <v>11901</v>
      </c>
      <c r="D5631" s="404" t="s">
        <v>11898</v>
      </c>
      <c r="E5631" s="404" t="s">
        <v>11899</v>
      </c>
      <c r="F5631" s="404" t="s">
        <v>3168</v>
      </c>
      <c r="G5631" s="367" t="s">
        <v>5185</v>
      </c>
      <c r="H5631" s="400" t="s">
        <v>5186</v>
      </c>
    </row>
    <row r="5632" spans="2:8" s="41" customFormat="1">
      <c r="B5632" s="403" t="s">
        <v>11902</v>
      </c>
      <c r="C5632" s="404" t="s">
        <v>11903</v>
      </c>
      <c r="D5632" s="404" t="s">
        <v>11898</v>
      </c>
      <c r="E5632" s="404" t="s">
        <v>11899</v>
      </c>
      <c r="F5632" s="404" t="s">
        <v>3168</v>
      </c>
      <c r="G5632" s="367" t="s">
        <v>5185</v>
      </c>
      <c r="H5632" s="400" t="s">
        <v>5186</v>
      </c>
    </row>
    <row r="5633" spans="2:8" s="41" customFormat="1">
      <c r="B5633" s="403" t="s">
        <v>11904</v>
      </c>
      <c r="C5633" s="404" t="s">
        <v>11905</v>
      </c>
      <c r="D5633" s="404" t="s">
        <v>11898</v>
      </c>
      <c r="E5633" s="404" t="s">
        <v>11899</v>
      </c>
      <c r="F5633" s="404" t="s">
        <v>3168</v>
      </c>
      <c r="G5633" s="367" t="s">
        <v>5182</v>
      </c>
      <c r="H5633" s="400" t="s">
        <v>5108</v>
      </c>
    </row>
    <row r="5634" spans="2:8" s="41" customFormat="1">
      <c r="B5634" s="403" t="s">
        <v>11906</v>
      </c>
      <c r="C5634" s="404" t="s">
        <v>11907</v>
      </c>
      <c r="D5634" s="404" t="s">
        <v>11898</v>
      </c>
      <c r="E5634" s="404" t="s">
        <v>11899</v>
      </c>
      <c r="F5634" s="404" t="s">
        <v>3168</v>
      </c>
      <c r="G5634" s="367" t="s">
        <v>5185</v>
      </c>
      <c r="H5634" s="400" t="s">
        <v>5186</v>
      </c>
    </row>
    <row r="5635" spans="2:8" s="41" customFormat="1">
      <c r="B5635" s="403" t="s">
        <v>11908</v>
      </c>
      <c r="C5635" s="404" t="s">
        <v>11909</v>
      </c>
      <c r="D5635" s="404" t="s">
        <v>11898</v>
      </c>
      <c r="E5635" s="404" t="s">
        <v>11899</v>
      </c>
      <c r="F5635" s="404" t="s">
        <v>3168</v>
      </c>
      <c r="G5635" s="367" t="s">
        <v>5185</v>
      </c>
      <c r="H5635" s="400" t="s">
        <v>5186</v>
      </c>
    </row>
    <row r="5636" spans="2:8" s="41" customFormat="1">
      <c r="B5636" s="403" t="s">
        <v>11910</v>
      </c>
      <c r="C5636" s="404" t="s">
        <v>11911</v>
      </c>
      <c r="D5636" s="404" t="s">
        <v>11898</v>
      </c>
      <c r="E5636" s="404" t="s">
        <v>11899</v>
      </c>
      <c r="F5636" s="404" t="s">
        <v>3168</v>
      </c>
      <c r="G5636" s="367" t="s">
        <v>5185</v>
      </c>
      <c r="H5636" s="400" t="s">
        <v>5186</v>
      </c>
    </row>
    <row r="5637" spans="2:8" s="41" customFormat="1">
      <c r="B5637" s="403" t="s">
        <v>11912</v>
      </c>
      <c r="C5637" s="404" t="s">
        <v>11913</v>
      </c>
      <c r="D5637" s="404" t="s">
        <v>11898</v>
      </c>
      <c r="E5637" s="404" t="s">
        <v>11899</v>
      </c>
      <c r="F5637" s="404" t="s">
        <v>3168</v>
      </c>
      <c r="G5637" s="367" t="s">
        <v>5185</v>
      </c>
      <c r="H5637" s="400" t="s">
        <v>5186</v>
      </c>
    </row>
    <row r="5638" spans="2:8" s="41" customFormat="1">
      <c r="B5638" s="403" t="s">
        <v>11914</v>
      </c>
      <c r="C5638" s="404" t="s">
        <v>11915</v>
      </c>
      <c r="D5638" s="404" t="s">
        <v>11898</v>
      </c>
      <c r="E5638" s="404" t="s">
        <v>11899</v>
      </c>
      <c r="F5638" s="404" t="s">
        <v>3168</v>
      </c>
      <c r="G5638" s="367" t="s">
        <v>5185</v>
      </c>
      <c r="H5638" s="400" t="s">
        <v>5186</v>
      </c>
    </row>
    <row r="5639" spans="2:8" s="41" customFormat="1">
      <c r="B5639" s="403" t="s">
        <v>11916</v>
      </c>
      <c r="C5639" s="404" t="s">
        <v>11917</v>
      </c>
      <c r="D5639" s="404" t="s">
        <v>11898</v>
      </c>
      <c r="E5639" s="404" t="s">
        <v>11899</v>
      </c>
      <c r="F5639" s="404" t="s">
        <v>3168</v>
      </c>
      <c r="G5639" s="367" t="s">
        <v>5185</v>
      </c>
      <c r="H5639" s="400" t="s">
        <v>5186</v>
      </c>
    </row>
    <row r="5640" spans="2:8" s="41" customFormat="1">
      <c r="B5640" s="403" t="s">
        <v>11918</v>
      </c>
      <c r="C5640" s="404" t="s">
        <v>11919</v>
      </c>
      <c r="D5640" s="404" t="s">
        <v>11898</v>
      </c>
      <c r="E5640" s="404" t="s">
        <v>11899</v>
      </c>
      <c r="F5640" s="404" t="s">
        <v>3168</v>
      </c>
      <c r="G5640" s="367" t="s">
        <v>5185</v>
      </c>
      <c r="H5640" s="400" t="s">
        <v>5186</v>
      </c>
    </row>
    <row r="5641" spans="2:8" s="41" customFormat="1">
      <c r="B5641" s="403" t="s">
        <v>11920</v>
      </c>
      <c r="C5641" s="404" t="s">
        <v>11921</v>
      </c>
      <c r="D5641" s="404" t="s">
        <v>11922</v>
      </c>
      <c r="E5641" s="404" t="s">
        <v>11923</v>
      </c>
      <c r="F5641" s="404" t="s">
        <v>3168</v>
      </c>
      <c r="G5641" s="367" t="s">
        <v>5185</v>
      </c>
      <c r="H5641" s="400" t="s">
        <v>5186</v>
      </c>
    </row>
    <row r="5642" spans="2:8" s="41" customFormat="1">
      <c r="B5642" s="403" t="s">
        <v>11924</v>
      </c>
      <c r="C5642" s="404" t="s">
        <v>11925</v>
      </c>
      <c r="D5642" s="404" t="s">
        <v>11922</v>
      </c>
      <c r="E5642" s="404" t="s">
        <v>11923</v>
      </c>
      <c r="F5642" s="404" t="s">
        <v>3168</v>
      </c>
      <c r="G5642" s="367" t="s">
        <v>5182</v>
      </c>
      <c r="H5642" s="400" t="s">
        <v>5108</v>
      </c>
    </row>
    <row r="5643" spans="2:8" s="41" customFormat="1">
      <c r="B5643" s="403" t="s">
        <v>11926</v>
      </c>
      <c r="C5643" s="404" t="s">
        <v>11927</v>
      </c>
      <c r="D5643" s="404" t="s">
        <v>11922</v>
      </c>
      <c r="E5643" s="404" t="s">
        <v>11923</v>
      </c>
      <c r="F5643" s="404" t="s">
        <v>3168</v>
      </c>
      <c r="G5643" s="367" t="s">
        <v>5185</v>
      </c>
      <c r="H5643" s="400" t="s">
        <v>5186</v>
      </c>
    </row>
    <row r="5644" spans="2:8" s="41" customFormat="1">
      <c r="B5644" s="403" t="s">
        <v>11928</v>
      </c>
      <c r="C5644" s="404" t="s">
        <v>11929</v>
      </c>
      <c r="D5644" s="404" t="s">
        <v>11922</v>
      </c>
      <c r="E5644" s="404" t="s">
        <v>11923</v>
      </c>
      <c r="F5644" s="404" t="s">
        <v>3168</v>
      </c>
      <c r="G5644" s="367" t="s">
        <v>5182</v>
      </c>
      <c r="H5644" s="400" t="s">
        <v>5108</v>
      </c>
    </row>
    <row r="5645" spans="2:8" s="41" customFormat="1">
      <c r="B5645" s="403" t="s">
        <v>11930</v>
      </c>
      <c r="C5645" s="404" t="s">
        <v>11931</v>
      </c>
      <c r="D5645" s="404" t="s">
        <v>11922</v>
      </c>
      <c r="E5645" s="404" t="s">
        <v>11923</v>
      </c>
      <c r="F5645" s="404" t="s">
        <v>3168</v>
      </c>
      <c r="G5645" s="367" t="s">
        <v>5185</v>
      </c>
      <c r="H5645" s="400" t="s">
        <v>5186</v>
      </c>
    </row>
    <row r="5646" spans="2:8" s="41" customFormat="1">
      <c r="B5646" s="403" t="s">
        <v>11932</v>
      </c>
      <c r="C5646" s="404" t="s">
        <v>11933</v>
      </c>
      <c r="D5646" s="404" t="s">
        <v>11922</v>
      </c>
      <c r="E5646" s="404" t="s">
        <v>11923</v>
      </c>
      <c r="F5646" s="404" t="s">
        <v>3168</v>
      </c>
      <c r="G5646" s="367" t="s">
        <v>5185</v>
      </c>
      <c r="H5646" s="400" t="s">
        <v>5186</v>
      </c>
    </row>
    <row r="5647" spans="2:8" s="41" customFormat="1">
      <c r="B5647" s="403" t="s">
        <v>11934</v>
      </c>
      <c r="C5647" s="404" t="s">
        <v>11935</v>
      </c>
      <c r="D5647" s="404" t="s">
        <v>11922</v>
      </c>
      <c r="E5647" s="404" t="s">
        <v>11923</v>
      </c>
      <c r="F5647" s="404" t="s">
        <v>3168</v>
      </c>
      <c r="G5647" s="367" t="s">
        <v>5185</v>
      </c>
      <c r="H5647" s="400" t="s">
        <v>5186</v>
      </c>
    </row>
    <row r="5648" spans="2:8" s="41" customFormat="1">
      <c r="B5648" s="403" t="s">
        <v>11936</v>
      </c>
      <c r="C5648" s="404" t="s">
        <v>11937</v>
      </c>
      <c r="D5648" s="404" t="s">
        <v>11922</v>
      </c>
      <c r="E5648" s="404" t="s">
        <v>11923</v>
      </c>
      <c r="F5648" s="404" t="s">
        <v>3168</v>
      </c>
      <c r="G5648" s="367" t="s">
        <v>5185</v>
      </c>
      <c r="H5648" s="400" t="s">
        <v>5186</v>
      </c>
    </row>
    <row r="5649" spans="2:8" s="41" customFormat="1">
      <c r="B5649" s="403" t="s">
        <v>11938</v>
      </c>
      <c r="C5649" s="404" t="s">
        <v>11939</v>
      </c>
      <c r="D5649" s="404" t="s">
        <v>11922</v>
      </c>
      <c r="E5649" s="404" t="s">
        <v>11923</v>
      </c>
      <c r="F5649" s="404" t="s">
        <v>3168</v>
      </c>
      <c r="G5649" s="367" t="s">
        <v>5107</v>
      </c>
      <c r="H5649" s="400" t="s">
        <v>5108</v>
      </c>
    </row>
    <row r="5650" spans="2:8" s="41" customFormat="1">
      <c r="B5650" s="403" t="s">
        <v>11940</v>
      </c>
      <c r="C5650" s="404" t="s">
        <v>11941</v>
      </c>
      <c r="D5650" s="404" t="s">
        <v>11922</v>
      </c>
      <c r="E5650" s="404" t="s">
        <v>11923</v>
      </c>
      <c r="F5650" s="404" t="s">
        <v>3168</v>
      </c>
      <c r="G5650" s="367" t="s">
        <v>5107</v>
      </c>
      <c r="H5650" s="400" t="s">
        <v>5108</v>
      </c>
    </row>
    <row r="5651" spans="2:8" s="41" customFormat="1">
      <c r="B5651" s="403" t="s">
        <v>11942</v>
      </c>
      <c r="C5651" s="404" t="s">
        <v>11943</v>
      </c>
      <c r="D5651" s="404" t="s">
        <v>11922</v>
      </c>
      <c r="E5651" s="404" t="s">
        <v>11923</v>
      </c>
      <c r="F5651" s="404" t="s">
        <v>3168</v>
      </c>
      <c r="G5651" s="367" t="s">
        <v>5107</v>
      </c>
      <c r="H5651" s="400" t="s">
        <v>5108</v>
      </c>
    </row>
    <row r="5652" spans="2:8" s="41" customFormat="1">
      <c r="B5652" s="403" t="s">
        <v>11944</v>
      </c>
      <c r="C5652" s="404" t="s">
        <v>11945</v>
      </c>
      <c r="D5652" s="404" t="s">
        <v>11922</v>
      </c>
      <c r="E5652" s="404" t="s">
        <v>11923</v>
      </c>
      <c r="F5652" s="404" t="s">
        <v>3168</v>
      </c>
      <c r="G5652" s="367" t="s">
        <v>5185</v>
      </c>
      <c r="H5652" s="400" t="s">
        <v>5186</v>
      </c>
    </row>
    <row r="5653" spans="2:8" s="41" customFormat="1">
      <c r="B5653" s="403" t="s">
        <v>11946</v>
      </c>
      <c r="C5653" s="404" t="s">
        <v>11947</v>
      </c>
      <c r="D5653" s="404" t="s">
        <v>11922</v>
      </c>
      <c r="E5653" s="404" t="s">
        <v>11923</v>
      </c>
      <c r="F5653" s="404" t="s">
        <v>3168</v>
      </c>
      <c r="G5653" s="367" t="s">
        <v>5107</v>
      </c>
      <c r="H5653" s="400" t="s">
        <v>5108</v>
      </c>
    </row>
    <row r="5654" spans="2:8" s="41" customFormat="1">
      <c r="B5654" s="403" t="s">
        <v>11948</v>
      </c>
      <c r="C5654" s="404" t="s">
        <v>11949</v>
      </c>
      <c r="D5654" s="404" t="s">
        <v>11922</v>
      </c>
      <c r="E5654" s="404" t="s">
        <v>11923</v>
      </c>
      <c r="F5654" s="404" t="s">
        <v>3168</v>
      </c>
      <c r="G5654" s="367" t="s">
        <v>5107</v>
      </c>
      <c r="H5654" s="400" t="s">
        <v>5108</v>
      </c>
    </row>
    <row r="5655" spans="2:8" s="41" customFormat="1">
      <c r="B5655" s="403" t="s">
        <v>11950</v>
      </c>
      <c r="C5655" s="404" t="s">
        <v>11951</v>
      </c>
      <c r="D5655" s="404" t="s">
        <v>11922</v>
      </c>
      <c r="E5655" s="404" t="s">
        <v>11923</v>
      </c>
      <c r="F5655" s="404" t="s">
        <v>3168</v>
      </c>
      <c r="G5655" s="367" t="s">
        <v>5107</v>
      </c>
      <c r="H5655" s="400" t="s">
        <v>5108</v>
      </c>
    </row>
    <row r="5656" spans="2:8" s="41" customFormat="1">
      <c r="B5656" s="403" t="s">
        <v>11952</v>
      </c>
      <c r="C5656" s="404" t="s">
        <v>11953</v>
      </c>
      <c r="D5656" s="404" t="s">
        <v>11922</v>
      </c>
      <c r="E5656" s="404" t="s">
        <v>11923</v>
      </c>
      <c r="F5656" s="404" t="s">
        <v>3168</v>
      </c>
      <c r="G5656" s="367" t="s">
        <v>5185</v>
      </c>
      <c r="H5656" s="400" t="s">
        <v>5186</v>
      </c>
    </row>
    <row r="5657" spans="2:8" s="41" customFormat="1">
      <c r="B5657" s="403" t="s">
        <v>11954</v>
      </c>
      <c r="C5657" s="404" t="s">
        <v>11955</v>
      </c>
      <c r="D5657" s="404" t="s">
        <v>11922</v>
      </c>
      <c r="E5657" s="404" t="s">
        <v>11923</v>
      </c>
      <c r="F5657" s="404" t="s">
        <v>3168</v>
      </c>
      <c r="G5657" s="367" t="s">
        <v>5107</v>
      </c>
      <c r="H5657" s="400" t="s">
        <v>5108</v>
      </c>
    </row>
    <row r="5658" spans="2:8" s="41" customFormat="1">
      <c r="B5658" s="403" t="s">
        <v>11956</v>
      </c>
      <c r="C5658" s="404" t="s">
        <v>11957</v>
      </c>
      <c r="D5658" s="404" t="s">
        <v>11922</v>
      </c>
      <c r="E5658" s="404" t="s">
        <v>11923</v>
      </c>
      <c r="F5658" s="404" t="s">
        <v>3168</v>
      </c>
      <c r="G5658" s="367" t="s">
        <v>5185</v>
      </c>
      <c r="H5658" s="400" t="s">
        <v>5186</v>
      </c>
    </row>
    <row r="5659" spans="2:8" s="41" customFormat="1">
      <c r="B5659" s="403" t="s">
        <v>11958</v>
      </c>
      <c r="C5659" s="404" t="s">
        <v>11959</v>
      </c>
      <c r="D5659" s="404" t="s">
        <v>11922</v>
      </c>
      <c r="E5659" s="404" t="s">
        <v>11923</v>
      </c>
      <c r="F5659" s="404" t="s">
        <v>3168</v>
      </c>
      <c r="G5659" s="367" t="s">
        <v>5107</v>
      </c>
      <c r="H5659" s="400" t="s">
        <v>5108</v>
      </c>
    </row>
    <row r="5660" spans="2:8" s="41" customFormat="1">
      <c r="B5660" s="403" t="s">
        <v>11960</v>
      </c>
      <c r="C5660" s="404" t="s">
        <v>11961</v>
      </c>
      <c r="D5660" s="404" t="s">
        <v>11922</v>
      </c>
      <c r="E5660" s="404" t="s">
        <v>11923</v>
      </c>
      <c r="F5660" s="404" t="s">
        <v>3168</v>
      </c>
      <c r="G5660" s="367" t="s">
        <v>5107</v>
      </c>
      <c r="H5660" s="400" t="s">
        <v>5108</v>
      </c>
    </row>
    <row r="5661" spans="2:8" s="41" customFormat="1">
      <c r="B5661" s="403" t="s">
        <v>11962</v>
      </c>
      <c r="C5661" s="404" t="s">
        <v>11963</v>
      </c>
      <c r="D5661" s="404" t="s">
        <v>11922</v>
      </c>
      <c r="E5661" s="404" t="s">
        <v>11923</v>
      </c>
      <c r="F5661" s="404" t="s">
        <v>3168</v>
      </c>
      <c r="G5661" s="367" t="s">
        <v>5185</v>
      </c>
      <c r="H5661" s="400" t="s">
        <v>5186</v>
      </c>
    </row>
    <row r="5662" spans="2:8" s="41" customFormat="1">
      <c r="B5662" s="403" t="s">
        <v>11964</v>
      </c>
      <c r="C5662" s="404" t="s">
        <v>11965</v>
      </c>
      <c r="D5662" s="404" t="s">
        <v>11966</v>
      </c>
      <c r="E5662" s="404" t="s">
        <v>11967</v>
      </c>
      <c r="F5662" s="404" t="s">
        <v>3168</v>
      </c>
      <c r="G5662" s="367" t="s">
        <v>5185</v>
      </c>
      <c r="H5662" s="400" t="s">
        <v>5186</v>
      </c>
    </row>
    <row r="5663" spans="2:8" s="41" customFormat="1">
      <c r="B5663" s="403" t="s">
        <v>11968</v>
      </c>
      <c r="C5663" s="404" t="s">
        <v>11969</v>
      </c>
      <c r="D5663" s="404" t="s">
        <v>11966</v>
      </c>
      <c r="E5663" s="404" t="s">
        <v>11967</v>
      </c>
      <c r="F5663" s="404" t="s">
        <v>3168</v>
      </c>
      <c r="G5663" s="367" t="s">
        <v>5182</v>
      </c>
      <c r="H5663" s="400" t="s">
        <v>5108</v>
      </c>
    </row>
    <row r="5664" spans="2:8" s="41" customFormat="1">
      <c r="B5664" s="403" t="s">
        <v>11970</v>
      </c>
      <c r="C5664" s="404" t="s">
        <v>11971</v>
      </c>
      <c r="D5664" s="404" t="s">
        <v>11966</v>
      </c>
      <c r="E5664" s="404" t="s">
        <v>11967</v>
      </c>
      <c r="F5664" s="404" t="s">
        <v>3168</v>
      </c>
      <c r="G5664" s="367" t="s">
        <v>5185</v>
      </c>
      <c r="H5664" s="400" t="s">
        <v>5186</v>
      </c>
    </row>
    <row r="5665" spans="2:8" s="41" customFormat="1">
      <c r="B5665" s="403" t="s">
        <v>11972</v>
      </c>
      <c r="C5665" s="404" t="s">
        <v>11973</v>
      </c>
      <c r="D5665" s="404" t="s">
        <v>11966</v>
      </c>
      <c r="E5665" s="404" t="s">
        <v>11967</v>
      </c>
      <c r="F5665" s="404" t="s">
        <v>3168</v>
      </c>
      <c r="G5665" s="367" t="s">
        <v>5182</v>
      </c>
      <c r="H5665" s="400" t="s">
        <v>5108</v>
      </c>
    </row>
    <row r="5666" spans="2:8" s="41" customFormat="1">
      <c r="B5666" s="403" t="s">
        <v>11974</v>
      </c>
      <c r="C5666" s="404" t="s">
        <v>11975</v>
      </c>
      <c r="D5666" s="404" t="s">
        <v>11966</v>
      </c>
      <c r="E5666" s="404" t="s">
        <v>11967</v>
      </c>
      <c r="F5666" s="404" t="s">
        <v>3168</v>
      </c>
      <c r="G5666" s="367" t="s">
        <v>5185</v>
      </c>
      <c r="H5666" s="400" t="s">
        <v>5186</v>
      </c>
    </row>
    <row r="5667" spans="2:8" s="41" customFormat="1">
      <c r="B5667" s="403" t="s">
        <v>11976</v>
      </c>
      <c r="C5667" s="404" t="s">
        <v>11977</v>
      </c>
      <c r="D5667" s="404" t="s">
        <v>11966</v>
      </c>
      <c r="E5667" s="404" t="s">
        <v>11967</v>
      </c>
      <c r="F5667" s="404" t="s">
        <v>3168</v>
      </c>
      <c r="G5667" s="367" t="s">
        <v>5185</v>
      </c>
      <c r="H5667" s="400" t="s">
        <v>5186</v>
      </c>
    </row>
    <row r="5668" spans="2:8" s="41" customFormat="1">
      <c r="B5668" s="403" t="s">
        <v>11978</v>
      </c>
      <c r="C5668" s="404" t="s">
        <v>11979</v>
      </c>
      <c r="D5668" s="404" t="s">
        <v>11980</v>
      </c>
      <c r="E5668" s="404" t="s">
        <v>11981</v>
      </c>
      <c r="F5668" s="404" t="s">
        <v>3168</v>
      </c>
      <c r="G5668" s="367" t="s">
        <v>5185</v>
      </c>
      <c r="H5668" s="400" t="s">
        <v>5186</v>
      </c>
    </row>
    <row r="5669" spans="2:8" s="41" customFormat="1">
      <c r="B5669" s="403" t="s">
        <v>11982</v>
      </c>
      <c r="C5669" s="404" t="s">
        <v>11983</v>
      </c>
      <c r="D5669" s="404" t="s">
        <v>11980</v>
      </c>
      <c r="E5669" s="404" t="s">
        <v>11981</v>
      </c>
      <c r="F5669" s="404" t="s">
        <v>3168</v>
      </c>
      <c r="G5669" s="367" t="s">
        <v>5185</v>
      </c>
      <c r="H5669" s="400" t="s">
        <v>5186</v>
      </c>
    </row>
    <row r="5670" spans="2:8" s="41" customFormat="1">
      <c r="B5670" s="403" t="s">
        <v>11984</v>
      </c>
      <c r="C5670" s="404" t="s">
        <v>11985</v>
      </c>
      <c r="D5670" s="404" t="s">
        <v>11980</v>
      </c>
      <c r="E5670" s="404" t="s">
        <v>11981</v>
      </c>
      <c r="F5670" s="404" t="s">
        <v>3168</v>
      </c>
      <c r="G5670" s="367" t="s">
        <v>5185</v>
      </c>
      <c r="H5670" s="400" t="s">
        <v>5186</v>
      </c>
    </row>
    <row r="5671" spans="2:8" s="41" customFormat="1">
      <c r="B5671" s="403" t="s">
        <v>11986</v>
      </c>
      <c r="C5671" s="404" t="s">
        <v>11987</v>
      </c>
      <c r="D5671" s="404" t="s">
        <v>11980</v>
      </c>
      <c r="E5671" s="404" t="s">
        <v>11981</v>
      </c>
      <c r="F5671" s="404" t="s">
        <v>3168</v>
      </c>
      <c r="G5671" s="367" t="s">
        <v>5185</v>
      </c>
      <c r="H5671" s="400" t="s">
        <v>5186</v>
      </c>
    </row>
    <row r="5672" spans="2:8" s="41" customFormat="1">
      <c r="B5672" s="403" t="s">
        <v>11988</v>
      </c>
      <c r="C5672" s="404" t="s">
        <v>11989</v>
      </c>
      <c r="D5672" s="404" t="s">
        <v>11980</v>
      </c>
      <c r="E5672" s="404" t="s">
        <v>11981</v>
      </c>
      <c r="F5672" s="404" t="s">
        <v>3168</v>
      </c>
      <c r="G5672" s="367" t="s">
        <v>5185</v>
      </c>
      <c r="H5672" s="400" t="s">
        <v>5186</v>
      </c>
    </row>
    <row r="5673" spans="2:8" s="41" customFormat="1">
      <c r="B5673" s="403" t="s">
        <v>11990</v>
      </c>
      <c r="C5673" s="404" t="s">
        <v>11991</v>
      </c>
      <c r="D5673" s="404" t="s">
        <v>11992</v>
      </c>
      <c r="E5673" s="404" t="s">
        <v>11993</v>
      </c>
      <c r="F5673" s="404" t="s">
        <v>3168</v>
      </c>
      <c r="G5673" s="367" t="s">
        <v>5182</v>
      </c>
      <c r="H5673" s="400" t="s">
        <v>5108</v>
      </c>
    </row>
    <row r="5674" spans="2:8" s="41" customFormat="1">
      <c r="B5674" s="403" t="s">
        <v>11994</v>
      </c>
      <c r="C5674" s="404" t="s">
        <v>11995</v>
      </c>
      <c r="D5674" s="404" t="s">
        <v>11992</v>
      </c>
      <c r="E5674" s="404" t="s">
        <v>11993</v>
      </c>
      <c r="F5674" s="404" t="s">
        <v>3168</v>
      </c>
      <c r="G5674" s="367" t="s">
        <v>5185</v>
      </c>
      <c r="H5674" s="400" t="s">
        <v>5186</v>
      </c>
    </row>
    <row r="5675" spans="2:8" s="41" customFormat="1">
      <c r="B5675" s="403" t="s">
        <v>11996</v>
      </c>
      <c r="C5675" s="404" t="s">
        <v>11997</v>
      </c>
      <c r="D5675" s="404" t="s">
        <v>11992</v>
      </c>
      <c r="E5675" s="404" t="s">
        <v>11993</v>
      </c>
      <c r="F5675" s="404" t="s">
        <v>3168</v>
      </c>
      <c r="G5675" s="367" t="s">
        <v>5182</v>
      </c>
      <c r="H5675" s="400" t="s">
        <v>5108</v>
      </c>
    </row>
    <row r="5676" spans="2:8" s="41" customFormat="1">
      <c r="B5676" s="403" t="s">
        <v>11998</v>
      </c>
      <c r="C5676" s="404" t="s">
        <v>11999</v>
      </c>
      <c r="D5676" s="404" t="s">
        <v>11992</v>
      </c>
      <c r="E5676" s="404" t="s">
        <v>11993</v>
      </c>
      <c r="F5676" s="404" t="s">
        <v>3168</v>
      </c>
      <c r="G5676" s="367" t="s">
        <v>5185</v>
      </c>
      <c r="H5676" s="400" t="s">
        <v>5186</v>
      </c>
    </row>
    <row r="5677" spans="2:8" s="41" customFormat="1">
      <c r="B5677" s="403" t="s">
        <v>12000</v>
      </c>
      <c r="C5677" s="404" t="s">
        <v>12001</v>
      </c>
      <c r="D5677" s="404" t="s">
        <v>11992</v>
      </c>
      <c r="E5677" s="404" t="s">
        <v>11993</v>
      </c>
      <c r="F5677" s="404" t="s">
        <v>3168</v>
      </c>
      <c r="G5677" s="367" t="s">
        <v>5107</v>
      </c>
      <c r="H5677" s="400" t="s">
        <v>5108</v>
      </c>
    </row>
    <row r="5678" spans="2:8" s="41" customFormat="1">
      <c r="B5678" s="403" t="s">
        <v>12002</v>
      </c>
      <c r="C5678" s="404" t="s">
        <v>12003</v>
      </c>
      <c r="D5678" s="404" t="s">
        <v>11992</v>
      </c>
      <c r="E5678" s="404" t="s">
        <v>11993</v>
      </c>
      <c r="F5678" s="404" t="s">
        <v>3168</v>
      </c>
      <c r="G5678" s="367" t="s">
        <v>5107</v>
      </c>
      <c r="H5678" s="400" t="s">
        <v>5108</v>
      </c>
    </row>
    <row r="5679" spans="2:8" s="41" customFormat="1">
      <c r="B5679" s="403" t="s">
        <v>12004</v>
      </c>
      <c r="C5679" s="404" t="s">
        <v>12005</v>
      </c>
      <c r="D5679" s="404" t="s">
        <v>11992</v>
      </c>
      <c r="E5679" s="404" t="s">
        <v>11993</v>
      </c>
      <c r="F5679" s="404" t="s">
        <v>3168</v>
      </c>
      <c r="G5679" s="367" t="s">
        <v>5107</v>
      </c>
      <c r="H5679" s="400" t="s">
        <v>5108</v>
      </c>
    </row>
    <row r="5680" spans="2:8" s="41" customFormat="1">
      <c r="B5680" s="403" t="s">
        <v>12006</v>
      </c>
      <c r="C5680" s="404" t="s">
        <v>12007</v>
      </c>
      <c r="D5680" s="404" t="s">
        <v>11992</v>
      </c>
      <c r="E5680" s="404" t="s">
        <v>11993</v>
      </c>
      <c r="F5680" s="404" t="s">
        <v>3168</v>
      </c>
      <c r="G5680" s="367" t="s">
        <v>5107</v>
      </c>
      <c r="H5680" s="400" t="s">
        <v>5108</v>
      </c>
    </row>
    <row r="5681" spans="2:8" s="41" customFormat="1">
      <c r="B5681" s="403" t="s">
        <v>12008</v>
      </c>
      <c r="C5681" s="404" t="s">
        <v>12009</v>
      </c>
      <c r="D5681" s="404" t="s">
        <v>11992</v>
      </c>
      <c r="E5681" s="404" t="s">
        <v>11993</v>
      </c>
      <c r="F5681" s="404" t="s">
        <v>3168</v>
      </c>
      <c r="G5681" s="367" t="s">
        <v>5107</v>
      </c>
      <c r="H5681" s="400" t="s">
        <v>5108</v>
      </c>
    </row>
    <row r="5682" spans="2:8" s="41" customFormat="1">
      <c r="B5682" s="403" t="s">
        <v>12010</v>
      </c>
      <c r="C5682" s="404" t="s">
        <v>12011</v>
      </c>
      <c r="D5682" s="404" t="s">
        <v>11992</v>
      </c>
      <c r="E5682" s="404" t="s">
        <v>11993</v>
      </c>
      <c r="F5682" s="404" t="s">
        <v>3168</v>
      </c>
      <c r="G5682" s="367" t="s">
        <v>5107</v>
      </c>
      <c r="H5682" s="400" t="s">
        <v>5108</v>
      </c>
    </row>
    <row r="5683" spans="2:8" s="41" customFormat="1">
      <c r="B5683" s="403" t="s">
        <v>12012</v>
      </c>
      <c r="C5683" s="404" t="s">
        <v>12013</v>
      </c>
      <c r="D5683" s="404" t="s">
        <v>11992</v>
      </c>
      <c r="E5683" s="404" t="s">
        <v>11993</v>
      </c>
      <c r="F5683" s="404" t="s">
        <v>3168</v>
      </c>
      <c r="G5683" s="367" t="s">
        <v>5185</v>
      </c>
      <c r="H5683" s="400" t="s">
        <v>5186</v>
      </c>
    </row>
    <row r="5684" spans="2:8" s="41" customFormat="1">
      <c r="B5684" s="403" t="s">
        <v>12014</v>
      </c>
      <c r="C5684" s="404" t="s">
        <v>12015</v>
      </c>
      <c r="D5684" s="404" t="s">
        <v>11992</v>
      </c>
      <c r="E5684" s="404" t="s">
        <v>11993</v>
      </c>
      <c r="F5684" s="404" t="s">
        <v>3168</v>
      </c>
      <c r="G5684" s="367" t="s">
        <v>5107</v>
      </c>
      <c r="H5684" s="400" t="s">
        <v>5108</v>
      </c>
    </row>
    <row r="5685" spans="2:8" s="41" customFormat="1">
      <c r="B5685" s="403" t="s">
        <v>12016</v>
      </c>
      <c r="C5685" s="404" t="s">
        <v>12017</v>
      </c>
      <c r="D5685" s="404" t="s">
        <v>11992</v>
      </c>
      <c r="E5685" s="404" t="s">
        <v>11993</v>
      </c>
      <c r="F5685" s="404" t="s">
        <v>3168</v>
      </c>
      <c r="G5685" s="367" t="s">
        <v>5185</v>
      </c>
      <c r="H5685" s="400" t="s">
        <v>5186</v>
      </c>
    </row>
    <row r="5686" spans="2:8" s="41" customFormat="1">
      <c r="B5686" s="403" t="s">
        <v>12018</v>
      </c>
      <c r="C5686" s="404" t="s">
        <v>12019</v>
      </c>
      <c r="D5686" s="404" t="s">
        <v>11992</v>
      </c>
      <c r="E5686" s="404" t="s">
        <v>11993</v>
      </c>
      <c r="F5686" s="404" t="s">
        <v>3168</v>
      </c>
      <c r="G5686" s="367" t="s">
        <v>5185</v>
      </c>
      <c r="H5686" s="400" t="s">
        <v>5186</v>
      </c>
    </row>
    <row r="5687" spans="2:8" s="41" customFormat="1">
      <c r="B5687" s="403" t="s">
        <v>12020</v>
      </c>
      <c r="C5687" s="404" t="s">
        <v>12021</v>
      </c>
      <c r="D5687" s="404" t="s">
        <v>12022</v>
      </c>
      <c r="E5687" s="404" t="s">
        <v>12023</v>
      </c>
      <c r="F5687" s="404" t="s">
        <v>3168</v>
      </c>
      <c r="G5687" s="367" t="s">
        <v>5185</v>
      </c>
      <c r="H5687" s="400" t="s">
        <v>5186</v>
      </c>
    </row>
    <row r="5688" spans="2:8" s="41" customFormat="1">
      <c r="B5688" s="403" t="s">
        <v>12024</v>
      </c>
      <c r="C5688" s="404" t="s">
        <v>12025</v>
      </c>
      <c r="D5688" s="404" t="s">
        <v>12022</v>
      </c>
      <c r="E5688" s="404" t="s">
        <v>12023</v>
      </c>
      <c r="F5688" s="404" t="s">
        <v>3168</v>
      </c>
      <c r="G5688" s="367" t="s">
        <v>5185</v>
      </c>
      <c r="H5688" s="400" t="s">
        <v>5186</v>
      </c>
    </row>
    <row r="5689" spans="2:8" s="41" customFormat="1">
      <c r="B5689" s="403" t="s">
        <v>12026</v>
      </c>
      <c r="C5689" s="404" t="s">
        <v>12027</v>
      </c>
      <c r="D5689" s="404" t="s">
        <v>12022</v>
      </c>
      <c r="E5689" s="404" t="s">
        <v>12023</v>
      </c>
      <c r="F5689" s="404" t="s">
        <v>3168</v>
      </c>
      <c r="G5689" s="367" t="s">
        <v>5185</v>
      </c>
      <c r="H5689" s="400" t="s">
        <v>5186</v>
      </c>
    </row>
    <row r="5690" spans="2:8" s="41" customFormat="1">
      <c r="B5690" s="403" t="s">
        <v>12028</v>
      </c>
      <c r="C5690" s="404" t="s">
        <v>12029</v>
      </c>
      <c r="D5690" s="404" t="s">
        <v>12022</v>
      </c>
      <c r="E5690" s="404" t="s">
        <v>12023</v>
      </c>
      <c r="F5690" s="404" t="s">
        <v>3168</v>
      </c>
      <c r="G5690" s="367" t="s">
        <v>5185</v>
      </c>
      <c r="H5690" s="400" t="s">
        <v>5186</v>
      </c>
    </row>
    <row r="5691" spans="2:8" s="41" customFormat="1">
      <c r="B5691" s="403" t="s">
        <v>12030</v>
      </c>
      <c r="C5691" s="404" t="s">
        <v>12031</v>
      </c>
      <c r="D5691" s="404" t="s">
        <v>12022</v>
      </c>
      <c r="E5691" s="404" t="s">
        <v>12023</v>
      </c>
      <c r="F5691" s="404" t="s">
        <v>3168</v>
      </c>
      <c r="G5691" s="367" t="s">
        <v>5185</v>
      </c>
      <c r="H5691" s="400" t="s">
        <v>5186</v>
      </c>
    </row>
    <row r="5692" spans="2:8" s="41" customFormat="1">
      <c r="B5692" s="403" t="s">
        <v>12032</v>
      </c>
      <c r="C5692" s="404" t="s">
        <v>12033</v>
      </c>
      <c r="D5692" s="404" t="s">
        <v>12022</v>
      </c>
      <c r="E5692" s="404" t="s">
        <v>12023</v>
      </c>
      <c r="F5692" s="404" t="s">
        <v>3168</v>
      </c>
      <c r="G5692" s="367" t="s">
        <v>5185</v>
      </c>
      <c r="H5692" s="400" t="s">
        <v>5186</v>
      </c>
    </row>
    <row r="5693" spans="2:8" s="41" customFormat="1">
      <c r="B5693" s="403" t="s">
        <v>12034</v>
      </c>
      <c r="C5693" s="404" t="s">
        <v>12035</v>
      </c>
      <c r="D5693" s="404" t="s">
        <v>12022</v>
      </c>
      <c r="E5693" s="404" t="s">
        <v>12023</v>
      </c>
      <c r="F5693" s="404" t="s">
        <v>3168</v>
      </c>
      <c r="G5693" s="367" t="s">
        <v>5185</v>
      </c>
      <c r="H5693" s="400" t="s">
        <v>5186</v>
      </c>
    </row>
    <row r="5694" spans="2:8" s="41" customFormat="1">
      <c r="B5694" s="403" t="s">
        <v>12036</v>
      </c>
      <c r="C5694" s="404" t="s">
        <v>12037</v>
      </c>
      <c r="D5694" s="404" t="s">
        <v>12022</v>
      </c>
      <c r="E5694" s="404" t="s">
        <v>12023</v>
      </c>
      <c r="F5694" s="404" t="s">
        <v>3168</v>
      </c>
      <c r="G5694" s="367" t="s">
        <v>5185</v>
      </c>
      <c r="H5694" s="400" t="s">
        <v>5186</v>
      </c>
    </row>
    <row r="5695" spans="2:8" s="41" customFormat="1">
      <c r="B5695" s="403" t="s">
        <v>12038</v>
      </c>
      <c r="C5695" s="404" t="s">
        <v>12039</v>
      </c>
      <c r="D5695" s="404" t="s">
        <v>12022</v>
      </c>
      <c r="E5695" s="404" t="s">
        <v>12023</v>
      </c>
      <c r="F5695" s="404" t="s">
        <v>3168</v>
      </c>
      <c r="G5695" s="367" t="s">
        <v>5185</v>
      </c>
      <c r="H5695" s="400" t="s">
        <v>5186</v>
      </c>
    </row>
    <row r="5696" spans="2:8" s="41" customFormat="1">
      <c r="B5696" s="403" t="s">
        <v>12040</v>
      </c>
      <c r="C5696" s="404" t="s">
        <v>12041</v>
      </c>
      <c r="D5696" s="404" t="s">
        <v>12022</v>
      </c>
      <c r="E5696" s="404" t="s">
        <v>12023</v>
      </c>
      <c r="F5696" s="404" t="s">
        <v>3168</v>
      </c>
      <c r="G5696" s="367" t="s">
        <v>5185</v>
      </c>
      <c r="H5696" s="400" t="s">
        <v>5186</v>
      </c>
    </row>
    <row r="5697" spans="2:8" s="41" customFormat="1">
      <c r="B5697" s="403" t="s">
        <v>12042</v>
      </c>
      <c r="C5697" s="404" t="s">
        <v>12043</v>
      </c>
      <c r="D5697" s="404" t="s">
        <v>12044</v>
      </c>
      <c r="E5697" s="404" t="s">
        <v>12045</v>
      </c>
      <c r="F5697" s="404" t="s">
        <v>5750</v>
      </c>
      <c r="G5697" s="367" t="s">
        <v>5333</v>
      </c>
      <c r="H5697" s="400" t="s">
        <v>5108</v>
      </c>
    </row>
    <row r="5698" spans="2:8" s="41" customFormat="1">
      <c r="B5698" s="403" t="s">
        <v>12046</v>
      </c>
      <c r="C5698" s="404" t="s">
        <v>12047</v>
      </c>
      <c r="D5698" s="404" t="s">
        <v>12044</v>
      </c>
      <c r="E5698" s="404" t="s">
        <v>12045</v>
      </c>
      <c r="F5698" s="404" t="s">
        <v>5750</v>
      </c>
      <c r="G5698" s="367" t="s">
        <v>5333</v>
      </c>
      <c r="H5698" s="400" t="s">
        <v>5108</v>
      </c>
    </row>
    <row r="5699" spans="2:8" s="41" customFormat="1">
      <c r="B5699" s="403" t="s">
        <v>12048</v>
      </c>
      <c r="C5699" s="404" t="s">
        <v>12049</v>
      </c>
      <c r="D5699" s="404" t="s">
        <v>12044</v>
      </c>
      <c r="E5699" s="404" t="s">
        <v>12045</v>
      </c>
      <c r="F5699" s="404" t="s">
        <v>5750</v>
      </c>
      <c r="G5699" s="367" t="s">
        <v>5333</v>
      </c>
      <c r="H5699" s="400" t="s">
        <v>5108</v>
      </c>
    </row>
    <row r="5700" spans="2:8" s="41" customFormat="1">
      <c r="B5700" s="403" t="s">
        <v>12050</v>
      </c>
      <c r="C5700" s="404" t="s">
        <v>12051</v>
      </c>
      <c r="D5700" s="404" t="s">
        <v>12044</v>
      </c>
      <c r="E5700" s="404" t="s">
        <v>12045</v>
      </c>
      <c r="F5700" s="404" t="s">
        <v>5750</v>
      </c>
      <c r="G5700" s="367" t="s">
        <v>5333</v>
      </c>
      <c r="H5700" s="400" t="s">
        <v>5108</v>
      </c>
    </row>
    <row r="5701" spans="2:8" s="41" customFormat="1">
      <c r="B5701" s="403" t="s">
        <v>12052</v>
      </c>
      <c r="C5701" s="404" t="s">
        <v>12053</v>
      </c>
      <c r="D5701" s="404" t="s">
        <v>12044</v>
      </c>
      <c r="E5701" s="404" t="s">
        <v>12045</v>
      </c>
      <c r="F5701" s="404" t="s">
        <v>5750</v>
      </c>
      <c r="G5701" s="367" t="s">
        <v>5333</v>
      </c>
      <c r="H5701" s="400" t="s">
        <v>5108</v>
      </c>
    </row>
    <row r="5702" spans="2:8" s="41" customFormat="1">
      <c r="B5702" s="403" t="s">
        <v>12054</v>
      </c>
      <c r="C5702" s="404" t="s">
        <v>12055</v>
      </c>
      <c r="D5702" s="404" t="s">
        <v>12044</v>
      </c>
      <c r="E5702" s="404" t="s">
        <v>12045</v>
      </c>
      <c r="F5702" s="404" t="s">
        <v>5750</v>
      </c>
      <c r="G5702" s="367" t="s">
        <v>5333</v>
      </c>
      <c r="H5702" s="400" t="s">
        <v>5108</v>
      </c>
    </row>
    <row r="5703" spans="2:8" s="41" customFormat="1">
      <c r="B5703" s="403" t="s">
        <v>12056</v>
      </c>
      <c r="C5703" s="404" t="s">
        <v>12057</v>
      </c>
      <c r="D5703" s="404" t="s">
        <v>12044</v>
      </c>
      <c r="E5703" s="404" t="s">
        <v>12045</v>
      </c>
      <c r="F5703" s="404" t="s">
        <v>5750</v>
      </c>
      <c r="G5703" s="367" t="s">
        <v>5333</v>
      </c>
      <c r="H5703" s="400" t="s">
        <v>5108</v>
      </c>
    </row>
    <row r="5704" spans="2:8" s="41" customFormat="1">
      <c r="B5704" s="403" t="s">
        <v>12058</v>
      </c>
      <c r="C5704" s="404" t="s">
        <v>12059</v>
      </c>
      <c r="D5704" s="404" t="s">
        <v>12044</v>
      </c>
      <c r="E5704" s="404" t="s">
        <v>12045</v>
      </c>
      <c r="F5704" s="404" t="s">
        <v>5750</v>
      </c>
      <c r="G5704" s="367" t="s">
        <v>5333</v>
      </c>
      <c r="H5704" s="400" t="s">
        <v>5108</v>
      </c>
    </row>
    <row r="5705" spans="2:8" s="41" customFormat="1">
      <c r="B5705" s="403" t="s">
        <v>12060</v>
      </c>
      <c r="C5705" s="404" t="s">
        <v>12061</v>
      </c>
      <c r="D5705" s="404" t="s">
        <v>12044</v>
      </c>
      <c r="E5705" s="404" t="s">
        <v>12045</v>
      </c>
      <c r="F5705" s="404" t="s">
        <v>5750</v>
      </c>
      <c r="G5705" s="367" t="s">
        <v>5333</v>
      </c>
      <c r="H5705" s="400" t="s">
        <v>5108</v>
      </c>
    </row>
    <row r="5706" spans="2:8" s="41" customFormat="1">
      <c r="B5706" s="403" t="s">
        <v>12062</v>
      </c>
      <c r="C5706" s="404" t="s">
        <v>12063</v>
      </c>
      <c r="D5706" s="404" t="s">
        <v>12044</v>
      </c>
      <c r="E5706" s="404" t="s">
        <v>12045</v>
      </c>
      <c r="F5706" s="404" t="s">
        <v>5750</v>
      </c>
      <c r="G5706" s="367" t="s">
        <v>5333</v>
      </c>
      <c r="H5706" s="400" t="s">
        <v>5108</v>
      </c>
    </row>
    <row r="5707" spans="2:8" s="41" customFormat="1">
      <c r="B5707" s="403" t="s">
        <v>12064</v>
      </c>
      <c r="C5707" s="404" t="s">
        <v>12065</v>
      </c>
      <c r="D5707" s="404" t="s">
        <v>12044</v>
      </c>
      <c r="E5707" s="404" t="s">
        <v>12045</v>
      </c>
      <c r="F5707" s="404" t="s">
        <v>5750</v>
      </c>
      <c r="G5707" s="367" t="s">
        <v>5185</v>
      </c>
      <c r="H5707" s="400" t="s">
        <v>5186</v>
      </c>
    </row>
    <row r="5708" spans="2:8" s="41" customFormat="1">
      <c r="B5708" s="403" t="s">
        <v>12066</v>
      </c>
      <c r="C5708" s="404" t="s">
        <v>12067</v>
      </c>
      <c r="D5708" s="404" t="s">
        <v>12044</v>
      </c>
      <c r="E5708" s="404" t="s">
        <v>12045</v>
      </c>
      <c r="F5708" s="404" t="s">
        <v>5750</v>
      </c>
      <c r="G5708" s="367" t="s">
        <v>5185</v>
      </c>
      <c r="H5708" s="400" t="s">
        <v>5186</v>
      </c>
    </row>
    <row r="5709" spans="2:8" s="41" customFormat="1">
      <c r="B5709" s="403" t="s">
        <v>12068</v>
      </c>
      <c r="C5709" s="404" t="s">
        <v>12069</v>
      </c>
      <c r="D5709" s="404" t="s">
        <v>12044</v>
      </c>
      <c r="E5709" s="404" t="s">
        <v>12045</v>
      </c>
      <c r="F5709" s="404" t="s">
        <v>5750</v>
      </c>
      <c r="G5709" s="367" t="s">
        <v>5133</v>
      </c>
      <c r="H5709" s="400" t="s">
        <v>5108</v>
      </c>
    </row>
    <row r="5710" spans="2:8" s="41" customFormat="1">
      <c r="B5710" s="403" t="s">
        <v>12070</v>
      </c>
      <c r="C5710" s="404" t="s">
        <v>12071</v>
      </c>
      <c r="D5710" s="404" t="s">
        <v>12044</v>
      </c>
      <c r="E5710" s="404" t="s">
        <v>12045</v>
      </c>
      <c r="F5710" s="404" t="s">
        <v>5750</v>
      </c>
      <c r="G5710" s="367" t="s">
        <v>5133</v>
      </c>
      <c r="H5710" s="400" t="s">
        <v>5108</v>
      </c>
    </row>
    <row r="5711" spans="2:8" s="41" customFormat="1">
      <c r="B5711" s="403" t="s">
        <v>12072</v>
      </c>
      <c r="C5711" s="404" t="s">
        <v>12073</v>
      </c>
      <c r="D5711" s="404" t="s">
        <v>12044</v>
      </c>
      <c r="E5711" s="404" t="s">
        <v>12045</v>
      </c>
      <c r="F5711" s="404" t="s">
        <v>5750</v>
      </c>
      <c r="G5711" s="367" t="s">
        <v>5133</v>
      </c>
      <c r="H5711" s="400" t="s">
        <v>5108</v>
      </c>
    </row>
    <row r="5712" spans="2:8" s="41" customFormat="1">
      <c r="B5712" s="403" t="s">
        <v>12074</v>
      </c>
      <c r="C5712" s="404" t="s">
        <v>12075</v>
      </c>
      <c r="D5712" s="404" t="s">
        <v>12044</v>
      </c>
      <c r="E5712" s="404" t="s">
        <v>12045</v>
      </c>
      <c r="F5712" s="404" t="s">
        <v>5750</v>
      </c>
      <c r="G5712" s="367" t="s">
        <v>5133</v>
      </c>
      <c r="H5712" s="400" t="s">
        <v>5108</v>
      </c>
    </row>
    <row r="5713" spans="2:8" s="41" customFormat="1">
      <c r="B5713" s="403" t="s">
        <v>12076</v>
      </c>
      <c r="C5713" s="404" t="s">
        <v>12077</v>
      </c>
      <c r="D5713" s="404" t="s">
        <v>12078</v>
      </c>
      <c r="E5713" s="404" t="s">
        <v>12079</v>
      </c>
      <c r="F5713" s="404" t="s">
        <v>5750</v>
      </c>
      <c r="G5713" s="367" t="s">
        <v>5185</v>
      </c>
      <c r="H5713" s="400" t="s">
        <v>5186</v>
      </c>
    </row>
    <row r="5714" spans="2:8" s="41" customFormat="1">
      <c r="B5714" s="403" t="s">
        <v>12080</v>
      </c>
      <c r="C5714" s="404" t="s">
        <v>12081</v>
      </c>
      <c r="D5714" s="404" t="s">
        <v>12078</v>
      </c>
      <c r="E5714" s="404" t="s">
        <v>12079</v>
      </c>
      <c r="F5714" s="404" t="s">
        <v>5750</v>
      </c>
      <c r="G5714" s="367" t="s">
        <v>5185</v>
      </c>
      <c r="H5714" s="400" t="s">
        <v>5186</v>
      </c>
    </row>
    <row r="5715" spans="2:8" s="41" customFormat="1">
      <c r="B5715" s="403" t="s">
        <v>12082</v>
      </c>
      <c r="C5715" s="404" t="s">
        <v>12083</v>
      </c>
      <c r="D5715" s="404" t="s">
        <v>12078</v>
      </c>
      <c r="E5715" s="404" t="s">
        <v>12079</v>
      </c>
      <c r="F5715" s="404" t="s">
        <v>5750</v>
      </c>
      <c r="G5715" s="367" t="s">
        <v>5185</v>
      </c>
      <c r="H5715" s="400" t="s">
        <v>5186</v>
      </c>
    </row>
    <row r="5716" spans="2:8" s="41" customFormat="1">
      <c r="B5716" s="403" t="s">
        <v>12084</v>
      </c>
      <c r="C5716" s="404" t="s">
        <v>12085</v>
      </c>
      <c r="D5716" s="404" t="s">
        <v>12078</v>
      </c>
      <c r="E5716" s="404" t="s">
        <v>12079</v>
      </c>
      <c r="F5716" s="404" t="s">
        <v>5750</v>
      </c>
      <c r="G5716" s="367" t="s">
        <v>5185</v>
      </c>
      <c r="H5716" s="400" t="s">
        <v>5186</v>
      </c>
    </row>
    <row r="5717" spans="2:8" s="41" customFormat="1">
      <c r="B5717" s="403" t="s">
        <v>12086</v>
      </c>
      <c r="C5717" s="404" t="s">
        <v>12087</v>
      </c>
      <c r="D5717" s="404" t="s">
        <v>12078</v>
      </c>
      <c r="E5717" s="404" t="s">
        <v>12079</v>
      </c>
      <c r="F5717" s="404" t="s">
        <v>5750</v>
      </c>
      <c r="G5717" s="367" t="s">
        <v>5182</v>
      </c>
      <c r="H5717" s="400" t="s">
        <v>5108</v>
      </c>
    </row>
    <row r="5718" spans="2:8" s="41" customFormat="1">
      <c r="B5718" s="403" t="s">
        <v>12088</v>
      </c>
      <c r="C5718" s="404" t="s">
        <v>12089</v>
      </c>
      <c r="D5718" s="404" t="s">
        <v>12078</v>
      </c>
      <c r="E5718" s="404" t="s">
        <v>12079</v>
      </c>
      <c r="F5718" s="404" t="s">
        <v>5750</v>
      </c>
      <c r="G5718" s="367" t="s">
        <v>5107</v>
      </c>
      <c r="H5718" s="400" t="s">
        <v>5108</v>
      </c>
    </row>
    <row r="5719" spans="2:8" s="41" customFormat="1">
      <c r="B5719" s="403" t="s">
        <v>12090</v>
      </c>
      <c r="C5719" s="404" t="s">
        <v>12091</v>
      </c>
      <c r="D5719" s="404" t="s">
        <v>12078</v>
      </c>
      <c r="E5719" s="404" t="s">
        <v>12079</v>
      </c>
      <c r="F5719" s="404" t="s">
        <v>5750</v>
      </c>
      <c r="G5719" s="367" t="s">
        <v>5182</v>
      </c>
      <c r="H5719" s="400" t="s">
        <v>5108</v>
      </c>
    </row>
    <row r="5720" spans="2:8" s="41" customFormat="1">
      <c r="B5720" s="403" t="s">
        <v>12092</v>
      </c>
      <c r="C5720" s="404" t="s">
        <v>12093</v>
      </c>
      <c r="D5720" s="404" t="s">
        <v>12078</v>
      </c>
      <c r="E5720" s="404" t="s">
        <v>12079</v>
      </c>
      <c r="F5720" s="404" t="s">
        <v>5750</v>
      </c>
      <c r="G5720" s="367" t="s">
        <v>5107</v>
      </c>
      <c r="H5720" s="400" t="s">
        <v>5108</v>
      </c>
    </row>
    <row r="5721" spans="2:8" s="41" customFormat="1">
      <c r="B5721" s="403" t="s">
        <v>12094</v>
      </c>
      <c r="C5721" s="404" t="s">
        <v>12095</v>
      </c>
      <c r="D5721" s="404" t="s">
        <v>12078</v>
      </c>
      <c r="E5721" s="404" t="s">
        <v>12079</v>
      </c>
      <c r="F5721" s="404" t="s">
        <v>5750</v>
      </c>
      <c r="G5721" s="367" t="s">
        <v>5182</v>
      </c>
      <c r="H5721" s="400" t="s">
        <v>5108</v>
      </c>
    </row>
    <row r="5722" spans="2:8" s="41" customFormat="1">
      <c r="B5722" s="403" t="s">
        <v>12096</v>
      </c>
      <c r="C5722" s="404" t="s">
        <v>12097</v>
      </c>
      <c r="D5722" s="404" t="s">
        <v>12078</v>
      </c>
      <c r="E5722" s="404" t="s">
        <v>12079</v>
      </c>
      <c r="F5722" s="404" t="s">
        <v>5750</v>
      </c>
      <c r="G5722" s="367" t="s">
        <v>5107</v>
      </c>
      <c r="H5722" s="400" t="s">
        <v>5108</v>
      </c>
    </row>
    <row r="5723" spans="2:8" s="41" customFormat="1">
      <c r="B5723" s="403" t="s">
        <v>12098</v>
      </c>
      <c r="C5723" s="404" t="s">
        <v>12099</v>
      </c>
      <c r="D5723" s="404" t="s">
        <v>12078</v>
      </c>
      <c r="E5723" s="404" t="s">
        <v>12079</v>
      </c>
      <c r="F5723" s="404" t="s">
        <v>5750</v>
      </c>
      <c r="G5723" s="367" t="s">
        <v>5107</v>
      </c>
      <c r="H5723" s="400" t="s">
        <v>5108</v>
      </c>
    </row>
    <row r="5724" spans="2:8" s="41" customFormat="1">
      <c r="B5724" s="403" t="s">
        <v>12100</v>
      </c>
      <c r="C5724" s="404" t="s">
        <v>12101</v>
      </c>
      <c r="D5724" s="404" t="s">
        <v>12078</v>
      </c>
      <c r="E5724" s="404" t="s">
        <v>12079</v>
      </c>
      <c r="F5724" s="404" t="s">
        <v>5750</v>
      </c>
      <c r="G5724" s="367" t="s">
        <v>5185</v>
      </c>
      <c r="H5724" s="400" t="s">
        <v>5186</v>
      </c>
    </row>
    <row r="5725" spans="2:8" s="41" customFormat="1">
      <c r="B5725" s="403" t="s">
        <v>12102</v>
      </c>
      <c r="C5725" s="404" t="s">
        <v>12103</v>
      </c>
      <c r="D5725" s="404" t="s">
        <v>12078</v>
      </c>
      <c r="E5725" s="404" t="s">
        <v>12079</v>
      </c>
      <c r="F5725" s="404" t="s">
        <v>5750</v>
      </c>
      <c r="G5725" s="367" t="s">
        <v>5185</v>
      </c>
      <c r="H5725" s="400" t="s">
        <v>5186</v>
      </c>
    </row>
    <row r="5726" spans="2:8" s="41" customFormat="1">
      <c r="B5726" s="403" t="s">
        <v>12104</v>
      </c>
      <c r="C5726" s="404" t="s">
        <v>12105</v>
      </c>
      <c r="D5726" s="404" t="s">
        <v>12106</v>
      </c>
      <c r="E5726" s="404" t="s">
        <v>12107</v>
      </c>
      <c r="F5726" s="404" t="s">
        <v>5750</v>
      </c>
      <c r="G5726" s="367" t="s">
        <v>5185</v>
      </c>
      <c r="H5726" s="400" t="s">
        <v>5186</v>
      </c>
    </row>
    <row r="5727" spans="2:8" s="41" customFormat="1">
      <c r="B5727" s="403" t="s">
        <v>12108</v>
      </c>
      <c r="C5727" s="404" t="s">
        <v>12109</v>
      </c>
      <c r="D5727" s="404" t="s">
        <v>12106</v>
      </c>
      <c r="E5727" s="404" t="s">
        <v>12107</v>
      </c>
      <c r="F5727" s="404" t="s">
        <v>5750</v>
      </c>
      <c r="G5727" s="367" t="s">
        <v>5133</v>
      </c>
      <c r="H5727" s="400" t="s">
        <v>5108</v>
      </c>
    </row>
    <row r="5728" spans="2:8" s="41" customFormat="1">
      <c r="B5728" s="403" t="s">
        <v>12110</v>
      </c>
      <c r="C5728" s="404" t="s">
        <v>12111</v>
      </c>
      <c r="D5728" s="404" t="s">
        <v>12106</v>
      </c>
      <c r="E5728" s="404" t="s">
        <v>12107</v>
      </c>
      <c r="F5728" s="404" t="s">
        <v>5750</v>
      </c>
      <c r="G5728" s="367" t="s">
        <v>5133</v>
      </c>
      <c r="H5728" s="400" t="s">
        <v>5108</v>
      </c>
    </row>
    <row r="5729" spans="2:8" s="41" customFormat="1">
      <c r="B5729" s="403" t="s">
        <v>12112</v>
      </c>
      <c r="C5729" s="404" t="s">
        <v>12113</v>
      </c>
      <c r="D5729" s="404" t="s">
        <v>12106</v>
      </c>
      <c r="E5729" s="404" t="s">
        <v>12107</v>
      </c>
      <c r="F5729" s="404" t="s">
        <v>5750</v>
      </c>
      <c r="G5729" s="367" t="s">
        <v>5133</v>
      </c>
      <c r="H5729" s="400" t="s">
        <v>5108</v>
      </c>
    </row>
    <row r="5730" spans="2:8" s="41" customFormat="1">
      <c r="B5730" s="403" t="s">
        <v>12114</v>
      </c>
      <c r="C5730" s="404" t="s">
        <v>12115</v>
      </c>
      <c r="D5730" s="404" t="s">
        <v>12106</v>
      </c>
      <c r="E5730" s="404" t="s">
        <v>12107</v>
      </c>
      <c r="F5730" s="404" t="s">
        <v>5750</v>
      </c>
      <c r="G5730" s="367" t="s">
        <v>5133</v>
      </c>
      <c r="H5730" s="400" t="s">
        <v>5108</v>
      </c>
    </row>
    <row r="5731" spans="2:8" s="41" customFormat="1">
      <c r="B5731" s="403" t="s">
        <v>12116</v>
      </c>
      <c r="C5731" s="404" t="s">
        <v>12117</v>
      </c>
      <c r="D5731" s="404" t="s">
        <v>12106</v>
      </c>
      <c r="E5731" s="404" t="s">
        <v>12107</v>
      </c>
      <c r="F5731" s="404" t="s">
        <v>5750</v>
      </c>
      <c r="G5731" s="367" t="s">
        <v>5133</v>
      </c>
      <c r="H5731" s="400" t="s">
        <v>5108</v>
      </c>
    </row>
    <row r="5732" spans="2:8" s="41" customFormat="1">
      <c r="B5732" s="403" t="s">
        <v>12118</v>
      </c>
      <c r="C5732" s="404" t="s">
        <v>12119</v>
      </c>
      <c r="D5732" s="404" t="s">
        <v>12106</v>
      </c>
      <c r="E5732" s="404" t="s">
        <v>12107</v>
      </c>
      <c r="F5732" s="404" t="s">
        <v>5750</v>
      </c>
      <c r="G5732" s="367" t="s">
        <v>5133</v>
      </c>
      <c r="H5732" s="400" t="s">
        <v>5108</v>
      </c>
    </row>
    <row r="5733" spans="2:8" s="41" customFormat="1">
      <c r="B5733" s="403" t="s">
        <v>12120</v>
      </c>
      <c r="C5733" s="404" t="s">
        <v>12121</v>
      </c>
      <c r="D5733" s="404" t="s">
        <v>12106</v>
      </c>
      <c r="E5733" s="404" t="s">
        <v>12107</v>
      </c>
      <c r="F5733" s="404" t="s">
        <v>5750</v>
      </c>
      <c r="G5733" s="367" t="s">
        <v>5133</v>
      </c>
      <c r="H5733" s="400" t="s">
        <v>5108</v>
      </c>
    </row>
    <row r="5734" spans="2:8" s="41" customFormat="1">
      <c r="B5734" s="403" t="s">
        <v>12122</v>
      </c>
      <c r="C5734" s="404" t="s">
        <v>12123</v>
      </c>
      <c r="D5734" s="404" t="s">
        <v>12106</v>
      </c>
      <c r="E5734" s="404" t="s">
        <v>12107</v>
      </c>
      <c r="F5734" s="404" t="s">
        <v>5750</v>
      </c>
      <c r="G5734" s="367" t="s">
        <v>5133</v>
      </c>
      <c r="H5734" s="400" t="s">
        <v>5108</v>
      </c>
    </row>
    <row r="5735" spans="2:8" s="41" customFormat="1">
      <c r="B5735" s="403" t="s">
        <v>12124</v>
      </c>
      <c r="C5735" s="404" t="s">
        <v>12125</v>
      </c>
      <c r="D5735" s="404" t="s">
        <v>12106</v>
      </c>
      <c r="E5735" s="404" t="s">
        <v>12107</v>
      </c>
      <c r="F5735" s="404" t="s">
        <v>5750</v>
      </c>
      <c r="G5735" s="367" t="s">
        <v>5133</v>
      </c>
      <c r="H5735" s="400" t="s">
        <v>5108</v>
      </c>
    </row>
    <row r="5736" spans="2:8" s="41" customFormat="1">
      <c r="B5736" s="403" t="s">
        <v>12126</v>
      </c>
      <c r="C5736" s="404" t="s">
        <v>12127</v>
      </c>
      <c r="D5736" s="404" t="s">
        <v>12106</v>
      </c>
      <c r="E5736" s="404" t="s">
        <v>12107</v>
      </c>
      <c r="F5736" s="404" t="s">
        <v>5750</v>
      </c>
      <c r="G5736" s="367" t="s">
        <v>5133</v>
      </c>
      <c r="H5736" s="400" t="s">
        <v>5108</v>
      </c>
    </row>
    <row r="5737" spans="2:8" s="41" customFormat="1">
      <c r="B5737" s="403" t="s">
        <v>12128</v>
      </c>
      <c r="C5737" s="404" t="s">
        <v>12129</v>
      </c>
      <c r="D5737" s="404" t="s">
        <v>12106</v>
      </c>
      <c r="E5737" s="404" t="s">
        <v>12107</v>
      </c>
      <c r="F5737" s="404" t="s">
        <v>5750</v>
      </c>
      <c r="G5737" s="367" t="s">
        <v>5133</v>
      </c>
      <c r="H5737" s="400" t="s">
        <v>5108</v>
      </c>
    </row>
    <row r="5738" spans="2:8" s="41" customFormat="1">
      <c r="B5738" s="403" t="s">
        <v>12130</v>
      </c>
      <c r="C5738" s="404" t="s">
        <v>12131</v>
      </c>
      <c r="D5738" s="404" t="s">
        <v>12106</v>
      </c>
      <c r="E5738" s="404" t="s">
        <v>12107</v>
      </c>
      <c r="F5738" s="404" t="s">
        <v>5750</v>
      </c>
      <c r="G5738" s="367" t="s">
        <v>5133</v>
      </c>
      <c r="H5738" s="400" t="s">
        <v>5108</v>
      </c>
    </row>
    <row r="5739" spans="2:8" s="41" customFormat="1">
      <c r="B5739" s="403" t="s">
        <v>12132</v>
      </c>
      <c r="C5739" s="404" t="s">
        <v>12133</v>
      </c>
      <c r="D5739" s="404" t="s">
        <v>12134</v>
      </c>
      <c r="E5739" s="404" t="s">
        <v>12135</v>
      </c>
      <c r="F5739" s="404" t="s">
        <v>5750</v>
      </c>
      <c r="G5739" s="367" t="s">
        <v>5185</v>
      </c>
      <c r="H5739" s="400" t="s">
        <v>5186</v>
      </c>
    </row>
    <row r="5740" spans="2:8" s="41" customFormat="1">
      <c r="B5740" s="403" t="s">
        <v>12136</v>
      </c>
      <c r="C5740" s="404" t="s">
        <v>12137</v>
      </c>
      <c r="D5740" s="404" t="s">
        <v>12134</v>
      </c>
      <c r="E5740" s="404" t="s">
        <v>12135</v>
      </c>
      <c r="F5740" s="404" t="s">
        <v>5750</v>
      </c>
      <c r="G5740" s="367" t="s">
        <v>5185</v>
      </c>
      <c r="H5740" s="400" t="s">
        <v>5186</v>
      </c>
    </row>
    <row r="5741" spans="2:8" s="41" customFormat="1">
      <c r="B5741" s="403" t="s">
        <v>12138</v>
      </c>
      <c r="C5741" s="404" t="s">
        <v>12139</v>
      </c>
      <c r="D5741" s="404" t="s">
        <v>12134</v>
      </c>
      <c r="E5741" s="404" t="s">
        <v>12135</v>
      </c>
      <c r="F5741" s="404" t="s">
        <v>5750</v>
      </c>
      <c r="G5741" s="367" t="s">
        <v>5133</v>
      </c>
      <c r="H5741" s="400" t="s">
        <v>5108</v>
      </c>
    </row>
    <row r="5742" spans="2:8" s="41" customFormat="1">
      <c r="B5742" s="403" t="s">
        <v>12140</v>
      </c>
      <c r="C5742" s="404" t="s">
        <v>12141</v>
      </c>
      <c r="D5742" s="404" t="s">
        <v>12134</v>
      </c>
      <c r="E5742" s="404" t="s">
        <v>12135</v>
      </c>
      <c r="F5742" s="404" t="s">
        <v>5750</v>
      </c>
      <c r="G5742" s="367" t="s">
        <v>5133</v>
      </c>
      <c r="H5742" s="400" t="s">
        <v>5108</v>
      </c>
    </row>
    <row r="5743" spans="2:8" s="41" customFormat="1">
      <c r="B5743" s="403" t="s">
        <v>12142</v>
      </c>
      <c r="C5743" s="404" t="s">
        <v>12143</v>
      </c>
      <c r="D5743" s="404" t="s">
        <v>12134</v>
      </c>
      <c r="E5743" s="404" t="s">
        <v>12135</v>
      </c>
      <c r="F5743" s="404" t="s">
        <v>5750</v>
      </c>
      <c r="G5743" s="367" t="s">
        <v>5133</v>
      </c>
      <c r="H5743" s="400" t="s">
        <v>5108</v>
      </c>
    </row>
    <row r="5744" spans="2:8" s="41" customFormat="1">
      <c r="B5744" s="403" t="s">
        <v>12144</v>
      </c>
      <c r="C5744" s="404" t="s">
        <v>12145</v>
      </c>
      <c r="D5744" s="404" t="s">
        <v>12134</v>
      </c>
      <c r="E5744" s="404" t="s">
        <v>12135</v>
      </c>
      <c r="F5744" s="404" t="s">
        <v>5750</v>
      </c>
      <c r="G5744" s="367" t="s">
        <v>5133</v>
      </c>
      <c r="H5744" s="400" t="s">
        <v>5108</v>
      </c>
    </row>
    <row r="5745" spans="2:8" s="41" customFormat="1">
      <c r="B5745" s="403" t="s">
        <v>12146</v>
      </c>
      <c r="C5745" s="404" t="s">
        <v>12147</v>
      </c>
      <c r="D5745" s="404" t="s">
        <v>12134</v>
      </c>
      <c r="E5745" s="404" t="s">
        <v>12135</v>
      </c>
      <c r="F5745" s="404" t="s">
        <v>5750</v>
      </c>
      <c r="G5745" s="367" t="s">
        <v>5185</v>
      </c>
      <c r="H5745" s="400" t="s">
        <v>5186</v>
      </c>
    </row>
    <row r="5746" spans="2:8" s="41" customFormat="1">
      <c r="B5746" s="403" t="s">
        <v>12148</v>
      </c>
      <c r="C5746" s="404" t="s">
        <v>12149</v>
      </c>
      <c r="D5746" s="404" t="s">
        <v>12134</v>
      </c>
      <c r="E5746" s="404" t="s">
        <v>12135</v>
      </c>
      <c r="F5746" s="404" t="s">
        <v>5750</v>
      </c>
      <c r="G5746" s="367" t="s">
        <v>5133</v>
      </c>
      <c r="H5746" s="400" t="s">
        <v>5108</v>
      </c>
    </row>
    <row r="5747" spans="2:8" s="41" customFormat="1">
      <c r="B5747" s="403" t="s">
        <v>12150</v>
      </c>
      <c r="C5747" s="404" t="s">
        <v>12151</v>
      </c>
      <c r="D5747" s="404" t="s">
        <v>12134</v>
      </c>
      <c r="E5747" s="404" t="s">
        <v>12135</v>
      </c>
      <c r="F5747" s="404" t="s">
        <v>5750</v>
      </c>
      <c r="G5747" s="367" t="s">
        <v>5133</v>
      </c>
      <c r="H5747" s="400" t="s">
        <v>5108</v>
      </c>
    </row>
    <row r="5748" spans="2:8" s="41" customFormat="1">
      <c r="B5748" s="403" t="s">
        <v>12152</v>
      </c>
      <c r="C5748" s="404" t="s">
        <v>12153</v>
      </c>
      <c r="D5748" s="404" t="s">
        <v>12134</v>
      </c>
      <c r="E5748" s="404" t="s">
        <v>12135</v>
      </c>
      <c r="F5748" s="404" t="s">
        <v>5750</v>
      </c>
      <c r="G5748" s="367" t="s">
        <v>5133</v>
      </c>
      <c r="H5748" s="400" t="s">
        <v>5108</v>
      </c>
    </row>
    <row r="5749" spans="2:8" s="41" customFormat="1">
      <c r="B5749" s="403" t="s">
        <v>12154</v>
      </c>
      <c r="C5749" s="404" t="s">
        <v>12155</v>
      </c>
      <c r="D5749" s="404" t="s">
        <v>12134</v>
      </c>
      <c r="E5749" s="404" t="s">
        <v>12135</v>
      </c>
      <c r="F5749" s="404" t="s">
        <v>5750</v>
      </c>
      <c r="G5749" s="367" t="s">
        <v>5133</v>
      </c>
      <c r="H5749" s="400" t="s">
        <v>5108</v>
      </c>
    </row>
    <row r="5750" spans="2:8" s="41" customFormat="1">
      <c r="B5750" s="403" t="s">
        <v>12156</v>
      </c>
      <c r="C5750" s="404" t="s">
        <v>12157</v>
      </c>
      <c r="D5750" s="404" t="s">
        <v>12134</v>
      </c>
      <c r="E5750" s="404" t="s">
        <v>12135</v>
      </c>
      <c r="F5750" s="404" t="s">
        <v>5750</v>
      </c>
      <c r="G5750" s="367" t="s">
        <v>5133</v>
      </c>
      <c r="H5750" s="400" t="s">
        <v>5108</v>
      </c>
    </row>
    <row r="5751" spans="2:8" s="41" customFormat="1">
      <c r="B5751" s="403" t="s">
        <v>12158</v>
      </c>
      <c r="C5751" s="404" t="s">
        <v>12159</v>
      </c>
      <c r="D5751" s="404" t="s">
        <v>12134</v>
      </c>
      <c r="E5751" s="404" t="s">
        <v>12135</v>
      </c>
      <c r="F5751" s="404" t="s">
        <v>5750</v>
      </c>
      <c r="G5751" s="367" t="s">
        <v>5133</v>
      </c>
      <c r="H5751" s="400" t="s">
        <v>5108</v>
      </c>
    </row>
    <row r="5752" spans="2:8" s="41" customFormat="1">
      <c r="B5752" s="403" t="s">
        <v>12160</v>
      </c>
      <c r="C5752" s="404" t="s">
        <v>12161</v>
      </c>
      <c r="D5752" s="404" t="s">
        <v>12134</v>
      </c>
      <c r="E5752" s="404" t="s">
        <v>12135</v>
      </c>
      <c r="F5752" s="404" t="s">
        <v>5750</v>
      </c>
      <c r="G5752" s="367" t="s">
        <v>5133</v>
      </c>
      <c r="H5752" s="400" t="s">
        <v>5108</v>
      </c>
    </row>
    <row r="5753" spans="2:8" s="41" customFormat="1">
      <c r="B5753" s="403" t="s">
        <v>12162</v>
      </c>
      <c r="C5753" s="404" t="s">
        <v>12163</v>
      </c>
      <c r="D5753" s="404" t="s">
        <v>12164</v>
      </c>
      <c r="E5753" s="404" t="s">
        <v>12165</v>
      </c>
      <c r="F5753" s="404" t="s">
        <v>5750</v>
      </c>
      <c r="G5753" s="367" t="s">
        <v>5185</v>
      </c>
      <c r="H5753" s="400" t="s">
        <v>5186</v>
      </c>
    </row>
    <row r="5754" spans="2:8" s="41" customFormat="1">
      <c r="B5754" s="403" t="s">
        <v>12166</v>
      </c>
      <c r="C5754" s="404" t="s">
        <v>12167</v>
      </c>
      <c r="D5754" s="404" t="s">
        <v>12164</v>
      </c>
      <c r="E5754" s="404" t="s">
        <v>12165</v>
      </c>
      <c r="F5754" s="404" t="s">
        <v>5750</v>
      </c>
      <c r="G5754" s="367" t="s">
        <v>5185</v>
      </c>
      <c r="H5754" s="400" t="s">
        <v>5186</v>
      </c>
    </row>
    <row r="5755" spans="2:8" s="41" customFormat="1">
      <c r="B5755" s="403" t="s">
        <v>12168</v>
      </c>
      <c r="C5755" s="404" t="s">
        <v>12169</v>
      </c>
      <c r="D5755" s="404" t="s">
        <v>12164</v>
      </c>
      <c r="E5755" s="404" t="s">
        <v>12165</v>
      </c>
      <c r="F5755" s="404" t="s">
        <v>5750</v>
      </c>
      <c r="G5755" s="367" t="s">
        <v>5333</v>
      </c>
      <c r="H5755" s="400" t="s">
        <v>5108</v>
      </c>
    </row>
    <row r="5756" spans="2:8" s="41" customFormat="1">
      <c r="B5756" s="403" t="s">
        <v>12170</v>
      </c>
      <c r="C5756" s="404" t="s">
        <v>12171</v>
      </c>
      <c r="D5756" s="404" t="s">
        <v>12164</v>
      </c>
      <c r="E5756" s="404" t="s">
        <v>12165</v>
      </c>
      <c r="F5756" s="404" t="s">
        <v>5750</v>
      </c>
      <c r="G5756" s="367" t="s">
        <v>5333</v>
      </c>
      <c r="H5756" s="400" t="s">
        <v>5108</v>
      </c>
    </row>
    <row r="5757" spans="2:8" s="41" customFormat="1">
      <c r="B5757" s="403" t="s">
        <v>12172</v>
      </c>
      <c r="C5757" s="404" t="s">
        <v>12173</v>
      </c>
      <c r="D5757" s="404" t="s">
        <v>12164</v>
      </c>
      <c r="E5757" s="404" t="s">
        <v>12165</v>
      </c>
      <c r="F5757" s="404" t="s">
        <v>5750</v>
      </c>
      <c r="G5757" s="367" t="s">
        <v>5333</v>
      </c>
      <c r="H5757" s="400" t="s">
        <v>5108</v>
      </c>
    </row>
    <row r="5758" spans="2:8" s="41" customFormat="1">
      <c r="B5758" s="403" t="s">
        <v>12174</v>
      </c>
      <c r="C5758" s="404" t="s">
        <v>12175</v>
      </c>
      <c r="D5758" s="404" t="s">
        <v>12164</v>
      </c>
      <c r="E5758" s="404" t="s">
        <v>12165</v>
      </c>
      <c r="F5758" s="404" t="s">
        <v>5750</v>
      </c>
      <c r="G5758" s="367" t="s">
        <v>5333</v>
      </c>
      <c r="H5758" s="400" t="s">
        <v>5108</v>
      </c>
    </row>
    <row r="5759" spans="2:8" s="41" customFormat="1">
      <c r="B5759" s="403" t="s">
        <v>12176</v>
      </c>
      <c r="C5759" s="404" t="s">
        <v>12177</v>
      </c>
      <c r="D5759" s="404" t="s">
        <v>12164</v>
      </c>
      <c r="E5759" s="404" t="s">
        <v>12165</v>
      </c>
      <c r="F5759" s="404" t="s">
        <v>5750</v>
      </c>
      <c r="G5759" s="367" t="s">
        <v>5333</v>
      </c>
      <c r="H5759" s="400" t="s">
        <v>5108</v>
      </c>
    </row>
    <row r="5760" spans="2:8" s="41" customFormat="1">
      <c r="B5760" s="403" t="s">
        <v>12178</v>
      </c>
      <c r="C5760" s="404" t="s">
        <v>12179</v>
      </c>
      <c r="D5760" s="404" t="s">
        <v>12164</v>
      </c>
      <c r="E5760" s="404" t="s">
        <v>12165</v>
      </c>
      <c r="F5760" s="404" t="s">
        <v>5750</v>
      </c>
      <c r="G5760" s="367" t="s">
        <v>5333</v>
      </c>
      <c r="H5760" s="400" t="s">
        <v>5108</v>
      </c>
    </row>
    <row r="5761" spans="2:8" s="41" customFormat="1">
      <c r="B5761" s="403" t="s">
        <v>12180</v>
      </c>
      <c r="C5761" s="404" t="s">
        <v>12181</v>
      </c>
      <c r="D5761" s="404" t="s">
        <v>12164</v>
      </c>
      <c r="E5761" s="404" t="s">
        <v>12165</v>
      </c>
      <c r="F5761" s="404" t="s">
        <v>5750</v>
      </c>
      <c r="G5761" s="367" t="s">
        <v>5333</v>
      </c>
      <c r="H5761" s="400" t="s">
        <v>5108</v>
      </c>
    </row>
    <row r="5762" spans="2:8" s="41" customFormat="1">
      <c r="B5762" s="403" t="s">
        <v>12182</v>
      </c>
      <c r="C5762" s="404" t="s">
        <v>12183</v>
      </c>
      <c r="D5762" s="404" t="s">
        <v>12164</v>
      </c>
      <c r="E5762" s="404" t="s">
        <v>12165</v>
      </c>
      <c r="F5762" s="404" t="s">
        <v>5750</v>
      </c>
      <c r="G5762" s="367" t="s">
        <v>5333</v>
      </c>
      <c r="H5762" s="400" t="s">
        <v>5108</v>
      </c>
    </row>
    <row r="5763" spans="2:8" s="41" customFormat="1">
      <c r="B5763" s="403" t="s">
        <v>12184</v>
      </c>
      <c r="C5763" s="404" t="s">
        <v>12185</v>
      </c>
      <c r="D5763" s="404" t="s">
        <v>12164</v>
      </c>
      <c r="E5763" s="404" t="s">
        <v>12165</v>
      </c>
      <c r="F5763" s="404" t="s">
        <v>5750</v>
      </c>
      <c r="G5763" s="367" t="s">
        <v>5333</v>
      </c>
      <c r="H5763" s="400" t="s">
        <v>5108</v>
      </c>
    </row>
    <row r="5764" spans="2:8" s="41" customFormat="1">
      <c r="B5764" s="403" t="s">
        <v>12186</v>
      </c>
      <c r="C5764" s="404" t="s">
        <v>12187</v>
      </c>
      <c r="D5764" s="404" t="s">
        <v>12164</v>
      </c>
      <c r="E5764" s="404" t="s">
        <v>12165</v>
      </c>
      <c r="F5764" s="404" t="s">
        <v>5750</v>
      </c>
      <c r="G5764" s="367" t="s">
        <v>5333</v>
      </c>
      <c r="H5764" s="400" t="s">
        <v>5108</v>
      </c>
    </row>
    <row r="5765" spans="2:8" s="41" customFormat="1">
      <c r="B5765" s="403" t="s">
        <v>12188</v>
      </c>
      <c r="C5765" s="404" t="s">
        <v>12189</v>
      </c>
      <c r="D5765" s="404" t="s">
        <v>12164</v>
      </c>
      <c r="E5765" s="404" t="s">
        <v>12165</v>
      </c>
      <c r="F5765" s="404" t="s">
        <v>5750</v>
      </c>
      <c r="G5765" s="367" t="s">
        <v>5333</v>
      </c>
      <c r="H5765" s="400" t="s">
        <v>5108</v>
      </c>
    </row>
    <row r="5766" spans="2:8" s="41" customFormat="1">
      <c r="B5766" s="403" t="s">
        <v>12190</v>
      </c>
      <c r="C5766" s="404" t="s">
        <v>12191</v>
      </c>
      <c r="D5766" s="404" t="s">
        <v>12192</v>
      </c>
      <c r="E5766" s="404" t="s">
        <v>12193</v>
      </c>
      <c r="F5766" s="404" t="s">
        <v>5750</v>
      </c>
      <c r="G5766" s="367" t="s">
        <v>5185</v>
      </c>
      <c r="H5766" s="400" t="s">
        <v>5186</v>
      </c>
    </row>
    <row r="5767" spans="2:8" s="41" customFormat="1">
      <c r="B5767" s="403" t="s">
        <v>12194</v>
      </c>
      <c r="C5767" s="404" t="s">
        <v>12195</v>
      </c>
      <c r="D5767" s="404" t="s">
        <v>12192</v>
      </c>
      <c r="E5767" s="404" t="s">
        <v>12193</v>
      </c>
      <c r="F5767" s="404" t="s">
        <v>5750</v>
      </c>
      <c r="G5767" s="367" t="s">
        <v>5185</v>
      </c>
      <c r="H5767" s="400" t="s">
        <v>5186</v>
      </c>
    </row>
    <row r="5768" spans="2:8" s="41" customFormat="1">
      <c r="B5768" s="403" t="s">
        <v>12196</v>
      </c>
      <c r="C5768" s="404" t="s">
        <v>12197</v>
      </c>
      <c r="D5768" s="404" t="s">
        <v>12192</v>
      </c>
      <c r="E5768" s="404" t="s">
        <v>12193</v>
      </c>
      <c r="F5768" s="404" t="s">
        <v>5750</v>
      </c>
      <c r="G5768" s="367" t="s">
        <v>5185</v>
      </c>
      <c r="H5768" s="400" t="s">
        <v>5186</v>
      </c>
    </row>
    <row r="5769" spans="2:8" s="41" customFormat="1">
      <c r="B5769" s="403" t="s">
        <v>12198</v>
      </c>
      <c r="C5769" s="404" t="s">
        <v>12199</v>
      </c>
      <c r="D5769" s="404" t="s">
        <v>12192</v>
      </c>
      <c r="E5769" s="404" t="s">
        <v>12193</v>
      </c>
      <c r="F5769" s="404" t="s">
        <v>5750</v>
      </c>
      <c r="G5769" s="367" t="s">
        <v>5185</v>
      </c>
      <c r="H5769" s="400" t="s">
        <v>5186</v>
      </c>
    </row>
    <row r="5770" spans="2:8" s="41" customFormat="1">
      <c r="B5770" s="403" t="s">
        <v>12200</v>
      </c>
      <c r="C5770" s="404" t="s">
        <v>12201</v>
      </c>
      <c r="D5770" s="404" t="s">
        <v>12192</v>
      </c>
      <c r="E5770" s="404" t="s">
        <v>12193</v>
      </c>
      <c r="F5770" s="404" t="s">
        <v>5750</v>
      </c>
      <c r="G5770" s="367" t="s">
        <v>5185</v>
      </c>
      <c r="H5770" s="400" t="s">
        <v>5186</v>
      </c>
    </row>
    <row r="5771" spans="2:8" s="41" customFormat="1">
      <c r="B5771" s="403" t="s">
        <v>12202</v>
      </c>
      <c r="C5771" s="404" t="s">
        <v>12203</v>
      </c>
      <c r="D5771" s="404" t="s">
        <v>12192</v>
      </c>
      <c r="E5771" s="404" t="s">
        <v>12193</v>
      </c>
      <c r="F5771" s="404" t="s">
        <v>5750</v>
      </c>
      <c r="G5771" s="367" t="s">
        <v>5185</v>
      </c>
      <c r="H5771" s="400" t="s">
        <v>5186</v>
      </c>
    </row>
    <row r="5772" spans="2:8" s="41" customFormat="1">
      <c r="B5772" s="403" t="s">
        <v>12204</v>
      </c>
      <c r="C5772" s="404" t="s">
        <v>12205</v>
      </c>
      <c r="D5772" s="404" t="s">
        <v>12192</v>
      </c>
      <c r="E5772" s="404" t="s">
        <v>12193</v>
      </c>
      <c r="F5772" s="404" t="s">
        <v>5750</v>
      </c>
      <c r="G5772" s="367" t="s">
        <v>5107</v>
      </c>
      <c r="H5772" s="400" t="s">
        <v>5108</v>
      </c>
    </row>
    <row r="5773" spans="2:8" s="41" customFormat="1">
      <c r="B5773" s="403" t="s">
        <v>12206</v>
      </c>
      <c r="C5773" s="404" t="s">
        <v>12207</v>
      </c>
      <c r="D5773" s="404" t="s">
        <v>12192</v>
      </c>
      <c r="E5773" s="404" t="s">
        <v>12193</v>
      </c>
      <c r="F5773" s="404" t="s">
        <v>5750</v>
      </c>
      <c r="G5773" s="367" t="s">
        <v>5185</v>
      </c>
      <c r="H5773" s="400" t="s">
        <v>5186</v>
      </c>
    </row>
    <row r="5774" spans="2:8" s="41" customFormat="1">
      <c r="B5774" s="403" t="s">
        <v>12208</v>
      </c>
      <c r="C5774" s="404" t="s">
        <v>12209</v>
      </c>
      <c r="D5774" s="404" t="s">
        <v>12192</v>
      </c>
      <c r="E5774" s="404" t="s">
        <v>12193</v>
      </c>
      <c r="F5774" s="404" t="s">
        <v>5750</v>
      </c>
      <c r="G5774" s="367" t="s">
        <v>5107</v>
      </c>
      <c r="H5774" s="400" t="s">
        <v>5108</v>
      </c>
    </row>
    <row r="5775" spans="2:8" s="41" customFormat="1">
      <c r="B5775" s="403" t="s">
        <v>12210</v>
      </c>
      <c r="C5775" s="404" t="s">
        <v>12211</v>
      </c>
      <c r="D5775" s="404" t="s">
        <v>12192</v>
      </c>
      <c r="E5775" s="404" t="s">
        <v>12193</v>
      </c>
      <c r="F5775" s="404" t="s">
        <v>5750</v>
      </c>
      <c r="G5775" s="367" t="s">
        <v>5107</v>
      </c>
      <c r="H5775" s="400" t="s">
        <v>5108</v>
      </c>
    </row>
    <row r="5776" spans="2:8" s="41" customFormat="1">
      <c r="B5776" s="403" t="s">
        <v>12212</v>
      </c>
      <c r="C5776" s="404" t="s">
        <v>12213</v>
      </c>
      <c r="D5776" s="404" t="s">
        <v>12192</v>
      </c>
      <c r="E5776" s="404" t="s">
        <v>12193</v>
      </c>
      <c r="F5776" s="404" t="s">
        <v>5750</v>
      </c>
      <c r="G5776" s="367" t="s">
        <v>5107</v>
      </c>
      <c r="H5776" s="400" t="s">
        <v>5108</v>
      </c>
    </row>
    <row r="5777" spans="2:8" s="41" customFormat="1">
      <c r="B5777" s="403" t="s">
        <v>12214</v>
      </c>
      <c r="C5777" s="404" t="s">
        <v>12215</v>
      </c>
      <c r="D5777" s="404" t="s">
        <v>12192</v>
      </c>
      <c r="E5777" s="404" t="s">
        <v>12193</v>
      </c>
      <c r="F5777" s="404" t="s">
        <v>5750</v>
      </c>
      <c r="G5777" s="367" t="s">
        <v>5185</v>
      </c>
      <c r="H5777" s="400" t="s">
        <v>5186</v>
      </c>
    </row>
    <row r="5778" spans="2:8" s="41" customFormat="1">
      <c r="B5778" s="403" t="s">
        <v>12216</v>
      </c>
      <c r="C5778" s="404" t="s">
        <v>12217</v>
      </c>
      <c r="D5778" s="404" t="s">
        <v>12192</v>
      </c>
      <c r="E5778" s="404" t="s">
        <v>12193</v>
      </c>
      <c r="F5778" s="404" t="s">
        <v>5750</v>
      </c>
      <c r="G5778" s="367" t="s">
        <v>5185</v>
      </c>
      <c r="H5778" s="400" t="s">
        <v>5186</v>
      </c>
    </row>
    <row r="5779" spans="2:8" s="41" customFormat="1">
      <c r="B5779" s="403" t="s">
        <v>12218</v>
      </c>
      <c r="C5779" s="404" t="s">
        <v>12219</v>
      </c>
      <c r="D5779" s="404" t="s">
        <v>12220</v>
      </c>
      <c r="E5779" s="404" t="s">
        <v>12221</v>
      </c>
      <c r="F5779" s="404" t="s">
        <v>5750</v>
      </c>
      <c r="G5779" s="367" t="s">
        <v>5185</v>
      </c>
      <c r="H5779" s="400" t="s">
        <v>5186</v>
      </c>
    </row>
    <row r="5780" spans="2:8" s="41" customFormat="1">
      <c r="B5780" s="403" t="s">
        <v>12222</v>
      </c>
      <c r="C5780" s="404" t="s">
        <v>12223</v>
      </c>
      <c r="D5780" s="404" t="s">
        <v>12220</v>
      </c>
      <c r="E5780" s="404" t="s">
        <v>12221</v>
      </c>
      <c r="F5780" s="404" t="s">
        <v>5750</v>
      </c>
      <c r="G5780" s="367" t="s">
        <v>5185</v>
      </c>
      <c r="H5780" s="400" t="s">
        <v>5186</v>
      </c>
    </row>
    <row r="5781" spans="2:8" s="41" customFormat="1">
      <c r="B5781" s="403" t="s">
        <v>12224</v>
      </c>
      <c r="C5781" s="404" t="s">
        <v>12225</v>
      </c>
      <c r="D5781" s="404" t="s">
        <v>12220</v>
      </c>
      <c r="E5781" s="404" t="s">
        <v>12221</v>
      </c>
      <c r="F5781" s="404" t="s">
        <v>5750</v>
      </c>
      <c r="G5781" s="367" t="s">
        <v>5185</v>
      </c>
      <c r="H5781" s="400" t="s">
        <v>5186</v>
      </c>
    </row>
    <row r="5782" spans="2:8" s="41" customFormat="1">
      <c r="B5782" s="403" t="s">
        <v>12226</v>
      </c>
      <c r="C5782" s="404" t="s">
        <v>12227</v>
      </c>
      <c r="D5782" s="404" t="s">
        <v>12220</v>
      </c>
      <c r="E5782" s="404" t="s">
        <v>12221</v>
      </c>
      <c r="F5782" s="404" t="s">
        <v>5750</v>
      </c>
      <c r="G5782" s="367" t="s">
        <v>5133</v>
      </c>
      <c r="H5782" s="400" t="s">
        <v>5108</v>
      </c>
    </row>
    <row r="5783" spans="2:8" s="41" customFormat="1">
      <c r="B5783" s="403" t="s">
        <v>12228</v>
      </c>
      <c r="C5783" s="404" t="s">
        <v>12229</v>
      </c>
      <c r="D5783" s="404" t="s">
        <v>12220</v>
      </c>
      <c r="E5783" s="404" t="s">
        <v>12221</v>
      </c>
      <c r="F5783" s="404" t="s">
        <v>5750</v>
      </c>
      <c r="G5783" s="367" t="s">
        <v>5133</v>
      </c>
      <c r="H5783" s="400" t="s">
        <v>5108</v>
      </c>
    </row>
    <row r="5784" spans="2:8" s="41" customFormat="1">
      <c r="B5784" s="403" t="s">
        <v>12230</v>
      </c>
      <c r="C5784" s="404" t="s">
        <v>12231</v>
      </c>
      <c r="D5784" s="404" t="s">
        <v>12220</v>
      </c>
      <c r="E5784" s="404" t="s">
        <v>12221</v>
      </c>
      <c r="F5784" s="404" t="s">
        <v>5750</v>
      </c>
      <c r="G5784" s="367" t="s">
        <v>5133</v>
      </c>
      <c r="H5784" s="400" t="s">
        <v>5108</v>
      </c>
    </row>
    <row r="5785" spans="2:8" s="41" customFormat="1">
      <c r="B5785" s="403" t="s">
        <v>12232</v>
      </c>
      <c r="C5785" s="404" t="s">
        <v>12233</v>
      </c>
      <c r="D5785" s="404" t="s">
        <v>12220</v>
      </c>
      <c r="E5785" s="404" t="s">
        <v>12221</v>
      </c>
      <c r="F5785" s="404" t="s">
        <v>5750</v>
      </c>
      <c r="G5785" s="367" t="s">
        <v>5133</v>
      </c>
      <c r="H5785" s="400" t="s">
        <v>5108</v>
      </c>
    </row>
    <row r="5786" spans="2:8" s="41" customFormat="1">
      <c r="B5786" s="403" t="s">
        <v>12234</v>
      </c>
      <c r="C5786" s="404" t="s">
        <v>12235</v>
      </c>
      <c r="D5786" s="404" t="s">
        <v>12220</v>
      </c>
      <c r="E5786" s="404" t="s">
        <v>12221</v>
      </c>
      <c r="F5786" s="404" t="s">
        <v>5750</v>
      </c>
      <c r="G5786" s="367" t="s">
        <v>5133</v>
      </c>
      <c r="H5786" s="400" t="s">
        <v>5108</v>
      </c>
    </row>
    <row r="5787" spans="2:8" s="41" customFormat="1">
      <c r="B5787" s="403" t="s">
        <v>12236</v>
      </c>
      <c r="C5787" s="404" t="s">
        <v>12237</v>
      </c>
      <c r="D5787" s="404" t="s">
        <v>12220</v>
      </c>
      <c r="E5787" s="404" t="s">
        <v>12221</v>
      </c>
      <c r="F5787" s="404" t="s">
        <v>5750</v>
      </c>
      <c r="G5787" s="367" t="s">
        <v>5185</v>
      </c>
      <c r="H5787" s="400" t="s">
        <v>5186</v>
      </c>
    </row>
    <row r="5788" spans="2:8" s="41" customFormat="1">
      <c r="B5788" s="403" t="s">
        <v>12238</v>
      </c>
      <c r="C5788" s="404" t="s">
        <v>12239</v>
      </c>
      <c r="D5788" s="404" t="s">
        <v>12220</v>
      </c>
      <c r="E5788" s="404" t="s">
        <v>12221</v>
      </c>
      <c r="F5788" s="404" t="s">
        <v>5750</v>
      </c>
      <c r="G5788" s="367" t="s">
        <v>5185</v>
      </c>
      <c r="H5788" s="400" t="s">
        <v>5186</v>
      </c>
    </row>
    <row r="5789" spans="2:8" s="41" customFormat="1">
      <c r="B5789" s="403" t="s">
        <v>12240</v>
      </c>
      <c r="C5789" s="404" t="s">
        <v>12241</v>
      </c>
      <c r="D5789" s="404" t="s">
        <v>12220</v>
      </c>
      <c r="E5789" s="404" t="s">
        <v>12221</v>
      </c>
      <c r="F5789" s="404" t="s">
        <v>5750</v>
      </c>
      <c r="G5789" s="367" t="s">
        <v>5133</v>
      </c>
      <c r="H5789" s="400" t="s">
        <v>5108</v>
      </c>
    </row>
    <row r="5790" spans="2:8" s="41" customFormat="1">
      <c r="B5790" s="403" t="s">
        <v>12242</v>
      </c>
      <c r="C5790" s="404" t="s">
        <v>12243</v>
      </c>
      <c r="D5790" s="404" t="s">
        <v>12220</v>
      </c>
      <c r="E5790" s="404" t="s">
        <v>12221</v>
      </c>
      <c r="F5790" s="404" t="s">
        <v>5750</v>
      </c>
      <c r="G5790" s="367" t="s">
        <v>5185</v>
      </c>
      <c r="H5790" s="400" t="s">
        <v>5186</v>
      </c>
    </row>
    <row r="5791" spans="2:8" s="41" customFormat="1">
      <c r="B5791" s="403" t="s">
        <v>12244</v>
      </c>
      <c r="C5791" s="404" t="s">
        <v>12245</v>
      </c>
      <c r="D5791" s="404" t="s">
        <v>12220</v>
      </c>
      <c r="E5791" s="404" t="s">
        <v>12221</v>
      </c>
      <c r="F5791" s="404" t="s">
        <v>5750</v>
      </c>
      <c r="G5791" s="367" t="s">
        <v>5185</v>
      </c>
      <c r="H5791" s="400" t="s">
        <v>5186</v>
      </c>
    </row>
    <row r="5792" spans="2:8" s="41" customFormat="1">
      <c r="B5792" s="403" t="s">
        <v>12246</v>
      </c>
      <c r="C5792" s="404" t="s">
        <v>12247</v>
      </c>
      <c r="D5792" s="404" t="s">
        <v>12220</v>
      </c>
      <c r="E5792" s="404" t="s">
        <v>12221</v>
      </c>
      <c r="F5792" s="404" t="s">
        <v>5750</v>
      </c>
      <c r="G5792" s="367" t="s">
        <v>5185</v>
      </c>
      <c r="H5792" s="400" t="s">
        <v>5186</v>
      </c>
    </row>
    <row r="5793" spans="2:8" s="41" customFormat="1">
      <c r="B5793" s="403" t="s">
        <v>12248</v>
      </c>
      <c r="C5793" s="404" t="s">
        <v>12249</v>
      </c>
      <c r="D5793" s="404" t="s">
        <v>12220</v>
      </c>
      <c r="E5793" s="404" t="s">
        <v>12221</v>
      </c>
      <c r="F5793" s="404" t="s">
        <v>5750</v>
      </c>
      <c r="G5793" s="367" t="s">
        <v>5185</v>
      </c>
      <c r="H5793" s="400" t="s">
        <v>5186</v>
      </c>
    </row>
    <row r="5794" spans="2:8" s="41" customFormat="1">
      <c r="B5794" s="403" t="s">
        <v>12250</v>
      </c>
      <c r="C5794" s="404" t="s">
        <v>12251</v>
      </c>
      <c r="D5794" s="404" t="s">
        <v>12252</v>
      </c>
      <c r="E5794" s="404" t="s">
        <v>12253</v>
      </c>
      <c r="F5794" s="404" t="s">
        <v>123</v>
      </c>
      <c r="G5794" s="367" t="s">
        <v>5185</v>
      </c>
      <c r="H5794" s="400" t="s">
        <v>5186</v>
      </c>
    </row>
    <row r="5795" spans="2:8" s="41" customFormat="1">
      <c r="B5795" s="403" t="s">
        <v>12254</v>
      </c>
      <c r="C5795" s="404" t="s">
        <v>12255</v>
      </c>
      <c r="D5795" s="404" t="s">
        <v>12252</v>
      </c>
      <c r="E5795" s="404" t="s">
        <v>12253</v>
      </c>
      <c r="F5795" s="404" t="s">
        <v>123</v>
      </c>
      <c r="G5795" s="367" t="s">
        <v>5107</v>
      </c>
      <c r="H5795" s="400" t="s">
        <v>5108</v>
      </c>
    </row>
    <row r="5796" spans="2:8" s="41" customFormat="1">
      <c r="B5796" s="403" t="s">
        <v>12256</v>
      </c>
      <c r="C5796" s="404" t="s">
        <v>12257</v>
      </c>
      <c r="D5796" s="404" t="s">
        <v>12252</v>
      </c>
      <c r="E5796" s="404" t="s">
        <v>12253</v>
      </c>
      <c r="F5796" s="404" t="s">
        <v>123</v>
      </c>
      <c r="G5796" s="367" t="s">
        <v>5107</v>
      </c>
      <c r="H5796" s="400" t="s">
        <v>5108</v>
      </c>
    </row>
    <row r="5797" spans="2:8" s="41" customFormat="1">
      <c r="B5797" s="403" t="s">
        <v>12258</v>
      </c>
      <c r="C5797" s="404" t="s">
        <v>12259</v>
      </c>
      <c r="D5797" s="404" t="s">
        <v>12252</v>
      </c>
      <c r="E5797" s="404" t="s">
        <v>12253</v>
      </c>
      <c r="F5797" s="404" t="s">
        <v>123</v>
      </c>
      <c r="G5797" s="367" t="s">
        <v>5107</v>
      </c>
      <c r="H5797" s="400" t="s">
        <v>5108</v>
      </c>
    </row>
    <row r="5798" spans="2:8" s="41" customFormat="1">
      <c r="B5798" s="403" t="s">
        <v>12260</v>
      </c>
      <c r="C5798" s="404" t="s">
        <v>12261</v>
      </c>
      <c r="D5798" s="404" t="s">
        <v>12252</v>
      </c>
      <c r="E5798" s="404" t="s">
        <v>12253</v>
      </c>
      <c r="F5798" s="404" t="s">
        <v>123</v>
      </c>
      <c r="G5798" s="367" t="s">
        <v>5107</v>
      </c>
      <c r="H5798" s="400" t="s">
        <v>5108</v>
      </c>
    </row>
    <row r="5799" spans="2:8" s="41" customFormat="1">
      <c r="B5799" s="403" t="s">
        <v>12262</v>
      </c>
      <c r="C5799" s="404" t="s">
        <v>12263</v>
      </c>
      <c r="D5799" s="404" t="s">
        <v>12252</v>
      </c>
      <c r="E5799" s="404" t="s">
        <v>12253</v>
      </c>
      <c r="F5799" s="404" t="s">
        <v>123</v>
      </c>
      <c r="G5799" s="367" t="s">
        <v>5107</v>
      </c>
      <c r="H5799" s="400" t="s">
        <v>5108</v>
      </c>
    </row>
    <row r="5800" spans="2:8" s="41" customFormat="1">
      <c r="B5800" s="403" t="s">
        <v>12264</v>
      </c>
      <c r="C5800" s="404" t="s">
        <v>12265</v>
      </c>
      <c r="D5800" s="404" t="s">
        <v>12252</v>
      </c>
      <c r="E5800" s="404" t="s">
        <v>12253</v>
      </c>
      <c r="F5800" s="404" t="s">
        <v>123</v>
      </c>
      <c r="G5800" s="367" t="s">
        <v>5107</v>
      </c>
      <c r="H5800" s="400" t="s">
        <v>5108</v>
      </c>
    </row>
    <row r="5801" spans="2:8" s="41" customFormat="1">
      <c r="B5801" s="403" t="s">
        <v>12266</v>
      </c>
      <c r="C5801" s="404" t="s">
        <v>12267</v>
      </c>
      <c r="D5801" s="404" t="s">
        <v>12252</v>
      </c>
      <c r="E5801" s="404" t="s">
        <v>12253</v>
      </c>
      <c r="F5801" s="404" t="s">
        <v>123</v>
      </c>
      <c r="G5801" s="367" t="s">
        <v>5185</v>
      </c>
      <c r="H5801" s="400" t="s">
        <v>5186</v>
      </c>
    </row>
    <row r="5802" spans="2:8" s="41" customFormat="1">
      <c r="B5802" s="403" t="s">
        <v>12268</v>
      </c>
      <c r="C5802" s="404" t="s">
        <v>12269</v>
      </c>
      <c r="D5802" s="404" t="s">
        <v>12252</v>
      </c>
      <c r="E5802" s="404" t="s">
        <v>12253</v>
      </c>
      <c r="F5802" s="404" t="s">
        <v>123</v>
      </c>
      <c r="G5802" s="367" t="s">
        <v>5185</v>
      </c>
      <c r="H5802" s="400" t="s">
        <v>5186</v>
      </c>
    </row>
    <row r="5803" spans="2:8" s="41" customFormat="1">
      <c r="B5803" s="403" t="s">
        <v>12270</v>
      </c>
      <c r="C5803" s="404" t="s">
        <v>12271</v>
      </c>
      <c r="D5803" s="404" t="s">
        <v>12252</v>
      </c>
      <c r="E5803" s="404" t="s">
        <v>12253</v>
      </c>
      <c r="F5803" s="404" t="s">
        <v>123</v>
      </c>
      <c r="G5803" s="367" t="s">
        <v>5185</v>
      </c>
      <c r="H5803" s="400" t="s">
        <v>5186</v>
      </c>
    </row>
    <row r="5804" spans="2:8" s="41" customFormat="1">
      <c r="B5804" s="403" t="s">
        <v>12272</v>
      </c>
      <c r="C5804" s="404" t="s">
        <v>12273</v>
      </c>
      <c r="D5804" s="404" t="s">
        <v>12252</v>
      </c>
      <c r="E5804" s="404" t="s">
        <v>12253</v>
      </c>
      <c r="F5804" s="404" t="s">
        <v>123</v>
      </c>
      <c r="G5804" s="367" t="s">
        <v>5185</v>
      </c>
      <c r="H5804" s="400" t="s">
        <v>5186</v>
      </c>
    </row>
    <row r="5805" spans="2:8" s="41" customFormat="1">
      <c r="B5805" s="403" t="s">
        <v>12274</v>
      </c>
      <c r="C5805" s="404" t="s">
        <v>12275</v>
      </c>
      <c r="D5805" s="404" t="s">
        <v>12252</v>
      </c>
      <c r="E5805" s="404" t="s">
        <v>12253</v>
      </c>
      <c r="F5805" s="404" t="s">
        <v>123</v>
      </c>
      <c r="G5805" s="367" t="s">
        <v>5107</v>
      </c>
      <c r="H5805" s="400" t="s">
        <v>5108</v>
      </c>
    </row>
    <row r="5806" spans="2:8" s="41" customFormat="1">
      <c r="B5806" s="403" t="s">
        <v>12276</v>
      </c>
      <c r="C5806" s="404" t="s">
        <v>12277</v>
      </c>
      <c r="D5806" s="404" t="s">
        <v>12252</v>
      </c>
      <c r="E5806" s="404" t="s">
        <v>12253</v>
      </c>
      <c r="F5806" s="404" t="s">
        <v>123</v>
      </c>
      <c r="G5806" s="367" t="s">
        <v>5107</v>
      </c>
      <c r="H5806" s="400" t="s">
        <v>5108</v>
      </c>
    </row>
    <row r="5807" spans="2:8" s="41" customFormat="1">
      <c r="B5807" s="403" t="s">
        <v>12278</v>
      </c>
      <c r="C5807" s="404" t="s">
        <v>12279</v>
      </c>
      <c r="D5807" s="404" t="s">
        <v>12252</v>
      </c>
      <c r="E5807" s="404" t="s">
        <v>12253</v>
      </c>
      <c r="F5807" s="404" t="s">
        <v>123</v>
      </c>
      <c r="G5807" s="367" t="s">
        <v>5107</v>
      </c>
      <c r="H5807" s="400" t="s">
        <v>5108</v>
      </c>
    </row>
    <row r="5808" spans="2:8" s="41" customFormat="1">
      <c r="B5808" s="403" t="s">
        <v>12280</v>
      </c>
      <c r="C5808" s="404" t="s">
        <v>12281</v>
      </c>
      <c r="D5808" s="404" t="s">
        <v>12252</v>
      </c>
      <c r="E5808" s="404" t="s">
        <v>12253</v>
      </c>
      <c r="F5808" s="404" t="s">
        <v>123</v>
      </c>
      <c r="G5808" s="367" t="s">
        <v>5107</v>
      </c>
      <c r="H5808" s="400" t="s">
        <v>5108</v>
      </c>
    </row>
    <row r="5809" spans="2:8" s="41" customFormat="1">
      <c r="B5809" s="403" t="s">
        <v>12282</v>
      </c>
      <c r="C5809" s="404" t="s">
        <v>12283</v>
      </c>
      <c r="D5809" s="404" t="s">
        <v>12252</v>
      </c>
      <c r="E5809" s="404" t="s">
        <v>12253</v>
      </c>
      <c r="F5809" s="404" t="s">
        <v>123</v>
      </c>
      <c r="G5809" s="367" t="s">
        <v>5185</v>
      </c>
      <c r="H5809" s="400" t="s">
        <v>5186</v>
      </c>
    </row>
    <row r="5810" spans="2:8" s="41" customFormat="1">
      <c r="B5810" s="403" t="s">
        <v>12284</v>
      </c>
      <c r="C5810" s="404" t="s">
        <v>12285</v>
      </c>
      <c r="D5810" s="404" t="s">
        <v>12252</v>
      </c>
      <c r="E5810" s="404" t="s">
        <v>12253</v>
      </c>
      <c r="F5810" s="404" t="s">
        <v>123</v>
      </c>
      <c r="G5810" s="367" t="s">
        <v>5182</v>
      </c>
      <c r="H5810" s="400" t="s">
        <v>5108</v>
      </c>
    </row>
    <row r="5811" spans="2:8" s="41" customFormat="1">
      <c r="B5811" s="403" t="s">
        <v>12286</v>
      </c>
      <c r="C5811" s="404" t="s">
        <v>12287</v>
      </c>
      <c r="D5811" s="404" t="s">
        <v>12252</v>
      </c>
      <c r="E5811" s="404" t="s">
        <v>12253</v>
      </c>
      <c r="F5811" s="404" t="s">
        <v>123</v>
      </c>
      <c r="G5811" s="367" t="s">
        <v>5182</v>
      </c>
      <c r="H5811" s="400" t="s">
        <v>5108</v>
      </c>
    </row>
    <row r="5812" spans="2:8" s="41" customFormat="1">
      <c r="B5812" s="403" t="s">
        <v>12288</v>
      </c>
      <c r="C5812" s="404" t="s">
        <v>12289</v>
      </c>
      <c r="D5812" s="404" t="s">
        <v>12252</v>
      </c>
      <c r="E5812" s="404" t="s">
        <v>12253</v>
      </c>
      <c r="F5812" s="404" t="s">
        <v>123</v>
      </c>
      <c r="G5812" s="367" t="s">
        <v>5185</v>
      </c>
      <c r="H5812" s="400" t="s">
        <v>5186</v>
      </c>
    </row>
    <row r="5813" spans="2:8" s="41" customFormat="1">
      <c r="B5813" s="403" t="s">
        <v>12290</v>
      </c>
      <c r="C5813" s="404" t="s">
        <v>12291</v>
      </c>
      <c r="D5813" s="404" t="s">
        <v>12292</v>
      </c>
      <c r="E5813" s="404" t="s">
        <v>12293</v>
      </c>
      <c r="F5813" s="404" t="s">
        <v>123</v>
      </c>
      <c r="G5813" s="367" t="s">
        <v>5333</v>
      </c>
      <c r="H5813" s="400" t="s">
        <v>5108</v>
      </c>
    </row>
    <row r="5814" spans="2:8" s="41" customFormat="1">
      <c r="B5814" s="403" t="s">
        <v>12294</v>
      </c>
      <c r="C5814" s="404" t="s">
        <v>12295</v>
      </c>
      <c r="D5814" s="404" t="s">
        <v>12292</v>
      </c>
      <c r="E5814" s="404" t="s">
        <v>12293</v>
      </c>
      <c r="F5814" s="404" t="s">
        <v>123</v>
      </c>
      <c r="G5814" s="367" t="s">
        <v>5333</v>
      </c>
      <c r="H5814" s="400" t="s">
        <v>5108</v>
      </c>
    </row>
    <row r="5815" spans="2:8" s="41" customFormat="1">
      <c r="B5815" s="403" t="s">
        <v>12296</v>
      </c>
      <c r="C5815" s="404" t="s">
        <v>12297</v>
      </c>
      <c r="D5815" s="404" t="s">
        <v>12292</v>
      </c>
      <c r="E5815" s="404" t="s">
        <v>12293</v>
      </c>
      <c r="F5815" s="404" t="s">
        <v>123</v>
      </c>
      <c r="G5815" s="367" t="s">
        <v>5333</v>
      </c>
      <c r="H5815" s="400" t="s">
        <v>5108</v>
      </c>
    </row>
    <row r="5816" spans="2:8" s="41" customFormat="1">
      <c r="B5816" s="403" t="s">
        <v>12298</v>
      </c>
      <c r="C5816" s="404" t="s">
        <v>12299</v>
      </c>
      <c r="D5816" s="404" t="s">
        <v>12292</v>
      </c>
      <c r="E5816" s="404" t="s">
        <v>12293</v>
      </c>
      <c r="F5816" s="404" t="s">
        <v>123</v>
      </c>
      <c r="G5816" s="367" t="s">
        <v>5333</v>
      </c>
      <c r="H5816" s="400" t="s">
        <v>5108</v>
      </c>
    </row>
    <row r="5817" spans="2:8" s="41" customFormat="1">
      <c r="B5817" s="403" t="s">
        <v>12300</v>
      </c>
      <c r="C5817" s="404" t="s">
        <v>12301</v>
      </c>
      <c r="D5817" s="404" t="s">
        <v>12292</v>
      </c>
      <c r="E5817" s="404" t="s">
        <v>12293</v>
      </c>
      <c r="F5817" s="404" t="s">
        <v>123</v>
      </c>
      <c r="G5817" s="367" t="s">
        <v>5333</v>
      </c>
      <c r="H5817" s="400" t="s">
        <v>5108</v>
      </c>
    </row>
    <row r="5818" spans="2:8" s="41" customFormat="1">
      <c r="B5818" s="403" t="s">
        <v>12302</v>
      </c>
      <c r="C5818" s="404" t="s">
        <v>12303</v>
      </c>
      <c r="D5818" s="404" t="s">
        <v>12292</v>
      </c>
      <c r="E5818" s="404" t="s">
        <v>12293</v>
      </c>
      <c r="F5818" s="404" t="s">
        <v>123</v>
      </c>
      <c r="G5818" s="367" t="s">
        <v>5333</v>
      </c>
      <c r="H5818" s="400" t="s">
        <v>5108</v>
      </c>
    </row>
    <row r="5819" spans="2:8" s="41" customFormat="1">
      <c r="B5819" s="403" t="s">
        <v>12304</v>
      </c>
      <c r="C5819" s="404" t="s">
        <v>12305</v>
      </c>
      <c r="D5819" s="404" t="s">
        <v>12292</v>
      </c>
      <c r="E5819" s="404" t="s">
        <v>12293</v>
      </c>
      <c r="F5819" s="404" t="s">
        <v>123</v>
      </c>
      <c r="G5819" s="367" t="s">
        <v>5333</v>
      </c>
      <c r="H5819" s="400" t="s">
        <v>5108</v>
      </c>
    </row>
    <row r="5820" spans="2:8" s="41" customFormat="1">
      <c r="B5820" s="403" t="s">
        <v>12306</v>
      </c>
      <c r="C5820" s="404" t="s">
        <v>12307</v>
      </c>
      <c r="D5820" s="404" t="s">
        <v>12292</v>
      </c>
      <c r="E5820" s="404" t="s">
        <v>12293</v>
      </c>
      <c r="F5820" s="404" t="s">
        <v>123</v>
      </c>
      <c r="G5820" s="367" t="s">
        <v>5333</v>
      </c>
      <c r="H5820" s="400" t="s">
        <v>5108</v>
      </c>
    </row>
    <row r="5821" spans="2:8" s="41" customFormat="1">
      <c r="B5821" s="403" t="s">
        <v>12308</v>
      </c>
      <c r="C5821" s="404" t="s">
        <v>12309</v>
      </c>
      <c r="D5821" s="404" t="s">
        <v>12292</v>
      </c>
      <c r="E5821" s="404" t="s">
        <v>12293</v>
      </c>
      <c r="F5821" s="404" t="s">
        <v>123</v>
      </c>
      <c r="G5821" s="367" t="s">
        <v>5333</v>
      </c>
      <c r="H5821" s="400" t="s">
        <v>5108</v>
      </c>
    </row>
    <row r="5822" spans="2:8" s="41" customFormat="1">
      <c r="B5822" s="403" t="s">
        <v>12310</v>
      </c>
      <c r="C5822" s="404" t="s">
        <v>12311</v>
      </c>
      <c r="D5822" s="404" t="s">
        <v>12292</v>
      </c>
      <c r="E5822" s="404" t="s">
        <v>12293</v>
      </c>
      <c r="F5822" s="404" t="s">
        <v>123</v>
      </c>
      <c r="G5822" s="367" t="s">
        <v>5333</v>
      </c>
      <c r="H5822" s="400" t="s">
        <v>5108</v>
      </c>
    </row>
    <row r="5823" spans="2:8" s="41" customFormat="1">
      <c r="B5823" s="403" t="s">
        <v>12312</v>
      </c>
      <c r="C5823" s="404" t="s">
        <v>12313</v>
      </c>
      <c r="D5823" s="404" t="s">
        <v>12292</v>
      </c>
      <c r="E5823" s="404" t="s">
        <v>12293</v>
      </c>
      <c r="F5823" s="404" t="s">
        <v>123</v>
      </c>
      <c r="G5823" s="367" t="s">
        <v>5333</v>
      </c>
      <c r="H5823" s="400" t="s">
        <v>5108</v>
      </c>
    </row>
    <row r="5824" spans="2:8" s="41" customFormat="1">
      <c r="B5824" s="403" t="s">
        <v>12314</v>
      </c>
      <c r="C5824" s="404" t="s">
        <v>12315</v>
      </c>
      <c r="D5824" s="404" t="s">
        <v>12292</v>
      </c>
      <c r="E5824" s="404" t="s">
        <v>12293</v>
      </c>
      <c r="F5824" s="404" t="s">
        <v>123</v>
      </c>
      <c r="G5824" s="367" t="s">
        <v>5333</v>
      </c>
      <c r="H5824" s="400" t="s">
        <v>5108</v>
      </c>
    </row>
    <row r="5825" spans="2:8" s="41" customFormat="1">
      <c r="B5825" s="403" t="s">
        <v>12316</v>
      </c>
      <c r="C5825" s="404" t="s">
        <v>12317</v>
      </c>
      <c r="D5825" s="404" t="s">
        <v>12292</v>
      </c>
      <c r="E5825" s="404" t="s">
        <v>12293</v>
      </c>
      <c r="F5825" s="404" t="s">
        <v>123</v>
      </c>
      <c r="G5825" s="367" t="s">
        <v>5333</v>
      </c>
      <c r="H5825" s="400" t="s">
        <v>5108</v>
      </c>
    </row>
    <row r="5826" spans="2:8" s="41" customFormat="1">
      <c r="B5826" s="403" t="s">
        <v>12318</v>
      </c>
      <c r="C5826" s="404" t="s">
        <v>12319</v>
      </c>
      <c r="D5826" s="404" t="s">
        <v>12292</v>
      </c>
      <c r="E5826" s="404" t="s">
        <v>12293</v>
      </c>
      <c r="F5826" s="404" t="s">
        <v>123</v>
      </c>
      <c r="G5826" s="367" t="s">
        <v>5333</v>
      </c>
      <c r="H5826" s="400" t="s">
        <v>5108</v>
      </c>
    </row>
    <row r="5827" spans="2:8" s="41" customFormat="1">
      <c r="B5827" s="403" t="s">
        <v>12320</v>
      </c>
      <c r="C5827" s="404" t="s">
        <v>12321</v>
      </c>
      <c r="D5827" s="404" t="s">
        <v>12292</v>
      </c>
      <c r="E5827" s="404" t="s">
        <v>12293</v>
      </c>
      <c r="F5827" s="404" t="s">
        <v>123</v>
      </c>
      <c r="G5827" s="367" t="s">
        <v>5333</v>
      </c>
      <c r="H5827" s="400" t="s">
        <v>5108</v>
      </c>
    </row>
    <row r="5828" spans="2:8" s="41" customFormat="1">
      <c r="B5828" s="403" t="s">
        <v>12322</v>
      </c>
      <c r="C5828" s="404" t="s">
        <v>12323</v>
      </c>
      <c r="D5828" s="404" t="s">
        <v>12292</v>
      </c>
      <c r="E5828" s="404" t="s">
        <v>12293</v>
      </c>
      <c r="F5828" s="404" t="s">
        <v>123</v>
      </c>
      <c r="G5828" s="367" t="s">
        <v>5333</v>
      </c>
      <c r="H5828" s="400" t="s">
        <v>5108</v>
      </c>
    </row>
    <row r="5829" spans="2:8" s="41" customFormat="1">
      <c r="B5829" s="403" t="s">
        <v>12324</v>
      </c>
      <c r="C5829" s="404" t="s">
        <v>12325</v>
      </c>
      <c r="D5829" s="404" t="s">
        <v>12292</v>
      </c>
      <c r="E5829" s="404" t="s">
        <v>12293</v>
      </c>
      <c r="F5829" s="404" t="s">
        <v>123</v>
      </c>
      <c r="G5829" s="367" t="s">
        <v>5333</v>
      </c>
      <c r="H5829" s="400" t="s">
        <v>5108</v>
      </c>
    </row>
    <row r="5830" spans="2:8" s="41" customFormat="1">
      <c r="B5830" s="403" t="s">
        <v>12326</v>
      </c>
      <c r="C5830" s="404" t="s">
        <v>12327</v>
      </c>
      <c r="D5830" s="404" t="s">
        <v>12292</v>
      </c>
      <c r="E5830" s="404" t="s">
        <v>12293</v>
      </c>
      <c r="F5830" s="404" t="s">
        <v>123</v>
      </c>
      <c r="G5830" s="367" t="s">
        <v>5333</v>
      </c>
      <c r="H5830" s="400" t="s">
        <v>5108</v>
      </c>
    </row>
    <row r="5831" spans="2:8" s="41" customFormat="1">
      <c r="B5831" s="403" t="s">
        <v>12328</v>
      </c>
      <c r="C5831" s="404" t="s">
        <v>12329</v>
      </c>
      <c r="D5831" s="404" t="s">
        <v>12330</v>
      </c>
      <c r="E5831" s="404" t="s">
        <v>12331</v>
      </c>
      <c r="F5831" s="404" t="s">
        <v>123</v>
      </c>
      <c r="G5831" s="367" t="s">
        <v>5182</v>
      </c>
      <c r="H5831" s="400" t="s">
        <v>5108</v>
      </c>
    </row>
    <row r="5832" spans="2:8" s="41" customFormat="1">
      <c r="B5832" s="403" t="s">
        <v>12332</v>
      </c>
      <c r="C5832" s="404" t="s">
        <v>12333</v>
      </c>
      <c r="D5832" s="404" t="s">
        <v>12330</v>
      </c>
      <c r="E5832" s="404" t="s">
        <v>12331</v>
      </c>
      <c r="F5832" s="404" t="s">
        <v>123</v>
      </c>
      <c r="G5832" s="367" t="s">
        <v>5185</v>
      </c>
      <c r="H5832" s="400" t="s">
        <v>5186</v>
      </c>
    </row>
    <row r="5833" spans="2:8" s="41" customFormat="1">
      <c r="B5833" s="403" t="s">
        <v>12334</v>
      </c>
      <c r="C5833" s="404" t="s">
        <v>12335</v>
      </c>
      <c r="D5833" s="404" t="s">
        <v>12330</v>
      </c>
      <c r="E5833" s="404" t="s">
        <v>12331</v>
      </c>
      <c r="F5833" s="404" t="s">
        <v>123</v>
      </c>
      <c r="G5833" s="367" t="s">
        <v>5182</v>
      </c>
      <c r="H5833" s="400" t="s">
        <v>5108</v>
      </c>
    </row>
    <row r="5834" spans="2:8" s="41" customFormat="1">
      <c r="B5834" s="403" t="s">
        <v>12336</v>
      </c>
      <c r="C5834" s="404" t="s">
        <v>12337</v>
      </c>
      <c r="D5834" s="404" t="s">
        <v>12330</v>
      </c>
      <c r="E5834" s="404" t="s">
        <v>12331</v>
      </c>
      <c r="F5834" s="404" t="s">
        <v>123</v>
      </c>
      <c r="G5834" s="367" t="s">
        <v>5185</v>
      </c>
      <c r="H5834" s="400" t="s">
        <v>5186</v>
      </c>
    </row>
    <row r="5835" spans="2:8" s="41" customFormat="1">
      <c r="B5835" s="403" t="s">
        <v>12338</v>
      </c>
      <c r="C5835" s="404" t="s">
        <v>12339</v>
      </c>
      <c r="D5835" s="404" t="s">
        <v>12330</v>
      </c>
      <c r="E5835" s="404" t="s">
        <v>12331</v>
      </c>
      <c r="F5835" s="404" t="s">
        <v>123</v>
      </c>
      <c r="G5835" s="367" t="s">
        <v>5185</v>
      </c>
      <c r="H5835" s="400" t="s">
        <v>5186</v>
      </c>
    </row>
    <row r="5836" spans="2:8" s="41" customFormat="1">
      <c r="B5836" s="403" t="s">
        <v>12340</v>
      </c>
      <c r="C5836" s="404" t="s">
        <v>12341</v>
      </c>
      <c r="D5836" s="404" t="s">
        <v>12330</v>
      </c>
      <c r="E5836" s="404" t="s">
        <v>12331</v>
      </c>
      <c r="F5836" s="404" t="s">
        <v>123</v>
      </c>
      <c r="G5836" s="367" t="s">
        <v>5185</v>
      </c>
      <c r="H5836" s="400" t="s">
        <v>5186</v>
      </c>
    </row>
    <row r="5837" spans="2:8" s="41" customFormat="1">
      <c r="B5837" s="403" t="s">
        <v>12342</v>
      </c>
      <c r="C5837" s="404" t="s">
        <v>12343</v>
      </c>
      <c r="D5837" s="404" t="s">
        <v>12330</v>
      </c>
      <c r="E5837" s="404" t="s">
        <v>12331</v>
      </c>
      <c r="F5837" s="404" t="s">
        <v>123</v>
      </c>
      <c r="G5837" s="367" t="s">
        <v>5185</v>
      </c>
      <c r="H5837" s="400" t="s">
        <v>5186</v>
      </c>
    </row>
    <row r="5838" spans="2:8" s="41" customFormat="1">
      <c r="B5838" s="403" t="s">
        <v>12344</v>
      </c>
      <c r="C5838" s="404" t="s">
        <v>12345</v>
      </c>
      <c r="D5838" s="404" t="s">
        <v>12330</v>
      </c>
      <c r="E5838" s="404" t="s">
        <v>12331</v>
      </c>
      <c r="F5838" s="404" t="s">
        <v>123</v>
      </c>
      <c r="G5838" s="367" t="s">
        <v>5185</v>
      </c>
      <c r="H5838" s="400" t="s">
        <v>5186</v>
      </c>
    </row>
    <row r="5839" spans="2:8" s="41" customFormat="1">
      <c r="B5839" s="403" t="s">
        <v>12346</v>
      </c>
      <c r="C5839" s="404" t="s">
        <v>12347</v>
      </c>
      <c r="D5839" s="404" t="s">
        <v>12330</v>
      </c>
      <c r="E5839" s="404" t="s">
        <v>12331</v>
      </c>
      <c r="F5839" s="404" t="s">
        <v>123</v>
      </c>
      <c r="G5839" s="367" t="s">
        <v>5107</v>
      </c>
      <c r="H5839" s="400" t="s">
        <v>5108</v>
      </c>
    </row>
    <row r="5840" spans="2:8" s="41" customFormat="1">
      <c r="B5840" s="403" t="s">
        <v>12348</v>
      </c>
      <c r="C5840" s="404" t="s">
        <v>12349</v>
      </c>
      <c r="D5840" s="404" t="s">
        <v>12330</v>
      </c>
      <c r="E5840" s="404" t="s">
        <v>12331</v>
      </c>
      <c r="F5840" s="404" t="s">
        <v>123</v>
      </c>
      <c r="G5840" s="367" t="s">
        <v>5107</v>
      </c>
      <c r="H5840" s="400" t="s">
        <v>5108</v>
      </c>
    </row>
    <row r="5841" spans="2:8" s="41" customFormat="1">
      <c r="B5841" s="403" t="s">
        <v>12350</v>
      </c>
      <c r="C5841" s="404" t="s">
        <v>12351</v>
      </c>
      <c r="D5841" s="404" t="s">
        <v>12330</v>
      </c>
      <c r="E5841" s="404" t="s">
        <v>12331</v>
      </c>
      <c r="F5841" s="404" t="s">
        <v>123</v>
      </c>
      <c r="G5841" s="367" t="s">
        <v>5185</v>
      </c>
      <c r="H5841" s="400" t="s">
        <v>5186</v>
      </c>
    </row>
    <row r="5842" spans="2:8" s="41" customFormat="1">
      <c r="B5842" s="403" t="s">
        <v>12352</v>
      </c>
      <c r="C5842" s="404" t="s">
        <v>12353</v>
      </c>
      <c r="D5842" s="404" t="s">
        <v>12330</v>
      </c>
      <c r="E5842" s="404" t="s">
        <v>12331</v>
      </c>
      <c r="F5842" s="404" t="s">
        <v>123</v>
      </c>
      <c r="G5842" s="367" t="s">
        <v>5185</v>
      </c>
      <c r="H5842" s="400" t="s">
        <v>5186</v>
      </c>
    </row>
    <row r="5843" spans="2:8" s="41" customFormat="1">
      <c r="B5843" s="403" t="s">
        <v>12354</v>
      </c>
      <c r="C5843" s="404" t="s">
        <v>12355</v>
      </c>
      <c r="D5843" s="404" t="s">
        <v>12330</v>
      </c>
      <c r="E5843" s="404" t="s">
        <v>12331</v>
      </c>
      <c r="F5843" s="404" t="s">
        <v>123</v>
      </c>
      <c r="G5843" s="367" t="s">
        <v>5107</v>
      </c>
      <c r="H5843" s="400" t="s">
        <v>5108</v>
      </c>
    </row>
    <row r="5844" spans="2:8" s="41" customFormat="1">
      <c r="B5844" s="403" t="s">
        <v>12356</v>
      </c>
      <c r="C5844" s="404" t="s">
        <v>12357</v>
      </c>
      <c r="D5844" s="404" t="s">
        <v>12330</v>
      </c>
      <c r="E5844" s="404" t="s">
        <v>12331</v>
      </c>
      <c r="F5844" s="404" t="s">
        <v>123</v>
      </c>
      <c r="G5844" s="367" t="s">
        <v>5107</v>
      </c>
      <c r="H5844" s="400" t="s">
        <v>5108</v>
      </c>
    </row>
    <row r="5845" spans="2:8" s="41" customFormat="1">
      <c r="B5845" s="403" t="s">
        <v>12358</v>
      </c>
      <c r="C5845" s="404" t="s">
        <v>12359</v>
      </c>
      <c r="D5845" s="404" t="s">
        <v>12330</v>
      </c>
      <c r="E5845" s="404" t="s">
        <v>12331</v>
      </c>
      <c r="F5845" s="404" t="s">
        <v>123</v>
      </c>
      <c r="G5845" s="367" t="s">
        <v>5185</v>
      </c>
      <c r="H5845" s="400" t="s">
        <v>5186</v>
      </c>
    </row>
    <row r="5846" spans="2:8" s="41" customFormat="1">
      <c r="B5846" s="403" t="s">
        <v>12360</v>
      </c>
      <c r="C5846" s="404" t="s">
        <v>12361</v>
      </c>
      <c r="D5846" s="404" t="s">
        <v>12330</v>
      </c>
      <c r="E5846" s="404" t="s">
        <v>12331</v>
      </c>
      <c r="F5846" s="404" t="s">
        <v>123</v>
      </c>
      <c r="G5846" s="367" t="s">
        <v>5182</v>
      </c>
      <c r="H5846" s="400" t="s">
        <v>5108</v>
      </c>
    </row>
    <row r="5847" spans="2:8" s="41" customFormat="1">
      <c r="B5847" s="403" t="s">
        <v>12362</v>
      </c>
      <c r="C5847" s="404" t="s">
        <v>12363</v>
      </c>
      <c r="D5847" s="404" t="s">
        <v>12330</v>
      </c>
      <c r="E5847" s="404" t="s">
        <v>12331</v>
      </c>
      <c r="F5847" s="404" t="s">
        <v>123</v>
      </c>
      <c r="G5847" s="367" t="s">
        <v>5182</v>
      </c>
      <c r="H5847" s="400" t="s">
        <v>5108</v>
      </c>
    </row>
    <row r="5848" spans="2:8" s="41" customFormat="1">
      <c r="B5848" s="403" t="s">
        <v>12364</v>
      </c>
      <c r="C5848" s="404" t="s">
        <v>12365</v>
      </c>
      <c r="D5848" s="404" t="s">
        <v>12330</v>
      </c>
      <c r="E5848" s="404" t="s">
        <v>12331</v>
      </c>
      <c r="F5848" s="404" t="s">
        <v>123</v>
      </c>
      <c r="G5848" s="367" t="s">
        <v>5185</v>
      </c>
      <c r="H5848" s="400" t="s">
        <v>5186</v>
      </c>
    </row>
    <row r="5849" spans="2:8" s="41" customFormat="1">
      <c r="B5849" s="403" t="s">
        <v>12366</v>
      </c>
      <c r="C5849" s="404" t="s">
        <v>12367</v>
      </c>
      <c r="D5849" s="404" t="s">
        <v>12330</v>
      </c>
      <c r="E5849" s="404" t="s">
        <v>12331</v>
      </c>
      <c r="F5849" s="404" t="s">
        <v>123</v>
      </c>
      <c r="G5849" s="367" t="s">
        <v>5185</v>
      </c>
      <c r="H5849" s="400" t="s">
        <v>5186</v>
      </c>
    </row>
    <row r="5850" spans="2:8" s="41" customFormat="1">
      <c r="B5850" s="403" t="s">
        <v>12368</v>
      </c>
      <c r="C5850" s="404" t="s">
        <v>12369</v>
      </c>
      <c r="D5850" s="404" t="s">
        <v>12330</v>
      </c>
      <c r="E5850" s="404" t="s">
        <v>12331</v>
      </c>
      <c r="F5850" s="404" t="s">
        <v>123</v>
      </c>
      <c r="G5850" s="367" t="s">
        <v>5185</v>
      </c>
      <c r="H5850" s="400" t="s">
        <v>5186</v>
      </c>
    </row>
    <row r="5851" spans="2:8" s="41" customFormat="1">
      <c r="B5851" s="403" t="s">
        <v>12370</v>
      </c>
      <c r="C5851" s="404" t="s">
        <v>12371</v>
      </c>
      <c r="D5851" s="404" t="s">
        <v>12372</v>
      </c>
      <c r="E5851" s="404" t="s">
        <v>12373</v>
      </c>
      <c r="F5851" s="404" t="s">
        <v>123</v>
      </c>
      <c r="G5851" s="367" t="s">
        <v>5185</v>
      </c>
      <c r="H5851" s="400" t="s">
        <v>5186</v>
      </c>
    </row>
    <row r="5852" spans="2:8" s="41" customFormat="1">
      <c r="B5852" s="403" t="s">
        <v>12374</v>
      </c>
      <c r="C5852" s="404" t="s">
        <v>12375</v>
      </c>
      <c r="D5852" s="404" t="s">
        <v>12372</v>
      </c>
      <c r="E5852" s="404" t="s">
        <v>12373</v>
      </c>
      <c r="F5852" s="404" t="s">
        <v>123</v>
      </c>
      <c r="G5852" s="367" t="s">
        <v>5185</v>
      </c>
      <c r="H5852" s="400" t="s">
        <v>5186</v>
      </c>
    </row>
    <row r="5853" spans="2:8" s="41" customFormat="1">
      <c r="B5853" s="403" t="s">
        <v>12376</v>
      </c>
      <c r="C5853" s="404" t="s">
        <v>12377</v>
      </c>
      <c r="D5853" s="404" t="s">
        <v>12372</v>
      </c>
      <c r="E5853" s="404" t="s">
        <v>12373</v>
      </c>
      <c r="F5853" s="404" t="s">
        <v>123</v>
      </c>
      <c r="G5853" s="367" t="s">
        <v>5107</v>
      </c>
      <c r="H5853" s="400" t="s">
        <v>5108</v>
      </c>
    </row>
    <row r="5854" spans="2:8" s="41" customFormat="1">
      <c r="B5854" s="403" t="s">
        <v>12378</v>
      </c>
      <c r="C5854" s="404" t="s">
        <v>12379</v>
      </c>
      <c r="D5854" s="404" t="s">
        <v>12372</v>
      </c>
      <c r="E5854" s="404" t="s">
        <v>12373</v>
      </c>
      <c r="F5854" s="404" t="s">
        <v>123</v>
      </c>
      <c r="G5854" s="367" t="s">
        <v>5107</v>
      </c>
      <c r="H5854" s="400" t="s">
        <v>5108</v>
      </c>
    </row>
    <row r="5855" spans="2:8" s="41" customFormat="1">
      <c r="B5855" s="403" t="s">
        <v>12380</v>
      </c>
      <c r="C5855" s="404" t="s">
        <v>12381</v>
      </c>
      <c r="D5855" s="404" t="s">
        <v>12372</v>
      </c>
      <c r="E5855" s="404" t="s">
        <v>12373</v>
      </c>
      <c r="F5855" s="404" t="s">
        <v>123</v>
      </c>
      <c r="G5855" s="367" t="s">
        <v>5107</v>
      </c>
      <c r="H5855" s="400" t="s">
        <v>5108</v>
      </c>
    </row>
    <row r="5856" spans="2:8" s="41" customFormat="1">
      <c r="B5856" s="403" t="s">
        <v>12382</v>
      </c>
      <c r="C5856" s="404" t="s">
        <v>12383</v>
      </c>
      <c r="D5856" s="404" t="s">
        <v>12372</v>
      </c>
      <c r="E5856" s="404" t="s">
        <v>12373</v>
      </c>
      <c r="F5856" s="404" t="s">
        <v>123</v>
      </c>
      <c r="G5856" s="367" t="s">
        <v>5107</v>
      </c>
      <c r="H5856" s="400" t="s">
        <v>5108</v>
      </c>
    </row>
    <row r="5857" spans="2:8" s="41" customFormat="1">
      <c r="B5857" s="403" t="s">
        <v>12384</v>
      </c>
      <c r="C5857" s="404" t="s">
        <v>12385</v>
      </c>
      <c r="D5857" s="404" t="s">
        <v>12372</v>
      </c>
      <c r="E5857" s="404" t="s">
        <v>12373</v>
      </c>
      <c r="F5857" s="404" t="s">
        <v>123</v>
      </c>
      <c r="G5857" s="367" t="s">
        <v>5185</v>
      </c>
      <c r="H5857" s="400" t="s">
        <v>5186</v>
      </c>
    </row>
    <row r="5858" spans="2:8" s="41" customFormat="1">
      <c r="B5858" s="403" t="s">
        <v>12386</v>
      </c>
      <c r="C5858" s="404" t="s">
        <v>12387</v>
      </c>
      <c r="D5858" s="404" t="s">
        <v>12372</v>
      </c>
      <c r="E5858" s="404" t="s">
        <v>12373</v>
      </c>
      <c r="F5858" s="404" t="s">
        <v>123</v>
      </c>
      <c r="G5858" s="367" t="s">
        <v>5107</v>
      </c>
      <c r="H5858" s="400" t="s">
        <v>5108</v>
      </c>
    </row>
    <row r="5859" spans="2:8" s="41" customFormat="1">
      <c r="B5859" s="403" t="s">
        <v>12388</v>
      </c>
      <c r="C5859" s="404" t="s">
        <v>12389</v>
      </c>
      <c r="D5859" s="404" t="s">
        <v>12372</v>
      </c>
      <c r="E5859" s="404" t="s">
        <v>12373</v>
      </c>
      <c r="F5859" s="404" t="s">
        <v>123</v>
      </c>
      <c r="G5859" s="367" t="s">
        <v>5185</v>
      </c>
      <c r="H5859" s="400" t="s">
        <v>5186</v>
      </c>
    </row>
    <row r="5860" spans="2:8" s="41" customFormat="1">
      <c r="B5860" s="403" t="s">
        <v>12390</v>
      </c>
      <c r="C5860" s="404" t="s">
        <v>12391</v>
      </c>
      <c r="D5860" s="404" t="s">
        <v>12372</v>
      </c>
      <c r="E5860" s="404" t="s">
        <v>12373</v>
      </c>
      <c r="F5860" s="404" t="s">
        <v>123</v>
      </c>
      <c r="G5860" s="367" t="s">
        <v>5185</v>
      </c>
      <c r="H5860" s="400" t="s">
        <v>5186</v>
      </c>
    </row>
    <row r="5861" spans="2:8" s="41" customFormat="1">
      <c r="B5861" s="403" t="s">
        <v>12392</v>
      </c>
      <c r="C5861" s="404" t="s">
        <v>12393</v>
      </c>
      <c r="D5861" s="404" t="s">
        <v>12372</v>
      </c>
      <c r="E5861" s="404" t="s">
        <v>12373</v>
      </c>
      <c r="F5861" s="404" t="s">
        <v>123</v>
      </c>
      <c r="G5861" s="367" t="s">
        <v>5182</v>
      </c>
      <c r="H5861" s="400" t="s">
        <v>5108</v>
      </c>
    </row>
    <row r="5862" spans="2:8" s="41" customFormat="1">
      <c r="B5862" s="403" t="s">
        <v>12394</v>
      </c>
      <c r="C5862" s="404" t="s">
        <v>12395</v>
      </c>
      <c r="D5862" s="404" t="s">
        <v>12372</v>
      </c>
      <c r="E5862" s="404" t="s">
        <v>12373</v>
      </c>
      <c r="F5862" s="404" t="s">
        <v>123</v>
      </c>
      <c r="G5862" s="367" t="s">
        <v>5182</v>
      </c>
      <c r="H5862" s="400" t="s">
        <v>5108</v>
      </c>
    </row>
    <row r="5863" spans="2:8" s="41" customFormat="1">
      <c r="B5863" s="403" t="s">
        <v>12396</v>
      </c>
      <c r="C5863" s="404" t="s">
        <v>12397</v>
      </c>
      <c r="D5863" s="404" t="s">
        <v>12372</v>
      </c>
      <c r="E5863" s="404" t="s">
        <v>12373</v>
      </c>
      <c r="F5863" s="404" t="s">
        <v>123</v>
      </c>
      <c r="G5863" s="367" t="s">
        <v>5185</v>
      </c>
      <c r="H5863" s="400" t="s">
        <v>5186</v>
      </c>
    </row>
    <row r="5864" spans="2:8" s="41" customFormat="1">
      <c r="B5864" s="403" t="s">
        <v>12398</v>
      </c>
      <c r="C5864" s="404" t="s">
        <v>12399</v>
      </c>
      <c r="D5864" s="404" t="s">
        <v>12400</v>
      </c>
      <c r="E5864" s="404" t="s">
        <v>12401</v>
      </c>
      <c r="F5864" s="404" t="s">
        <v>123</v>
      </c>
      <c r="G5864" s="367" t="s">
        <v>5185</v>
      </c>
      <c r="H5864" s="400" t="s">
        <v>5186</v>
      </c>
    </row>
    <row r="5865" spans="2:8" s="41" customFormat="1">
      <c r="B5865" s="403" t="s">
        <v>12402</v>
      </c>
      <c r="C5865" s="404" t="s">
        <v>12403</v>
      </c>
      <c r="D5865" s="404" t="s">
        <v>12400</v>
      </c>
      <c r="E5865" s="404" t="s">
        <v>12401</v>
      </c>
      <c r="F5865" s="404" t="s">
        <v>123</v>
      </c>
      <c r="G5865" s="367" t="s">
        <v>5185</v>
      </c>
      <c r="H5865" s="400" t="s">
        <v>5186</v>
      </c>
    </row>
    <row r="5866" spans="2:8" s="41" customFormat="1">
      <c r="B5866" s="403" t="s">
        <v>12404</v>
      </c>
      <c r="C5866" s="404" t="s">
        <v>12405</v>
      </c>
      <c r="D5866" s="404" t="s">
        <v>12400</v>
      </c>
      <c r="E5866" s="404" t="s">
        <v>12401</v>
      </c>
      <c r="F5866" s="404" t="s">
        <v>123</v>
      </c>
      <c r="G5866" s="367" t="s">
        <v>5185</v>
      </c>
      <c r="H5866" s="400" t="s">
        <v>5186</v>
      </c>
    </row>
    <row r="5867" spans="2:8" s="41" customFormat="1">
      <c r="B5867" s="403" t="s">
        <v>12406</v>
      </c>
      <c r="C5867" s="404" t="s">
        <v>12407</v>
      </c>
      <c r="D5867" s="404" t="s">
        <v>12400</v>
      </c>
      <c r="E5867" s="404" t="s">
        <v>12401</v>
      </c>
      <c r="F5867" s="404" t="s">
        <v>123</v>
      </c>
      <c r="G5867" s="367" t="s">
        <v>5185</v>
      </c>
      <c r="H5867" s="400" t="s">
        <v>5186</v>
      </c>
    </row>
    <row r="5868" spans="2:8" s="41" customFormat="1">
      <c r="B5868" s="403" t="s">
        <v>12408</v>
      </c>
      <c r="C5868" s="404" t="s">
        <v>12409</v>
      </c>
      <c r="D5868" s="404" t="s">
        <v>12400</v>
      </c>
      <c r="E5868" s="404" t="s">
        <v>12401</v>
      </c>
      <c r="F5868" s="404" t="s">
        <v>123</v>
      </c>
      <c r="G5868" s="367" t="s">
        <v>5185</v>
      </c>
      <c r="H5868" s="400" t="s">
        <v>5186</v>
      </c>
    </row>
    <row r="5869" spans="2:8" s="41" customFormat="1">
      <c r="B5869" s="403" t="s">
        <v>12410</v>
      </c>
      <c r="C5869" s="404" t="s">
        <v>12411</v>
      </c>
      <c r="D5869" s="404" t="s">
        <v>12400</v>
      </c>
      <c r="E5869" s="404" t="s">
        <v>12401</v>
      </c>
      <c r="F5869" s="404" t="s">
        <v>123</v>
      </c>
      <c r="G5869" s="367" t="s">
        <v>5185</v>
      </c>
      <c r="H5869" s="400" t="s">
        <v>5186</v>
      </c>
    </row>
    <row r="5870" spans="2:8" s="41" customFormat="1">
      <c r="B5870" s="403" t="s">
        <v>12412</v>
      </c>
      <c r="C5870" s="404" t="s">
        <v>12413</v>
      </c>
      <c r="D5870" s="404" t="s">
        <v>12400</v>
      </c>
      <c r="E5870" s="404" t="s">
        <v>12401</v>
      </c>
      <c r="F5870" s="404" t="s">
        <v>123</v>
      </c>
      <c r="G5870" s="367" t="s">
        <v>5185</v>
      </c>
      <c r="H5870" s="400" t="s">
        <v>5186</v>
      </c>
    </row>
    <row r="5871" spans="2:8" s="41" customFormat="1">
      <c r="B5871" s="403" t="s">
        <v>12414</v>
      </c>
      <c r="C5871" s="404" t="s">
        <v>12415</v>
      </c>
      <c r="D5871" s="404" t="s">
        <v>12400</v>
      </c>
      <c r="E5871" s="404" t="s">
        <v>12401</v>
      </c>
      <c r="F5871" s="404" t="s">
        <v>123</v>
      </c>
      <c r="G5871" s="367" t="s">
        <v>5182</v>
      </c>
      <c r="H5871" s="400" t="s">
        <v>5108</v>
      </c>
    </row>
    <row r="5872" spans="2:8" s="41" customFormat="1">
      <c r="B5872" s="403" t="s">
        <v>12416</v>
      </c>
      <c r="C5872" s="404" t="s">
        <v>12417</v>
      </c>
      <c r="D5872" s="404" t="s">
        <v>12400</v>
      </c>
      <c r="E5872" s="404" t="s">
        <v>12401</v>
      </c>
      <c r="F5872" s="404" t="s">
        <v>123</v>
      </c>
      <c r="G5872" s="367" t="s">
        <v>5185</v>
      </c>
      <c r="H5872" s="400" t="s">
        <v>5186</v>
      </c>
    </row>
    <row r="5873" spans="2:8" s="41" customFormat="1">
      <c r="B5873" s="403" t="s">
        <v>12418</v>
      </c>
      <c r="C5873" s="404" t="s">
        <v>12419</v>
      </c>
      <c r="D5873" s="404" t="s">
        <v>12400</v>
      </c>
      <c r="E5873" s="404" t="s">
        <v>12401</v>
      </c>
      <c r="F5873" s="404" t="s">
        <v>123</v>
      </c>
      <c r="G5873" s="367" t="s">
        <v>5182</v>
      </c>
      <c r="H5873" s="400" t="s">
        <v>5108</v>
      </c>
    </row>
    <row r="5874" spans="2:8" s="41" customFormat="1">
      <c r="B5874" s="403" t="s">
        <v>12420</v>
      </c>
      <c r="C5874" s="404" t="s">
        <v>12421</v>
      </c>
      <c r="D5874" s="404" t="s">
        <v>12400</v>
      </c>
      <c r="E5874" s="404" t="s">
        <v>12401</v>
      </c>
      <c r="F5874" s="404" t="s">
        <v>123</v>
      </c>
      <c r="G5874" s="367" t="s">
        <v>5185</v>
      </c>
      <c r="H5874" s="400" t="s">
        <v>5186</v>
      </c>
    </row>
    <row r="5875" spans="2:8" s="41" customFormat="1">
      <c r="B5875" s="403" t="s">
        <v>12422</v>
      </c>
      <c r="C5875" s="404" t="s">
        <v>12423</v>
      </c>
      <c r="D5875" s="404" t="s">
        <v>12400</v>
      </c>
      <c r="E5875" s="404" t="s">
        <v>12401</v>
      </c>
      <c r="F5875" s="404" t="s">
        <v>123</v>
      </c>
      <c r="G5875" s="367" t="s">
        <v>5185</v>
      </c>
      <c r="H5875" s="400" t="s">
        <v>5186</v>
      </c>
    </row>
    <row r="5876" spans="2:8" s="41" customFormat="1">
      <c r="B5876" s="403" t="s">
        <v>12424</v>
      </c>
      <c r="C5876" s="404" t="s">
        <v>12425</v>
      </c>
      <c r="D5876" s="404" t="s">
        <v>12400</v>
      </c>
      <c r="E5876" s="404" t="s">
        <v>12401</v>
      </c>
      <c r="F5876" s="404" t="s">
        <v>123</v>
      </c>
      <c r="G5876" s="367" t="s">
        <v>5182</v>
      </c>
      <c r="H5876" s="400" t="s">
        <v>5108</v>
      </c>
    </row>
    <row r="5877" spans="2:8" s="41" customFormat="1">
      <c r="B5877" s="403" t="s">
        <v>12426</v>
      </c>
      <c r="C5877" s="404" t="s">
        <v>12427</v>
      </c>
      <c r="D5877" s="404" t="s">
        <v>12400</v>
      </c>
      <c r="E5877" s="404" t="s">
        <v>12401</v>
      </c>
      <c r="F5877" s="404" t="s">
        <v>123</v>
      </c>
      <c r="G5877" s="367" t="s">
        <v>5182</v>
      </c>
      <c r="H5877" s="400" t="s">
        <v>5108</v>
      </c>
    </row>
    <row r="5878" spans="2:8" s="41" customFormat="1">
      <c r="B5878" s="403" t="s">
        <v>12428</v>
      </c>
      <c r="C5878" s="404" t="s">
        <v>12429</v>
      </c>
      <c r="D5878" s="404" t="s">
        <v>12400</v>
      </c>
      <c r="E5878" s="404" t="s">
        <v>12401</v>
      </c>
      <c r="F5878" s="404" t="s">
        <v>123</v>
      </c>
      <c r="G5878" s="367" t="s">
        <v>5185</v>
      </c>
      <c r="H5878" s="400" t="s">
        <v>5186</v>
      </c>
    </row>
    <row r="5879" spans="2:8" s="41" customFormat="1">
      <c r="B5879" s="403" t="s">
        <v>12430</v>
      </c>
      <c r="C5879" s="404" t="s">
        <v>12431</v>
      </c>
      <c r="D5879" s="404" t="s">
        <v>12432</v>
      </c>
      <c r="E5879" s="404" t="s">
        <v>12433</v>
      </c>
      <c r="F5879" s="404" t="s">
        <v>3806</v>
      </c>
      <c r="G5879" s="367" t="s">
        <v>5185</v>
      </c>
      <c r="H5879" s="400" t="s">
        <v>5186</v>
      </c>
    </row>
    <row r="5880" spans="2:8" s="41" customFormat="1">
      <c r="B5880" s="403" t="s">
        <v>12434</v>
      </c>
      <c r="C5880" s="404" t="s">
        <v>12435</v>
      </c>
      <c r="D5880" s="404" t="s">
        <v>12432</v>
      </c>
      <c r="E5880" s="404" t="s">
        <v>12433</v>
      </c>
      <c r="F5880" s="404" t="s">
        <v>3806</v>
      </c>
      <c r="G5880" s="367" t="s">
        <v>5185</v>
      </c>
      <c r="H5880" s="400" t="s">
        <v>5186</v>
      </c>
    </row>
    <row r="5881" spans="2:8" s="41" customFormat="1">
      <c r="B5881" s="403" t="s">
        <v>12436</v>
      </c>
      <c r="C5881" s="404" t="s">
        <v>12437</v>
      </c>
      <c r="D5881" s="404" t="s">
        <v>12432</v>
      </c>
      <c r="E5881" s="404" t="s">
        <v>12433</v>
      </c>
      <c r="F5881" s="404" t="s">
        <v>3806</v>
      </c>
      <c r="G5881" s="367" t="s">
        <v>5185</v>
      </c>
      <c r="H5881" s="400" t="s">
        <v>5186</v>
      </c>
    </row>
    <row r="5882" spans="2:8" s="41" customFormat="1">
      <c r="B5882" s="403" t="s">
        <v>12438</v>
      </c>
      <c r="C5882" s="404" t="s">
        <v>12439</v>
      </c>
      <c r="D5882" s="404" t="s">
        <v>12432</v>
      </c>
      <c r="E5882" s="404" t="s">
        <v>12433</v>
      </c>
      <c r="F5882" s="404" t="s">
        <v>3806</v>
      </c>
      <c r="G5882" s="367" t="s">
        <v>5182</v>
      </c>
      <c r="H5882" s="400" t="s">
        <v>5108</v>
      </c>
    </row>
    <row r="5883" spans="2:8" s="41" customFormat="1">
      <c r="B5883" s="403" t="s">
        <v>12440</v>
      </c>
      <c r="C5883" s="404" t="s">
        <v>12441</v>
      </c>
      <c r="D5883" s="404" t="s">
        <v>12432</v>
      </c>
      <c r="E5883" s="404" t="s">
        <v>12433</v>
      </c>
      <c r="F5883" s="404" t="s">
        <v>3806</v>
      </c>
      <c r="G5883" s="367" t="s">
        <v>5182</v>
      </c>
      <c r="H5883" s="400" t="s">
        <v>5108</v>
      </c>
    </row>
    <row r="5884" spans="2:8" s="41" customFormat="1">
      <c r="B5884" s="403" t="s">
        <v>12442</v>
      </c>
      <c r="C5884" s="404" t="s">
        <v>12443</v>
      </c>
      <c r="D5884" s="404" t="s">
        <v>12432</v>
      </c>
      <c r="E5884" s="404" t="s">
        <v>12433</v>
      </c>
      <c r="F5884" s="404" t="s">
        <v>3806</v>
      </c>
      <c r="G5884" s="367" t="s">
        <v>5185</v>
      </c>
      <c r="H5884" s="400" t="s">
        <v>5186</v>
      </c>
    </row>
    <row r="5885" spans="2:8" s="41" customFormat="1">
      <c r="B5885" s="403" t="s">
        <v>12444</v>
      </c>
      <c r="C5885" s="404" t="s">
        <v>12445</v>
      </c>
      <c r="D5885" s="404" t="s">
        <v>12432</v>
      </c>
      <c r="E5885" s="404" t="s">
        <v>12433</v>
      </c>
      <c r="F5885" s="404" t="s">
        <v>3806</v>
      </c>
      <c r="G5885" s="367" t="s">
        <v>5185</v>
      </c>
      <c r="H5885" s="400" t="s">
        <v>5186</v>
      </c>
    </row>
    <row r="5886" spans="2:8" s="41" customFormat="1">
      <c r="B5886" s="403" t="s">
        <v>12446</v>
      </c>
      <c r="C5886" s="404" t="s">
        <v>12447</v>
      </c>
      <c r="D5886" s="404" t="s">
        <v>12432</v>
      </c>
      <c r="E5886" s="404" t="s">
        <v>12433</v>
      </c>
      <c r="F5886" s="404" t="s">
        <v>3806</v>
      </c>
      <c r="G5886" s="367" t="s">
        <v>5185</v>
      </c>
      <c r="H5886" s="400" t="s">
        <v>5186</v>
      </c>
    </row>
    <row r="5887" spans="2:8" s="41" customFormat="1">
      <c r="B5887" s="403" t="s">
        <v>12448</v>
      </c>
      <c r="C5887" s="404" t="s">
        <v>12449</v>
      </c>
      <c r="D5887" s="404" t="s">
        <v>12432</v>
      </c>
      <c r="E5887" s="404" t="s">
        <v>12433</v>
      </c>
      <c r="F5887" s="404" t="s">
        <v>3806</v>
      </c>
      <c r="G5887" s="367" t="s">
        <v>5185</v>
      </c>
      <c r="H5887" s="400" t="s">
        <v>5186</v>
      </c>
    </row>
    <row r="5888" spans="2:8" s="41" customFormat="1">
      <c r="B5888" s="403" t="s">
        <v>12450</v>
      </c>
      <c r="C5888" s="404" t="s">
        <v>12451</v>
      </c>
      <c r="D5888" s="404" t="s">
        <v>12432</v>
      </c>
      <c r="E5888" s="404" t="s">
        <v>12433</v>
      </c>
      <c r="F5888" s="404" t="s">
        <v>3806</v>
      </c>
      <c r="G5888" s="367" t="s">
        <v>5185</v>
      </c>
      <c r="H5888" s="400" t="s">
        <v>5186</v>
      </c>
    </row>
    <row r="5889" spans="2:8" s="41" customFormat="1">
      <c r="B5889" s="403" t="s">
        <v>12452</v>
      </c>
      <c r="C5889" s="404" t="s">
        <v>12453</v>
      </c>
      <c r="D5889" s="404" t="s">
        <v>12432</v>
      </c>
      <c r="E5889" s="404" t="s">
        <v>12433</v>
      </c>
      <c r="F5889" s="404" t="s">
        <v>3806</v>
      </c>
      <c r="G5889" s="367" t="s">
        <v>5185</v>
      </c>
      <c r="H5889" s="400" t="s">
        <v>5186</v>
      </c>
    </row>
    <row r="5890" spans="2:8" s="41" customFormat="1">
      <c r="B5890" s="403" t="s">
        <v>12454</v>
      </c>
      <c r="C5890" s="404" t="s">
        <v>12455</v>
      </c>
      <c r="D5890" s="404" t="s">
        <v>12432</v>
      </c>
      <c r="E5890" s="404" t="s">
        <v>12433</v>
      </c>
      <c r="F5890" s="404" t="s">
        <v>3806</v>
      </c>
      <c r="G5890" s="367" t="s">
        <v>5185</v>
      </c>
      <c r="H5890" s="400" t="s">
        <v>5186</v>
      </c>
    </row>
    <row r="5891" spans="2:8" s="41" customFormat="1">
      <c r="B5891" s="403" t="s">
        <v>12456</v>
      </c>
      <c r="C5891" s="404" t="s">
        <v>12457</v>
      </c>
      <c r="D5891" s="404" t="s">
        <v>12432</v>
      </c>
      <c r="E5891" s="404" t="s">
        <v>12433</v>
      </c>
      <c r="F5891" s="404" t="s">
        <v>3806</v>
      </c>
      <c r="G5891" s="367" t="s">
        <v>5185</v>
      </c>
      <c r="H5891" s="400" t="s">
        <v>5186</v>
      </c>
    </row>
    <row r="5892" spans="2:8" s="41" customFormat="1">
      <c r="B5892" s="403" t="s">
        <v>12458</v>
      </c>
      <c r="C5892" s="404" t="s">
        <v>12459</v>
      </c>
      <c r="D5892" s="404" t="s">
        <v>12432</v>
      </c>
      <c r="E5892" s="404" t="s">
        <v>12433</v>
      </c>
      <c r="F5892" s="404" t="s">
        <v>3806</v>
      </c>
      <c r="G5892" s="367" t="s">
        <v>5185</v>
      </c>
      <c r="H5892" s="400" t="s">
        <v>5186</v>
      </c>
    </row>
    <row r="5893" spans="2:8" s="41" customFormat="1">
      <c r="B5893" s="403" t="s">
        <v>12460</v>
      </c>
      <c r="C5893" s="404" t="s">
        <v>12461</v>
      </c>
      <c r="D5893" s="404" t="s">
        <v>12432</v>
      </c>
      <c r="E5893" s="404" t="s">
        <v>12433</v>
      </c>
      <c r="F5893" s="404" t="s">
        <v>3806</v>
      </c>
      <c r="G5893" s="367" t="s">
        <v>5185</v>
      </c>
      <c r="H5893" s="400" t="s">
        <v>5186</v>
      </c>
    </row>
    <row r="5894" spans="2:8" s="41" customFormat="1">
      <c r="B5894" s="403" t="s">
        <v>12462</v>
      </c>
      <c r="C5894" s="404" t="s">
        <v>12463</v>
      </c>
      <c r="D5894" s="404" t="s">
        <v>12432</v>
      </c>
      <c r="E5894" s="404" t="s">
        <v>12433</v>
      </c>
      <c r="F5894" s="404" t="s">
        <v>3806</v>
      </c>
      <c r="G5894" s="367" t="s">
        <v>5185</v>
      </c>
      <c r="H5894" s="400" t="s">
        <v>5186</v>
      </c>
    </row>
    <row r="5895" spans="2:8" s="41" customFormat="1">
      <c r="B5895" s="403" t="s">
        <v>12464</v>
      </c>
      <c r="C5895" s="404" t="s">
        <v>12465</v>
      </c>
      <c r="D5895" s="404" t="s">
        <v>12432</v>
      </c>
      <c r="E5895" s="404" t="s">
        <v>12433</v>
      </c>
      <c r="F5895" s="404" t="s">
        <v>3806</v>
      </c>
      <c r="G5895" s="367" t="s">
        <v>5182</v>
      </c>
      <c r="H5895" s="400" t="s">
        <v>5108</v>
      </c>
    </row>
    <row r="5896" spans="2:8" s="41" customFormat="1">
      <c r="B5896" s="403" t="s">
        <v>12466</v>
      </c>
      <c r="C5896" s="404" t="s">
        <v>12467</v>
      </c>
      <c r="D5896" s="404" t="s">
        <v>12432</v>
      </c>
      <c r="E5896" s="404" t="s">
        <v>12433</v>
      </c>
      <c r="F5896" s="404" t="s">
        <v>3806</v>
      </c>
      <c r="G5896" s="367" t="s">
        <v>5182</v>
      </c>
      <c r="H5896" s="400" t="s">
        <v>5108</v>
      </c>
    </row>
    <row r="5897" spans="2:8" s="41" customFormat="1">
      <c r="B5897" s="403" t="s">
        <v>12468</v>
      </c>
      <c r="C5897" s="404" t="s">
        <v>12469</v>
      </c>
      <c r="D5897" s="404" t="s">
        <v>12432</v>
      </c>
      <c r="E5897" s="404" t="s">
        <v>12433</v>
      </c>
      <c r="F5897" s="404" t="s">
        <v>3806</v>
      </c>
      <c r="G5897" s="367" t="s">
        <v>5185</v>
      </c>
      <c r="H5897" s="400" t="s">
        <v>5186</v>
      </c>
    </row>
    <row r="5898" spans="2:8" s="41" customFormat="1">
      <c r="B5898" s="403" t="s">
        <v>12470</v>
      </c>
      <c r="C5898" s="404" t="s">
        <v>12471</v>
      </c>
      <c r="D5898" s="404" t="s">
        <v>12432</v>
      </c>
      <c r="E5898" s="404" t="s">
        <v>12433</v>
      </c>
      <c r="F5898" s="404" t="s">
        <v>3806</v>
      </c>
      <c r="G5898" s="367" t="s">
        <v>5185</v>
      </c>
      <c r="H5898" s="400" t="s">
        <v>5186</v>
      </c>
    </row>
    <row r="5899" spans="2:8" s="41" customFormat="1">
      <c r="B5899" s="403" t="s">
        <v>12472</v>
      </c>
      <c r="C5899" s="404" t="s">
        <v>12473</v>
      </c>
      <c r="D5899" s="404" t="s">
        <v>12432</v>
      </c>
      <c r="E5899" s="404" t="s">
        <v>12433</v>
      </c>
      <c r="F5899" s="404" t="s">
        <v>3806</v>
      </c>
      <c r="G5899" s="367" t="s">
        <v>5185</v>
      </c>
      <c r="H5899" s="400" t="s">
        <v>5186</v>
      </c>
    </row>
    <row r="5900" spans="2:8" s="41" customFormat="1">
      <c r="B5900" s="403" t="s">
        <v>12474</v>
      </c>
      <c r="C5900" s="404" t="s">
        <v>12475</v>
      </c>
      <c r="D5900" s="404" t="s">
        <v>12432</v>
      </c>
      <c r="E5900" s="404" t="s">
        <v>12433</v>
      </c>
      <c r="F5900" s="404" t="s">
        <v>3806</v>
      </c>
      <c r="G5900" s="367" t="s">
        <v>5107</v>
      </c>
      <c r="H5900" s="400" t="s">
        <v>5108</v>
      </c>
    </row>
    <row r="5901" spans="2:8" s="41" customFormat="1">
      <c r="B5901" s="403" t="s">
        <v>12476</v>
      </c>
      <c r="C5901" s="404" t="s">
        <v>12477</v>
      </c>
      <c r="D5901" s="404" t="s">
        <v>12432</v>
      </c>
      <c r="E5901" s="404" t="s">
        <v>12433</v>
      </c>
      <c r="F5901" s="404" t="s">
        <v>3806</v>
      </c>
      <c r="G5901" s="367" t="s">
        <v>5107</v>
      </c>
      <c r="H5901" s="400" t="s">
        <v>5108</v>
      </c>
    </row>
    <row r="5902" spans="2:8" s="41" customFormat="1">
      <c r="B5902" s="403" t="s">
        <v>12478</v>
      </c>
      <c r="C5902" s="404" t="s">
        <v>12479</v>
      </c>
      <c r="D5902" s="404" t="s">
        <v>12432</v>
      </c>
      <c r="E5902" s="404" t="s">
        <v>12433</v>
      </c>
      <c r="F5902" s="404" t="s">
        <v>3806</v>
      </c>
      <c r="G5902" s="367" t="s">
        <v>5107</v>
      </c>
      <c r="H5902" s="400" t="s">
        <v>5108</v>
      </c>
    </row>
    <row r="5903" spans="2:8" s="41" customFormat="1">
      <c r="B5903" s="403" t="s">
        <v>12480</v>
      </c>
      <c r="C5903" s="404" t="s">
        <v>12481</v>
      </c>
      <c r="D5903" s="404" t="s">
        <v>12432</v>
      </c>
      <c r="E5903" s="404" t="s">
        <v>12433</v>
      </c>
      <c r="F5903" s="404" t="s">
        <v>3806</v>
      </c>
      <c r="G5903" s="367" t="s">
        <v>5107</v>
      </c>
      <c r="H5903" s="400" t="s">
        <v>5108</v>
      </c>
    </row>
    <row r="5904" spans="2:8" s="41" customFormat="1">
      <c r="B5904" s="403" t="s">
        <v>12482</v>
      </c>
      <c r="C5904" s="404" t="s">
        <v>12483</v>
      </c>
      <c r="D5904" s="404" t="s">
        <v>12432</v>
      </c>
      <c r="E5904" s="404" t="s">
        <v>12433</v>
      </c>
      <c r="F5904" s="404" t="s">
        <v>3806</v>
      </c>
      <c r="G5904" s="367" t="s">
        <v>5107</v>
      </c>
      <c r="H5904" s="400" t="s">
        <v>5108</v>
      </c>
    </row>
    <row r="5905" spans="2:8" s="41" customFormat="1">
      <c r="B5905" s="403" t="s">
        <v>12484</v>
      </c>
      <c r="C5905" s="404" t="s">
        <v>12485</v>
      </c>
      <c r="D5905" s="404" t="s">
        <v>12432</v>
      </c>
      <c r="E5905" s="404" t="s">
        <v>12433</v>
      </c>
      <c r="F5905" s="404" t="s">
        <v>3806</v>
      </c>
      <c r="G5905" s="367" t="s">
        <v>5107</v>
      </c>
      <c r="H5905" s="400" t="s">
        <v>5108</v>
      </c>
    </row>
    <row r="5906" spans="2:8" s="41" customFormat="1">
      <c r="B5906" s="403" t="s">
        <v>12486</v>
      </c>
      <c r="C5906" s="404" t="s">
        <v>12487</v>
      </c>
      <c r="D5906" s="404" t="s">
        <v>12432</v>
      </c>
      <c r="E5906" s="404" t="s">
        <v>12433</v>
      </c>
      <c r="F5906" s="404" t="s">
        <v>3806</v>
      </c>
      <c r="G5906" s="367" t="s">
        <v>5107</v>
      </c>
      <c r="H5906" s="400" t="s">
        <v>5108</v>
      </c>
    </row>
    <row r="5907" spans="2:8" s="41" customFormat="1">
      <c r="B5907" s="403" t="s">
        <v>12488</v>
      </c>
      <c r="C5907" s="404" t="s">
        <v>12489</v>
      </c>
      <c r="D5907" s="404" t="s">
        <v>12432</v>
      </c>
      <c r="E5907" s="404" t="s">
        <v>12433</v>
      </c>
      <c r="F5907" s="404" t="s">
        <v>3806</v>
      </c>
      <c r="G5907" s="367" t="s">
        <v>5107</v>
      </c>
      <c r="H5907" s="400" t="s">
        <v>5108</v>
      </c>
    </row>
    <row r="5908" spans="2:8" s="41" customFormat="1">
      <c r="B5908" s="403" t="s">
        <v>12490</v>
      </c>
      <c r="C5908" s="404" t="s">
        <v>12491</v>
      </c>
      <c r="D5908" s="404" t="s">
        <v>12432</v>
      </c>
      <c r="E5908" s="404" t="s">
        <v>12433</v>
      </c>
      <c r="F5908" s="404" t="s">
        <v>3806</v>
      </c>
      <c r="G5908" s="367" t="s">
        <v>5107</v>
      </c>
      <c r="H5908" s="400" t="s">
        <v>5108</v>
      </c>
    </row>
    <row r="5909" spans="2:8" s="41" customFormat="1">
      <c r="B5909" s="403" t="s">
        <v>12492</v>
      </c>
      <c r="C5909" s="404" t="s">
        <v>12493</v>
      </c>
      <c r="D5909" s="404" t="s">
        <v>12432</v>
      </c>
      <c r="E5909" s="404" t="s">
        <v>12433</v>
      </c>
      <c r="F5909" s="404" t="s">
        <v>3806</v>
      </c>
      <c r="G5909" s="367" t="s">
        <v>5185</v>
      </c>
      <c r="H5909" s="400" t="s">
        <v>5186</v>
      </c>
    </row>
    <row r="5910" spans="2:8" s="41" customFormat="1">
      <c r="B5910" s="403" t="s">
        <v>12494</v>
      </c>
      <c r="C5910" s="404" t="s">
        <v>12495</v>
      </c>
      <c r="D5910" s="404" t="s">
        <v>12432</v>
      </c>
      <c r="E5910" s="404" t="s">
        <v>12433</v>
      </c>
      <c r="F5910" s="404" t="s">
        <v>3806</v>
      </c>
      <c r="G5910" s="367" t="s">
        <v>5185</v>
      </c>
      <c r="H5910" s="400" t="s">
        <v>5186</v>
      </c>
    </row>
    <row r="5911" spans="2:8" s="41" customFormat="1">
      <c r="B5911" s="403" t="s">
        <v>12496</v>
      </c>
      <c r="C5911" s="404" t="s">
        <v>12497</v>
      </c>
      <c r="D5911" s="404" t="s">
        <v>12432</v>
      </c>
      <c r="E5911" s="404" t="s">
        <v>12433</v>
      </c>
      <c r="F5911" s="404" t="s">
        <v>3806</v>
      </c>
      <c r="G5911" s="367" t="s">
        <v>5185</v>
      </c>
      <c r="H5911" s="400" t="s">
        <v>5186</v>
      </c>
    </row>
    <row r="5912" spans="2:8" s="41" customFormat="1">
      <c r="B5912" s="403" t="s">
        <v>12498</v>
      </c>
      <c r="C5912" s="404" t="s">
        <v>12499</v>
      </c>
      <c r="D5912" s="404" t="s">
        <v>12432</v>
      </c>
      <c r="E5912" s="404" t="s">
        <v>12433</v>
      </c>
      <c r="F5912" s="404" t="s">
        <v>3806</v>
      </c>
      <c r="G5912" s="367" t="s">
        <v>5185</v>
      </c>
      <c r="H5912" s="400" t="s">
        <v>5186</v>
      </c>
    </row>
    <row r="5913" spans="2:8" s="41" customFormat="1">
      <c r="B5913" s="403" t="s">
        <v>12500</v>
      </c>
      <c r="C5913" s="404" t="s">
        <v>12501</v>
      </c>
      <c r="D5913" s="404" t="s">
        <v>12432</v>
      </c>
      <c r="E5913" s="404" t="s">
        <v>12433</v>
      </c>
      <c r="F5913" s="404" t="s">
        <v>3806</v>
      </c>
      <c r="G5913" s="367" t="s">
        <v>5185</v>
      </c>
      <c r="H5913" s="400" t="s">
        <v>5186</v>
      </c>
    </row>
    <row r="5914" spans="2:8" s="41" customFormat="1">
      <c r="B5914" s="403" t="s">
        <v>12502</v>
      </c>
      <c r="C5914" s="404" t="s">
        <v>12503</v>
      </c>
      <c r="D5914" s="404" t="s">
        <v>12432</v>
      </c>
      <c r="E5914" s="404" t="s">
        <v>12433</v>
      </c>
      <c r="F5914" s="404" t="s">
        <v>3806</v>
      </c>
      <c r="G5914" s="367" t="s">
        <v>5185</v>
      </c>
      <c r="H5914" s="400" t="s">
        <v>5186</v>
      </c>
    </row>
    <row r="5915" spans="2:8" s="41" customFormat="1">
      <c r="B5915" s="403" t="s">
        <v>12504</v>
      </c>
      <c r="C5915" s="404" t="s">
        <v>12505</v>
      </c>
      <c r="D5915" s="404" t="s">
        <v>12432</v>
      </c>
      <c r="E5915" s="404" t="s">
        <v>12433</v>
      </c>
      <c r="F5915" s="404" t="s">
        <v>3806</v>
      </c>
      <c r="G5915" s="367" t="s">
        <v>5185</v>
      </c>
      <c r="H5915" s="400" t="s">
        <v>5186</v>
      </c>
    </row>
    <row r="5916" spans="2:8" s="41" customFormat="1">
      <c r="B5916" s="403" t="s">
        <v>12506</v>
      </c>
      <c r="C5916" s="404" t="s">
        <v>12507</v>
      </c>
      <c r="D5916" s="404" t="s">
        <v>12432</v>
      </c>
      <c r="E5916" s="404" t="s">
        <v>12433</v>
      </c>
      <c r="F5916" s="404" t="s">
        <v>3806</v>
      </c>
      <c r="G5916" s="367" t="s">
        <v>5185</v>
      </c>
      <c r="H5916" s="400" t="s">
        <v>5186</v>
      </c>
    </row>
    <row r="5917" spans="2:8" s="41" customFormat="1">
      <c r="B5917" s="403" t="s">
        <v>12508</v>
      </c>
      <c r="C5917" s="404" t="s">
        <v>12509</v>
      </c>
      <c r="D5917" s="404" t="s">
        <v>12432</v>
      </c>
      <c r="E5917" s="404" t="s">
        <v>12433</v>
      </c>
      <c r="F5917" s="404" t="s">
        <v>3806</v>
      </c>
      <c r="G5917" s="367" t="s">
        <v>5185</v>
      </c>
      <c r="H5917" s="400" t="s">
        <v>5186</v>
      </c>
    </row>
    <row r="5918" spans="2:8" s="41" customFormat="1">
      <c r="B5918" s="403" t="s">
        <v>12510</v>
      </c>
      <c r="C5918" s="404" t="s">
        <v>12511</v>
      </c>
      <c r="D5918" s="404" t="s">
        <v>12512</v>
      </c>
      <c r="E5918" s="404" t="s">
        <v>12513</v>
      </c>
      <c r="F5918" s="404" t="s">
        <v>6131</v>
      </c>
      <c r="G5918" s="367" t="s">
        <v>5185</v>
      </c>
      <c r="H5918" s="400" t="s">
        <v>5186</v>
      </c>
    </row>
    <row r="5919" spans="2:8" s="41" customFormat="1">
      <c r="B5919" s="403" t="s">
        <v>12514</v>
      </c>
      <c r="C5919" s="404" t="s">
        <v>12515</v>
      </c>
      <c r="D5919" s="404" t="s">
        <v>12512</v>
      </c>
      <c r="E5919" s="404" t="s">
        <v>12513</v>
      </c>
      <c r="F5919" s="404" t="s">
        <v>6131</v>
      </c>
      <c r="G5919" s="367" t="s">
        <v>5185</v>
      </c>
      <c r="H5919" s="400" t="s">
        <v>5186</v>
      </c>
    </row>
    <row r="5920" spans="2:8" s="41" customFormat="1">
      <c r="B5920" s="403" t="s">
        <v>12516</v>
      </c>
      <c r="C5920" s="404" t="s">
        <v>12517</v>
      </c>
      <c r="D5920" s="404" t="s">
        <v>12512</v>
      </c>
      <c r="E5920" s="404" t="s">
        <v>12513</v>
      </c>
      <c r="F5920" s="404" t="s">
        <v>6131</v>
      </c>
      <c r="G5920" s="367" t="s">
        <v>5182</v>
      </c>
      <c r="H5920" s="400" t="s">
        <v>5108</v>
      </c>
    </row>
    <row r="5921" spans="2:8" s="41" customFormat="1">
      <c r="B5921" s="403" t="s">
        <v>12518</v>
      </c>
      <c r="C5921" s="404" t="s">
        <v>12519</v>
      </c>
      <c r="D5921" s="404" t="s">
        <v>12512</v>
      </c>
      <c r="E5921" s="404" t="s">
        <v>12513</v>
      </c>
      <c r="F5921" s="404" t="s">
        <v>6131</v>
      </c>
      <c r="G5921" s="367" t="s">
        <v>5182</v>
      </c>
      <c r="H5921" s="400" t="s">
        <v>5108</v>
      </c>
    </row>
    <row r="5922" spans="2:8" s="41" customFormat="1">
      <c r="B5922" s="403" t="s">
        <v>12520</v>
      </c>
      <c r="C5922" s="404" t="s">
        <v>12521</v>
      </c>
      <c r="D5922" s="404" t="s">
        <v>12512</v>
      </c>
      <c r="E5922" s="404" t="s">
        <v>12513</v>
      </c>
      <c r="F5922" s="404" t="s">
        <v>6131</v>
      </c>
      <c r="G5922" s="367" t="s">
        <v>5185</v>
      </c>
      <c r="H5922" s="400" t="s">
        <v>5186</v>
      </c>
    </row>
    <row r="5923" spans="2:8" s="41" customFormat="1">
      <c r="B5923" s="403" t="s">
        <v>12522</v>
      </c>
      <c r="C5923" s="404" t="s">
        <v>12523</v>
      </c>
      <c r="D5923" s="404" t="s">
        <v>12512</v>
      </c>
      <c r="E5923" s="404" t="s">
        <v>12513</v>
      </c>
      <c r="F5923" s="404" t="s">
        <v>6131</v>
      </c>
      <c r="G5923" s="367" t="s">
        <v>5185</v>
      </c>
      <c r="H5923" s="400" t="s">
        <v>5186</v>
      </c>
    </row>
    <row r="5924" spans="2:8" s="41" customFormat="1">
      <c r="B5924" s="403" t="s">
        <v>12524</v>
      </c>
      <c r="C5924" s="404" t="s">
        <v>12525</v>
      </c>
      <c r="D5924" s="404" t="s">
        <v>12512</v>
      </c>
      <c r="E5924" s="404" t="s">
        <v>12513</v>
      </c>
      <c r="F5924" s="404" t="s">
        <v>6131</v>
      </c>
      <c r="G5924" s="367" t="s">
        <v>5182</v>
      </c>
      <c r="H5924" s="400" t="s">
        <v>5108</v>
      </c>
    </row>
    <row r="5925" spans="2:8" s="41" customFormat="1">
      <c r="B5925" s="403" t="s">
        <v>12526</v>
      </c>
      <c r="C5925" s="404" t="s">
        <v>12527</v>
      </c>
      <c r="D5925" s="404" t="s">
        <v>12512</v>
      </c>
      <c r="E5925" s="404" t="s">
        <v>12513</v>
      </c>
      <c r="F5925" s="404" t="s">
        <v>6131</v>
      </c>
      <c r="G5925" s="367" t="s">
        <v>5182</v>
      </c>
      <c r="H5925" s="400" t="s">
        <v>5108</v>
      </c>
    </row>
    <row r="5926" spans="2:8" s="41" customFormat="1">
      <c r="B5926" s="403" t="s">
        <v>12528</v>
      </c>
      <c r="C5926" s="404" t="s">
        <v>12529</v>
      </c>
      <c r="D5926" s="404" t="s">
        <v>12512</v>
      </c>
      <c r="E5926" s="404" t="s">
        <v>12513</v>
      </c>
      <c r="F5926" s="404" t="s">
        <v>6131</v>
      </c>
      <c r="G5926" s="367" t="s">
        <v>5185</v>
      </c>
      <c r="H5926" s="400" t="s">
        <v>5186</v>
      </c>
    </row>
    <row r="5927" spans="2:8" s="41" customFormat="1">
      <c r="B5927" s="403" t="s">
        <v>12530</v>
      </c>
      <c r="C5927" s="404" t="s">
        <v>12531</v>
      </c>
      <c r="D5927" s="404" t="s">
        <v>12512</v>
      </c>
      <c r="E5927" s="404" t="s">
        <v>12513</v>
      </c>
      <c r="F5927" s="404" t="s">
        <v>6131</v>
      </c>
      <c r="G5927" s="367" t="s">
        <v>5185</v>
      </c>
      <c r="H5927" s="400" t="s">
        <v>5186</v>
      </c>
    </row>
    <row r="5928" spans="2:8" s="41" customFormat="1">
      <c r="B5928" s="403" t="s">
        <v>12532</v>
      </c>
      <c r="C5928" s="404" t="s">
        <v>12533</v>
      </c>
      <c r="D5928" s="404" t="s">
        <v>12512</v>
      </c>
      <c r="E5928" s="404" t="s">
        <v>12513</v>
      </c>
      <c r="F5928" s="404" t="s">
        <v>6131</v>
      </c>
      <c r="G5928" s="367" t="s">
        <v>5185</v>
      </c>
      <c r="H5928" s="400" t="s">
        <v>5186</v>
      </c>
    </row>
    <row r="5929" spans="2:8" s="41" customFormat="1">
      <c r="B5929" s="403" t="s">
        <v>12534</v>
      </c>
      <c r="C5929" s="404" t="s">
        <v>12535</v>
      </c>
      <c r="D5929" s="404" t="s">
        <v>12512</v>
      </c>
      <c r="E5929" s="404" t="s">
        <v>12513</v>
      </c>
      <c r="F5929" s="404" t="s">
        <v>6131</v>
      </c>
      <c r="G5929" s="367" t="s">
        <v>5185</v>
      </c>
      <c r="H5929" s="400" t="s">
        <v>5186</v>
      </c>
    </row>
    <row r="5930" spans="2:8" s="41" customFormat="1">
      <c r="B5930" s="403" t="s">
        <v>12536</v>
      </c>
      <c r="C5930" s="404" t="s">
        <v>12537</v>
      </c>
      <c r="D5930" s="404" t="s">
        <v>12512</v>
      </c>
      <c r="E5930" s="404" t="s">
        <v>12513</v>
      </c>
      <c r="F5930" s="404" t="s">
        <v>6131</v>
      </c>
      <c r="G5930" s="367" t="s">
        <v>5185</v>
      </c>
      <c r="H5930" s="400" t="s">
        <v>5186</v>
      </c>
    </row>
    <row r="5931" spans="2:8" s="41" customFormat="1">
      <c r="B5931" s="403" t="s">
        <v>12538</v>
      </c>
      <c r="C5931" s="404" t="s">
        <v>12539</v>
      </c>
      <c r="D5931" s="404" t="s">
        <v>12512</v>
      </c>
      <c r="E5931" s="404" t="s">
        <v>12513</v>
      </c>
      <c r="F5931" s="404" t="s">
        <v>6131</v>
      </c>
      <c r="G5931" s="367" t="s">
        <v>5182</v>
      </c>
      <c r="H5931" s="400" t="s">
        <v>5108</v>
      </c>
    </row>
    <row r="5932" spans="2:8" s="41" customFormat="1">
      <c r="B5932" s="403" t="s">
        <v>12540</v>
      </c>
      <c r="C5932" s="404" t="s">
        <v>12541</v>
      </c>
      <c r="D5932" s="404" t="s">
        <v>12542</v>
      </c>
      <c r="E5932" s="404" t="s">
        <v>12543</v>
      </c>
      <c r="F5932" s="404" t="s">
        <v>6131</v>
      </c>
      <c r="G5932" s="367" t="s">
        <v>5185</v>
      </c>
      <c r="H5932" s="400" t="s">
        <v>5186</v>
      </c>
    </row>
    <row r="5933" spans="2:8" s="41" customFormat="1">
      <c r="B5933" s="403" t="s">
        <v>12544</v>
      </c>
      <c r="C5933" s="404" t="s">
        <v>12545</v>
      </c>
      <c r="D5933" s="404" t="s">
        <v>12542</v>
      </c>
      <c r="E5933" s="404" t="s">
        <v>12543</v>
      </c>
      <c r="F5933" s="404" t="s">
        <v>6131</v>
      </c>
      <c r="G5933" s="367" t="s">
        <v>5185</v>
      </c>
      <c r="H5933" s="400" t="s">
        <v>5186</v>
      </c>
    </row>
    <row r="5934" spans="2:8" s="41" customFormat="1">
      <c r="B5934" s="403" t="s">
        <v>12546</v>
      </c>
      <c r="C5934" s="404" t="s">
        <v>12547</v>
      </c>
      <c r="D5934" s="404" t="s">
        <v>12542</v>
      </c>
      <c r="E5934" s="404" t="s">
        <v>12543</v>
      </c>
      <c r="F5934" s="404" t="s">
        <v>6131</v>
      </c>
      <c r="G5934" s="367" t="s">
        <v>5185</v>
      </c>
      <c r="H5934" s="400" t="s">
        <v>5186</v>
      </c>
    </row>
    <row r="5935" spans="2:8" s="41" customFormat="1">
      <c r="B5935" s="403" t="s">
        <v>12548</v>
      </c>
      <c r="C5935" s="404" t="s">
        <v>12549</v>
      </c>
      <c r="D5935" s="404" t="s">
        <v>12542</v>
      </c>
      <c r="E5935" s="404" t="s">
        <v>12543</v>
      </c>
      <c r="F5935" s="404" t="s">
        <v>6131</v>
      </c>
      <c r="G5935" s="367" t="s">
        <v>5182</v>
      </c>
      <c r="H5935" s="400" t="s">
        <v>5108</v>
      </c>
    </row>
    <row r="5936" spans="2:8" s="41" customFormat="1">
      <c r="B5936" s="403" t="s">
        <v>12550</v>
      </c>
      <c r="C5936" s="404" t="s">
        <v>12551</v>
      </c>
      <c r="D5936" s="404" t="s">
        <v>12542</v>
      </c>
      <c r="E5936" s="404" t="s">
        <v>12543</v>
      </c>
      <c r="F5936" s="404" t="s">
        <v>6131</v>
      </c>
      <c r="G5936" s="367" t="s">
        <v>5182</v>
      </c>
      <c r="H5936" s="400" t="s">
        <v>5108</v>
      </c>
    </row>
    <row r="5937" spans="2:8" s="41" customFormat="1">
      <c r="B5937" s="403" t="s">
        <v>12552</v>
      </c>
      <c r="C5937" s="404" t="s">
        <v>12553</v>
      </c>
      <c r="D5937" s="404" t="s">
        <v>12542</v>
      </c>
      <c r="E5937" s="404" t="s">
        <v>12543</v>
      </c>
      <c r="F5937" s="404" t="s">
        <v>6131</v>
      </c>
      <c r="G5937" s="367" t="s">
        <v>5185</v>
      </c>
      <c r="H5937" s="400" t="s">
        <v>5186</v>
      </c>
    </row>
    <row r="5938" spans="2:8" s="41" customFormat="1">
      <c r="B5938" s="403" t="s">
        <v>12554</v>
      </c>
      <c r="C5938" s="404" t="s">
        <v>12555</v>
      </c>
      <c r="D5938" s="404" t="s">
        <v>12542</v>
      </c>
      <c r="E5938" s="404" t="s">
        <v>12543</v>
      </c>
      <c r="F5938" s="404" t="s">
        <v>6131</v>
      </c>
      <c r="G5938" s="367" t="s">
        <v>5185</v>
      </c>
      <c r="H5938" s="400" t="s">
        <v>5186</v>
      </c>
    </row>
    <row r="5939" spans="2:8" s="41" customFormat="1">
      <c r="B5939" s="403" t="s">
        <v>12556</v>
      </c>
      <c r="C5939" s="404" t="s">
        <v>12557</v>
      </c>
      <c r="D5939" s="404" t="s">
        <v>12542</v>
      </c>
      <c r="E5939" s="404" t="s">
        <v>12543</v>
      </c>
      <c r="F5939" s="404" t="s">
        <v>6131</v>
      </c>
      <c r="G5939" s="367" t="s">
        <v>5107</v>
      </c>
      <c r="H5939" s="400" t="s">
        <v>5108</v>
      </c>
    </row>
    <row r="5940" spans="2:8" s="41" customFormat="1">
      <c r="B5940" s="403" t="s">
        <v>12558</v>
      </c>
      <c r="C5940" s="404" t="s">
        <v>12559</v>
      </c>
      <c r="D5940" s="404" t="s">
        <v>12542</v>
      </c>
      <c r="E5940" s="404" t="s">
        <v>12543</v>
      </c>
      <c r="F5940" s="404" t="s">
        <v>6131</v>
      </c>
      <c r="G5940" s="367" t="s">
        <v>5107</v>
      </c>
      <c r="H5940" s="400" t="s">
        <v>5108</v>
      </c>
    </row>
    <row r="5941" spans="2:8" s="41" customFormat="1">
      <c r="B5941" s="403" t="s">
        <v>12560</v>
      </c>
      <c r="C5941" s="404" t="s">
        <v>12561</v>
      </c>
      <c r="D5941" s="404" t="s">
        <v>12542</v>
      </c>
      <c r="E5941" s="404" t="s">
        <v>12543</v>
      </c>
      <c r="F5941" s="404" t="s">
        <v>6131</v>
      </c>
      <c r="G5941" s="367" t="s">
        <v>5107</v>
      </c>
      <c r="H5941" s="400" t="s">
        <v>5108</v>
      </c>
    </row>
    <row r="5942" spans="2:8" s="41" customFormat="1">
      <c r="B5942" s="403" t="s">
        <v>12562</v>
      </c>
      <c r="C5942" s="404" t="s">
        <v>12563</v>
      </c>
      <c r="D5942" s="404" t="s">
        <v>12542</v>
      </c>
      <c r="E5942" s="404" t="s">
        <v>12543</v>
      </c>
      <c r="F5942" s="404" t="s">
        <v>6131</v>
      </c>
      <c r="G5942" s="367" t="s">
        <v>5107</v>
      </c>
      <c r="H5942" s="400" t="s">
        <v>5108</v>
      </c>
    </row>
    <row r="5943" spans="2:8" s="41" customFormat="1">
      <c r="B5943" s="403" t="s">
        <v>12564</v>
      </c>
      <c r="C5943" s="404" t="s">
        <v>12565</v>
      </c>
      <c r="D5943" s="404" t="s">
        <v>12542</v>
      </c>
      <c r="E5943" s="404" t="s">
        <v>12543</v>
      </c>
      <c r="F5943" s="404" t="s">
        <v>6131</v>
      </c>
      <c r="G5943" s="367" t="s">
        <v>5185</v>
      </c>
      <c r="H5943" s="400" t="s">
        <v>5186</v>
      </c>
    </row>
    <row r="5944" spans="2:8" s="41" customFormat="1">
      <c r="B5944" s="403" t="s">
        <v>12566</v>
      </c>
      <c r="C5944" s="404" t="s">
        <v>12567</v>
      </c>
      <c r="D5944" s="404" t="s">
        <v>12542</v>
      </c>
      <c r="E5944" s="404" t="s">
        <v>12543</v>
      </c>
      <c r="F5944" s="404" t="s">
        <v>6131</v>
      </c>
      <c r="G5944" s="367" t="s">
        <v>5107</v>
      </c>
      <c r="H5944" s="400" t="s">
        <v>5108</v>
      </c>
    </row>
    <row r="5945" spans="2:8" s="41" customFormat="1">
      <c r="B5945" s="403" t="s">
        <v>12568</v>
      </c>
      <c r="C5945" s="404" t="s">
        <v>12569</v>
      </c>
      <c r="D5945" s="404" t="s">
        <v>12542</v>
      </c>
      <c r="E5945" s="404" t="s">
        <v>12543</v>
      </c>
      <c r="F5945" s="404" t="s">
        <v>6131</v>
      </c>
      <c r="G5945" s="367" t="s">
        <v>5185</v>
      </c>
      <c r="H5945" s="400" t="s">
        <v>5186</v>
      </c>
    </row>
    <row r="5946" spans="2:8" s="41" customFormat="1">
      <c r="B5946" s="403" t="s">
        <v>12570</v>
      </c>
      <c r="C5946" s="404" t="s">
        <v>12571</v>
      </c>
      <c r="D5946" s="404" t="s">
        <v>12572</v>
      </c>
      <c r="E5946" s="404" t="s">
        <v>12573</v>
      </c>
      <c r="F5946" s="404" t="s">
        <v>6131</v>
      </c>
      <c r="G5946" s="367" t="s">
        <v>5185</v>
      </c>
      <c r="H5946" s="400" t="s">
        <v>5186</v>
      </c>
    </row>
    <row r="5947" spans="2:8" s="41" customFormat="1">
      <c r="B5947" s="403" t="s">
        <v>12574</v>
      </c>
      <c r="C5947" s="404" t="s">
        <v>12575</v>
      </c>
      <c r="D5947" s="404" t="s">
        <v>12572</v>
      </c>
      <c r="E5947" s="404" t="s">
        <v>12573</v>
      </c>
      <c r="F5947" s="404" t="s">
        <v>6131</v>
      </c>
      <c r="G5947" s="367" t="s">
        <v>5185</v>
      </c>
      <c r="H5947" s="400" t="s">
        <v>5186</v>
      </c>
    </row>
    <row r="5948" spans="2:8" s="41" customFormat="1">
      <c r="B5948" s="403" t="s">
        <v>12576</v>
      </c>
      <c r="C5948" s="404" t="s">
        <v>12577</v>
      </c>
      <c r="D5948" s="404" t="s">
        <v>12572</v>
      </c>
      <c r="E5948" s="404" t="s">
        <v>12573</v>
      </c>
      <c r="F5948" s="404" t="s">
        <v>6131</v>
      </c>
      <c r="G5948" s="367" t="s">
        <v>5185</v>
      </c>
      <c r="H5948" s="400" t="s">
        <v>5186</v>
      </c>
    </row>
    <row r="5949" spans="2:8" s="41" customFormat="1">
      <c r="B5949" s="403" t="s">
        <v>12578</v>
      </c>
      <c r="C5949" s="404" t="s">
        <v>12579</v>
      </c>
      <c r="D5949" s="404" t="s">
        <v>12572</v>
      </c>
      <c r="E5949" s="404" t="s">
        <v>12573</v>
      </c>
      <c r="F5949" s="404" t="s">
        <v>6131</v>
      </c>
      <c r="G5949" s="367" t="s">
        <v>5185</v>
      </c>
      <c r="H5949" s="400" t="s">
        <v>5186</v>
      </c>
    </row>
    <row r="5950" spans="2:8" s="41" customFormat="1">
      <c r="B5950" s="403" t="s">
        <v>12580</v>
      </c>
      <c r="C5950" s="404" t="s">
        <v>12581</v>
      </c>
      <c r="D5950" s="404" t="s">
        <v>12572</v>
      </c>
      <c r="E5950" s="404" t="s">
        <v>12573</v>
      </c>
      <c r="F5950" s="404" t="s">
        <v>6131</v>
      </c>
      <c r="G5950" s="367" t="s">
        <v>5185</v>
      </c>
      <c r="H5950" s="400" t="s">
        <v>5186</v>
      </c>
    </row>
    <row r="5951" spans="2:8" s="41" customFormat="1">
      <c r="B5951" s="403" t="s">
        <v>12582</v>
      </c>
      <c r="C5951" s="404" t="s">
        <v>12583</v>
      </c>
      <c r="D5951" s="404" t="s">
        <v>12572</v>
      </c>
      <c r="E5951" s="404" t="s">
        <v>12573</v>
      </c>
      <c r="F5951" s="404" t="s">
        <v>6131</v>
      </c>
      <c r="G5951" s="367" t="s">
        <v>5185</v>
      </c>
      <c r="H5951" s="400" t="s">
        <v>5186</v>
      </c>
    </row>
    <row r="5952" spans="2:8" s="41" customFormat="1">
      <c r="B5952" s="403" t="s">
        <v>12584</v>
      </c>
      <c r="C5952" s="404" t="s">
        <v>12585</v>
      </c>
      <c r="D5952" s="404" t="s">
        <v>12572</v>
      </c>
      <c r="E5952" s="404" t="s">
        <v>12573</v>
      </c>
      <c r="F5952" s="404" t="s">
        <v>6131</v>
      </c>
      <c r="G5952" s="367" t="s">
        <v>5185</v>
      </c>
      <c r="H5952" s="400" t="s">
        <v>5186</v>
      </c>
    </row>
    <row r="5953" spans="2:8" s="41" customFormat="1">
      <c r="B5953" s="403" t="s">
        <v>12586</v>
      </c>
      <c r="C5953" s="404" t="s">
        <v>12587</v>
      </c>
      <c r="D5953" s="404" t="s">
        <v>12572</v>
      </c>
      <c r="E5953" s="404" t="s">
        <v>12573</v>
      </c>
      <c r="F5953" s="404" t="s">
        <v>6131</v>
      </c>
      <c r="G5953" s="367" t="s">
        <v>5185</v>
      </c>
      <c r="H5953" s="400" t="s">
        <v>5186</v>
      </c>
    </row>
    <row r="5954" spans="2:8" s="41" customFormat="1">
      <c r="B5954" s="403" t="s">
        <v>12588</v>
      </c>
      <c r="C5954" s="404" t="s">
        <v>12589</v>
      </c>
      <c r="D5954" s="404" t="s">
        <v>12572</v>
      </c>
      <c r="E5954" s="404" t="s">
        <v>12573</v>
      </c>
      <c r="F5954" s="404" t="s">
        <v>6131</v>
      </c>
      <c r="G5954" s="367" t="s">
        <v>5185</v>
      </c>
      <c r="H5954" s="400" t="s">
        <v>5186</v>
      </c>
    </row>
    <row r="5955" spans="2:8" s="41" customFormat="1">
      <c r="B5955" s="403" t="s">
        <v>12590</v>
      </c>
      <c r="C5955" s="404" t="s">
        <v>12591</v>
      </c>
      <c r="D5955" s="404" t="s">
        <v>12572</v>
      </c>
      <c r="E5955" s="404" t="s">
        <v>12573</v>
      </c>
      <c r="F5955" s="404" t="s">
        <v>6131</v>
      </c>
      <c r="G5955" s="367" t="s">
        <v>5185</v>
      </c>
      <c r="H5955" s="400" t="s">
        <v>5186</v>
      </c>
    </row>
    <row r="5956" spans="2:8" s="41" customFormat="1">
      <c r="B5956" s="403" t="s">
        <v>12592</v>
      </c>
      <c r="C5956" s="404" t="s">
        <v>12593</v>
      </c>
      <c r="D5956" s="404" t="s">
        <v>12572</v>
      </c>
      <c r="E5956" s="404" t="s">
        <v>12573</v>
      </c>
      <c r="F5956" s="404" t="s">
        <v>6131</v>
      </c>
      <c r="G5956" s="367" t="s">
        <v>5107</v>
      </c>
      <c r="H5956" s="400" t="s">
        <v>5108</v>
      </c>
    </row>
    <row r="5957" spans="2:8" s="41" customFormat="1">
      <c r="B5957" s="403" t="s">
        <v>12594</v>
      </c>
      <c r="C5957" s="404" t="s">
        <v>12595</v>
      </c>
      <c r="D5957" s="404" t="s">
        <v>12572</v>
      </c>
      <c r="E5957" s="404" t="s">
        <v>12573</v>
      </c>
      <c r="F5957" s="404" t="s">
        <v>6131</v>
      </c>
      <c r="G5957" s="367" t="s">
        <v>5107</v>
      </c>
      <c r="H5957" s="400" t="s">
        <v>5108</v>
      </c>
    </row>
    <row r="5958" spans="2:8" s="41" customFormat="1">
      <c r="B5958" s="403" t="s">
        <v>12596</v>
      </c>
      <c r="C5958" s="404" t="s">
        <v>12597</v>
      </c>
      <c r="D5958" s="404" t="s">
        <v>12572</v>
      </c>
      <c r="E5958" s="404" t="s">
        <v>12573</v>
      </c>
      <c r="F5958" s="404" t="s">
        <v>6131</v>
      </c>
      <c r="G5958" s="367" t="s">
        <v>5107</v>
      </c>
      <c r="H5958" s="400" t="s">
        <v>5108</v>
      </c>
    </row>
    <row r="5959" spans="2:8" s="41" customFormat="1">
      <c r="B5959" s="403" t="s">
        <v>12598</v>
      </c>
      <c r="C5959" s="404" t="s">
        <v>12599</v>
      </c>
      <c r="D5959" s="404" t="s">
        <v>12572</v>
      </c>
      <c r="E5959" s="404" t="s">
        <v>12573</v>
      </c>
      <c r="F5959" s="404" t="s">
        <v>6131</v>
      </c>
      <c r="G5959" s="367" t="s">
        <v>5107</v>
      </c>
      <c r="H5959" s="400" t="s">
        <v>5108</v>
      </c>
    </row>
    <row r="5960" spans="2:8" s="41" customFormat="1">
      <c r="B5960" s="403" t="s">
        <v>12600</v>
      </c>
      <c r="C5960" s="404" t="s">
        <v>12601</v>
      </c>
      <c r="D5960" s="404" t="s">
        <v>12572</v>
      </c>
      <c r="E5960" s="404" t="s">
        <v>12573</v>
      </c>
      <c r="F5960" s="404" t="s">
        <v>6131</v>
      </c>
      <c r="G5960" s="367" t="s">
        <v>5107</v>
      </c>
      <c r="H5960" s="400" t="s">
        <v>5108</v>
      </c>
    </row>
    <row r="5961" spans="2:8" s="41" customFormat="1">
      <c r="B5961" s="403" t="s">
        <v>12602</v>
      </c>
      <c r="C5961" s="404" t="s">
        <v>12603</v>
      </c>
      <c r="D5961" s="404" t="s">
        <v>12572</v>
      </c>
      <c r="E5961" s="404" t="s">
        <v>12573</v>
      </c>
      <c r="F5961" s="404" t="s">
        <v>6131</v>
      </c>
      <c r="G5961" s="367" t="s">
        <v>5107</v>
      </c>
      <c r="H5961" s="400" t="s">
        <v>5108</v>
      </c>
    </row>
    <row r="5962" spans="2:8" s="41" customFormat="1">
      <c r="B5962" s="403" t="s">
        <v>12604</v>
      </c>
      <c r="C5962" s="404" t="s">
        <v>12605</v>
      </c>
      <c r="D5962" s="404" t="s">
        <v>12572</v>
      </c>
      <c r="E5962" s="404" t="s">
        <v>12573</v>
      </c>
      <c r="F5962" s="404" t="s">
        <v>6131</v>
      </c>
      <c r="G5962" s="367" t="s">
        <v>5185</v>
      </c>
      <c r="H5962" s="400" t="s">
        <v>5186</v>
      </c>
    </row>
    <row r="5963" spans="2:8" s="41" customFormat="1">
      <c r="B5963" s="403" t="s">
        <v>12606</v>
      </c>
      <c r="C5963" s="404" t="s">
        <v>12607</v>
      </c>
      <c r="D5963" s="404" t="s">
        <v>12572</v>
      </c>
      <c r="E5963" s="404" t="s">
        <v>12573</v>
      </c>
      <c r="F5963" s="404" t="s">
        <v>6131</v>
      </c>
      <c r="G5963" s="367" t="s">
        <v>5107</v>
      </c>
      <c r="H5963" s="400" t="s">
        <v>5108</v>
      </c>
    </row>
    <row r="5964" spans="2:8" s="41" customFormat="1">
      <c r="B5964" s="403" t="s">
        <v>12608</v>
      </c>
      <c r="C5964" s="404" t="s">
        <v>12609</v>
      </c>
      <c r="D5964" s="404" t="s">
        <v>12572</v>
      </c>
      <c r="E5964" s="404" t="s">
        <v>12573</v>
      </c>
      <c r="F5964" s="404" t="s">
        <v>6131</v>
      </c>
      <c r="G5964" s="367" t="s">
        <v>5185</v>
      </c>
      <c r="H5964" s="400" t="s">
        <v>5186</v>
      </c>
    </row>
    <row r="5965" spans="2:8" s="41" customFormat="1">
      <c r="B5965" s="403" t="s">
        <v>12610</v>
      </c>
      <c r="C5965" s="404" t="s">
        <v>12611</v>
      </c>
      <c r="D5965" s="404" t="s">
        <v>12572</v>
      </c>
      <c r="E5965" s="404" t="s">
        <v>12573</v>
      </c>
      <c r="F5965" s="404" t="s">
        <v>6131</v>
      </c>
      <c r="G5965" s="367" t="s">
        <v>5185</v>
      </c>
      <c r="H5965" s="400" t="s">
        <v>5186</v>
      </c>
    </row>
    <row r="5966" spans="2:8" s="41" customFormat="1">
      <c r="B5966" s="403" t="s">
        <v>12612</v>
      </c>
      <c r="C5966" s="404" t="s">
        <v>12613</v>
      </c>
      <c r="D5966" s="404" t="s">
        <v>12572</v>
      </c>
      <c r="E5966" s="404" t="s">
        <v>12573</v>
      </c>
      <c r="F5966" s="404" t="s">
        <v>6131</v>
      </c>
      <c r="G5966" s="367" t="s">
        <v>5185</v>
      </c>
      <c r="H5966" s="400" t="s">
        <v>5186</v>
      </c>
    </row>
    <row r="5967" spans="2:8" s="41" customFormat="1">
      <c r="B5967" s="403" t="s">
        <v>12614</v>
      </c>
      <c r="C5967" s="404" t="s">
        <v>12615</v>
      </c>
      <c r="D5967" s="404" t="s">
        <v>12572</v>
      </c>
      <c r="E5967" s="404" t="s">
        <v>12573</v>
      </c>
      <c r="F5967" s="404" t="s">
        <v>6131</v>
      </c>
      <c r="G5967" s="367" t="s">
        <v>5185</v>
      </c>
      <c r="H5967" s="400" t="s">
        <v>5186</v>
      </c>
    </row>
    <row r="5968" spans="2:8" s="41" customFormat="1">
      <c r="B5968" s="403" t="s">
        <v>12616</v>
      </c>
      <c r="C5968" s="404" t="s">
        <v>12617</v>
      </c>
      <c r="D5968" s="404" t="s">
        <v>12572</v>
      </c>
      <c r="E5968" s="404" t="s">
        <v>12573</v>
      </c>
      <c r="F5968" s="404" t="s">
        <v>6131</v>
      </c>
      <c r="G5968" s="367" t="s">
        <v>5185</v>
      </c>
      <c r="H5968" s="400" t="s">
        <v>5186</v>
      </c>
    </row>
    <row r="5969" spans="2:8" s="41" customFormat="1">
      <c r="B5969" s="403" t="s">
        <v>12618</v>
      </c>
      <c r="C5969" s="404" t="s">
        <v>12619</v>
      </c>
      <c r="D5969" s="404" t="s">
        <v>12572</v>
      </c>
      <c r="E5969" s="404" t="s">
        <v>12573</v>
      </c>
      <c r="F5969" s="404" t="s">
        <v>6131</v>
      </c>
      <c r="G5969" s="367" t="s">
        <v>5185</v>
      </c>
      <c r="H5969" s="400" t="s">
        <v>5186</v>
      </c>
    </row>
    <row r="5970" spans="2:8" s="41" customFormat="1">
      <c r="B5970" s="403" t="s">
        <v>12620</v>
      </c>
      <c r="C5970" s="404" t="s">
        <v>12621</v>
      </c>
      <c r="D5970" s="404" t="s">
        <v>12622</v>
      </c>
      <c r="E5970" s="404" t="s">
        <v>12623</v>
      </c>
      <c r="F5970" s="404" t="s">
        <v>6131</v>
      </c>
      <c r="G5970" s="367" t="s">
        <v>5185</v>
      </c>
      <c r="H5970" s="400" t="s">
        <v>5186</v>
      </c>
    </row>
    <row r="5971" spans="2:8" s="41" customFormat="1">
      <c r="B5971" s="403" t="s">
        <v>12624</v>
      </c>
      <c r="C5971" s="404" t="s">
        <v>12625</v>
      </c>
      <c r="D5971" s="404" t="s">
        <v>12622</v>
      </c>
      <c r="E5971" s="404" t="s">
        <v>12623</v>
      </c>
      <c r="F5971" s="404" t="s">
        <v>6131</v>
      </c>
      <c r="G5971" s="367" t="s">
        <v>5185</v>
      </c>
      <c r="H5971" s="400" t="s">
        <v>5186</v>
      </c>
    </row>
    <row r="5972" spans="2:8" s="41" customFormat="1">
      <c r="B5972" s="403" t="s">
        <v>12626</v>
      </c>
      <c r="C5972" s="404" t="s">
        <v>12627</v>
      </c>
      <c r="D5972" s="404" t="s">
        <v>12622</v>
      </c>
      <c r="E5972" s="404" t="s">
        <v>12623</v>
      </c>
      <c r="F5972" s="404" t="s">
        <v>6131</v>
      </c>
      <c r="G5972" s="367" t="s">
        <v>5185</v>
      </c>
      <c r="H5972" s="400" t="s">
        <v>5186</v>
      </c>
    </row>
    <row r="5973" spans="2:8" s="41" customFormat="1">
      <c r="B5973" s="403" t="s">
        <v>12628</v>
      </c>
      <c r="C5973" s="404" t="s">
        <v>12629</v>
      </c>
      <c r="D5973" s="404" t="s">
        <v>12622</v>
      </c>
      <c r="E5973" s="404" t="s">
        <v>12623</v>
      </c>
      <c r="F5973" s="404" t="s">
        <v>6131</v>
      </c>
      <c r="G5973" s="367" t="s">
        <v>5107</v>
      </c>
      <c r="H5973" s="400" t="s">
        <v>5108</v>
      </c>
    </row>
    <row r="5974" spans="2:8" s="41" customFormat="1">
      <c r="B5974" s="403" t="s">
        <v>12630</v>
      </c>
      <c r="C5974" s="404" t="s">
        <v>12631</v>
      </c>
      <c r="D5974" s="404" t="s">
        <v>12622</v>
      </c>
      <c r="E5974" s="404" t="s">
        <v>12623</v>
      </c>
      <c r="F5974" s="404" t="s">
        <v>6131</v>
      </c>
      <c r="G5974" s="367" t="s">
        <v>5185</v>
      </c>
      <c r="H5974" s="400" t="s">
        <v>5186</v>
      </c>
    </row>
    <row r="5975" spans="2:8" s="41" customFormat="1">
      <c r="B5975" s="403" t="s">
        <v>12632</v>
      </c>
      <c r="C5975" s="404" t="s">
        <v>12633</v>
      </c>
      <c r="D5975" s="404" t="s">
        <v>12622</v>
      </c>
      <c r="E5975" s="404" t="s">
        <v>12623</v>
      </c>
      <c r="F5975" s="404" t="s">
        <v>6131</v>
      </c>
      <c r="G5975" s="367" t="s">
        <v>5185</v>
      </c>
      <c r="H5975" s="400" t="s">
        <v>5186</v>
      </c>
    </row>
    <row r="5976" spans="2:8" s="41" customFormat="1">
      <c r="B5976" s="403" t="s">
        <v>12634</v>
      </c>
      <c r="C5976" s="404" t="s">
        <v>12635</v>
      </c>
      <c r="D5976" s="404" t="s">
        <v>12622</v>
      </c>
      <c r="E5976" s="404" t="s">
        <v>12623</v>
      </c>
      <c r="F5976" s="404" t="s">
        <v>6131</v>
      </c>
      <c r="G5976" s="367" t="s">
        <v>5107</v>
      </c>
      <c r="H5976" s="400" t="s">
        <v>5108</v>
      </c>
    </row>
    <row r="5977" spans="2:8" s="41" customFormat="1">
      <c r="B5977" s="403" t="s">
        <v>12636</v>
      </c>
      <c r="C5977" s="404" t="s">
        <v>12637</v>
      </c>
      <c r="D5977" s="404" t="s">
        <v>12622</v>
      </c>
      <c r="E5977" s="404" t="s">
        <v>12623</v>
      </c>
      <c r="F5977" s="404" t="s">
        <v>6131</v>
      </c>
      <c r="G5977" s="367" t="s">
        <v>5107</v>
      </c>
      <c r="H5977" s="400" t="s">
        <v>5108</v>
      </c>
    </row>
    <row r="5978" spans="2:8" s="41" customFormat="1">
      <c r="B5978" s="403" t="s">
        <v>12638</v>
      </c>
      <c r="C5978" s="404" t="s">
        <v>12639</v>
      </c>
      <c r="D5978" s="404" t="s">
        <v>12622</v>
      </c>
      <c r="E5978" s="404" t="s">
        <v>12623</v>
      </c>
      <c r="F5978" s="404" t="s">
        <v>6131</v>
      </c>
      <c r="G5978" s="367" t="s">
        <v>5107</v>
      </c>
      <c r="H5978" s="400" t="s">
        <v>5108</v>
      </c>
    </row>
    <row r="5979" spans="2:8" s="41" customFormat="1">
      <c r="B5979" s="403" t="s">
        <v>12640</v>
      </c>
      <c r="C5979" s="404" t="s">
        <v>12641</v>
      </c>
      <c r="D5979" s="404" t="s">
        <v>12622</v>
      </c>
      <c r="E5979" s="404" t="s">
        <v>12623</v>
      </c>
      <c r="F5979" s="404" t="s">
        <v>6131</v>
      </c>
      <c r="G5979" s="367" t="s">
        <v>5107</v>
      </c>
      <c r="H5979" s="400" t="s">
        <v>5108</v>
      </c>
    </row>
    <row r="5980" spans="2:8" s="41" customFormat="1">
      <c r="B5980" s="403" t="s">
        <v>12642</v>
      </c>
      <c r="C5980" s="404" t="s">
        <v>12643</v>
      </c>
      <c r="D5980" s="404" t="s">
        <v>12622</v>
      </c>
      <c r="E5980" s="404" t="s">
        <v>12623</v>
      </c>
      <c r="F5980" s="404" t="s">
        <v>6131</v>
      </c>
      <c r="G5980" s="367" t="s">
        <v>5107</v>
      </c>
      <c r="H5980" s="400" t="s">
        <v>5108</v>
      </c>
    </row>
    <row r="5981" spans="2:8" s="41" customFormat="1">
      <c r="B5981" s="403" t="s">
        <v>12644</v>
      </c>
      <c r="C5981" s="404" t="s">
        <v>12645</v>
      </c>
      <c r="D5981" s="404" t="s">
        <v>12622</v>
      </c>
      <c r="E5981" s="404" t="s">
        <v>12623</v>
      </c>
      <c r="F5981" s="404" t="s">
        <v>6131</v>
      </c>
      <c r="G5981" s="367" t="s">
        <v>5182</v>
      </c>
      <c r="H5981" s="400" t="s">
        <v>5108</v>
      </c>
    </row>
    <row r="5982" spans="2:8" s="41" customFormat="1">
      <c r="B5982" s="403" t="s">
        <v>12646</v>
      </c>
      <c r="C5982" s="404" t="s">
        <v>12647</v>
      </c>
      <c r="D5982" s="404" t="s">
        <v>12622</v>
      </c>
      <c r="E5982" s="404" t="s">
        <v>12623</v>
      </c>
      <c r="F5982" s="404" t="s">
        <v>6131</v>
      </c>
      <c r="G5982" s="367" t="s">
        <v>5185</v>
      </c>
      <c r="H5982" s="400" t="s">
        <v>5186</v>
      </c>
    </row>
    <row r="5983" spans="2:8" s="41" customFormat="1">
      <c r="B5983" s="403" t="s">
        <v>12648</v>
      </c>
      <c r="C5983" s="404" t="s">
        <v>12649</v>
      </c>
      <c r="D5983" s="404" t="s">
        <v>12622</v>
      </c>
      <c r="E5983" s="404" t="s">
        <v>12623</v>
      </c>
      <c r="F5983" s="404" t="s">
        <v>6131</v>
      </c>
      <c r="G5983" s="367" t="s">
        <v>5185</v>
      </c>
      <c r="H5983" s="400" t="s">
        <v>5186</v>
      </c>
    </row>
    <row r="5984" spans="2:8" s="41" customFormat="1">
      <c r="B5984" s="403" t="s">
        <v>12650</v>
      </c>
      <c r="C5984" s="404" t="s">
        <v>12651</v>
      </c>
      <c r="D5984" s="404" t="s">
        <v>12652</v>
      </c>
      <c r="E5984" s="404" t="s">
        <v>12653</v>
      </c>
      <c r="F5984" s="404" t="s">
        <v>6131</v>
      </c>
      <c r="G5984" s="367" t="s">
        <v>5182</v>
      </c>
      <c r="H5984" s="400" t="s">
        <v>5108</v>
      </c>
    </row>
    <row r="5985" spans="2:8" s="41" customFormat="1">
      <c r="B5985" s="403" t="s">
        <v>12654</v>
      </c>
      <c r="C5985" s="404" t="s">
        <v>12655</v>
      </c>
      <c r="D5985" s="404" t="s">
        <v>12652</v>
      </c>
      <c r="E5985" s="404" t="s">
        <v>12653</v>
      </c>
      <c r="F5985" s="404" t="s">
        <v>6131</v>
      </c>
      <c r="G5985" s="367" t="s">
        <v>5185</v>
      </c>
      <c r="H5985" s="400" t="s">
        <v>5186</v>
      </c>
    </row>
    <row r="5986" spans="2:8" s="41" customFormat="1">
      <c r="B5986" s="403" t="s">
        <v>12656</v>
      </c>
      <c r="C5986" s="404" t="s">
        <v>12657</v>
      </c>
      <c r="D5986" s="404" t="s">
        <v>12652</v>
      </c>
      <c r="E5986" s="404" t="s">
        <v>12653</v>
      </c>
      <c r="F5986" s="404" t="s">
        <v>6131</v>
      </c>
      <c r="G5986" s="367" t="s">
        <v>5185</v>
      </c>
      <c r="H5986" s="400" t="s">
        <v>5186</v>
      </c>
    </row>
    <row r="5987" spans="2:8" s="41" customFormat="1">
      <c r="B5987" s="403" t="s">
        <v>12658</v>
      </c>
      <c r="C5987" s="404" t="s">
        <v>12659</v>
      </c>
      <c r="D5987" s="404" t="s">
        <v>12652</v>
      </c>
      <c r="E5987" s="404" t="s">
        <v>12653</v>
      </c>
      <c r="F5987" s="404" t="s">
        <v>6131</v>
      </c>
      <c r="G5987" s="367" t="s">
        <v>5185</v>
      </c>
      <c r="H5987" s="400" t="s">
        <v>5186</v>
      </c>
    </row>
    <row r="5988" spans="2:8" s="41" customFormat="1">
      <c r="B5988" s="403" t="s">
        <v>12660</v>
      </c>
      <c r="C5988" s="404" t="s">
        <v>12661</v>
      </c>
      <c r="D5988" s="404" t="s">
        <v>12652</v>
      </c>
      <c r="E5988" s="404" t="s">
        <v>12653</v>
      </c>
      <c r="F5988" s="404" t="s">
        <v>6131</v>
      </c>
      <c r="G5988" s="367" t="s">
        <v>5185</v>
      </c>
      <c r="H5988" s="400" t="s">
        <v>5186</v>
      </c>
    </row>
    <row r="5989" spans="2:8" s="41" customFormat="1">
      <c r="B5989" s="403" t="s">
        <v>12662</v>
      </c>
      <c r="C5989" s="404" t="s">
        <v>12663</v>
      </c>
      <c r="D5989" s="404" t="s">
        <v>12664</v>
      </c>
      <c r="E5989" s="404" t="s">
        <v>12665</v>
      </c>
      <c r="F5989" s="404" t="s">
        <v>3806</v>
      </c>
      <c r="G5989" s="367" t="s">
        <v>5185</v>
      </c>
      <c r="H5989" s="400" t="s">
        <v>5186</v>
      </c>
    </row>
    <row r="5990" spans="2:8" s="41" customFormat="1">
      <c r="B5990" s="403" t="s">
        <v>12666</v>
      </c>
      <c r="C5990" s="404" t="s">
        <v>12667</v>
      </c>
      <c r="D5990" s="404" t="s">
        <v>12664</v>
      </c>
      <c r="E5990" s="404" t="s">
        <v>12665</v>
      </c>
      <c r="F5990" s="404" t="s">
        <v>3806</v>
      </c>
      <c r="G5990" s="367" t="s">
        <v>5182</v>
      </c>
      <c r="H5990" s="400" t="s">
        <v>5108</v>
      </c>
    </row>
    <row r="5991" spans="2:8" s="41" customFormat="1">
      <c r="B5991" s="403" t="s">
        <v>12668</v>
      </c>
      <c r="C5991" s="404" t="s">
        <v>12669</v>
      </c>
      <c r="D5991" s="404" t="s">
        <v>12664</v>
      </c>
      <c r="E5991" s="404" t="s">
        <v>12665</v>
      </c>
      <c r="F5991" s="404" t="s">
        <v>3806</v>
      </c>
      <c r="G5991" s="367" t="s">
        <v>5182</v>
      </c>
      <c r="H5991" s="400" t="s">
        <v>5108</v>
      </c>
    </row>
    <row r="5992" spans="2:8" s="41" customFormat="1">
      <c r="B5992" s="403" t="s">
        <v>12670</v>
      </c>
      <c r="C5992" s="404" t="s">
        <v>12671</v>
      </c>
      <c r="D5992" s="404" t="s">
        <v>12664</v>
      </c>
      <c r="E5992" s="404" t="s">
        <v>12665</v>
      </c>
      <c r="F5992" s="404" t="s">
        <v>3806</v>
      </c>
      <c r="G5992" s="367" t="s">
        <v>5107</v>
      </c>
      <c r="H5992" s="400" t="s">
        <v>5108</v>
      </c>
    </row>
    <row r="5993" spans="2:8" s="41" customFormat="1">
      <c r="B5993" s="403" t="s">
        <v>12672</v>
      </c>
      <c r="C5993" s="404" t="s">
        <v>12673</v>
      </c>
      <c r="D5993" s="404" t="s">
        <v>12664</v>
      </c>
      <c r="E5993" s="404" t="s">
        <v>12665</v>
      </c>
      <c r="F5993" s="404" t="s">
        <v>3806</v>
      </c>
      <c r="G5993" s="367" t="s">
        <v>5107</v>
      </c>
      <c r="H5993" s="400" t="s">
        <v>5108</v>
      </c>
    </row>
    <row r="5994" spans="2:8" s="41" customFormat="1">
      <c r="B5994" s="403" t="s">
        <v>12674</v>
      </c>
      <c r="C5994" s="404" t="s">
        <v>12675</v>
      </c>
      <c r="D5994" s="404" t="s">
        <v>12664</v>
      </c>
      <c r="E5994" s="404" t="s">
        <v>12665</v>
      </c>
      <c r="F5994" s="404" t="s">
        <v>3806</v>
      </c>
      <c r="G5994" s="367" t="s">
        <v>5185</v>
      </c>
      <c r="H5994" s="400" t="s">
        <v>5186</v>
      </c>
    </row>
    <row r="5995" spans="2:8" s="41" customFormat="1">
      <c r="B5995" s="403" t="s">
        <v>12676</v>
      </c>
      <c r="C5995" s="404" t="s">
        <v>12677</v>
      </c>
      <c r="D5995" s="404" t="s">
        <v>12664</v>
      </c>
      <c r="E5995" s="404" t="s">
        <v>12665</v>
      </c>
      <c r="F5995" s="404" t="s">
        <v>3806</v>
      </c>
      <c r="G5995" s="367" t="s">
        <v>5107</v>
      </c>
      <c r="H5995" s="400" t="s">
        <v>5108</v>
      </c>
    </row>
    <row r="5996" spans="2:8" s="41" customFormat="1">
      <c r="B5996" s="403" t="s">
        <v>12678</v>
      </c>
      <c r="C5996" s="404" t="s">
        <v>12679</v>
      </c>
      <c r="D5996" s="404" t="s">
        <v>12664</v>
      </c>
      <c r="E5996" s="404" t="s">
        <v>12665</v>
      </c>
      <c r="F5996" s="404" t="s">
        <v>3806</v>
      </c>
      <c r="G5996" s="367" t="s">
        <v>5107</v>
      </c>
      <c r="H5996" s="400" t="s">
        <v>5108</v>
      </c>
    </row>
    <row r="5997" spans="2:8" s="41" customFormat="1">
      <c r="B5997" s="403" t="s">
        <v>12680</v>
      </c>
      <c r="C5997" s="404" t="s">
        <v>12681</v>
      </c>
      <c r="D5997" s="404" t="s">
        <v>12664</v>
      </c>
      <c r="E5997" s="404" t="s">
        <v>12665</v>
      </c>
      <c r="F5997" s="404" t="s">
        <v>3806</v>
      </c>
      <c r="G5997" s="367" t="s">
        <v>5107</v>
      </c>
      <c r="H5997" s="400" t="s">
        <v>5108</v>
      </c>
    </row>
    <row r="5998" spans="2:8" s="41" customFormat="1">
      <c r="B5998" s="403" t="s">
        <v>12682</v>
      </c>
      <c r="C5998" s="404" t="s">
        <v>12683</v>
      </c>
      <c r="D5998" s="404" t="s">
        <v>12664</v>
      </c>
      <c r="E5998" s="404" t="s">
        <v>12665</v>
      </c>
      <c r="F5998" s="404" t="s">
        <v>3806</v>
      </c>
      <c r="G5998" s="367" t="s">
        <v>5107</v>
      </c>
      <c r="H5998" s="400" t="s">
        <v>5108</v>
      </c>
    </row>
    <row r="5999" spans="2:8" s="41" customFormat="1">
      <c r="B5999" s="403" t="s">
        <v>12684</v>
      </c>
      <c r="C5999" s="404" t="s">
        <v>12685</v>
      </c>
      <c r="D5999" s="404" t="s">
        <v>12664</v>
      </c>
      <c r="E5999" s="404" t="s">
        <v>12665</v>
      </c>
      <c r="F5999" s="404" t="s">
        <v>3806</v>
      </c>
      <c r="G5999" s="367" t="s">
        <v>5107</v>
      </c>
      <c r="H5999" s="400" t="s">
        <v>5108</v>
      </c>
    </row>
    <row r="6000" spans="2:8" s="41" customFormat="1">
      <c r="B6000" s="403" t="s">
        <v>12686</v>
      </c>
      <c r="C6000" s="404" t="s">
        <v>12687</v>
      </c>
      <c r="D6000" s="404" t="s">
        <v>12664</v>
      </c>
      <c r="E6000" s="404" t="s">
        <v>12665</v>
      </c>
      <c r="F6000" s="404" t="s">
        <v>3806</v>
      </c>
      <c r="G6000" s="367" t="s">
        <v>5107</v>
      </c>
      <c r="H6000" s="400" t="s">
        <v>5108</v>
      </c>
    </row>
    <row r="6001" spans="2:8" s="41" customFormat="1">
      <c r="B6001" s="403" t="s">
        <v>12688</v>
      </c>
      <c r="C6001" s="404" t="s">
        <v>12689</v>
      </c>
      <c r="D6001" s="404" t="s">
        <v>12664</v>
      </c>
      <c r="E6001" s="404" t="s">
        <v>12665</v>
      </c>
      <c r="F6001" s="404" t="s">
        <v>3806</v>
      </c>
      <c r="G6001" s="367" t="s">
        <v>5185</v>
      </c>
      <c r="H6001" s="400" t="s">
        <v>5186</v>
      </c>
    </row>
    <row r="6002" spans="2:8" s="41" customFormat="1">
      <c r="B6002" s="403" t="s">
        <v>12690</v>
      </c>
      <c r="C6002" s="404" t="s">
        <v>12691</v>
      </c>
      <c r="D6002" s="404" t="s">
        <v>12692</v>
      </c>
      <c r="E6002" s="404" t="s">
        <v>12693</v>
      </c>
      <c r="F6002" s="404" t="s">
        <v>3806</v>
      </c>
      <c r="G6002" s="367" t="s">
        <v>5185</v>
      </c>
      <c r="H6002" s="400" t="s">
        <v>5186</v>
      </c>
    </row>
    <row r="6003" spans="2:8" s="41" customFormat="1">
      <c r="B6003" s="403" t="s">
        <v>12694</v>
      </c>
      <c r="C6003" s="404" t="s">
        <v>12695</v>
      </c>
      <c r="D6003" s="404" t="s">
        <v>12692</v>
      </c>
      <c r="E6003" s="404" t="s">
        <v>12693</v>
      </c>
      <c r="F6003" s="404" t="s">
        <v>3806</v>
      </c>
      <c r="G6003" s="367" t="s">
        <v>5182</v>
      </c>
      <c r="H6003" s="400" t="s">
        <v>5108</v>
      </c>
    </row>
    <row r="6004" spans="2:8" s="41" customFormat="1">
      <c r="B6004" s="403" t="s">
        <v>12696</v>
      </c>
      <c r="C6004" s="404" t="s">
        <v>12697</v>
      </c>
      <c r="D6004" s="404" t="s">
        <v>12692</v>
      </c>
      <c r="E6004" s="404" t="s">
        <v>12693</v>
      </c>
      <c r="F6004" s="404" t="s">
        <v>3806</v>
      </c>
      <c r="G6004" s="367" t="s">
        <v>5182</v>
      </c>
      <c r="H6004" s="400" t="s">
        <v>5108</v>
      </c>
    </row>
    <row r="6005" spans="2:8" s="41" customFormat="1">
      <c r="B6005" s="403" t="s">
        <v>12698</v>
      </c>
      <c r="C6005" s="404" t="s">
        <v>12699</v>
      </c>
      <c r="D6005" s="404" t="s">
        <v>12692</v>
      </c>
      <c r="E6005" s="404" t="s">
        <v>12693</v>
      </c>
      <c r="F6005" s="404" t="s">
        <v>3806</v>
      </c>
      <c r="G6005" s="367" t="s">
        <v>5185</v>
      </c>
      <c r="H6005" s="400" t="s">
        <v>5186</v>
      </c>
    </row>
    <row r="6006" spans="2:8" s="41" customFormat="1">
      <c r="B6006" s="403" t="s">
        <v>12700</v>
      </c>
      <c r="C6006" s="404" t="s">
        <v>12701</v>
      </c>
      <c r="D6006" s="404" t="s">
        <v>12692</v>
      </c>
      <c r="E6006" s="404" t="s">
        <v>12693</v>
      </c>
      <c r="F6006" s="404" t="s">
        <v>3806</v>
      </c>
      <c r="G6006" s="367" t="s">
        <v>5107</v>
      </c>
      <c r="H6006" s="400" t="s">
        <v>5108</v>
      </c>
    </row>
    <row r="6007" spans="2:8" s="41" customFormat="1">
      <c r="B6007" s="403" t="s">
        <v>12702</v>
      </c>
      <c r="C6007" s="404" t="s">
        <v>12703</v>
      </c>
      <c r="D6007" s="404" t="s">
        <v>12692</v>
      </c>
      <c r="E6007" s="404" t="s">
        <v>12693</v>
      </c>
      <c r="F6007" s="404" t="s">
        <v>3806</v>
      </c>
      <c r="G6007" s="367" t="s">
        <v>5185</v>
      </c>
      <c r="H6007" s="400" t="s">
        <v>5186</v>
      </c>
    </row>
    <row r="6008" spans="2:8" s="41" customFormat="1">
      <c r="B6008" s="403" t="s">
        <v>12704</v>
      </c>
      <c r="C6008" s="404" t="s">
        <v>12705</v>
      </c>
      <c r="D6008" s="404" t="s">
        <v>12692</v>
      </c>
      <c r="E6008" s="404" t="s">
        <v>12693</v>
      </c>
      <c r="F6008" s="404" t="s">
        <v>3806</v>
      </c>
      <c r="G6008" s="367" t="s">
        <v>5107</v>
      </c>
      <c r="H6008" s="400" t="s">
        <v>5108</v>
      </c>
    </row>
    <row r="6009" spans="2:8" s="41" customFormat="1">
      <c r="B6009" s="403" t="s">
        <v>12706</v>
      </c>
      <c r="C6009" s="404" t="s">
        <v>12707</v>
      </c>
      <c r="D6009" s="404" t="s">
        <v>12692</v>
      </c>
      <c r="E6009" s="404" t="s">
        <v>12693</v>
      </c>
      <c r="F6009" s="404" t="s">
        <v>3806</v>
      </c>
      <c r="G6009" s="367" t="s">
        <v>5107</v>
      </c>
      <c r="H6009" s="400" t="s">
        <v>5108</v>
      </c>
    </row>
    <row r="6010" spans="2:8" s="41" customFormat="1">
      <c r="B6010" s="403" t="s">
        <v>12708</v>
      </c>
      <c r="C6010" s="404" t="s">
        <v>12709</v>
      </c>
      <c r="D6010" s="404" t="s">
        <v>12692</v>
      </c>
      <c r="E6010" s="404" t="s">
        <v>12693</v>
      </c>
      <c r="F6010" s="404" t="s">
        <v>3806</v>
      </c>
      <c r="G6010" s="367" t="s">
        <v>5107</v>
      </c>
      <c r="H6010" s="400" t="s">
        <v>5108</v>
      </c>
    </row>
    <row r="6011" spans="2:8" s="41" customFormat="1">
      <c r="B6011" s="403" t="s">
        <v>12710</v>
      </c>
      <c r="C6011" s="404" t="s">
        <v>12711</v>
      </c>
      <c r="D6011" s="404" t="s">
        <v>12692</v>
      </c>
      <c r="E6011" s="404" t="s">
        <v>12693</v>
      </c>
      <c r="F6011" s="404" t="s">
        <v>3806</v>
      </c>
      <c r="G6011" s="367" t="s">
        <v>5185</v>
      </c>
      <c r="H6011" s="400" t="s">
        <v>5186</v>
      </c>
    </row>
    <row r="6012" spans="2:8" s="41" customFormat="1">
      <c r="B6012" s="403" t="s">
        <v>12712</v>
      </c>
      <c r="C6012" s="404" t="s">
        <v>12713</v>
      </c>
      <c r="D6012" s="404" t="s">
        <v>12692</v>
      </c>
      <c r="E6012" s="404" t="s">
        <v>12693</v>
      </c>
      <c r="F6012" s="404" t="s">
        <v>3806</v>
      </c>
      <c r="G6012" s="367" t="s">
        <v>5107</v>
      </c>
      <c r="H6012" s="400" t="s">
        <v>5108</v>
      </c>
    </row>
    <row r="6013" spans="2:8" s="41" customFormat="1">
      <c r="B6013" s="403" t="s">
        <v>12714</v>
      </c>
      <c r="C6013" s="404" t="s">
        <v>12715</v>
      </c>
      <c r="D6013" s="404" t="s">
        <v>12692</v>
      </c>
      <c r="E6013" s="404" t="s">
        <v>12693</v>
      </c>
      <c r="F6013" s="404" t="s">
        <v>3806</v>
      </c>
      <c r="G6013" s="367" t="s">
        <v>5185</v>
      </c>
      <c r="H6013" s="400" t="s">
        <v>5186</v>
      </c>
    </row>
    <row r="6014" spans="2:8" s="41" customFormat="1">
      <c r="B6014" s="403" t="s">
        <v>12716</v>
      </c>
      <c r="C6014" s="404" t="s">
        <v>12717</v>
      </c>
      <c r="D6014" s="404" t="s">
        <v>12692</v>
      </c>
      <c r="E6014" s="404" t="s">
        <v>12693</v>
      </c>
      <c r="F6014" s="404" t="s">
        <v>3806</v>
      </c>
      <c r="G6014" s="367" t="s">
        <v>5107</v>
      </c>
      <c r="H6014" s="400" t="s">
        <v>5108</v>
      </c>
    </row>
    <row r="6015" spans="2:8" s="41" customFormat="1">
      <c r="B6015" s="403" t="s">
        <v>12718</v>
      </c>
      <c r="C6015" s="404" t="s">
        <v>12719</v>
      </c>
      <c r="D6015" s="404" t="s">
        <v>12692</v>
      </c>
      <c r="E6015" s="404" t="s">
        <v>12693</v>
      </c>
      <c r="F6015" s="404" t="s">
        <v>3806</v>
      </c>
      <c r="G6015" s="367" t="s">
        <v>5185</v>
      </c>
      <c r="H6015" s="400" t="s">
        <v>5186</v>
      </c>
    </row>
    <row r="6016" spans="2:8" s="41" customFormat="1">
      <c r="B6016" s="403" t="s">
        <v>12720</v>
      </c>
      <c r="C6016" s="404" t="s">
        <v>12721</v>
      </c>
      <c r="D6016" s="404" t="s">
        <v>12692</v>
      </c>
      <c r="E6016" s="404" t="s">
        <v>12693</v>
      </c>
      <c r="F6016" s="404" t="s">
        <v>3806</v>
      </c>
      <c r="G6016" s="367" t="s">
        <v>5185</v>
      </c>
      <c r="H6016" s="400" t="s">
        <v>5186</v>
      </c>
    </row>
    <row r="6017" spans="2:8" s="41" customFormat="1">
      <c r="B6017" s="403" t="s">
        <v>12722</v>
      </c>
      <c r="C6017" s="404" t="s">
        <v>12723</v>
      </c>
      <c r="D6017" s="404" t="s">
        <v>12724</v>
      </c>
      <c r="E6017" s="404" t="s">
        <v>12725</v>
      </c>
      <c r="F6017" s="404" t="s">
        <v>3806</v>
      </c>
      <c r="G6017" s="367" t="s">
        <v>5185</v>
      </c>
      <c r="H6017" s="400" t="s">
        <v>5186</v>
      </c>
    </row>
    <row r="6018" spans="2:8" s="41" customFormat="1">
      <c r="B6018" s="403" t="s">
        <v>12726</v>
      </c>
      <c r="C6018" s="404" t="s">
        <v>12727</v>
      </c>
      <c r="D6018" s="404" t="s">
        <v>12724</v>
      </c>
      <c r="E6018" s="404" t="s">
        <v>12725</v>
      </c>
      <c r="F6018" s="404" t="s">
        <v>3806</v>
      </c>
      <c r="G6018" s="367" t="s">
        <v>5185</v>
      </c>
      <c r="H6018" s="400" t="s">
        <v>5186</v>
      </c>
    </row>
    <row r="6019" spans="2:8" s="41" customFormat="1">
      <c r="B6019" s="403" t="s">
        <v>12728</v>
      </c>
      <c r="C6019" s="404" t="s">
        <v>12729</v>
      </c>
      <c r="D6019" s="404" t="s">
        <v>12724</v>
      </c>
      <c r="E6019" s="404" t="s">
        <v>12725</v>
      </c>
      <c r="F6019" s="404" t="s">
        <v>3806</v>
      </c>
      <c r="G6019" s="367" t="s">
        <v>5185</v>
      </c>
      <c r="H6019" s="400" t="s">
        <v>5186</v>
      </c>
    </row>
    <row r="6020" spans="2:8" s="41" customFormat="1">
      <c r="B6020" s="403" t="s">
        <v>12730</v>
      </c>
      <c r="C6020" s="404" t="s">
        <v>12731</v>
      </c>
      <c r="D6020" s="404" t="s">
        <v>12724</v>
      </c>
      <c r="E6020" s="404" t="s">
        <v>12725</v>
      </c>
      <c r="F6020" s="404" t="s">
        <v>3806</v>
      </c>
      <c r="G6020" s="367" t="s">
        <v>5107</v>
      </c>
      <c r="H6020" s="400" t="s">
        <v>5108</v>
      </c>
    </row>
    <row r="6021" spans="2:8" s="41" customFormat="1">
      <c r="B6021" s="403" t="s">
        <v>12732</v>
      </c>
      <c r="C6021" s="404" t="s">
        <v>12733</v>
      </c>
      <c r="D6021" s="404" t="s">
        <v>12724</v>
      </c>
      <c r="E6021" s="404" t="s">
        <v>12725</v>
      </c>
      <c r="F6021" s="404" t="s">
        <v>3806</v>
      </c>
      <c r="G6021" s="367" t="s">
        <v>5107</v>
      </c>
      <c r="H6021" s="400" t="s">
        <v>5108</v>
      </c>
    </row>
    <row r="6022" spans="2:8" s="41" customFormat="1">
      <c r="B6022" s="403" t="s">
        <v>12734</v>
      </c>
      <c r="C6022" s="404" t="s">
        <v>12735</v>
      </c>
      <c r="D6022" s="404" t="s">
        <v>12724</v>
      </c>
      <c r="E6022" s="404" t="s">
        <v>12725</v>
      </c>
      <c r="F6022" s="404" t="s">
        <v>3806</v>
      </c>
      <c r="G6022" s="367" t="s">
        <v>5107</v>
      </c>
      <c r="H6022" s="400" t="s">
        <v>5108</v>
      </c>
    </row>
    <row r="6023" spans="2:8" s="41" customFormat="1">
      <c r="B6023" s="403" t="s">
        <v>12736</v>
      </c>
      <c r="C6023" s="404" t="s">
        <v>12737</v>
      </c>
      <c r="D6023" s="404" t="s">
        <v>12724</v>
      </c>
      <c r="E6023" s="404" t="s">
        <v>12725</v>
      </c>
      <c r="F6023" s="404" t="s">
        <v>3806</v>
      </c>
      <c r="G6023" s="367" t="s">
        <v>5107</v>
      </c>
      <c r="H6023" s="400" t="s">
        <v>5108</v>
      </c>
    </row>
    <row r="6024" spans="2:8" s="41" customFormat="1">
      <c r="B6024" s="403" t="s">
        <v>12738</v>
      </c>
      <c r="C6024" s="404" t="s">
        <v>12739</v>
      </c>
      <c r="D6024" s="404" t="s">
        <v>12724</v>
      </c>
      <c r="E6024" s="404" t="s">
        <v>12725</v>
      </c>
      <c r="F6024" s="404" t="s">
        <v>3806</v>
      </c>
      <c r="G6024" s="367" t="s">
        <v>5185</v>
      </c>
      <c r="H6024" s="400" t="s">
        <v>5186</v>
      </c>
    </row>
    <row r="6025" spans="2:8" s="41" customFormat="1">
      <c r="B6025" s="403" t="s">
        <v>12740</v>
      </c>
      <c r="C6025" s="404" t="s">
        <v>12741</v>
      </c>
      <c r="D6025" s="404" t="s">
        <v>12724</v>
      </c>
      <c r="E6025" s="404" t="s">
        <v>12725</v>
      </c>
      <c r="F6025" s="404" t="s">
        <v>3806</v>
      </c>
      <c r="G6025" s="367" t="s">
        <v>5107</v>
      </c>
      <c r="H6025" s="400" t="s">
        <v>5108</v>
      </c>
    </row>
    <row r="6026" spans="2:8" s="41" customFormat="1">
      <c r="B6026" s="403" t="s">
        <v>12742</v>
      </c>
      <c r="C6026" s="404" t="s">
        <v>12743</v>
      </c>
      <c r="D6026" s="404" t="s">
        <v>12724</v>
      </c>
      <c r="E6026" s="404" t="s">
        <v>12725</v>
      </c>
      <c r="F6026" s="404" t="s">
        <v>3806</v>
      </c>
      <c r="G6026" s="367" t="s">
        <v>5107</v>
      </c>
      <c r="H6026" s="400" t="s">
        <v>5108</v>
      </c>
    </row>
    <row r="6027" spans="2:8" s="41" customFormat="1">
      <c r="B6027" s="403" t="s">
        <v>12744</v>
      </c>
      <c r="C6027" s="404" t="s">
        <v>12745</v>
      </c>
      <c r="D6027" s="404" t="s">
        <v>12724</v>
      </c>
      <c r="E6027" s="404" t="s">
        <v>12725</v>
      </c>
      <c r="F6027" s="404" t="s">
        <v>3806</v>
      </c>
      <c r="G6027" s="367" t="s">
        <v>5185</v>
      </c>
      <c r="H6027" s="400" t="s">
        <v>5186</v>
      </c>
    </row>
    <row r="6028" spans="2:8" s="41" customFormat="1">
      <c r="B6028" s="403" t="s">
        <v>12746</v>
      </c>
      <c r="C6028" s="404" t="s">
        <v>12747</v>
      </c>
      <c r="D6028" s="404" t="s">
        <v>12724</v>
      </c>
      <c r="E6028" s="404" t="s">
        <v>12725</v>
      </c>
      <c r="F6028" s="404" t="s">
        <v>3806</v>
      </c>
      <c r="G6028" s="367" t="s">
        <v>5185</v>
      </c>
      <c r="H6028" s="400" t="s">
        <v>5186</v>
      </c>
    </row>
    <row r="6029" spans="2:8" s="41" customFormat="1">
      <c r="B6029" s="403" t="s">
        <v>12748</v>
      </c>
      <c r="C6029" s="404" t="s">
        <v>12749</v>
      </c>
      <c r="D6029" s="404" t="s">
        <v>12750</v>
      </c>
      <c r="E6029" s="404" t="s">
        <v>12751</v>
      </c>
      <c r="F6029" s="404" t="s">
        <v>3806</v>
      </c>
      <c r="G6029" s="367" t="s">
        <v>5133</v>
      </c>
      <c r="H6029" s="400" t="s">
        <v>5108</v>
      </c>
    </row>
    <row r="6030" spans="2:8" s="41" customFormat="1">
      <c r="B6030" s="403" t="s">
        <v>12752</v>
      </c>
      <c r="C6030" s="404" t="s">
        <v>12753</v>
      </c>
      <c r="D6030" s="404" t="s">
        <v>12750</v>
      </c>
      <c r="E6030" s="404" t="s">
        <v>12751</v>
      </c>
      <c r="F6030" s="404" t="s">
        <v>3806</v>
      </c>
      <c r="G6030" s="367" t="s">
        <v>5133</v>
      </c>
      <c r="H6030" s="400" t="s">
        <v>5108</v>
      </c>
    </row>
    <row r="6031" spans="2:8" s="41" customFormat="1">
      <c r="B6031" s="403" t="s">
        <v>12754</v>
      </c>
      <c r="C6031" s="404" t="s">
        <v>12755</v>
      </c>
      <c r="D6031" s="404" t="s">
        <v>12750</v>
      </c>
      <c r="E6031" s="404" t="s">
        <v>12751</v>
      </c>
      <c r="F6031" s="404" t="s">
        <v>3806</v>
      </c>
      <c r="G6031" s="367" t="s">
        <v>5133</v>
      </c>
      <c r="H6031" s="400" t="s">
        <v>5108</v>
      </c>
    </row>
    <row r="6032" spans="2:8" s="41" customFormat="1">
      <c r="B6032" s="403" t="s">
        <v>12756</v>
      </c>
      <c r="C6032" s="404" t="s">
        <v>12757</v>
      </c>
      <c r="D6032" s="404" t="s">
        <v>12750</v>
      </c>
      <c r="E6032" s="404" t="s">
        <v>12751</v>
      </c>
      <c r="F6032" s="404" t="s">
        <v>3806</v>
      </c>
      <c r="G6032" s="367" t="s">
        <v>5133</v>
      </c>
      <c r="H6032" s="400" t="s">
        <v>5108</v>
      </c>
    </row>
    <row r="6033" spans="2:8" s="41" customFormat="1">
      <c r="B6033" s="403" t="s">
        <v>12758</v>
      </c>
      <c r="C6033" s="404" t="s">
        <v>12759</v>
      </c>
      <c r="D6033" s="404" t="s">
        <v>12750</v>
      </c>
      <c r="E6033" s="404" t="s">
        <v>12751</v>
      </c>
      <c r="F6033" s="404" t="s">
        <v>3806</v>
      </c>
      <c r="G6033" s="367" t="s">
        <v>5185</v>
      </c>
      <c r="H6033" s="400" t="s">
        <v>5186</v>
      </c>
    </row>
    <row r="6034" spans="2:8" s="41" customFormat="1">
      <c r="B6034" s="403" t="s">
        <v>12760</v>
      </c>
      <c r="C6034" s="404" t="s">
        <v>12761</v>
      </c>
      <c r="D6034" s="404" t="s">
        <v>12750</v>
      </c>
      <c r="E6034" s="404" t="s">
        <v>12751</v>
      </c>
      <c r="F6034" s="404" t="s">
        <v>3806</v>
      </c>
      <c r="G6034" s="367" t="s">
        <v>5133</v>
      </c>
      <c r="H6034" s="400" t="s">
        <v>5108</v>
      </c>
    </row>
    <row r="6035" spans="2:8" s="41" customFormat="1">
      <c r="B6035" s="403" t="s">
        <v>12762</v>
      </c>
      <c r="C6035" s="404" t="s">
        <v>12763</v>
      </c>
      <c r="D6035" s="404" t="s">
        <v>12750</v>
      </c>
      <c r="E6035" s="404" t="s">
        <v>12751</v>
      </c>
      <c r="F6035" s="404" t="s">
        <v>3806</v>
      </c>
      <c r="G6035" s="367" t="s">
        <v>5133</v>
      </c>
      <c r="H6035" s="400" t="s">
        <v>5108</v>
      </c>
    </row>
    <row r="6036" spans="2:8" s="41" customFormat="1">
      <c r="B6036" s="403" t="s">
        <v>12764</v>
      </c>
      <c r="C6036" s="404" t="s">
        <v>12765</v>
      </c>
      <c r="D6036" s="404" t="s">
        <v>12750</v>
      </c>
      <c r="E6036" s="404" t="s">
        <v>12751</v>
      </c>
      <c r="F6036" s="404" t="s">
        <v>3806</v>
      </c>
      <c r="G6036" s="367" t="s">
        <v>5133</v>
      </c>
      <c r="H6036" s="400" t="s">
        <v>5108</v>
      </c>
    </row>
    <row r="6037" spans="2:8" s="41" customFormat="1">
      <c r="B6037" s="403" t="s">
        <v>12766</v>
      </c>
      <c r="C6037" s="404" t="s">
        <v>12767</v>
      </c>
      <c r="D6037" s="404" t="s">
        <v>12750</v>
      </c>
      <c r="E6037" s="404" t="s">
        <v>12751</v>
      </c>
      <c r="F6037" s="404" t="s">
        <v>3806</v>
      </c>
      <c r="G6037" s="367" t="s">
        <v>5133</v>
      </c>
      <c r="H6037" s="400" t="s">
        <v>5108</v>
      </c>
    </row>
    <row r="6038" spans="2:8" s="41" customFormat="1">
      <c r="B6038" s="403" t="s">
        <v>12768</v>
      </c>
      <c r="C6038" s="404" t="s">
        <v>12769</v>
      </c>
      <c r="D6038" s="404" t="s">
        <v>12750</v>
      </c>
      <c r="E6038" s="404" t="s">
        <v>12751</v>
      </c>
      <c r="F6038" s="404" t="s">
        <v>3806</v>
      </c>
      <c r="G6038" s="367" t="s">
        <v>5133</v>
      </c>
      <c r="H6038" s="400" t="s">
        <v>5108</v>
      </c>
    </row>
    <row r="6039" spans="2:8" s="41" customFormat="1">
      <c r="B6039" s="403" t="s">
        <v>12770</v>
      </c>
      <c r="C6039" s="404" t="s">
        <v>12771</v>
      </c>
      <c r="D6039" s="404" t="s">
        <v>12750</v>
      </c>
      <c r="E6039" s="404" t="s">
        <v>12751</v>
      </c>
      <c r="F6039" s="404" t="s">
        <v>3806</v>
      </c>
      <c r="G6039" s="367" t="s">
        <v>5133</v>
      </c>
      <c r="H6039" s="400" t="s">
        <v>5108</v>
      </c>
    </row>
    <row r="6040" spans="2:8" s="41" customFormat="1">
      <c r="B6040" s="403" t="s">
        <v>12772</v>
      </c>
      <c r="C6040" s="404" t="s">
        <v>12773</v>
      </c>
      <c r="D6040" s="404" t="s">
        <v>12750</v>
      </c>
      <c r="E6040" s="404" t="s">
        <v>12751</v>
      </c>
      <c r="F6040" s="404" t="s">
        <v>3806</v>
      </c>
      <c r="G6040" s="367" t="s">
        <v>5185</v>
      </c>
      <c r="H6040" s="400" t="s">
        <v>5186</v>
      </c>
    </row>
    <row r="6041" spans="2:8" s="41" customFormat="1">
      <c r="B6041" s="403" t="s">
        <v>12774</v>
      </c>
      <c r="C6041" s="404" t="s">
        <v>12775</v>
      </c>
      <c r="D6041" s="404" t="s">
        <v>12750</v>
      </c>
      <c r="E6041" s="404" t="s">
        <v>12751</v>
      </c>
      <c r="F6041" s="404" t="s">
        <v>3806</v>
      </c>
      <c r="G6041" s="367" t="s">
        <v>5185</v>
      </c>
      <c r="H6041" s="400" t="s">
        <v>5186</v>
      </c>
    </row>
    <row r="6042" spans="2:8" s="41" customFormat="1">
      <c r="B6042" s="403" t="s">
        <v>12776</v>
      </c>
      <c r="C6042" s="404" t="s">
        <v>12777</v>
      </c>
      <c r="D6042" s="404" t="s">
        <v>12750</v>
      </c>
      <c r="E6042" s="404" t="s">
        <v>12751</v>
      </c>
      <c r="F6042" s="404" t="s">
        <v>3806</v>
      </c>
      <c r="G6042" s="367" t="s">
        <v>5133</v>
      </c>
      <c r="H6042" s="400" t="s">
        <v>5108</v>
      </c>
    </row>
    <row r="6043" spans="2:8" s="41" customFormat="1">
      <c r="B6043" s="403" t="s">
        <v>12778</v>
      </c>
      <c r="C6043" s="404" t="s">
        <v>12779</v>
      </c>
      <c r="D6043" s="404" t="s">
        <v>12750</v>
      </c>
      <c r="E6043" s="404" t="s">
        <v>12751</v>
      </c>
      <c r="F6043" s="404" t="s">
        <v>3806</v>
      </c>
      <c r="G6043" s="367" t="s">
        <v>5133</v>
      </c>
      <c r="H6043" s="400" t="s">
        <v>5108</v>
      </c>
    </row>
    <row r="6044" spans="2:8" s="41" customFormat="1">
      <c r="B6044" s="403" t="s">
        <v>12780</v>
      </c>
      <c r="C6044" s="404" t="s">
        <v>12781</v>
      </c>
      <c r="D6044" s="404" t="s">
        <v>12750</v>
      </c>
      <c r="E6044" s="404" t="s">
        <v>12751</v>
      </c>
      <c r="F6044" s="404" t="s">
        <v>3806</v>
      </c>
      <c r="G6044" s="367" t="s">
        <v>5185</v>
      </c>
      <c r="H6044" s="400" t="s">
        <v>5186</v>
      </c>
    </row>
    <row r="6045" spans="2:8" s="41" customFormat="1">
      <c r="B6045" s="403" t="s">
        <v>12782</v>
      </c>
      <c r="C6045" s="404" t="s">
        <v>12783</v>
      </c>
      <c r="D6045" s="404" t="s">
        <v>12784</v>
      </c>
      <c r="E6045" s="404" t="s">
        <v>12785</v>
      </c>
      <c r="F6045" s="404" t="s">
        <v>3806</v>
      </c>
      <c r="G6045" s="367" t="s">
        <v>5185</v>
      </c>
      <c r="H6045" s="400" t="s">
        <v>5186</v>
      </c>
    </row>
    <row r="6046" spans="2:8" s="41" customFormat="1">
      <c r="B6046" s="403" t="s">
        <v>12786</v>
      </c>
      <c r="C6046" s="404" t="s">
        <v>12787</v>
      </c>
      <c r="D6046" s="404" t="s">
        <v>12784</v>
      </c>
      <c r="E6046" s="404" t="s">
        <v>12785</v>
      </c>
      <c r="F6046" s="404" t="s">
        <v>3806</v>
      </c>
      <c r="G6046" s="367" t="s">
        <v>5185</v>
      </c>
      <c r="H6046" s="400" t="s">
        <v>5186</v>
      </c>
    </row>
    <row r="6047" spans="2:8" s="41" customFormat="1">
      <c r="B6047" s="403" t="s">
        <v>12788</v>
      </c>
      <c r="C6047" s="404" t="s">
        <v>12789</v>
      </c>
      <c r="D6047" s="404" t="s">
        <v>12784</v>
      </c>
      <c r="E6047" s="404" t="s">
        <v>12785</v>
      </c>
      <c r="F6047" s="404" t="s">
        <v>3806</v>
      </c>
      <c r="G6047" s="367" t="s">
        <v>5185</v>
      </c>
      <c r="H6047" s="400" t="s">
        <v>5186</v>
      </c>
    </row>
    <row r="6048" spans="2:8" s="41" customFormat="1">
      <c r="B6048" s="403" t="s">
        <v>12790</v>
      </c>
      <c r="C6048" s="404" t="s">
        <v>12791</v>
      </c>
      <c r="D6048" s="404" t="s">
        <v>12784</v>
      </c>
      <c r="E6048" s="404" t="s">
        <v>12785</v>
      </c>
      <c r="F6048" s="404" t="s">
        <v>3806</v>
      </c>
      <c r="G6048" s="367" t="s">
        <v>5107</v>
      </c>
      <c r="H6048" s="400" t="s">
        <v>5108</v>
      </c>
    </row>
    <row r="6049" spans="2:8" s="41" customFormat="1">
      <c r="B6049" s="403" t="s">
        <v>12792</v>
      </c>
      <c r="C6049" s="404" t="s">
        <v>12793</v>
      </c>
      <c r="D6049" s="404" t="s">
        <v>12784</v>
      </c>
      <c r="E6049" s="404" t="s">
        <v>12785</v>
      </c>
      <c r="F6049" s="404" t="s">
        <v>3806</v>
      </c>
      <c r="G6049" s="367" t="s">
        <v>5107</v>
      </c>
      <c r="H6049" s="400" t="s">
        <v>5108</v>
      </c>
    </row>
    <row r="6050" spans="2:8" s="41" customFormat="1">
      <c r="B6050" s="403" t="s">
        <v>12794</v>
      </c>
      <c r="C6050" s="404" t="s">
        <v>12795</v>
      </c>
      <c r="D6050" s="404" t="s">
        <v>12784</v>
      </c>
      <c r="E6050" s="404" t="s">
        <v>12785</v>
      </c>
      <c r="F6050" s="404" t="s">
        <v>3806</v>
      </c>
      <c r="G6050" s="367" t="s">
        <v>5185</v>
      </c>
      <c r="H6050" s="400" t="s">
        <v>5186</v>
      </c>
    </row>
    <row r="6051" spans="2:8" s="41" customFormat="1">
      <c r="B6051" s="403" t="s">
        <v>12796</v>
      </c>
      <c r="C6051" s="404" t="s">
        <v>12797</v>
      </c>
      <c r="D6051" s="404" t="s">
        <v>12784</v>
      </c>
      <c r="E6051" s="404" t="s">
        <v>12785</v>
      </c>
      <c r="F6051" s="404" t="s">
        <v>3806</v>
      </c>
      <c r="G6051" s="367" t="s">
        <v>5185</v>
      </c>
      <c r="H6051" s="400" t="s">
        <v>5186</v>
      </c>
    </row>
    <row r="6052" spans="2:8" s="41" customFormat="1">
      <c r="B6052" s="403" t="s">
        <v>12798</v>
      </c>
      <c r="C6052" s="404" t="s">
        <v>12799</v>
      </c>
      <c r="D6052" s="404" t="s">
        <v>12784</v>
      </c>
      <c r="E6052" s="404" t="s">
        <v>12785</v>
      </c>
      <c r="F6052" s="404" t="s">
        <v>3806</v>
      </c>
      <c r="G6052" s="367" t="s">
        <v>5185</v>
      </c>
      <c r="H6052" s="400" t="s">
        <v>5186</v>
      </c>
    </row>
    <row r="6053" spans="2:8" s="41" customFormat="1">
      <c r="B6053" s="403" t="s">
        <v>12800</v>
      </c>
      <c r="C6053" s="404" t="s">
        <v>12801</v>
      </c>
      <c r="D6053" s="404" t="s">
        <v>12784</v>
      </c>
      <c r="E6053" s="404" t="s">
        <v>12785</v>
      </c>
      <c r="F6053" s="404" t="s">
        <v>3806</v>
      </c>
      <c r="G6053" s="367" t="s">
        <v>5185</v>
      </c>
      <c r="H6053" s="400" t="s">
        <v>5186</v>
      </c>
    </row>
    <row r="6054" spans="2:8" s="41" customFormat="1">
      <c r="B6054" s="403" t="s">
        <v>12802</v>
      </c>
      <c r="C6054" s="404" t="s">
        <v>12803</v>
      </c>
      <c r="D6054" s="404" t="s">
        <v>12784</v>
      </c>
      <c r="E6054" s="404" t="s">
        <v>12785</v>
      </c>
      <c r="F6054" s="404" t="s">
        <v>3806</v>
      </c>
      <c r="G6054" s="367" t="s">
        <v>5185</v>
      </c>
      <c r="H6054" s="400" t="s">
        <v>5186</v>
      </c>
    </row>
    <row r="6055" spans="2:8" s="41" customFormat="1">
      <c r="B6055" s="403" t="s">
        <v>12804</v>
      </c>
      <c r="C6055" s="404" t="s">
        <v>12805</v>
      </c>
      <c r="D6055" s="404" t="s">
        <v>12784</v>
      </c>
      <c r="E6055" s="404" t="s">
        <v>12785</v>
      </c>
      <c r="F6055" s="404" t="s">
        <v>3806</v>
      </c>
      <c r="G6055" s="367" t="s">
        <v>5107</v>
      </c>
      <c r="H6055" s="400" t="s">
        <v>5108</v>
      </c>
    </row>
    <row r="6056" spans="2:8" s="41" customFormat="1">
      <c r="B6056" s="403" t="s">
        <v>12806</v>
      </c>
      <c r="C6056" s="404" t="s">
        <v>12807</v>
      </c>
      <c r="D6056" s="404" t="s">
        <v>12784</v>
      </c>
      <c r="E6056" s="404" t="s">
        <v>12785</v>
      </c>
      <c r="F6056" s="404" t="s">
        <v>3806</v>
      </c>
      <c r="G6056" s="367" t="s">
        <v>5185</v>
      </c>
      <c r="H6056" s="400" t="s">
        <v>5186</v>
      </c>
    </row>
    <row r="6057" spans="2:8" s="41" customFormat="1">
      <c r="B6057" s="403" t="s">
        <v>12808</v>
      </c>
      <c r="C6057" s="404" t="s">
        <v>12809</v>
      </c>
      <c r="D6057" s="404" t="s">
        <v>12784</v>
      </c>
      <c r="E6057" s="404" t="s">
        <v>12785</v>
      </c>
      <c r="F6057" s="404" t="s">
        <v>3806</v>
      </c>
      <c r="G6057" s="367" t="s">
        <v>5185</v>
      </c>
      <c r="H6057" s="400" t="s">
        <v>5186</v>
      </c>
    </row>
    <row r="6058" spans="2:8" s="41" customFormat="1">
      <c r="B6058" s="403" t="s">
        <v>12810</v>
      </c>
      <c r="C6058" s="404" t="s">
        <v>12811</v>
      </c>
      <c r="D6058" s="404" t="s">
        <v>12784</v>
      </c>
      <c r="E6058" s="404" t="s">
        <v>12785</v>
      </c>
      <c r="F6058" s="404" t="s">
        <v>3806</v>
      </c>
      <c r="G6058" s="367" t="s">
        <v>5185</v>
      </c>
      <c r="H6058" s="400" t="s">
        <v>5186</v>
      </c>
    </row>
    <row r="6059" spans="2:8" s="41" customFormat="1">
      <c r="B6059" s="403" t="s">
        <v>12812</v>
      </c>
      <c r="C6059" s="404" t="s">
        <v>12813</v>
      </c>
      <c r="D6059" s="404" t="s">
        <v>12814</v>
      </c>
      <c r="E6059" s="404" t="s">
        <v>12815</v>
      </c>
      <c r="F6059" s="404" t="s">
        <v>3806</v>
      </c>
      <c r="G6059" s="367" t="s">
        <v>5133</v>
      </c>
      <c r="H6059" s="400" t="s">
        <v>5108</v>
      </c>
    </row>
    <row r="6060" spans="2:8" s="41" customFormat="1">
      <c r="B6060" s="403" t="s">
        <v>12816</v>
      </c>
      <c r="C6060" s="404" t="s">
        <v>12817</v>
      </c>
      <c r="D6060" s="404" t="s">
        <v>12814</v>
      </c>
      <c r="E6060" s="404" t="s">
        <v>12815</v>
      </c>
      <c r="F6060" s="404" t="s">
        <v>3806</v>
      </c>
      <c r="G6060" s="367" t="s">
        <v>5185</v>
      </c>
      <c r="H6060" s="400" t="s">
        <v>5186</v>
      </c>
    </row>
    <row r="6061" spans="2:8" s="41" customFormat="1">
      <c r="B6061" s="403" t="s">
        <v>12818</v>
      </c>
      <c r="C6061" s="404" t="s">
        <v>12819</v>
      </c>
      <c r="D6061" s="404" t="s">
        <v>12814</v>
      </c>
      <c r="E6061" s="404" t="s">
        <v>12815</v>
      </c>
      <c r="F6061" s="404" t="s">
        <v>3806</v>
      </c>
      <c r="G6061" s="367" t="s">
        <v>5182</v>
      </c>
      <c r="H6061" s="400" t="s">
        <v>5108</v>
      </c>
    </row>
    <row r="6062" spans="2:8" s="41" customFormat="1">
      <c r="B6062" s="403" t="s">
        <v>12820</v>
      </c>
      <c r="C6062" s="404" t="s">
        <v>12821</v>
      </c>
      <c r="D6062" s="404" t="s">
        <v>12814</v>
      </c>
      <c r="E6062" s="404" t="s">
        <v>12815</v>
      </c>
      <c r="F6062" s="404" t="s">
        <v>3806</v>
      </c>
      <c r="G6062" s="367" t="s">
        <v>5185</v>
      </c>
      <c r="H6062" s="400" t="s">
        <v>5186</v>
      </c>
    </row>
    <row r="6063" spans="2:8" s="41" customFormat="1">
      <c r="B6063" s="403" t="s">
        <v>12822</v>
      </c>
      <c r="C6063" s="404" t="s">
        <v>12823</v>
      </c>
      <c r="D6063" s="404" t="s">
        <v>12814</v>
      </c>
      <c r="E6063" s="404" t="s">
        <v>12815</v>
      </c>
      <c r="F6063" s="404" t="s">
        <v>3806</v>
      </c>
      <c r="G6063" s="367" t="s">
        <v>5185</v>
      </c>
      <c r="H6063" s="400" t="s">
        <v>5186</v>
      </c>
    </row>
    <row r="6064" spans="2:8" s="41" customFormat="1">
      <c r="B6064" s="403" t="s">
        <v>12824</v>
      </c>
      <c r="C6064" s="404" t="s">
        <v>12825</v>
      </c>
      <c r="D6064" s="404" t="s">
        <v>12814</v>
      </c>
      <c r="E6064" s="404" t="s">
        <v>12815</v>
      </c>
      <c r="F6064" s="404" t="s">
        <v>3806</v>
      </c>
      <c r="G6064" s="367" t="s">
        <v>5185</v>
      </c>
      <c r="H6064" s="400" t="s">
        <v>5186</v>
      </c>
    </row>
    <row r="6065" spans="2:8" s="41" customFormat="1">
      <c r="B6065" s="403" t="s">
        <v>12826</v>
      </c>
      <c r="C6065" s="404" t="s">
        <v>12827</v>
      </c>
      <c r="D6065" s="404" t="s">
        <v>12814</v>
      </c>
      <c r="E6065" s="404" t="s">
        <v>12815</v>
      </c>
      <c r="F6065" s="404" t="s">
        <v>3806</v>
      </c>
      <c r="G6065" s="367" t="s">
        <v>5107</v>
      </c>
      <c r="H6065" s="400" t="s">
        <v>5108</v>
      </c>
    </row>
    <row r="6066" spans="2:8" s="41" customFormat="1">
      <c r="B6066" s="403" t="s">
        <v>12828</v>
      </c>
      <c r="C6066" s="404" t="s">
        <v>12829</v>
      </c>
      <c r="D6066" s="404" t="s">
        <v>12814</v>
      </c>
      <c r="E6066" s="404" t="s">
        <v>12815</v>
      </c>
      <c r="F6066" s="404" t="s">
        <v>3806</v>
      </c>
      <c r="G6066" s="367" t="s">
        <v>5185</v>
      </c>
      <c r="H6066" s="400" t="s">
        <v>5186</v>
      </c>
    </row>
    <row r="6067" spans="2:8" s="41" customFormat="1">
      <c r="B6067" s="403" t="s">
        <v>12830</v>
      </c>
      <c r="C6067" s="404" t="s">
        <v>12831</v>
      </c>
      <c r="D6067" s="404" t="s">
        <v>12814</v>
      </c>
      <c r="E6067" s="404" t="s">
        <v>12815</v>
      </c>
      <c r="F6067" s="404" t="s">
        <v>3806</v>
      </c>
      <c r="G6067" s="367" t="s">
        <v>5107</v>
      </c>
      <c r="H6067" s="400" t="s">
        <v>5108</v>
      </c>
    </row>
    <row r="6068" spans="2:8" s="41" customFormat="1">
      <c r="B6068" s="403" t="s">
        <v>12832</v>
      </c>
      <c r="C6068" s="404" t="s">
        <v>12833</v>
      </c>
      <c r="D6068" s="404" t="s">
        <v>12814</v>
      </c>
      <c r="E6068" s="404" t="s">
        <v>12815</v>
      </c>
      <c r="F6068" s="404" t="s">
        <v>3806</v>
      </c>
      <c r="G6068" s="367" t="s">
        <v>5107</v>
      </c>
      <c r="H6068" s="400" t="s">
        <v>5108</v>
      </c>
    </row>
    <row r="6069" spans="2:8" s="41" customFormat="1">
      <c r="B6069" s="403" t="s">
        <v>12834</v>
      </c>
      <c r="C6069" s="404" t="s">
        <v>12835</v>
      </c>
      <c r="D6069" s="404" t="s">
        <v>12814</v>
      </c>
      <c r="E6069" s="404" t="s">
        <v>12815</v>
      </c>
      <c r="F6069" s="404" t="s">
        <v>3806</v>
      </c>
      <c r="G6069" s="367" t="s">
        <v>5107</v>
      </c>
      <c r="H6069" s="400" t="s">
        <v>5108</v>
      </c>
    </row>
    <row r="6070" spans="2:8" s="41" customFormat="1">
      <c r="B6070" s="403" t="s">
        <v>12836</v>
      </c>
      <c r="C6070" s="404" t="s">
        <v>12837</v>
      </c>
      <c r="D6070" s="404" t="s">
        <v>12814</v>
      </c>
      <c r="E6070" s="404" t="s">
        <v>12815</v>
      </c>
      <c r="F6070" s="404" t="s">
        <v>3806</v>
      </c>
      <c r="G6070" s="367" t="s">
        <v>5185</v>
      </c>
      <c r="H6070" s="400" t="s">
        <v>5186</v>
      </c>
    </row>
    <row r="6071" spans="2:8" s="41" customFormat="1">
      <c r="B6071" s="403" t="s">
        <v>12838</v>
      </c>
      <c r="C6071" s="404" t="s">
        <v>12839</v>
      </c>
      <c r="D6071" s="404" t="s">
        <v>12814</v>
      </c>
      <c r="E6071" s="404" t="s">
        <v>12815</v>
      </c>
      <c r="F6071" s="404" t="s">
        <v>3806</v>
      </c>
      <c r="G6071" s="367" t="s">
        <v>5107</v>
      </c>
      <c r="H6071" s="400" t="s">
        <v>5108</v>
      </c>
    </row>
    <row r="6072" spans="2:8" s="41" customFormat="1">
      <c r="B6072" s="403" t="s">
        <v>12840</v>
      </c>
      <c r="C6072" s="404" t="s">
        <v>12841</v>
      </c>
      <c r="D6072" s="404" t="s">
        <v>12814</v>
      </c>
      <c r="E6072" s="404" t="s">
        <v>12815</v>
      </c>
      <c r="F6072" s="404" t="s">
        <v>3806</v>
      </c>
      <c r="G6072" s="367" t="s">
        <v>5107</v>
      </c>
      <c r="H6072" s="400" t="s">
        <v>5108</v>
      </c>
    </row>
    <row r="6073" spans="2:8" s="41" customFormat="1">
      <c r="B6073" s="403" t="s">
        <v>12842</v>
      </c>
      <c r="C6073" s="404" t="s">
        <v>12843</v>
      </c>
      <c r="D6073" s="404" t="s">
        <v>12814</v>
      </c>
      <c r="E6073" s="404" t="s">
        <v>12815</v>
      </c>
      <c r="F6073" s="404" t="s">
        <v>3806</v>
      </c>
      <c r="G6073" s="367" t="s">
        <v>5185</v>
      </c>
      <c r="H6073" s="400" t="s">
        <v>5186</v>
      </c>
    </row>
    <row r="6074" spans="2:8" s="41" customFormat="1">
      <c r="B6074" s="403" t="s">
        <v>12844</v>
      </c>
      <c r="C6074" s="404" t="s">
        <v>12845</v>
      </c>
      <c r="D6074" s="404" t="s">
        <v>12814</v>
      </c>
      <c r="E6074" s="404" t="s">
        <v>12815</v>
      </c>
      <c r="F6074" s="404" t="s">
        <v>3806</v>
      </c>
      <c r="G6074" s="367" t="s">
        <v>5107</v>
      </c>
      <c r="H6074" s="400" t="s">
        <v>5108</v>
      </c>
    </row>
    <row r="6075" spans="2:8" s="41" customFormat="1">
      <c r="B6075" s="403" t="s">
        <v>12846</v>
      </c>
      <c r="C6075" s="404" t="s">
        <v>12847</v>
      </c>
      <c r="D6075" s="404" t="s">
        <v>12848</v>
      </c>
      <c r="E6075" s="404" t="s">
        <v>12849</v>
      </c>
      <c r="F6075" s="404" t="s">
        <v>3806</v>
      </c>
      <c r="G6075" s="367" t="s">
        <v>5185</v>
      </c>
      <c r="H6075" s="400" t="s">
        <v>5186</v>
      </c>
    </row>
    <row r="6076" spans="2:8" s="41" customFormat="1">
      <c r="B6076" s="403" t="s">
        <v>12850</v>
      </c>
      <c r="C6076" s="404" t="s">
        <v>12851</v>
      </c>
      <c r="D6076" s="404" t="s">
        <v>12848</v>
      </c>
      <c r="E6076" s="404" t="s">
        <v>12849</v>
      </c>
      <c r="F6076" s="404" t="s">
        <v>3806</v>
      </c>
      <c r="G6076" s="367" t="s">
        <v>5185</v>
      </c>
      <c r="H6076" s="400" t="s">
        <v>5186</v>
      </c>
    </row>
    <row r="6077" spans="2:8" s="41" customFormat="1">
      <c r="B6077" s="403" t="s">
        <v>12852</v>
      </c>
      <c r="C6077" s="404" t="s">
        <v>12853</v>
      </c>
      <c r="D6077" s="404" t="s">
        <v>12848</v>
      </c>
      <c r="E6077" s="404" t="s">
        <v>12849</v>
      </c>
      <c r="F6077" s="404" t="s">
        <v>3806</v>
      </c>
      <c r="G6077" s="367" t="s">
        <v>5185</v>
      </c>
      <c r="H6077" s="400" t="s">
        <v>5186</v>
      </c>
    </row>
    <row r="6078" spans="2:8" s="41" customFormat="1">
      <c r="B6078" s="403" t="s">
        <v>12854</v>
      </c>
      <c r="C6078" s="404" t="s">
        <v>12855</v>
      </c>
      <c r="D6078" s="404" t="s">
        <v>12848</v>
      </c>
      <c r="E6078" s="404" t="s">
        <v>12849</v>
      </c>
      <c r="F6078" s="404" t="s">
        <v>3806</v>
      </c>
      <c r="G6078" s="367" t="s">
        <v>5185</v>
      </c>
      <c r="H6078" s="400" t="s">
        <v>5186</v>
      </c>
    </row>
    <row r="6079" spans="2:8" s="41" customFormat="1">
      <c r="B6079" s="403" t="s">
        <v>12856</v>
      </c>
      <c r="C6079" s="404" t="s">
        <v>12857</v>
      </c>
      <c r="D6079" s="404" t="s">
        <v>12848</v>
      </c>
      <c r="E6079" s="404" t="s">
        <v>12849</v>
      </c>
      <c r="F6079" s="404" t="s">
        <v>3806</v>
      </c>
      <c r="G6079" s="367" t="s">
        <v>5182</v>
      </c>
      <c r="H6079" s="400" t="s">
        <v>5108</v>
      </c>
    </row>
    <row r="6080" spans="2:8" s="41" customFormat="1">
      <c r="B6080" s="403" t="s">
        <v>12858</v>
      </c>
      <c r="C6080" s="404" t="s">
        <v>12859</v>
      </c>
      <c r="D6080" s="404" t="s">
        <v>12848</v>
      </c>
      <c r="E6080" s="404" t="s">
        <v>12849</v>
      </c>
      <c r="F6080" s="404" t="s">
        <v>3806</v>
      </c>
      <c r="G6080" s="367" t="s">
        <v>5182</v>
      </c>
      <c r="H6080" s="400" t="s">
        <v>5108</v>
      </c>
    </row>
    <row r="6081" spans="2:8" s="41" customFormat="1">
      <c r="B6081" s="403" t="s">
        <v>12860</v>
      </c>
      <c r="C6081" s="404" t="s">
        <v>12861</v>
      </c>
      <c r="D6081" s="404" t="s">
        <v>12848</v>
      </c>
      <c r="E6081" s="404" t="s">
        <v>12849</v>
      </c>
      <c r="F6081" s="404" t="s">
        <v>3806</v>
      </c>
      <c r="G6081" s="367" t="s">
        <v>5185</v>
      </c>
      <c r="H6081" s="400" t="s">
        <v>5186</v>
      </c>
    </row>
    <row r="6082" spans="2:8" s="41" customFormat="1">
      <c r="B6082" s="403" t="s">
        <v>12862</v>
      </c>
      <c r="C6082" s="404" t="s">
        <v>12863</v>
      </c>
      <c r="D6082" s="404" t="s">
        <v>12848</v>
      </c>
      <c r="E6082" s="404" t="s">
        <v>12849</v>
      </c>
      <c r="F6082" s="404" t="s">
        <v>3806</v>
      </c>
      <c r="G6082" s="367" t="s">
        <v>5185</v>
      </c>
      <c r="H6082" s="400" t="s">
        <v>5186</v>
      </c>
    </row>
    <row r="6083" spans="2:8" s="41" customFormat="1">
      <c r="B6083" s="403" t="s">
        <v>12864</v>
      </c>
      <c r="C6083" s="404" t="s">
        <v>12865</v>
      </c>
      <c r="D6083" s="404" t="s">
        <v>12848</v>
      </c>
      <c r="E6083" s="404" t="s">
        <v>12849</v>
      </c>
      <c r="F6083" s="404" t="s">
        <v>3806</v>
      </c>
      <c r="G6083" s="367" t="s">
        <v>5185</v>
      </c>
      <c r="H6083" s="400" t="s">
        <v>5186</v>
      </c>
    </row>
    <row r="6084" spans="2:8" s="41" customFormat="1">
      <c r="B6084" s="403" t="s">
        <v>12866</v>
      </c>
      <c r="C6084" s="404" t="s">
        <v>12867</v>
      </c>
      <c r="D6084" s="404" t="s">
        <v>12848</v>
      </c>
      <c r="E6084" s="404" t="s">
        <v>12849</v>
      </c>
      <c r="F6084" s="404" t="s">
        <v>3806</v>
      </c>
      <c r="G6084" s="367" t="s">
        <v>5185</v>
      </c>
      <c r="H6084" s="400" t="s">
        <v>5186</v>
      </c>
    </row>
    <row r="6085" spans="2:8" s="41" customFormat="1">
      <c r="B6085" s="403" t="s">
        <v>12868</v>
      </c>
      <c r="C6085" s="404" t="s">
        <v>12869</v>
      </c>
      <c r="D6085" s="404" t="s">
        <v>12848</v>
      </c>
      <c r="E6085" s="404" t="s">
        <v>12849</v>
      </c>
      <c r="F6085" s="404" t="s">
        <v>3806</v>
      </c>
      <c r="G6085" s="367" t="s">
        <v>5185</v>
      </c>
      <c r="H6085" s="400" t="s">
        <v>5186</v>
      </c>
    </row>
    <row r="6086" spans="2:8" s="41" customFormat="1">
      <c r="B6086" s="403" t="s">
        <v>12870</v>
      </c>
      <c r="C6086" s="404" t="s">
        <v>12871</v>
      </c>
      <c r="D6086" s="404" t="s">
        <v>12848</v>
      </c>
      <c r="E6086" s="404" t="s">
        <v>12849</v>
      </c>
      <c r="F6086" s="404" t="s">
        <v>3806</v>
      </c>
      <c r="G6086" s="367" t="s">
        <v>5185</v>
      </c>
      <c r="H6086" s="400" t="s">
        <v>5186</v>
      </c>
    </row>
    <row r="6087" spans="2:8" s="41" customFormat="1">
      <c r="B6087" s="403" t="s">
        <v>12872</v>
      </c>
      <c r="C6087" s="404" t="s">
        <v>12873</v>
      </c>
      <c r="D6087" s="404" t="s">
        <v>12848</v>
      </c>
      <c r="E6087" s="404" t="s">
        <v>12849</v>
      </c>
      <c r="F6087" s="404" t="s">
        <v>3806</v>
      </c>
      <c r="G6087" s="367" t="s">
        <v>5185</v>
      </c>
      <c r="H6087" s="400" t="s">
        <v>5186</v>
      </c>
    </row>
    <row r="6088" spans="2:8" s="41" customFormat="1">
      <c r="B6088" s="403" t="s">
        <v>12874</v>
      </c>
      <c r="C6088" s="404" t="s">
        <v>12875</v>
      </c>
      <c r="D6088" s="404" t="s">
        <v>12876</v>
      </c>
      <c r="E6088" s="404" t="s">
        <v>12877</v>
      </c>
      <c r="F6088" s="404" t="s">
        <v>3806</v>
      </c>
      <c r="G6088" s="367" t="s">
        <v>5107</v>
      </c>
      <c r="H6088" s="400" t="s">
        <v>5108</v>
      </c>
    </row>
    <row r="6089" spans="2:8" s="41" customFormat="1">
      <c r="B6089" s="403" t="s">
        <v>12878</v>
      </c>
      <c r="C6089" s="404" t="s">
        <v>12879</v>
      </c>
      <c r="D6089" s="404" t="s">
        <v>12876</v>
      </c>
      <c r="E6089" s="404" t="s">
        <v>12877</v>
      </c>
      <c r="F6089" s="404" t="s">
        <v>3806</v>
      </c>
      <c r="G6089" s="367" t="s">
        <v>5107</v>
      </c>
      <c r="H6089" s="400" t="s">
        <v>5108</v>
      </c>
    </row>
    <row r="6090" spans="2:8" s="41" customFormat="1">
      <c r="B6090" s="403" t="s">
        <v>12880</v>
      </c>
      <c r="C6090" s="404" t="s">
        <v>12881</v>
      </c>
      <c r="D6090" s="404" t="s">
        <v>12876</v>
      </c>
      <c r="E6090" s="404" t="s">
        <v>12877</v>
      </c>
      <c r="F6090" s="404" t="s">
        <v>3806</v>
      </c>
      <c r="G6090" s="367" t="s">
        <v>5107</v>
      </c>
      <c r="H6090" s="400" t="s">
        <v>5108</v>
      </c>
    </row>
    <row r="6091" spans="2:8" s="41" customFormat="1">
      <c r="B6091" s="403" t="s">
        <v>12882</v>
      </c>
      <c r="C6091" s="404" t="s">
        <v>12883</v>
      </c>
      <c r="D6091" s="404" t="s">
        <v>12876</v>
      </c>
      <c r="E6091" s="404" t="s">
        <v>12877</v>
      </c>
      <c r="F6091" s="404" t="s">
        <v>3806</v>
      </c>
      <c r="G6091" s="367" t="s">
        <v>5107</v>
      </c>
      <c r="H6091" s="400" t="s">
        <v>5108</v>
      </c>
    </row>
    <row r="6092" spans="2:8" s="41" customFormat="1">
      <c r="B6092" s="403" t="s">
        <v>12884</v>
      </c>
      <c r="C6092" s="404" t="s">
        <v>12885</v>
      </c>
      <c r="D6092" s="404" t="s">
        <v>12876</v>
      </c>
      <c r="E6092" s="404" t="s">
        <v>12877</v>
      </c>
      <c r="F6092" s="404" t="s">
        <v>3806</v>
      </c>
      <c r="G6092" s="367" t="s">
        <v>5107</v>
      </c>
      <c r="H6092" s="400" t="s">
        <v>5108</v>
      </c>
    </row>
    <row r="6093" spans="2:8" s="41" customFormat="1">
      <c r="B6093" s="403" t="s">
        <v>12886</v>
      </c>
      <c r="C6093" s="404" t="s">
        <v>12887</v>
      </c>
      <c r="D6093" s="404" t="s">
        <v>12876</v>
      </c>
      <c r="E6093" s="404" t="s">
        <v>12877</v>
      </c>
      <c r="F6093" s="404" t="s">
        <v>3806</v>
      </c>
      <c r="G6093" s="367" t="s">
        <v>5107</v>
      </c>
      <c r="H6093" s="400" t="s">
        <v>5108</v>
      </c>
    </row>
    <row r="6094" spans="2:8" s="41" customFormat="1">
      <c r="B6094" s="403" t="s">
        <v>12888</v>
      </c>
      <c r="C6094" s="404" t="s">
        <v>12889</v>
      </c>
      <c r="D6094" s="404" t="s">
        <v>12876</v>
      </c>
      <c r="E6094" s="404" t="s">
        <v>12877</v>
      </c>
      <c r="F6094" s="404" t="s">
        <v>3806</v>
      </c>
      <c r="G6094" s="367" t="s">
        <v>5107</v>
      </c>
      <c r="H6094" s="400" t="s">
        <v>5108</v>
      </c>
    </row>
    <row r="6095" spans="2:8" s="41" customFormat="1">
      <c r="B6095" s="403" t="s">
        <v>12890</v>
      </c>
      <c r="C6095" s="404" t="s">
        <v>12891</v>
      </c>
      <c r="D6095" s="404" t="s">
        <v>12876</v>
      </c>
      <c r="E6095" s="404" t="s">
        <v>12877</v>
      </c>
      <c r="F6095" s="404" t="s">
        <v>3806</v>
      </c>
      <c r="G6095" s="367" t="s">
        <v>5107</v>
      </c>
      <c r="H6095" s="400" t="s">
        <v>5108</v>
      </c>
    </row>
    <row r="6096" spans="2:8" s="41" customFormat="1">
      <c r="B6096" s="403" t="s">
        <v>12892</v>
      </c>
      <c r="C6096" s="404" t="s">
        <v>12893</v>
      </c>
      <c r="D6096" s="404" t="s">
        <v>12876</v>
      </c>
      <c r="E6096" s="404" t="s">
        <v>12877</v>
      </c>
      <c r="F6096" s="404" t="s">
        <v>3806</v>
      </c>
      <c r="G6096" s="367" t="s">
        <v>5107</v>
      </c>
      <c r="H6096" s="400" t="s">
        <v>5108</v>
      </c>
    </row>
    <row r="6097" spans="2:8" s="41" customFormat="1">
      <c r="B6097" s="403" t="s">
        <v>12894</v>
      </c>
      <c r="C6097" s="404" t="s">
        <v>12895</v>
      </c>
      <c r="D6097" s="404" t="s">
        <v>12876</v>
      </c>
      <c r="E6097" s="404" t="s">
        <v>12877</v>
      </c>
      <c r="F6097" s="404" t="s">
        <v>3806</v>
      </c>
      <c r="G6097" s="367" t="s">
        <v>5107</v>
      </c>
      <c r="H6097" s="400" t="s">
        <v>5108</v>
      </c>
    </row>
    <row r="6098" spans="2:8" s="41" customFormat="1">
      <c r="B6098" s="403" t="s">
        <v>12896</v>
      </c>
      <c r="C6098" s="404" t="s">
        <v>12897</v>
      </c>
      <c r="D6098" s="404" t="s">
        <v>12898</v>
      </c>
      <c r="E6098" s="404" t="s">
        <v>12899</v>
      </c>
      <c r="F6098" s="404" t="s">
        <v>123</v>
      </c>
      <c r="G6098" s="367" t="s">
        <v>5185</v>
      </c>
      <c r="H6098" s="400" t="s">
        <v>5186</v>
      </c>
    </row>
    <row r="6099" spans="2:8" s="41" customFormat="1">
      <c r="B6099" s="403" t="s">
        <v>12900</v>
      </c>
      <c r="C6099" s="404" t="s">
        <v>12901</v>
      </c>
      <c r="D6099" s="404" t="s">
        <v>12898</v>
      </c>
      <c r="E6099" s="404" t="s">
        <v>12899</v>
      </c>
      <c r="F6099" s="404" t="s">
        <v>123</v>
      </c>
      <c r="G6099" s="367" t="s">
        <v>5185</v>
      </c>
      <c r="H6099" s="400" t="s">
        <v>5186</v>
      </c>
    </row>
    <row r="6100" spans="2:8" s="41" customFormat="1">
      <c r="B6100" s="403" t="s">
        <v>12902</v>
      </c>
      <c r="C6100" s="404" t="s">
        <v>12903</v>
      </c>
      <c r="D6100" s="404" t="s">
        <v>12898</v>
      </c>
      <c r="E6100" s="404" t="s">
        <v>12899</v>
      </c>
      <c r="F6100" s="404" t="s">
        <v>123</v>
      </c>
      <c r="G6100" s="367" t="s">
        <v>5185</v>
      </c>
      <c r="H6100" s="400" t="s">
        <v>5186</v>
      </c>
    </row>
    <row r="6101" spans="2:8" s="41" customFormat="1">
      <c r="B6101" s="403" t="s">
        <v>12904</v>
      </c>
      <c r="C6101" s="404" t="s">
        <v>12905</v>
      </c>
      <c r="D6101" s="404" t="s">
        <v>12898</v>
      </c>
      <c r="E6101" s="404" t="s">
        <v>12899</v>
      </c>
      <c r="F6101" s="404" t="s">
        <v>123</v>
      </c>
      <c r="G6101" s="367" t="s">
        <v>5185</v>
      </c>
      <c r="H6101" s="400" t="s">
        <v>5186</v>
      </c>
    </row>
    <row r="6102" spans="2:8" s="41" customFormat="1">
      <c r="B6102" s="403" t="s">
        <v>12906</v>
      </c>
      <c r="C6102" s="404" t="s">
        <v>12907</v>
      </c>
      <c r="D6102" s="404" t="s">
        <v>12898</v>
      </c>
      <c r="E6102" s="404" t="s">
        <v>12899</v>
      </c>
      <c r="F6102" s="404" t="s">
        <v>123</v>
      </c>
      <c r="G6102" s="367" t="s">
        <v>5185</v>
      </c>
      <c r="H6102" s="400" t="s">
        <v>5186</v>
      </c>
    </row>
    <row r="6103" spans="2:8" s="41" customFormat="1">
      <c r="B6103" s="403" t="s">
        <v>12908</v>
      </c>
      <c r="C6103" s="404" t="s">
        <v>12909</v>
      </c>
      <c r="D6103" s="404" t="s">
        <v>12898</v>
      </c>
      <c r="E6103" s="404" t="s">
        <v>12899</v>
      </c>
      <c r="F6103" s="404" t="s">
        <v>123</v>
      </c>
      <c r="G6103" s="367" t="s">
        <v>5185</v>
      </c>
      <c r="H6103" s="400" t="s">
        <v>5186</v>
      </c>
    </row>
    <row r="6104" spans="2:8" s="41" customFormat="1">
      <c r="B6104" s="403" t="s">
        <v>12910</v>
      </c>
      <c r="C6104" s="404" t="s">
        <v>12911</v>
      </c>
      <c r="D6104" s="404" t="s">
        <v>12898</v>
      </c>
      <c r="E6104" s="404" t="s">
        <v>12899</v>
      </c>
      <c r="F6104" s="404" t="s">
        <v>123</v>
      </c>
      <c r="G6104" s="367" t="s">
        <v>5182</v>
      </c>
      <c r="H6104" s="400" t="s">
        <v>5108</v>
      </c>
    </row>
    <row r="6105" spans="2:8" s="41" customFormat="1">
      <c r="B6105" s="403" t="s">
        <v>12912</v>
      </c>
      <c r="C6105" s="404" t="s">
        <v>12913</v>
      </c>
      <c r="D6105" s="404" t="s">
        <v>12898</v>
      </c>
      <c r="E6105" s="404" t="s">
        <v>12899</v>
      </c>
      <c r="F6105" s="404" t="s">
        <v>123</v>
      </c>
      <c r="G6105" s="367" t="s">
        <v>5182</v>
      </c>
      <c r="H6105" s="400" t="s">
        <v>5108</v>
      </c>
    </row>
    <row r="6106" spans="2:8" s="41" customFormat="1">
      <c r="B6106" s="403" t="s">
        <v>12914</v>
      </c>
      <c r="C6106" s="404" t="s">
        <v>12915</v>
      </c>
      <c r="D6106" s="404" t="s">
        <v>12898</v>
      </c>
      <c r="E6106" s="404" t="s">
        <v>12899</v>
      </c>
      <c r="F6106" s="404" t="s">
        <v>123</v>
      </c>
      <c r="G6106" s="367" t="s">
        <v>5185</v>
      </c>
      <c r="H6106" s="400" t="s">
        <v>5186</v>
      </c>
    </row>
    <row r="6107" spans="2:8" s="41" customFormat="1">
      <c r="B6107" s="403" t="s">
        <v>12916</v>
      </c>
      <c r="C6107" s="404" t="s">
        <v>12917</v>
      </c>
      <c r="D6107" s="404" t="s">
        <v>12898</v>
      </c>
      <c r="E6107" s="404" t="s">
        <v>12899</v>
      </c>
      <c r="F6107" s="404" t="s">
        <v>123</v>
      </c>
      <c r="G6107" s="367" t="s">
        <v>5185</v>
      </c>
      <c r="H6107" s="400" t="s">
        <v>5186</v>
      </c>
    </row>
    <row r="6108" spans="2:8" s="41" customFormat="1">
      <c r="B6108" s="403" t="s">
        <v>12918</v>
      </c>
      <c r="C6108" s="404" t="s">
        <v>12919</v>
      </c>
      <c r="D6108" s="404" t="s">
        <v>12898</v>
      </c>
      <c r="E6108" s="404" t="s">
        <v>12899</v>
      </c>
      <c r="F6108" s="404" t="s">
        <v>123</v>
      </c>
      <c r="G6108" s="367" t="s">
        <v>5185</v>
      </c>
      <c r="H6108" s="400" t="s">
        <v>5186</v>
      </c>
    </row>
    <row r="6109" spans="2:8" s="41" customFormat="1">
      <c r="B6109" s="403" t="s">
        <v>12920</v>
      </c>
      <c r="C6109" s="404" t="s">
        <v>12921</v>
      </c>
      <c r="D6109" s="404" t="s">
        <v>12922</v>
      </c>
      <c r="E6109" s="404" t="s">
        <v>12923</v>
      </c>
      <c r="F6109" s="404" t="s">
        <v>123</v>
      </c>
      <c r="G6109" s="367" t="s">
        <v>5185</v>
      </c>
      <c r="H6109" s="400" t="s">
        <v>5186</v>
      </c>
    </row>
    <row r="6110" spans="2:8" s="41" customFormat="1">
      <c r="B6110" s="403" t="s">
        <v>12924</v>
      </c>
      <c r="C6110" s="404" t="s">
        <v>12925</v>
      </c>
      <c r="D6110" s="404" t="s">
        <v>12922</v>
      </c>
      <c r="E6110" s="404" t="s">
        <v>12923</v>
      </c>
      <c r="F6110" s="404" t="s">
        <v>123</v>
      </c>
      <c r="G6110" s="367" t="s">
        <v>5185</v>
      </c>
      <c r="H6110" s="400" t="s">
        <v>5186</v>
      </c>
    </row>
    <row r="6111" spans="2:8" s="41" customFormat="1">
      <c r="B6111" s="403" t="s">
        <v>12926</v>
      </c>
      <c r="C6111" s="404" t="s">
        <v>12927</v>
      </c>
      <c r="D6111" s="404" t="s">
        <v>12922</v>
      </c>
      <c r="E6111" s="404" t="s">
        <v>12923</v>
      </c>
      <c r="F6111" s="404" t="s">
        <v>123</v>
      </c>
      <c r="G6111" s="367" t="s">
        <v>5185</v>
      </c>
      <c r="H6111" s="400" t="s">
        <v>5186</v>
      </c>
    </row>
    <row r="6112" spans="2:8" s="41" customFormat="1">
      <c r="B6112" s="403" t="s">
        <v>12928</v>
      </c>
      <c r="C6112" s="404" t="s">
        <v>12929</v>
      </c>
      <c r="D6112" s="404" t="s">
        <v>12922</v>
      </c>
      <c r="E6112" s="404" t="s">
        <v>12923</v>
      </c>
      <c r="F6112" s="404" t="s">
        <v>123</v>
      </c>
      <c r="G6112" s="367" t="s">
        <v>5185</v>
      </c>
      <c r="H6112" s="400" t="s">
        <v>5186</v>
      </c>
    </row>
    <row r="6113" spans="2:8" s="41" customFormat="1">
      <c r="B6113" s="403" t="s">
        <v>12930</v>
      </c>
      <c r="C6113" s="404" t="s">
        <v>12931</v>
      </c>
      <c r="D6113" s="404" t="s">
        <v>12922</v>
      </c>
      <c r="E6113" s="404" t="s">
        <v>12923</v>
      </c>
      <c r="F6113" s="404" t="s">
        <v>123</v>
      </c>
      <c r="G6113" s="367" t="s">
        <v>5185</v>
      </c>
      <c r="H6113" s="400" t="s">
        <v>5186</v>
      </c>
    </row>
    <row r="6114" spans="2:8" s="41" customFormat="1">
      <c r="B6114" s="403" t="s">
        <v>12932</v>
      </c>
      <c r="C6114" s="404" t="s">
        <v>12933</v>
      </c>
      <c r="D6114" s="404" t="s">
        <v>12922</v>
      </c>
      <c r="E6114" s="404" t="s">
        <v>12923</v>
      </c>
      <c r="F6114" s="404" t="s">
        <v>123</v>
      </c>
      <c r="G6114" s="367" t="s">
        <v>5185</v>
      </c>
      <c r="H6114" s="400" t="s">
        <v>5186</v>
      </c>
    </row>
    <row r="6115" spans="2:8" s="41" customFormat="1">
      <c r="B6115" s="403" t="s">
        <v>12934</v>
      </c>
      <c r="C6115" s="404" t="s">
        <v>12935</v>
      </c>
      <c r="D6115" s="404" t="s">
        <v>12936</v>
      </c>
      <c r="E6115" s="404" t="s">
        <v>12937</v>
      </c>
      <c r="F6115" s="404" t="s">
        <v>123</v>
      </c>
      <c r="G6115" s="367" t="s">
        <v>5333</v>
      </c>
      <c r="H6115" s="400" t="s">
        <v>5108</v>
      </c>
    </row>
    <row r="6116" spans="2:8" s="41" customFormat="1">
      <c r="B6116" s="403" t="s">
        <v>12938</v>
      </c>
      <c r="C6116" s="404" t="s">
        <v>12939</v>
      </c>
      <c r="D6116" s="404" t="s">
        <v>12936</v>
      </c>
      <c r="E6116" s="404" t="s">
        <v>12937</v>
      </c>
      <c r="F6116" s="404" t="s">
        <v>123</v>
      </c>
      <c r="G6116" s="367" t="s">
        <v>5333</v>
      </c>
      <c r="H6116" s="400" t="s">
        <v>5108</v>
      </c>
    </row>
    <row r="6117" spans="2:8" s="41" customFormat="1">
      <c r="B6117" s="403" t="s">
        <v>12940</v>
      </c>
      <c r="C6117" s="404" t="s">
        <v>12941</v>
      </c>
      <c r="D6117" s="404" t="s">
        <v>12936</v>
      </c>
      <c r="E6117" s="404" t="s">
        <v>12937</v>
      </c>
      <c r="F6117" s="404" t="s">
        <v>123</v>
      </c>
      <c r="G6117" s="367" t="s">
        <v>5333</v>
      </c>
      <c r="H6117" s="400" t="s">
        <v>5108</v>
      </c>
    </row>
    <row r="6118" spans="2:8" s="41" customFormat="1">
      <c r="B6118" s="403" t="s">
        <v>12942</v>
      </c>
      <c r="C6118" s="404" t="s">
        <v>12943</v>
      </c>
      <c r="D6118" s="404" t="s">
        <v>12936</v>
      </c>
      <c r="E6118" s="404" t="s">
        <v>12937</v>
      </c>
      <c r="F6118" s="404" t="s">
        <v>123</v>
      </c>
      <c r="G6118" s="367" t="s">
        <v>5333</v>
      </c>
      <c r="H6118" s="400" t="s">
        <v>5108</v>
      </c>
    </row>
    <row r="6119" spans="2:8" s="41" customFormat="1">
      <c r="B6119" s="403" t="s">
        <v>12944</v>
      </c>
      <c r="C6119" s="404" t="s">
        <v>12945</v>
      </c>
      <c r="D6119" s="404" t="s">
        <v>12936</v>
      </c>
      <c r="E6119" s="404" t="s">
        <v>12937</v>
      </c>
      <c r="F6119" s="404" t="s">
        <v>123</v>
      </c>
      <c r="G6119" s="367" t="s">
        <v>5333</v>
      </c>
      <c r="H6119" s="400" t="s">
        <v>5108</v>
      </c>
    </row>
    <row r="6120" spans="2:8" s="41" customFormat="1">
      <c r="B6120" s="403" t="s">
        <v>12946</v>
      </c>
      <c r="C6120" s="404" t="s">
        <v>12947</v>
      </c>
      <c r="D6120" s="404" t="s">
        <v>12936</v>
      </c>
      <c r="E6120" s="404" t="s">
        <v>12937</v>
      </c>
      <c r="F6120" s="404" t="s">
        <v>123</v>
      </c>
      <c r="G6120" s="367" t="s">
        <v>5333</v>
      </c>
      <c r="H6120" s="400" t="s">
        <v>5108</v>
      </c>
    </row>
    <row r="6121" spans="2:8" s="41" customFormat="1">
      <c r="B6121" s="403" t="s">
        <v>12948</v>
      </c>
      <c r="C6121" s="404" t="s">
        <v>12949</v>
      </c>
      <c r="D6121" s="404" t="s">
        <v>12936</v>
      </c>
      <c r="E6121" s="404" t="s">
        <v>12937</v>
      </c>
      <c r="F6121" s="404" t="s">
        <v>123</v>
      </c>
      <c r="G6121" s="367" t="s">
        <v>5333</v>
      </c>
      <c r="H6121" s="400" t="s">
        <v>5108</v>
      </c>
    </row>
    <row r="6122" spans="2:8" s="41" customFormat="1">
      <c r="B6122" s="403" t="s">
        <v>12950</v>
      </c>
      <c r="C6122" s="404" t="s">
        <v>12951</v>
      </c>
      <c r="D6122" s="404" t="s">
        <v>12936</v>
      </c>
      <c r="E6122" s="404" t="s">
        <v>12937</v>
      </c>
      <c r="F6122" s="404" t="s">
        <v>123</v>
      </c>
      <c r="G6122" s="367" t="s">
        <v>5333</v>
      </c>
      <c r="H6122" s="400" t="s">
        <v>5108</v>
      </c>
    </row>
    <row r="6123" spans="2:8" s="41" customFormat="1">
      <c r="B6123" s="403" t="s">
        <v>12952</v>
      </c>
      <c r="C6123" s="404" t="s">
        <v>12953</v>
      </c>
      <c r="D6123" s="404" t="s">
        <v>12936</v>
      </c>
      <c r="E6123" s="404" t="s">
        <v>12937</v>
      </c>
      <c r="F6123" s="404" t="s">
        <v>123</v>
      </c>
      <c r="G6123" s="367" t="s">
        <v>5333</v>
      </c>
      <c r="H6123" s="400" t="s">
        <v>5108</v>
      </c>
    </row>
    <row r="6124" spans="2:8" s="41" customFormat="1">
      <c r="B6124" s="403" t="s">
        <v>12954</v>
      </c>
      <c r="C6124" s="404" t="s">
        <v>12955</v>
      </c>
      <c r="D6124" s="404" t="s">
        <v>12936</v>
      </c>
      <c r="E6124" s="404" t="s">
        <v>12937</v>
      </c>
      <c r="F6124" s="404" t="s">
        <v>123</v>
      </c>
      <c r="G6124" s="367" t="s">
        <v>5333</v>
      </c>
      <c r="H6124" s="400" t="s">
        <v>5108</v>
      </c>
    </row>
    <row r="6125" spans="2:8" s="41" customFormat="1">
      <c r="B6125" s="403" t="s">
        <v>12956</v>
      </c>
      <c r="C6125" s="404" t="s">
        <v>12957</v>
      </c>
      <c r="D6125" s="404" t="s">
        <v>12936</v>
      </c>
      <c r="E6125" s="404" t="s">
        <v>12937</v>
      </c>
      <c r="F6125" s="404" t="s">
        <v>123</v>
      </c>
      <c r="G6125" s="367" t="s">
        <v>5333</v>
      </c>
      <c r="H6125" s="400" t="s">
        <v>5108</v>
      </c>
    </row>
    <row r="6126" spans="2:8" s="41" customFormat="1">
      <c r="B6126" s="403" t="s">
        <v>12958</v>
      </c>
      <c r="C6126" s="404" t="s">
        <v>12959</v>
      </c>
      <c r="D6126" s="404" t="s">
        <v>12936</v>
      </c>
      <c r="E6126" s="404" t="s">
        <v>12937</v>
      </c>
      <c r="F6126" s="404" t="s">
        <v>123</v>
      </c>
      <c r="G6126" s="367" t="s">
        <v>5333</v>
      </c>
      <c r="H6126" s="400" t="s">
        <v>5108</v>
      </c>
    </row>
    <row r="6127" spans="2:8" s="41" customFormat="1">
      <c r="B6127" s="403" t="s">
        <v>12960</v>
      </c>
      <c r="C6127" s="404" t="s">
        <v>12961</v>
      </c>
      <c r="D6127" s="404" t="s">
        <v>12936</v>
      </c>
      <c r="E6127" s="404" t="s">
        <v>12937</v>
      </c>
      <c r="F6127" s="404" t="s">
        <v>123</v>
      </c>
      <c r="G6127" s="367" t="s">
        <v>5333</v>
      </c>
      <c r="H6127" s="400" t="s">
        <v>5108</v>
      </c>
    </row>
    <row r="6128" spans="2:8" s="41" customFormat="1">
      <c r="B6128" s="403" t="s">
        <v>12962</v>
      </c>
      <c r="C6128" s="404" t="s">
        <v>12963</v>
      </c>
      <c r="D6128" s="404" t="s">
        <v>12936</v>
      </c>
      <c r="E6128" s="404" t="s">
        <v>12937</v>
      </c>
      <c r="F6128" s="404" t="s">
        <v>123</v>
      </c>
      <c r="G6128" s="367" t="s">
        <v>5333</v>
      </c>
      <c r="H6128" s="400" t="s">
        <v>5108</v>
      </c>
    </row>
    <row r="6129" spans="2:8" s="41" customFormat="1">
      <c r="B6129" s="403" t="s">
        <v>12964</v>
      </c>
      <c r="C6129" s="404" t="s">
        <v>12965</v>
      </c>
      <c r="D6129" s="404" t="s">
        <v>12936</v>
      </c>
      <c r="E6129" s="404" t="s">
        <v>12937</v>
      </c>
      <c r="F6129" s="404" t="s">
        <v>123</v>
      </c>
      <c r="G6129" s="367" t="s">
        <v>5333</v>
      </c>
      <c r="H6129" s="400" t="s">
        <v>5108</v>
      </c>
    </row>
    <row r="6130" spans="2:8" s="41" customFormat="1">
      <c r="B6130" s="403" t="s">
        <v>12966</v>
      </c>
      <c r="C6130" s="404" t="s">
        <v>12967</v>
      </c>
      <c r="D6130" s="404" t="s">
        <v>12936</v>
      </c>
      <c r="E6130" s="404" t="s">
        <v>12937</v>
      </c>
      <c r="F6130" s="404" t="s">
        <v>123</v>
      </c>
      <c r="G6130" s="367" t="s">
        <v>5333</v>
      </c>
      <c r="H6130" s="400" t="s">
        <v>5108</v>
      </c>
    </row>
    <row r="6131" spans="2:8" s="41" customFormat="1">
      <c r="B6131" s="403" t="s">
        <v>12968</v>
      </c>
      <c r="C6131" s="404" t="s">
        <v>12969</v>
      </c>
      <c r="D6131" s="404" t="s">
        <v>12970</v>
      </c>
      <c r="E6131" s="404" t="s">
        <v>12971</v>
      </c>
      <c r="F6131" s="404" t="s">
        <v>123</v>
      </c>
      <c r="G6131" s="367" t="s">
        <v>5185</v>
      </c>
      <c r="H6131" s="400" t="s">
        <v>5186</v>
      </c>
    </row>
    <row r="6132" spans="2:8" s="41" customFormat="1">
      <c r="B6132" s="403" t="s">
        <v>12972</v>
      </c>
      <c r="C6132" s="404" t="s">
        <v>12973</v>
      </c>
      <c r="D6132" s="404" t="s">
        <v>12970</v>
      </c>
      <c r="E6132" s="404" t="s">
        <v>12971</v>
      </c>
      <c r="F6132" s="404" t="s">
        <v>123</v>
      </c>
      <c r="G6132" s="367" t="s">
        <v>5185</v>
      </c>
      <c r="H6132" s="400" t="s">
        <v>5186</v>
      </c>
    </row>
    <row r="6133" spans="2:8" s="41" customFormat="1">
      <c r="B6133" s="403" t="s">
        <v>12974</v>
      </c>
      <c r="C6133" s="404" t="s">
        <v>12975</v>
      </c>
      <c r="D6133" s="404" t="s">
        <v>12970</v>
      </c>
      <c r="E6133" s="404" t="s">
        <v>12971</v>
      </c>
      <c r="F6133" s="404" t="s">
        <v>123</v>
      </c>
      <c r="G6133" s="367" t="s">
        <v>5185</v>
      </c>
      <c r="H6133" s="400" t="s">
        <v>5186</v>
      </c>
    </row>
    <row r="6134" spans="2:8" s="41" customFormat="1">
      <c r="B6134" s="403" t="s">
        <v>12976</v>
      </c>
      <c r="C6134" s="404" t="s">
        <v>12977</v>
      </c>
      <c r="D6134" s="404" t="s">
        <v>12970</v>
      </c>
      <c r="E6134" s="404" t="s">
        <v>12971</v>
      </c>
      <c r="F6134" s="404" t="s">
        <v>123</v>
      </c>
      <c r="G6134" s="367" t="s">
        <v>5185</v>
      </c>
      <c r="H6134" s="400" t="s">
        <v>5186</v>
      </c>
    </row>
    <row r="6135" spans="2:8" s="41" customFormat="1">
      <c r="B6135" s="403" t="s">
        <v>12978</v>
      </c>
      <c r="C6135" s="404" t="s">
        <v>12979</v>
      </c>
      <c r="D6135" s="404" t="s">
        <v>12970</v>
      </c>
      <c r="E6135" s="404" t="s">
        <v>12971</v>
      </c>
      <c r="F6135" s="404" t="s">
        <v>123</v>
      </c>
      <c r="G6135" s="367" t="s">
        <v>5185</v>
      </c>
      <c r="H6135" s="400" t="s">
        <v>5186</v>
      </c>
    </row>
    <row r="6136" spans="2:8" s="41" customFormat="1">
      <c r="B6136" s="403" t="s">
        <v>12980</v>
      </c>
      <c r="C6136" s="404" t="s">
        <v>12981</v>
      </c>
      <c r="D6136" s="404" t="s">
        <v>12970</v>
      </c>
      <c r="E6136" s="404" t="s">
        <v>12971</v>
      </c>
      <c r="F6136" s="404" t="s">
        <v>123</v>
      </c>
      <c r="G6136" s="367" t="s">
        <v>5185</v>
      </c>
      <c r="H6136" s="400" t="s">
        <v>5186</v>
      </c>
    </row>
    <row r="6137" spans="2:8" s="41" customFormat="1">
      <c r="B6137" s="403" t="s">
        <v>12982</v>
      </c>
      <c r="C6137" s="404" t="s">
        <v>12983</v>
      </c>
      <c r="D6137" s="404" t="s">
        <v>12970</v>
      </c>
      <c r="E6137" s="404" t="s">
        <v>12971</v>
      </c>
      <c r="F6137" s="404" t="s">
        <v>123</v>
      </c>
      <c r="G6137" s="367" t="s">
        <v>5185</v>
      </c>
      <c r="H6137" s="400" t="s">
        <v>5186</v>
      </c>
    </row>
    <row r="6138" spans="2:8" s="41" customFormat="1">
      <c r="B6138" s="403" t="s">
        <v>12984</v>
      </c>
      <c r="C6138" s="404" t="s">
        <v>12985</v>
      </c>
      <c r="D6138" s="404" t="s">
        <v>12970</v>
      </c>
      <c r="E6138" s="404" t="s">
        <v>12971</v>
      </c>
      <c r="F6138" s="404" t="s">
        <v>123</v>
      </c>
      <c r="G6138" s="367" t="s">
        <v>5182</v>
      </c>
      <c r="H6138" s="400" t="s">
        <v>5108</v>
      </c>
    </row>
    <row r="6139" spans="2:8" s="41" customFormat="1">
      <c r="B6139" s="403" t="s">
        <v>12986</v>
      </c>
      <c r="C6139" s="404" t="s">
        <v>12987</v>
      </c>
      <c r="D6139" s="404" t="s">
        <v>12970</v>
      </c>
      <c r="E6139" s="404" t="s">
        <v>12971</v>
      </c>
      <c r="F6139" s="404" t="s">
        <v>123</v>
      </c>
      <c r="G6139" s="367" t="s">
        <v>5185</v>
      </c>
      <c r="H6139" s="400" t="s">
        <v>5186</v>
      </c>
    </row>
    <row r="6140" spans="2:8" s="41" customFormat="1">
      <c r="B6140" s="403" t="s">
        <v>12988</v>
      </c>
      <c r="C6140" s="404" t="s">
        <v>12989</v>
      </c>
      <c r="D6140" s="404" t="s">
        <v>12970</v>
      </c>
      <c r="E6140" s="404" t="s">
        <v>12971</v>
      </c>
      <c r="F6140" s="404" t="s">
        <v>123</v>
      </c>
      <c r="G6140" s="367" t="s">
        <v>5182</v>
      </c>
      <c r="H6140" s="400" t="s">
        <v>5108</v>
      </c>
    </row>
    <row r="6141" spans="2:8" s="41" customFormat="1">
      <c r="B6141" s="403" t="s">
        <v>12990</v>
      </c>
      <c r="C6141" s="404" t="s">
        <v>12991</v>
      </c>
      <c r="D6141" s="404" t="s">
        <v>12970</v>
      </c>
      <c r="E6141" s="404" t="s">
        <v>12971</v>
      </c>
      <c r="F6141" s="404" t="s">
        <v>123</v>
      </c>
      <c r="G6141" s="367" t="s">
        <v>5185</v>
      </c>
      <c r="H6141" s="400" t="s">
        <v>5186</v>
      </c>
    </row>
    <row r="6142" spans="2:8" s="41" customFormat="1">
      <c r="B6142" s="403" t="s">
        <v>12992</v>
      </c>
      <c r="C6142" s="404" t="s">
        <v>12993</v>
      </c>
      <c r="D6142" s="404" t="s">
        <v>12970</v>
      </c>
      <c r="E6142" s="404" t="s">
        <v>12971</v>
      </c>
      <c r="F6142" s="404" t="s">
        <v>123</v>
      </c>
      <c r="G6142" s="367" t="s">
        <v>5185</v>
      </c>
      <c r="H6142" s="400" t="s">
        <v>5186</v>
      </c>
    </row>
    <row r="6143" spans="2:8" s="41" customFormat="1">
      <c r="B6143" s="403" t="s">
        <v>12994</v>
      </c>
      <c r="C6143" s="404" t="s">
        <v>12995</v>
      </c>
      <c r="D6143" s="404" t="s">
        <v>12996</v>
      </c>
      <c r="E6143" s="404" t="s">
        <v>12997</v>
      </c>
      <c r="F6143" s="404" t="s">
        <v>123</v>
      </c>
      <c r="G6143" s="367" t="s">
        <v>5185</v>
      </c>
      <c r="H6143" s="400" t="s">
        <v>5186</v>
      </c>
    </row>
    <row r="6144" spans="2:8" s="41" customFormat="1">
      <c r="B6144" s="403" t="s">
        <v>12998</v>
      </c>
      <c r="C6144" s="404" t="s">
        <v>12999</v>
      </c>
      <c r="D6144" s="404" t="s">
        <v>12996</v>
      </c>
      <c r="E6144" s="404" t="s">
        <v>12997</v>
      </c>
      <c r="F6144" s="404" t="s">
        <v>123</v>
      </c>
      <c r="G6144" s="367" t="s">
        <v>5185</v>
      </c>
      <c r="H6144" s="400" t="s">
        <v>5186</v>
      </c>
    </row>
    <row r="6145" spans="2:8" s="41" customFormat="1">
      <c r="B6145" s="403" t="s">
        <v>13000</v>
      </c>
      <c r="C6145" s="404" t="s">
        <v>13001</v>
      </c>
      <c r="D6145" s="404" t="s">
        <v>12996</v>
      </c>
      <c r="E6145" s="404" t="s">
        <v>12997</v>
      </c>
      <c r="F6145" s="404" t="s">
        <v>123</v>
      </c>
      <c r="G6145" s="367" t="s">
        <v>5107</v>
      </c>
      <c r="H6145" s="400" t="s">
        <v>5108</v>
      </c>
    </row>
    <row r="6146" spans="2:8" s="41" customFormat="1">
      <c r="B6146" s="403" t="s">
        <v>13002</v>
      </c>
      <c r="C6146" s="404" t="s">
        <v>13003</v>
      </c>
      <c r="D6146" s="404" t="s">
        <v>12996</v>
      </c>
      <c r="E6146" s="404" t="s">
        <v>12997</v>
      </c>
      <c r="F6146" s="404" t="s">
        <v>123</v>
      </c>
      <c r="G6146" s="367" t="s">
        <v>5185</v>
      </c>
      <c r="H6146" s="400" t="s">
        <v>5186</v>
      </c>
    </row>
    <row r="6147" spans="2:8" s="41" customFormat="1">
      <c r="B6147" s="403" t="s">
        <v>13004</v>
      </c>
      <c r="C6147" s="404" t="s">
        <v>13005</v>
      </c>
      <c r="D6147" s="404" t="s">
        <v>12996</v>
      </c>
      <c r="E6147" s="404" t="s">
        <v>12997</v>
      </c>
      <c r="F6147" s="404" t="s">
        <v>123</v>
      </c>
      <c r="G6147" s="367" t="s">
        <v>5107</v>
      </c>
      <c r="H6147" s="400" t="s">
        <v>5108</v>
      </c>
    </row>
    <row r="6148" spans="2:8" s="41" customFormat="1">
      <c r="B6148" s="403" t="s">
        <v>13006</v>
      </c>
      <c r="C6148" s="404" t="s">
        <v>13007</v>
      </c>
      <c r="D6148" s="404" t="s">
        <v>12996</v>
      </c>
      <c r="E6148" s="404" t="s">
        <v>12997</v>
      </c>
      <c r="F6148" s="404" t="s">
        <v>123</v>
      </c>
      <c r="G6148" s="367" t="s">
        <v>5107</v>
      </c>
      <c r="H6148" s="400" t="s">
        <v>5108</v>
      </c>
    </row>
    <row r="6149" spans="2:8" s="41" customFormat="1">
      <c r="B6149" s="403" t="s">
        <v>13008</v>
      </c>
      <c r="C6149" s="404" t="s">
        <v>13009</v>
      </c>
      <c r="D6149" s="404" t="s">
        <v>12996</v>
      </c>
      <c r="E6149" s="404" t="s">
        <v>12997</v>
      </c>
      <c r="F6149" s="404" t="s">
        <v>123</v>
      </c>
      <c r="G6149" s="367" t="s">
        <v>5107</v>
      </c>
      <c r="H6149" s="400" t="s">
        <v>5108</v>
      </c>
    </row>
    <row r="6150" spans="2:8" s="41" customFormat="1">
      <c r="B6150" s="403" t="s">
        <v>13010</v>
      </c>
      <c r="C6150" s="404" t="s">
        <v>13011</v>
      </c>
      <c r="D6150" s="404" t="s">
        <v>12996</v>
      </c>
      <c r="E6150" s="404" t="s">
        <v>12997</v>
      </c>
      <c r="F6150" s="404" t="s">
        <v>123</v>
      </c>
      <c r="G6150" s="367" t="s">
        <v>5185</v>
      </c>
      <c r="H6150" s="400" t="s">
        <v>5186</v>
      </c>
    </row>
    <row r="6151" spans="2:8" s="41" customFormat="1">
      <c r="B6151" s="403" t="s">
        <v>13012</v>
      </c>
      <c r="C6151" s="404" t="s">
        <v>13013</v>
      </c>
      <c r="D6151" s="404" t="s">
        <v>12996</v>
      </c>
      <c r="E6151" s="404" t="s">
        <v>12997</v>
      </c>
      <c r="F6151" s="404" t="s">
        <v>123</v>
      </c>
      <c r="G6151" s="367" t="s">
        <v>5107</v>
      </c>
      <c r="H6151" s="400" t="s">
        <v>5108</v>
      </c>
    </row>
    <row r="6152" spans="2:8" s="41" customFormat="1">
      <c r="B6152" s="403" t="s">
        <v>13014</v>
      </c>
      <c r="C6152" s="404" t="s">
        <v>13015</v>
      </c>
      <c r="D6152" s="404" t="s">
        <v>12996</v>
      </c>
      <c r="E6152" s="404" t="s">
        <v>12997</v>
      </c>
      <c r="F6152" s="404" t="s">
        <v>123</v>
      </c>
      <c r="G6152" s="367" t="s">
        <v>5185</v>
      </c>
      <c r="H6152" s="400" t="s">
        <v>5186</v>
      </c>
    </row>
    <row r="6153" spans="2:8" s="41" customFormat="1">
      <c r="B6153" s="403" t="s">
        <v>13016</v>
      </c>
      <c r="C6153" s="404" t="s">
        <v>13017</v>
      </c>
      <c r="D6153" s="404" t="s">
        <v>12996</v>
      </c>
      <c r="E6153" s="404" t="s">
        <v>12997</v>
      </c>
      <c r="F6153" s="404" t="s">
        <v>123</v>
      </c>
      <c r="G6153" s="367" t="s">
        <v>5185</v>
      </c>
      <c r="H6153" s="400" t="s">
        <v>5186</v>
      </c>
    </row>
    <row r="6154" spans="2:8" s="41" customFormat="1">
      <c r="B6154" s="403" t="s">
        <v>13018</v>
      </c>
      <c r="C6154" s="404" t="s">
        <v>13019</v>
      </c>
      <c r="D6154" s="404" t="s">
        <v>12996</v>
      </c>
      <c r="E6154" s="404" t="s">
        <v>12997</v>
      </c>
      <c r="F6154" s="404" t="s">
        <v>123</v>
      </c>
      <c r="G6154" s="367" t="s">
        <v>5182</v>
      </c>
      <c r="H6154" s="400" t="s">
        <v>5108</v>
      </c>
    </row>
    <row r="6155" spans="2:8" s="41" customFormat="1">
      <c r="B6155" s="403" t="s">
        <v>13020</v>
      </c>
      <c r="C6155" s="404" t="s">
        <v>13021</v>
      </c>
      <c r="D6155" s="404" t="s">
        <v>12996</v>
      </c>
      <c r="E6155" s="404" t="s">
        <v>12997</v>
      </c>
      <c r="F6155" s="404" t="s">
        <v>123</v>
      </c>
      <c r="G6155" s="367" t="s">
        <v>5182</v>
      </c>
      <c r="H6155" s="400" t="s">
        <v>5108</v>
      </c>
    </row>
    <row r="6156" spans="2:8" s="41" customFormat="1">
      <c r="B6156" s="403" t="s">
        <v>13022</v>
      </c>
      <c r="C6156" s="404" t="s">
        <v>13023</v>
      </c>
      <c r="D6156" s="404" t="s">
        <v>12996</v>
      </c>
      <c r="E6156" s="404" t="s">
        <v>12997</v>
      </c>
      <c r="F6156" s="404" t="s">
        <v>123</v>
      </c>
      <c r="G6156" s="367" t="s">
        <v>5182</v>
      </c>
      <c r="H6156" s="400" t="s">
        <v>5108</v>
      </c>
    </row>
    <row r="6157" spans="2:8" s="41" customFormat="1">
      <c r="B6157" s="403" t="s">
        <v>13024</v>
      </c>
      <c r="C6157" s="404" t="s">
        <v>13025</v>
      </c>
      <c r="D6157" s="404" t="s">
        <v>13026</v>
      </c>
      <c r="E6157" s="404" t="s">
        <v>13027</v>
      </c>
      <c r="F6157" s="404" t="s">
        <v>123</v>
      </c>
      <c r="G6157" s="367" t="s">
        <v>5185</v>
      </c>
      <c r="H6157" s="400" t="s">
        <v>5186</v>
      </c>
    </row>
    <row r="6158" spans="2:8" s="41" customFormat="1">
      <c r="B6158" s="403" t="s">
        <v>13028</v>
      </c>
      <c r="C6158" s="404" t="s">
        <v>13029</v>
      </c>
      <c r="D6158" s="404" t="s">
        <v>13026</v>
      </c>
      <c r="E6158" s="404" t="s">
        <v>13027</v>
      </c>
      <c r="F6158" s="404" t="s">
        <v>123</v>
      </c>
      <c r="G6158" s="367" t="s">
        <v>5185</v>
      </c>
      <c r="H6158" s="400" t="s">
        <v>5186</v>
      </c>
    </row>
    <row r="6159" spans="2:8" s="41" customFormat="1">
      <c r="B6159" s="403" t="s">
        <v>13030</v>
      </c>
      <c r="C6159" s="404" t="s">
        <v>13031</v>
      </c>
      <c r="D6159" s="404" t="s">
        <v>13026</v>
      </c>
      <c r="E6159" s="404" t="s">
        <v>13027</v>
      </c>
      <c r="F6159" s="404" t="s">
        <v>123</v>
      </c>
      <c r="G6159" s="367" t="s">
        <v>5185</v>
      </c>
      <c r="H6159" s="400" t="s">
        <v>5186</v>
      </c>
    </row>
    <row r="6160" spans="2:8" s="41" customFormat="1">
      <c r="B6160" s="403" t="s">
        <v>13032</v>
      </c>
      <c r="C6160" s="404" t="s">
        <v>13033</v>
      </c>
      <c r="D6160" s="404" t="s">
        <v>13026</v>
      </c>
      <c r="E6160" s="404" t="s">
        <v>13027</v>
      </c>
      <c r="F6160" s="404" t="s">
        <v>123</v>
      </c>
      <c r="G6160" s="367" t="s">
        <v>5185</v>
      </c>
      <c r="H6160" s="400" t="s">
        <v>5186</v>
      </c>
    </row>
    <row r="6161" spans="2:8" s="41" customFormat="1">
      <c r="B6161" s="403" t="s">
        <v>13034</v>
      </c>
      <c r="C6161" s="404" t="s">
        <v>13035</v>
      </c>
      <c r="D6161" s="404" t="s">
        <v>13026</v>
      </c>
      <c r="E6161" s="404" t="s">
        <v>13027</v>
      </c>
      <c r="F6161" s="404" t="s">
        <v>123</v>
      </c>
      <c r="G6161" s="367" t="s">
        <v>5185</v>
      </c>
      <c r="H6161" s="400" t="s">
        <v>5186</v>
      </c>
    </row>
    <row r="6162" spans="2:8" s="41" customFormat="1">
      <c r="B6162" s="403" t="s">
        <v>13036</v>
      </c>
      <c r="C6162" s="404" t="s">
        <v>13037</v>
      </c>
      <c r="D6162" s="404" t="s">
        <v>13026</v>
      </c>
      <c r="E6162" s="404" t="s">
        <v>13027</v>
      </c>
      <c r="F6162" s="404" t="s">
        <v>123</v>
      </c>
      <c r="G6162" s="367" t="s">
        <v>5185</v>
      </c>
      <c r="H6162" s="400" t="s">
        <v>5186</v>
      </c>
    </row>
    <row r="6163" spans="2:8" s="41" customFormat="1">
      <c r="B6163" s="403" t="s">
        <v>13038</v>
      </c>
      <c r="C6163" s="404" t="s">
        <v>13039</v>
      </c>
      <c r="D6163" s="404" t="s">
        <v>13026</v>
      </c>
      <c r="E6163" s="404" t="s">
        <v>13027</v>
      </c>
      <c r="F6163" s="404" t="s">
        <v>123</v>
      </c>
      <c r="G6163" s="367" t="s">
        <v>5185</v>
      </c>
      <c r="H6163" s="400" t="s">
        <v>5186</v>
      </c>
    </row>
    <row r="6164" spans="2:8" s="41" customFormat="1">
      <c r="B6164" s="403" t="s">
        <v>13040</v>
      </c>
      <c r="C6164" s="404" t="s">
        <v>13041</v>
      </c>
      <c r="D6164" s="404" t="s">
        <v>13026</v>
      </c>
      <c r="E6164" s="404" t="s">
        <v>13027</v>
      </c>
      <c r="F6164" s="404" t="s">
        <v>123</v>
      </c>
      <c r="G6164" s="367" t="s">
        <v>5182</v>
      </c>
      <c r="H6164" s="400" t="s">
        <v>5108</v>
      </c>
    </row>
    <row r="6165" spans="2:8" s="41" customFormat="1">
      <c r="B6165" s="403" t="s">
        <v>13042</v>
      </c>
      <c r="C6165" s="404" t="s">
        <v>13043</v>
      </c>
      <c r="D6165" s="404" t="s">
        <v>13026</v>
      </c>
      <c r="E6165" s="404" t="s">
        <v>13027</v>
      </c>
      <c r="F6165" s="404" t="s">
        <v>123</v>
      </c>
      <c r="G6165" s="367" t="s">
        <v>5333</v>
      </c>
      <c r="H6165" s="400" t="s">
        <v>5108</v>
      </c>
    </row>
    <row r="6166" spans="2:8" s="41" customFormat="1">
      <c r="B6166" s="403" t="s">
        <v>13044</v>
      </c>
      <c r="C6166" s="404" t="s">
        <v>13045</v>
      </c>
      <c r="D6166" s="404" t="s">
        <v>13026</v>
      </c>
      <c r="E6166" s="404" t="s">
        <v>13027</v>
      </c>
      <c r="F6166" s="404" t="s">
        <v>123</v>
      </c>
      <c r="G6166" s="367" t="s">
        <v>5185</v>
      </c>
      <c r="H6166" s="400" t="s">
        <v>5186</v>
      </c>
    </row>
    <row r="6167" spans="2:8" s="41" customFormat="1">
      <c r="B6167" s="403" t="s">
        <v>13046</v>
      </c>
      <c r="C6167" s="404" t="s">
        <v>13047</v>
      </c>
      <c r="D6167" s="404" t="s">
        <v>13026</v>
      </c>
      <c r="E6167" s="404" t="s">
        <v>13027</v>
      </c>
      <c r="F6167" s="404" t="s">
        <v>123</v>
      </c>
      <c r="G6167" s="367" t="s">
        <v>5185</v>
      </c>
      <c r="H6167" s="400" t="s">
        <v>5186</v>
      </c>
    </row>
    <row r="6168" spans="2:8" s="41" customFormat="1">
      <c r="B6168" s="403" t="s">
        <v>13048</v>
      </c>
      <c r="C6168" s="404" t="s">
        <v>13049</v>
      </c>
      <c r="D6168" s="404" t="s">
        <v>13026</v>
      </c>
      <c r="E6168" s="404" t="s">
        <v>13027</v>
      </c>
      <c r="F6168" s="404" t="s">
        <v>123</v>
      </c>
      <c r="G6168" s="367" t="s">
        <v>5107</v>
      </c>
      <c r="H6168" s="400" t="s">
        <v>5108</v>
      </c>
    </row>
    <row r="6169" spans="2:8" s="41" customFormat="1">
      <c r="B6169" s="403" t="s">
        <v>13050</v>
      </c>
      <c r="C6169" s="404" t="s">
        <v>13051</v>
      </c>
      <c r="D6169" s="404" t="s">
        <v>13026</v>
      </c>
      <c r="E6169" s="404" t="s">
        <v>13027</v>
      </c>
      <c r="F6169" s="404" t="s">
        <v>123</v>
      </c>
      <c r="G6169" s="367" t="s">
        <v>5107</v>
      </c>
      <c r="H6169" s="400" t="s">
        <v>5108</v>
      </c>
    </row>
    <row r="6170" spans="2:8" s="41" customFormat="1">
      <c r="B6170" s="403" t="s">
        <v>13052</v>
      </c>
      <c r="C6170" s="404" t="s">
        <v>13053</v>
      </c>
      <c r="D6170" s="404" t="s">
        <v>13026</v>
      </c>
      <c r="E6170" s="404" t="s">
        <v>13027</v>
      </c>
      <c r="F6170" s="404" t="s">
        <v>123</v>
      </c>
      <c r="G6170" s="367" t="s">
        <v>5107</v>
      </c>
      <c r="H6170" s="400" t="s">
        <v>5108</v>
      </c>
    </row>
    <row r="6171" spans="2:8" s="41" customFormat="1">
      <c r="B6171" s="403" t="s">
        <v>13054</v>
      </c>
      <c r="C6171" s="404" t="s">
        <v>13055</v>
      </c>
      <c r="D6171" s="404" t="s">
        <v>13026</v>
      </c>
      <c r="E6171" s="404" t="s">
        <v>13027</v>
      </c>
      <c r="F6171" s="404" t="s">
        <v>123</v>
      </c>
      <c r="G6171" s="367" t="s">
        <v>5107</v>
      </c>
      <c r="H6171" s="400" t="s">
        <v>5108</v>
      </c>
    </row>
    <row r="6172" spans="2:8" s="41" customFormat="1">
      <c r="B6172" s="403" t="s">
        <v>13056</v>
      </c>
      <c r="C6172" s="404" t="s">
        <v>13057</v>
      </c>
      <c r="D6172" s="404" t="s">
        <v>13058</v>
      </c>
      <c r="E6172" s="404" t="s">
        <v>13059</v>
      </c>
      <c r="F6172" s="404" t="s">
        <v>123</v>
      </c>
      <c r="G6172" s="367" t="s">
        <v>5185</v>
      </c>
      <c r="H6172" s="400" t="s">
        <v>5186</v>
      </c>
    </row>
    <row r="6173" spans="2:8" s="41" customFormat="1">
      <c r="B6173" s="403" t="s">
        <v>13060</v>
      </c>
      <c r="C6173" s="404" t="s">
        <v>13061</v>
      </c>
      <c r="D6173" s="404" t="s">
        <v>13058</v>
      </c>
      <c r="E6173" s="404" t="s">
        <v>13059</v>
      </c>
      <c r="F6173" s="404" t="s">
        <v>123</v>
      </c>
      <c r="G6173" s="367" t="s">
        <v>5107</v>
      </c>
      <c r="H6173" s="400" t="s">
        <v>5108</v>
      </c>
    </row>
    <row r="6174" spans="2:8" s="41" customFormat="1">
      <c r="B6174" s="403" t="s">
        <v>13062</v>
      </c>
      <c r="C6174" s="404" t="s">
        <v>13063</v>
      </c>
      <c r="D6174" s="404" t="s">
        <v>13058</v>
      </c>
      <c r="E6174" s="404" t="s">
        <v>13059</v>
      </c>
      <c r="F6174" s="404" t="s">
        <v>123</v>
      </c>
      <c r="G6174" s="367" t="s">
        <v>5107</v>
      </c>
      <c r="H6174" s="400" t="s">
        <v>5108</v>
      </c>
    </row>
    <row r="6175" spans="2:8" s="41" customFormat="1">
      <c r="B6175" s="403" t="s">
        <v>13064</v>
      </c>
      <c r="C6175" s="404" t="s">
        <v>13065</v>
      </c>
      <c r="D6175" s="404" t="s">
        <v>13058</v>
      </c>
      <c r="E6175" s="404" t="s">
        <v>13059</v>
      </c>
      <c r="F6175" s="404" t="s">
        <v>123</v>
      </c>
      <c r="G6175" s="367" t="s">
        <v>5107</v>
      </c>
      <c r="H6175" s="400" t="s">
        <v>5108</v>
      </c>
    </row>
    <row r="6176" spans="2:8" s="41" customFormat="1">
      <c r="B6176" s="403" t="s">
        <v>13066</v>
      </c>
      <c r="C6176" s="404" t="s">
        <v>13067</v>
      </c>
      <c r="D6176" s="404" t="s">
        <v>13058</v>
      </c>
      <c r="E6176" s="404" t="s">
        <v>13059</v>
      </c>
      <c r="F6176" s="404" t="s">
        <v>123</v>
      </c>
      <c r="G6176" s="367" t="s">
        <v>5107</v>
      </c>
      <c r="H6176" s="400" t="s">
        <v>5108</v>
      </c>
    </row>
    <row r="6177" spans="2:8" s="41" customFormat="1">
      <c r="B6177" s="403" t="s">
        <v>13068</v>
      </c>
      <c r="C6177" s="404" t="s">
        <v>13069</v>
      </c>
      <c r="D6177" s="404" t="s">
        <v>13058</v>
      </c>
      <c r="E6177" s="404" t="s">
        <v>13059</v>
      </c>
      <c r="F6177" s="404" t="s">
        <v>123</v>
      </c>
      <c r="G6177" s="367" t="s">
        <v>5107</v>
      </c>
      <c r="H6177" s="400" t="s">
        <v>5108</v>
      </c>
    </row>
    <row r="6178" spans="2:8" s="41" customFormat="1">
      <c r="B6178" s="403" t="s">
        <v>13070</v>
      </c>
      <c r="C6178" s="404" t="s">
        <v>13071</v>
      </c>
      <c r="D6178" s="404" t="s">
        <v>13058</v>
      </c>
      <c r="E6178" s="404" t="s">
        <v>13059</v>
      </c>
      <c r="F6178" s="404" t="s">
        <v>123</v>
      </c>
      <c r="G6178" s="367" t="s">
        <v>5107</v>
      </c>
      <c r="H6178" s="400" t="s">
        <v>5108</v>
      </c>
    </row>
    <row r="6179" spans="2:8" s="41" customFormat="1">
      <c r="B6179" s="403" t="s">
        <v>13072</v>
      </c>
      <c r="C6179" s="404" t="s">
        <v>13073</v>
      </c>
      <c r="D6179" s="404" t="s">
        <v>13058</v>
      </c>
      <c r="E6179" s="404" t="s">
        <v>13059</v>
      </c>
      <c r="F6179" s="404" t="s">
        <v>123</v>
      </c>
      <c r="G6179" s="367" t="s">
        <v>5107</v>
      </c>
      <c r="H6179" s="400" t="s">
        <v>5108</v>
      </c>
    </row>
    <row r="6180" spans="2:8" s="41" customFormat="1">
      <c r="B6180" s="403" t="s">
        <v>13074</v>
      </c>
      <c r="C6180" s="404" t="s">
        <v>13075</v>
      </c>
      <c r="D6180" s="404" t="s">
        <v>13058</v>
      </c>
      <c r="E6180" s="404" t="s">
        <v>13059</v>
      </c>
      <c r="F6180" s="404" t="s">
        <v>123</v>
      </c>
      <c r="G6180" s="367" t="s">
        <v>5107</v>
      </c>
      <c r="H6180" s="400" t="s">
        <v>5108</v>
      </c>
    </row>
    <row r="6181" spans="2:8" s="41" customFormat="1">
      <c r="B6181" s="403" t="s">
        <v>13076</v>
      </c>
      <c r="C6181" s="404" t="s">
        <v>13077</v>
      </c>
      <c r="D6181" s="404" t="s">
        <v>13058</v>
      </c>
      <c r="E6181" s="404" t="s">
        <v>13059</v>
      </c>
      <c r="F6181" s="404" t="s">
        <v>123</v>
      </c>
      <c r="G6181" s="367" t="s">
        <v>5182</v>
      </c>
      <c r="H6181" s="400" t="s">
        <v>5108</v>
      </c>
    </row>
    <row r="6182" spans="2:8" s="41" customFormat="1">
      <c r="B6182" s="403" t="s">
        <v>13078</v>
      </c>
      <c r="C6182" s="404" t="s">
        <v>13079</v>
      </c>
      <c r="D6182" s="404" t="s">
        <v>13058</v>
      </c>
      <c r="E6182" s="404" t="s">
        <v>13059</v>
      </c>
      <c r="F6182" s="404" t="s">
        <v>123</v>
      </c>
      <c r="G6182" s="367" t="s">
        <v>5185</v>
      </c>
      <c r="H6182" s="400" t="s">
        <v>5186</v>
      </c>
    </row>
    <row r="6183" spans="2:8" s="41" customFormat="1">
      <c r="B6183" s="403" t="s">
        <v>13080</v>
      </c>
      <c r="C6183" s="404" t="s">
        <v>13081</v>
      </c>
      <c r="D6183" s="404" t="s">
        <v>13058</v>
      </c>
      <c r="E6183" s="404" t="s">
        <v>13059</v>
      </c>
      <c r="F6183" s="404" t="s">
        <v>123</v>
      </c>
      <c r="G6183" s="367" t="s">
        <v>5107</v>
      </c>
      <c r="H6183" s="400" t="s">
        <v>5108</v>
      </c>
    </row>
    <row r="6184" spans="2:8" s="41" customFormat="1">
      <c r="B6184" s="403" t="s">
        <v>13082</v>
      </c>
      <c r="C6184" s="404" t="s">
        <v>13083</v>
      </c>
      <c r="D6184" s="404" t="s">
        <v>13058</v>
      </c>
      <c r="E6184" s="404" t="s">
        <v>13059</v>
      </c>
      <c r="F6184" s="404" t="s">
        <v>123</v>
      </c>
      <c r="G6184" s="367" t="s">
        <v>5185</v>
      </c>
      <c r="H6184" s="400" t="s">
        <v>5186</v>
      </c>
    </row>
    <row r="6185" spans="2:8" s="41" customFormat="1">
      <c r="B6185" s="403" t="s">
        <v>13084</v>
      </c>
      <c r="C6185" s="404" t="s">
        <v>13085</v>
      </c>
      <c r="D6185" s="404" t="s">
        <v>13058</v>
      </c>
      <c r="E6185" s="404" t="s">
        <v>13059</v>
      </c>
      <c r="F6185" s="404" t="s">
        <v>123</v>
      </c>
      <c r="G6185" s="367" t="s">
        <v>5185</v>
      </c>
      <c r="H6185" s="400" t="s">
        <v>5186</v>
      </c>
    </row>
    <row r="6186" spans="2:8" s="41" customFormat="1">
      <c r="B6186" s="403" t="s">
        <v>13086</v>
      </c>
      <c r="C6186" s="404" t="s">
        <v>13087</v>
      </c>
      <c r="D6186" s="404" t="s">
        <v>13058</v>
      </c>
      <c r="E6186" s="404" t="s">
        <v>13059</v>
      </c>
      <c r="F6186" s="404" t="s">
        <v>123</v>
      </c>
      <c r="G6186" s="367" t="s">
        <v>5185</v>
      </c>
      <c r="H6186" s="400" t="s">
        <v>5186</v>
      </c>
    </row>
    <row r="6187" spans="2:8" s="41" customFormat="1">
      <c r="B6187" s="403" t="s">
        <v>13088</v>
      </c>
      <c r="C6187" s="404" t="s">
        <v>13089</v>
      </c>
      <c r="D6187" s="404" t="s">
        <v>13090</v>
      </c>
      <c r="E6187" s="404" t="s">
        <v>13091</v>
      </c>
      <c r="F6187" s="404" t="s">
        <v>123</v>
      </c>
      <c r="G6187" s="367" t="s">
        <v>5107</v>
      </c>
      <c r="H6187" s="400" t="s">
        <v>5108</v>
      </c>
    </row>
    <row r="6188" spans="2:8" s="41" customFormat="1">
      <c r="B6188" s="403" t="s">
        <v>13092</v>
      </c>
      <c r="C6188" s="404" t="s">
        <v>13093</v>
      </c>
      <c r="D6188" s="404" t="s">
        <v>13090</v>
      </c>
      <c r="E6188" s="404" t="s">
        <v>13091</v>
      </c>
      <c r="F6188" s="404" t="s">
        <v>123</v>
      </c>
      <c r="G6188" s="367" t="s">
        <v>5107</v>
      </c>
      <c r="H6188" s="400" t="s">
        <v>5108</v>
      </c>
    </row>
    <row r="6189" spans="2:8" s="41" customFormat="1">
      <c r="B6189" s="403" t="s">
        <v>13094</v>
      </c>
      <c r="C6189" s="404" t="s">
        <v>13095</v>
      </c>
      <c r="D6189" s="404" t="s">
        <v>13090</v>
      </c>
      <c r="E6189" s="404" t="s">
        <v>13091</v>
      </c>
      <c r="F6189" s="404" t="s">
        <v>123</v>
      </c>
      <c r="G6189" s="367" t="s">
        <v>5107</v>
      </c>
      <c r="H6189" s="400" t="s">
        <v>5108</v>
      </c>
    </row>
    <row r="6190" spans="2:8" s="41" customFormat="1">
      <c r="B6190" s="403" t="s">
        <v>13096</v>
      </c>
      <c r="C6190" s="404" t="s">
        <v>13097</v>
      </c>
      <c r="D6190" s="404" t="s">
        <v>13090</v>
      </c>
      <c r="E6190" s="404" t="s">
        <v>13091</v>
      </c>
      <c r="F6190" s="404" t="s">
        <v>123</v>
      </c>
      <c r="G6190" s="367" t="s">
        <v>5107</v>
      </c>
      <c r="H6190" s="400" t="s">
        <v>5108</v>
      </c>
    </row>
    <row r="6191" spans="2:8" s="41" customFormat="1">
      <c r="B6191" s="403" t="s">
        <v>13098</v>
      </c>
      <c r="C6191" s="404" t="s">
        <v>13099</v>
      </c>
      <c r="D6191" s="404" t="s">
        <v>13090</v>
      </c>
      <c r="E6191" s="404" t="s">
        <v>13091</v>
      </c>
      <c r="F6191" s="404" t="s">
        <v>123</v>
      </c>
      <c r="G6191" s="367" t="s">
        <v>5107</v>
      </c>
      <c r="H6191" s="400" t="s">
        <v>5108</v>
      </c>
    </row>
    <row r="6192" spans="2:8" s="41" customFormat="1">
      <c r="B6192" s="403" t="s">
        <v>13100</v>
      </c>
      <c r="C6192" s="404" t="s">
        <v>13101</v>
      </c>
      <c r="D6192" s="404" t="s">
        <v>13090</v>
      </c>
      <c r="E6192" s="404" t="s">
        <v>13091</v>
      </c>
      <c r="F6192" s="404" t="s">
        <v>123</v>
      </c>
      <c r="G6192" s="367" t="s">
        <v>5107</v>
      </c>
      <c r="H6192" s="400" t="s">
        <v>5108</v>
      </c>
    </row>
    <row r="6193" spans="2:8" s="41" customFormat="1">
      <c r="B6193" s="403" t="s">
        <v>13102</v>
      </c>
      <c r="C6193" s="404" t="s">
        <v>13103</v>
      </c>
      <c r="D6193" s="404" t="s">
        <v>13090</v>
      </c>
      <c r="E6193" s="404" t="s">
        <v>13091</v>
      </c>
      <c r="F6193" s="404" t="s">
        <v>123</v>
      </c>
      <c r="G6193" s="367" t="s">
        <v>5107</v>
      </c>
      <c r="H6193" s="400" t="s">
        <v>5108</v>
      </c>
    </row>
    <row r="6194" spans="2:8" s="41" customFormat="1">
      <c r="B6194" s="403" t="s">
        <v>13104</v>
      </c>
      <c r="C6194" s="404" t="s">
        <v>13105</v>
      </c>
      <c r="D6194" s="404" t="s">
        <v>13090</v>
      </c>
      <c r="E6194" s="404" t="s">
        <v>13091</v>
      </c>
      <c r="F6194" s="404" t="s">
        <v>123</v>
      </c>
      <c r="G6194" s="367" t="s">
        <v>5107</v>
      </c>
      <c r="H6194" s="400" t="s">
        <v>5108</v>
      </c>
    </row>
    <row r="6195" spans="2:8" s="41" customFormat="1">
      <c r="B6195" s="403" t="s">
        <v>13106</v>
      </c>
      <c r="C6195" s="404" t="s">
        <v>13107</v>
      </c>
      <c r="D6195" s="404" t="s">
        <v>13090</v>
      </c>
      <c r="E6195" s="404" t="s">
        <v>13091</v>
      </c>
      <c r="F6195" s="404" t="s">
        <v>123</v>
      </c>
      <c r="G6195" s="367" t="s">
        <v>5107</v>
      </c>
      <c r="H6195" s="400" t="s">
        <v>5108</v>
      </c>
    </row>
    <row r="6196" spans="2:8" s="41" customFormat="1">
      <c r="B6196" s="403" t="s">
        <v>13108</v>
      </c>
      <c r="C6196" s="404" t="s">
        <v>13109</v>
      </c>
      <c r="D6196" s="404" t="s">
        <v>13090</v>
      </c>
      <c r="E6196" s="404" t="s">
        <v>13091</v>
      </c>
      <c r="F6196" s="404" t="s">
        <v>123</v>
      </c>
      <c r="G6196" s="367" t="s">
        <v>5107</v>
      </c>
      <c r="H6196" s="400" t="s">
        <v>5108</v>
      </c>
    </row>
    <row r="6197" spans="2:8" s="41" customFormat="1">
      <c r="B6197" s="403" t="s">
        <v>13110</v>
      </c>
      <c r="C6197" s="404" t="s">
        <v>13111</v>
      </c>
      <c r="D6197" s="404" t="s">
        <v>13090</v>
      </c>
      <c r="E6197" s="404" t="s">
        <v>13091</v>
      </c>
      <c r="F6197" s="404" t="s">
        <v>123</v>
      </c>
      <c r="G6197" s="367" t="s">
        <v>5107</v>
      </c>
      <c r="H6197" s="400" t="s">
        <v>5108</v>
      </c>
    </row>
    <row r="6198" spans="2:8" s="41" customFormat="1">
      <c r="B6198" s="403" t="s">
        <v>13112</v>
      </c>
      <c r="C6198" s="404" t="s">
        <v>13113</v>
      </c>
      <c r="D6198" s="404" t="s">
        <v>13090</v>
      </c>
      <c r="E6198" s="404" t="s">
        <v>13091</v>
      </c>
      <c r="F6198" s="404" t="s">
        <v>123</v>
      </c>
      <c r="G6198" s="367" t="s">
        <v>5107</v>
      </c>
      <c r="H6198" s="400" t="s">
        <v>5108</v>
      </c>
    </row>
    <row r="6199" spans="2:8" s="41" customFormat="1">
      <c r="B6199" s="403" t="s">
        <v>13114</v>
      </c>
      <c r="C6199" s="404" t="s">
        <v>13115</v>
      </c>
      <c r="D6199" s="404" t="s">
        <v>13090</v>
      </c>
      <c r="E6199" s="404" t="s">
        <v>13091</v>
      </c>
      <c r="F6199" s="404" t="s">
        <v>123</v>
      </c>
      <c r="G6199" s="367" t="s">
        <v>5107</v>
      </c>
      <c r="H6199" s="400" t="s">
        <v>5108</v>
      </c>
    </row>
    <row r="6200" spans="2:8" s="41" customFormat="1">
      <c r="B6200" s="403" t="s">
        <v>13116</v>
      </c>
      <c r="C6200" s="404" t="s">
        <v>13117</v>
      </c>
      <c r="D6200" s="404" t="s">
        <v>13090</v>
      </c>
      <c r="E6200" s="404" t="s">
        <v>13091</v>
      </c>
      <c r="F6200" s="404" t="s">
        <v>123</v>
      </c>
      <c r="G6200" s="367" t="s">
        <v>5107</v>
      </c>
      <c r="H6200" s="400" t="s">
        <v>5108</v>
      </c>
    </row>
    <row r="6201" spans="2:8" s="41" customFormat="1">
      <c r="B6201" s="403" t="s">
        <v>13118</v>
      </c>
      <c r="C6201" s="404" t="s">
        <v>13119</v>
      </c>
      <c r="D6201" s="404" t="s">
        <v>13090</v>
      </c>
      <c r="E6201" s="404" t="s">
        <v>13091</v>
      </c>
      <c r="F6201" s="404" t="s">
        <v>123</v>
      </c>
      <c r="G6201" s="367" t="s">
        <v>5107</v>
      </c>
      <c r="H6201" s="400" t="s">
        <v>5108</v>
      </c>
    </row>
    <row r="6202" spans="2:8" s="41" customFormat="1">
      <c r="B6202" s="403" t="s">
        <v>13120</v>
      </c>
      <c r="C6202" s="404" t="s">
        <v>13121</v>
      </c>
      <c r="D6202" s="404" t="s">
        <v>13090</v>
      </c>
      <c r="E6202" s="404" t="s">
        <v>13091</v>
      </c>
      <c r="F6202" s="404" t="s">
        <v>123</v>
      </c>
      <c r="G6202" s="367" t="s">
        <v>5107</v>
      </c>
      <c r="H6202" s="400" t="s">
        <v>5108</v>
      </c>
    </row>
    <row r="6203" spans="2:8" s="41" customFormat="1">
      <c r="B6203" s="403" t="s">
        <v>13122</v>
      </c>
      <c r="C6203" s="404" t="s">
        <v>13123</v>
      </c>
      <c r="D6203" s="404" t="s">
        <v>13090</v>
      </c>
      <c r="E6203" s="404" t="s">
        <v>13091</v>
      </c>
      <c r="F6203" s="404" t="s">
        <v>123</v>
      </c>
      <c r="G6203" s="367" t="s">
        <v>5185</v>
      </c>
      <c r="H6203" s="400" t="s">
        <v>5186</v>
      </c>
    </row>
    <row r="6204" spans="2:8" s="41" customFormat="1">
      <c r="B6204" s="403" t="s">
        <v>13124</v>
      </c>
      <c r="C6204" s="404" t="s">
        <v>13125</v>
      </c>
      <c r="D6204" s="404" t="s">
        <v>13090</v>
      </c>
      <c r="E6204" s="404" t="s">
        <v>13091</v>
      </c>
      <c r="F6204" s="404" t="s">
        <v>123</v>
      </c>
      <c r="G6204" s="367" t="s">
        <v>5185</v>
      </c>
      <c r="H6204" s="400" t="s">
        <v>5186</v>
      </c>
    </row>
    <row r="6205" spans="2:8" s="41" customFormat="1">
      <c r="B6205" s="403" t="s">
        <v>13126</v>
      </c>
      <c r="C6205" s="404" t="s">
        <v>13127</v>
      </c>
      <c r="D6205" s="404" t="s">
        <v>13128</v>
      </c>
      <c r="E6205" s="404" t="s">
        <v>13129</v>
      </c>
      <c r="F6205" s="404" t="s">
        <v>123</v>
      </c>
      <c r="G6205" s="367" t="s">
        <v>5107</v>
      </c>
      <c r="H6205" s="400" t="s">
        <v>5108</v>
      </c>
    </row>
    <row r="6206" spans="2:8" s="41" customFormat="1">
      <c r="B6206" s="403" t="s">
        <v>13130</v>
      </c>
      <c r="C6206" s="404" t="s">
        <v>13131</v>
      </c>
      <c r="D6206" s="404" t="s">
        <v>13128</v>
      </c>
      <c r="E6206" s="404" t="s">
        <v>13129</v>
      </c>
      <c r="F6206" s="404" t="s">
        <v>123</v>
      </c>
      <c r="G6206" s="367" t="s">
        <v>5107</v>
      </c>
      <c r="H6206" s="400" t="s">
        <v>5108</v>
      </c>
    </row>
    <row r="6207" spans="2:8" s="41" customFormat="1">
      <c r="B6207" s="403" t="s">
        <v>13132</v>
      </c>
      <c r="C6207" s="404" t="s">
        <v>13133</v>
      </c>
      <c r="D6207" s="404" t="s">
        <v>13128</v>
      </c>
      <c r="E6207" s="404" t="s">
        <v>13129</v>
      </c>
      <c r="F6207" s="404" t="s">
        <v>123</v>
      </c>
      <c r="G6207" s="367" t="s">
        <v>5107</v>
      </c>
      <c r="H6207" s="400" t="s">
        <v>5108</v>
      </c>
    </row>
    <row r="6208" spans="2:8" s="41" customFormat="1">
      <c r="B6208" s="403" t="s">
        <v>13134</v>
      </c>
      <c r="C6208" s="404" t="s">
        <v>13135</v>
      </c>
      <c r="D6208" s="404" t="s">
        <v>13128</v>
      </c>
      <c r="E6208" s="404" t="s">
        <v>13129</v>
      </c>
      <c r="F6208" s="404" t="s">
        <v>123</v>
      </c>
      <c r="G6208" s="367" t="s">
        <v>5107</v>
      </c>
      <c r="H6208" s="400" t="s">
        <v>5108</v>
      </c>
    </row>
    <row r="6209" spans="2:8" s="41" customFormat="1">
      <c r="B6209" s="403" t="s">
        <v>13136</v>
      </c>
      <c r="C6209" s="404" t="s">
        <v>13137</v>
      </c>
      <c r="D6209" s="404" t="s">
        <v>13128</v>
      </c>
      <c r="E6209" s="404" t="s">
        <v>13129</v>
      </c>
      <c r="F6209" s="404" t="s">
        <v>123</v>
      </c>
      <c r="G6209" s="367" t="s">
        <v>5107</v>
      </c>
      <c r="H6209" s="400" t="s">
        <v>5108</v>
      </c>
    </row>
    <row r="6210" spans="2:8" s="41" customFormat="1">
      <c r="B6210" s="403" t="s">
        <v>13138</v>
      </c>
      <c r="C6210" s="404" t="s">
        <v>13139</v>
      </c>
      <c r="D6210" s="404" t="s">
        <v>13128</v>
      </c>
      <c r="E6210" s="404" t="s">
        <v>13129</v>
      </c>
      <c r="F6210" s="404" t="s">
        <v>123</v>
      </c>
      <c r="G6210" s="367" t="s">
        <v>5107</v>
      </c>
      <c r="H6210" s="400" t="s">
        <v>5108</v>
      </c>
    </row>
    <row r="6211" spans="2:8" s="41" customFormat="1">
      <c r="B6211" s="403" t="s">
        <v>13140</v>
      </c>
      <c r="C6211" s="404" t="s">
        <v>13141</v>
      </c>
      <c r="D6211" s="404" t="s">
        <v>13128</v>
      </c>
      <c r="E6211" s="404" t="s">
        <v>13129</v>
      </c>
      <c r="F6211" s="404" t="s">
        <v>123</v>
      </c>
      <c r="G6211" s="367" t="s">
        <v>5107</v>
      </c>
      <c r="H6211" s="400" t="s">
        <v>5108</v>
      </c>
    </row>
    <row r="6212" spans="2:8" s="41" customFormat="1">
      <c r="B6212" s="403" t="s">
        <v>13142</v>
      </c>
      <c r="C6212" s="404" t="s">
        <v>13143</v>
      </c>
      <c r="D6212" s="404" t="s">
        <v>13128</v>
      </c>
      <c r="E6212" s="404" t="s">
        <v>13129</v>
      </c>
      <c r="F6212" s="404" t="s">
        <v>123</v>
      </c>
      <c r="G6212" s="367" t="s">
        <v>5107</v>
      </c>
      <c r="H6212" s="400" t="s">
        <v>5108</v>
      </c>
    </row>
    <row r="6213" spans="2:8" s="41" customFormat="1">
      <c r="B6213" s="403" t="s">
        <v>13144</v>
      </c>
      <c r="C6213" s="404" t="s">
        <v>13145</v>
      </c>
      <c r="D6213" s="404" t="s">
        <v>13146</v>
      </c>
      <c r="E6213" s="404" t="s">
        <v>13147</v>
      </c>
      <c r="F6213" s="404" t="s">
        <v>123</v>
      </c>
      <c r="G6213" s="367" t="s">
        <v>5185</v>
      </c>
      <c r="H6213" s="400" t="s">
        <v>5186</v>
      </c>
    </row>
    <row r="6214" spans="2:8" s="41" customFormat="1">
      <c r="B6214" s="403" t="s">
        <v>13148</v>
      </c>
      <c r="C6214" s="404" t="s">
        <v>13149</v>
      </c>
      <c r="D6214" s="404" t="s">
        <v>13146</v>
      </c>
      <c r="E6214" s="404" t="s">
        <v>13147</v>
      </c>
      <c r="F6214" s="404" t="s">
        <v>123</v>
      </c>
      <c r="G6214" s="367" t="s">
        <v>5185</v>
      </c>
      <c r="H6214" s="400" t="s">
        <v>5186</v>
      </c>
    </row>
    <row r="6215" spans="2:8" s="41" customFormat="1">
      <c r="B6215" s="403" t="s">
        <v>13150</v>
      </c>
      <c r="C6215" s="404" t="s">
        <v>13151</v>
      </c>
      <c r="D6215" s="404" t="s">
        <v>13146</v>
      </c>
      <c r="E6215" s="404" t="s">
        <v>13147</v>
      </c>
      <c r="F6215" s="404" t="s">
        <v>123</v>
      </c>
      <c r="G6215" s="367" t="s">
        <v>5185</v>
      </c>
      <c r="H6215" s="400" t="s">
        <v>5186</v>
      </c>
    </row>
    <row r="6216" spans="2:8" s="41" customFormat="1">
      <c r="B6216" s="403" t="s">
        <v>13152</v>
      </c>
      <c r="C6216" s="404" t="s">
        <v>13153</v>
      </c>
      <c r="D6216" s="404" t="s">
        <v>13146</v>
      </c>
      <c r="E6216" s="404" t="s">
        <v>13147</v>
      </c>
      <c r="F6216" s="404" t="s">
        <v>123</v>
      </c>
      <c r="G6216" s="367" t="s">
        <v>5333</v>
      </c>
      <c r="H6216" s="400" t="s">
        <v>5108</v>
      </c>
    </row>
    <row r="6217" spans="2:8" s="41" customFormat="1">
      <c r="B6217" s="403" t="s">
        <v>13154</v>
      </c>
      <c r="C6217" s="404" t="s">
        <v>13155</v>
      </c>
      <c r="D6217" s="404" t="s">
        <v>13146</v>
      </c>
      <c r="E6217" s="404" t="s">
        <v>13147</v>
      </c>
      <c r="F6217" s="404" t="s">
        <v>123</v>
      </c>
      <c r="G6217" s="367" t="s">
        <v>5185</v>
      </c>
      <c r="H6217" s="400" t="s">
        <v>5186</v>
      </c>
    </row>
    <row r="6218" spans="2:8" s="41" customFormat="1">
      <c r="B6218" s="403" t="s">
        <v>13156</v>
      </c>
      <c r="C6218" s="404" t="s">
        <v>13157</v>
      </c>
      <c r="D6218" s="404" t="s">
        <v>13146</v>
      </c>
      <c r="E6218" s="404" t="s">
        <v>13147</v>
      </c>
      <c r="F6218" s="404" t="s">
        <v>123</v>
      </c>
      <c r="G6218" s="367" t="s">
        <v>5107</v>
      </c>
      <c r="H6218" s="400" t="s">
        <v>5108</v>
      </c>
    </row>
    <row r="6219" spans="2:8" s="41" customFormat="1">
      <c r="B6219" s="403" t="s">
        <v>13158</v>
      </c>
      <c r="C6219" s="404" t="s">
        <v>13159</v>
      </c>
      <c r="D6219" s="404" t="s">
        <v>13146</v>
      </c>
      <c r="E6219" s="404" t="s">
        <v>13147</v>
      </c>
      <c r="F6219" s="404" t="s">
        <v>123</v>
      </c>
      <c r="G6219" s="367" t="s">
        <v>5107</v>
      </c>
      <c r="H6219" s="400" t="s">
        <v>5108</v>
      </c>
    </row>
    <row r="6220" spans="2:8" s="41" customFormat="1">
      <c r="B6220" s="403" t="s">
        <v>13160</v>
      </c>
      <c r="C6220" s="404" t="s">
        <v>13161</v>
      </c>
      <c r="D6220" s="404" t="s">
        <v>13146</v>
      </c>
      <c r="E6220" s="404" t="s">
        <v>13147</v>
      </c>
      <c r="F6220" s="404" t="s">
        <v>123</v>
      </c>
      <c r="G6220" s="367" t="s">
        <v>5107</v>
      </c>
      <c r="H6220" s="400" t="s">
        <v>5108</v>
      </c>
    </row>
    <row r="6221" spans="2:8" s="41" customFormat="1">
      <c r="B6221" s="403" t="s">
        <v>13162</v>
      </c>
      <c r="C6221" s="404" t="s">
        <v>13163</v>
      </c>
      <c r="D6221" s="404" t="s">
        <v>13146</v>
      </c>
      <c r="E6221" s="404" t="s">
        <v>13147</v>
      </c>
      <c r="F6221" s="404" t="s">
        <v>123</v>
      </c>
      <c r="G6221" s="367" t="s">
        <v>5107</v>
      </c>
      <c r="H6221" s="400" t="s">
        <v>5108</v>
      </c>
    </row>
    <row r="6222" spans="2:8" s="41" customFormat="1">
      <c r="B6222" s="403" t="s">
        <v>13164</v>
      </c>
      <c r="C6222" s="404" t="s">
        <v>13165</v>
      </c>
      <c r="D6222" s="404" t="s">
        <v>13146</v>
      </c>
      <c r="E6222" s="404" t="s">
        <v>13147</v>
      </c>
      <c r="F6222" s="404" t="s">
        <v>123</v>
      </c>
      <c r="G6222" s="367" t="s">
        <v>5333</v>
      </c>
      <c r="H6222" s="400" t="s">
        <v>5108</v>
      </c>
    </row>
    <row r="6223" spans="2:8" s="41" customFormat="1">
      <c r="B6223" s="403" t="s">
        <v>13166</v>
      </c>
      <c r="C6223" s="404" t="s">
        <v>13167</v>
      </c>
      <c r="D6223" s="404" t="s">
        <v>13146</v>
      </c>
      <c r="E6223" s="404" t="s">
        <v>13147</v>
      </c>
      <c r="F6223" s="404" t="s">
        <v>123</v>
      </c>
      <c r="G6223" s="367" t="s">
        <v>5107</v>
      </c>
      <c r="H6223" s="400" t="s">
        <v>5108</v>
      </c>
    </row>
    <row r="6224" spans="2:8" s="41" customFormat="1">
      <c r="B6224" s="403" t="s">
        <v>13168</v>
      </c>
      <c r="C6224" s="404" t="s">
        <v>13169</v>
      </c>
      <c r="D6224" s="404" t="s">
        <v>13146</v>
      </c>
      <c r="E6224" s="404" t="s">
        <v>13147</v>
      </c>
      <c r="F6224" s="404" t="s">
        <v>123</v>
      </c>
      <c r="G6224" s="367" t="s">
        <v>5107</v>
      </c>
      <c r="H6224" s="400" t="s">
        <v>5108</v>
      </c>
    </row>
    <row r="6225" spans="2:8" s="41" customFormat="1">
      <c r="B6225" s="403" t="s">
        <v>13170</v>
      </c>
      <c r="C6225" s="404" t="s">
        <v>13171</v>
      </c>
      <c r="D6225" s="404" t="s">
        <v>13146</v>
      </c>
      <c r="E6225" s="404" t="s">
        <v>13147</v>
      </c>
      <c r="F6225" s="404" t="s">
        <v>123</v>
      </c>
      <c r="G6225" s="367" t="s">
        <v>5107</v>
      </c>
      <c r="H6225" s="400" t="s">
        <v>5108</v>
      </c>
    </row>
    <row r="6226" spans="2:8" s="41" customFormat="1">
      <c r="B6226" s="403" t="s">
        <v>13172</v>
      </c>
      <c r="C6226" s="404" t="s">
        <v>13173</v>
      </c>
      <c r="D6226" s="404" t="s">
        <v>13146</v>
      </c>
      <c r="E6226" s="404" t="s">
        <v>13147</v>
      </c>
      <c r="F6226" s="404" t="s">
        <v>123</v>
      </c>
      <c r="G6226" s="367" t="s">
        <v>5333</v>
      </c>
      <c r="H6226" s="400" t="s">
        <v>5108</v>
      </c>
    </row>
    <row r="6227" spans="2:8" s="41" customFormat="1">
      <c r="B6227" s="403" t="s">
        <v>13174</v>
      </c>
      <c r="C6227" s="404" t="s">
        <v>13175</v>
      </c>
      <c r="D6227" s="404" t="s">
        <v>13146</v>
      </c>
      <c r="E6227" s="404" t="s">
        <v>13147</v>
      </c>
      <c r="F6227" s="404" t="s">
        <v>123</v>
      </c>
      <c r="G6227" s="367" t="s">
        <v>5107</v>
      </c>
      <c r="H6227" s="400" t="s">
        <v>5108</v>
      </c>
    </row>
    <row r="6228" spans="2:8" s="41" customFormat="1">
      <c r="B6228" s="403" t="s">
        <v>13176</v>
      </c>
      <c r="C6228" s="404" t="s">
        <v>13177</v>
      </c>
      <c r="D6228" s="404" t="s">
        <v>13146</v>
      </c>
      <c r="E6228" s="404" t="s">
        <v>13147</v>
      </c>
      <c r="F6228" s="404" t="s">
        <v>123</v>
      </c>
      <c r="G6228" s="367" t="s">
        <v>5107</v>
      </c>
      <c r="H6228" s="400" t="s">
        <v>5108</v>
      </c>
    </row>
    <row r="6229" spans="2:8" s="41" customFormat="1">
      <c r="B6229" s="403" t="s">
        <v>13178</v>
      </c>
      <c r="C6229" s="404" t="s">
        <v>13179</v>
      </c>
      <c r="D6229" s="404" t="s">
        <v>13146</v>
      </c>
      <c r="E6229" s="404" t="s">
        <v>13147</v>
      </c>
      <c r="F6229" s="404" t="s">
        <v>123</v>
      </c>
      <c r="G6229" s="367" t="s">
        <v>5185</v>
      </c>
      <c r="H6229" s="400" t="s">
        <v>5186</v>
      </c>
    </row>
    <row r="6230" spans="2:8" s="41" customFormat="1">
      <c r="B6230" s="403" t="s">
        <v>13180</v>
      </c>
      <c r="C6230" s="404" t="s">
        <v>13181</v>
      </c>
      <c r="D6230" s="404" t="s">
        <v>13146</v>
      </c>
      <c r="E6230" s="404" t="s">
        <v>13147</v>
      </c>
      <c r="F6230" s="404" t="s">
        <v>123</v>
      </c>
      <c r="G6230" s="367" t="s">
        <v>5185</v>
      </c>
      <c r="H6230" s="400" t="s">
        <v>5186</v>
      </c>
    </row>
    <row r="6231" spans="2:8" s="41" customFormat="1">
      <c r="B6231" s="403" t="s">
        <v>13182</v>
      </c>
      <c r="C6231" s="404" t="s">
        <v>13183</v>
      </c>
      <c r="D6231" s="404" t="s">
        <v>13184</v>
      </c>
      <c r="E6231" s="404" t="s">
        <v>13185</v>
      </c>
      <c r="F6231" s="404" t="s">
        <v>123</v>
      </c>
      <c r="G6231" s="367" t="s">
        <v>5107</v>
      </c>
      <c r="H6231" s="400" t="s">
        <v>5108</v>
      </c>
    </row>
    <row r="6232" spans="2:8" s="41" customFormat="1">
      <c r="B6232" s="403" t="s">
        <v>13186</v>
      </c>
      <c r="C6232" s="404" t="s">
        <v>13187</v>
      </c>
      <c r="D6232" s="404" t="s">
        <v>13184</v>
      </c>
      <c r="E6232" s="404" t="s">
        <v>13185</v>
      </c>
      <c r="F6232" s="404" t="s">
        <v>123</v>
      </c>
      <c r="G6232" s="367" t="s">
        <v>5107</v>
      </c>
      <c r="H6232" s="400" t="s">
        <v>5108</v>
      </c>
    </row>
    <row r="6233" spans="2:8" s="41" customFormat="1">
      <c r="B6233" s="403" t="s">
        <v>13188</v>
      </c>
      <c r="C6233" s="404" t="s">
        <v>13189</v>
      </c>
      <c r="D6233" s="404" t="s">
        <v>13184</v>
      </c>
      <c r="E6233" s="404" t="s">
        <v>13185</v>
      </c>
      <c r="F6233" s="404" t="s">
        <v>123</v>
      </c>
      <c r="G6233" s="367" t="s">
        <v>5107</v>
      </c>
      <c r="H6233" s="400" t="s">
        <v>5108</v>
      </c>
    </row>
    <row r="6234" spans="2:8" s="41" customFormat="1">
      <c r="B6234" s="403" t="s">
        <v>13190</v>
      </c>
      <c r="C6234" s="404" t="s">
        <v>13191</v>
      </c>
      <c r="D6234" s="404" t="s">
        <v>13184</v>
      </c>
      <c r="E6234" s="404" t="s">
        <v>13185</v>
      </c>
      <c r="F6234" s="404" t="s">
        <v>123</v>
      </c>
      <c r="G6234" s="367" t="s">
        <v>5107</v>
      </c>
      <c r="H6234" s="400" t="s">
        <v>5108</v>
      </c>
    </row>
    <row r="6235" spans="2:8" s="41" customFormat="1">
      <c r="B6235" s="403" t="s">
        <v>13192</v>
      </c>
      <c r="C6235" s="404" t="s">
        <v>13193</v>
      </c>
      <c r="D6235" s="404" t="s">
        <v>13184</v>
      </c>
      <c r="E6235" s="404" t="s">
        <v>13185</v>
      </c>
      <c r="F6235" s="404" t="s">
        <v>123</v>
      </c>
      <c r="G6235" s="367" t="s">
        <v>5107</v>
      </c>
      <c r="H6235" s="400" t="s">
        <v>5108</v>
      </c>
    </row>
    <row r="6236" spans="2:8" s="41" customFormat="1">
      <c r="B6236" s="403" t="s">
        <v>13194</v>
      </c>
      <c r="C6236" s="404" t="s">
        <v>13195</v>
      </c>
      <c r="D6236" s="404" t="s">
        <v>13184</v>
      </c>
      <c r="E6236" s="404" t="s">
        <v>13185</v>
      </c>
      <c r="F6236" s="404" t="s">
        <v>123</v>
      </c>
      <c r="G6236" s="367" t="s">
        <v>5107</v>
      </c>
      <c r="H6236" s="400" t="s">
        <v>5108</v>
      </c>
    </row>
    <row r="6237" spans="2:8" s="41" customFormat="1">
      <c r="B6237" s="403" t="s">
        <v>13196</v>
      </c>
      <c r="C6237" s="404" t="s">
        <v>13197</v>
      </c>
      <c r="D6237" s="404" t="s">
        <v>13184</v>
      </c>
      <c r="E6237" s="404" t="s">
        <v>13185</v>
      </c>
      <c r="F6237" s="404" t="s">
        <v>123</v>
      </c>
      <c r="G6237" s="367" t="s">
        <v>5107</v>
      </c>
      <c r="H6237" s="400" t="s">
        <v>5108</v>
      </c>
    </row>
    <row r="6238" spans="2:8" s="41" customFormat="1">
      <c r="B6238" s="403" t="s">
        <v>13198</v>
      </c>
      <c r="C6238" s="404" t="s">
        <v>13199</v>
      </c>
      <c r="D6238" s="404" t="s">
        <v>13184</v>
      </c>
      <c r="E6238" s="404" t="s">
        <v>13185</v>
      </c>
      <c r="F6238" s="404" t="s">
        <v>123</v>
      </c>
      <c r="G6238" s="367" t="s">
        <v>5185</v>
      </c>
      <c r="H6238" s="400" t="s">
        <v>5186</v>
      </c>
    </row>
    <row r="6239" spans="2:8" s="41" customFormat="1">
      <c r="B6239" s="403" t="s">
        <v>13200</v>
      </c>
      <c r="C6239" s="404" t="s">
        <v>13201</v>
      </c>
      <c r="D6239" s="404" t="s">
        <v>13184</v>
      </c>
      <c r="E6239" s="404" t="s">
        <v>13185</v>
      </c>
      <c r="F6239" s="404" t="s">
        <v>123</v>
      </c>
      <c r="G6239" s="367" t="s">
        <v>5185</v>
      </c>
      <c r="H6239" s="400" t="s">
        <v>5186</v>
      </c>
    </row>
    <row r="6240" spans="2:8" s="41" customFormat="1">
      <c r="B6240" s="403" t="s">
        <v>13202</v>
      </c>
      <c r="C6240" s="404" t="s">
        <v>13203</v>
      </c>
      <c r="D6240" s="404" t="s">
        <v>13184</v>
      </c>
      <c r="E6240" s="404" t="s">
        <v>13185</v>
      </c>
      <c r="F6240" s="404" t="s">
        <v>123</v>
      </c>
      <c r="G6240" s="367" t="s">
        <v>5182</v>
      </c>
      <c r="H6240" s="400" t="s">
        <v>5108</v>
      </c>
    </row>
    <row r="6241" spans="2:8" s="41" customFormat="1">
      <c r="B6241" s="403" t="s">
        <v>13204</v>
      </c>
      <c r="C6241" s="404" t="s">
        <v>13205</v>
      </c>
      <c r="D6241" s="404" t="s">
        <v>13184</v>
      </c>
      <c r="E6241" s="404" t="s">
        <v>13185</v>
      </c>
      <c r="F6241" s="404" t="s">
        <v>123</v>
      </c>
      <c r="G6241" s="367" t="s">
        <v>5185</v>
      </c>
      <c r="H6241" s="400" t="s">
        <v>5186</v>
      </c>
    </row>
    <row r="6242" spans="2:8" s="41" customFormat="1">
      <c r="B6242" s="403" t="s">
        <v>13206</v>
      </c>
      <c r="C6242" s="404" t="s">
        <v>13207</v>
      </c>
      <c r="D6242" s="404" t="s">
        <v>13184</v>
      </c>
      <c r="E6242" s="404" t="s">
        <v>13185</v>
      </c>
      <c r="F6242" s="404" t="s">
        <v>123</v>
      </c>
      <c r="G6242" s="367" t="s">
        <v>5185</v>
      </c>
      <c r="H6242" s="400" t="s">
        <v>5186</v>
      </c>
    </row>
    <row r="6243" spans="2:8" s="41" customFormat="1">
      <c r="B6243" s="403" t="s">
        <v>13208</v>
      </c>
      <c r="C6243" s="404" t="s">
        <v>13209</v>
      </c>
      <c r="D6243" s="404" t="s">
        <v>13184</v>
      </c>
      <c r="E6243" s="404" t="s">
        <v>13185</v>
      </c>
      <c r="F6243" s="404" t="s">
        <v>123</v>
      </c>
      <c r="G6243" s="367" t="s">
        <v>5185</v>
      </c>
      <c r="H6243" s="400" t="s">
        <v>5186</v>
      </c>
    </row>
    <row r="6244" spans="2:8" s="41" customFormat="1">
      <c r="B6244" s="403" t="s">
        <v>13210</v>
      </c>
      <c r="C6244" s="404" t="s">
        <v>13211</v>
      </c>
      <c r="D6244" s="404" t="s">
        <v>13212</v>
      </c>
      <c r="E6244" s="404" t="s">
        <v>13213</v>
      </c>
      <c r="F6244" s="404" t="s">
        <v>123</v>
      </c>
      <c r="G6244" s="367" t="s">
        <v>5107</v>
      </c>
      <c r="H6244" s="400" t="s">
        <v>5108</v>
      </c>
    </row>
    <row r="6245" spans="2:8" s="41" customFormat="1">
      <c r="B6245" s="403" t="s">
        <v>13214</v>
      </c>
      <c r="C6245" s="404" t="s">
        <v>13215</v>
      </c>
      <c r="D6245" s="404" t="s">
        <v>13212</v>
      </c>
      <c r="E6245" s="404" t="s">
        <v>13213</v>
      </c>
      <c r="F6245" s="404" t="s">
        <v>123</v>
      </c>
      <c r="G6245" s="367" t="s">
        <v>5107</v>
      </c>
      <c r="H6245" s="400" t="s">
        <v>5108</v>
      </c>
    </row>
    <row r="6246" spans="2:8" s="41" customFormat="1">
      <c r="B6246" s="403" t="s">
        <v>13216</v>
      </c>
      <c r="C6246" s="404" t="s">
        <v>13217</v>
      </c>
      <c r="D6246" s="404" t="s">
        <v>13212</v>
      </c>
      <c r="E6246" s="404" t="s">
        <v>13213</v>
      </c>
      <c r="F6246" s="404" t="s">
        <v>123</v>
      </c>
      <c r="G6246" s="367" t="s">
        <v>5107</v>
      </c>
      <c r="H6246" s="400" t="s">
        <v>5108</v>
      </c>
    </row>
    <row r="6247" spans="2:8" s="41" customFormat="1">
      <c r="B6247" s="403" t="s">
        <v>13218</v>
      </c>
      <c r="C6247" s="404" t="s">
        <v>13219</v>
      </c>
      <c r="D6247" s="404" t="s">
        <v>13212</v>
      </c>
      <c r="E6247" s="404" t="s">
        <v>13213</v>
      </c>
      <c r="F6247" s="404" t="s">
        <v>123</v>
      </c>
      <c r="G6247" s="367" t="s">
        <v>5107</v>
      </c>
      <c r="H6247" s="400" t="s">
        <v>5108</v>
      </c>
    </row>
    <row r="6248" spans="2:8" s="41" customFormat="1">
      <c r="B6248" s="403" t="s">
        <v>13220</v>
      </c>
      <c r="C6248" s="404" t="s">
        <v>13221</v>
      </c>
      <c r="D6248" s="404" t="s">
        <v>13212</v>
      </c>
      <c r="E6248" s="404" t="s">
        <v>13213</v>
      </c>
      <c r="F6248" s="404" t="s">
        <v>123</v>
      </c>
      <c r="G6248" s="367" t="s">
        <v>5107</v>
      </c>
      <c r="H6248" s="400" t="s">
        <v>5108</v>
      </c>
    </row>
    <row r="6249" spans="2:8" s="41" customFormat="1">
      <c r="B6249" s="403" t="s">
        <v>13222</v>
      </c>
      <c r="C6249" s="404" t="s">
        <v>13223</v>
      </c>
      <c r="D6249" s="404" t="s">
        <v>13212</v>
      </c>
      <c r="E6249" s="404" t="s">
        <v>13213</v>
      </c>
      <c r="F6249" s="404" t="s">
        <v>123</v>
      </c>
      <c r="G6249" s="367" t="s">
        <v>5107</v>
      </c>
      <c r="H6249" s="400" t="s">
        <v>5108</v>
      </c>
    </row>
    <row r="6250" spans="2:8" s="41" customFormat="1">
      <c r="B6250" s="403" t="s">
        <v>13224</v>
      </c>
      <c r="C6250" s="404" t="s">
        <v>13225</v>
      </c>
      <c r="D6250" s="404" t="s">
        <v>13212</v>
      </c>
      <c r="E6250" s="404" t="s">
        <v>13213</v>
      </c>
      <c r="F6250" s="404" t="s">
        <v>123</v>
      </c>
      <c r="G6250" s="367" t="s">
        <v>5107</v>
      </c>
      <c r="H6250" s="400" t="s">
        <v>5108</v>
      </c>
    </row>
    <row r="6251" spans="2:8" s="41" customFormat="1">
      <c r="B6251" s="403" t="s">
        <v>13226</v>
      </c>
      <c r="C6251" s="404" t="s">
        <v>13227</v>
      </c>
      <c r="D6251" s="404" t="s">
        <v>13212</v>
      </c>
      <c r="E6251" s="404" t="s">
        <v>13213</v>
      </c>
      <c r="F6251" s="404" t="s">
        <v>123</v>
      </c>
      <c r="G6251" s="367" t="s">
        <v>5333</v>
      </c>
      <c r="H6251" s="400" t="s">
        <v>5108</v>
      </c>
    </row>
    <row r="6252" spans="2:8" s="41" customFormat="1">
      <c r="B6252" s="403" t="s">
        <v>13228</v>
      </c>
      <c r="C6252" s="404" t="s">
        <v>13229</v>
      </c>
      <c r="D6252" s="404" t="s">
        <v>13212</v>
      </c>
      <c r="E6252" s="404" t="s">
        <v>13213</v>
      </c>
      <c r="F6252" s="404" t="s">
        <v>123</v>
      </c>
      <c r="G6252" s="367" t="s">
        <v>5333</v>
      </c>
      <c r="H6252" s="400" t="s">
        <v>5108</v>
      </c>
    </row>
    <row r="6253" spans="2:8" s="41" customFormat="1">
      <c r="B6253" s="403" t="s">
        <v>13230</v>
      </c>
      <c r="C6253" s="404" t="s">
        <v>13231</v>
      </c>
      <c r="D6253" s="404" t="s">
        <v>13212</v>
      </c>
      <c r="E6253" s="404" t="s">
        <v>13213</v>
      </c>
      <c r="F6253" s="404" t="s">
        <v>123</v>
      </c>
      <c r="G6253" s="367" t="s">
        <v>5333</v>
      </c>
      <c r="H6253" s="400" t="s">
        <v>5108</v>
      </c>
    </row>
    <row r="6254" spans="2:8" s="41" customFormat="1">
      <c r="B6254" s="403" t="s">
        <v>13232</v>
      </c>
      <c r="C6254" s="404" t="s">
        <v>13233</v>
      </c>
      <c r="D6254" s="404" t="s">
        <v>13212</v>
      </c>
      <c r="E6254" s="404" t="s">
        <v>13213</v>
      </c>
      <c r="F6254" s="404" t="s">
        <v>123</v>
      </c>
      <c r="G6254" s="367" t="s">
        <v>5333</v>
      </c>
      <c r="H6254" s="400" t="s">
        <v>5108</v>
      </c>
    </row>
    <row r="6255" spans="2:8" s="41" customFormat="1">
      <c r="B6255" s="403" t="s">
        <v>13234</v>
      </c>
      <c r="C6255" s="404" t="s">
        <v>13235</v>
      </c>
      <c r="D6255" s="404" t="s">
        <v>13212</v>
      </c>
      <c r="E6255" s="404" t="s">
        <v>13213</v>
      </c>
      <c r="F6255" s="404" t="s">
        <v>123</v>
      </c>
      <c r="G6255" s="367" t="s">
        <v>5333</v>
      </c>
      <c r="H6255" s="400" t="s">
        <v>5108</v>
      </c>
    </row>
    <row r="6256" spans="2:8" s="41" customFormat="1">
      <c r="B6256" s="403" t="s">
        <v>13236</v>
      </c>
      <c r="C6256" s="404" t="s">
        <v>13237</v>
      </c>
      <c r="D6256" s="404" t="s">
        <v>13212</v>
      </c>
      <c r="E6256" s="404" t="s">
        <v>13213</v>
      </c>
      <c r="F6256" s="404" t="s">
        <v>123</v>
      </c>
      <c r="G6256" s="367" t="s">
        <v>5333</v>
      </c>
      <c r="H6256" s="400" t="s">
        <v>5108</v>
      </c>
    </row>
    <row r="6257" spans="2:8" s="41" customFormat="1">
      <c r="B6257" s="403" t="s">
        <v>13238</v>
      </c>
      <c r="C6257" s="404" t="s">
        <v>13239</v>
      </c>
      <c r="D6257" s="404" t="s">
        <v>13212</v>
      </c>
      <c r="E6257" s="404" t="s">
        <v>13213</v>
      </c>
      <c r="F6257" s="404" t="s">
        <v>123</v>
      </c>
      <c r="G6257" s="367" t="s">
        <v>5333</v>
      </c>
      <c r="H6257" s="400" t="s">
        <v>5108</v>
      </c>
    </row>
    <row r="6258" spans="2:8" s="41" customFormat="1">
      <c r="B6258" s="403" t="s">
        <v>13240</v>
      </c>
      <c r="C6258" s="404" t="s">
        <v>13241</v>
      </c>
      <c r="D6258" s="404" t="s">
        <v>13212</v>
      </c>
      <c r="E6258" s="404" t="s">
        <v>13213</v>
      </c>
      <c r="F6258" s="404" t="s">
        <v>123</v>
      </c>
      <c r="G6258" s="367" t="s">
        <v>5185</v>
      </c>
      <c r="H6258" s="400" t="s">
        <v>5186</v>
      </c>
    </row>
    <row r="6259" spans="2:8" s="41" customFormat="1">
      <c r="B6259" s="403" t="s">
        <v>13242</v>
      </c>
      <c r="C6259" s="404" t="s">
        <v>13243</v>
      </c>
      <c r="D6259" s="404" t="s">
        <v>13212</v>
      </c>
      <c r="E6259" s="404" t="s">
        <v>13213</v>
      </c>
      <c r="F6259" s="404" t="s">
        <v>123</v>
      </c>
      <c r="G6259" s="367" t="s">
        <v>5333</v>
      </c>
      <c r="H6259" s="400" t="s">
        <v>5108</v>
      </c>
    </row>
    <row r="6260" spans="2:8" s="41" customFormat="1">
      <c r="B6260" s="403" t="s">
        <v>13244</v>
      </c>
      <c r="C6260" s="404" t="s">
        <v>13245</v>
      </c>
      <c r="D6260" s="404" t="s">
        <v>13212</v>
      </c>
      <c r="E6260" s="404" t="s">
        <v>13213</v>
      </c>
      <c r="F6260" s="404" t="s">
        <v>123</v>
      </c>
      <c r="G6260" s="367" t="s">
        <v>5333</v>
      </c>
      <c r="H6260" s="400" t="s">
        <v>5108</v>
      </c>
    </row>
    <row r="6261" spans="2:8" s="41" customFormat="1">
      <c r="B6261" s="403" t="s">
        <v>13246</v>
      </c>
      <c r="C6261" s="404" t="s">
        <v>13247</v>
      </c>
      <c r="D6261" s="404" t="s">
        <v>13212</v>
      </c>
      <c r="E6261" s="404" t="s">
        <v>13213</v>
      </c>
      <c r="F6261" s="404" t="s">
        <v>123</v>
      </c>
      <c r="G6261" s="367" t="s">
        <v>5333</v>
      </c>
      <c r="H6261" s="400" t="s">
        <v>5108</v>
      </c>
    </row>
    <row r="6262" spans="2:8" s="41" customFormat="1">
      <c r="B6262" s="403" t="s">
        <v>13248</v>
      </c>
      <c r="C6262" s="404" t="s">
        <v>13249</v>
      </c>
      <c r="D6262" s="404" t="s">
        <v>13250</v>
      </c>
      <c r="E6262" s="404" t="s">
        <v>13251</v>
      </c>
      <c r="F6262" s="404" t="s">
        <v>123</v>
      </c>
      <c r="G6262" s="367" t="s">
        <v>5107</v>
      </c>
      <c r="H6262" s="400" t="s">
        <v>5108</v>
      </c>
    </row>
    <row r="6263" spans="2:8" s="41" customFormat="1">
      <c r="B6263" s="403" t="s">
        <v>13252</v>
      </c>
      <c r="C6263" s="404" t="s">
        <v>13253</v>
      </c>
      <c r="D6263" s="404" t="s">
        <v>13250</v>
      </c>
      <c r="E6263" s="404" t="s">
        <v>13251</v>
      </c>
      <c r="F6263" s="404" t="s">
        <v>123</v>
      </c>
      <c r="G6263" s="367" t="s">
        <v>5107</v>
      </c>
      <c r="H6263" s="400" t="s">
        <v>5108</v>
      </c>
    </row>
    <row r="6264" spans="2:8" s="41" customFormat="1">
      <c r="B6264" s="403" t="s">
        <v>13254</v>
      </c>
      <c r="C6264" s="404" t="s">
        <v>13255</v>
      </c>
      <c r="D6264" s="404" t="s">
        <v>13250</v>
      </c>
      <c r="E6264" s="404" t="s">
        <v>13251</v>
      </c>
      <c r="F6264" s="404" t="s">
        <v>123</v>
      </c>
      <c r="G6264" s="367" t="s">
        <v>5107</v>
      </c>
      <c r="H6264" s="400" t="s">
        <v>5108</v>
      </c>
    </row>
    <row r="6265" spans="2:8" s="41" customFormat="1">
      <c r="B6265" s="403" t="s">
        <v>13256</v>
      </c>
      <c r="C6265" s="404" t="s">
        <v>13257</v>
      </c>
      <c r="D6265" s="404" t="s">
        <v>13250</v>
      </c>
      <c r="E6265" s="404" t="s">
        <v>13251</v>
      </c>
      <c r="F6265" s="404" t="s">
        <v>123</v>
      </c>
      <c r="G6265" s="367" t="s">
        <v>5107</v>
      </c>
      <c r="H6265" s="400" t="s">
        <v>5108</v>
      </c>
    </row>
    <row r="6266" spans="2:8" s="41" customFormat="1">
      <c r="B6266" s="403" t="s">
        <v>13258</v>
      </c>
      <c r="C6266" s="404" t="s">
        <v>13259</v>
      </c>
      <c r="D6266" s="404" t="s">
        <v>13250</v>
      </c>
      <c r="E6266" s="404" t="s">
        <v>13251</v>
      </c>
      <c r="F6266" s="404" t="s">
        <v>123</v>
      </c>
      <c r="G6266" s="367" t="s">
        <v>5107</v>
      </c>
      <c r="H6266" s="400" t="s">
        <v>5108</v>
      </c>
    </row>
    <row r="6267" spans="2:8" s="41" customFormat="1">
      <c r="B6267" s="403" t="s">
        <v>13260</v>
      </c>
      <c r="C6267" s="404" t="s">
        <v>13261</v>
      </c>
      <c r="D6267" s="404" t="s">
        <v>13250</v>
      </c>
      <c r="E6267" s="404" t="s">
        <v>13251</v>
      </c>
      <c r="F6267" s="404" t="s">
        <v>123</v>
      </c>
      <c r="G6267" s="367" t="s">
        <v>5107</v>
      </c>
      <c r="H6267" s="400" t="s">
        <v>5108</v>
      </c>
    </row>
    <row r="6268" spans="2:8" s="41" customFormat="1">
      <c r="B6268" s="403" t="s">
        <v>13262</v>
      </c>
      <c r="C6268" s="404" t="s">
        <v>13263</v>
      </c>
      <c r="D6268" s="404" t="s">
        <v>13250</v>
      </c>
      <c r="E6268" s="404" t="s">
        <v>13251</v>
      </c>
      <c r="F6268" s="404" t="s">
        <v>123</v>
      </c>
      <c r="G6268" s="367" t="s">
        <v>5107</v>
      </c>
      <c r="H6268" s="400" t="s">
        <v>5108</v>
      </c>
    </row>
    <row r="6269" spans="2:8" s="41" customFormat="1">
      <c r="B6269" s="403" t="s">
        <v>13264</v>
      </c>
      <c r="C6269" s="404" t="s">
        <v>13265</v>
      </c>
      <c r="D6269" s="404" t="s">
        <v>13250</v>
      </c>
      <c r="E6269" s="404" t="s">
        <v>13251</v>
      </c>
      <c r="F6269" s="404" t="s">
        <v>123</v>
      </c>
      <c r="G6269" s="367" t="s">
        <v>5185</v>
      </c>
      <c r="H6269" s="400" t="s">
        <v>5186</v>
      </c>
    </row>
    <row r="6270" spans="2:8" s="41" customFormat="1">
      <c r="B6270" s="403" t="s">
        <v>13266</v>
      </c>
      <c r="C6270" s="404" t="s">
        <v>13267</v>
      </c>
      <c r="D6270" s="404" t="s">
        <v>13250</v>
      </c>
      <c r="E6270" s="404" t="s">
        <v>13251</v>
      </c>
      <c r="F6270" s="404" t="s">
        <v>123</v>
      </c>
      <c r="G6270" s="367" t="s">
        <v>5107</v>
      </c>
      <c r="H6270" s="400" t="s">
        <v>5108</v>
      </c>
    </row>
    <row r="6271" spans="2:8" s="41" customFormat="1">
      <c r="B6271" s="403" t="s">
        <v>13268</v>
      </c>
      <c r="C6271" s="404" t="s">
        <v>13269</v>
      </c>
      <c r="D6271" s="404" t="s">
        <v>13250</v>
      </c>
      <c r="E6271" s="404" t="s">
        <v>13251</v>
      </c>
      <c r="F6271" s="404" t="s">
        <v>123</v>
      </c>
      <c r="G6271" s="367" t="s">
        <v>5107</v>
      </c>
      <c r="H6271" s="400" t="s">
        <v>5108</v>
      </c>
    </row>
    <row r="6272" spans="2:8" s="41" customFormat="1">
      <c r="B6272" s="403" t="s">
        <v>13270</v>
      </c>
      <c r="C6272" s="404" t="s">
        <v>13271</v>
      </c>
      <c r="D6272" s="404" t="s">
        <v>13272</v>
      </c>
      <c r="E6272" s="404" t="s">
        <v>13273</v>
      </c>
      <c r="F6272" s="404" t="s">
        <v>123</v>
      </c>
      <c r="G6272" s="367" t="s">
        <v>5107</v>
      </c>
      <c r="H6272" s="400" t="s">
        <v>5108</v>
      </c>
    </row>
    <row r="6273" spans="2:8" s="41" customFormat="1">
      <c r="B6273" s="403" t="s">
        <v>13274</v>
      </c>
      <c r="C6273" s="404" t="s">
        <v>13275</v>
      </c>
      <c r="D6273" s="404" t="s">
        <v>13272</v>
      </c>
      <c r="E6273" s="404" t="s">
        <v>13273</v>
      </c>
      <c r="F6273" s="404" t="s">
        <v>123</v>
      </c>
      <c r="G6273" s="367" t="s">
        <v>5107</v>
      </c>
      <c r="H6273" s="400" t="s">
        <v>5108</v>
      </c>
    </row>
    <row r="6274" spans="2:8" s="41" customFormat="1">
      <c r="B6274" s="403" t="s">
        <v>13276</v>
      </c>
      <c r="C6274" s="404" t="s">
        <v>13277</v>
      </c>
      <c r="D6274" s="404" t="s">
        <v>13272</v>
      </c>
      <c r="E6274" s="404" t="s">
        <v>13273</v>
      </c>
      <c r="F6274" s="404" t="s">
        <v>123</v>
      </c>
      <c r="G6274" s="367" t="s">
        <v>5107</v>
      </c>
      <c r="H6274" s="400" t="s">
        <v>5108</v>
      </c>
    </row>
    <row r="6275" spans="2:8" s="41" customFormat="1">
      <c r="B6275" s="403" t="s">
        <v>13278</v>
      </c>
      <c r="C6275" s="404" t="s">
        <v>13279</v>
      </c>
      <c r="D6275" s="404" t="s">
        <v>13272</v>
      </c>
      <c r="E6275" s="404" t="s">
        <v>13273</v>
      </c>
      <c r="F6275" s="404" t="s">
        <v>123</v>
      </c>
      <c r="G6275" s="367" t="s">
        <v>5107</v>
      </c>
      <c r="H6275" s="400" t="s">
        <v>5108</v>
      </c>
    </row>
    <row r="6276" spans="2:8" s="41" customFormat="1">
      <c r="B6276" s="403" t="s">
        <v>13280</v>
      </c>
      <c r="C6276" s="404" t="s">
        <v>13281</v>
      </c>
      <c r="D6276" s="404" t="s">
        <v>13272</v>
      </c>
      <c r="E6276" s="404" t="s">
        <v>13273</v>
      </c>
      <c r="F6276" s="404" t="s">
        <v>123</v>
      </c>
      <c r="G6276" s="367" t="s">
        <v>5107</v>
      </c>
      <c r="H6276" s="400" t="s">
        <v>5108</v>
      </c>
    </row>
    <row r="6277" spans="2:8" s="41" customFormat="1">
      <c r="B6277" s="403" t="s">
        <v>13282</v>
      </c>
      <c r="C6277" s="404" t="s">
        <v>13283</v>
      </c>
      <c r="D6277" s="404" t="s">
        <v>13272</v>
      </c>
      <c r="E6277" s="404" t="s">
        <v>13273</v>
      </c>
      <c r="F6277" s="404" t="s">
        <v>123</v>
      </c>
      <c r="G6277" s="367" t="s">
        <v>5107</v>
      </c>
      <c r="H6277" s="400" t="s">
        <v>5108</v>
      </c>
    </row>
    <row r="6278" spans="2:8" s="41" customFormat="1">
      <c r="B6278" s="403" t="s">
        <v>13284</v>
      </c>
      <c r="C6278" s="404" t="s">
        <v>13285</v>
      </c>
      <c r="D6278" s="404" t="s">
        <v>13272</v>
      </c>
      <c r="E6278" s="404" t="s">
        <v>13273</v>
      </c>
      <c r="F6278" s="404" t="s">
        <v>123</v>
      </c>
      <c r="G6278" s="367" t="s">
        <v>5107</v>
      </c>
      <c r="H6278" s="400" t="s">
        <v>5108</v>
      </c>
    </row>
    <row r="6279" spans="2:8" s="41" customFormat="1">
      <c r="B6279" s="403" t="s">
        <v>13286</v>
      </c>
      <c r="C6279" s="404" t="s">
        <v>13287</v>
      </c>
      <c r="D6279" s="404" t="s">
        <v>13272</v>
      </c>
      <c r="E6279" s="404" t="s">
        <v>13273</v>
      </c>
      <c r="F6279" s="404" t="s">
        <v>123</v>
      </c>
      <c r="G6279" s="367" t="s">
        <v>5107</v>
      </c>
      <c r="H6279" s="400" t="s">
        <v>5108</v>
      </c>
    </row>
    <row r="6280" spans="2:8" s="41" customFormat="1">
      <c r="B6280" s="403" t="s">
        <v>13288</v>
      </c>
      <c r="C6280" s="404" t="s">
        <v>13289</v>
      </c>
      <c r="D6280" s="404" t="s">
        <v>13272</v>
      </c>
      <c r="E6280" s="404" t="s">
        <v>13273</v>
      </c>
      <c r="F6280" s="404" t="s">
        <v>123</v>
      </c>
      <c r="G6280" s="367" t="s">
        <v>5107</v>
      </c>
      <c r="H6280" s="400" t="s">
        <v>5108</v>
      </c>
    </row>
    <row r="6281" spans="2:8" s="41" customFormat="1">
      <c r="B6281" s="403" t="s">
        <v>13290</v>
      </c>
      <c r="C6281" s="404" t="s">
        <v>13291</v>
      </c>
      <c r="D6281" s="404" t="s">
        <v>13272</v>
      </c>
      <c r="E6281" s="404" t="s">
        <v>13273</v>
      </c>
      <c r="F6281" s="404" t="s">
        <v>123</v>
      </c>
      <c r="G6281" s="367" t="s">
        <v>5107</v>
      </c>
      <c r="H6281" s="400" t="s">
        <v>5108</v>
      </c>
    </row>
    <row r="6282" spans="2:8" s="41" customFormat="1">
      <c r="B6282" s="403" t="s">
        <v>13292</v>
      </c>
      <c r="C6282" s="404" t="s">
        <v>13293</v>
      </c>
      <c r="D6282" s="404" t="s">
        <v>13272</v>
      </c>
      <c r="E6282" s="404" t="s">
        <v>13273</v>
      </c>
      <c r="F6282" s="404" t="s">
        <v>123</v>
      </c>
      <c r="G6282" s="367" t="s">
        <v>5107</v>
      </c>
      <c r="H6282" s="400" t="s">
        <v>5108</v>
      </c>
    </row>
    <row r="6283" spans="2:8" s="41" customFormat="1">
      <c r="B6283" s="403" t="s">
        <v>13294</v>
      </c>
      <c r="C6283" s="404" t="s">
        <v>13295</v>
      </c>
      <c r="D6283" s="404" t="s">
        <v>13272</v>
      </c>
      <c r="E6283" s="404" t="s">
        <v>13273</v>
      </c>
      <c r="F6283" s="404" t="s">
        <v>123</v>
      </c>
      <c r="G6283" s="367" t="s">
        <v>5107</v>
      </c>
      <c r="H6283" s="400" t="s">
        <v>5108</v>
      </c>
    </row>
    <row r="6284" spans="2:8" s="41" customFormat="1">
      <c r="B6284" s="403" t="s">
        <v>13296</v>
      </c>
      <c r="C6284" s="404" t="s">
        <v>13297</v>
      </c>
      <c r="D6284" s="404" t="s">
        <v>13272</v>
      </c>
      <c r="E6284" s="404" t="s">
        <v>13273</v>
      </c>
      <c r="F6284" s="404" t="s">
        <v>123</v>
      </c>
      <c r="G6284" s="367" t="s">
        <v>5107</v>
      </c>
      <c r="H6284" s="400" t="s">
        <v>5108</v>
      </c>
    </row>
    <row r="6285" spans="2:8" s="41" customFormat="1">
      <c r="B6285" s="403" t="s">
        <v>13298</v>
      </c>
      <c r="C6285" s="404" t="s">
        <v>13299</v>
      </c>
      <c r="D6285" s="404" t="s">
        <v>13300</v>
      </c>
      <c r="E6285" s="404" t="s">
        <v>13301</v>
      </c>
      <c r="F6285" s="404" t="s">
        <v>123</v>
      </c>
      <c r="G6285" s="367" t="s">
        <v>5185</v>
      </c>
      <c r="H6285" s="400" t="s">
        <v>5186</v>
      </c>
    </row>
    <row r="6286" spans="2:8" s="41" customFormat="1">
      <c r="B6286" s="403" t="s">
        <v>13302</v>
      </c>
      <c r="C6286" s="404" t="s">
        <v>13303</v>
      </c>
      <c r="D6286" s="404" t="s">
        <v>13300</v>
      </c>
      <c r="E6286" s="404" t="s">
        <v>13301</v>
      </c>
      <c r="F6286" s="404" t="s">
        <v>123</v>
      </c>
      <c r="G6286" s="367" t="s">
        <v>5185</v>
      </c>
      <c r="H6286" s="400" t="s">
        <v>5186</v>
      </c>
    </row>
    <row r="6287" spans="2:8" s="41" customFormat="1">
      <c r="B6287" s="403" t="s">
        <v>13304</v>
      </c>
      <c r="C6287" s="404" t="s">
        <v>13305</v>
      </c>
      <c r="D6287" s="404" t="s">
        <v>13300</v>
      </c>
      <c r="E6287" s="404" t="s">
        <v>13301</v>
      </c>
      <c r="F6287" s="404" t="s">
        <v>123</v>
      </c>
      <c r="G6287" s="367" t="s">
        <v>5185</v>
      </c>
      <c r="H6287" s="400" t="s">
        <v>5186</v>
      </c>
    </row>
    <row r="6288" spans="2:8" s="41" customFormat="1">
      <c r="B6288" s="403" t="s">
        <v>13306</v>
      </c>
      <c r="C6288" s="404" t="s">
        <v>13307</v>
      </c>
      <c r="D6288" s="404" t="s">
        <v>13300</v>
      </c>
      <c r="E6288" s="404" t="s">
        <v>13301</v>
      </c>
      <c r="F6288" s="404" t="s">
        <v>123</v>
      </c>
      <c r="G6288" s="367" t="s">
        <v>5333</v>
      </c>
      <c r="H6288" s="400" t="s">
        <v>5108</v>
      </c>
    </row>
    <row r="6289" spans="2:8" s="41" customFormat="1">
      <c r="B6289" s="403" t="s">
        <v>13308</v>
      </c>
      <c r="C6289" s="404" t="s">
        <v>13309</v>
      </c>
      <c r="D6289" s="404" t="s">
        <v>13300</v>
      </c>
      <c r="E6289" s="404" t="s">
        <v>13301</v>
      </c>
      <c r="F6289" s="404" t="s">
        <v>123</v>
      </c>
      <c r="G6289" s="367" t="s">
        <v>5333</v>
      </c>
      <c r="H6289" s="400" t="s">
        <v>5108</v>
      </c>
    </row>
    <row r="6290" spans="2:8" s="41" customFormat="1">
      <c r="B6290" s="403" t="s">
        <v>13310</v>
      </c>
      <c r="C6290" s="404" t="s">
        <v>13311</v>
      </c>
      <c r="D6290" s="404" t="s">
        <v>13300</v>
      </c>
      <c r="E6290" s="404" t="s">
        <v>13301</v>
      </c>
      <c r="F6290" s="404" t="s">
        <v>123</v>
      </c>
      <c r="G6290" s="367" t="s">
        <v>5107</v>
      </c>
      <c r="H6290" s="400" t="s">
        <v>5108</v>
      </c>
    </row>
    <row r="6291" spans="2:8" s="41" customFormat="1">
      <c r="B6291" s="403" t="s">
        <v>13312</v>
      </c>
      <c r="C6291" s="404" t="s">
        <v>13313</v>
      </c>
      <c r="D6291" s="404" t="s">
        <v>13300</v>
      </c>
      <c r="E6291" s="404" t="s">
        <v>13301</v>
      </c>
      <c r="F6291" s="404" t="s">
        <v>123</v>
      </c>
      <c r="G6291" s="367" t="s">
        <v>5333</v>
      </c>
      <c r="H6291" s="400" t="s">
        <v>5108</v>
      </c>
    </row>
    <row r="6292" spans="2:8" s="41" customFormat="1">
      <c r="B6292" s="403" t="s">
        <v>13314</v>
      </c>
      <c r="C6292" s="404" t="s">
        <v>13315</v>
      </c>
      <c r="D6292" s="404" t="s">
        <v>13300</v>
      </c>
      <c r="E6292" s="404" t="s">
        <v>13301</v>
      </c>
      <c r="F6292" s="404" t="s">
        <v>123</v>
      </c>
      <c r="G6292" s="367" t="s">
        <v>5333</v>
      </c>
      <c r="H6292" s="400" t="s">
        <v>5108</v>
      </c>
    </row>
    <row r="6293" spans="2:8" s="41" customFormat="1">
      <c r="B6293" s="403" t="s">
        <v>13316</v>
      </c>
      <c r="C6293" s="404" t="s">
        <v>13317</v>
      </c>
      <c r="D6293" s="404" t="s">
        <v>13300</v>
      </c>
      <c r="E6293" s="404" t="s">
        <v>13301</v>
      </c>
      <c r="F6293" s="404" t="s">
        <v>123</v>
      </c>
      <c r="G6293" s="367" t="s">
        <v>5333</v>
      </c>
      <c r="H6293" s="400" t="s">
        <v>5108</v>
      </c>
    </row>
    <row r="6294" spans="2:8" s="41" customFormat="1">
      <c r="B6294" s="403" t="s">
        <v>13318</v>
      </c>
      <c r="C6294" s="404" t="s">
        <v>13319</v>
      </c>
      <c r="D6294" s="404" t="s">
        <v>13300</v>
      </c>
      <c r="E6294" s="404" t="s">
        <v>13301</v>
      </c>
      <c r="F6294" s="404" t="s">
        <v>123</v>
      </c>
      <c r="G6294" s="367" t="s">
        <v>5333</v>
      </c>
      <c r="H6294" s="400" t="s">
        <v>5108</v>
      </c>
    </row>
    <row r="6295" spans="2:8" s="41" customFormat="1">
      <c r="B6295" s="403" t="s">
        <v>13320</v>
      </c>
      <c r="C6295" s="404" t="s">
        <v>13321</v>
      </c>
      <c r="D6295" s="404" t="s">
        <v>13300</v>
      </c>
      <c r="E6295" s="404" t="s">
        <v>13301</v>
      </c>
      <c r="F6295" s="404" t="s">
        <v>123</v>
      </c>
      <c r="G6295" s="367" t="s">
        <v>5333</v>
      </c>
      <c r="H6295" s="400" t="s">
        <v>5108</v>
      </c>
    </row>
    <row r="6296" spans="2:8" s="41" customFormat="1">
      <c r="B6296" s="403" t="s">
        <v>13322</v>
      </c>
      <c r="C6296" s="404" t="s">
        <v>13323</v>
      </c>
      <c r="D6296" s="404" t="s">
        <v>13300</v>
      </c>
      <c r="E6296" s="404" t="s">
        <v>13301</v>
      </c>
      <c r="F6296" s="404" t="s">
        <v>123</v>
      </c>
      <c r="G6296" s="367" t="s">
        <v>5333</v>
      </c>
      <c r="H6296" s="400" t="s">
        <v>5108</v>
      </c>
    </row>
    <row r="6297" spans="2:8" s="41" customFormat="1">
      <c r="B6297" s="403" t="s">
        <v>13324</v>
      </c>
      <c r="C6297" s="404" t="s">
        <v>13325</v>
      </c>
      <c r="D6297" s="404" t="s">
        <v>13326</v>
      </c>
      <c r="E6297" s="404" t="s">
        <v>13327</v>
      </c>
      <c r="F6297" s="404" t="s">
        <v>123</v>
      </c>
      <c r="G6297" s="367" t="s">
        <v>5107</v>
      </c>
      <c r="H6297" s="400" t="s">
        <v>5108</v>
      </c>
    </row>
    <row r="6298" spans="2:8" s="41" customFormat="1">
      <c r="B6298" s="403" t="s">
        <v>13328</v>
      </c>
      <c r="C6298" s="404" t="s">
        <v>13329</v>
      </c>
      <c r="D6298" s="404" t="s">
        <v>13326</v>
      </c>
      <c r="E6298" s="404" t="s">
        <v>13327</v>
      </c>
      <c r="F6298" s="404" t="s">
        <v>123</v>
      </c>
      <c r="G6298" s="367" t="s">
        <v>5107</v>
      </c>
      <c r="H6298" s="400" t="s">
        <v>5108</v>
      </c>
    </row>
    <row r="6299" spans="2:8" s="41" customFormat="1">
      <c r="B6299" s="403" t="s">
        <v>13330</v>
      </c>
      <c r="C6299" s="404" t="s">
        <v>13331</v>
      </c>
      <c r="D6299" s="404" t="s">
        <v>13326</v>
      </c>
      <c r="E6299" s="404" t="s">
        <v>13327</v>
      </c>
      <c r="F6299" s="404" t="s">
        <v>123</v>
      </c>
      <c r="G6299" s="367" t="s">
        <v>5107</v>
      </c>
      <c r="H6299" s="400" t="s">
        <v>5108</v>
      </c>
    </row>
    <row r="6300" spans="2:8" s="41" customFormat="1">
      <c r="B6300" s="403" t="s">
        <v>13332</v>
      </c>
      <c r="C6300" s="404" t="s">
        <v>13333</v>
      </c>
      <c r="D6300" s="404" t="s">
        <v>13326</v>
      </c>
      <c r="E6300" s="404" t="s">
        <v>13327</v>
      </c>
      <c r="F6300" s="404" t="s">
        <v>123</v>
      </c>
      <c r="G6300" s="367" t="s">
        <v>5107</v>
      </c>
      <c r="H6300" s="400" t="s">
        <v>5108</v>
      </c>
    </row>
    <row r="6301" spans="2:8" s="41" customFormat="1">
      <c r="B6301" s="403" t="s">
        <v>13334</v>
      </c>
      <c r="C6301" s="404" t="s">
        <v>13335</v>
      </c>
      <c r="D6301" s="404" t="s">
        <v>13326</v>
      </c>
      <c r="E6301" s="404" t="s">
        <v>13327</v>
      </c>
      <c r="F6301" s="404" t="s">
        <v>123</v>
      </c>
      <c r="G6301" s="367" t="s">
        <v>5182</v>
      </c>
      <c r="H6301" s="400" t="s">
        <v>5108</v>
      </c>
    </row>
    <row r="6302" spans="2:8" s="41" customFormat="1">
      <c r="B6302" s="403" t="s">
        <v>13336</v>
      </c>
      <c r="C6302" s="404" t="s">
        <v>13337</v>
      </c>
      <c r="D6302" s="404" t="s">
        <v>13326</v>
      </c>
      <c r="E6302" s="404" t="s">
        <v>13327</v>
      </c>
      <c r="F6302" s="404" t="s">
        <v>123</v>
      </c>
      <c r="G6302" s="367" t="s">
        <v>5182</v>
      </c>
      <c r="H6302" s="400" t="s">
        <v>5108</v>
      </c>
    </row>
    <row r="6303" spans="2:8" s="41" customFormat="1">
      <c r="B6303" s="403" t="s">
        <v>13338</v>
      </c>
      <c r="C6303" s="404" t="s">
        <v>13339</v>
      </c>
      <c r="D6303" s="404" t="s">
        <v>13326</v>
      </c>
      <c r="E6303" s="404" t="s">
        <v>13327</v>
      </c>
      <c r="F6303" s="404" t="s">
        <v>123</v>
      </c>
      <c r="G6303" s="367" t="s">
        <v>5185</v>
      </c>
      <c r="H6303" s="400" t="s">
        <v>5186</v>
      </c>
    </row>
    <row r="6304" spans="2:8" s="41" customFormat="1">
      <c r="B6304" s="403" t="s">
        <v>13340</v>
      </c>
      <c r="C6304" s="404" t="s">
        <v>13341</v>
      </c>
      <c r="D6304" s="404" t="s">
        <v>13326</v>
      </c>
      <c r="E6304" s="404" t="s">
        <v>13327</v>
      </c>
      <c r="F6304" s="404" t="s">
        <v>123</v>
      </c>
      <c r="G6304" s="367" t="s">
        <v>5185</v>
      </c>
      <c r="H6304" s="400" t="s">
        <v>5186</v>
      </c>
    </row>
    <row r="6305" spans="2:8" s="41" customFormat="1">
      <c r="B6305" s="403" t="s">
        <v>13342</v>
      </c>
      <c r="C6305" s="404" t="s">
        <v>13343</v>
      </c>
      <c r="D6305" s="404" t="s">
        <v>13326</v>
      </c>
      <c r="E6305" s="404" t="s">
        <v>13327</v>
      </c>
      <c r="F6305" s="404" t="s">
        <v>123</v>
      </c>
      <c r="G6305" s="367" t="s">
        <v>5185</v>
      </c>
      <c r="H6305" s="400" t="s">
        <v>5186</v>
      </c>
    </row>
    <row r="6306" spans="2:8" s="41" customFormat="1">
      <c r="B6306" s="403" t="s">
        <v>13344</v>
      </c>
      <c r="C6306" s="404" t="s">
        <v>13345</v>
      </c>
      <c r="D6306" s="404" t="s">
        <v>13326</v>
      </c>
      <c r="E6306" s="404" t="s">
        <v>13327</v>
      </c>
      <c r="F6306" s="404" t="s">
        <v>123</v>
      </c>
      <c r="G6306" s="367" t="s">
        <v>5185</v>
      </c>
      <c r="H6306" s="400" t="s">
        <v>5186</v>
      </c>
    </row>
    <row r="6307" spans="2:8" s="41" customFormat="1">
      <c r="B6307" s="403" t="s">
        <v>13346</v>
      </c>
      <c r="C6307" s="404" t="s">
        <v>13347</v>
      </c>
      <c r="D6307" s="404" t="s">
        <v>13348</v>
      </c>
      <c r="E6307" s="404" t="s">
        <v>13349</v>
      </c>
      <c r="F6307" s="404" t="s">
        <v>123</v>
      </c>
      <c r="G6307" s="367" t="s">
        <v>5333</v>
      </c>
      <c r="H6307" s="400" t="s">
        <v>5108</v>
      </c>
    </row>
    <row r="6308" spans="2:8" s="41" customFormat="1">
      <c r="B6308" s="403" t="s">
        <v>13350</v>
      </c>
      <c r="C6308" s="404" t="s">
        <v>13351</v>
      </c>
      <c r="D6308" s="404" t="s">
        <v>13348</v>
      </c>
      <c r="E6308" s="404" t="s">
        <v>13349</v>
      </c>
      <c r="F6308" s="404" t="s">
        <v>123</v>
      </c>
      <c r="G6308" s="367" t="s">
        <v>5333</v>
      </c>
      <c r="H6308" s="400" t="s">
        <v>5108</v>
      </c>
    </row>
    <row r="6309" spans="2:8" s="41" customFormat="1">
      <c r="B6309" s="403" t="s">
        <v>13352</v>
      </c>
      <c r="C6309" s="404" t="s">
        <v>13353</v>
      </c>
      <c r="D6309" s="404" t="s">
        <v>13348</v>
      </c>
      <c r="E6309" s="404" t="s">
        <v>13349</v>
      </c>
      <c r="F6309" s="404" t="s">
        <v>123</v>
      </c>
      <c r="G6309" s="367" t="s">
        <v>5333</v>
      </c>
      <c r="H6309" s="400" t="s">
        <v>5108</v>
      </c>
    </row>
    <row r="6310" spans="2:8" s="41" customFormat="1">
      <c r="B6310" s="403" t="s">
        <v>13354</v>
      </c>
      <c r="C6310" s="404" t="s">
        <v>13355</v>
      </c>
      <c r="D6310" s="404" t="s">
        <v>13348</v>
      </c>
      <c r="E6310" s="404" t="s">
        <v>13349</v>
      </c>
      <c r="F6310" s="404" t="s">
        <v>123</v>
      </c>
      <c r="G6310" s="367" t="s">
        <v>5333</v>
      </c>
      <c r="H6310" s="400" t="s">
        <v>5108</v>
      </c>
    </row>
    <row r="6311" spans="2:8" s="41" customFormat="1">
      <c r="B6311" s="403" t="s">
        <v>13356</v>
      </c>
      <c r="C6311" s="404" t="s">
        <v>13357</v>
      </c>
      <c r="D6311" s="404" t="s">
        <v>13348</v>
      </c>
      <c r="E6311" s="404" t="s">
        <v>13349</v>
      </c>
      <c r="F6311" s="404" t="s">
        <v>123</v>
      </c>
      <c r="G6311" s="367" t="s">
        <v>5182</v>
      </c>
      <c r="H6311" s="400" t="s">
        <v>5108</v>
      </c>
    </row>
    <row r="6312" spans="2:8" s="41" customFormat="1">
      <c r="B6312" s="403" t="s">
        <v>13358</v>
      </c>
      <c r="C6312" s="404" t="s">
        <v>13359</v>
      </c>
      <c r="D6312" s="404" t="s">
        <v>13348</v>
      </c>
      <c r="E6312" s="404" t="s">
        <v>13349</v>
      </c>
      <c r="F6312" s="404" t="s">
        <v>123</v>
      </c>
      <c r="G6312" s="367" t="s">
        <v>5333</v>
      </c>
      <c r="H6312" s="400" t="s">
        <v>5108</v>
      </c>
    </row>
    <row r="6313" spans="2:8" s="41" customFormat="1">
      <c r="B6313" s="403" t="s">
        <v>13360</v>
      </c>
      <c r="C6313" s="404" t="s">
        <v>13361</v>
      </c>
      <c r="D6313" s="404" t="s">
        <v>13348</v>
      </c>
      <c r="E6313" s="404" t="s">
        <v>13349</v>
      </c>
      <c r="F6313" s="404" t="s">
        <v>123</v>
      </c>
      <c r="G6313" s="367" t="s">
        <v>5182</v>
      </c>
      <c r="H6313" s="400" t="s">
        <v>5108</v>
      </c>
    </row>
    <row r="6314" spans="2:8" s="41" customFormat="1">
      <c r="B6314" s="403" t="s">
        <v>13362</v>
      </c>
      <c r="C6314" s="404" t="s">
        <v>13363</v>
      </c>
      <c r="D6314" s="404" t="s">
        <v>13348</v>
      </c>
      <c r="E6314" s="404" t="s">
        <v>13349</v>
      </c>
      <c r="F6314" s="404" t="s">
        <v>123</v>
      </c>
      <c r="G6314" s="367" t="s">
        <v>5185</v>
      </c>
      <c r="H6314" s="400" t="s">
        <v>5186</v>
      </c>
    </row>
    <row r="6315" spans="2:8" s="41" customFormat="1">
      <c r="B6315" s="403" t="s">
        <v>13364</v>
      </c>
      <c r="C6315" s="404" t="s">
        <v>13365</v>
      </c>
      <c r="D6315" s="404" t="s">
        <v>13348</v>
      </c>
      <c r="E6315" s="404" t="s">
        <v>13349</v>
      </c>
      <c r="F6315" s="404" t="s">
        <v>123</v>
      </c>
      <c r="G6315" s="367" t="s">
        <v>5333</v>
      </c>
      <c r="H6315" s="400" t="s">
        <v>5108</v>
      </c>
    </row>
    <row r="6316" spans="2:8" s="41" customFormat="1">
      <c r="B6316" s="403" t="s">
        <v>13366</v>
      </c>
      <c r="C6316" s="404" t="s">
        <v>13367</v>
      </c>
      <c r="D6316" s="404" t="s">
        <v>13348</v>
      </c>
      <c r="E6316" s="404" t="s">
        <v>13349</v>
      </c>
      <c r="F6316" s="404" t="s">
        <v>123</v>
      </c>
      <c r="G6316" s="367" t="s">
        <v>5182</v>
      </c>
      <c r="H6316" s="400" t="s">
        <v>5108</v>
      </c>
    </row>
    <row r="6317" spans="2:8" s="41" customFormat="1">
      <c r="B6317" s="403" t="s">
        <v>13368</v>
      </c>
      <c r="C6317" s="404" t="s">
        <v>13369</v>
      </c>
      <c r="D6317" s="404" t="s">
        <v>13348</v>
      </c>
      <c r="E6317" s="404" t="s">
        <v>13349</v>
      </c>
      <c r="F6317" s="404" t="s">
        <v>123</v>
      </c>
      <c r="G6317" s="367" t="s">
        <v>5185</v>
      </c>
      <c r="H6317" s="400" t="s">
        <v>5186</v>
      </c>
    </row>
    <row r="6318" spans="2:8" s="41" customFormat="1">
      <c r="B6318" s="403" t="s">
        <v>13370</v>
      </c>
      <c r="C6318" s="404" t="s">
        <v>13371</v>
      </c>
      <c r="D6318" s="404" t="s">
        <v>13348</v>
      </c>
      <c r="E6318" s="404" t="s">
        <v>13349</v>
      </c>
      <c r="F6318" s="404" t="s">
        <v>123</v>
      </c>
      <c r="G6318" s="367" t="s">
        <v>5185</v>
      </c>
      <c r="H6318" s="400" t="s">
        <v>5186</v>
      </c>
    </row>
    <row r="6319" spans="2:8" s="41" customFormat="1">
      <c r="B6319" s="403" t="s">
        <v>13372</v>
      </c>
      <c r="C6319" s="404" t="s">
        <v>13373</v>
      </c>
      <c r="D6319" s="404" t="s">
        <v>13348</v>
      </c>
      <c r="E6319" s="404" t="s">
        <v>13349</v>
      </c>
      <c r="F6319" s="404" t="s">
        <v>123</v>
      </c>
      <c r="G6319" s="367" t="s">
        <v>5185</v>
      </c>
      <c r="H6319" s="400" t="s">
        <v>5186</v>
      </c>
    </row>
    <row r="6320" spans="2:8" s="41" customFormat="1">
      <c r="B6320" s="403" t="s">
        <v>13374</v>
      </c>
      <c r="C6320" s="404" t="s">
        <v>13375</v>
      </c>
      <c r="D6320" s="404" t="s">
        <v>13348</v>
      </c>
      <c r="E6320" s="404" t="s">
        <v>13349</v>
      </c>
      <c r="F6320" s="404" t="s">
        <v>123</v>
      </c>
      <c r="G6320" s="367" t="s">
        <v>5185</v>
      </c>
      <c r="H6320" s="400" t="s">
        <v>5186</v>
      </c>
    </row>
    <row r="6321" spans="2:8" s="41" customFormat="1">
      <c r="B6321" s="403" t="s">
        <v>13376</v>
      </c>
      <c r="C6321" s="404" t="s">
        <v>13377</v>
      </c>
      <c r="D6321" s="404" t="s">
        <v>13348</v>
      </c>
      <c r="E6321" s="404" t="s">
        <v>13349</v>
      </c>
      <c r="F6321" s="404" t="s">
        <v>123</v>
      </c>
      <c r="G6321" s="367" t="s">
        <v>5185</v>
      </c>
      <c r="H6321" s="400" t="s">
        <v>5186</v>
      </c>
    </row>
    <row r="6322" spans="2:8" s="41" customFormat="1">
      <c r="B6322" s="403" t="s">
        <v>13378</v>
      </c>
      <c r="C6322" s="404" t="s">
        <v>13379</v>
      </c>
      <c r="D6322" s="404" t="s">
        <v>13348</v>
      </c>
      <c r="E6322" s="404" t="s">
        <v>13349</v>
      </c>
      <c r="F6322" s="404" t="s">
        <v>123</v>
      </c>
      <c r="G6322" s="367" t="s">
        <v>5185</v>
      </c>
      <c r="H6322" s="400" t="s">
        <v>5186</v>
      </c>
    </row>
    <row r="6323" spans="2:8" s="41" customFormat="1">
      <c r="B6323" s="403" t="s">
        <v>13380</v>
      </c>
      <c r="C6323" s="404" t="s">
        <v>13381</v>
      </c>
      <c r="D6323" s="404" t="s">
        <v>13382</v>
      </c>
      <c r="E6323" s="404" t="s">
        <v>13383</v>
      </c>
      <c r="F6323" s="404" t="s">
        <v>123</v>
      </c>
      <c r="G6323" s="367" t="s">
        <v>5107</v>
      </c>
      <c r="H6323" s="400" t="s">
        <v>5108</v>
      </c>
    </row>
    <row r="6324" spans="2:8" s="41" customFormat="1">
      <c r="B6324" s="403" t="s">
        <v>13384</v>
      </c>
      <c r="C6324" s="404" t="s">
        <v>13385</v>
      </c>
      <c r="D6324" s="404" t="s">
        <v>13382</v>
      </c>
      <c r="E6324" s="404" t="s">
        <v>13383</v>
      </c>
      <c r="F6324" s="404" t="s">
        <v>123</v>
      </c>
      <c r="G6324" s="367" t="s">
        <v>5107</v>
      </c>
      <c r="H6324" s="400" t="s">
        <v>5108</v>
      </c>
    </row>
    <row r="6325" spans="2:8" s="41" customFormat="1">
      <c r="B6325" s="403" t="s">
        <v>13386</v>
      </c>
      <c r="C6325" s="404" t="s">
        <v>13387</v>
      </c>
      <c r="D6325" s="404" t="s">
        <v>13382</v>
      </c>
      <c r="E6325" s="404" t="s">
        <v>13383</v>
      </c>
      <c r="F6325" s="404" t="s">
        <v>123</v>
      </c>
      <c r="G6325" s="367" t="s">
        <v>5107</v>
      </c>
      <c r="H6325" s="400" t="s">
        <v>5108</v>
      </c>
    </row>
    <row r="6326" spans="2:8" s="41" customFormat="1">
      <c r="B6326" s="403" t="s">
        <v>13388</v>
      </c>
      <c r="C6326" s="404" t="s">
        <v>13389</v>
      </c>
      <c r="D6326" s="404" t="s">
        <v>13382</v>
      </c>
      <c r="E6326" s="404" t="s">
        <v>13383</v>
      </c>
      <c r="F6326" s="404" t="s">
        <v>123</v>
      </c>
      <c r="G6326" s="367" t="s">
        <v>5107</v>
      </c>
      <c r="H6326" s="400" t="s">
        <v>5108</v>
      </c>
    </row>
    <row r="6327" spans="2:8" s="41" customFormat="1">
      <c r="B6327" s="403" t="s">
        <v>13390</v>
      </c>
      <c r="C6327" s="404" t="s">
        <v>13391</v>
      </c>
      <c r="D6327" s="404" t="s">
        <v>13382</v>
      </c>
      <c r="E6327" s="404" t="s">
        <v>13383</v>
      </c>
      <c r="F6327" s="404" t="s">
        <v>123</v>
      </c>
      <c r="G6327" s="367" t="s">
        <v>5107</v>
      </c>
      <c r="H6327" s="400" t="s">
        <v>5108</v>
      </c>
    </row>
    <row r="6328" spans="2:8" s="41" customFormat="1">
      <c r="B6328" s="403" t="s">
        <v>13392</v>
      </c>
      <c r="C6328" s="404" t="s">
        <v>13393</v>
      </c>
      <c r="D6328" s="404" t="s">
        <v>13382</v>
      </c>
      <c r="E6328" s="404" t="s">
        <v>13383</v>
      </c>
      <c r="F6328" s="404" t="s">
        <v>123</v>
      </c>
      <c r="G6328" s="367" t="s">
        <v>5107</v>
      </c>
      <c r="H6328" s="400" t="s">
        <v>5108</v>
      </c>
    </row>
    <row r="6329" spans="2:8" s="41" customFormat="1">
      <c r="B6329" s="403" t="s">
        <v>13394</v>
      </c>
      <c r="C6329" s="404" t="s">
        <v>13395</v>
      </c>
      <c r="D6329" s="404" t="s">
        <v>13382</v>
      </c>
      <c r="E6329" s="404" t="s">
        <v>13383</v>
      </c>
      <c r="F6329" s="404" t="s">
        <v>123</v>
      </c>
      <c r="G6329" s="367" t="s">
        <v>5107</v>
      </c>
      <c r="H6329" s="400" t="s">
        <v>5108</v>
      </c>
    </row>
    <row r="6330" spans="2:8" s="41" customFormat="1">
      <c r="B6330" s="403" t="s">
        <v>13396</v>
      </c>
      <c r="C6330" s="404" t="s">
        <v>13397</v>
      </c>
      <c r="D6330" s="404" t="s">
        <v>13382</v>
      </c>
      <c r="E6330" s="404" t="s">
        <v>13383</v>
      </c>
      <c r="F6330" s="404" t="s">
        <v>123</v>
      </c>
      <c r="G6330" s="367" t="s">
        <v>5107</v>
      </c>
      <c r="H6330" s="400" t="s">
        <v>5108</v>
      </c>
    </row>
    <row r="6331" spans="2:8" s="41" customFormat="1">
      <c r="B6331" s="403" t="s">
        <v>13398</v>
      </c>
      <c r="C6331" s="404" t="s">
        <v>13399</v>
      </c>
      <c r="D6331" s="404" t="s">
        <v>13382</v>
      </c>
      <c r="E6331" s="404" t="s">
        <v>13383</v>
      </c>
      <c r="F6331" s="404" t="s">
        <v>123</v>
      </c>
      <c r="G6331" s="367" t="s">
        <v>5107</v>
      </c>
      <c r="H6331" s="400" t="s">
        <v>5108</v>
      </c>
    </row>
    <row r="6332" spans="2:8" s="41" customFormat="1">
      <c r="B6332" s="403" t="s">
        <v>13400</v>
      </c>
      <c r="C6332" s="404" t="s">
        <v>13401</v>
      </c>
      <c r="D6332" s="404" t="s">
        <v>13382</v>
      </c>
      <c r="E6332" s="404" t="s">
        <v>13383</v>
      </c>
      <c r="F6332" s="404" t="s">
        <v>123</v>
      </c>
      <c r="G6332" s="367" t="s">
        <v>5107</v>
      </c>
      <c r="H6332" s="400" t="s">
        <v>5108</v>
      </c>
    </row>
    <row r="6333" spans="2:8" s="41" customFormat="1">
      <c r="B6333" s="403" t="s">
        <v>13402</v>
      </c>
      <c r="C6333" s="404" t="s">
        <v>13403</v>
      </c>
      <c r="D6333" s="404" t="s">
        <v>13382</v>
      </c>
      <c r="E6333" s="404" t="s">
        <v>13383</v>
      </c>
      <c r="F6333" s="404" t="s">
        <v>123</v>
      </c>
      <c r="G6333" s="367" t="s">
        <v>5107</v>
      </c>
      <c r="H6333" s="400" t="s">
        <v>5108</v>
      </c>
    </row>
    <row r="6334" spans="2:8" s="41" customFormat="1">
      <c r="B6334" s="403" t="s">
        <v>13404</v>
      </c>
      <c r="C6334" s="404" t="s">
        <v>13405</v>
      </c>
      <c r="D6334" s="404" t="s">
        <v>13382</v>
      </c>
      <c r="E6334" s="404" t="s">
        <v>13383</v>
      </c>
      <c r="F6334" s="404" t="s">
        <v>123</v>
      </c>
      <c r="G6334" s="367" t="s">
        <v>5107</v>
      </c>
      <c r="H6334" s="400" t="s">
        <v>5108</v>
      </c>
    </row>
    <row r="6335" spans="2:8" s="41" customFormat="1">
      <c r="B6335" s="403" t="s">
        <v>13406</v>
      </c>
      <c r="C6335" s="404" t="s">
        <v>13407</v>
      </c>
      <c r="D6335" s="404" t="s">
        <v>13408</v>
      </c>
      <c r="E6335" s="404" t="s">
        <v>13409</v>
      </c>
      <c r="F6335" s="404" t="s">
        <v>3806</v>
      </c>
      <c r="G6335" s="367" t="s">
        <v>5185</v>
      </c>
      <c r="H6335" s="400" t="s">
        <v>5186</v>
      </c>
    </row>
    <row r="6336" spans="2:8" s="41" customFormat="1">
      <c r="B6336" s="403" t="s">
        <v>13410</v>
      </c>
      <c r="C6336" s="404" t="s">
        <v>13411</v>
      </c>
      <c r="D6336" s="404" t="s">
        <v>13408</v>
      </c>
      <c r="E6336" s="404" t="s">
        <v>13409</v>
      </c>
      <c r="F6336" s="404" t="s">
        <v>3806</v>
      </c>
      <c r="G6336" s="367" t="s">
        <v>5185</v>
      </c>
      <c r="H6336" s="400" t="s">
        <v>5186</v>
      </c>
    </row>
    <row r="6337" spans="2:8" s="41" customFormat="1">
      <c r="B6337" s="403" t="s">
        <v>13412</v>
      </c>
      <c r="C6337" s="404" t="s">
        <v>13413</v>
      </c>
      <c r="D6337" s="404" t="s">
        <v>13408</v>
      </c>
      <c r="E6337" s="404" t="s">
        <v>13409</v>
      </c>
      <c r="F6337" s="404" t="s">
        <v>3806</v>
      </c>
      <c r="G6337" s="367" t="s">
        <v>5185</v>
      </c>
      <c r="H6337" s="400" t="s">
        <v>5186</v>
      </c>
    </row>
    <row r="6338" spans="2:8" s="41" customFormat="1">
      <c r="B6338" s="403" t="s">
        <v>13414</v>
      </c>
      <c r="C6338" s="404" t="s">
        <v>13415</v>
      </c>
      <c r="D6338" s="404" t="s">
        <v>13408</v>
      </c>
      <c r="E6338" s="404" t="s">
        <v>13409</v>
      </c>
      <c r="F6338" s="404" t="s">
        <v>3806</v>
      </c>
      <c r="G6338" s="367" t="s">
        <v>5185</v>
      </c>
      <c r="H6338" s="400" t="s">
        <v>5186</v>
      </c>
    </row>
    <row r="6339" spans="2:8" s="41" customFormat="1">
      <c r="B6339" s="403" t="s">
        <v>13416</v>
      </c>
      <c r="C6339" s="404" t="s">
        <v>13417</v>
      </c>
      <c r="D6339" s="404" t="s">
        <v>13408</v>
      </c>
      <c r="E6339" s="404" t="s">
        <v>13409</v>
      </c>
      <c r="F6339" s="404" t="s">
        <v>3806</v>
      </c>
      <c r="G6339" s="367" t="s">
        <v>5185</v>
      </c>
      <c r="H6339" s="400" t="s">
        <v>5186</v>
      </c>
    </row>
    <row r="6340" spans="2:8" s="41" customFormat="1">
      <c r="B6340" s="403" t="s">
        <v>13418</v>
      </c>
      <c r="C6340" s="404" t="s">
        <v>13419</v>
      </c>
      <c r="D6340" s="404" t="s">
        <v>13408</v>
      </c>
      <c r="E6340" s="404" t="s">
        <v>13409</v>
      </c>
      <c r="F6340" s="404" t="s">
        <v>3806</v>
      </c>
      <c r="G6340" s="367" t="s">
        <v>5107</v>
      </c>
      <c r="H6340" s="400" t="s">
        <v>5108</v>
      </c>
    </row>
    <row r="6341" spans="2:8" s="41" customFormat="1">
      <c r="B6341" s="403" t="s">
        <v>13420</v>
      </c>
      <c r="C6341" s="404" t="s">
        <v>13421</v>
      </c>
      <c r="D6341" s="404" t="s">
        <v>13408</v>
      </c>
      <c r="E6341" s="404" t="s">
        <v>13409</v>
      </c>
      <c r="F6341" s="404" t="s">
        <v>3806</v>
      </c>
      <c r="G6341" s="367" t="s">
        <v>5185</v>
      </c>
      <c r="H6341" s="400" t="s">
        <v>5186</v>
      </c>
    </row>
    <row r="6342" spans="2:8" s="41" customFormat="1">
      <c r="B6342" s="403" t="s">
        <v>13422</v>
      </c>
      <c r="C6342" s="404" t="s">
        <v>13423</v>
      </c>
      <c r="D6342" s="404" t="s">
        <v>13424</v>
      </c>
      <c r="E6342" s="404" t="s">
        <v>13425</v>
      </c>
      <c r="F6342" s="404" t="s">
        <v>3806</v>
      </c>
      <c r="G6342" s="367" t="s">
        <v>5333</v>
      </c>
      <c r="H6342" s="400" t="s">
        <v>5108</v>
      </c>
    </row>
    <row r="6343" spans="2:8" s="41" customFormat="1">
      <c r="B6343" s="403" t="s">
        <v>13426</v>
      </c>
      <c r="C6343" s="404" t="s">
        <v>13427</v>
      </c>
      <c r="D6343" s="404" t="s">
        <v>13424</v>
      </c>
      <c r="E6343" s="404" t="s">
        <v>13425</v>
      </c>
      <c r="F6343" s="404" t="s">
        <v>3806</v>
      </c>
      <c r="G6343" s="367" t="s">
        <v>5333</v>
      </c>
      <c r="H6343" s="400" t="s">
        <v>5108</v>
      </c>
    </row>
    <row r="6344" spans="2:8" s="41" customFormat="1">
      <c r="B6344" s="403" t="s">
        <v>13428</v>
      </c>
      <c r="C6344" s="404" t="s">
        <v>13429</v>
      </c>
      <c r="D6344" s="404" t="s">
        <v>13424</v>
      </c>
      <c r="E6344" s="404" t="s">
        <v>13425</v>
      </c>
      <c r="F6344" s="404" t="s">
        <v>3806</v>
      </c>
      <c r="G6344" s="367" t="s">
        <v>5333</v>
      </c>
      <c r="H6344" s="400" t="s">
        <v>5108</v>
      </c>
    </row>
    <row r="6345" spans="2:8" s="41" customFormat="1">
      <c r="B6345" s="403" t="s">
        <v>13430</v>
      </c>
      <c r="C6345" s="404" t="s">
        <v>13431</v>
      </c>
      <c r="D6345" s="404" t="s">
        <v>13424</v>
      </c>
      <c r="E6345" s="404" t="s">
        <v>13425</v>
      </c>
      <c r="F6345" s="404" t="s">
        <v>3806</v>
      </c>
      <c r="G6345" s="367" t="s">
        <v>5333</v>
      </c>
      <c r="H6345" s="400" t="s">
        <v>5108</v>
      </c>
    </row>
    <row r="6346" spans="2:8" s="41" customFormat="1">
      <c r="B6346" s="403" t="s">
        <v>13432</v>
      </c>
      <c r="C6346" s="404" t="s">
        <v>13433</v>
      </c>
      <c r="D6346" s="404" t="s">
        <v>13424</v>
      </c>
      <c r="E6346" s="404" t="s">
        <v>13425</v>
      </c>
      <c r="F6346" s="404" t="s">
        <v>3806</v>
      </c>
      <c r="G6346" s="367" t="s">
        <v>5333</v>
      </c>
      <c r="H6346" s="400" t="s">
        <v>5108</v>
      </c>
    </row>
    <row r="6347" spans="2:8" s="41" customFormat="1">
      <c r="B6347" s="403" t="s">
        <v>13434</v>
      </c>
      <c r="C6347" s="404" t="s">
        <v>13435</v>
      </c>
      <c r="D6347" s="404" t="s">
        <v>13424</v>
      </c>
      <c r="E6347" s="404" t="s">
        <v>13425</v>
      </c>
      <c r="F6347" s="404" t="s">
        <v>3806</v>
      </c>
      <c r="G6347" s="367" t="s">
        <v>5333</v>
      </c>
      <c r="H6347" s="400" t="s">
        <v>5108</v>
      </c>
    </row>
    <row r="6348" spans="2:8" s="41" customFormat="1">
      <c r="B6348" s="403" t="s">
        <v>13436</v>
      </c>
      <c r="C6348" s="404" t="s">
        <v>13437</v>
      </c>
      <c r="D6348" s="404" t="s">
        <v>13424</v>
      </c>
      <c r="E6348" s="404" t="s">
        <v>13425</v>
      </c>
      <c r="F6348" s="404" t="s">
        <v>3806</v>
      </c>
      <c r="G6348" s="367" t="s">
        <v>5333</v>
      </c>
      <c r="H6348" s="400" t="s">
        <v>5108</v>
      </c>
    </row>
    <row r="6349" spans="2:8" s="41" customFormat="1">
      <c r="B6349" s="403" t="s">
        <v>13438</v>
      </c>
      <c r="C6349" s="404" t="s">
        <v>13439</v>
      </c>
      <c r="D6349" s="404" t="s">
        <v>13424</v>
      </c>
      <c r="E6349" s="404" t="s">
        <v>13425</v>
      </c>
      <c r="F6349" s="404" t="s">
        <v>3806</v>
      </c>
      <c r="G6349" s="367" t="s">
        <v>5333</v>
      </c>
      <c r="H6349" s="400" t="s">
        <v>5108</v>
      </c>
    </row>
    <row r="6350" spans="2:8" s="41" customFormat="1">
      <c r="B6350" s="403" t="s">
        <v>13440</v>
      </c>
      <c r="C6350" s="404" t="s">
        <v>13441</v>
      </c>
      <c r="D6350" s="404" t="s">
        <v>13424</v>
      </c>
      <c r="E6350" s="404" t="s">
        <v>13425</v>
      </c>
      <c r="F6350" s="404" t="s">
        <v>3806</v>
      </c>
      <c r="G6350" s="367" t="s">
        <v>5333</v>
      </c>
      <c r="H6350" s="400" t="s">
        <v>5108</v>
      </c>
    </row>
    <row r="6351" spans="2:8" s="41" customFormat="1">
      <c r="B6351" s="403" t="s">
        <v>13442</v>
      </c>
      <c r="C6351" s="404" t="s">
        <v>13443</v>
      </c>
      <c r="D6351" s="404" t="s">
        <v>13424</v>
      </c>
      <c r="E6351" s="404" t="s">
        <v>13425</v>
      </c>
      <c r="F6351" s="404" t="s">
        <v>3806</v>
      </c>
      <c r="G6351" s="367" t="s">
        <v>5333</v>
      </c>
      <c r="H6351" s="400" t="s">
        <v>5108</v>
      </c>
    </row>
    <row r="6352" spans="2:8" s="41" customFormat="1">
      <c r="B6352" s="403" t="s">
        <v>13444</v>
      </c>
      <c r="C6352" s="404" t="s">
        <v>13445</v>
      </c>
      <c r="D6352" s="404" t="s">
        <v>13424</v>
      </c>
      <c r="E6352" s="404" t="s">
        <v>13425</v>
      </c>
      <c r="F6352" s="404" t="s">
        <v>3806</v>
      </c>
      <c r="G6352" s="367" t="s">
        <v>5333</v>
      </c>
      <c r="H6352" s="400" t="s">
        <v>5108</v>
      </c>
    </row>
    <row r="6353" spans="2:8" s="41" customFormat="1">
      <c r="B6353" s="403" t="s">
        <v>13446</v>
      </c>
      <c r="C6353" s="404" t="s">
        <v>13447</v>
      </c>
      <c r="D6353" s="404" t="s">
        <v>13424</v>
      </c>
      <c r="E6353" s="404" t="s">
        <v>13425</v>
      </c>
      <c r="F6353" s="404" t="s">
        <v>3806</v>
      </c>
      <c r="G6353" s="367" t="s">
        <v>5133</v>
      </c>
      <c r="H6353" s="400" t="s">
        <v>5108</v>
      </c>
    </row>
    <row r="6354" spans="2:8" s="41" customFormat="1">
      <c r="B6354" s="403" t="s">
        <v>13448</v>
      </c>
      <c r="C6354" s="404" t="s">
        <v>13449</v>
      </c>
      <c r="D6354" s="404" t="s">
        <v>13424</v>
      </c>
      <c r="E6354" s="404" t="s">
        <v>13425</v>
      </c>
      <c r="F6354" s="404" t="s">
        <v>3806</v>
      </c>
      <c r="G6354" s="367" t="s">
        <v>5133</v>
      </c>
      <c r="H6354" s="400" t="s">
        <v>5108</v>
      </c>
    </row>
    <row r="6355" spans="2:8" s="41" customFormat="1">
      <c r="B6355" s="403" t="s">
        <v>13450</v>
      </c>
      <c r="C6355" s="404" t="s">
        <v>13451</v>
      </c>
      <c r="D6355" s="404" t="s">
        <v>13424</v>
      </c>
      <c r="E6355" s="404" t="s">
        <v>13425</v>
      </c>
      <c r="F6355" s="404" t="s">
        <v>3806</v>
      </c>
      <c r="G6355" s="367" t="s">
        <v>5333</v>
      </c>
      <c r="H6355" s="400" t="s">
        <v>5108</v>
      </c>
    </row>
    <row r="6356" spans="2:8" s="41" customFormat="1">
      <c r="B6356" s="403" t="s">
        <v>13452</v>
      </c>
      <c r="C6356" s="404" t="s">
        <v>13453</v>
      </c>
      <c r="D6356" s="404" t="s">
        <v>13424</v>
      </c>
      <c r="E6356" s="404" t="s">
        <v>13425</v>
      </c>
      <c r="F6356" s="404" t="s">
        <v>3806</v>
      </c>
      <c r="G6356" s="367" t="s">
        <v>5133</v>
      </c>
      <c r="H6356" s="400" t="s">
        <v>5108</v>
      </c>
    </row>
    <row r="6357" spans="2:8" s="41" customFormat="1">
      <c r="B6357" s="403" t="s">
        <v>13454</v>
      </c>
      <c r="C6357" s="404" t="s">
        <v>13455</v>
      </c>
      <c r="D6357" s="404" t="s">
        <v>13424</v>
      </c>
      <c r="E6357" s="404" t="s">
        <v>13425</v>
      </c>
      <c r="F6357" s="404" t="s">
        <v>3806</v>
      </c>
      <c r="G6357" s="367" t="s">
        <v>5133</v>
      </c>
      <c r="H6357" s="400" t="s">
        <v>5108</v>
      </c>
    </row>
    <row r="6358" spans="2:8" s="41" customFormat="1">
      <c r="B6358" s="403" t="s">
        <v>13456</v>
      </c>
      <c r="C6358" s="404" t="s">
        <v>13457</v>
      </c>
      <c r="D6358" s="404" t="s">
        <v>13458</v>
      </c>
      <c r="E6358" s="404" t="s">
        <v>13459</v>
      </c>
      <c r="F6358" s="404" t="s">
        <v>3806</v>
      </c>
      <c r="G6358" s="367" t="s">
        <v>5185</v>
      </c>
      <c r="H6358" s="400" t="s">
        <v>5186</v>
      </c>
    </row>
    <row r="6359" spans="2:8" s="41" customFormat="1">
      <c r="B6359" s="403" t="s">
        <v>13460</v>
      </c>
      <c r="C6359" s="404" t="s">
        <v>13461</v>
      </c>
      <c r="D6359" s="404" t="s">
        <v>13458</v>
      </c>
      <c r="E6359" s="404" t="s">
        <v>13459</v>
      </c>
      <c r="F6359" s="404" t="s">
        <v>3806</v>
      </c>
      <c r="G6359" s="367" t="s">
        <v>5107</v>
      </c>
      <c r="H6359" s="400" t="s">
        <v>5108</v>
      </c>
    </row>
    <row r="6360" spans="2:8" s="41" customFormat="1">
      <c r="B6360" s="403" t="s">
        <v>13462</v>
      </c>
      <c r="C6360" s="404" t="s">
        <v>13463</v>
      </c>
      <c r="D6360" s="404" t="s">
        <v>13458</v>
      </c>
      <c r="E6360" s="404" t="s">
        <v>13459</v>
      </c>
      <c r="F6360" s="404" t="s">
        <v>3806</v>
      </c>
      <c r="G6360" s="367" t="s">
        <v>5107</v>
      </c>
      <c r="H6360" s="400" t="s">
        <v>5108</v>
      </c>
    </row>
    <row r="6361" spans="2:8" s="41" customFormat="1">
      <c r="B6361" s="403" t="s">
        <v>13464</v>
      </c>
      <c r="C6361" s="404" t="s">
        <v>13465</v>
      </c>
      <c r="D6361" s="404" t="s">
        <v>13458</v>
      </c>
      <c r="E6361" s="404" t="s">
        <v>13459</v>
      </c>
      <c r="F6361" s="404" t="s">
        <v>3806</v>
      </c>
      <c r="G6361" s="367" t="s">
        <v>5185</v>
      </c>
      <c r="H6361" s="400" t="s">
        <v>5186</v>
      </c>
    </row>
    <row r="6362" spans="2:8" s="41" customFormat="1">
      <c r="B6362" s="403" t="s">
        <v>13466</v>
      </c>
      <c r="C6362" s="404" t="s">
        <v>13467</v>
      </c>
      <c r="D6362" s="404" t="s">
        <v>13458</v>
      </c>
      <c r="E6362" s="404" t="s">
        <v>13459</v>
      </c>
      <c r="F6362" s="404" t="s">
        <v>3806</v>
      </c>
      <c r="G6362" s="367" t="s">
        <v>5107</v>
      </c>
      <c r="H6362" s="400" t="s">
        <v>5108</v>
      </c>
    </row>
    <row r="6363" spans="2:8" s="41" customFormat="1">
      <c r="B6363" s="403" t="s">
        <v>13468</v>
      </c>
      <c r="C6363" s="404" t="s">
        <v>13469</v>
      </c>
      <c r="D6363" s="404" t="s">
        <v>13458</v>
      </c>
      <c r="E6363" s="404" t="s">
        <v>13459</v>
      </c>
      <c r="F6363" s="404" t="s">
        <v>3806</v>
      </c>
      <c r="G6363" s="367" t="s">
        <v>5107</v>
      </c>
      <c r="H6363" s="400" t="s">
        <v>5108</v>
      </c>
    </row>
    <row r="6364" spans="2:8" s="41" customFormat="1">
      <c r="B6364" s="403" t="s">
        <v>13470</v>
      </c>
      <c r="C6364" s="404" t="s">
        <v>13471</v>
      </c>
      <c r="D6364" s="404" t="s">
        <v>13458</v>
      </c>
      <c r="E6364" s="404" t="s">
        <v>13459</v>
      </c>
      <c r="F6364" s="404" t="s">
        <v>3806</v>
      </c>
      <c r="G6364" s="367" t="s">
        <v>5185</v>
      </c>
      <c r="H6364" s="400" t="s">
        <v>5186</v>
      </c>
    </row>
    <row r="6365" spans="2:8" s="41" customFormat="1">
      <c r="B6365" s="403" t="s">
        <v>13472</v>
      </c>
      <c r="C6365" s="404" t="s">
        <v>13473</v>
      </c>
      <c r="D6365" s="404" t="s">
        <v>13458</v>
      </c>
      <c r="E6365" s="404" t="s">
        <v>13459</v>
      </c>
      <c r="F6365" s="404" t="s">
        <v>3806</v>
      </c>
      <c r="G6365" s="367" t="s">
        <v>5107</v>
      </c>
      <c r="H6365" s="400" t="s">
        <v>5108</v>
      </c>
    </row>
    <row r="6366" spans="2:8" s="41" customFormat="1">
      <c r="B6366" s="403" t="s">
        <v>13474</v>
      </c>
      <c r="C6366" s="404" t="s">
        <v>13475</v>
      </c>
      <c r="D6366" s="404" t="s">
        <v>13458</v>
      </c>
      <c r="E6366" s="404" t="s">
        <v>13459</v>
      </c>
      <c r="F6366" s="404" t="s">
        <v>3806</v>
      </c>
      <c r="G6366" s="367" t="s">
        <v>5107</v>
      </c>
      <c r="H6366" s="400" t="s">
        <v>5108</v>
      </c>
    </row>
    <row r="6367" spans="2:8" s="41" customFormat="1">
      <c r="B6367" s="403" t="s">
        <v>13476</v>
      </c>
      <c r="C6367" s="404" t="s">
        <v>13477</v>
      </c>
      <c r="D6367" s="404" t="s">
        <v>13458</v>
      </c>
      <c r="E6367" s="404" t="s">
        <v>13459</v>
      </c>
      <c r="F6367" s="404" t="s">
        <v>3806</v>
      </c>
      <c r="G6367" s="367" t="s">
        <v>5107</v>
      </c>
      <c r="H6367" s="400" t="s">
        <v>5108</v>
      </c>
    </row>
    <row r="6368" spans="2:8" s="41" customFormat="1">
      <c r="B6368" s="403" t="s">
        <v>13478</v>
      </c>
      <c r="C6368" s="404" t="s">
        <v>13479</v>
      </c>
      <c r="D6368" s="404" t="s">
        <v>13458</v>
      </c>
      <c r="E6368" s="404" t="s">
        <v>13459</v>
      </c>
      <c r="F6368" s="404" t="s">
        <v>3806</v>
      </c>
      <c r="G6368" s="367" t="s">
        <v>5107</v>
      </c>
      <c r="H6368" s="400" t="s">
        <v>5108</v>
      </c>
    </row>
    <row r="6369" spans="2:8" s="41" customFormat="1">
      <c r="B6369" s="403" t="s">
        <v>13480</v>
      </c>
      <c r="C6369" s="404" t="s">
        <v>13481</v>
      </c>
      <c r="D6369" s="404" t="s">
        <v>13458</v>
      </c>
      <c r="E6369" s="404" t="s">
        <v>13459</v>
      </c>
      <c r="F6369" s="404" t="s">
        <v>3806</v>
      </c>
      <c r="G6369" s="367" t="s">
        <v>5185</v>
      </c>
      <c r="H6369" s="400" t="s">
        <v>5186</v>
      </c>
    </row>
    <row r="6370" spans="2:8" s="41" customFormat="1">
      <c r="B6370" s="403" t="s">
        <v>13482</v>
      </c>
      <c r="C6370" s="404" t="s">
        <v>13483</v>
      </c>
      <c r="D6370" s="404" t="s">
        <v>13484</v>
      </c>
      <c r="E6370" s="404" t="s">
        <v>13485</v>
      </c>
      <c r="F6370" s="404" t="s">
        <v>3806</v>
      </c>
      <c r="G6370" s="367" t="s">
        <v>5185</v>
      </c>
      <c r="H6370" s="400" t="s">
        <v>5186</v>
      </c>
    </row>
    <row r="6371" spans="2:8" s="41" customFormat="1">
      <c r="B6371" s="403" t="s">
        <v>13486</v>
      </c>
      <c r="C6371" s="404" t="s">
        <v>13487</v>
      </c>
      <c r="D6371" s="404" t="s">
        <v>13484</v>
      </c>
      <c r="E6371" s="404" t="s">
        <v>13485</v>
      </c>
      <c r="F6371" s="404" t="s">
        <v>3806</v>
      </c>
      <c r="G6371" s="367" t="s">
        <v>5185</v>
      </c>
      <c r="H6371" s="400" t="s">
        <v>5186</v>
      </c>
    </row>
    <row r="6372" spans="2:8" s="41" customFormat="1">
      <c r="B6372" s="403" t="s">
        <v>13488</v>
      </c>
      <c r="C6372" s="404" t="s">
        <v>13489</v>
      </c>
      <c r="D6372" s="404" t="s">
        <v>13484</v>
      </c>
      <c r="E6372" s="404" t="s">
        <v>13485</v>
      </c>
      <c r="F6372" s="404" t="s">
        <v>3806</v>
      </c>
      <c r="G6372" s="367" t="s">
        <v>5185</v>
      </c>
      <c r="H6372" s="400" t="s">
        <v>5186</v>
      </c>
    </row>
    <row r="6373" spans="2:8" s="41" customFormat="1">
      <c r="B6373" s="403" t="s">
        <v>13490</v>
      </c>
      <c r="C6373" s="404" t="s">
        <v>13491</v>
      </c>
      <c r="D6373" s="404" t="s">
        <v>13484</v>
      </c>
      <c r="E6373" s="404" t="s">
        <v>13485</v>
      </c>
      <c r="F6373" s="404" t="s">
        <v>3806</v>
      </c>
      <c r="G6373" s="367" t="s">
        <v>5185</v>
      </c>
      <c r="H6373" s="400" t="s">
        <v>5186</v>
      </c>
    </row>
    <row r="6374" spans="2:8" s="41" customFormat="1">
      <c r="B6374" s="403" t="s">
        <v>13492</v>
      </c>
      <c r="C6374" s="404" t="s">
        <v>13493</v>
      </c>
      <c r="D6374" s="404" t="s">
        <v>13484</v>
      </c>
      <c r="E6374" s="404" t="s">
        <v>13485</v>
      </c>
      <c r="F6374" s="404" t="s">
        <v>3806</v>
      </c>
      <c r="G6374" s="367" t="s">
        <v>5185</v>
      </c>
      <c r="H6374" s="400" t="s">
        <v>5186</v>
      </c>
    </row>
    <row r="6375" spans="2:8" s="41" customFormat="1">
      <c r="B6375" s="403" t="s">
        <v>13494</v>
      </c>
      <c r="C6375" s="404" t="s">
        <v>13495</v>
      </c>
      <c r="D6375" s="404" t="s">
        <v>13484</v>
      </c>
      <c r="E6375" s="404" t="s">
        <v>13485</v>
      </c>
      <c r="F6375" s="404" t="s">
        <v>3806</v>
      </c>
      <c r="G6375" s="367" t="s">
        <v>5185</v>
      </c>
      <c r="H6375" s="400" t="s">
        <v>5186</v>
      </c>
    </row>
    <row r="6376" spans="2:8" s="41" customFormat="1">
      <c r="B6376" s="403" t="s">
        <v>13496</v>
      </c>
      <c r="C6376" s="404" t="s">
        <v>13497</v>
      </c>
      <c r="D6376" s="404" t="s">
        <v>13484</v>
      </c>
      <c r="E6376" s="404" t="s">
        <v>13485</v>
      </c>
      <c r="F6376" s="404" t="s">
        <v>3806</v>
      </c>
      <c r="G6376" s="367" t="s">
        <v>5185</v>
      </c>
      <c r="H6376" s="400" t="s">
        <v>5186</v>
      </c>
    </row>
    <row r="6377" spans="2:8" s="41" customFormat="1">
      <c r="B6377" s="403" t="s">
        <v>13498</v>
      </c>
      <c r="C6377" s="404" t="s">
        <v>13499</v>
      </c>
      <c r="D6377" s="404" t="s">
        <v>13484</v>
      </c>
      <c r="E6377" s="404" t="s">
        <v>13485</v>
      </c>
      <c r="F6377" s="404" t="s">
        <v>3806</v>
      </c>
      <c r="G6377" s="367" t="s">
        <v>5185</v>
      </c>
      <c r="H6377" s="400" t="s">
        <v>5186</v>
      </c>
    </row>
    <row r="6378" spans="2:8" s="41" customFormat="1">
      <c r="B6378" s="403" t="s">
        <v>13500</v>
      </c>
      <c r="C6378" s="404" t="s">
        <v>13501</v>
      </c>
      <c r="D6378" s="404" t="s">
        <v>13484</v>
      </c>
      <c r="E6378" s="404" t="s">
        <v>13485</v>
      </c>
      <c r="F6378" s="404" t="s">
        <v>3806</v>
      </c>
      <c r="G6378" s="367" t="s">
        <v>5182</v>
      </c>
      <c r="H6378" s="400" t="s">
        <v>5108</v>
      </c>
    </row>
    <row r="6379" spans="2:8" s="41" customFormat="1">
      <c r="B6379" s="403" t="s">
        <v>13502</v>
      </c>
      <c r="C6379" s="404" t="s">
        <v>13503</v>
      </c>
      <c r="D6379" s="404" t="s">
        <v>13484</v>
      </c>
      <c r="E6379" s="404" t="s">
        <v>13485</v>
      </c>
      <c r="F6379" s="404" t="s">
        <v>3806</v>
      </c>
      <c r="G6379" s="367" t="s">
        <v>5185</v>
      </c>
      <c r="H6379" s="400" t="s">
        <v>5186</v>
      </c>
    </row>
    <row r="6380" spans="2:8" s="41" customFormat="1">
      <c r="B6380" s="403" t="s">
        <v>13504</v>
      </c>
      <c r="C6380" s="404" t="s">
        <v>13505</v>
      </c>
      <c r="D6380" s="404" t="s">
        <v>13484</v>
      </c>
      <c r="E6380" s="404" t="s">
        <v>13485</v>
      </c>
      <c r="F6380" s="404" t="s">
        <v>3806</v>
      </c>
      <c r="G6380" s="367" t="s">
        <v>5182</v>
      </c>
      <c r="H6380" s="400" t="s">
        <v>5108</v>
      </c>
    </row>
    <row r="6381" spans="2:8" s="41" customFormat="1">
      <c r="B6381" s="403" t="s">
        <v>13506</v>
      </c>
      <c r="C6381" s="404" t="s">
        <v>13507</v>
      </c>
      <c r="D6381" s="404" t="s">
        <v>13484</v>
      </c>
      <c r="E6381" s="404" t="s">
        <v>13485</v>
      </c>
      <c r="F6381" s="404" t="s">
        <v>3806</v>
      </c>
      <c r="G6381" s="367" t="s">
        <v>5185</v>
      </c>
      <c r="H6381" s="400" t="s">
        <v>5186</v>
      </c>
    </row>
    <row r="6382" spans="2:8" s="41" customFormat="1">
      <c r="B6382" s="403" t="s">
        <v>13508</v>
      </c>
      <c r="C6382" s="404" t="s">
        <v>13509</v>
      </c>
      <c r="D6382" s="404" t="s">
        <v>13484</v>
      </c>
      <c r="E6382" s="404" t="s">
        <v>13485</v>
      </c>
      <c r="F6382" s="404" t="s">
        <v>3806</v>
      </c>
      <c r="G6382" s="367" t="s">
        <v>5185</v>
      </c>
      <c r="H6382" s="400" t="s">
        <v>5186</v>
      </c>
    </row>
    <row r="6383" spans="2:8" s="41" customFormat="1">
      <c r="B6383" s="403" t="s">
        <v>13510</v>
      </c>
      <c r="C6383" s="404" t="s">
        <v>13511</v>
      </c>
      <c r="D6383" s="404" t="s">
        <v>13484</v>
      </c>
      <c r="E6383" s="404" t="s">
        <v>13485</v>
      </c>
      <c r="F6383" s="404" t="s">
        <v>3806</v>
      </c>
      <c r="G6383" s="367" t="s">
        <v>5185</v>
      </c>
      <c r="H6383" s="400" t="s">
        <v>5186</v>
      </c>
    </row>
    <row r="6384" spans="2:8" s="41" customFormat="1">
      <c r="B6384" s="403" t="s">
        <v>13512</v>
      </c>
      <c r="C6384" s="404" t="s">
        <v>13513</v>
      </c>
      <c r="D6384" s="404" t="s">
        <v>13484</v>
      </c>
      <c r="E6384" s="404" t="s">
        <v>13485</v>
      </c>
      <c r="F6384" s="404" t="s">
        <v>3806</v>
      </c>
      <c r="G6384" s="367" t="s">
        <v>5185</v>
      </c>
      <c r="H6384" s="400" t="s">
        <v>5186</v>
      </c>
    </row>
    <row r="6385" spans="2:8" s="41" customFormat="1">
      <c r="B6385" s="403" t="s">
        <v>13514</v>
      </c>
      <c r="C6385" s="404" t="s">
        <v>13515</v>
      </c>
      <c r="D6385" s="404" t="s">
        <v>13516</v>
      </c>
      <c r="E6385" s="404" t="s">
        <v>13517</v>
      </c>
      <c r="F6385" s="404" t="s">
        <v>3806</v>
      </c>
      <c r="G6385" s="367" t="s">
        <v>5182</v>
      </c>
      <c r="H6385" s="400" t="s">
        <v>5108</v>
      </c>
    </row>
    <row r="6386" spans="2:8" s="41" customFormat="1">
      <c r="B6386" s="403" t="s">
        <v>13518</v>
      </c>
      <c r="C6386" s="404" t="s">
        <v>13519</v>
      </c>
      <c r="D6386" s="404" t="s">
        <v>13516</v>
      </c>
      <c r="E6386" s="404" t="s">
        <v>13517</v>
      </c>
      <c r="F6386" s="404" t="s">
        <v>3806</v>
      </c>
      <c r="G6386" s="367" t="s">
        <v>5182</v>
      </c>
      <c r="H6386" s="400" t="s">
        <v>5108</v>
      </c>
    </row>
    <row r="6387" spans="2:8" s="41" customFormat="1">
      <c r="B6387" s="403" t="s">
        <v>13520</v>
      </c>
      <c r="C6387" s="404" t="s">
        <v>13521</v>
      </c>
      <c r="D6387" s="404" t="s">
        <v>13516</v>
      </c>
      <c r="E6387" s="404" t="s">
        <v>13517</v>
      </c>
      <c r="F6387" s="404" t="s">
        <v>3806</v>
      </c>
      <c r="G6387" s="367" t="s">
        <v>5182</v>
      </c>
      <c r="H6387" s="400" t="s">
        <v>5108</v>
      </c>
    </row>
    <row r="6388" spans="2:8" s="41" customFormat="1">
      <c r="B6388" s="403" t="s">
        <v>13522</v>
      </c>
      <c r="C6388" s="404" t="s">
        <v>13523</v>
      </c>
      <c r="D6388" s="404" t="s">
        <v>13516</v>
      </c>
      <c r="E6388" s="404" t="s">
        <v>13517</v>
      </c>
      <c r="F6388" s="404" t="s">
        <v>3806</v>
      </c>
      <c r="G6388" s="367" t="s">
        <v>5185</v>
      </c>
      <c r="H6388" s="400" t="s">
        <v>5186</v>
      </c>
    </row>
    <row r="6389" spans="2:8" s="41" customFormat="1">
      <c r="B6389" s="403" t="s">
        <v>13524</v>
      </c>
      <c r="C6389" s="404" t="s">
        <v>13525</v>
      </c>
      <c r="D6389" s="404" t="s">
        <v>13516</v>
      </c>
      <c r="E6389" s="404" t="s">
        <v>13517</v>
      </c>
      <c r="F6389" s="404" t="s">
        <v>3806</v>
      </c>
      <c r="G6389" s="367" t="s">
        <v>5185</v>
      </c>
      <c r="H6389" s="400" t="s">
        <v>5186</v>
      </c>
    </row>
    <row r="6390" spans="2:8" s="41" customFormat="1">
      <c r="B6390" s="403" t="s">
        <v>13526</v>
      </c>
      <c r="C6390" s="404" t="s">
        <v>13527</v>
      </c>
      <c r="D6390" s="404" t="s">
        <v>13516</v>
      </c>
      <c r="E6390" s="404" t="s">
        <v>13517</v>
      </c>
      <c r="F6390" s="404" t="s">
        <v>3806</v>
      </c>
      <c r="G6390" s="367" t="s">
        <v>5107</v>
      </c>
      <c r="H6390" s="400" t="s">
        <v>5108</v>
      </c>
    </row>
    <row r="6391" spans="2:8" s="41" customFormat="1">
      <c r="B6391" s="403" t="s">
        <v>13528</v>
      </c>
      <c r="C6391" s="404" t="s">
        <v>13529</v>
      </c>
      <c r="D6391" s="404" t="s">
        <v>13516</v>
      </c>
      <c r="E6391" s="404" t="s">
        <v>13517</v>
      </c>
      <c r="F6391" s="404" t="s">
        <v>3806</v>
      </c>
      <c r="G6391" s="367" t="s">
        <v>5107</v>
      </c>
      <c r="H6391" s="400" t="s">
        <v>5108</v>
      </c>
    </row>
    <row r="6392" spans="2:8" s="41" customFormat="1">
      <c r="B6392" s="403" t="s">
        <v>13530</v>
      </c>
      <c r="C6392" s="404" t="s">
        <v>13531</v>
      </c>
      <c r="D6392" s="404" t="s">
        <v>13516</v>
      </c>
      <c r="E6392" s="404" t="s">
        <v>13517</v>
      </c>
      <c r="F6392" s="404" t="s">
        <v>3806</v>
      </c>
      <c r="G6392" s="367" t="s">
        <v>5107</v>
      </c>
      <c r="H6392" s="400" t="s">
        <v>5108</v>
      </c>
    </row>
    <row r="6393" spans="2:8" s="41" customFormat="1">
      <c r="B6393" s="403" t="s">
        <v>13532</v>
      </c>
      <c r="C6393" s="404" t="s">
        <v>13533</v>
      </c>
      <c r="D6393" s="404" t="s">
        <v>13516</v>
      </c>
      <c r="E6393" s="404" t="s">
        <v>13517</v>
      </c>
      <c r="F6393" s="404" t="s">
        <v>3806</v>
      </c>
      <c r="G6393" s="367" t="s">
        <v>5107</v>
      </c>
      <c r="H6393" s="400" t="s">
        <v>5108</v>
      </c>
    </row>
    <row r="6394" spans="2:8" s="41" customFormat="1">
      <c r="B6394" s="403" t="s">
        <v>13534</v>
      </c>
      <c r="C6394" s="404" t="s">
        <v>13535</v>
      </c>
      <c r="D6394" s="404" t="s">
        <v>13516</v>
      </c>
      <c r="E6394" s="404" t="s">
        <v>13517</v>
      </c>
      <c r="F6394" s="404" t="s">
        <v>3806</v>
      </c>
      <c r="G6394" s="367" t="s">
        <v>5107</v>
      </c>
      <c r="H6394" s="400" t="s">
        <v>5108</v>
      </c>
    </row>
    <row r="6395" spans="2:8" s="41" customFormat="1">
      <c r="B6395" s="403" t="s">
        <v>13536</v>
      </c>
      <c r="C6395" s="404" t="s">
        <v>13537</v>
      </c>
      <c r="D6395" s="404" t="s">
        <v>13516</v>
      </c>
      <c r="E6395" s="404" t="s">
        <v>13517</v>
      </c>
      <c r="F6395" s="404" t="s">
        <v>3806</v>
      </c>
      <c r="G6395" s="367" t="s">
        <v>5107</v>
      </c>
      <c r="H6395" s="400" t="s">
        <v>5108</v>
      </c>
    </row>
    <row r="6396" spans="2:8" s="41" customFormat="1">
      <c r="B6396" s="403" t="s">
        <v>13538</v>
      </c>
      <c r="C6396" s="404" t="s">
        <v>13539</v>
      </c>
      <c r="D6396" s="404" t="s">
        <v>13516</v>
      </c>
      <c r="E6396" s="404" t="s">
        <v>13517</v>
      </c>
      <c r="F6396" s="404" t="s">
        <v>3806</v>
      </c>
      <c r="G6396" s="367" t="s">
        <v>5107</v>
      </c>
      <c r="H6396" s="400" t="s">
        <v>5108</v>
      </c>
    </row>
    <row r="6397" spans="2:8" s="41" customFormat="1">
      <c r="B6397" s="403" t="s">
        <v>13540</v>
      </c>
      <c r="C6397" s="404" t="s">
        <v>13541</v>
      </c>
      <c r="D6397" s="404" t="s">
        <v>13516</v>
      </c>
      <c r="E6397" s="404" t="s">
        <v>13517</v>
      </c>
      <c r="F6397" s="404" t="s">
        <v>3806</v>
      </c>
      <c r="G6397" s="367" t="s">
        <v>5107</v>
      </c>
      <c r="H6397" s="400" t="s">
        <v>5108</v>
      </c>
    </row>
    <row r="6398" spans="2:8" s="41" customFormat="1">
      <c r="B6398" s="403" t="s">
        <v>13542</v>
      </c>
      <c r="C6398" s="404" t="s">
        <v>13543</v>
      </c>
      <c r="D6398" s="404" t="s">
        <v>13516</v>
      </c>
      <c r="E6398" s="404" t="s">
        <v>13517</v>
      </c>
      <c r="F6398" s="404" t="s">
        <v>3806</v>
      </c>
      <c r="G6398" s="367" t="s">
        <v>5185</v>
      </c>
      <c r="H6398" s="400" t="s">
        <v>5186</v>
      </c>
    </row>
    <row r="6399" spans="2:8" s="41" customFormat="1">
      <c r="B6399" s="403" t="s">
        <v>13544</v>
      </c>
      <c r="C6399" s="404" t="s">
        <v>13545</v>
      </c>
      <c r="D6399" s="404" t="s">
        <v>13516</v>
      </c>
      <c r="E6399" s="404" t="s">
        <v>13517</v>
      </c>
      <c r="F6399" s="404" t="s">
        <v>3806</v>
      </c>
      <c r="G6399" s="367" t="s">
        <v>5107</v>
      </c>
      <c r="H6399" s="400" t="s">
        <v>5108</v>
      </c>
    </row>
    <row r="6400" spans="2:8" s="41" customFormat="1">
      <c r="B6400" s="403" t="s">
        <v>13546</v>
      </c>
      <c r="C6400" s="404" t="s">
        <v>13547</v>
      </c>
      <c r="D6400" s="404" t="s">
        <v>13548</v>
      </c>
      <c r="E6400" s="404" t="s">
        <v>13549</v>
      </c>
      <c r="F6400" s="404" t="s">
        <v>123</v>
      </c>
      <c r="G6400" s="367" t="s">
        <v>5133</v>
      </c>
      <c r="H6400" s="400" t="s">
        <v>5108</v>
      </c>
    </row>
    <row r="6401" spans="2:8" s="41" customFormat="1">
      <c r="B6401" s="403" t="s">
        <v>13550</v>
      </c>
      <c r="C6401" s="404" t="s">
        <v>13551</v>
      </c>
      <c r="D6401" s="404" t="s">
        <v>13548</v>
      </c>
      <c r="E6401" s="404" t="s">
        <v>13549</v>
      </c>
      <c r="F6401" s="404" t="s">
        <v>123</v>
      </c>
      <c r="G6401" s="367" t="s">
        <v>5133</v>
      </c>
      <c r="H6401" s="400" t="s">
        <v>5108</v>
      </c>
    </row>
    <row r="6402" spans="2:8" s="41" customFormat="1">
      <c r="B6402" s="403" t="s">
        <v>13552</v>
      </c>
      <c r="C6402" s="404" t="s">
        <v>13553</v>
      </c>
      <c r="D6402" s="404" t="s">
        <v>13548</v>
      </c>
      <c r="E6402" s="404" t="s">
        <v>13549</v>
      </c>
      <c r="F6402" s="404" t="s">
        <v>123</v>
      </c>
      <c r="G6402" s="367" t="s">
        <v>5133</v>
      </c>
      <c r="H6402" s="400" t="s">
        <v>5108</v>
      </c>
    </row>
    <row r="6403" spans="2:8" s="41" customFormat="1">
      <c r="B6403" s="403" t="s">
        <v>13554</v>
      </c>
      <c r="C6403" s="404" t="s">
        <v>13555</v>
      </c>
      <c r="D6403" s="404" t="s">
        <v>13548</v>
      </c>
      <c r="E6403" s="404" t="s">
        <v>13549</v>
      </c>
      <c r="F6403" s="404" t="s">
        <v>123</v>
      </c>
      <c r="G6403" s="367" t="s">
        <v>5133</v>
      </c>
      <c r="H6403" s="400" t="s">
        <v>5108</v>
      </c>
    </row>
    <row r="6404" spans="2:8" s="41" customFormat="1">
      <c r="B6404" s="403" t="s">
        <v>13556</v>
      </c>
      <c r="C6404" s="404" t="s">
        <v>13557</v>
      </c>
      <c r="D6404" s="404" t="s">
        <v>13548</v>
      </c>
      <c r="E6404" s="404" t="s">
        <v>13549</v>
      </c>
      <c r="F6404" s="404" t="s">
        <v>123</v>
      </c>
      <c r="G6404" s="367" t="s">
        <v>5133</v>
      </c>
      <c r="H6404" s="400" t="s">
        <v>5108</v>
      </c>
    </row>
    <row r="6405" spans="2:8" s="41" customFormat="1">
      <c r="B6405" s="403" t="s">
        <v>13558</v>
      </c>
      <c r="C6405" s="404" t="s">
        <v>13559</v>
      </c>
      <c r="D6405" s="404" t="s">
        <v>13548</v>
      </c>
      <c r="E6405" s="404" t="s">
        <v>13549</v>
      </c>
      <c r="F6405" s="404" t="s">
        <v>123</v>
      </c>
      <c r="G6405" s="367" t="s">
        <v>5133</v>
      </c>
      <c r="H6405" s="400" t="s">
        <v>5108</v>
      </c>
    </row>
    <row r="6406" spans="2:8" s="41" customFormat="1">
      <c r="B6406" s="403" t="s">
        <v>13560</v>
      </c>
      <c r="C6406" s="404" t="s">
        <v>13561</v>
      </c>
      <c r="D6406" s="404" t="s">
        <v>13548</v>
      </c>
      <c r="E6406" s="404" t="s">
        <v>13549</v>
      </c>
      <c r="F6406" s="404" t="s">
        <v>123</v>
      </c>
      <c r="G6406" s="367" t="s">
        <v>5133</v>
      </c>
      <c r="H6406" s="400" t="s">
        <v>5108</v>
      </c>
    </row>
    <row r="6407" spans="2:8" s="41" customFormat="1">
      <c r="B6407" s="403" t="s">
        <v>13562</v>
      </c>
      <c r="C6407" s="404" t="s">
        <v>13563</v>
      </c>
      <c r="D6407" s="404" t="s">
        <v>13548</v>
      </c>
      <c r="E6407" s="404" t="s">
        <v>13549</v>
      </c>
      <c r="F6407" s="404" t="s">
        <v>123</v>
      </c>
      <c r="G6407" s="367" t="s">
        <v>5133</v>
      </c>
      <c r="H6407" s="400" t="s">
        <v>5108</v>
      </c>
    </row>
    <row r="6408" spans="2:8" s="41" customFormat="1">
      <c r="B6408" s="403" t="s">
        <v>13564</v>
      </c>
      <c r="C6408" s="404" t="s">
        <v>13565</v>
      </c>
      <c r="D6408" s="404" t="s">
        <v>13566</v>
      </c>
      <c r="E6408" s="404" t="s">
        <v>13567</v>
      </c>
      <c r="F6408" s="404" t="s">
        <v>123</v>
      </c>
      <c r="G6408" s="367" t="s">
        <v>5185</v>
      </c>
      <c r="H6408" s="400" t="s">
        <v>5186</v>
      </c>
    </row>
    <row r="6409" spans="2:8" s="41" customFormat="1">
      <c r="B6409" s="403" t="s">
        <v>13568</v>
      </c>
      <c r="C6409" s="404" t="s">
        <v>13569</v>
      </c>
      <c r="D6409" s="404" t="s">
        <v>13566</v>
      </c>
      <c r="E6409" s="404" t="s">
        <v>13567</v>
      </c>
      <c r="F6409" s="404" t="s">
        <v>123</v>
      </c>
      <c r="G6409" s="367" t="s">
        <v>5185</v>
      </c>
      <c r="H6409" s="400" t="s">
        <v>5186</v>
      </c>
    </row>
    <row r="6410" spans="2:8" s="41" customFormat="1">
      <c r="B6410" s="403" t="s">
        <v>13570</v>
      </c>
      <c r="C6410" s="404" t="s">
        <v>13571</v>
      </c>
      <c r="D6410" s="404" t="s">
        <v>13566</v>
      </c>
      <c r="E6410" s="404" t="s">
        <v>13567</v>
      </c>
      <c r="F6410" s="404" t="s">
        <v>123</v>
      </c>
      <c r="G6410" s="367" t="s">
        <v>5185</v>
      </c>
      <c r="H6410" s="400" t="s">
        <v>5186</v>
      </c>
    </row>
    <row r="6411" spans="2:8" s="41" customFormat="1">
      <c r="B6411" s="403" t="s">
        <v>13572</v>
      </c>
      <c r="C6411" s="404" t="s">
        <v>13573</v>
      </c>
      <c r="D6411" s="404" t="s">
        <v>13566</v>
      </c>
      <c r="E6411" s="404" t="s">
        <v>13567</v>
      </c>
      <c r="F6411" s="404" t="s">
        <v>123</v>
      </c>
      <c r="G6411" s="367" t="s">
        <v>5133</v>
      </c>
      <c r="H6411" s="400" t="s">
        <v>5108</v>
      </c>
    </row>
    <row r="6412" spans="2:8" s="41" customFormat="1">
      <c r="B6412" s="403" t="s">
        <v>13574</v>
      </c>
      <c r="C6412" s="404" t="s">
        <v>13575</v>
      </c>
      <c r="D6412" s="404" t="s">
        <v>13566</v>
      </c>
      <c r="E6412" s="404" t="s">
        <v>13567</v>
      </c>
      <c r="F6412" s="404" t="s">
        <v>123</v>
      </c>
      <c r="G6412" s="367" t="s">
        <v>5133</v>
      </c>
      <c r="H6412" s="400" t="s">
        <v>5108</v>
      </c>
    </row>
    <row r="6413" spans="2:8" s="41" customFormat="1">
      <c r="B6413" s="403" t="s">
        <v>13576</v>
      </c>
      <c r="C6413" s="404" t="s">
        <v>13577</v>
      </c>
      <c r="D6413" s="404" t="s">
        <v>13566</v>
      </c>
      <c r="E6413" s="404" t="s">
        <v>13567</v>
      </c>
      <c r="F6413" s="404" t="s">
        <v>123</v>
      </c>
      <c r="G6413" s="367" t="s">
        <v>5185</v>
      </c>
      <c r="H6413" s="400" t="s">
        <v>5186</v>
      </c>
    </row>
    <row r="6414" spans="2:8" s="41" customFormat="1">
      <c r="B6414" s="403" t="s">
        <v>13578</v>
      </c>
      <c r="C6414" s="404" t="s">
        <v>13579</v>
      </c>
      <c r="D6414" s="404" t="s">
        <v>13566</v>
      </c>
      <c r="E6414" s="404" t="s">
        <v>13567</v>
      </c>
      <c r="F6414" s="404" t="s">
        <v>123</v>
      </c>
      <c r="G6414" s="367" t="s">
        <v>5133</v>
      </c>
      <c r="H6414" s="400" t="s">
        <v>5108</v>
      </c>
    </row>
    <row r="6415" spans="2:8" s="41" customFormat="1">
      <c r="B6415" s="403" t="s">
        <v>13580</v>
      </c>
      <c r="C6415" s="404" t="s">
        <v>13581</v>
      </c>
      <c r="D6415" s="404" t="s">
        <v>13566</v>
      </c>
      <c r="E6415" s="404" t="s">
        <v>13567</v>
      </c>
      <c r="F6415" s="404" t="s">
        <v>123</v>
      </c>
      <c r="G6415" s="367" t="s">
        <v>5133</v>
      </c>
      <c r="H6415" s="400" t="s">
        <v>5108</v>
      </c>
    </row>
    <row r="6416" spans="2:8" s="41" customFormat="1">
      <c r="B6416" s="403" t="s">
        <v>13582</v>
      </c>
      <c r="C6416" s="404" t="s">
        <v>13583</v>
      </c>
      <c r="D6416" s="404" t="s">
        <v>13566</v>
      </c>
      <c r="E6416" s="404" t="s">
        <v>13567</v>
      </c>
      <c r="F6416" s="404" t="s">
        <v>123</v>
      </c>
      <c r="G6416" s="367" t="s">
        <v>5133</v>
      </c>
      <c r="H6416" s="400" t="s">
        <v>5108</v>
      </c>
    </row>
    <row r="6417" spans="2:8" s="41" customFormat="1">
      <c r="B6417" s="403" t="s">
        <v>13584</v>
      </c>
      <c r="C6417" s="404" t="s">
        <v>13585</v>
      </c>
      <c r="D6417" s="404" t="s">
        <v>13566</v>
      </c>
      <c r="E6417" s="404" t="s">
        <v>13567</v>
      </c>
      <c r="F6417" s="404" t="s">
        <v>123</v>
      </c>
      <c r="G6417" s="367" t="s">
        <v>5133</v>
      </c>
      <c r="H6417" s="400" t="s">
        <v>5108</v>
      </c>
    </row>
    <row r="6418" spans="2:8" s="41" customFormat="1">
      <c r="B6418" s="403" t="s">
        <v>13586</v>
      </c>
      <c r="C6418" s="404" t="s">
        <v>13587</v>
      </c>
      <c r="D6418" s="404" t="s">
        <v>13566</v>
      </c>
      <c r="E6418" s="404" t="s">
        <v>13567</v>
      </c>
      <c r="F6418" s="404" t="s">
        <v>123</v>
      </c>
      <c r="G6418" s="367" t="s">
        <v>5133</v>
      </c>
      <c r="H6418" s="400" t="s">
        <v>5108</v>
      </c>
    </row>
    <row r="6419" spans="2:8" s="41" customFormat="1">
      <c r="B6419" s="403" t="s">
        <v>13588</v>
      </c>
      <c r="C6419" s="404" t="s">
        <v>13589</v>
      </c>
      <c r="D6419" s="404" t="s">
        <v>13566</v>
      </c>
      <c r="E6419" s="404" t="s">
        <v>13567</v>
      </c>
      <c r="F6419" s="404" t="s">
        <v>123</v>
      </c>
      <c r="G6419" s="367" t="s">
        <v>5107</v>
      </c>
      <c r="H6419" s="400" t="s">
        <v>5108</v>
      </c>
    </row>
    <row r="6420" spans="2:8" s="41" customFormat="1">
      <c r="B6420" s="403" t="s">
        <v>13590</v>
      </c>
      <c r="C6420" s="404" t="s">
        <v>13591</v>
      </c>
      <c r="D6420" s="404" t="s">
        <v>13566</v>
      </c>
      <c r="E6420" s="404" t="s">
        <v>13567</v>
      </c>
      <c r="F6420" s="404" t="s">
        <v>123</v>
      </c>
      <c r="G6420" s="367" t="s">
        <v>5107</v>
      </c>
      <c r="H6420" s="400" t="s">
        <v>5108</v>
      </c>
    </row>
    <row r="6421" spans="2:8" s="41" customFormat="1">
      <c r="B6421" s="403" t="s">
        <v>13592</v>
      </c>
      <c r="C6421" s="404" t="s">
        <v>13593</v>
      </c>
      <c r="D6421" s="404" t="s">
        <v>13566</v>
      </c>
      <c r="E6421" s="404" t="s">
        <v>13567</v>
      </c>
      <c r="F6421" s="404" t="s">
        <v>123</v>
      </c>
      <c r="G6421" s="367" t="s">
        <v>5107</v>
      </c>
      <c r="H6421" s="400" t="s">
        <v>5108</v>
      </c>
    </row>
    <row r="6422" spans="2:8" s="41" customFormat="1">
      <c r="B6422" s="403" t="s">
        <v>13594</v>
      </c>
      <c r="C6422" s="404" t="s">
        <v>13595</v>
      </c>
      <c r="D6422" s="404" t="s">
        <v>13566</v>
      </c>
      <c r="E6422" s="404" t="s">
        <v>13567</v>
      </c>
      <c r="F6422" s="404" t="s">
        <v>123</v>
      </c>
      <c r="G6422" s="367" t="s">
        <v>5107</v>
      </c>
      <c r="H6422" s="400" t="s">
        <v>5108</v>
      </c>
    </row>
    <row r="6423" spans="2:8" s="41" customFormat="1">
      <c r="B6423" s="403" t="s">
        <v>13596</v>
      </c>
      <c r="C6423" s="404" t="s">
        <v>13597</v>
      </c>
      <c r="D6423" s="404" t="s">
        <v>13566</v>
      </c>
      <c r="E6423" s="404" t="s">
        <v>13567</v>
      </c>
      <c r="F6423" s="404" t="s">
        <v>123</v>
      </c>
      <c r="G6423" s="367" t="s">
        <v>5107</v>
      </c>
      <c r="H6423" s="400" t="s">
        <v>5108</v>
      </c>
    </row>
    <row r="6424" spans="2:8" s="41" customFormat="1">
      <c r="B6424" s="403" t="s">
        <v>13598</v>
      </c>
      <c r="C6424" s="404" t="s">
        <v>13599</v>
      </c>
      <c r="D6424" s="404" t="s">
        <v>13566</v>
      </c>
      <c r="E6424" s="404" t="s">
        <v>13567</v>
      </c>
      <c r="F6424" s="404" t="s">
        <v>123</v>
      </c>
      <c r="G6424" s="367" t="s">
        <v>5107</v>
      </c>
      <c r="H6424" s="400" t="s">
        <v>5108</v>
      </c>
    </row>
    <row r="6425" spans="2:8" s="41" customFormat="1">
      <c r="B6425" s="403" t="s">
        <v>13600</v>
      </c>
      <c r="C6425" s="404" t="s">
        <v>13601</v>
      </c>
      <c r="D6425" s="404" t="s">
        <v>13566</v>
      </c>
      <c r="E6425" s="404" t="s">
        <v>13567</v>
      </c>
      <c r="F6425" s="404" t="s">
        <v>123</v>
      </c>
      <c r="G6425" s="367" t="s">
        <v>5107</v>
      </c>
      <c r="H6425" s="400" t="s">
        <v>5108</v>
      </c>
    </row>
    <row r="6426" spans="2:8" s="41" customFormat="1">
      <c r="B6426" s="403" t="s">
        <v>13602</v>
      </c>
      <c r="C6426" s="404" t="s">
        <v>13603</v>
      </c>
      <c r="D6426" s="404" t="s">
        <v>13566</v>
      </c>
      <c r="E6426" s="404" t="s">
        <v>13567</v>
      </c>
      <c r="F6426" s="404" t="s">
        <v>123</v>
      </c>
      <c r="G6426" s="367" t="s">
        <v>5107</v>
      </c>
      <c r="H6426" s="400" t="s">
        <v>5108</v>
      </c>
    </row>
    <row r="6427" spans="2:8" s="41" customFormat="1">
      <c r="B6427" s="403" t="s">
        <v>13604</v>
      </c>
      <c r="C6427" s="404" t="s">
        <v>13605</v>
      </c>
      <c r="D6427" s="404" t="s">
        <v>13606</v>
      </c>
      <c r="E6427" s="404" t="s">
        <v>13607</v>
      </c>
      <c r="F6427" s="404" t="s">
        <v>123</v>
      </c>
      <c r="G6427" s="367" t="s">
        <v>5185</v>
      </c>
      <c r="H6427" s="400" t="s">
        <v>5186</v>
      </c>
    </row>
    <row r="6428" spans="2:8" s="41" customFormat="1">
      <c r="B6428" s="403" t="s">
        <v>13608</v>
      </c>
      <c r="C6428" s="404" t="s">
        <v>13609</v>
      </c>
      <c r="D6428" s="404" t="s">
        <v>13606</v>
      </c>
      <c r="E6428" s="404" t="s">
        <v>13607</v>
      </c>
      <c r="F6428" s="404" t="s">
        <v>123</v>
      </c>
      <c r="G6428" s="367" t="s">
        <v>5185</v>
      </c>
      <c r="H6428" s="400" t="s">
        <v>5186</v>
      </c>
    </row>
    <row r="6429" spans="2:8" s="41" customFormat="1">
      <c r="B6429" s="403" t="s">
        <v>13610</v>
      </c>
      <c r="C6429" s="404" t="s">
        <v>13611</v>
      </c>
      <c r="D6429" s="404" t="s">
        <v>13606</v>
      </c>
      <c r="E6429" s="404" t="s">
        <v>13607</v>
      </c>
      <c r="F6429" s="404" t="s">
        <v>123</v>
      </c>
      <c r="G6429" s="367" t="s">
        <v>5185</v>
      </c>
      <c r="H6429" s="400" t="s">
        <v>5186</v>
      </c>
    </row>
    <row r="6430" spans="2:8" s="41" customFormat="1">
      <c r="B6430" s="403" t="s">
        <v>13612</v>
      </c>
      <c r="C6430" s="404" t="s">
        <v>13613</v>
      </c>
      <c r="D6430" s="404" t="s">
        <v>13606</v>
      </c>
      <c r="E6430" s="404" t="s">
        <v>13607</v>
      </c>
      <c r="F6430" s="404" t="s">
        <v>123</v>
      </c>
      <c r="G6430" s="367" t="s">
        <v>5185</v>
      </c>
      <c r="H6430" s="400" t="s">
        <v>5186</v>
      </c>
    </row>
    <row r="6431" spans="2:8" s="41" customFormat="1">
      <c r="B6431" s="403" t="s">
        <v>13614</v>
      </c>
      <c r="C6431" s="404" t="s">
        <v>13615</v>
      </c>
      <c r="D6431" s="404" t="s">
        <v>13606</v>
      </c>
      <c r="E6431" s="404" t="s">
        <v>13607</v>
      </c>
      <c r="F6431" s="404" t="s">
        <v>123</v>
      </c>
      <c r="G6431" s="367" t="s">
        <v>5185</v>
      </c>
      <c r="H6431" s="400" t="s">
        <v>5186</v>
      </c>
    </row>
    <row r="6432" spans="2:8" s="41" customFormat="1">
      <c r="B6432" s="403" t="s">
        <v>13616</v>
      </c>
      <c r="C6432" s="404" t="s">
        <v>13617</v>
      </c>
      <c r="D6432" s="404" t="s">
        <v>13606</v>
      </c>
      <c r="E6432" s="404" t="s">
        <v>13607</v>
      </c>
      <c r="F6432" s="404" t="s">
        <v>123</v>
      </c>
      <c r="G6432" s="367" t="s">
        <v>5185</v>
      </c>
      <c r="H6432" s="400" t="s">
        <v>5186</v>
      </c>
    </row>
    <row r="6433" spans="2:8" s="41" customFormat="1">
      <c r="B6433" s="403" t="s">
        <v>13618</v>
      </c>
      <c r="C6433" s="404" t="s">
        <v>13619</v>
      </c>
      <c r="D6433" s="404" t="s">
        <v>13606</v>
      </c>
      <c r="E6433" s="404" t="s">
        <v>13607</v>
      </c>
      <c r="F6433" s="404" t="s">
        <v>123</v>
      </c>
      <c r="G6433" s="367" t="s">
        <v>5185</v>
      </c>
      <c r="H6433" s="400" t="s">
        <v>5186</v>
      </c>
    </row>
    <row r="6434" spans="2:8" s="41" customFormat="1">
      <c r="B6434" s="403" t="s">
        <v>13620</v>
      </c>
      <c r="C6434" s="404" t="s">
        <v>13621</v>
      </c>
      <c r="D6434" s="404" t="s">
        <v>13606</v>
      </c>
      <c r="E6434" s="404" t="s">
        <v>13607</v>
      </c>
      <c r="F6434" s="404" t="s">
        <v>123</v>
      </c>
      <c r="G6434" s="367" t="s">
        <v>5107</v>
      </c>
      <c r="H6434" s="400" t="s">
        <v>5108</v>
      </c>
    </row>
    <row r="6435" spans="2:8" s="41" customFormat="1">
      <c r="B6435" s="403" t="s">
        <v>13622</v>
      </c>
      <c r="C6435" s="404" t="s">
        <v>13623</v>
      </c>
      <c r="D6435" s="404" t="s">
        <v>13606</v>
      </c>
      <c r="E6435" s="404" t="s">
        <v>13607</v>
      </c>
      <c r="F6435" s="404" t="s">
        <v>123</v>
      </c>
      <c r="G6435" s="367" t="s">
        <v>5185</v>
      </c>
      <c r="H6435" s="400" t="s">
        <v>5186</v>
      </c>
    </row>
    <row r="6436" spans="2:8" s="41" customFormat="1">
      <c r="B6436" s="403" t="s">
        <v>13624</v>
      </c>
      <c r="C6436" s="404" t="s">
        <v>13625</v>
      </c>
      <c r="D6436" s="404" t="s">
        <v>13606</v>
      </c>
      <c r="E6436" s="404" t="s">
        <v>13607</v>
      </c>
      <c r="F6436" s="404" t="s">
        <v>123</v>
      </c>
      <c r="G6436" s="367" t="s">
        <v>5107</v>
      </c>
      <c r="H6436" s="400" t="s">
        <v>5108</v>
      </c>
    </row>
    <row r="6437" spans="2:8" s="41" customFormat="1">
      <c r="B6437" s="403" t="s">
        <v>13626</v>
      </c>
      <c r="C6437" s="404" t="s">
        <v>13627</v>
      </c>
      <c r="D6437" s="404" t="s">
        <v>13606</v>
      </c>
      <c r="E6437" s="404" t="s">
        <v>13607</v>
      </c>
      <c r="F6437" s="404" t="s">
        <v>123</v>
      </c>
      <c r="G6437" s="367" t="s">
        <v>5185</v>
      </c>
      <c r="H6437" s="400" t="s">
        <v>5186</v>
      </c>
    </row>
    <row r="6438" spans="2:8" s="41" customFormat="1">
      <c r="B6438" s="403" t="s">
        <v>13628</v>
      </c>
      <c r="C6438" s="404" t="s">
        <v>13629</v>
      </c>
      <c r="D6438" s="404" t="s">
        <v>13606</v>
      </c>
      <c r="E6438" s="404" t="s">
        <v>13607</v>
      </c>
      <c r="F6438" s="404" t="s">
        <v>123</v>
      </c>
      <c r="G6438" s="367" t="s">
        <v>5185</v>
      </c>
      <c r="H6438" s="400" t="s">
        <v>5186</v>
      </c>
    </row>
    <row r="6439" spans="2:8" s="41" customFormat="1">
      <c r="B6439" s="403" t="s">
        <v>13630</v>
      </c>
      <c r="C6439" s="404" t="s">
        <v>13631</v>
      </c>
      <c r="D6439" s="404" t="s">
        <v>13606</v>
      </c>
      <c r="E6439" s="404" t="s">
        <v>13607</v>
      </c>
      <c r="F6439" s="404" t="s">
        <v>123</v>
      </c>
      <c r="G6439" s="367" t="s">
        <v>5185</v>
      </c>
      <c r="H6439" s="400" t="s">
        <v>5186</v>
      </c>
    </row>
    <row r="6440" spans="2:8" s="41" customFormat="1">
      <c r="B6440" s="403" t="s">
        <v>13632</v>
      </c>
      <c r="C6440" s="404" t="s">
        <v>13633</v>
      </c>
      <c r="D6440" s="404" t="s">
        <v>13606</v>
      </c>
      <c r="E6440" s="404" t="s">
        <v>13607</v>
      </c>
      <c r="F6440" s="404" t="s">
        <v>123</v>
      </c>
      <c r="G6440" s="367" t="s">
        <v>5185</v>
      </c>
      <c r="H6440" s="400" t="s">
        <v>5186</v>
      </c>
    </row>
    <row r="6441" spans="2:8" s="41" customFormat="1">
      <c r="B6441" s="403" t="s">
        <v>13634</v>
      </c>
      <c r="C6441" s="404" t="s">
        <v>13635</v>
      </c>
      <c r="D6441" s="404" t="s">
        <v>13636</v>
      </c>
      <c r="E6441" s="404" t="s">
        <v>13637</v>
      </c>
      <c r="F6441" s="404" t="s">
        <v>123</v>
      </c>
      <c r="G6441" s="367" t="s">
        <v>5333</v>
      </c>
      <c r="H6441" s="400" t="s">
        <v>5108</v>
      </c>
    </row>
    <row r="6442" spans="2:8" s="41" customFormat="1">
      <c r="B6442" s="403" t="s">
        <v>13638</v>
      </c>
      <c r="C6442" s="404" t="s">
        <v>13639</v>
      </c>
      <c r="D6442" s="404" t="s">
        <v>13636</v>
      </c>
      <c r="E6442" s="404" t="s">
        <v>13637</v>
      </c>
      <c r="F6442" s="404" t="s">
        <v>123</v>
      </c>
      <c r="G6442" s="367" t="s">
        <v>5333</v>
      </c>
      <c r="H6442" s="400" t="s">
        <v>5108</v>
      </c>
    </row>
    <row r="6443" spans="2:8" s="41" customFormat="1">
      <c r="B6443" s="403" t="s">
        <v>13640</v>
      </c>
      <c r="C6443" s="404" t="s">
        <v>13641</v>
      </c>
      <c r="D6443" s="404" t="s">
        <v>13636</v>
      </c>
      <c r="E6443" s="404" t="s">
        <v>13637</v>
      </c>
      <c r="F6443" s="404" t="s">
        <v>123</v>
      </c>
      <c r="G6443" s="367" t="s">
        <v>5333</v>
      </c>
      <c r="H6443" s="400" t="s">
        <v>5108</v>
      </c>
    </row>
    <row r="6444" spans="2:8" s="41" customFormat="1">
      <c r="B6444" s="403" t="s">
        <v>13642</v>
      </c>
      <c r="C6444" s="404" t="s">
        <v>13643</v>
      </c>
      <c r="D6444" s="404" t="s">
        <v>13636</v>
      </c>
      <c r="E6444" s="404" t="s">
        <v>13637</v>
      </c>
      <c r="F6444" s="404" t="s">
        <v>123</v>
      </c>
      <c r="G6444" s="367" t="s">
        <v>5333</v>
      </c>
      <c r="H6444" s="400" t="s">
        <v>5108</v>
      </c>
    </row>
    <row r="6445" spans="2:8" s="41" customFormat="1">
      <c r="B6445" s="403" t="s">
        <v>13644</v>
      </c>
      <c r="C6445" s="404" t="s">
        <v>13645</v>
      </c>
      <c r="D6445" s="404" t="s">
        <v>13636</v>
      </c>
      <c r="E6445" s="404" t="s">
        <v>13637</v>
      </c>
      <c r="F6445" s="404" t="s">
        <v>123</v>
      </c>
      <c r="G6445" s="367" t="s">
        <v>5333</v>
      </c>
      <c r="H6445" s="400" t="s">
        <v>5108</v>
      </c>
    </row>
    <row r="6446" spans="2:8" s="41" customFormat="1">
      <c r="B6446" s="403" t="s">
        <v>13646</v>
      </c>
      <c r="C6446" s="404" t="s">
        <v>13647</v>
      </c>
      <c r="D6446" s="404" t="s">
        <v>13636</v>
      </c>
      <c r="E6446" s="404" t="s">
        <v>13637</v>
      </c>
      <c r="F6446" s="404" t="s">
        <v>123</v>
      </c>
      <c r="G6446" s="367" t="s">
        <v>5333</v>
      </c>
      <c r="H6446" s="400" t="s">
        <v>5108</v>
      </c>
    </row>
    <row r="6447" spans="2:8" s="41" customFormat="1">
      <c r="B6447" s="403" t="s">
        <v>13648</v>
      </c>
      <c r="C6447" s="404" t="s">
        <v>13649</v>
      </c>
      <c r="D6447" s="404" t="s">
        <v>13636</v>
      </c>
      <c r="E6447" s="404" t="s">
        <v>13637</v>
      </c>
      <c r="F6447" s="404" t="s">
        <v>123</v>
      </c>
      <c r="G6447" s="367" t="s">
        <v>5333</v>
      </c>
      <c r="H6447" s="400" t="s">
        <v>5108</v>
      </c>
    </row>
    <row r="6448" spans="2:8" s="41" customFormat="1">
      <c r="B6448" s="403" t="s">
        <v>13650</v>
      </c>
      <c r="C6448" s="404" t="s">
        <v>13651</v>
      </c>
      <c r="D6448" s="404" t="s">
        <v>13636</v>
      </c>
      <c r="E6448" s="404" t="s">
        <v>13637</v>
      </c>
      <c r="F6448" s="404" t="s">
        <v>123</v>
      </c>
      <c r="G6448" s="367" t="s">
        <v>5333</v>
      </c>
      <c r="H6448" s="400" t="s">
        <v>5108</v>
      </c>
    </row>
    <row r="6449" spans="2:8" s="41" customFormat="1">
      <c r="B6449" s="403" t="s">
        <v>13652</v>
      </c>
      <c r="C6449" s="404" t="s">
        <v>13653</v>
      </c>
      <c r="D6449" s="404" t="s">
        <v>13636</v>
      </c>
      <c r="E6449" s="404" t="s">
        <v>13637</v>
      </c>
      <c r="F6449" s="404" t="s">
        <v>123</v>
      </c>
      <c r="G6449" s="367" t="s">
        <v>5333</v>
      </c>
      <c r="H6449" s="400" t="s">
        <v>5108</v>
      </c>
    </row>
    <row r="6450" spans="2:8" s="41" customFormat="1">
      <c r="B6450" s="403" t="s">
        <v>13654</v>
      </c>
      <c r="C6450" s="404" t="s">
        <v>13655</v>
      </c>
      <c r="D6450" s="404" t="s">
        <v>13636</v>
      </c>
      <c r="E6450" s="404" t="s">
        <v>13637</v>
      </c>
      <c r="F6450" s="404" t="s">
        <v>123</v>
      </c>
      <c r="G6450" s="367" t="s">
        <v>5333</v>
      </c>
      <c r="H6450" s="400" t="s">
        <v>5108</v>
      </c>
    </row>
    <row r="6451" spans="2:8" s="41" customFormat="1">
      <c r="B6451" s="403" t="s">
        <v>13656</v>
      </c>
      <c r="C6451" s="404" t="s">
        <v>13657</v>
      </c>
      <c r="D6451" s="404" t="s">
        <v>13636</v>
      </c>
      <c r="E6451" s="404" t="s">
        <v>13637</v>
      </c>
      <c r="F6451" s="404" t="s">
        <v>123</v>
      </c>
      <c r="G6451" s="367" t="s">
        <v>5333</v>
      </c>
      <c r="H6451" s="400" t="s">
        <v>5108</v>
      </c>
    </row>
    <row r="6452" spans="2:8" s="41" customFormat="1">
      <c r="B6452" s="403" t="s">
        <v>13658</v>
      </c>
      <c r="C6452" s="404" t="s">
        <v>13659</v>
      </c>
      <c r="D6452" s="404" t="s">
        <v>13636</v>
      </c>
      <c r="E6452" s="404" t="s">
        <v>13637</v>
      </c>
      <c r="F6452" s="404" t="s">
        <v>123</v>
      </c>
      <c r="G6452" s="367" t="s">
        <v>5333</v>
      </c>
      <c r="H6452" s="400" t="s">
        <v>5108</v>
      </c>
    </row>
    <row r="6453" spans="2:8" s="41" customFormat="1">
      <c r="B6453" s="403" t="s">
        <v>13660</v>
      </c>
      <c r="C6453" s="404" t="s">
        <v>13661</v>
      </c>
      <c r="D6453" s="404" t="s">
        <v>13636</v>
      </c>
      <c r="E6453" s="404" t="s">
        <v>13637</v>
      </c>
      <c r="F6453" s="404" t="s">
        <v>123</v>
      </c>
      <c r="G6453" s="367" t="s">
        <v>5333</v>
      </c>
      <c r="H6453" s="400" t="s">
        <v>5108</v>
      </c>
    </row>
    <row r="6454" spans="2:8" s="41" customFormat="1">
      <c r="B6454" s="403" t="s">
        <v>13662</v>
      </c>
      <c r="C6454" s="404" t="s">
        <v>13663</v>
      </c>
      <c r="D6454" s="404" t="s">
        <v>13664</v>
      </c>
      <c r="E6454" s="404" t="s">
        <v>13665</v>
      </c>
      <c r="F6454" s="404" t="s">
        <v>123</v>
      </c>
      <c r="G6454" s="367" t="s">
        <v>5185</v>
      </c>
      <c r="H6454" s="400" t="s">
        <v>5186</v>
      </c>
    </row>
    <row r="6455" spans="2:8" s="41" customFormat="1">
      <c r="B6455" s="403" t="s">
        <v>13666</v>
      </c>
      <c r="C6455" s="404" t="s">
        <v>13667</v>
      </c>
      <c r="D6455" s="404" t="s">
        <v>13664</v>
      </c>
      <c r="E6455" s="404" t="s">
        <v>13665</v>
      </c>
      <c r="F6455" s="404" t="s">
        <v>123</v>
      </c>
      <c r="G6455" s="367" t="s">
        <v>5107</v>
      </c>
      <c r="H6455" s="400" t="s">
        <v>5108</v>
      </c>
    </row>
    <row r="6456" spans="2:8" s="41" customFormat="1">
      <c r="B6456" s="403" t="s">
        <v>13668</v>
      </c>
      <c r="C6456" s="404" t="s">
        <v>13669</v>
      </c>
      <c r="D6456" s="404" t="s">
        <v>13664</v>
      </c>
      <c r="E6456" s="404" t="s">
        <v>13665</v>
      </c>
      <c r="F6456" s="404" t="s">
        <v>123</v>
      </c>
      <c r="G6456" s="367" t="s">
        <v>5185</v>
      </c>
      <c r="H6456" s="400" t="s">
        <v>5186</v>
      </c>
    </row>
    <row r="6457" spans="2:8" s="41" customFormat="1">
      <c r="B6457" s="403" t="s">
        <v>13670</v>
      </c>
      <c r="C6457" s="404" t="s">
        <v>13671</v>
      </c>
      <c r="D6457" s="404" t="s">
        <v>13664</v>
      </c>
      <c r="E6457" s="404" t="s">
        <v>13665</v>
      </c>
      <c r="F6457" s="404" t="s">
        <v>123</v>
      </c>
      <c r="G6457" s="367" t="s">
        <v>5107</v>
      </c>
      <c r="H6457" s="400" t="s">
        <v>5108</v>
      </c>
    </row>
    <row r="6458" spans="2:8" s="41" customFormat="1">
      <c r="B6458" s="403" t="s">
        <v>13672</v>
      </c>
      <c r="C6458" s="404" t="s">
        <v>13673</v>
      </c>
      <c r="D6458" s="404" t="s">
        <v>13664</v>
      </c>
      <c r="E6458" s="404" t="s">
        <v>13665</v>
      </c>
      <c r="F6458" s="404" t="s">
        <v>123</v>
      </c>
      <c r="G6458" s="367" t="s">
        <v>5185</v>
      </c>
      <c r="H6458" s="400" t="s">
        <v>5186</v>
      </c>
    </row>
    <row r="6459" spans="2:8" s="41" customFormat="1">
      <c r="B6459" s="403" t="s">
        <v>13674</v>
      </c>
      <c r="C6459" s="404" t="s">
        <v>13675</v>
      </c>
      <c r="D6459" s="404" t="s">
        <v>13664</v>
      </c>
      <c r="E6459" s="404" t="s">
        <v>13665</v>
      </c>
      <c r="F6459" s="404" t="s">
        <v>123</v>
      </c>
      <c r="G6459" s="367" t="s">
        <v>5107</v>
      </c>
      <c r="H6459" s="400" t="s">
        <v>5108</v>
      </c>
    </row>
    <row r="6460" spans="2:8" s="41" customFormat="1">
      <c r="B6460" s="403" t="s">
        <v>13676</v>
      </c>
      <c r="C6460" s="404" t="s">
        <v>13677</v>
      </c>
      <c r="D6460" s="404" t="s">
        <v>13664</v>
      </c>
      <c r="E6460" s="404" t="s">
        <v>13665</v>
      </c>
      <c r="F6460" s="404" t="s">
        <v>123</v>
      </c>
      <c r="G6460" s="367" t="s">
        <v>5107</v>
      </c>
      <c r="H6460" s="400" t="s">
        <v>5108</v>
      </c>
    </row>
    <row r="6461" spans="2:8" s="41" customFormat="1">
      <c r="B6461" s="403" t="s">
        <v>13678</v>
      </c>
      <c r="C6461" s="404" t="s">
        <v>13679</v>
      </c>
      <c r="D6461" s="404" t="s">
        <v>13664</v>
      </c>
      <c r="E6461" s="404" t="s">
        <v>13665</v>
      </c>
      <c r="F6461" s="404" t="s">
        <v>123</v>
      </c>
      <c r="G6461" s="367" t="s">
        <v>5185</v>
      </c>
      <c r="H6461" s="400" t="s">
        <v>5186</v>
      </c>
    </row>
    <row r="6462" spans="2:8" s="41" customFormat="1">
      <c r="B6462" s="403" t="s">
        <v>13680</v>
      </c>
      <c r="C6462" s="404" t="s">
        <v>13681</v>
      </c>
      <c r="D6462" s="404" t="s">
        <v>13664</v>
      </c>
      <c r="E6462" s="404" t="s">
        <v>13665</v>
      </c>
      <c r="F6462" s="404" t="s">
        <v>123</v>
      </c>
      <c r="G6462" s="367" t="s">
        <v>5185</v>
      </c>
      <c r="H6462" s="400" t="s">
        <v>5186</v>
      </c>
    </row>
    <row r="6463" spans="2:8" s="41" customFormat="1">
      <c r="B6463" s="403" t="s">
        <v>13682</v>
      </c>
      <c r="C6463" s="404" t="s">
        <v>13683</v>
      </c>
      <c r="D6463" s="404" t="s">
        <v>13664</v>
      </c>
      <c r="E6463" s="404" t="s">
        <v>13665</v>
      </c>
      <c r="F6463" s="404" t="s">
        <v>123</v>
      </c>
      <c r="G6463" s="367" t="s">
        <v>5185</v>
      </c>
      <c r="H6463" s="400" t="s">
        <v>5186</v>
      </c>
    </row>
    <row r="6464" spans="2:8" s="41" customFormat="1">
      <c r="B6464" s="403" t="s">
        <v>13684</v>
      </c>
      <c r="C6464" s="404" t="s">
        <v>13685</v>
      </c>
      <c r="D6464" s="404" t="s">
        <v>13664</v>
      </c>
      <c r="E6464" s="404" t="s">
        <v>13665</v>
      </c>
      <c r="F6464" s="404" t="s">
        <v>123</v>
      </c>
      <c r="G6464" s="367" t="s">
        <v>5185</v>
      </c>
      <c r="H6464" s="400" t="s">
        <v>5186</v>
      </c>
    </row>
    <row r="6465" spans="2:8" s="41" customFormat="1">
      <c r="B6465" s="403" t="s">
        <v>13686</v>
      </c>
      <c r="C6465" s="404" t="s">
        <v>13687</v>
      </c>
      <c r="D6465" s="404" t="s">
        <v>13664</v>
      </c>
      <c r="E6465" s="404" t="s">
        <v>13665</v>
      </c>
      <c r="F6465" s="404" t="s">
        <v>123</v>
      </c>
      <c r="G6465" s="367" t="s">
        <v>5185</v>
      </c>
      <c r="H6465" s="400" t="s">
        <v>5186</v>
      </c>
    </row>
    <row r="6466" spans="2:8" s="41" customFormat="1">
      <c r="B6466" s="403" t="s">
        <v>13688</v>
      </c>
      <c r="C6466" s="404" t="s">
        <v>13689</v>
      </c>
      <c r="D6466" s="404" t="s">
        <v>13664</v>
      </c>
      <c r="E6466" s="404" t="s">
        <v>13665</v>
      </c>
      <c r="F6466" s="404" t="s">
        <v>123</v>
      </c>
      <c r="G6466" s="367" t="s">
        <v>5185</v>
      </c>
      <c r="H6466" s="400" t="s">
        <v>5186</v>
      </c>
    </row>
    <row r="6467" spans="2:8" s="41" customFormat="1">
      <c r="B6467" s="403" t="s">
        <v>13690</v>
      </c>
      <c r="C6467" s="404" t="s">
        <v>13691</v>
      </c>
      <c r="D6467" s="404" t="s">
        <v>13664</v>
      </c>
      <c r="E6467" s="404" t="s">
        <v>13665</v>
      </c>
      <c r="F6467" s="404" t="s">
        <v>123</v>
      </c>
      <c r="G6467" s="367" t="s">
        <v>5185</v>
      </c>
      <c r="H6467" s="400" t="s">
        <v>5186</v>
      </c>
    </row>
    <row r="6468" spans="2:8" s="41" customFormat="1">
      <c r="B6468" s="403" t="s">
        <v>13692</v>
      </c>
      <c r="C6468" s="404" t="s">
        <v>13693</v>
      </c>
      <c r="D6468" s="404" t="s">
        <v>13664</v>
      </c>
      <c r="E6468" s="404" t="s">
        <v>13665</v>
      </c>
      <c r="F6468" s="404" t="s">
        <v>123</v>
      </c>
      <c r="G6468" s="367" t="s">
        <v>5185</v>
      </c>
      <c r="H6468" s="400" t="s">
        <v>5186</v>
      </c>
    </row>
    <row r="6469" spans="2:8" s="41" customFormat="1">
      <c r="B6469" s="403" t="s">
        <v>13694</v>
      </c>
      <c r="C6469" s="404" t="s">
        <v>13695</v>
      </c>
      <c r="D6469" s="404" t="s">
        <v>13664</v>
      </c>
      <c r="E6469" s="404" t="s">
        <v>13665</v>
      </c>
      <c r="F6469" s="404" t="s">
        <v>123</v>
      </c>
      <c r="G6469" s="367" t="s">
        <v>5185</v>
      </c>
      <c r="H6469" s="400" t="s">
        <v>5186</v>
      </c>
    </row>
    <row r="6470" spans="2:8" s="41" customFormat="1">
      <c r="B6470" s="403" t="s">
        <v>13696</v>
      </c>
      <c r="C6470" s="404" t="s">
        <v>13697</v>
      </c>
      <c r="D6470" s="404" t="s">
        <v>13698</v>
      </c>
      <c r="E6470" s="404" t="s">
        <v>13699</v>
      </c>
      <c r="F6470" s="404" t="s">
        <v>123</v>
      </c>
      <c r="G6470" s="367" t="s">
        <v>5107</v>
      </c>
      <c r="H6470" s="400" t="s">
        <v>5108</v>
      </c>
    </row>
    <row r="6471" spans="2:8" s="41" customFormat="1">
      <c r="B6471" s="403" t="s">
        <v>13700</v>
      </c>
      <c r="C6471" s="404" t="s">
        <v>13701</v>
      </c>
      <c r="D6471" s="404" t="s">
        <v>13698</v>
      </c>
      <c r="E6471" s="404" t="s">
        <v>13699</v>
      </c>
      <c r="F6471" s="404" t="s">
        <v>123</v>
      </c>
      <c r="G6471" s="367" t="s">
        <v>5185</v>
      </c>
      <c r="H6471" s="400" t="s">
        <v>5186</v>
      </c>
    </row>
    <row r="6472" spans="2:8" s="41" customFormat="1">
      <c r="B6472" s="403" t="s">
        <v>13702</v>
      </c>
      <c r="C6472" s="404" t="s">
        <v>13703</v>
      </c>
      <c r="D6472" s="404" t="s">
        <v>13698</v>
      </c>
      <c r="E6472" s="404" t="s">
        <v>13699</v>
      </c>
      <c r="F6472" s="404" t="s">
        <v>123</v>
      </c>
      <c r="G6472" s="367" t="s">
        <v>5107</v>
      </c>
      <c r="H6472" s="400" t="s">
        <v>5108</v>
      </c>
    </row>
    <row r="6473" spans="2:8" s="41" customFormat="1">
      <c r="B6473" s="403" t="s">
        <v>13704</v>
      </c>
      <c r="C6473" s="404" t="s">
        <v>13705</v>
      </c>
      <c r="D6473" s="404" t="s">
        <v>13698</v>
      </c>
      <c r="E6473" s="404" t="s">
        <v>13699</v>
      </c>
      <c r="F6473" s="404" t="s">
        <v>123</v>
      </c>
      <c r="G6473" s="367" t="s">
        <v>5107</v>
      </c>
      <c r="H6473" s="400" t="s">
        <v>5108</v>
      </c>
    </row>
    <row r="6474" spans="2:8" s="41" customFormat="1">
      <c r="B6474" s="403" t="s">
        <v>13706</v>
      </c>
      <c r="C6474" s="404" t="s">
        <v>13707</v>
      </c>
      <c r="D6474" s="404" t="s">
        <v>13698</v>
      </c>
      <c r="E6474" s="404" t="s">
        <v>13699</v>
      </c>
      <c r="F6474" s="404" t="s">
        <v>123</v>
      </c>
      <c r="G6474" s="367" t="s">
        <v>5185</v>
      </c>
      <c r="H6474" s="400" t="s">
        <v>5186</v>
      </c>
    </row>
    <row r="6475" spans="2:8" s="41" customFormat="1">
      <c r="B6475" s="403" t="s">
        <v>13708</v>
      </c>
      <c r="C6475" s="404" t="s">
        <v>13709</v>
      </c>
      <c r="D6475" s="404" t="s">
        <v>13698</v>
      </c>
      <c r="E6475" s="404" t="s">
        <v>13699</v>
      </c>
      <c r="F6475" s="404" t="s">
        <v>123</v>
      </c>
      <c r="G6475" s="367" t="s">
        <v>5185</v>
      </c>
      <c r="H6475" s="400" t="s">
        <v>5186</v>
      </c>
    </row>
    <row r="6476" spans="2:8" s="41" customFormat="1">
      <c r="B6476" s="403" t="s">
        <v>13710</v>
      </c>
      <c r="C6476" s="404" t="s">
        <v>13711</v>
      </c>
      <c r="D6476" s="404" t="s">
        <v>13698</v>
      </c>
      <c r="E6476" s="404" t="s">
        <v>13699</v>
      </c>
      <c r="F6476" s="404" t="s">
        <v>123</v>
      </c>
      <c r="G6476" s="367" t="s">
        <v>5185</v>
      </c>
      <c r="H6476" s="400" t="s">
        <v>5186</v>
      </c>
    </row>
    <row r="6477" spans="2:8" s="41" customFormat="1">
      <c r="B6477" s="403" t="s">
        <v>13712</v>
      </c>
      <c r="C6477" s="404" t="s">
        <v>13713</v>
      </c>
      <c r="D6477" s="404" t="s">
        <v>13698</v>
      </c>
      <c r="E6477" s="404" t="s">
        <v>13699</v>
      </c>
      <c r="F6477" s="404" t="s">
        <v>123</v>
      </c>
      <c r="G6477" s="367" t="s">
        <v>5107</v>
      </c>
      <c r="H6477" s="400" t="s">
        <v>5108</v>
      </c>
    </row>
    <row r="6478" spans="2:8" s="41" customFormat="1">
      <c r="B6478" s="403" t="s">
        <v>13714</v>
      </c>
      <c r="C6478" s="404" t="s">
        <v>13715</v>
      </c>
      <c r="D6478" s="404" t="s">
        <v>13698</v>
      </c>
      <c r="E6478" s="404" t="s">
        <v>13699</v>
      </c>
      <c r="F6478" s="404" t="s">
        <v>123</v>
      </c>
      <c r="G6478" s="367" t="s">
        <v>5107</v>
      </c>
      <c r="H6478" s="400" t="s">
        <v>5108</v>
      </c>
    </row>
    <row r="6479" spans="2:8" s="41" customFormat="1">
      <c r="B6479" s="403" t="s">
        <v>13716</v>
      </c>
      <c r="C6479" s="404" t="s">
        <v>13717</v>
      </c>
      <c r="D6479" s="404" t="s">
        <v>13698</v>
      </c>
      <c r="E6479" s="404" t="s">
        <v>13699</v>
      </c>
      <c r="F6479" s="404" t="s">
        <v>123</v>
      </c>
      <c r="G6479" s="367" t="s">
        <v>5107</v>
      </c>
      <c r="H6479" s="400" t="s">
        <v>5108</v>
      </c>
    </row>
    <row r="6480" spans="2:8" s="41" customFormat="1">
      <c r="B6480" s="403" t="s">
        <v>13718</v>
      </c>
      <c r="C6480" s="404" t="s">
        <v>13719</v>
      </c>
      <c r="D6480" s="404" t="s">
        <v>13698</v>
      </c>
      <c r="E6480" s="404" t="s">
        <v>13699</v>
      </c>
      <c r="F6480" s="404" t="s">
        <v>123</v>
      </c>
      <c r="G6480" s="367" t="s">
        <v>5185</v>
      </c>
      <c r="H6480" s="400" t="s">
        <v>5186</v>
      </c>
    </row>
    <row r="6481" spans="2:8" s="41" customFormat="1">
      <c r="B6481" s="403" t="s">
        <v>13720</v>
      </c>
      <c r="C6481" s="404" t="s">
        <v>13721</v>
      </c>
      <c r="D6481" s="404" t="s">
        <v>13698</v>
      </c>
      <c r="E6481" s="404" t="s">
        <v>13699</v>
      </c>
      <c r="F6481" s="404" t="s">
        <v>123</v>
      </c>
      <c r="G6481" s="367" t="s">
        <v>5107</v>
      </c>
      <c r="H6481" s="400" t="s">
        <v>5108</v>
      </c>
    </row>
    <row r="6482" spans="2:8" s="41" customFormat="1">
      <c r="B6482" s="403" t="s">
        <v>13722</v>
      </c>
      <c r="C6482" s="404" t="s">
        <v>13723</v>
      </c>
      <c r="D6482" s="404" t="s">
        <v>13698</v>
      </c>
      <c r="E6482" s="404" t="s">
        <v>13699</v>
      </c>
      <c r="F6482" s="404" t="s">
        <v>123</v>
      </c>
      <c r="G6482" s="367" t="s">
        <v>5107</v>
      </c>
      <c r="H6482" s="400" t="s">
        <v>5108</v>
      </c>
    </row>
    <row r="6483" spans="2:8" s="41" customFormat="1">
      <c r="B6483" s="403" t="s">
        <v>13724</v>
      </c>
      <c r="C6483" s="404" t="s">
        <v>13725</v>
      </c>
      <c r="D6483" s="404" t="s">
        <v>13698</v>
      </c>
      <c r="E6483" s="404" t="s">
        <v>13699</v>
      </c>
      <c r="F6483" s="404" t="s">
        <v>123</v>
      </c>
      <c r="G6483" s="367" t="s">
        <v>5107</v>
      </c>
      <c r="H6483" s="400" t="s">
        <v>5108</v>
      </c>
    </row>
    <row r="6484" spans="2:8" s="41" customFormat="1">
      <c r="B6484" s="403" t="s">
        <v>13726</v>
      </c>
      <c r="C6484" s="404" t="s">
        <v>13727</v>
      </c>
      <c r="D6484" s="404" t="s">
        <v>13698</v>
      </c>
      <c r="E6484" s="404" t="s">
        <v>13699</v>
      </c>
      <c r="F6484" s="404" t="s">
        <v>123</v>
      </c>
      <c r="G6484" s="367" t="s">
        <v>5107</v>
      </c>
      <c r="H6484" s="400" t="s">
        <v>5108</v>
      </c>
    </row>
    <row r="6485" spans="2:8" s="41" customFormat="1">
      <c r="B6485" s="403" t="s">
        <v>13728</v>
      </c>
      <c r="C6485" s="404" t="s">
        <v>13729</v>
      </c>
      <c r="D6485" s="404" t="s">
        <v>13698</v>
      </c>
      <c r="E6485" s="404" t="s">
        <v>13699</v>
      </c>
      <c r="F6485" s="404" t="s">
        <v>123</v>
      </c>
      <c r="G6485" s="367" t="s">
        <v>5185</v>
      </c>
      <c r="H6485" s="400" t="s">
        <v>5186</v>
      </c>
    </row>
    <row r="6486" spans="2:8" s="41" customFormat="1">
      <c r="B6486" s="403" t="s">
        <v>13730</v>
      </c>
      <c r="C6486" s="404" t="s">
        <v>13731</v>
      </c>
      <c r="D6486" s="404" t="s">
        <v>13698</v>
      </c>
      <c r="E6486" s="404" t="s">
        <v>13699</v>
      </c>
      <c r="F6486" s="404" t="s">
        <v>123</v>
      </c>
      <c r="G6486" s="367" t="s">
        <v>5185</v>
      </c>
      <c r="H6486" s="400" t="s">
        <v>5186</v>
      </c>
    </row>
    <row r="6487" spans="2:8" s="41" customFormat="1">
      <c r="B6487" s="403" t="s">
        <v>13732</v>
      </c>
      <c r="C6487" s="404" t="s">
        <v>13733</v>
      </c>
      <c r="D6487" s="404" t="s">
        <v>13734</v>
      </c>
      <c r="E6487" s="404" t="s">
        <v>13735</v>
      </c>
      <c r="F6487" s="404" t="s">
        <v>123</v>
      </c>
      <c r="G6487" s="367" t="s">
        <v>5133</v>
      </c>
      <c r="H6487" s="400" t="s">
        <v>5108</v>
      </c>
    </row>
    <row r="6488" spans="2:8" s="41" customFormat="1">
      <c r="B6488" s="403" t="s">
        <v>13736</v>
      </c>
      <c r="C6488" s="404" t="s">
        <v>13737</v>
      </c>
      <c r="D6488" s="404" t="s">
        <v>13734</v>
      </c>
      <c r="E6488" s="404" t="s">
        <v>13735</v>
      </c>
      <c r="F6488" s="404" t="s">
        <v>123</v>
      </c>
      <c r="G6488" s="367" t="s">
        <v>5133</v>
      </c>
      <c r="H6488" s="400" t="s">
        <v>5108</v>
      </c>
    </row>
    <row r="6489" spans="2:8" s="41" customFormat="1">
      <c r="B6489" s="403" t="s">
        <v>13738</v>
      </c>
      <c r="C6489" s="404" t="s">
        <v>13739</v>
      </c>
      <c r="D6489" s="404" t="s">
        <v>13734</v>
      </c>
      <c r="E6489" s="404" t="s">
        <v>13735</v>
      </c>
      <c r="F6489" s="404" t="s">
        <v>123</v>
      </c>
      <c r="G6489" s="367" t="s">
        <v>5133</v>
      </c>
      <c r="H6489" s="400" t="s">
        <v>5108</v>
      </c>
    </row>
    <row r="6490" spans="2:8" s="41" customFormat="1">
      <c r="B6490" s="403" t="s">
        <v>13740</v>
      </c>
      <c r="C6490" s="404" t="s">
        <v>13741</v>
      </c>
      <c r="D6490" s="404" t="s">
        <v>13734</v>
      </c>
      <c r="E6490" s="404" t="s">
        <v>13735</v>
      </c>
      <c r="F6490" s="404" t="s">
        <v>123</v>
      </c>
      <c r="G6490" s="367" t="s">
        <v>5133</v>
      </c>
      <c r="H6490" s="400" t="s">
        <v>5108</v>
      </c>
    </row>
    <row r="6491" spans="2:8" s="41" customFormat="1">
      <c r="B6491" s="403" t="s">
        <v>13742</v>
      </c>
      <c r="C6491" s="404" t="s">
        <v>13743</v>
      </c>
      <c r="D6491" s="404" t="s">
        <v>13734</v>
      </c>
      <c r="E6491" s="404" t="s">
        <v>13735</v>
      </c>
      <c r="F6491" s="404" t="s">
        <v>123</v>
      </c>
      <c r="G6491" s="367" t="s">
        <v>5133</v>
      </c>
      <c r="H6491" s="400" t="s">
        <v>5108</v>
      </c>
    </row>
    <row r="6492" spans="2:8" s="41" customFormat="1">
      <c r="B6492" s="403" t="s">
        <v>13744</v>
      </c>
      <c r="C6492" s="404" t="s">
        <v>13745</v>
      </c>
      <c r="D6492" s="404" t="s">
        <v>13734</v>
      </c>
      <c r="E6492" s="404" t="s">
        <v>13735</v>
      </c>
      <c r="F6492" s="404" t="s">
        <v>123</v>
      </c>
      <c r="G6492" s="367" t="s">
        <v>5133</v>
      </c>
      <c r="H6492" s="400" t="s">
        <v>5108</v>
      </c>
    </row>
    <row r="6493" spans="2:8" s="41" customFormat="1">
      <c r="B6493" s="403" t="s">
        <v>13746</v>
      </c>
      <c r="C6493" s="404" t="s">
        <v>13747</v>
      </c>
      <c r="D6493" s="404" t="s">
        <v>13734</v>
      </c>
      <c r="E6493" s="404" t="s">
        <v>13735</v>
      </c>
      <c r="F6493" s="404" t="s">
        <v>123</v>
      </c>
      <c r="G6493" s="367" t="s">
        <v>5133</v>
      </c>
      <c r="H6493" s="400" t="s">
        <v>5108</v>
      </c>
    </row>
    <row r="6494" spans="2:8" s="41" customFormat="1">
      <c r="B6494" s="403" t="s">
        <v>13748</v>
      </c>
      <c r="C6494" s="404" t="s">
        <v>13749</v>
      </c>
      <c r="D6494" s="404" t="s">
        <v>13734</v>
      </c>
      <c r="E6494" s="404" t="s">
        <v>13735</v>
      </c>
      <c r="F6494" s="404" t="s">
        <v>123</v>
      </c>
      <c r="G6494" s="367" t="s">
        <v>5133</v>
      </c>
      <c r="H6494" s="400" t="s">
        <v>5108</v>
      </c>
    </row>
    <row r="6495" spans="2:8" s="41" customFormat="1">
      <c r="B6495" s="403" t="s">
        <v>13750</v>
      </c>
      <c r="C6495" s="404" t="s">
        <v>13751</v>
      </c>
      <c r="D6495" s="404" t="s">
        <v>13734</v>
      </c>
      <c r="E6495" s="404" t="s">
        <v>13735</v>
      </c>
      <c r="F6495" s="404" t="s">
        <v>123</v>
      </c>
      <c r="G6495" s="367" t="s">
        <v>5133</v>
      </c>
      <c r="H6495" s="400" t="s">
        <v>5108</v>
      </c>
    </row>
    <row r="6496" spans="2:8" s="41" customFormat="1">
      <c r="B6496" s="403" t="s">
        <v>13752</v>
      </c>
      <c r="C6496" s="404" t="s">
        <v>13753</v>
      </c>
      <c r="D6496" s="404" t="s">
        <v>13734</v>
      </c>
      <c r="E6496" s="404" t="s">
        <v>13735</v>
      </c>
      <c r="F6496" s="404" t="s">
        <v>123</v>
      </c>
      <c r="G6496" s="367" t="s">
        <v>5133</v>
      </c>
      <c r="H6496" s="400" t="s">
        <v>5108</v>
      </c>
    </row>
    <row r="6497" spans="2:8" s="41" customFormat="1">
      <c r="B6497" s="403" t="s">
        <v>13754</v>
      </c>
      <c r="C6497" s="404" t="s">
        <v>13755</v>
      </c>
      <c r="D6497" s="404" t="s">
        <v>13734</v>
      </c>
      <c r="E6497" s="404" t="s">
        <v>13735</v>
      </c>
      <c r="F6497" s="404" t="s">
        <v>123</v>
      </c>
      <c r="G6497" s="367" t="s">
        <v>5133</v>
      </c>
      <c r="H6497" s="400" t="s">
        <v>5108</v>
      </c>
    </row>
    <row r="6498" spans="2:8" s="41" customFormat="1">
      <c r="B6498" s="403" t="s">
        <v>13756</v>
      </c>
      <c r="C6498" s="404" t="s">
        <v>13757</v>
      </c>
      <c r="D6498" s="404" t="s">
        <v>13734</v>
      </c>
      <c r="E6498" s="404" t="s">
        <v>13735</v>
      </c>
      <c r="F6498" s="404" t="s">
        <v>123</v>
      </c>
      <c r="G6498" s="367" t="s">
        <v>5133</v>
      </c>
      <c r="H6498" s="400" t="s">
        <v>5108</v>
      </c>
    </row>
    <row r="6499" spans="2:8" s="41" customFormat="1">
      <c r="B6499" s="403" t="s">
        <v>13758</v>
      </c>
      <c r="C6499" s="404" t="s">
        <v>13759</v>
      </c>
      <c r="D6499" s="404" t="s">
        <v>13734</v>
      </c>
      <c r="E6499" s="404" t="s">
        <v>13735</v>
      </c>
      <c r="F6499" s="404" t="s">
        <v>123</v>
      </c>
      <c r="G6499" s="367" t="s">
        <v>5133</v>
      </c>
      <c r="H6499" s="400" t="s">
        <v>5108</v>
      </c>
    </row>
    <row r="6500" spans="2:8" s="41" customFormat="1">
      <c r="B6500" s="403" t="s">
        <v>13760</v>
      </c>
      <c r="C6500" s="404" t="s">
        <v>13761</v>
      </c>
      <c r="D6500" s="404" t="s">
        <v>13762</v>
      </c>
      <c r="E6500" s="404" t="s">
        <v>13763</v>
      </c>
      <c r="F6500" s="404" t="s">
        <v>6131</v>
      </c>
      <c r="G6500" s="367" t="s">
        <v>5185</v>
      </c>
      <c r="H6500" s="400" t="s">
        <v>5186</v>
      </c>
    </row>
    <row r="6501" spans="2:8" s="41" customFormat="1">
      <c r="B6501" s="403" t="s">
        <v>13764</v>
      </c>
      <c r="C6501" s="404" t="s">
        <v>13765</v>
      </c>
      <c r="D6501" s="404" t="s">
        <v>13762</v>
      </c>
      <c r="E6501" s="404" t="s">
        <v>13763</v>
      </c>
      <c r="F6501" s="404" t="s">
        <v>6131</v>
      </c>
      <c r="G6501" s="367" t="s">
        <v>5185</v>
      </c>
      <c r="H6501" s="400" t="s">
        <v>5186</v>
      </c>
    </row>
    <row r="6502" spans="2:8" s="41" customFormat="1">
      <c r="B6502" s="403" t="s">
        <v>13766</v>
      </c>
      <c r="C6502" s="404" t="s">
        <v>13767</v>
      </c>
      <c r="D6502" s="404" t="s">
        <v>13762</v>
      </c>
      <c r="E6502" s="404" t="s">
        <v>13763</v>
      </c>
      <c r="F6502" s="404" t="s">
        <v>6131</v>
      </c>
      <c r="G6502" s="367" t="s">
        <v>5185</v>
      </c>
      <c r="H6502" s="400" t="s">
        <v>5186</v>
      </c>
    </row>
    <row r="6503" spans="2:8" s="41" customFormat="1">
      <c r="B6503" s="403" t="s">
        <v>13768</v>
      </c>
      <c r="C6503" s="404" t="s">
        <v>13769</v>
      </c>
      <c r="D6503" s="404" t="s">
        <v>13762</v>
      </c>
      <c r="E6503" s="404" t="s">
        <v>13763</v>
      </c>
      <c r="F6503" s="404" t="s">
        <v>6131</v>
      </c>
      <c r="G6503" s="367" t="s">
        <v>5182</v>
      </c>
      <c r="H6503" s="400" t="s">
        <v>5108</v>
      </c>
    </row>
    <row r="6504" spans="2:8" s="41" customFormat="1">
      <c r="B6504" s="403" t="s">
        <v>13770</v>
      </c>
      <c r="C6504" s="404" t="s">
        <v>13771</v>
      </c>
      <c r="D6504" s="404" t="s">
        <v>13762</v>
      </c>
      <c r="E6504" s="404" t="s">
        <v>13763</v>
      </c>
      <c r="F6504" s="404" t="s">
        <v>6131</v>
      </c>
      <c r="G6504" s="367" t="s">
        <v>5182</v>
      </c>
      <c r="H6504" s="400" t="s">
        <v>5108</v>
      </c>
    </row>
    <row r="6505" spans="2:8" s="41" customFormat="1">
      <c r="B6505" s="403" t="s">
        <v>13772</v>
      </c>
      <c r="C6505" s="404" t="s">
        <v>13773</v>
      </c>
      <c r="D6505" s="404" t="s">
        <v>13762</v>
      </c>
      <c r="E6505" s="404" t="s">
        <v>13763</v>
      </c>
      <c r="F6505" s="404" t="s">
        <v>6131</v>
      </c>
      <c r="G6505" s="367" t="s">
        <v>5185</v>
      </c>
      <c r="H6505" s="400" t="s">
        <v>5186</v>
      </c>
    </row>
    <row r="6506" spans="2:8" s="41" customFormat="1">
      <c r="B6506" s="403" t="s">
        <v>13774</v>
      </c>
      <c r="C6506" s="404" t="s">
        <v>13775</v>
      </c>
      <c r="D6506" s="404" t="s">
        <v>13762</v>
      </c>
      <c r="E6506" s="404" t="s">
        <v>13763</v>
      </c>
      <c r="F6506" s="404" t="s">
        <v>6131</v>
      </c>
      <c r="G6506" s="367" t="s">
        <v>5185</v>
      </c>
      <c r="H6506" s="400" t="s">
        <v>5186</v>
      </c>
    </row>
    <row r="6507" spans="2:8" s="41" customFormat="1">
      <c r="B6507" s="403" t="s">
        <v>13776</v>
      </c>
      <c r="C6507" s="404" t="s">
        <v>13777</v>
      </c>
      <c r="D6507" s="404" t="s">
        <v>13762</v>
      </c>
      <c r="E6507" s="404" t="s">
        <v>13763</v>
      </c>
      <c r="F6507" s="404" t="s">
        <v>6131</v>
      </c>
      <c r="G6507" s="367" t="s">
        <v>5185</v>
      </c>
      <c r="H6507" s="400" t="s">
        <v>5186</v>
      </c>
    </row>
    <row r="6508" spans="2:8" s="41" customFormat="1">
      <c r="B6508" s="403" t="s">
        <v>13778</v>
      </c>
      <c r="C6508" s="404" t="s">
        <v>13779</v>
      </c>
      <c r="D6508" s="404" t="s">
        <v>13762</v>
      </c>
      <c r="E6508" s="404" t="s">
        <v>13763</v>
      </c>
      <c r="F6508" s="404" t="s">
        <v>6131</v>
      </c>
      <c r="G6508" s="367" t="s">
        <v>5185</v>
      </c>
      <c r="H6508" s="400" t="s">
        <v>5186</v>
      </c>
    </row>
    <row r="6509" spans="2:8" s="41" customFormat="1">
      <c r="B6509" s="403" t="s">
        <v>13780</v>
      </c>
      <c r="C6509" s="404" t="s">
        <v>13781</v>
      </c>
      <c r="D6509" s="404" t="s">
        <v>13762</v>
      </c>
      <c r="E6509" s="404" t="s">
        <v>13763</v>
      </c>
      <c r="F6509" s="404" t="s">
        <v>6131</v>
      </c>
      <c r="G6509" s="367" t="s">
        <v>5185</v>
      </c>
      <c r="H6509" s="400" t="s">
        <v>5186</v>
      </c>
    </row>
    <row r="6510" spans="2:8" s="41" customFormat="1">
      <c r="B6510" s="403" t="s">
        <v>13782</v>
      </c>
      <c r="C6510" s="404" t="s">
        <v>13783</v>
      </c>
      <c r="D6510" s="404" t="s">
        <v>13762</v>
      </c>
      <c r="E6510" s="404" t="s">
        <v>13763</v>
      </c>
      <c r="F6510" s="404" t="s">
        <v>6131</v>
      </c>
      <c r="G6510" s="367" t="s">
        <v>5185</v>
      </c>
      <c r="H6510" s="400" t="s">
        <v>5186</v>
      </c>
    </row>
    <row r="6511" spans="2:8" s="41" customFormat="1">
      <c r="B6511" s="403" t="s">
        <v>13784</v>
      </c>
      <c r="C6511" s="404" t="s">
        <v>13785</v>
      </c>
      <c r="D6511" s="404" t="s">
        <v>13762</v>
      </c>
      <c r="E6511" s="404" t="s">
        <v>13763</v>
      </c>
      <c r="F6511" s="404" t="s">
        <v>6131</v>
      </c>
      <c r="G6511" s="367" t="s">
        <v>5185</v>
      </c>
      <c r="H6511" s="400" t="s">
        <v>5186</v>
      </c>
    </row>
    <row r="6512" spans="2:8" s="41" customFormat="1">
      <c r="B6512" s="403" t="s">
        <v>13786</v>
      </c>
      <c r="C6512" s="404" t="s">
        <v>13787</v>
      </c>
      <c r="D6512" s="404" t="s">
        <v>13762</v>
      </c>
      <c r="E6512" s="404" t="s">
        <v>13763</v>
      </c>
      <c r="F6512" s="404" t="s">
        <v>6131</v>
      </c>
      <c r="G6512" s="367" t="s">
        <v>5185</v>
      </c>
      <c r="H6512" s="400" t="s">
        <v>5186</v>
      </c>
    </row>
    <row r="6513" spans="2:8" s="41" customFormat="1">
      <c r="B6513" s="403" t="s">
        <v>13788</v>
      </c>
      <c r="C6513" s="404" t="s">
        <v>13789</v>
      </c>
      <c r="D6513" s="404" t="s">
        <v>13762</v>
      </c>
      <c r="E6513" s="404" t="s">
        <v>13763</v>
      </c>
      <c r="F6513" s="404" t="s">
        <v>6131</v>
      </c>
      <c r="G6513" s="367" t="s">
        <v>5185</v>
      </c>
      <c r="H6513" s="400" t="s">
        <v>5186</v>
      </c>
    </row>
    <row r="6514" spans="2:8" s="41" customFormat="1">
      <c r="B6514" s="403" t="s">
        <v>13790</v>
      </c>
      <c r="C6514" s="404" t="s">
        <v>13791</v>
      </c>
      <c r="D6514" s="404" t="s">
        <v>13762</v>
      </c>
      <c r="E6514" s="404" t="s">
        <v>13763</v>
      </c>
      <c r="F6514" s="404" t="s">
        <v>6131</v>
      </c>
      <c r="G6514" s="367" t="s">
        <v>5185</v>
      </c>
      <c r="H6514" s="400" t="s">
        <v>5186</v>
      </c>
    </row>
    <row r="6515" spans="2:8" s="41" customFormat="1">
      <c r="B6515" s="403" t="s">
        <v>13792</v>
      </c>
      <c r="C6515" s="404" t="s">
        <v>13793</v>
      </c>
      <c r="D6515" s="404" t="s">
        <v>13762</v>
      </c>
      <c r="E6515" s="404" t="s">
        <v>13763</v>
      </c>
      <c r="F6515" s="404" t="s">
        <v>6131</v>
      </c>
      <c r="G6515" s="367" t="s">
        <v>5185</v>
      </c>
      <c r="H6515" s="400" t="s">
        <v>5186</v>
      </c>
    </row>
    <row r="6516" spans="2:8" s="41" customFormat="1">
      <c r="B6516" s="403" t="s">
        <v>13794</v>
      </c>
      <c r="C6516" s="404" t="s">
        <v>13795</v>
      </c>
      <c r="D6516" s="404" t="s">
        <v>13762</v>
      </c>
      <c r="E6516" s="404" t="s">
        <v>13763</v>
      </c>
      <c r="F6516" s="404" t="s">
        <v>6131</v>
      </c>
      <c r="G6516" s="367" t="s">
        <v>5185</v>
      </c>
      <c r="H6516" s="400" t="s">
        <v>5186</v>
      </c>
    </row>
    <row r="6517" spans="2:8" s="41" customFormat="1">
      <c r="B6517" s="403" t="s">
        <v>13796</v>
      </c>
      <c r="C6517" s="404" t="s">
        <v>13797</v>
      </c>
      <c r="D6517" s="404" t="s">
        <v>13762</v>
      </c>
      <c r="E6517" s="404" t="s">
        <v>13763</v>
      </c>
      <c r="F6517" s="404" t="s">
        <v>6131</v>
      </c>
      <c r="G6517" s="367" t="s">
        <v>5185</v>
      </c>
      <c r="H6517" s="400" t="s">
        <v>5186</v>
      </c>
    </row>
    <row r="6518" spans="2:8" s="41" customFormat="1">
      <c r="B6518" s="403" t="s">
        <v>13798</v>
      </c>
      <c r="C6518" s="404" t="s">
        <v>13799</v>
      </c>
      <c r="D6518" s="404" t="s">
        <v>13762</v>
      </c>
      <c r="E6518" s="404" t="s">
        <v>13763</v>
      </c>
      <c r="F6518" s="404" t="s">
        <v>6131</v>
      </c>
      <c r="G6518" s="367" t="s">
        <v>5107</v>
      </c>
      <c r="H6518" s="400" t="s">
        <v>5108</v>
      </c>
    </row>
    <row r="6519" spans="2:8" s="41" customFormat="1">
      <c r="B6519" s="403" t="s">
        <v>13800</v>
      </c>
      <c r="C6519" s="404" t="s">
        <v>13801</v>
      </c>
      <c r="D6519" s="404" t="s">
        <v>13762</v>
      </c>
      <c r="E6519" s="404" t="s">
        <v>13763</v>
      </c>
      <c r="F6519" s="404" t="s">
        <v>6131</v>
      </c>
      <c r="G6519" s="367" t="s">
        <v>5107</v>
      </c>
      <c r="H6519" s="400" t="s">
        <v>5108</v>
      </c>
    </row>
    <row r="6520" spans="2:8" s="41" customFormat="1">
      <c r="B6520" s="403" t="s">
        <v>13802</v>
      </c>
      <c r="C6520" s="404" t="s">
        <v>13803</v>
      </c>
      <c r="D6520" s="404" t="s">
        <v>13762</v>
      </c>
      <c r="E6520" s="404" t="s">
        <v>13763</v>
      </c>
      <c r="F6520" s="404" t="s">
        <v>6131</v>
      </c>
      <c r="G6520" s="367" t="s">
        <v>5107</v>
      </c>
      <c r="H6520" s="400" t="s">
        <v>5108</v>
      </c>
    </row>
    <row r="6521" spans="2:8" s="41" customFormat="1">
      <c r="B6521" s="403" t="s">
        <v>13804</v>
      </c>
      <c r="C6521" s="404" t="s">
        <v>13805</v>
      </c>
      <c r="D6521" s="404" t="s">
        <v>13762</v>
      </c>
      <c r="E6521" s="404" t="s">
        <v>13763</v>
      </c>
      <c r="F6521" s="404" t="s">
        <v>6131</v>
      </c>
      <c r="G6521" s="367" t="s">
        <v>5185</v>
      </c>
      <c r="H6521" s="400" t="s">
        <v>5186</v>
      </c>
    </row>
    <row r="6522" spans="2:8" s="41" customFormat="1">
      <c r="B6522" s="403" t="s">
        <v>13806</v>
      </c>
      <c r="C6522" s="404" t="s">
        <v>13807</v>
      </c>
      <c r="D6522" s="404" t="s">
        <v>13762</v>
      </c>
      <c r="E6522" s="404" t="s">
        <v>13763</v>
      </c>
      <c r="F6522" s="404" t="s">
        <v>6131</v>
      </c>
      <c r="G6522" s="367" t="s">
        <v>5107</v>
      </c>
      <c r="H6522" s="400" t="s">
        <v>5108</v>
      </c>
    </row>
    <row r="6523" spans="2:8" s="41" customFormat="1">
      <c r="B6523" s="403" t="s">
        <v>13808</v>
      </c>
      <c r="C6523" s="404" t="s">
        <v>13809</v>
      </c>
      <c r="D6523" s="404" t="s">
        <v>13762</v>
      </c>
      <c r="E6523" s="404" t="s">
        <v>13763</v>
      </c>
      <c r="F6523" s="404" t="s">
        <v>6131</v>
      </c>
      <c r="G6523" s="367" t="s">
        <v>5182</v>
      </c>
      <c r="H6523" s="400" t="s">
        <v>5108</v>
      </c>
    </row>
    <row r="6524" spans="2:8" s="41" customFormat="1">
      <c r="B6524" s="403" t="s">
        <v>13810</v>
      </c>
      <c r="C6524" s="404" t="s">
        <v>13811</v>
      </c>
      <c r="D6524" s="404" t="s">
        <v>13762</v>
      </c>
      <c r="E6524" s="404" t="s">
        <v>13763</v>
      </c>
      <c r="F6524" s="404" t="s">
        <v>6131</v>
      </c>
      <c r="G6524" s="367" t="s">
        <v>5182</v>
      </c>
      <c r="H6524" s="400" t="s">
        <v>5108</v>
      </c>
    </row>
    <row r="6525" spans="2:8" s="41" customFormat="1">
      <c r="B6525" s="403" t="s">
        <v>13812</v>
      </c>
      <c r="C6525" s="404" t="s">
        <v>13813</v>
      </c>
      <c r="D6525" s="404" t="s">
        <v>13762</v>
      </c>
      <c r="E6525" s="404" t="s">
        <v>13763</v>
      </c>
      <c r="F6525" s="404" t="s">
        <v>6131</v>
      </c>
      <c r="G6525" s="367" t="s">
        <v>5185</v>
      </c>
      <c r="H6525" s="400" t="s">
        <v>5186</v>
      </c>
    </row>
    <row r="6526" spans="2:8" s="41" customFormat="1">
      <c r="B6526" s="403" t="s">
        <v>13814</v>
      </c>
      <c r="C6526" s="404" t="s">
        <v>13815</v>
      </c>
      <c r="D6526" s="404" t="s">
        <v>13762</v>
      </c>
      <c r="E6526" s="404" t="s">
        <v>13763</v>
      </c>
      <c r="F6526" s="404" t="s">
        <v>6131</v>
      </c>
      <c r="G6526" s="367" t="s">
        <v>5185</v>
      </c>
      <c r="H6526" s="400" t="s">
        <v>5186</v>
      </c>
    </row>
    <row r="6527" spans="2:8" s="41" customFormat="1">
      <c r="B6527" s="403" t="s">
        <v>13816</v>
      </c>
      <c r="C6527" s="404" t="s">
        <v>13817</v>
      </c>
      <c r="D6527" s="404" t="s">
        <v>13762</v>
      </c>
      <c r="E6527" s="404" t="s">
        <v>13763</v>
      </c>
      <c r="F6527" s="404" t="s">
        <v>6131</v>
      </c>
      <c r="G6527" s="367" t="s">
        <v>5185</v>
      </c>
      <c r="H6527" s="400" t="s">
        <v>5186</v>
      </c>
    </row>
    <row r="6528" spans="2:8" s="41" customFormat="1">
      <c r="B6528" s="403" t="s">
        <v>13818</v>
      </c>
      <c r="C6528" s="404" t="s">
        <v>13819</v>
      </c>
      <c r="D6528" s="404" t="s">
        <v>13762</v>
      </c>
      <c r="E6528" s="404" t="s">
        <v>13763</v>
      </c>
      <c r="F6528" s="404" t="s">
        <v>6131</v>
      </c>
      <c r="G6528" s="367" t="s">
        <v>5185</v>
      </c>
      <c r="H6528" s="400" t="s">
        <v>5186</v>
      </c>
    </row>
    <row r="6529" spans="2:8" s="41" customFormat="1">
      <c r="B6529" s="403" t="s">
        <v>13820</v>
      </c>
      <c r="C6529" s="404" t="s">
        <v>13821</v>
      </c>
      <c r="D6529" s="404" t="s">
        <v>13762</v>
      </c>
      <c r="E6529" s="404" t="s">
        <v>13763</v>
      </c>
      <c r="F6529" s="404" t="s">
        <v>6131</v>
      </c>
      <c r="G6529" s="367" t="s">
        <v>5185</v>
      </c>
      <c r="H6529" s="400" t="s">
        <v>5186</v>
      </c>
    </row>
    <row r="6530" spans="2:8" s="41" customFormat="1">
      <c r="B6530" s="403" t="s">
        <v>13822</v>
      </c>
      <c r="C6530" s="404" t="s">
        <v>13823</v>
      </c>
      <c r="D6530" s="404" t="s">
        <v>13762</v>
      </c>
      <c r="E6530" s="404" t="s">
        <v>13763</v>
      </c>
      <c r="F6530" s="404" t="s">
        <v>6131</v>
      </c>
      <c r="G6530" s="367" t="s">
        <v>5185</v>
      </c>
      <c r="H6530" s="400" t="s">
        <v>5186</v>
      </c>
    </row>
    <row r="6531" spans="2:8" s="41" customFormat="1">
      <c r="B6531" s="403" t="s">
        <v>13824</v>
      </c>
      <c r="C6531" s="404" t="s">
        <v>13825</v>
      </c>
      <c r="D6531" s="404" t="s">
        <v>13762</v>
      </c>
      <c r="E6531" s="404" t="s">
        <v>13763</v>
      </c>
      <c r="F6531" s="404" t="s">
        <v>6131</v>
      </c>
      <c r="G6531" s="367" t="s">
        <v>5185</v>
      </c>
      <c r="H6531" s="400" t="s">
        <v>5186</v>
      </c>
    </row>
    <row r="6532" spans="2:8" s="41" customFormat="1">
      <c r="B6532" s="403" t="s">
        <v>13826</v>
      </c>
      <c r="C6532" s="404" t="s">
        <v>13827</v>
      </c>
      <c r="D6532" s="404" t="s">
        <v>13762</v>
      </c>
      <c r="E6532" s="404" t="s">
        <v>13763</v>
      </c>
      <c r="F6532" s="404" t="s">
        <v>6131</v>
      </c>
      <c r="G6532" s="367" t="s">
        <v>5107</v>
      </c>
      <c r="H6532" s="400" t="s">
        <v>5108</v>
      </c>
    </row>
    <row r="6533" spans="2:8" s="41" customFormat="1">
      <c r="B6533" s="403" t="s">
        <v>13828</v>
      </c>
      <c r="C6533" s="404" t="s">
        <v>13829</v>
      </c>
      <c r="D6533" s="404" t="s">
        <v>13762</v>
      </c>
      <c r="E6533" s="404" t="s">
        <v>13763</v>
      </c>
      <c r="F6533" s="404" t="s">
        <v>6131</v>
      </c>
      <c r="G6533" s="367" t="s">
        <v>5107</v>
      </c>
      <c r="H6533" s="400" t="s">
        <v>5108</v>
      </c>
    </row>
    <row r="6534" spans="2:8" s="41" customFormat="1">
      <c r="B6534" s="403" t="s">
        <v>13830</v>
      </c>
      <c r="C6534" s="404" t="s">
        <v>13831</v>
      </c>
      <c r="D6534" s="404" t="s">
        <v>13762</v>
      </c>
      <c r="E6534" s="404" t="s">
        <v>13763</v>
      </c>
      <c r="F6534" s="404" t="s">
        <v>6131</v>
      </c>
      <c r="G6534" s="367" t="s">
        <v>5107</v>
      </c>
      <c r="H6534" s="400" t="s">
        <v>5108</v>
      </c>
    </row>
    <row r="6535" spans="2:8" s="41" customFormat="1">
      <c r="B6535" s="403" t="s">
        <v>13832</v>
      </c>
      <c r="C6535" s="404" t="s">
        <v>13833</v>
      </c>
      <c r="D6535" s="404" t="s">
        <v>13762</v>
      </c>
      <c r="E6535" s="404" t="s">
        <v>13763</v>
      </c>
      <c r="F6535" s="404" t="s">
        <v>6131</v>
      </c>
      <c r="G6535" s="367" t="s">
        <v>5185</v>
      </c>
      <c r="H6535" s="400" t="s">
        <v>5186</v>
      </c>
    </row>
    <row r="6536" spans="2:8" s="41" customFormat="1">
      <c r="B6536" s="403" t="s">
        <v>13834</v>
      </c>
      <c r="C6536" s="404" t="s">
        <v>13835</v>
      </c>
      <c r="D6536" s="404" t="s">
        <v>13762</v>
      </c>
      <c r="E6536" s="404" t="s">
        <v>13763</v>
      </c>
      <c r="F6536" s="404" t="s">
        <v>6131</v>
      </c>
      <c r="G6536" s="367" t="s">
        <v>5107</v>
      </c>
      <c r="H6536" s="400" t="s">
        <v>5108</v>
      </c>
    </row>
    <row r="6537" spans="2:8" s="41" customFormat="1">
      <c r="B6537" s="403" t="s">
        <v>13836</v>
      </c>
      <c r="C6537" s="404" t="s">
        <v>13837</v>
      </c>
      <c r="D6537" s="404" t="s">
        <v>13762</v>
      </c>
      <c r="E6537" s="404" t="s">
        <v>13763</v>
      </c>
      <c r="F6537" s="404" t="s">
        <v>6131</v>
      </c>
      <c r="G6537" s="367" t="s">
        <v>5107</v>
      </c>
      <c r="H6537" s="400" t="s">
        <v>5108</v>
      </c>
    </row>
    <row r="6538" spans="2:8" s="41" customFormat="1">
      <c r="B6538" s="403" t="s">
        <v>13838</v>
      </c>
      <c r="C6538" s="404" t="s">
        <v>13839</v>
      </c>
      <c r="D6538" s="404" t="s">
        <v>13762</v>
      </c>
      <c r="E6538" s="404" t="s">
        <v>13763</v>
      </c>
      <c r="F6538" s="404" t="s">
        <v>6131</v>
      </c>
      <c r="G6538" s="367" t="s">
        <v>5185</v>
      </c>
      <c r="H6538" s="400" t="s">
        <v>5186</v>
      </c>
    </row>
    <row r="6539" spans="2:8" s="41" customFormat="1">
      <c r="B6539" s="403" t="s">
        <v>13840</v>
      </c>
      <c r="C6539" s="404" t="s">
        <v>13841</v>
      </c>
      <c r="D6539" s="404" t="s">
        <v>13762</v>
      </c>
      <c r="E6539" s="404" t="s">
        <v>13763</v>
      </c>
      <c r="F6539" s="404" t="s">
        <v>6131</v>
      </c>
      <c r="G6539" s="367" t="s">
        <v>5107</v>
      </c>
      <c r="H6539" s="400" t="s">
        <v>5108</v>
      </c>
    </row>
    <row r="6540" spans="2:8" s="41" customFormat="1">
      <c r="B6540" s="403" t="s">
        <v>13842</v>
      </c>
      <c r="C6540" s="404" t="s">
        <v>13843</v>
      </c>
      <c r="D6540" s="404" t="s">
        <v>13762</v>
      </c>
      <c r="E6540" s="404" t="s">
        <v>13763</v>
      </c>
      <c r="F6540" s="404" t="s">
        <v>6131</v>
      </c>
      <c r="G6540" s="367" t="s">
        <v>5107</v>
      </c>
      <c r="H6540" s="400" t="s">
        <v>5108</v>
      </c>
    </row>
    <row r="6541" spans="2:8" s="41" customFormat="1">
      <c r="B6541" s="403" t="s">
        <v>13844</v>
      </c>
      <c r="C6541" s="404" t="s">
        <v>13845</v>
      </c>
      <c r="D6541" s="404" t="s">
        <v>13762</v>
      </c>
      <c r="E6541" s="404" t="s">
        <v>13763</v>
      </c>
      <c r="F6541" s="404" t="s">
        <v>6131</v>
      </c>
      <c r="G6541" s="367" t="s">
        <v>5185</v>
      </c>
      <c r="H6541" s="400" t="s">
        <v>5186</v>
      </c>
    </row>
    <row r="6542" spans="2:8" s="41" customFormat="1">
      <c r="B6542" s="403" t="s">
        <v>13846</v>
      </c>
      <c r="C6542" s="404" t="s">
        <v>13847</v>
      </c>
      <c r="D6542" s="404" t="s">
        <v>13762</v>
      </c>
      <c r="E6542" s="404" t="s">
        <v>13763</v>
      </c>
      <c r="F6542" s="404" t="s">
        <v>6131</v>
      </c>
      <c r="G6542" s="367" t="s">
        <v>5185</v>
      </c>
      <c r="H6542" s="400" t="s">
        <v>5186</v>
      </c>
    </row>
    <row r="6543" spans="2:8" s="41" customFormat="1">
      <c r="B6543" s="403" t="s">
        <v>13848</v>
      </c>
      <c r="C6543" s="404" t="s">
        <v>13849</v>
      </c>
      <c r="D6543" s="404" t="s">
        <v>13762</v>
      </c>
      <c r="E6543" s="404" t="s">
        <v>13763</v>
      </c>
      <c r="F6543" s="404" t="s">
        <v>6131</v>
      </c>
      <c r="G6543" s="367" t="s">
        <v>5185</v>
      </c>
      <c r="H6543" s="400" t="s">
        <v>5186</v>
      </c>
    </row>
    <row r="6544" spans="2:8" s="41" customFormat="1">
      <c r="B6544" s="403" t="s">
        <v>13850</v>
      </c>
      <c r="C6544" s="404" t="s">
        <v>13851</v>
      </c>
      <c r="D6544" s="404" t="s">
        <v>13762</v>
      </c>
      <c r="E6544" s="404" t="s">
        <v>13763</v>
      </c>
      <c r="F6544" s="404" t="s">
        <v>6131</v>
      </c>
      <c r="G6544" s="367" t="s">
        <v>5182</v>
      </c>
      <c r="H6544" s="400" t="s">
        <v>5108</v>
      </c>
    </row>
    <row r="6545" spans="2:8" s="41" customFormat="1">
      <c r="B6545" s="403" t="s">
        <v>13852</v>
      </c>
      <c r="C6545" s="404" t="s">
        <v>13853</v>
      </c>
      <c r="D6545" s="404" t="s">
        <v>13762</v>
      </c>
      <c r="E6545" s="404" t="s">
        <v>13763</v>
      </c>
      <c r="F6545" s="404" t="s">
        <v>6131</v>
      </c>
      <c r="G6545" s="367" t="s">
        <v>5182</v>
      </c>
      <c r="H6545" s="400" t="s">
        <v>5108</v>
      </c>
    </row>
    <row r="6546" spans="2:8" s="41" customFormat="1">
      <c r="B6546" s="403" t="s">
        <v>13854</v>
      </c>
      <c r="C6546" s="404" t="s">
        <v>13855</v>
      </c>
      <c r="D6546" s="404" t="s">
        <v>13762</v>
      </c>
      <c r="E6546" s="404" t="s">
        <v>13763</v>
      </c>
      <c r="F6546" s="404" t="s">
        <v>6131</v>
      </c>
      <c r="G6546" s="367" t="s">
        <v>5182</v>
      </c>
      <c r="H6546" s="400" t="s">
        <v>5108</v>
      </c>
    </row>
    <row r="6547" spans="2:8" s="41" customFormat="1">
      <c r="B6547" s="403" t="s">
        <v>13856</v>
      </c>
      <c r="C6547" s="404" t="s">
        <v>13857</v>
      </c>
      <c r="D6547" s="404" t="s">
        <v>13762</v>
      </c>
      <c r="E6547" s="404" t="s">
        <v>13763</v>
      </c>
      <c r="F6547" s="404" t="s">
        <v>6131</v>
      </c>
      <c r="G6547" s="367" t="s">
        <v>5185</v>
      </c>
      <c r="H6547" s="400" t="s">
        <v>5186</v>
      </c>
    </row>
    <row r="6548" spans="2:8" s="41" customFormat="1">
      <c r="B6548" s="403" t="s">
        <v>13858</v>
      </c>
      <c r="C6548" s="404" t="s">
        <v>13859</v>
      </c>
      <c r="D6548" s="404" t="s">
        <v>13762</v>
      </c>
      <c r="E6548" s="404" t="s">
        <v>13763</v>
      </c>
      <c r="F6548" s="404" t="s">
        <v>6131</v>
      </c>
      <c r="G6548" s="367" t="s">
        <v>5185</v>
      </c>
      <c r="H6548" s="400" t="s">
        <v>5186</v>
      </c>
    </row>
    <row r="6549" spans="2:8" s="41" customFormat="1">
      <c r="B6549" s="403" t="s">
        <v>13860</v>
      </c>
      <c r="C6549" s="404" t="s">
        <v>13861</v>
      </c>
      <c r="D6549" s="404" t="s">
        <v>13762</v>
      </c>
      <c r="E6549" s="404" t="s">
        <v>13763</v>
      </c>
      <c r="F6549" s="404" t="s">
        <v>6131</v>
      </c>
      <c r="G6549" s="367" t="s">
        <v>5107</v>
      </c>
      <c r="H6549" s="400" t="s">
        <v>5108</v>
      </c>
    </row>
    <row r="6550" spans="2:8" s="41" customFormat="1">
      <c r="B6550" s="403" t="s">
        <v>13862</v>
      </c>
      <c r="C6550" s="404" t="s">
        <v>13863</v>
      </c>
      <c r="D6550" s="404" t="s">
        <v>13762</v>
      </c>
      <c r="E6550" s="404" t="s">
        <v>13763</v>
      </c>
      <c r="F6550" s="404" t="s">
        <v>6131</v>
      </c>
      <c r="G6550" s="367" t="s">
        <v>5107</v>
      </c>
      <c r="H6550" s="400" t="s">
        <v>5108</v>
      </c>
    </row>
    <row r="6551" spans="2:8" s="41" customFormat="1">
      <c r="B6551" s="403" t="s">
        <v>13864</v>
      </c>
      <c r="C6551" s="404" t="s">
        <v>13865</v>
      </c>
      <c r="D6551" s="404" t="s">
        <v>13762</v>
      </c>
      <c r="E6551" s="404" t="s">
        <v>13763</v>
      </c>
      <c r="F6551" s="404" t="s">
        <v>6131</v>
      </c>
      <c r="G6551" s="367" t="s">
        <v>5107</v>
      </c>
      <c r="H6551" s="400" t="s">
        <v>5108</v>
      </c>
    </row>
    <row r="6552" spans="2:8" s="41" customFormat="1">
      <c r="B6552" s="403" t="s">
        <v>13866</v>
      </c>
      <c r="C6552" s="404" t="s">
        <v>13867</v>
      </c>
      <c r="D6552" s="404" t="s">
        <v>13762</v>
      </c>
      <c r="E6552" s="404" t="s">
        <v>13763</v>
      </c>
      <c r="F6552" s="404" t="s">
        <v>6131</v>
      </c>
      <c r="G6552" s="367" t="s">
        <v>5107</v>
      </c>
      <c r="H6552" s="400" t="s">
        <v>5108</v>
      </c>
    </row>
    <row r="6553" spans="2:8" s="41" customFormat="1">
      <c r="B6553" s="403" t="s">
        <v>13868</v>
      </c>
      <c r="C6553" s="404" t="s">
        <v>13869</v>
      </c>
      <c r="D6553" s="404" t="s">
        <v>13762</v>
      </c>
      <c r="E6553" s="404" t="s">
        <v>13763</v>
      </c>
      <c r="F6553" s="404" t="s">
        <v>6131</v>
      </c>
      <c r="G6553" s="367" t="s">
        <v>5107</v>
      </c>
      <c r="H6553" s="400" t="s">
        <v>5108</v>
      </c>
    </row>
    <row r="6554" spans="2:8" s="41" customFormat="1">
      <c r="B6554" s="403" t="s">
        <v>13870</v>
      </c>
      <c r="C6554" s="404" t="s">
        <v>13871</v>
      </c>
      <c r="D6554" s="404" t="s">
        <v>13762</v>
      </c>
      <c r="E6554" s="404" t="s">
        <v>13763</v>
      </c>
      <c r="F6554" s="404" t="s">
        <v>6131</v>
      </c>
      <c r="G6554" s="367" t="s">
        <v>5107</v>
      </c>
      <c r="H6554" s="400" t="s">
        <v>5108</v>
      </c>
    </row>
    <row r="6555" spans="2:8" s="41" customFormat="1">
      <c r="B6555" s="403" t="s">
        <v>13872</v>
      </c>
      <c r="C6555" s="404" t="s">
        <v>13873</v>
      </c>
      <c r="D6555" s="404" t="s">
        <v>13762</v>
      </c>
      <c r="E6555" s="404" t="s">
        <v>13763</v>
      </c>
      <c r="F6555" s="404" t="s">
        <v>6131</v>
      </c>
      <c r="G6555" s="367" t="s">
        <v>5185</v>
      </c>
      <c r="H6555" s="400" t="s">
        <v>5186</v>
      </c>
    </row>
    <row r="6556" spans="2:8" s="41" customFormat="1">
      <c r="B6556" s="403" t="s">
        <v>13874</v>
      </c>
      <c r="C6556" s="404" t="s">
        <v>13875</v>
      </c>
      <c r="D6556" s="404" t="s">
        <v>13762</v>
      </c>
      <c r="E6556" s="404" t="s">
        <v>13763</v>
      </c>
      <c r="F6556" s="404" t="s">
        <v>6131</v>
      </c>
      <c r="G6556" s="367" t="s">
        <v>5185</v>
      </c>
      <c r="H6556" s="400" t="s">
        <v>5186</v>
      </c>
    </row>
    <row r="6557" spans="2:8" s="41" customFormat="1">
      <c r="B6557" s="403" t="s">
        <v>13876</v>
      </c>
      <c r="C6557" s="404" t="s">
        <v>13877</v>
      </c>
      <c r="D6557" s="404" t="s">
        <v>13762</v>
      </c>
      <c r="E6557" s="404" t="s">
        <v>13763</v>
      </c>
      <c r="F6557" s="404" t="s">
        <v>6131</v>
      </c>
      <c r="G6557" s="367" t="s">
        <v>5185</v>
      </c>
      <c r="H6557" s="400" t="s">
        <v>5186</v>
      </c>
    </row>
    <row r="6558" spans="2:8" s="41" customFormat="1">
      <c r="B6558" s="403" t="s">
        <v>13878</v>
      </c>
      <c r="C6558" s="404" t="s">
        <v>13879</v>
      </c>
      <c r="D6558" s="404" t="s">
        <v>13762</v>
      </c>
      <c r="E6558" s="404" t="s">
        <v>13763</v>
      </c>
      <c r="F6558" s="404" t="s">
        <v>6131</v>
      </c>
      <c r="G6558" s="367" t="s">
        <v>5185</v>
      </c>
      <c r="H6558" s="400" t="s">
        <v>5186</v>
      </c>
    </row>
    <row r="6559" spans="2:8" s="41" customFormat="1">
      <c r="B6559" s="403" t="s">
        <v>13880</v>
      </c>
      <c r="C6559" s="404" t="s">
        <v>13881</v>
      </c>
      <c r="D6559" s="404" t="s">
        <v>13762</v>
      </c>
      <c r="E6559" s="404" t="s">
        <v>13763</v>
      </c>
      <c r="F6559" s="404" t="s">
        <v>6131</v>
      </c>
      <c r="G6559" s="367" t="s">
        <v>5185</v>
      </c>
      <c r="H6559" s="400" t="s">
        <v>5186</v>
      </c>
    </row>
    <row r="6560" spans="2:8" s="41" customFormat="1">
      <c r="B6560" s="403" t="s">
        <v>13882</v>
      </c>
      <c r="C6560" s="404" t="s">
        <v>13883</v>
      </c>
      <c r="D6560" s="404" t="s">
        <v>13762</v>
      </c>
      <c r="E6560" s="404" t="s">
        <v>13763</v>
      </c>
      <c r="F6560" s="404" t="s">
        <v>6131</v>
      </c>
      <c r="G6560" s="367" t="s">
        <v>5185</v>
      </c>
      <c r="H6560" s="400" t="s">
        <v>5186</v>
      </c>
    </row>
    <row r="6561" spans="2:8" s="41" customFormat="1">
      <c r="B6561" s="403" t="s">
        <v>13884</v>
      </c>
      <c r="C6561" s="404" t="s">
        <v>13885</v>
      </c>
      <c r="D6561" s="404" t="s">
        <v>13762</v>
      </c>
      <c r="E6561" s="404" t="s">
        <v>13763</v>
      </c>
      <c r="F6561" s="404" t="s">
        <v>6131</v>
      </c>
      <c r="G6561" s="367" t="s">
        <v>5185</v>
      </c>
      <c r="H6561" s="400" t="s">
        <v>5186</v>
      </c>
    </row>
    <row r="6562" spans="2:8" s="41" customFormat="1">
      <c r="B6562" s="403" t="s">
        <v>13886</v>
      </c>
      <c r="C6562" s="404" t="s">
        <v>13887</v>
      </c>
      <c r="D6562" s="404" t="s">
        <v>13888</v>
      </c>
      <c r="E6562" s="404" t="s">
        <v>13889</v>
      </c>
      <c r="F6562" s="404" t="s">
        <v>3806</v>
      </c>
      <c r="G6562" s="367" t="s">
        <v>5107</v>
      </c>
      <c r="H6562" s="400" t="s">
        <v>5108</v>
      </c>
    </row>
    <row r="6563" spans="2:8" s="41" customFormat="1">
      <c r="B6563" s="403" t="s">
        <v>13890</v>
      </c>
      <c r="C6563" s="404" t="s">
        <v>13891</v>
      </c>
      <c r="D6563" s="404" t="s">
        <v>13888</v>
      </c>
      <c r="E6563" s="404" t="s">
        <v>13889</v>
      </c>
      <c r="F6563" s="404" t="s">
        <v>3806</v>
      </c>
      <c r="G6563" s="367" t="s">
        <v>5185</v>
      </c>
      <c r="H6563" s="400" t="s">
        <v>5186</v>
      </c>
    </row>
    <row r="6564" spans="2:8" s="41" customFormat="1">
      <c r="B6564" s="403" t="s">
        <v>13892</v>
      </c>
      <c r="C6564" s="404" t="s">
        <v>13893</v>
      </c>
      <c r="D6564" s="404" t="s">
        <v>13888</v>
      </c>
      <c r="E6564" s="404" t="s">
        <v>13889</v>
      </c>
      <c r="F6564" s="404" t="s">
        <v>3806</v>
      </c>
      <c r="G6564" s="367" t="s">
        <v>5107</v>
      </c>
      <c r="H6564" s="400" t="s">
        <v>5108</v>
      </c>
    </row>
    <row r="6565" spans="2:8" s="41" customFormat="1">
      <c r="B6565" s="403" t="s">
        <v>13894</v>
      </c>
      <c r="C6565" s="404" t="s">
        <v>13895</v>
      </c>
      <c r="D6565" s="404" t="s">
        <v>13888</v>
      </c>
      <c r="E6565" s="404" t="s">
        <v>13889</v>
      </c>
      <c r="F6565" s="404" t="s">
        <v>3806</v>
      </c>
      <c r="G6565" s="367" t="s">
        <v>5107</v>
      </c>
      <c r="H6565" s="400" t="s">
        <v>5108</v>
      </c>
    </row>
    <row r="6566" spans="2:8" s="41" customFormat="1">
      <c r="B6566" s="403" t="s">
        <v>13896</v>
      </c>
      <c r="C6566" s="404" t="s">
        <v>13897</v>
      </c>
      <c r="D6566" s="404" t="s">
        <v>13888</v>
      </c>
      <c r="E6566" s="404" t="s">
        <v>13889</v>
      </c>
      <c r="F6566" s="404" t="s">
        <v>3806</v>
      </c>
      <c r="G6566" s="367" t="s">
        <v>5185</v>
      </c>
      <c r="H6566" s="400" t="s">
        <v>5186</v>
      </c>
    </row>
    <row r="6567" spans="2:8" s="41" customFormat="1">
      <c r="B6567" s="403" t="s">
        <v>13898</v>
      </c>
      <c r="C6567" s="404" t="s">
        <v>13899</v>
      </c>
      <c r="D6567" s="404" t="s">
        <v>13888</v>
      </c>
      <c r="E6567" s="404" t="s">
        <v>13889</v>
      </c>
      <c r="F6567" s="404" t="s">
        <v>3806</v>
      </c>
      <c r="G6567" s="367" t="s">
        <v>5185</v>
      </c>
      <c r="H6567" s="400" t="s">
        <v>5186</v>
      </c>
    </row>
    <row r="6568" spans="2:8" s="41" customFormat="1">
      <c r="B6568" s="403" t="s">
        <v>13900</v>
      </c>
      <c r="C6568" s="404" t="s">
        <v>13901</v>
      </c>
      <c r="D6568" s="404" t="s">
        <v>13888</v>
      </c>
      <c r="E6568" s="404" t="s">
        <v>13889</v>
      </c>
      <c r="F6568" s="404" t="s">
        <v>3806</v>
      </c>
      <c r="G6568" s="367" t="s">
        <v>5107</v>
      </c>
      <c r="H6568" s="400" t="s">
        <v>5108</v>
      </c>
    </row>
    <row r="6569" spans="2:8" s="41" customFormat="1">
      <c r="B6569" s="403" t="s">
        <v>13902</v>
      </c>
      <c r="C6569" s="404" t="s">
        <v>13903</v>
      </c>
      <c r="D6569" s="404" t="s">
        <v>13888</v>
      </c>
      <c r="E6569" s="404" t="s">
        <v>13889</v>
      </c>
      <c r="F6569" s="404" t="s">
        <v>3806</v>
      </c>
      <c r="G6569" s="367" t="s">
        <v>5107</v>
      </c>
      <c r="H6569" s="400" t="s">
        <v>5108</v>
      </c>
    </row>
    <row r="6570" spans="2:8" s="41" customFormat="1">
      <c r="B6570" s="403" t="s">
        <v>13904</v>
      </c>
      <c r="C6570" s="404" t="s">
        <v>13905</v>
      </c>
      <c r="D6570" s="404" t="s">
        <v>13888</v>
      </c>
      <c r="E6570" s="404" t="s">
        <v>13889</v>
      </c>
      <c r="F6570" s="404" t="s">
        <v>3806</v>
      </c>
      <c r="G6570" s="367" t="s">
        <v>5185</v>
      </c>
      <c r="H6570" s="400" t="s">
        <v>5186</v>
      </c>
    </row>
    <row r="6571" spans="2:8" s="41" customFormat="1">
      <c r="B6571" s="403" t="s">
        <v>13906</v>
      </c>
      <c r="C6571" s="404" t="s">
        <v>13907</v>
      </c>
      <c r="D6571" s="404" t="s">
        <v>13888</v>
      </c>
      <c r="E6571" s="404" t="s">
        <v>13889</v>
      </c>
      <c r="F6571" s="404" t="s">
        <v>3806</v>
      </c>
      <c r="G6571" s="367" t="s">
        <v>5107</v>
      </c>
      <c r="H6571" s="400" t="s">
        <v>5108</v>
      </c>
    </row>
    <row r="6572" spans="2:8" s="41" customFormat="1">
      <c r="B6572" s="403" t="s">
        <v>13908</v>
      </c>
      <c r="C6572" s="404" t="s">
        <v>13909</v>
      </c>
      <c r="D6572" s="404" t="s">
        <v>13888</v>
      </c>
      <c r="E6572" s="404" t="s">
        <v>13889</v>
      </c>
      <c r="F6572" s="404" t="s">
        <v>3806</v>
      </c>
      <c r="G6572" s="367" t="s">
        <v>5107</v>
      </c>
      <c r="H6572" s="400" t="s">
        <v>5108</v>
      </c>
    </row>
    <row r="6573" spans="2:8" s="41" customFormat="1">
      <c r="B6573" s="403" t="s">
        <v>13910</v>
      </c>
      <c r="C6573" s="404" t="s">
        <v>13911</v>
      </c>
      <c r="D6573" s="404" t="s">
        <v>13888</v>
      </c>
      <c r="E6573" s="404" t="s">
        <v>13889</v>
      </c>
      <c r="F6573" s="404" t="s">
        <v>3806</v>
      </c>
      <c r="G6573" s="367" t="s">
        <v>5107</v>
      </c>
      <c r="H6573" s="400" t="s">
        <v>5108</v>
      </c>
    </row>
    <row r="6574" spans="2:8" s="41" customFormat="1">
      <c r="B6574" s="403" t="s">
        <v>13912</v>
      </c>
      <c r="C6574" s="404" t="s">
        <v>13913</v>
      </c>
      <c r="D6574" s="404" t="s">
        <v>13888</v>
      </c>
      <c r="E6574" s="404" t="s">
        <v>13889</v>
      </c>
      <c r="F6574" s="404" t="s">
        <v>3806</v>
      </c>
      <c r="G6574" s="367" t="s">
        <v>5107</v>
      </c>
      <c r="H6574" s="400" t="s">
        <v>5108</v>
      </c>
    </row>
    <row r="6575" spans="2:8" s="41" customFormat="1">
      <c r="B6575" s="403" t="s">
        <v>13914</v>
      </c>
      <c r="C6575" s="404" t="s">
        <v>13915</v>
      </c>
      <c r="D6575" s="404" t="s">
        <v>13888</v>
      </c>
      <c r="E6575" s="404" t="s">
        <v>13889</v>
      </c>
      <c r="F6575" s="404" t="s">
        <v>3806</v>
      </c>
      <c r="G6575" s="367" t="s">
        <v>5185</v>
      </c>
      <c r="H6575" s="400" t="s">
        <v>5186</v>
      </c>
    </row>
    <row r="6576" spans="2:8" s="41" customFormat="1">
      <c r="B6576" s="403" t="s">
        <v>13916</v>
      </c>
      <c r="C6576" s="404" t="s">
        <v>13917</v>
      </c>
      <c r="D6576" s="404" t="s">
        <v>13918</v>
      </c>
      <c r="E6576" s="404" t="s">
        <v>13919</v>
      </c>
      <c r="F6576" s="404" t="s">
        <v>3806</v>
      </c>
      <c r="G6576" s="367" t="s">
        <v>5185</v>
      </c>
      <c r="H6576" s="400" t="s">
        <v>5186</v>
      </c>
    </row>
    <row r="6577" spans="2:8" s="41" customFormat="1">
      <c r="B6577" s="403" t="s">
        <v>13920</v>
      </c>
      <c r="C6577" s="404" t="s">
        <v>13921</v>
      </c>
      <c r="D6577" s="404" t="s">
        <v>13918</v>
      </c>
      <c r="E6577" s="404" t="s">
        <v>13919</v>
      </c>
      <c r="F6577" s="404" t="s">
        <v>3806</v>
      </c>
      <c r="G6577" s="367" t="s">
        <v>5185</v>
      </c>
      <c r="H6577" s="400" t="s">
        <v>5186</v>
      </c>
    </row>
    <row r="6578" spans="2:8" s="41" customFormat="1">
      <c r="B6578" s="403" t="s">
        <v>13922</v>
      </c>
      <c r="C6578" s="404" t="s">
        <v>13923</v>
      </c>
      <c r="D6578" s="404" t="s">
        <v>13918</v>
      </c>
      <c r="E6578" s="404" t="s">
        <v>13919</v>
      </c>
      <c r="F6578" s="404" t="s">
        <v>3806</v>
      </c>
      <c r="G6578" s="367" t="s">
        <v>5185</v>
      </c>
      <c r="H6578" s="400" t="s">
        <v>5186</v>
      </c>
    </row>
    <row r="6579" spans="2:8" s="41" customFormat="1">
      <c r="B6579" s="403" t="s">
        <v>13924</v>
      </c>
      <c r="C6579" s="404" t="s">
        <v>13925</v>
      </c>
      <c r="D6579" s="404" t="s">
        <v>13918</v>
      </c>
      <c r="E6579" s="404" t="s">
        <v>13919</v>
      </c>
      <c r="F6579" s="404" t="s">
        <v>3806</v>
      </c>
      <c r="G6579" s="367" t="s">
        <v>5107</v>
      </c>
      <c r="H6579" s="400" t="s">
        <v>5108</v>
      </c>
    </row>
    <row r="6580" spans="2:8" s="41" customFormat="1">
      <c r="B6580" s="403" t="s">
        <v>13926</v>
      </c>
      <c r="C6580" s="404" t="s">
        <v>13927</v>
      </c>
      <c r="D6580" s="404" t="s">
        <v>13918</v>
      </c>
      <c r="E6580" s="404" t="s">
        <v>13919</v>
      </c>
      <c r="F6580" s="404" t="s">
        <v>3806</v>
      </c>
      <c r="G6580" s="367" t="s">
        <v>5185</v>
      </c>
      <c r="H6580" s="400" t="s">
        <v>5186</v>
      </c>
    </row>
    <row r="6581" spans="2:8" s="41" customFormat="1">
      <c r="B6581" s="403" t="s">
        <v>13928</v>
      </c>
      <c r="C6581" s="404" t="s">
        <v>13929</v>
      </c>
      <c r="D6581" s="404" t="s">
        <v>13918</v>
      </c>
      <c r="E6581" s="404" t="s">
        <v>13919</v>
      </c>
      <c r="F6581" s="404" t="s">
        <v>3806</v>
      </c>
      <c r="G6581" s="367" t="s">
        <v>5107</v>
      </c>
      <c r="H6581" s="400" t="s">
        <v>5108</v>
      </c>
    </row>
    <row r="6582" spans="2:8" s="41" customFormat="1">
      <c r="B6582" s="403" t="s">
        <v>13930</v>
      </c>
      <c r="C6582" s="404" t="s">
        <v>13931</v>
      </c>
      <c r="D6582" s="404" t="s">
        <v>13918</v>
      </c>
      <c r="E6582" s="404" t="s">
        <v>13919</v>
      </c>
      <c r="F6582" s="404" t="s">
        <v>3806</v>
      </c>
      <c r="G6582" s="367" t="s">
        <v>5107</v>
      </c>
      <c r="H6582" s="400" t="s">
        <v>5108</v>
      </c>
    </row>
    <row r="6583" spans="2:8" s="41" customFormat="1">
      <c r="B6583" s="403" t="s">
        <v>13932</v>
      </c>
      <c r="C6583" s="404" t="s">
        <v>13933</v>
      </c>
      <c r="D6583" s="404" t="s">
        <v>13918</v>
      </c>
      <c r="E6583" s="404" t="s">
        <v>13919</v>
      </c>
      <c r="F6583" s="404" t="s">
        <v>3806</v>
      </c>
      <c r="G6583" s="367" t="s">
        <v>5185</v>
      </c>
      <c r="H6583" s="400" t="s">
        <v>5186</v>
      </c>
    </row>
    <row r="6584" spans="2:8" s="41" customFormat="1">
      <c r="B6584" s="403" t="s">
        <v>13934</v>
      </c>
      <c r="C6584" s="404" t="s">
        <v>13935</v>
      </c>
      <c r="D6584" s="404" t="s">
        <v>13918</v>
      </c>
      <c r="E6584" s="404" t="s">
        <v>13919</v>
      </c>
      <c r="F6584" s="404" t="s">
        <v>3806</v>
      </c>
      <c r="G6584" s="367" t="s">
        <v>5107</v>
      </c>
      <c r="H6584" s="400" t="s">
        <v>5108</v>
      </c>
    </row>
    <row r="6585" spans="2:8" s="41" customFormat="1">
      <c r="B6585" s="403" t="s">
        <v>13936</v>
      </c>
      <c r="C6585" s="404" t="s">
        <v>13937</v>
      </c>
      <c r="D6585" s="404" t="s">
        <v>13918</v>
      </c>
      <c r="E6585" s="404" t="s">
        <v>13919</v>
      </c>
      <c r="F6585" s="404" t="s">
        <v>3806</v>
      </c>
      <c r="G6585" s="367" t="s">
        <v>5107</v>
      </c>
      <c r="H6585" s="400" t="s">
        <v>5108</v>
      </c>
    </row>
    <row r="6586" spans="2:8" s="41" customFormat="1">
      <c r="B6586" s="403" t="s">
        <v>13938</v>
      </c>
      <c r="C6586" s="404" t="s">
        <v>13939</v>
      </c>
      <c r="D6586" s="404" t="s">
        <v>13918</v>
      </c>
      <c r="E6586" s="404" t="s">
        <v>13919</v>
      </c>
      <c r="F6586" s="404" t="s">
        <v>3806</v>
      </c>
      <c r="G6586" s="367" t="s">
        <v>5185</v>
      </c>
      <c r="H6586" s="400" t="s">
        <v>5186</v>
      </c>
    </row>
    <row r="6587" spans="2:8" s="41" customFormat="1">
      <c r="B6587" s="403" t="s">
        <v>13940</v>
      </c>
      <c r="C6587" s="404" t="s">
        <v>13941</v>
      </c>
      <c r="D6587" s="404" t="s">
        <v>13942</v>
      </c>
      <c r="E6587" s="404" t="s">
        <v>13943</v>
      </c>
      <c r="F6587" s="404" t="s">
        <v>3806</v>
      </c>
      <c r="G6587" s="367" t="s">
        <v>5107</v>
      </c>
      <c r="H6587" s="400" t="s">
        <v>5108</v>
      </c>
    </row>
    <row r="6588" spans="2:8" s="41" customFormat="1">
      <c r="B6588" s="403" t="s">
        <v>13944</v>
      </c>
      <c r="C6588" s="404" t="s">
        <v>13945</v>
      </c>
      <c r="D6588" s="404" t="s">
        <v>13942</v>
      </c>
      <c r="E6588" s="404" t="s">
        <v>13943</v>
      </c>
      <c r="F6588" s="404" t="s">
        <v>3806</v>
      </c>
      <c r="G6588" s="367" t="s">
        <v>5107</v>
      </c>
      <c r="H6588" s="400" t="s">
        <v>5108</v>
      </c>
    </row>
    <row r="6589" spans="2:8" s="41" customFormat="1">
      <c r="B6589" s="403" t="s">
        <v>13946</v>
      </c>
      <c r="C6589" s="404" t="s">
        <v>13947</v>
      </c>
      <c r="D6589" s="404" t="s">
        <v>13942</v>
      </c>
      <c r="E6589" s="404" t="s">
        <v>13943</v>
      </c>
      <c r="F6589" s="404" t="s">
        <v>3806</v>
      </c>
      <c r="G6589" s="367" t="s">
        <v>5107</v>
      </c>
      <c r="H6589" s="400" t="s">
        <v>5108</v>
      </c>
    </row>
    <row r="6590" spans="2:8" s="41" customFormat="1">
      <c r="B6590" s="403" t="s">
        <v>13948</v>
      </c>
      <c r="C6590" s="404" t="s">
        <v>13949</v>
      </c>
      <c r="D6590" s="404" t="s">
        <v>13942</v>
      </c>
      <c r="E6590" s="404" t="s">
        <v>13943</v>
      </c>
      <c r="F6590" s="404" t="s">
        <v>3806</v>
      </c>
      <c r="G6590" s="367" t="s">
        <v>5107</v>
      </c>
      <c r="H6590" s="400" t="s">
        <v>5108</v>
      </c>
    </row>
    <row r="6591" spans="2:8" s="41" customFormat="1">
      <c r="B6591" s="403" t="s">
        <v>13950</v>
      </c>
      <c r="C6591" s="404" t="s">
        <v>13951</v>
      </c>
      <c r="D6591" s="404" t="s">
        <v>13942</v>
      </c>
      <c r="E6591" s="404" t="s">
        <v>13943</v>
      </c>
      <c r="F6591" s="404" t="s">
        <v>3806</v>
      </c>
      <c r="G6591" s="367" t="s">
        <v>5107</v>
      </c>
      <c r="H6591" s="400" t="s">
        <v>5108</v>
      </c>
    </row>
    <row r="6592" spans="2:8" s="41" customFormat="1">
      <c r="B6592" s="403" t="s">
        <v>13952</v>
      </c>
      <c r="C6592" s="404" t="s">
        <v>13953</v>
      </c>
      <c r="D6592" s="404" t="s">
        <v>13942</v>
      </c>
      <c r="E6592" s="404" t="s">
        <v>13943</v>
      </c>
      <c r="F6592" s="404" t="s">
        <v>3806</v>
      </c>
      <c r="G6592" s="367" t="s">
        <v>5107</v>
      </c>
      <c r="H6592" s="400" t="s">
        <v>5108</v>
      </c>
    </row>
    <row r="6593" spans="2:8" s="41" customFormat="1">
      <c r="B6593" s="403" t="s">
        <v>13954</v>
      </c>
      <c r="C6593" s="404" t="s">
        <v>13955</v>
      </c>
      <c r="D6593" s="404" t="s">
        <v>13942</v>
      </c>
      <c r="E6593" s="404" t="s">
        <v>13943</v>
      </c>
      <c r="F6593" s="404" t="s">
        <v>3806</v>
      </c>
      <c r="G6593" s="367" t="s">
        <v>5107</v>
      </c>
      <c r="H6593" s="400" t="s">
        <v>5108</v>
      </c>
    </row>
    <row r="6594" spans="2:8" s="41" customFormat="1">
      <c r="B6594" s="403" t="s">
        <v>13956</v>
      </c>
      <c r="C6594" s="404" t="s">
        <v>13957</v>
      </c>
      <c r="D6594" s="404" t="s">
        <v>13942</v>
      </c>
      <c r="E6594" s="404" t="s">
        <v>13943</v>
      </c>
      <c r="F6594" s="404" t="s">
        <v>3806</v>
      </c>
      <c r="G6594" s="367" t="s">
        <v>5107</v>
      </c>
      <c r="H6594" s="400" t="s">
        <v>5108</v>
      </c>
    </row>
    <row r="6595" spans="2:8" s="41" customFormat="1">
      <c r="B6595" s="403" t="s">
        <v>13958</v>
      </c>
      <c r="C6595" s="404" t="s">
        <v>13959</v>
      </c>
      <c r="D6595" s="404" t="s">
        <v>13942</v>
      </c>
      <c r="E6595" s="404" t="s">
        <v>13943</v>
      </c>
      <c r="F6595" s="404" t="s">
        <v>3806</v>
      </c>
      <c r="G6595" s="367" t="s">
        <v>5107</v>
      </c>
      <c r="H6595" s="400" t="s">
        <v>5108</v>
      </c>
    </row>
    <row r="6596" spans="2:8" s="41" customFormat="1">
      <c r="B6596" s="403" t="s">
        <v>13960</v>
      </c>
      <c r="C6596" s="404" t="s">
        <v>13961</v>
      </c>
      <c r="D6596" s="404" t="s">
        <v>13942</v>
      </c>
      <c r="E6596" s="404" t="s">
        <v>13943</v>
      </c>
      <c r="F6596" s="404" t="s">
        <v>3806</v>
      </c>
      <c r="G6596" s="367" t="s">
        <v>5107</v>
      </c>
      <c r="H6596" s="400" t="s">
        <v>5108</v>
      </c>
    </row>
    <row r="6597" spans="2:8" s="41" customFormat="1">
      <c r="B6597" s="403" t="s">
        <v>13962</v>
      </c>
      <c r="C6597" s="404" t="s">
        <v>13963</v>
      </c>
      <c r="D6597" s="404" t="s">
        <v>13942</v>
      </c>
      <c r="E6597" s="404" t="s">
        <v>13943</v>
      </c>
      <c r="F6597" s="404" t="s">
        <v>3806</v>
      </c>
      <c r="G6597" s="367" t="s">
        <v>5107</v>
      </c>
      <c r="H6597" s="400" t="s">
        <v>5108</v>
      </c>
    </row>
    <row r="6598" spans="2:8" s="41" customFormat="1">
      <c r="B6598" s="403" t="s">
        <v>13964</v>
      </c>
      <c r="C6598" s="404" t="s">
        <v>13965</v>
      </c>
      <c r="D6598" s="404" t="s">
        <v>13942</v>
      </c>
      <c r="E6598" s="404" t="s">
        <v>13943</v>
      </c>
      <c r="F6598" s="404" t="s">
        <v>3806</v>
      </c>
      <c r="G6598" s="367" t="s">
        <v>5107</v>
      </c>
      <c r="H6598" s="400" t="s">
        <v>5108</v>
      </c>
    </row>
    <row r="6599" spans="2:8" s="41" customFormat="1">
      <c r="B6599" s="403" t="s">
        <v>13966</v>
      </c>
      <c r="C6599" s="404" t="s">
        <v>13967</v>
      </c>
      <c r="D6599" s="404" t="s">
        <v>13942</v>
      </c>
      <c r="E6599" s="404" t="s">
        <v>13943</v>
      </c>
      <c r="F6599" s="404" t="s">
        <v>3806</v>
      </c>
      <c r="G6599" s="367" t="s">
        <v>5185</v>
      </c>
      <c r="H6599" s="400" t="s">
        <v>5186</v>
      </c>
    </row>
    <row r="6600" spans="2:8" s="41" customFormat="1">
      <c r="B6600" s="403" t="s">
        <v>13968</v>
      </c>
      <c r="C6600" s="404" t="s">
        <v>13969</v>
      </c>
      <c r="D6600" s="404" t="s">
        <v>13970</v>
      </c>
      <c r="E6600" s="404" t="s">
        <v>13971</v>
      </c>
      <c r="F6600" s="404" t="s">
        <v>3806</v>
      </c>
      <c r="G6600" s="367" t="s">
        <v>5107</v>
      </c>
      <c r="H6600" s="400" t="s">
        <v>5108</v>
      </c>
    </row>
    <row r="6601" spans="2:8" s="41" customFormat="1">
      <c r="B6601" s="403" t="s">
        <v>13972</v>
      </c>
      <c r="C6601" s="404" t="s">
        <v>13973</v>
      </c>
      <c r="D6601" s="404" t="s">
        <v>13970</v>
      </c>
      <c r="E6601" s="404" t="s">
        <v>13971</v>
      </c>
      <c r="F6601" s="404" t="s">
        <v>3806</v>
      </c>
      <c r="G6601" s="367" t="s">
        <v>5107</v>
      </c>
      <c r="H6601" s="400" t="s">
        <v>5108</v>
      </c>
    </row>
    <row r="6602" spans="2:8" s="41" customFormat="1">
      <c r="B6602" s="403" t="s">
        <v>13974</v>
      </c>
      <c r="C6602" s="404" t="s">
        <v>13975</v>
      </c>
      <c r="D6602" s="404" t="s">
        <v>13970</v>
      </c>
      <c r="E6602" s="404" t="s">
        <v>13971</v>
      </c>
      <c r="F6602" s="404" t="s">
        <v>3806</v>
      </c>
      <c r="G6602" s="367" t="s">
        <v>5107</v>
      </c>
      <c r="H6602" s="400" t="s">
        <v>5108</v>
      </c>
    </row>
    <row r="6603" spans="2:8" s="41" customFormat="1">
      <c r="B6603" s="403" t="s">
        <v>13976</v>
      </c>
      <c r="C6603" s="404" t="s">
        <v>13977</v>
      </c>
      <c r="D6603" s="404" t="s">
        <v>13970</v>
      </c>
      <c r="E6603" s="404" t="s">
        <v>13971</v>
      </c>
      <c r="F6603" s="404" t="s">
        <v>3806</v>
      </c>
      <c r="G6603" s="367" t="s">
        <v>5107</v>
      </c>
      <c r="H6603" s="400" t="s">
        <v>5108</v>
      </c>
    </row>
    <row r="6604" spans="2:8" s="41" customFormat="1">
      <c r="B6604" s="403" t="s">
        <v>13978</v>
      </c>
      <c r="C6604" s="404" t="s">
        <v>13979</v>
      </c>
      <c r="D6604" s="404" t="s">
        <v>13970</v>
      </c>
      <c r="E6604" s="404" t="s">
        <v>13971</v>
      </c>
      <c r="F6604" s="404" t="s">
        <v>3806</v>
      </c>
      <c r="G6604" s="367" t="s">
        <v>5107</v>
      </c>
      <c r="H6604" s="400" t="s">
        <v>5108</v>
      </c>
    </row>
    <row r="6605" spans="2:8" s="41" customFormat="1">
      <c r="B6605" s="403" t="s">
        <v>13980</v>
      </c>
      <c r="C6605" s="404" t="s">
        <v>13981</v>
      </c>
      <c r="D6605" s="404" t="s">
        <v>13970</v>
      </c>
      <c r="E6605" s="404" t="s">
        <v>13971</v>
      </c>
      <c r="F6605" s="404" t="s">
        <v>3806</v>
      </c>
      <c r="G6605" s="367" t="s">
        <v>5107</v>
      </c>
      <c r="H6605" s="400" t="s">
        <v>5108</v>
      </c>
    </row>
    <row r="6606" spans="2:8" s="41" customFormat="1">
      <c r="B6606" s="403" t="s">
        <v>13982</v>
      </c>
      <c r="C6606" s="404" t="s">
        <v>13983</v>
      </c>
      <c r="D6606" s="404" t="s">
        <v>13970</v>
      </c>
      <c r="E6606" s="404" t="s">
        <v>13971</v>
      </c>
      <c r="F6606" s="404" t="s">
        <v>3806</v>
      </c>
      <c r="G6606" s="367" t="s">
        <v>5107</v>
      </c>
      <c r="H6606" s="400" t="s">
        <v>5108</v>
      </c>
    </row>
    <row r="6607" spans="2:8" s="41" customFormat="1">
      <c r="B6607" s="403" t="s">
        <v>13984</v>
      </c>
      <c r="C6607" s="404" t="s">
        <v>13985</v>
      </c>
      <c r="D6607" s="404" t="s">
        <v>13970</v>
      </c>
      <c r="E6607" s="404" t="s">
        <v>13971</v>
      </c>
      <c r="F6607" s="404" t="s">
        <v>3806</v>
      </c>
      <c r="G6607" s="367" t="s">
        <v>5107</v>
      </c>
      <c r="H6607" s="400" t="s">
        <v>5108</v>
      </c>
    </row>
    <row r="6608" spans="2:8" s="41" customFormat="1">
      <c r="B6608" s="403" t="s">
        <v>13986</v>
      </c>
      <c r="C6608" s="404" t="s">
        <v>13987</v>
      </c>
      <c r="D6608" s="404" t="s">
        <v>13970</v>
      </c>
      <c r="E6608" s="404" t="s">
        <v>13971</v>
      </c>
      <c r="F6608" s="404" t="s">
        <v>3806</v>
      </c>
      <c r="G6608" s="367" t="s">
        <v>5107</v>
      </c>
      <c r="H6608" s="400" t="s">
        <v>5108</v>
      </c>
    </row>
    <row r="6609" spans="2:8" s="41" customFormat="1">
      <c r="B6609" s="403" t="s">
        <v>13988</v>
      </c>
      <c r="C6609" s="404" t="s">
        <v>13989</v>
      </c>
      <c r="D6609" s="404" t="s">
        <v>13970</v>
      </c>
      <c r="E6609" s="404" t="s">
        <v>13971</v>
      </c>
      <c r="F6609" s="404" t="s">
        <v>3806</v>
      </c>
      <c r="G6609" s="367" t="s">
        <v>5107</v>
      </c>
      <c r="H6609" s="400" t="s">
        <v>5108</v>
      </c>
    </row>
    <row r="6610" spans="2:8" s="41" customFormat="1">
      <c r="B6610" s="403" t="s">
        <v>13990</v>
      </c>
      <c r="C6610" s="404" t="s">
        <v>13991</v>
      </c>
      <c r="D6610" s="404" t="s">
        <v>13970</v>
      </c>
      <c r="E6610" s="404" t="s">
        <v>13971</v>
      </c>
      <c r="F6610" s="404" t="s">
        <v>3806</v>
      </c>
      <c r="G6610" s="367" t="s">
        <v>5107</v>
      </c>
      <c r="H6610" s="400" t="s">
        <v>5108</v>
      </c>
    </row>
    <row r="6611" spans="2:8" s="41" customFormat="1">
      <c r="B6611" s="403" t="s">
        <v>13992</v>
      </c>
      <c r="C6611" s="404" t="s">
        <v>13993</v>
      </c>
      <c r="D6611" s="404" t="s">
        <v>13970</v>
      </c>
      <c r="E6611" s="404" t="s">
        <v>13971</v>
      </c>
      <c r="F6611" s="404" t="s">
        <v>3806</v>
      </c>
      <c r="G6611" s="367" t="s">
        <v>5107</v>
      </c>
      <c r="H6611" s="400" t="s">
        <v>5108</v>
      </c>
    </row>
    <row r="6612" spans="2:8" s="41" customFormat="1">
      <c r="B6612" s="403" t="s">
        <v>13994</v>
      </c>
      <c r="C6612" s="404" t="s">
        <v>13995</v>
      </c>
      <c r="D6612" s="404" t="s">
        <v>13970</v>
      </c>
      <c r="E6612" s="404" t="s">
        <v>13971</v>
      </c>
      <c r="F6612" s="404" t="s">
        <v>3806</v>
      </c>
      <c r="G6612" s="367" t="s">
        <v>5107</v>
      </c>
      <c r="H6612" s="400" t="s">
        <v>5108</v>
      </c>
    </row>
    <row r="6613" spans="2:8" s="41" customFormat="1">
      <c r="B6613" s="403" t="s">
        <v>13996</v>
      </c>
      <c r="C6613" s="404" t="s">
        <v>13997</v>
      </c>
      <c r="D6613" s="404" t="s">
        <v>13970</v>
      </c>
      <c r="E6613" s="404" t="s">
        <v>13971</v>
      </c>
      <c r="F6613" s="404" t="s">
        <v>3806</v>
      </c>
      <c r="G6613" s="367" t="s">
        <v>5107</v>
      </c>
      <c r="H6613" s="400" t="s">
        <v>5108</v>
      </c>
    </row>
    <row r="6614" spans="2:8" s="41" customFormat="1">
      <c r="B6614" s="403" t="s">
        <v>13998</v>
      </c>
      <c r="C6614" s="404" t="s">
        <v>13999</v>
      </c>
      <c r="D6614" s="404" t="s">
        <v>14000</v>
      </c>
      <c r="E6614" s="404" t="s">
        <v>14001</v>
      </c>
      <c r="F6614" s="404" t="s">
        <v>3806</v>
      </c>
      <c r="G6614" s="367" t="s">
        <v>5185</v>
      </c>
      <c r="H6614" s="400" t="s">
        <v>5186</v>
      </c>
    </row>
    <row r="6615" spans="2:8" s="41" customFormat="1">
      <c r="B6615" s="403" t="s">
        <v>14002</v>
      </c>
      <c r="C6615" s="404" t="s">
        <v>14003</v>
      </c>
      <c r="D6615" s="404" t="s">
        <v>14000</v>
      </c>
      <c r="E6615" s="404" t="s">
        <v>14001</v>
      </c>
      <c r="F6615" s="404" t="s">
        <v>3806</v>
      </c>
      <c r="G6615" s="367" t="s">
        <v>5182</v>
      </c>
      <c r="H6615" s="400" t="s">
        <v>5108</v>
      </c>
    </row>
    <row r="6616" spans="2:8" s="41" customFormat="1">
      <c r="B6616" s="403" t="s">
        <v>14004</v>
      </c>
      <c r="C6616" s="404" t="s">
        <v>14005</v>
      </c>
      <c r="D6616" s="404" t="s">
        <v>14000</v>
      </c>
      <c r="E6616" s="404" t="s">
        <v>14001</v>
      </c>
      <c r="F6616" s="404" t="s">
        <v>3806</v>
      </c>
      <c r="G6616" s="367" t="s">
        <v>5182</v>
      </c>
      <c r="H6616" s="400" t="s">
        <v>5108</v>
      </c>
    </row>
    <row r="6617" spans="2:8" s="41" customFormat="1">
      <c r="B6617" s="403" t="s">
        <v>14006</v>
      </c>
      <c r="C6617" s="404" t="s">
        <v>14007</v>
      </c>
      <c r="D6617" s="404" t="s">
        <v>14000</v>
      </c>
      <c r="E6617" s="404" t="s">
        <v>14001</v>
      </c>
      <c r="F6617" s="404" t="s">
        <v>3806</v>
      </c>
      <c r="G6617" s="367" t="s">
        <v>5182</v>
      </c>
      <c r="H6617" s="400" t="s">
        <v>5108</v>
      </c>
    </row>
    <row r="6618" spans="2:8" s="41" customFormat="1">
      <c r="B6618" s="403" t="s">
        <v>14008</v>
      </c>
      <c r="C6618" s="404" t="s">
        <v>14009</v>
      </c>
      <c r="D6618" s="404" t="s">
        <v>14000</v>
      </c>
      <c r="E6618" s="404" t="s">
        <v>14001</v>
      </c>
      <c r="F6618" s="404" t="s">
        <v>3806</v>
      </c>
      <c r="G6618" s="367" t="s">
        <v>5182</v>
      </c>
      <c r="H6618" s="400" t="s">
        <v>5108</v>
      </c>
    </row>
    <row r="6619" spans="2:8" s="41" customFormat="1">
      <c r="B6619" s="403" t="s">
        <v>14010</v>
      </c>
      <c r="C6619" s="404" t="s">
        <v>14011</v>
      </c>
      <c r="D6619" s="404" t="s">
        <v>14000</v>
      </c>
      <c r="E6619" s="404" t="s">
        <v>14001</v>
      </c>
      <c r="F6619" s="404" t="s">
        <v>3806</v>
      </c>
      <c r="G6619" s="367" t="s">
        <v>5185</v>
      </c>
      <c r="H6619" s="400" t="s">
        <v>5186</v>
      </c>
    </row>
    <row r="6620" spans="2:8" s="41" customFormat="1">
      <c r="B6620" s="403" t="s">
        <v>14012</v>
      </c>
      <c r="C6620" s="404" t="s">
        <v>14013</v>
      </c>
      <c r="D6620" s="404" t="s">
        <v>14000</v>
      </c>
      <c r="E6620" s="404" t="s">
        <v>14001</v>
      </c>
      <c r="F6620" s="404" t="s">
        <v>3806</v>
      </c>
      <c r="G6620" s="367" t="s">
        <v>5185</v>
      </c>
      <c r="H6620" s="400" t="s">
        <v>5186</v>
      </c>
    </row>
    <row r="6621" spans="2:8" s="41" customFormat="1">
      <c r="B6621" s="403" t="s">
        <v>14014</v>
      </c>
      <c r="C6621" s="404" t="s">
        <v>14015</v>
      </c>
      <c r="D6621" s="404" t="s">
        <v>14000</v>
      </c>
      <c r="E6621" s="404" t="s">
        <v>14001</v>
      </c>
      <c r="F6621" s="404" t="s">
        <v>3806</v>
      </c>
      <c r="G6621" s="367" t="s">
        <v>5185</v>
      </c>
      <c r="H6621" s="400" t="s">
        <v>5186</v>
      </c>
    </row>
    <row r="6622" spans="2:8" s="41" customFormat="1">
      <c r="B6622" s="403" t="s">
        <v>14016</v>
      </c>
      <c r="C6622" s="404" t="s">
        <v>14017</v>
      </c>
      <c r="D6622" s="404" t="s">
        <v>14000</v>
      </c>
      <c r="E6622" s="404" t="s">
        <v>14001</v>
      </c>
      <c r="F6622" s="404" t="s">
        <v>3806</v>
      </c>
      <c r="G6622" s="367" t="s">
        <v>5185</v>
      </c>
      <c r="H6622" s="400" t="s">
        <v>5186</v>
      </c>
    </row>
    <row r="6623" spans="2:8" s="41" customFormat="1">
      <c r="B6623" s="403" t="s">
        <v>14018</v>
      </c>
      <c r="C6623" s="404" t="s">
        <v>14019</v>
      </c>
      <c r="D6623" s="404" t="s">
        <v>14000</v>
      </c>
      <c r="E6623" s="404" t="s">
        <v>14001</v>
      </c>
      <c r="F6623" s="404" t="s">
        <v>3806</v>
      </c>
      <c r="G6623" s="367" t="s">
        <v>5185</v>
      </c>
      <c r="H6623" s="400" t="s">
        <v>5186</v>
      </c>
    </row>
    <row r="6624" spans="2:8" s="41" customFormat="1">
      <c r="B6624" s="403" t="s">
        <v>14020</v>
      </c>
      <c r="C6624" s="404" t="s">
        <v>14021</v>
      </c>
      <c r="D6624" s="404" t="s">
        <v>14000</v>
      </c>
      <c r="E6624" s="404" t="s">
        <v>14001</v>
      </c>
      <c r="F6624" s="404" t="s">
        <v>3806</v>
      </c>
      <c r="G6624" s="367" t="s">
        <v>5185</v>
      </c>
      <c r="H6624" s="400" t="s">
        <v>5186</v>
      </c>
    </row>
    <row r="6625" spans="2:8" s="41" customFormat="1">
      <c r="B6625" s="403" t="s">
        <v>14022</v>
      </c>
      <c r="C6625" s="404" t="s">
        <v>14023</v>
      </c>
      <c r="D6625" s="404" t="s">
        <v>14000</v>
      </c>
      <c r="E6625" s="404" t="s">
        <v>14001</v>
      </c>
      <c r="F6625" s="404" t="s">
        <v>3806</v>
      </c>
      <c r="G6625" s="367" t="s">
        <v>5185</v>
      </c>
      <c r="H6625" s="400" t="s">
        <v>5186</v>
      </c>
    </row>
    <row r="6626" spans="2:8" s="41" customFormat="1">
      <c r="B6626" s="403" t="s">
        <v>14024</v>
      </c>
      <c r="C6626" s="404" t="s">
        <v>14025</v>
      </c>
      <c r="D6626" s="404" t="s">
        <v>14000</v>
      </c>
      <c r="E6626" s="404" t="s">
        <v>14001</v>
      </c>
      <c r="F6626" s="404" t="s">
        <v>3806</v>
      </c>
      <c r="G6626" s="367" t="s">
        <v>5185</v>
      </c>
      <c r="H6626" s="400" t="s">
        <v>5186</v>
      </c>
    </row>
    <row r="6627" spans="2:8" s="41" customFormat="1">
      <c r="B6627" s="403" t="s">
        <v>14026</v>
      </c>
      <c r="C6627" s="404" t="s">
        <v>14027</v>
      </c>
      <c r="D6627" s="404" t="s">
        <v>14000</v>
      </c>
      <c r="E6627" s="404" t="s">
        <v>14001</v>
      </c>
      <c r="F6627" s="404" t="s">
        <v>3806</v>
      </c>
      <c r="G6627" s="367" t="s">
        <v>5182</v>
      </c>
      <c r="H6627" s="400" t="s">
        <v>5108</v>
      </c>
    </row>
    <row r="6628" spans="2:8" s="41" customFormat="1">
      <c r="B6628" s="403" t="s">
        <v>14028</v>
      </c>
      <c r="C6628" s="404" t="s">
        <v>14029</v>
      </c>
      <c r="D6628" s="404" t="s">
        <v>14000</v>
      </c>
      <c r="E6628" s="404" t="s">
        <v>14001</v>
      </c>
      <c r="F6628" s="404" t="s">
        <v>3806</v>
      </c>
      <c r="G6628" s="367" t="s">
        <v>5182</v>
      </c>
      <c r="H6628" s="400" t="s">
        <v>5108</v>
      </c>
    </row>
    <row r="6629" spans="2:8" s="41" customFormat="1">
      <c r="B6629" s="403" t="s">
        <v>14030</v>
      </c>
      <c r="C6629" s="404" t="s">
        <v>14031</v>
      </c>
      <c r="D6629" s="404" t="s">
        <v>14000</v>
      </c>
      <c r="E6629" s="404" t="s">
        <v>14001</v>
      </c>
      <c r="F6629" s="404" t="s">
        <v>3806</v>
      </c>
      <c r="G6629" s="367" t="s">
        <v>5182</v>
      </c>
      <c r="H6629" s="400" t="s">
        <v>5108</v>
      </c>
    </row>
    <row r="6630" spans="2:8" s="41" customFormat="1">
      <c r="B6630" s="403" t="s">
        <v>14032</v>
      </c>
      <c r="C6630" s="404" t="s">
        <v>14033</v>
      </c>
      <c r="D6630" s="404" t="s">
        <v>14000</v>
      </c>
      <c r="E6630" s="404" t="s">
        <v>14001</v>
      </c>
      <c r="F6630" s="404" t="s">
        <v>3806</v>
      </c>
      <c r="G6630" s="367" t="s">
        <v>5182</v>
      </c>
      <c r="H6630" s="400" t="s">
        <v>5108</v>
      </c>
    </row>
    <row r="6631" spans="2:8" s="41" customFormat="1">
      <c r="B6631" s="403" t="s">
        <v>14034</v>
      </c>
      <c r="C6631" s="404" t="s">
        <v>14035</v>
      </c>
      <c r="D6631" s="404" t="s">
        <v>14000</v>
      </c>
      <c r="E6631" s="404" t="s">
        <v>14001</v>
      </c>
      <c r="F6631" s="404" t="s">
        <v>3806</v>
      </c>
      <c r="G6631" s="367" t="s">
        <v>5185</v>
      </c>
      <c r="H6631" s="400" t="s">
        <v>5186</v>
      </c>
    </row>
    <row r="6632" spans="2:8" s="41" customFormat="1">
      <c r="B6632" s="403" t="s">
        <v>14036</v>
      </c>
      <c r="C6632" s="404" t="s">
        <v>14037</v>
      </c>
      <c r="D6632" s="404" t="s">
        <v>14000</v>
      </c>
      <c r="E6632" s="404" t="s">
        <v>14001</v>
      </c>
      <c r="F6632" s="404" t="s">
        <v>3806</v>
      </c>
      <c r="G6632" s="367" t="s">
        <v>5185</v>
      </c>
      <c r="H6632" s="400" t="s">
        <v>5186</v>
      </c>
    </row>
    <row r="6633" spans="2:8" s="41" customFormat="1">
      <c r="B6633" s="403" t="s">
        <v>14038</v>
      </c>
      <c r="C6633" s="404" t="s">
        <v>14039</v>
      </c>
      <c r="D6633" s="404" t="s">
        <v>14040</v>
      </c>
      <c r="E6633" s="404" t="s">
        <v>14041</v>
      </c>
      <c r="F6633" s="404" t="s">
        <v>3806</v>
      </c>
      <c r="G6633" s="367" t="s">
        <v>5185</v>
      </c>
      <c r="H6633" s="400" t="s">
        <v>5186</v>
      </c>
    </row>
    <row r="6634" spans="2:8" s="41" customFormat="1">
      <c r="B6634" s="403" t="s">
        <v>14042</v>
      </c>
      <c r="C6634" s="404" t="s">
        <v>14043</v>
      </c>
      <c r="D6634" s="404" t="s">
        <v>14040</v>
      </c>
      <c r="E6634" s="404" t="s">
        <v>14041</v>
      </c>
      <c r="F6634" s="404" t="s">
        <v>3806</v>
      </c>
      <c r="G6634" s="367" t="s">
        <v>5107</v>
      </c>
      <c r="H6634" s="400" t="s">
        <v>5108</v>
      </c>
    </row>
    <row r="6635" spans="2:8" s="41" customFormat="1">
      <c r="B6635" s="403" t="s">
        <v>14044</v>
      </c>
      <c r="C6635" s="404" t="s">
        <v>14045</v>
      </c>
      <c r="D6635" s="404" t="s">
        <v>14040</v>
      </c>
      <c r="E6635" s="404" t="s">
        <v>14041</v>
      </c>
      <c r="F6635" s="404" t="s">
        <v>3806</v>
      </c>
      <c r="G6635" s="367" t="s">
        <v>5107</v>
      </c>
      <c r="H6635" s="400" t="s">
        <v>5108</v>
      </c>
    </row>
    <row r="6636" spans="2:8" s="41" customFormat="1">
      <c r="B6636" s="403" t="s">
        <v>14046</v>
      </c>
      <c r="C6636" s="404" t="s">
        <v>14047</v>
      </c>
      <c r="D6636" s="404" t="s">
        <v>14040</v>
      </c>
      <c r="E6636" s="404" t="s">
        <v>14041</v>
      </c>
      <c r="F6636" s="404" t="s">
        <v>3806</v>
      </c>
      <c r="G6636" s="367" t="s">
        <v>5107</v>
      </c>
      <c r="H6636" s="400" t="s">
        <v>5108</v>
      </c>
    </row>
    <row r="6637" spans="2:8" s="41" customFormat="1">
      <c r="B6637" s="403" t="s">
        <v>14048</v>
      </c>
      <c r="C6637" s="404" t="s">
        <v>14049</v>
      </c>
      <c r="D6637" s="404" t="s">
        <v>14040</v>
      </c>
      <c r="E6637" s="404" t="s">
        <v>14041</v>
      </c>
      <c r="F6637" s="404" t="s">
        <v>3806</v>
      </c>
      <c r="G6637" s="367" t="s">
        <v>5185</v>
      </c>
      <c r="H6637" s="400" t="s">
        <v>5186</v>
      </c>
    </row>
    <row r="6638" spans="2:8" s="41" customFormat="1">
      <c r="B6638" s="403" t="s">
        <v>14050</v>
      </c>
      <c r="C6638" s="404" t="s">
        <v>14051</v>
      </c>
      <c r="D6638" s="404" t="s">
        <v>14040</v>
      </c>
      <c r="E6638" s="404" t="s">
        <v>14041</v>
      </c>
      <c r="F6638" s="404" t="s">
        <v>3806</v>
      </c>
      <c r="G6638" s="367" t="s">
        <v>5107</v>
      </c>
      <c r="H6638" s="400" t="s">
        <v>5108</v>
      </c>
    </row>
    <row r="6639" spans="2:8" s="41" customFormat="1">
      <c r="B6639" s="403" t="s">
        <v>14052</v>
      </c>
      <c r="C6639" s="404" t="s">
        <v>14053</v>
      </c>
      <c r="D6639" s="404" t="s">
        <v>14040</v>
      </c>
      <c r="E6639" s="404" t="s">
        <v>14041</v>
      </c>
      <c r="F6639" s="404" t="s">
        <v>3806</v>
      </c>
      <c r="G6639" s="367" t="s">
        <v>5107</v>
      </c>
      <c r="H6639" s="400" t="s">
        <v>5108</v>
      </c>
    </row>
    <row r="6640" spans="2:8" s="41" customFormat="1">
      <c r="B6640" s="403" t="s">
        <v>14054</v>
      </c>
      <c r="C6640" s="404" t="s">
        <v>14055</v>
      </c>
      <c r="D6640" s="404" t="s">
        <v>14040</v>
      </c>
      <c r="E6640" s="404" t="s">
        <v>14041</v>
      </c>
      <c r="F6640" s="404" t="s">
        <v>3806</v>
      </c>
      <c r="G6640" s="367" t="s">
        <v>5107</v>
      </c>
      <c r="H6640" s="400" t="s">
        <v>5108</v>
      </c>
    </row>
    <row r="6641" spans="2:8" s="41" customFormat="1">
      <c r="B6641" s="403" t="s">
        <v>14056</v>
      </c>
      <c r="C6641" s="404" t="s">
        <v>14057</v>
      </c>
      <c r="D6641" s="404" t="s">
        <v>14040</v>
      </c>
      <c r="E6641" s="404" t="s">
        <v>14041</v>
      </c>
      <c r="F6641" s="404" t="s">
        <v>3806</v>
      </c>
      <c r="G6641" s="367" t="s">
        <v>5107</v>
      </c>
      <c r="H6641" s="400" t="s">
        <v>5108</v>
      </c>
    </row>
    <row r="6642" spans="2:8" s="41" customFormat="1">
      <c r="B6642" s="403" t="s">
        <v>14058</v>
      </c>
      <c r="C6642" s="404" t="s">
        <v>14059</v>
      </c>
      <c r="D6642" s="404" t="s">
        <v>14040</v>
      </c>
      <c r="E6642" s="404" t="s">
        <v>14041</v>
      </c>
      <c r="F6642" s="404" t="s">
        <v>3806</v>
      </c>
      <c r="G6642" s="367" t="s">
        <v>5107</v>
      </c>
      <c r="H6642" s="400" t="s">
        <v>5108</v>
      </c>
    </row>
    <row r="6643" spans="2:8" s="41" customFormat="1">
      <c r="B6643" s="403" t="s">
        <v>14060</v>
      </c>
      <c r="C6643" s="404" t="s">
        <v>14061</v>
      </c>
      <c r="D6643" s="404" t="s">
        <v>14040</v>
      </c>
      <c r="E6643" s="404" t="s">
        <v>14041</v>
      </c>
      <c r="F6643" s="404" t="s">
        <v>3806</v>
      </c>
      <c r="G6643" s="367" t="s">
        <v>5185</v>
      </c>
      <c r="H6643" s="400" t="s">
        <v>5186</v>
      </c>
    </row>
    <row r="6644" spans="2:8" s="41" customFormat="1">
      <c r="B6644" s="403" t="s">
        <v>14062</v>
      </c>
      <c r="C6644" s="404" t="s">
        <v>14063</v>
      </c>
      <c r="D6644" s="404" t="s">
        <v>14040</v>
      </c>
      <c r="E6644" s="404" t="s">
        <v>14041</v>
      </c>
      <c r="F6644" s="404" t="s">
        <v>3806</v>
      </c>
      <c r="G6644" s="367" t="s">
        <v>5185</v>
      </c>
      <c r="H6644" s="400" t="s">
        <v>5186</v>
      </c>
    </row>
    <row r="6645" spans="2:8" s="41" customFormat="1">
      <c r="B6645" s="403" t="s">
        <v>14064</v>
      </c>
      <c r="C6645" s="404" t="s">
        <v>14065</v>
      </c>
      <c r="D6645" s="404" t="s">
        <v>14040</v>
      </c>
      <c r="E6645" s="404" t="s">
        <v>14041</v>
      </c>
      <c r="F6645" s="404" t="s">
        <v>3806</v>
      </c>
      <c r="G6645" s="367" t="s">
        <v>5185</v>
      </c>
      <c r="H6645" s="400" t="s">
        <v>5186</v>
      </c>
    </row>
    <row r="6646" spans="2:8" s="41" customFormat="1">
      <c r="B6646" s="403" t="s">
        <v>14066</v>
      </c>
      <c r="C6646" s="404" t="s">
        <v>14067</v>
      </c>
      <c r="D6646" s="404" t="s">
        <v>14040</v>
      </c>
      <c r="E6646" s="404" t="s">
        <v>14041</v>
      </c>
      <c r="F6646" s="404" t="s">
        <v>3806</v>
      </c>
      <c r="G6646" s="367" t="s">
        <v>5185</v>
      </c>
      <c r="H6646" s="400" t="s">
        <v>5186</v>
      </c>
    </row>
    <row r="6647" spans="2:8" s="41" customFormat="1">
      <c r="B6647" s="403" t="s">
        <v>14068</v>
      </c>
      <c r="C6647" s="404" t="s">
        <v>14069</v>
      </c>
      <c r="D6647" s="404" t="s">
        <v>14070</v>
      </c>
      <c r="E6647" s="404" t="s">
        <v>14071</v>
      </c>
      <c r="F6647" s="404" t="s">
        <v>6131</v>
      </c>
      <c r="G6647" s="367" t="s">
        <v>5185</v>
      </c>
      <c r="H6647" s="400" t="s">
        <v>5186</v>
      </c>
    </row>
    <row r="6648" spans="2:8" s="41" customFormat="1">
      <c r="B6648" s="403" t="s">
        <v>14072</v>
      </c>
      <c r="C6648" s="404" t="s">
        <v>14073</v>
      </c>
      <c r="D6648" s="404" t="s">
        <v>383</v>
      </c>
      <c r="E6648" s="404" t="s">
        <v>384</v>
      </c>
      <c r="F6648" s="404" t="s">
        <v>123</v>
      </c>
      <c r="G6648" s="367" t="s">
        <v>130</v>
      </c>
      <c r="H6648" s="400" t="s">
        <v>125</v>
      </c>
    </row>
    <row r="6649" spans="2:8" s="41" customFormat="1">
      <c r="B6649" s="403" t="s">
        <v>14074</v>
      </c>
      <c r="C6649" s="404" t="s">
        <v>14075</v>
      </c>
      <c r="D6649" s="404" t="s">
        <v>1432</v>
      </c>
      <c r="E6649" s="404" t="s">
        <v>1433</v>
      </c>
      <c r="F6649" s="404" t="s">
        <v>123</v>
      </c>
      <c r="G6649" s="367" t="s">
        <v>459</v>
      </c>
      <c r="H6649" s="400" t="s">
        <v>125</v>
      </c>
    </row>
    <row r="6650" spans="2:8" s="41" customFormat="1">
      <c r="B6650" s="403" t="s">
        <v>14076</v>
      </c>
      <c r="C6650" s="404" t="s">
        <v>14077</v>
      </c>
      <c r="D6650" s="404" t="s">
        <v>1432</v>
      </c>
      <c r="E6650" s="404" t="s">
        <v>1433</v>
      </c>
      <c r="F6650" s="404" t="s">
        <v>123</v>
      </c>
      <c r="G6650" s="367" t="s">
        <v>459</v>
      </c>
      <c r="H6650" s="400" t="s">
        <v>125</v>
      </c>
    </row>
    <row r="6651" spans="2:8" s="41" customFormat="1">
      <c r="B6651" s="403" t="s">
        <v>14078</v>
      </c>
      <c r="C6651" s="404" t="s">
        <v>14079</v>
      </c>
      <c r="D6651" s="404" t="s">
        <v>257</v>
      </c>
      <c r="E6651" s="404" t="s">
        <v>258</v>
      </c>
      <c r="F6651" s="404" t="s">
        <v>123</v>
      </c>
      <c r="G6651" s="367" t="s">
        <v>130</v>
      </c>
      <c r="H6651" s="400" t="s">
        <v>125</v>
      </c>
    </row>
    <row r="6652" spans="2:8" s="41" customFormat="1">
      <c r="B6652" s="403" t="s">
        <v>14080</v>
      </c>
      <c r="C6652" s="404" t="s">
        <v>14081</v>
      </c>
      <c r="D6652" s="404" t="s">
        <v>754</v>
      </c>
      <c r="E6652" s="404" t="s">
        <v>755</v>
      </c>
      <c r="F6652" s="404" t="s">
        <v>123</v>
      </c>
      <c r="G6652" s="367" t="s">
        <v>130</v>
      </c>
      <c r="H6652" s="400" t="s">
        <v>125</v>
      </c>
    </row>
    <row r="6653" spans="2:8" s="41" customFormat="1">
      <c r="B6653" s="403" t="s">
        <v>14082</v>
      </c>
      <c r="C6653" s="404" t="s">
        <v>14083</v>
      </c>
      <c r="D6653" s="404" t="s">
        <v>383</v>
      </c>
      <c r="E6653" s="404" t="s">
        <v>384</v>
      </c>
      <c r="F6653" s="404" t="s">
        <v>123</v>
      </c>
      <c r="G6653" s="367" t="s">
        <v>130</v>
      </c>
      <c r="H6653" s="400" t="s">
        <v>125</v>
      </c>
    </row>
    <row r="6654" spans="2:8" s="41" customFormat="1">
      <c r="B6654" s="403" t="s">
        <v>14084</v>
      </c>
      <c r="C6654" s="404" t="s">
        <v>14085</v>
      </c>
      <c r="D6654" s="404" t="s">
        <v>516</v>
      </c>
      <c r="E6654" s="404" t="s">
        <v>517</v>
      </c>
      <c r="F6654" s="404" t="s">
        <v>123</v>
      </c>
      <c r="G6654" s="367" t="s">
        <v>130</v>
      </c>
      <c r="H6654" s="400" t="s">
        <v>125</v>
      </c>
    </row>
    <row r="6655" spans="2:8" s="41" customFormat="1">
      <c r="B6655" s="403" t="s">
        <v>14086</v>
      </c>
      <c r="C6655" s="404" t="s">
        <v>14087</v>
      </c>
      <c r="D6655" s="404" t="s">
        <v>383</v>
      </c>
      <c r="E6655" s="404" t="s">
        <v>384</v>
      </c>
      <c r="F6655" s="404" t="s">
        <v>123</v>
      </c>
      <c r="G6655" s="367" t="s">
        <v>130</v>
      </c>
      <c r="H6655" s="400" t="s">
        <v>125</v>
      </c>
    </row>
    <row r="6656" spans="2:8" s="41" customFormat="1">
      <c r="B6656" s="403" t="s">
        <v>14088</v>
      </c>
      <c r="C6656" s="404" t="s">
        <v>14089</v>
      </c>
      <c r="D6656" s="404" t="s">
        <v>13326</v>
      </c>
      <c r="E6656" s="404" t="s">
        <v>13327</v>
      </c>
      <c r="F6656" s="404" t="s">
        <v>123</v>
      </c>
      <c r="G6656" s="367" t="s">
        <v>5185</v>
      </c>
      <c r="H6656" s="400" t="s">
        <v>5186</v>
      </c>
    </row>
    <row r="6657" spans="2:8" s="41" customFormat="1">
      <c r="B6657" s="403" t="s">
        <v>14090</v>
      </c>
      <c r="C6657" s="404" t="s">
        <v>14091</v>
      </c>
      <c r="D6657" s="404" t="s">
        <v>604</v>
      </c>
      <c r="E6657" s="404" t="s">
        <v>605</v>
      </c>
      <c r="F6657" s="404" t="s">
        <v>123</v>
      </c>
      <c r="G6657" s="367" t="s">
        <v>130</v>
      </c>
      <c r="H6657" s="400" t="s">
        <v>125</v>
      </c>
    </row>
    <row r="6658" spans="2:8" s="41" customFormat="1">
      <c r="B6658" s="403" t="s">
        <v>14092</v>
      </c>
      <c r="C6658" s="404" t="s">
        <v>14093</v>
      </c>
      <c r="D6658" s="404" t="s">
        <v>1172</v>
      </c>
      <c r="E6658" s="404" t="s">
        <v>1173</v>
      </c>
      <c r="F6658" s="404" t="s">
        <v>123</v>
      </c>
      <c r="G6658" s="367" t="s">
        <v>130</v>
      </c>
      <c r="H6658" s="400" t="s">
        <v>125</v>
      </c>
    </row>
    <row r="6659" spans="2:8" s="41" customFormat="1">
      <c r="B6659" s="403" t="s">
        <v>14094</v>
      </c>
      <c r="C6659" s="404" t="s">
        <v>14095</v>
      </c>
      <c r="D6659" s="404" t="s">
        <v>682</v>
      </c>
      <c r="E6659" s="404" t="s">
        <v>683</v>
      </c>
      <c r="F6659" s="404" t="s">
        <v>123</v>
      </c>
      <c r="G6659" s="367" t="s">
        <v>130</v>
      </c>
      <c r="H6659" s="400" t="s">
        <v>125</v>
      </c>
    </row>
    <row r="6660" spans="2:8" s="41" customFormat="1">
      <c r="B6660" s="403" t="s">
        <v>14096</v>
      </c>
      <c r="C6660" s="404" t="s">
        <v>14097</v>
      </c>
      <c r="D6660" s="404" t="s">
        <v>916</v>
      </c>
      <c r="E6660" s="404" t="s">
        <v>917</v>
      </c>
      <c r="F6660" s="404" t="s">
        <v>123</v>
      </c>
      <c r="G6660" s="367" t="s">
        <v>459</v>
      </c>
      <c r="H6660" s="400" t="s">
        <v>125</v>
      </c>
    </row>
    <row r="6661" spans="2:8" s="41" customFormat="1">
      <c r="B6661" s="403" t="s">
        <v>14098</v>
      </c>
      <c r="C6661" s="404" t="s">
        <v>14099</v>
      </c>
      <c r="D6661" s="404" t="s">
        <v>988</v>
      </c>
      <c r="E6661" s="404" t="s">
        <v>989</v>
      </c>
      <c r="F6661" s="404" t="s">
        <v>123</v>
      </c>
      <c r="G6661" s="367" t="s">
        <v>130</v>
      </c>
      <c r="H6661" s="400" t="s">
        <v>125</v>
      </c>
    </row>
    <row r="6662" spans="2:8" s="41" customFormat="1">
      <c r="B6662" s="403" t="s">
        <v>14100</v>
      </c>
      <c r="C6662" s="404" t="s">
        <v>14101</v>
      </c>
      <c r="D6662" s="404" t="s">
        <v>1108</v>
      </c>
      <c r="E6662" s="404" t="s">
        <v>1109</v>
      </c>
      <c r="F6662" s="404" t="s">
        <v>123</v>
      </c>
      <c r="G6662" s="367" t="s">
        <v>130</v>
      </c>
      <c r="H6662" s="400" t="s">
        <v>125</v>
      </c>
    </row>
    <row r="6663" spans="2:8" s="41" customFormat="1">
      <c r="B6663" s="403" t="s">
        <v>14102</v>
      </c>
      <c r="C6663" s="404" t="s">
        <v>14103</v>
      </c>
      <c r="D6663" s="404" t="s">
        <v>1432</v>
      </c>
      <c r="E6663" s="404" t="s">
        <v>1433</v>
      </c>
      <c r="F6663" s="404" t="s">
        <v>123</v>
      </c>
      <c r="G6663" s="367" t="s">
        <v>459</v>
      </c>
      <c r="H6663" s="400" t="s">
        <v>125</v>
      </c>
    </row>
    <row r="6664" spans="2:8" s="41" customFormat="1">
      <c r="B6664" s="403" t="s">
        <v>14104</v>
      </c>
      <c r="C6664" s="404" t="s">
        <v>14105</v>
      </c>
      <c r="D6664" s="404" t="s">
        <v>128</v>
      </c>
      <c r="E6664" s="404" t="s">
        <v>129</v>
      </c>
      <c r="F6664" s="404" t="s">
        <v>123</v>
      </c>
      <c r="G6664" s="367" t="s">
        <v>130</v>
      </c>
      <c r="H6664" s="400" t="s">
        <v>125</v>
      </c>
    </row>
    <row r="6665" spans="2:8" s="41" customFormat="1">
      <c r="B6665" s="403" t="s">
        <v>14106</v>
      </c>
      <c r="C6665" s="404" t="s">
        <v>14107</v>
      </c>
      <c r="D6665" s="404" t="s">
        <v>1628</v>
      </c>
      <c r="E6665" s="404" t="s">
        <v>1629</v>
      </c>
      <c r="F6665" s="404" t="s">
        <v>123</v>
      </c>
      <c r="G6665" s="367" t="s">
        <v>130</v>
      </c>
      <c r="H6665" s="400" t="s">
        <v>125</v>
      </c>
    </row>
    <row r="6666" spans="2:8" s="41" customFormat="1">
      <c r="B6666" s="403" t="s">
        <v>14108</v>
      </c>
      <c r="C6666" s="404" t="s">
        <v>14109</v>
      </c>
      <c r="D6666" s="404" t="s">
        <v>1362</v>
      </c>
      <c r="E6666" s="404" t="s">
        <v>1363</v>
      </c>
      <c r="F6666" s="404" t="s">
        <v>123</v>
      </c>
      <c r="G6666" s="367" t="s">
        <v>459</v>
      </c>
      <c r="H6666" s="400" t="s">
        <v>125</v>
      </c>
    </row>
    <row r="6667" spans="2:8" s="41" customFormat="1">
      <c r="B6667" s="403" t="s">
        <v>14110</v>
      </c>
      <c r="C6667" s="404" t="s">
        <v>14111</v>
      </c>
      <c r="D6667" s="404" t="s">
        <v>1734</v>
      </c>
      <c r="E6667" s="404" t="s">
        <v>1735</v>
      </c>
      <c r="F6667" s="404" t="s">
        <v>123</v>
      </c>
      <c r="G6667" s="367" t="s">
        <v>459</v>
      </c>
      <c r="H6667" s="400" t="s">
        <v>125</v>
      </c>
    </row>
    <row r="6668" spans="2:8" s="41" customFormat="1">
      <c r="B6668" s="403" t="s">
        <v>14112</v>
      </c>
      <c r="C6668" s="404" t="s">
        <v>14113</v>
      </c>
      <c r="D6668" s="404" t="s">
        <v>3377</v>
      </c>
      <c r="E6668" s="404" t="s">
        <v>3378</v>
      </c>
      <c r="F6668" s="404" t="s">
        <v>3168</v>
      </c>
      <c r="G6668" s="367" t="s">
        <v>2217</v>
      </c>
      <c r="H6668" s="400" t="s">
        <v>2098</v>
      </c>
    </row>
    <row r="6669" spans="2:8" s="41" customFormat="1">
      <c r="B6669" s="403" t="s">
        <v>14114</v>
      </c>
      <c r="C6669" s="404" t="s">
        <v>14115</v>
      </c>
      <c r="D6669" s="404" t="s">
        <v>8436</v>
      </c>
      <c r="E6669" s="404" t="s">
        <v>8437</v>
      </c>
      <c r="F6669" s="404" t="s">
        <v>5750</v>
      </c>
      <c r="G6669" s="367" t="s">
        <v>5185</v>
      </c>
      <c r="H6669" s="400" t="s">
        <v>5186</v>
      </c>
    </row>
    <row r="6670" spans="2:8" s="41" customFormat="1">
      <c r="B6670" s="403" t="s">
        <v>14116</v>
      </c>
      <c r="C6670" s="404" t="s">
        <v>14117</v>
      </c>
      <c r="D6670" s="404" t="s">
        <v>4053</v>
      </c>
      <c r="E6670" s="404" t="s">
        <v>4054</v>
      </c>
      <c r="F6670" s="404" t="s">
        <v>3806</v>
      </c>
      <c r="G6670" s="367" t="s">
        <v>2097</v>
      </c>
      <c r="H6670" s="400" t="s">
        <v>2098</v>
      </c>
    </row>
    <row r="6671" spans="2:8" s="41" customFormat="1">
      <c r="B6671" s="403" t="s">
        <v>14118</v>
      </c>
      <c r="C6671" s="404" t="s">
        <v>14119</v>
      </c>
      <c r="D6671" s="404" t="s">
        <v>13424</v>
      </c>
      <c r="E6671" s="404" t="s">
        <v>13425</v>
      </c>
      <c r="F6671" s="404" t="s">
        <v>3806</v>
      </c>
      <c r="G6671" s="367" t="s">
        <v>5133</v>
      </c>
      <c r="H6671" s="400" t="s">
        <v>5108</v>
      </c>
    </row>
    <row r="6672" spans="2:8" s="41" customFormat="1">
      <c r="B6672" s="403" t="s">
        <v>14120</v>
      </c>
      <c r="C6672" s="404" t="s">
        <v>14121</v>
      </c>
      <c r="D6672" s="404" t="s">
        <v>3804</v>
      </c>
      <c r="E6672" s="404" t="s">
        <v>3805</v>
      </c>
      <c r="F6672" s="404" t="s">
        <v>3806</v>
      </c>
      <c r="G6672" s="367" t="s">
        <v>2217</v>
      </c>
      <c r="H6672" s="400" t="s">
        <v>2098</v>
      </c>
    </row>
    <row r="6673" spans="2:8" s="41" customFormat="1">
      <c r="B6673" s="403" t="s">
        <v>14122</v>
      </c>
      <c r="C6673" s="404" t="s">
        <v>14123</v>
      </c>
      <c r="D6673" s="404" t="s">
        <v>4301</v>
      </c>
      <c r="E6673" s="404" t="s">
        <v>4302</v>
      </c>
      <c r="F6673" s="404" t="s">
        <v>3806</v>
      </c>
      <c r="G6673" s="367" t="s">
        <v>2097</v>
      </c>
      <c r="H6673" s="400" t="s">
        <v>2098</v>
      </c>
    </row>
    <row r="6674" spans="2:8" s="41" customFormat="1">
      <c r="B6674" s="403" t="s">
        <v>14124</v>
      </c>
      <c r="C6674" s="404" t="s">
        <v>14125</v>
      </c>
      <c r="D6674" s="404" t="s">
        <v>3804</v>
      </c>
      <c r="E6674" s="404" t="s">
        <v>3805</v>
      </c>
      <c r="F6674" s="404" t="s">
        <v>3806</v>
      </c>
      <c r="G6674" s="367" t="s">
        <v>2217</v>
      </c>
      <c r="H6674" s="400" t="s">
        <v>2098</v>
      </c>
    </row>
    <row r="6675" spans="2:8" s="41" customFormat="1">
      <c r="B6675" s="403" t="s">
        <v>14126</v>
      </c>
      <c r="C6675" s="404" t="s">
        <v>14127</v>
      </c>
      <c r="D6675" s="404" t="s">
        <v>4225</v>
      </c>
      <c r="E6675" s="404" t="s">
        <v>4226</v>
      </c>
      <c r="F6675" s="404" t="s">
        <v>3806</v>
      </c>
      <c r="G6675" s="367" t="s">
        <v>2097</v>
      </c>
      <c r="H6675" s="400" t="s">
        <v>2098</v>
      </c>
    </row>
    <row r="6676" spans="2:8" s="41" customFormat="1">
      <c r="B6676" s="403" t="s">
        <v>14128</v>
      </c>
      <c r="C6676" s="404" t="s">
        <v>14129</v>
      </c>
      <c r="D6676" s="404" t="s">
        <v>5131</v>
      </c>
      <c r="E6676" s="404" t="s">
        <v>5132</v>
      </c>
      <c r="F6676" s="404" t="s">
        <v>3511</v>
      </c>
      <c r="G6676" s="367" t="s">
        <v>5133</v>
      </c>
      <c r="H6676" s="400" t="s">
        <v>5108</v>
      </c>
    </row>
    <row r="6677" spans="2:8" s="41" customFormat="1">
      <c r="B6677" s="403" t="s">
        <v>14130</v>
      </c>
      <c r="C6677" s="404" t="s">
        <v>14131</v>
      </c>
      <c r="D6677" s="404" t="s">
        <v>5170</v>
      </c>
      <c r="E6677" s="404" t="s">
        <v>5171</v>
      </c>
      <c r="F6677" s="404" t="s">
        <v>3511</v>
      </c>
      <c r="G6677" s="367" t="s">
        <v>5133</v>
      </c>
      <c r="H6677" s="400" t="s">
        <v>5108</v>
      </c>
    </row>
    <row r="6678" spans="2:8" s="41" customFormat="1">
      <c r="B6678" s="403" t="s">
        <v>14132</v>
      </c>
      <c r="C6678" s="404" t="s">
        <v>14133</v>
      </c>
      <c r="D6678" s="404" t="s">
        <v>5456</v>
      </c>
      <c r="E6678" s="404" t="s">
        <v>5457</v>
      </c>
      <c r="F6678" s="404" t="s">
        <v>3168</v>
      </c>
      <c r="G6678" s="367" t="s">
        <v>5133</v>
      </c>
      <c r="H6678" s="400" t="s">
        <v>5108</v>
      </c>
    </row>
    <row r="6679" spans="2:8" s="41" customFormat="1">
      <c r="B6679" s="403" t="s">
        <v>14134</v>
      </c>
      <c r="C6679" s="404" t="s">
        <v>14135</v>
      </c>
      <c r="D6679" s="404" t="s">
        <v>5520</v>
      </c>
      <c r="E6679" s="404" t="s">
        <v>5521</v>
      </c>
      <c r="F6679" s="404" t="s">
        <v>3168</v>
      </c>
      <c r="G6679" s="367" t="s">
        <v>5133</v>
      </c>
      <c r="H6679" s="400" t="s">
        <v>5108</v>
      </c>
    </row>
    <row r="6680" spans="2:8" s="41" customFormat="1">
      <c r="B6680" s="403" t="s">
        <v>14136</v>
      </c>
      <c r="C6680" s="404" t="s">
        <v>14137</v>
      </c>
      <c r="D6680" s="404" t="s">
        <v>5813</v>
      </c>
      <c r="E6680" s="404" t="s">
        <v>5814</v>
      </c>
      <c r="F6680" s="404" t="s">
        <v>5750</v>
      </c>
      <c r="G6680" s="367" t="s">
        <v>5133</v>
      </c>
      <c r="H6680" s="400" t="s">
        <v>5108</v>
      </c>
    </row>
    <row r="6681" spans="2:8" s="41" customFormat="1">
      <c r="B6681" s="403" t="s">
        <v>14138</v>
      </c>
      <c r="C6681" s="404" t="s">
        <v>14139</v>
      </c>
      <c r="D6681" s="404" t="s">
        <v>11092</v>
      </c>
      <c r="E6681" s="404" t="s">
        <v>11093</v>
      </c>
      <c r="F6681" s="404" t="s">
        <v>5750</v>
      </c>
      <c r="G6681" s="367" t="s">
        <v>5185</v>
      </c>
      <c r="H6681" s="400" t="s">
        <v>5186</v>
      </c>
    </row>
    <row r="6682" spans="2:8" s="41" customFormat="1">
      <c r="B6682" s="403" t="s">
        <v>14140</v>
      </c>
      <c r="C6682" s="404" t="s">
        <v>14141</v>
      </c>
      <c r="D6682" s="404" t="s">
        <v>5813</v>
      </c>
      <c r="E6682" s="404" t="s">
        <v>5814</v>
      </c>
      <c r="F6682" s="404" t="s">
        <v>5750</v>
      </c>
      <c r="G6682" s="367" t="s">
        <v>5133</v>
      </c>
      <c r="H6682" s="400" t="s">
        <v>5108</v>
      </c>
    </row>
    <row r="6683" spans="2:8" s="41" customFormat="1">
      <c r="B6683" s="403" t="s">
        <v>14142</v>
      </c>
      <c r="C6683" s="404" t="s">
        <v>14143</v>
      </c>
      <c r="D6683" s="404" t="s">
        <v>11184</v>
      </c>
      <c r="E6683" s="404" t="s">
        <v>11185</v>
      </c>
      <c r="F6683" s="404" t="s">
        <v>5750</v>
      </c>
      <c r="G6683" s="367" t="s">
        <v>5133</v>
      </c>
      <c r="H6683" s="400" t="s">
        <v>5108</v>
      </c>
    </row>
    <row r="6684" spans="2:8" s="41" customFormat="1">
      <c r="B6684" s="403" t="s">
        <v>14144</v>
      </c>
      <c r="C6684" s="404" t="s">
        <v>14145</v>
      </c>
      <c r="D6684" s="404" t="s">
        <v>5813</v>
      </c>
      <c r="E6684" s="404" t="s">
        <v>5814</v>
      </c>
      <c r="F6684" s="404" t="s">
        <v>5750</v>
      </c>
      <c r="G6684" s="367" t="s">
        <v>5133</v>
      </c>
      <c r="H6684" s="400" t="s">
        <v>5108</v>
      </c>
    </row>
    <row r="6685" spans="2:8" s="41" customFormat="1">
      <c r="B6685" s="403" t="s">
        <v>14146</v>
      </c>
      <c r="C6685" s="404" t="s">
        <v>14147</v>
      </c>
      <c r="D6685" s="404" t="s">
        <v>11022</v>
      </c>
      <c r="E6685" s="404" t="s">
        <v>11023</v>
      </c>
      <c r="F6685" s="404" t="s">
        <v>5750</v>
      </c>
      <c r="G6685" s="367" t="s">
        <v>5133</v>
      </c>
      <c r="H6685" s="400" t="s">
        <v>5108</v>
      </c>
    </row>
    <row r="6686" spans="2:8" s="41" customFormat="1">
      <c r="B6686" s="403" t="s">
        <v>14148</v>
      </c>
      <c r="C6686" s="404" t="s">
        <v>14149</v>
      </c>
      <c r="D6686" s="404" t="s">
        <v>7234</v>
      </c>
      <c r="E6686" s="404" t="s">
        <v>7235</v>
      </c>
      <c r="F6686" s="404" t="s">
        <v>123</v>
      </c>
      <c r="G6686" s="367" t="s">
        <v>5133</v>
      </c>
      <c r="H6686" s="400" t="s">
        <v>5108</v>
      </c>
    </row>
    <row r="6687" spans="2:8" s="41" customFormat="1">
      <c r="B6687" s="403" t="s">
        <v>14150</v>
      </c>
      <c r="C6687" s="404" t="s">
        <v>14151</v>
      </c>
      <c r="D6687" s="404" t="s">
        <v>9828</v>
      </c>
      <c r="E6687" s="404" t="s">
        <v>9829</v>
      </c>
      <c r="F6687" s="404" t="s">
        <v>123</v>
      </c>
      <c r="G6687" s="367" t="s">
        <v>5133</v>
      </c>
      <c r="H6687" s="400" t="s">
        <v>5108</v>
      </c>
    </row>
    <row r="6688" spans="2:8" s="41" customFormat="1">
      <c r="B6688" s="403" t="s">
        <v>14152</v>
      </c>
      <c r="C6688" s="404" t="s">
        <v>14153</v>
      </c>
      <c r="D6688" s="404" t="s">
        <v>7548</v>
      </c>
      <c r="E6688" s="404" t="s">
        <v>7549</v>
      </c>
      <c r="F6688" s="404" t="s">
        <v>123</v>
      </c>
      <c r="G6688" s="367" t="s">
        <v>5185</v>
      </c>
      <c r="H6688" s="400" t="s">
        <v>5186</v>
      </c>
    </row>
    <row r="6689" spans="2:8" s="41" customFormat="1">
      <c r="B6689" s="403" t="s">
        <v>14154</v>
      </c>
      <c r="C6689" s="404" t="s">
        <v>14155</v>
      </c>
      <c r="D6689" s="404" t="s">
        <v>7590</v>
      </c>
      <c r="E6689" s="404" t="s">
        <v>7591</v>
      </c>
      <c r="F6689" s="404" t="s">
        <v>123</v>
      </c>
      <c r="G6689" s="367" t="s">
        <v>5333</v>
      </c>
      <c r="H6689" s="400" t="s">
        <v>5108</v>
      </c>
    </row>
    <row r="6690" spans="2:8" s="41" customFormat="1">
      <c r="B6690" s="403" t="s">
        <v>14156</v>
      </c>
      <c r="C6690" s="404" t="s">
        <v>14157</v>
      </c>
      <c r="D6690" s="404" t="s">
        <v>7664</v>
      </c>
      <c r="E6690" s="404" t="s">
        <v>7665</v>
      </c>
      <c r="F6690" s="404" t="s">
        <v>123</v>
      </c>
      <c r="G6690" s="367" t="s">
        <v>5185</v>
      </c>
      <c r="H6690" s="400" t="s">
        <v>5186</v>
      </c>
    </row>
    <row r="6691" spans="2:8" s="41" customFormat="1">
      <c r="B6691" s="403" t="s">
        <v>14158</v>
      </c>
      <c r="C6691" s="404" t="s">
        <v>14159</v>
      </c>
      <c r="D6691" s="404" t="s">
        <v>12922</v>
      </c>
      <c r="E6691" s="404" t="s">
        <v>12923</v>
      </c>
      <c r="F6691" s="404" t="s">
        <v>123</v>
      </c>
      <c r="G6691" s="367" t="s">
        <v>5182</v>
      </c>
      <c r="H6691" s="400" t="s">
        <v>5108</v>
      </c>
    </row>
    <row r="6692" spans="2:8" s="41" customFormat="1">
      <c r="B6692" s="403" t="s">
        <v>14160</v>
      </c>
      <c r="C6692" s="404" t="s">
        <v>14161</v>
      </c>
      <c r="D6692" s="404" t="s">
        <v>8280</v>
      </c>
      <c r="E6692" s="404" t="s">
        <v>8281</v>
      </c>
      <c r="F6692" s="404" t="s">
        <v>5750</v>
      </c>
      <c r="G6692" s="367" t="s">
        <v>5133</v>
      </c>
      <c r="H6692" s="400" t="s">
        <v>5108</v>
      </c>
    </row>
    <row r="6693" spans="2:8" s="41" customFormat="1">
      <c r="B6693" s="403" t="s">
        <v>14162</v>
      </c>
      <c r="C6693" s="404" t="s">
        <v>14163</v>
      </c>
      <c r="D6693" s="404" t="s">
        <v>8384</v>
      </c>
      <c r="E6693" s="404" t="s">
        <v>8385</v>
      </c>
      <c r="F6693" s="404" t="s">
        <v>5750</v>
      </c>
      <c r="G6693" s="367" t="s">
        <v>5133</v>
      </c>
      <c r="H6693" s="400" t="s">
        <v>5108</v>
      </c>
    </row>
    <row r="6694" spans="2:8" s="41" customFormat="1">
      <c r="B6694" s="403" t="s">
        <v>14164</v>
      </c>
      <c r="C6694" s="404" t="s">
        <v>14165</v>
      </c>
      <c r="D6694" s="404" t="s">
        <v>9692</v>
      </c>
      <c r="E6694" s="404" t="s">
        <v>9693</v>
      </c>
      <c r="F6694" s="404" t="s">
        <v>123</v>
      </c>
      <c r="G6694" s="367" t="s">
        <v>5133</v>
      </c>
      <c r="H6694" s="400" t="s">
        <v>5108</v>
      </c>
    </row>
    <row r="6695" spans="2:8" s="41" customFormat="1">
      <c r="B6695" s="403" t="s">
        <v>14166</v>
      </c>
      <c r="C6695" s="404" t="s">
        <v>14167</v>
      </c>
      <c r="D6695" s="404" t="s">
        <v>9828</v>
      </c>
      <c r="E6695" s="404" t="s">
        <v>9829</v>
      </c>
      <c r="F6695" s="404" t="s">
        <v>123</v>
      </c>
      <c r="G6695" s="367" t="s">
        <v>5133</v>
      </c>
      <c r="H6695" s="400" t="s">
        <v>5108</v>
      </c>
    </row>
    <row r="6696" spans="2:8" s="41" customFormat="1">
      <c r="B6696" s="403" t="s">
        <v>14168</v>
      </c>
      <c r="C6696" s="404" t="s">
        <v>14169</v>
      </c>
      <c r="D6696" s="404" t="s">
        <v>9828</v>
      </c>
      <c r="E6696" s="404" t="s">
        <v>9829</v>
      </c>
      <c r="F6696" s="404" t="s">
        <v>123</v>
      </c>
      <c r="G6696" s="367" t="s">
        <v>5133</v>
      </c>
      <c r="H6696" s="400" t="s">
        <v>5108</v>
      </c>
    </row>
    <row r="6697" spans="2:8" s="41" customFormat="1">
      <c r="B6697" s="403" t="s">
        <v>14170</v>
      </c>
      <c r="C6697" s="404" t="s">
        <v>14171</v>
      </c>
      <c r="D6697" s="404" t="s">
        <v>10512</v>
      </c>
      <c r="E6697" s="404" t="s">
        <v>10513</v>
      </c>
      <c r="F6697" s="404" t="s">
        <v>123</v>
      </c>
      <c r="G6697" s="367" t="s">
        <v>5185</v>
      </c>
      <c r="H6697" s="400" t="s">
        <v>5186</v>
      </c>
    </row>
    <row r="6698" spans="2:8" s="41" customFormat="1">
      <c r="B6698" s="403" t="s">
        <v>14172</v>
      </c>
      <c r="C6698" s="404" t="s">
        <v>14173</v>
      </c>
      <c r="D6698" s="404" t="s">
        <v>10640</v>
      </c>
      <c r="E6698" s="404" t="s">
        <v>10641</v>
      </c>
      <c r="F6698" s="404" t="s">
        <v>123</v>
      </c>
      <c r="G6698" s="367" t="s">
        <v>5185</v>
      </c>
      <c r="H6698" s="400" t="s">
        <v>5186</v>
      </c>
    </row>
    <row r="6699" spans="2:8" s="41" customFormat="1">
      <c r="B6699" s="403" t="s">
        <v>14174</v>
      </c>
      <c r="C6699" s="404" t="s">
        <v>14175</v>
      </c>
      <c r="D6699" s="404" t="s">
        <v>5891</v>
      </c>
      <c r="E6699" s="404" t="s">
        <v>5892</v>
      </c>
      <c r="F6699" s="404" t="s">
        <v>5750</v>
      </c>
      <c r="G6699" s="367" t="s">
        <v>5133</v>
      </c>
      <c r="H6699" s="400" t="s">
        <v>5108</v>
      </c>
    </row>
    <row r="6700" spans="2:8" s="41" customFormat="1">
      <c r="B6700" s="403" t="s">
        <v>14176</v>
      </c>
      <c r="C6700" s="404" t="s">
        <v>14177</v>
      </c>
      <c r="D6700" s="404" t="s">
        <v>12134</v>
      </c>
      <c r="E6700" s="404" t="s">
        <v>12135</v>
      </c>
      <c r="F6700" s="404" t="s">
        <v>5750</v>
      </c>
      <c r="G6700" s="367" t="s">
        <v>5133</v>
      </c>
      <c r="H6700" s="400" t="s">
        <v>5108</v>
      </c>
    </row>
    <row r="6701" spans="2:8" s="41" customFormat="1">
      <c r="B6701" s="403" t="s">
        <v>14178</v>
      </c>
      <c r="C6701" s="404" t="s">
        <v>14179</v>
      </c>
      <c r="D6701" s="404" t="s">
        <v>1800</v>
      </c>
      <c r="E6701" s="404" t="s">
        <v>1801</v>
      </c>
      <c r="F6701" s="404" t="s">
        <v>123</v>
      </c>
      <c r="G6701" s="367" t="s">
        <v>130</v>
      </c>
      <c r="H6701" s="400" t="s">
        <v>125</v>
      </c>
    </row>
    <row r="6702" spans="2:8" s="41" customFormat="1">
      <c r="B6702" s="403" t="s">
        <v>14180</v>
      </c>
      <c r="C6702" s="404" t="s">
        <v>14181</v>
      </c>
      <c r="D6702" s="404" t="s">
        <v>13128</v>
      </c>
      <c r="E6702" s="404" t="s">
        <v>13129</v>
      </c>
      <c r="F6702" s="404" t="s">
        <v>123</v>
      </c>
      <c r="G6702" s="367" t="s">
        <v>5107</v>
      </c>
      <c r="H6702" s="400" t="s">
        <v>5108</v>
      </c>
    </row>
    <row r="6703" spans="2:8" s="41" customFormat="1">
      <c r="B6703" s="403" t="s">
        <v>14182</v>
      </c>
      <c r="C6703" s="404" t="s">
        <v>14183</v>
      </c>
      <c r="D6703" s="404" t="s">
        <v>9692</v>
      </c>
      <c r="E6703" s="404" t="s">
        <v>9693</v>
      </c>
      <c r="F6703" s="404" t="s">
        <v>123</v>
      </c>
      <c r="G6703" s="367" t="s">
        <v>5185</v>
      </c>
      <c r="H6703" s="400" t="s">
        <v>5186</v>
      </c>
    </row>
    <row r="6704" spans="2:8" s="41" customFormat="1">
      <c r="B6704" s="403" t="s">
        <v>14184</v>
      </c>
      <c r="C6704" s="404" t="s">
        <v>14185</v>
      </c>
      <c r="D6704" s="404" t="s">
        <v>13348</v>
      </c>
      <c r="E6704" s="404" t="s">
        <v>13349</v>
      </c>
      <c r="F6704" s="404" t="s">
        <v>123</v>
      </c>
      <c r="G6704" s="367" t="s">
        <v>5185</v>
      </c>
      <c r="H6704" s="400" t="s">
        <v>5186</v>
      </c>
    </row>
    <row r="6705" spans="2:8" s="41" customFormat="1">
      <c r="B6705" s="403" t="s">
        <v>14186</v>
      </c>
      <c r="C6705" s="404" t="s">
        <v>14187</v>
      </c>
      <c r="D6705" s="404" t="s">
        <v>6472</v>
      </c>
      <c r="E6705" s="404" t="s">
        <v>6473</v>
      </c>
      <c r="F6705" s="404" t="s">
        <v>6131</v>
      </c>
      <c r="G6705" s="367" t="s">
        <v>5333</v>
      </c>
      <c r="H6705" s="400" t="s">
        <v>5108</v>
      </c>
    </row>
    <row r="6706" spans="2:8" s="41" customFormat="1">
      <c r="B6706" s="403" t="s">
        <v>14188</v>
      </c>
      <c r="C6706" s="404" t="s">
        <v>14189</v>
      </c>
      <c r="D6706" s="404" t="s">
        <v>3509</v>
      </c>
      <c r="E6706" s="404" t="s">
        <v>3510</v>
      </c>
      <c r="F6706" s="404" t="s">
        <v>3511</v>
      </c>
      <c r="G6706" s="367" t="s">
        <v>2217</v>
      </c>
      <c r="H6706" s="400" t="s">
        <v>2098</v>
      </c>
    </row>
    <row r="6707" spans="2:8" s="41" customFormat="1">
      <c r="B6707" s="403" t="s">
        <v>14190</v>
      </c>
      <c r="C6707" s="404" t="s">
        <v>14191</v>
      </c>
      <c r="D6707" s="404" t="s">
        <v>3509</v>
      </c>
      <c r="E6707" s="404" t="s">
        <v>3510</v>
      </c>
      <c r="F6707" s="404" t="s">
        <v>3511</v>
      </c>
      <c r="G6707" s="367" t="s">
        <v>2217</v>
      </c>
      <c r="H6707" s="400" t="s">
        <v>2098</v>
      </c>
    </row>
    <row r="6708" spans="2:8" s="41" customFormat="1">
      <c r="B6708" s="403" t="s">
        <v>14192</v>
      </c>
      <c r="C6708" s="404" t="s">
        <v>14193</v>
      </c>
      <c r="D6708" s="404" t="s">
        <v>3377</v>
      </c>
      <c r="E6708" s="404" t="s">
        <v>3378</v>
      </c>
      <c r="F6708" s="404" t="s">
        <v>3168</v>
      </c>
      <c r="G6708" s="367" t="s">
        <v>2217</v>
      </c>
      <c r="H6708" s="400" t="s">
        <v>2098</v>
      </c>
    </row>
    <row r="6709" spans="2:8" s="41" customFormat="1">
      <c r="B6709" s="403" t="s">
        <v>14194</v>
      </c>
      <c r="C6709" s="404" t="s">
        <v>14195</v>
      </c>
      <c r="D6709" s="404" t="s">
        <v>3377</v>
      </c>
      <c r="E6709" s="404" t="s">
        <v>3378</v>
      </c>
      <c r="F6709" s="404" t="s">
        <v>3168</v>
      </c>
      <c r="G6709" s="367" t="s">
        <v>2217</v>
      </c>
      <c r="H6709" s="400" t="s">
        <v>2098</v>
      </c>
    </row>
    <row r="6710" spans="2:8" s="41" customFormat="1">
      <c r="B6710" s="403" t="s">
        <v>14196</v>
      </c>
      <c r="C6710" s="404" t="s">
        <v>14197</v>
      </c>
      <c r="D6710" s="404" t="s">
        <v>6290</v>
      </c>
      <c r="E6710" s="404" t="s">
        <v>6291</v>
      </c>
      <c r="F6710" s="404" t="s">
        <v>6131</v>
      </c>
      <c r="G6710" s="367" t="s">
        <v>5185</v>
      </c>
      <c r="H6710" s="400" t="s">
        <v>5186</v>
      </c>
    </row>
    <row r="6711" spans="2:8" s="41" customFormat="1">
      <c r="B6711" s="403" t="s">
        <v>14198</v>
      </c>
      <c r="C6711" s="404" t="s">
        <v>14199</v>
      </c>
      <c r="D6711" s="404" t="s">
        <v>6290</v>
      </c>
      <c r="E6711" s="404" t="s">
        <v>6291</v>
      </c>
      <c r="F6711" s="404" t="s">
        <v>6131</v>
      </c>
      <c r="G6711" s="367" t="s">
        <v>5107</v>
      </c>
      <c r="H6711" s="400" t="s">
        <v>5108</v>
      </c>
    </row>
    <row r="6712" spans="2:8" s="41" customFormat="1">
      <c r="B6712" s="403" t="s">
        <v>14200</v>
      </c>
      <c r="C6712" s="404" t="s">
        <v>14201</v>
      </c>
      <c r="D6712" s="404" t="s">
        <v>6588</v>
      </c>
      <c r="E6712" s="404" t="s">
        <v>6589</v>
      </c>
      <c r="F6712" s="404" t="s">
        <v>6131</v>
      </c>
      <c r="G6712" s="367" t="s">
        <v>5333</v>
      </c>
      <c r="H6712" s="400" t="s">
        <v>5108</v>
      </c>
    </row>
    <row r="6713" spans="2:8" s="41" customFormat="1">
      <c r="B6713" s="403" t="s">
        <v>14202</v>
      </c>
      <c r="C6713" s="404" t="s">
        <v>14203</v>
      </c>
      <c r="D6713" s="404" t="s">
        <v>6588</v>
      </c>
      <c r="E6713" s="404" t="s">
        <v>6589</v>
      </c>
      <c r="F6713" s="404" t="s">
        <v>6131</v>
      </c>
      <c r="G6713" s="367" t="s">
        <v>5185</v>
      </c>
      <c r="H6713" s="400" t="s">
        <v>5186</v>
      </c>
    </row>
    <row r="6714" spans="2:8" s="41" customFormat="1">
      <c r="B6714" s="403" t="s">
        <v>14204</v>
      </c>
      <c r="C6714" s="404" t="s">
        <v>14205</v>
      </c>
      <c r="D6714" s="404" t="s">
        <v>6588</v>
      </c>
      <c r="E6714" s="404" t="s">
        <v>6589</v>
      </c>
      <c r="F6714" s="404" t="s">
        <v>6131</v>
      </c>
      <c r="G6714" s="367" t="s">
        <v>5333</v>
      </c>
      <c r="H6714" s="400" t="s">
        <v>5108</v>
      </c>
    </row>
    <row r="6715" spans="2:8" s="41" customFormat="1">
      <c r="B6715" s="403" t="s">
        <v>14206</v>
      </c>
      <c r="C6715" s="404" t="s">
        <v>14207</v>
      </c>
      <c r="D6715" s="404" t="s">
        <v>5813</v>
      </c>
      <c r="E6715" s="404" t="s">
        <v>5814</v>
      </c>
      <c r="F6715" s="404" t="s">
        <v>5750</v>
      </c>
      <c r="G6715" s="367" t="s">
        <v>5133</v>
      </c>
      <c r="H6715" s="400" t="s">
        <v>5108</v>
      </c>
    </row>
    <row r="6716" spans="2:8" s="41" customFormat="1">
      <c r="B6716" s="403" t="s">
        <v>14208</v>
      </c>
      <c r="C6716" s="404" t="s">
        <v>14209</v>
      </c>
      <c r="D6716" s="404" t="s">
        <v>5813</v>
      </c>
      <c r="E6716" s="404" t="s">
        <v>5814</v>
      </c>
      <c r="F6716" s="404" t="s">
        <v>5750</v>
      </c>
      <c r="G6716" s="367" t="s">
        <v>5133</v>
      </c>
      <c r="H6716" s="400" t="s">
        <v>5108</v>
      </c>
    </row>
    <row r="6717" spans="2:8" s="41" customFormat="1">
      <c r="B6717" s="403" t="s">
        <v>14210</v>
      </c>
      <c r="C6717" s="404" t="s">
        <v>14211</v>
      </c>
      <c r="D6717" s="404" t="s">
        <v>4805</v>
      </c>
      <c r="E6717" s="404" t="s">
        <v>4806</v>
      </c>
      <c r="F6717" s="404" t="s">
        <v>3168</v>
      </c>
      <c r="G6717" s="367" t="s">
        <v>2217</v>
      </c>
      <c r="H6717" s="400" t="s">
        <v>2098</v>
      </c>
    </row>
    <row r="6718" spans="2:8" s="41" customFormat="1">
      <c r="B6718" s="403" t="s">
        <v>14212</v>
      </c>
      <c r="C6718" s="404" t="s">
        <v>14213</v>
      </c>
      <c r="D6718" s="404" t="s">
        <v>1848</v>
      </c>
      <c r="E6718" s="404" t="s">
        <v>1849</v>
      </c>
      <c r="F6718" s="404" t="s">
        <v>123</v>
      </c>
      <c r="G6718" s="367" t="s">
        <v>459</v>
      </c>
      <c r="H6718" s="400" t="s">
        <v>125</v>
      </c>
    </row>
    <row r="6719" spans="2:8" s="41" customFormat="1">
      <c r="B6719" s="403" t="s">
        <v>14214</v>
      </c>
      <c r="C6719" s="404" t="s">
        <v>14215</v>
      </c>
      <c r="D6719" s="404" t="s">
        <v>1848</v>
      </c>
      <c r="E6719" s="404" t="s">
        <v>1849</v>
      </c>
      <c r="F6719" s="404" t="s">
        <v>123</v>
      </c>
      <c r="G6719" s="367" t="s">
        <v>459</v>
      </c>
      <c r="H6719" s="400" t="s">
        <v>125</v>
      </c>
    </row>
    <row r="6720" spans="2:8" s="41" customFormat="1">
      <c r="B6720" s="403" t="s">
        <v>14216</v>
      </c>
      <c r="C6720" s="404" t="s">
        <v>14217</v>
      </c>
      <c r="D6720" s="404" t="s">
        <v>10350</v>
      </c>
      <c r="E6720" s="404" t="s">
        <v>10351</v>
      </c>
      <c r="F6720" s="404" t="s">
        <v>123</v>
      </c>
      <c r="G6720" s="367" t="s">
        <v>5107</v>
      </c>
      <c r="H6720" s="400" t="s">
        <v>5108</v>
      </c>
    </row>
    <row r="6721" spans="2:8" s="41" customFormat="1">
      <c r="B6721" s="403" t="s">
        <v>14218</v>
      </c>
      <c r="C6721" s="404" t="s">
        <v>14219</v>
      </c>
      <c r="D6721" s="404" t="s">
        <v>10350</v>
      </c>
      <c r="E6721" s="404" t="s">
        <v>10351</v>
      </c>
      <c r="F6721" s="404" t="s">
        <v>123</v>
      </c>
      <c r="G6721" s="367" t="s">
        <v>5107</v>
      </c>
      <c r="H6721" s="400" t="s">
        <v>5108</v>
      </c>
    </row>
    <row r="6722" spans="2:8" s="41" customFormat="1">
      <c r="B6722" s="403" t="s">
        <v>14220</v>
      </c>
      <c r="C6722" s="404" t="s">
        <v>14221</v>
      </c>
      <c r="D6722" s="404" t="s">
        <v>8968</v>
      </c>
      <c r="E6722" s="404" t="s">
        <v>8969</v>
      </c>
      <c r="F6722" s="404" t="s">
        <v>123</v>
      </c>
      <c r="G6722" s="367" t="s">
        <v>5333</v>
      </c>
      <c r="H6722" s="400" t="s">
        <v>5108</v>
      </c>
    </row>
    <row r="6723" spans="2:8" s="41" customFormat="1">
      <c r="B6723" s="403" t="s">
        <v>14222</v>
      </c>
      <c r="C6723" s="404" t="s">
        <v>14223</v>
      </c>
      <c r="D6723" s="404" t="s">
        <v>8968</v>
      </c>
      <c r="E6723" s="404" t="s">
        <v>8969</v>
      </c>
      <c r="F6723" s="404" t="s">
        <v>123</v>
      </c>
      <c r="G6723" s="367" t="s">
        <v>5333</v>
      </c>
      <c r="H6723" s="400" t="s">
        <v>5108</v>
      </c>
    </row>
    <row r="6724" spans="2:8" s="41" customFormat="1">
      <c r="B6724" s="403" t="s">
        <v>14224</v>
      </c>
      <c r="C6724" s="404" t="s">
        <v>14225</v>
      </c>
      <c r="D6724" s="404" t="s">
        <v>6760</v>
      </c>
      <c r="E6724" s="404" t="s">
        <v>6761</v>
      </c>
      <c r="F6724" s="404" t="s">
        <v>123</v>
      </c>
      <c r="G6724" s="367" t="s">
        <v>5107</v>
      </c>
      <c r="H6724" s="400" t="s">
        <v>5108</v>
      </c>
    </row>
    <row r="6725" spans="2:8" s="41" customFormat="1">
      <c r="B6725" s="403" t="s">
        <v>14226</v>
      </c>
      <c r="C6725" s="404" t="s">
        <v>14227</v>
      </c>
      <c r="D6725" s="404" t="s">
        <v>2326</v>
      </c>
      <c r="E6725" s="404" t="s">
        <v>2327</v>
      </c>
      <c r="F6725" s="404" t="s">
        <v>2096</v>
      </c>
      <c r="G6725" s="367" t="s">
        <v>2097</v>
      </c>
      <c r="H6725" s="400" t="s">
        <v>2098</v>
      </c>
    </row>
    <row r="6726" spans="2:8" s="41" customFormat="1">
      <c r="B6726" s="403" t="s">
        <v>14228</v>
      </c>
      <c r="C6726" s="404" t="s">
        <v>14229</v>
      </c>
      <c r="D6726" s="404" t="s">
        <v>4805</v>
      </c>
      <c r="E6726" s="404" t="s">
        <v>4806</v>
      </c>
      <c r="F6726" s="404" t="s">
        <v>3168</v>
      </c>
      <c r="G6726" s="367" t="s">
        <v>2217</v>
      </c>
      <c r="H6726" s="400" t="s">
        <v>2098</v>
      </c>
    </row>
    <row r="6727" spans="2:8" s="41" customFormat="1">
      <c r="B6727" s="403" t="s">
        <v>14230</v>
      </c>
      <c r="C6727" s="404" t="s">
        <v>14231</v>
      </c>
      <c r="D6727" s="404" t="s">
        <v>11606</v>
      </c>
      <c r="E6727" s="404" t="s">
        <v>11607</v>
      </c>
      <c r="F6727" s="404" t="s">
        <v>5750</v>
      </c>
      <c r="G6727" s="367" t="s">
        <v>5107</v>
      </c>
      <c r="H6727" s="400" t="s">
        <v>5108</v>
      </c>
    </row>
    <row r="6728" spans="2:8" s="41" customFormat="1">
      <c r="B6728" s="403" t="s">
        <v>14232</v>
      </c>
      <c r="C6728" s="404" t="s">
        <v>14233</v>
      </c>
      <c r="D6728" s="404" t="s">
        <v>11606</v>
      </c>
      <c r="E6728" s="404" t="s">
        <v>11607</v>
      </c>
      <c r="F6728" s="404" t="s">
        <v>5750</v>
      </c>
      <c r="G6728" s="367" t="s">
        <v>5107</v>
      </c>
      <c r="H6728" s="400" t="s">
        <v>5108</v>
      </c>
    </row>
    <row r="6729" spans="2:8" s="41" customFormat="1">
      <c r="B6729" s="403" t="s">
        <v>14234</v>
      </c>
      <c r="C6729" s="404" t="s">
        <v>14235</v>
      </c>
      <c r="D6729" s="404" t="s">
        <v>11194</v>
      </c>
      <c r="E6729" s="404" t="s">
        <v>11195</v>
      </c>
      <c r="F6729" s="404" t="s">
        <v>5750</v>
      </c>
      <c r="G6729" s="367" t="s">
        <v>5185</v>
      </c>
      <c r="H6729" s="400" t="s">
        <v>5186</v>
      </c>
    </row>
    <row r="6730" spans="2:8" s="41" customFormat="1">
      <c r="B6730" s="403" t="s">
        <v>14236</v>
      </c>
      <c r="C6730" s="404" t="s">
        <v>14237</v>
      </c>
      <c r="D6730" s="404" t="s">
        <v>11194</v>
      </c>
      <c r="E6730" s="404" t="s">
        <v>11195</v>
      </c>
      <c r="F6730" s="404" t="s">
        <v>5750</v>
      </c>
      <c r="G6730" s="367" t="s">
        <v>5107</v>
      </c>
      <c r="H6730" s="400" t="s">
        <v>5108</v>
      </c>
    </row>
    <row r="6731" spans="2:8" s="41" customFormat="1">
      <c r="B6731" s="403" t="s">
        <v>14238</v>
      </c>
      <c r="C6731" s="404" t="s">
        <v>14239</v>
      </c>
      <c r="D6731" s="404" t="s">
        <v>11270</v>
      </c>
      <c r="E6731" s="404" t="s">
        <v>11271</v>
      </c>
      <c r="F6731" s="404" t="s">
        <v>5750</v>
      </c>
      <c r="G6731" s="367" t="s">
        <v>5333</v>
      </c>
      <c r="H6731" s="400" t="s">
        <v>5108</v>
      </c>
    </row>
    <row r="6732" spans="2:8" s="41" customFormat="1">
      <c r="B6732" s="403" t="s">
        <v>14240</v>
      </c>
      <c r="C6732" s="404" t="s">
        <v>14241</v>
      </c>
      <c r="D6732" s="404" t="s">
        <v>11270</v>
      </c>
      <c r="E6732" s="404" t="s">
        <v>11271</v>
      </c>
      <c r="F6732" s="404" t="s">
        <v>5750</v>
      </c>
      <c r="G6732" s="367" t="s">
        <v>5333</v>
      </c>
      <c r="H6732" s="400" t="s">
        <v>5108</v>
      </c>
    </row>
    <row r="6733" spans="2:8" s="41" customFormat="1">
      <c r="B6733" s="403" t="s">
        <v>14242</v>
      </c>
      <c r="C6733" s="404" t="s">
        <v>14243</v>
      </c>
      <c r="D6733" s="404" t="s">
        <v>3377</v>
      </c>
      <c r="E6733" s="404" t="s">
        <v>3378</v>
      </c>
      <c r="F6733" s="404" t="s">
        <v>3168</v>
      </c>
      <c r="G6733" s="367" t="s">
        <v>2217</v>
      </c>
      <c r="H6733" s="400" t="s">
        <v>2098</v>
      </c>
    </row>
    <row r="6734" spans="2:8" s="41" customFormat="1">
      <c r="B6734" s="403" t="s">
        <v>14244</v>
      </c>
      <c r="C6734" s="404" t="s">
        <v>14245</v>
      </c>
      <c r="D6734" s="404" t="s">
        <v>3377</v>
      </c>
      <c r="E6734" s="404" t="s">
        <v>3378</v>
      </c>
      <c r="F6734" s="404" t="s">
        <v>3168</v>
      </c>
      <c r="G6734" s="367" t="s">
        <v>2217</v>
      </c>
      <c r="H6734" s="400" t="s">
        <v>2098</v>
      </c>
    </row>
    <row r="6735" spans="2:8" s="41" customFormat="1">
      <c r="B6735" s="403" t="s">
        <v>14246</v>
      </c>
      <c r="C6735" s="404" t="s">
        <v>14247</v>
      </c>
      <c r="D6735" s="404" t="s">
        <v>11980</v>
      </c>
      <c r="E6735" s="404" t="s">
        <v>11981</v>
      </c>
      <c r="F6735" s="404" t="s">
        <v>3168</v>
      </c>
      <c r="G6735" s="367" t="s">
        <v>5185</v>
      </c>
      <c r="H6735" s="400" t="s">
        <v>5186</v>
      </c>
    </row>
    <row r="6736" spans="2:8" s="41" customFormat="1">
      <c r="B6736" s="403" t="s">
        <v>14248</v>
      </c>
      <c r="C6736" s="404" t="s">
        <v>14249</v>
      </c>
      <c r="D6736" s="404" t="s">
        <v>10790</v>
      </c>
      <c r="E6736" s="404" t="s">
        <v>10791</v>
      </c>
      <c r="F6736" s="404" t="s">
        <v>2096</v>
      </c>
      <c r="G6736" s="367" t="s">
        <v>5107</v>
      </c>
      <c r="H6736" s="400" t="s">
        <v>5108</v>
      </c>
    </row>
    <row r="6737" spans="2:8" s="41" customFormat="1">
      <c r="B6737" s="403" t="s">
        <v>14250</v>
      </c>
      <c r="C6737" s="404" t="s">
        <v>14251</v>
      </c>
      <c r="D6737" s="404" t="s">
        <v>8414</v>
      </c>
      <c r="E6737" s="404" t="s">
        <v>8415</v>
      </c>
      <c r="F6737" s="404" t="s">
        <v>5750</v>
      </c>
      <c r="G6737" s="367" t="s">
        <v>5185</v>
      </c>
      <c r="H6737" s="400" t="s">
        <v>5186</v>
      </c>
    </row>
    <row r="6738" spans="2:8" s="41" customFormat="1">
      <c r="B6738" s="403" t="s">
        <v>14252</v>
      </c>
      <c r="C6738" s="404" t="s">
        <v>14253</v>
      </c>
      <c r="D6738" s="404" t="s">
        <v>7754</v>
      </c>
      <c r="E6738" s="404" t="s">
        <v>7755</v>
      </c>
      <c r="F6738" s="404" t="s">
        <v>123</v>
      </c>
      <c r="G6738" s="367" t="s">
        <v>5185</v>
      </c>
      <c r="H6738" s="400" t="s">
        <v>5186</v>
      </c>
    </row>
    <row r="6739" spans="2:8" s="41" customFormat="1">
      <c r="B6739" s="403" t="s">
        <v>14254</v>
      </c>
      <c r="C6739" s="404" t="s">
        <v>14255</v>
      </c>
      <c r="D6739" s="404" t="s">
        <v>7754</v>
      </c>
      <c r="E6739" s="404" t="s">
        <v>7755</v>
      </c>
      <c r="F6739" s="404" t="s">
        <v>123</v>
      </c>
      <c r="G6739" s="367" t="s">
        <v>5185</v>
      </c>
      <c r="H6739" s="400" t="s">
        <v>5186</v>
      </c>
    </row>
    <row r="6740" spans="2:8" s="41" customFormat="1">
      <c r="B6740" s="403" t="s">
        <v>14256</v>
      </c>
      <c r="C6740" s="404" t="s">
        <v>14257</v>
      </c>
      <c r="D6740" s="404" t="s">
        <v>4805</v>
      </c>
      <c r="E6740" s="404" t="s">
        <v>4806</v>
      </c>
      <c r="F6740" s="404" t="s">
        <v>3168</v>
      </c>
      <c r="G6740" s="367" t="s">
        <v>2217</v>
      </c>
      <c r="H6740" s="400" t="s">
        <v>2098</v>
      </c>
    </row>
    <row r="6741" spans="2:8" s="41" customFormat="1">
      <c r="B6741" s="403" t="s">
        <v>14258</v>
      </c>
      <c r="C6741" s="404" t="s">
        <v>14259</v>
      </c>
      <c r="D6741" s="404" t="s">
        <v>4805</v>
      </c>
      <c r="E6741" s="404" t="s">
        <v>4806</v>
      </c>
      <c r="F6741" s="404" t="s">
        <v>3168</v>
      </c>
      <c r="G6741" s="367" t="s">
        <v>2217</v>
      </c>
      <c r="H6741" s="400" t="s">
        <v>2098</v>
      </c>
    </row>
    <row r="6742" spans="2:8" s="41" customFormat="1">
      <c r="B6742" s="403" t="s">
        <v>14260</v>
      </c>
      <c r="C6742" s="404" t="s">
        <v>14261</v>
      </c>
      <c r="D6742" s="404" t="s">
        <v>6638</v>
      </c>
      <c r="E6742" s="404" t="s">
        <v>6639</v>
      </c>
      <c r="F6742" s="404" t="s">
        <v>123</v>
      </c>
      <c r="G6742" s="367" t="s">
        <v>5333</v>
      </c>
      <c r="H6742" s="400" t="s">
        <v>5108</v>
      </c>
    </row>
    <row r="6743" spans="2:8" s="41" customFormat="1">
      <c r="B6743" s="403" t="s">
        <v>14262</v>
      </c>
      <c r="C6743" s="404" t="s">
        <v>14263</v>
      </c>
      <c r="D6743" s="404" t="s">
        <v>6638</v>
      </c>
      <c r="E6743" s="404" t="s">
        <v>6639</v>
      </c>
      <c r="F6743" s="404" t="s">
        <v>123</v>
      </c>
      <c r="G6743" s="367" t="s">
        <v>5185</v>
      </c>
      <c r="H6743" s="400" t="s">
        <v>5186</v>
      </c>
    </row>
    <row r="6744" spans="2:8" s="41" customFormat="1">
      <c r="B6744" s="403" t="s">
        <v>14264</v>
      </c>
      <c r="C6744" s="404" t="s">
        <v>14265</v>
      </c>
      <c r="D6744" s="404" t="s">
        <v>10542</v>
      </c>
      <c r="E6744" s="404" t="s">
        <v>10543</v>
      </c>
      <c r="F6744" s="404" t="s">
        <v>123</v>
      </c>
      <c r="G6744" s="367" t="s">
        <v>5107</v>
      </c>
      <c r="H6744" s="400" t="s">
        <v>5108</v>
      </c>
    </row>
    <row r="6745" spans="2:8" s="41" customFormat="1">
      <c r="B6745" s="403" t="s">
        <v>14266</v>
      </c>
      <c r="C6745" s="404" t="s">
        <v>14267</v>
      </c>
      <c r="D6745" s="404" t="s">
        <v>10542</v>
      </c>
      <c r="E6745" s="404" t="s">
        <v>10543</v>
      </c>
      <c r="F6745" s="404" t="s">
        <v>123</v>
      </c>
      <c r="G6745" s="367" t="s">
        <v>5107</v>
      </c>
      <c r="H6745" s="400" t="s">
        <v>5108</v>
      </c>
    </row>
    <row r="6746" spans="2:8" s="41" customFormat="1">
      <c r="B6746" s="403" t="s">
        <v>14268</v>
      </c>
      <c r="C6746" s="404" t="s">
        <v>14269</v>
      </c>
      <c r="D6746" s="404" t="s">
        <v>10696</v>
      </c>
      <c r="E6746" s="404" t="s">
        <v>10697</v>
      </c>
      <c r="F6746" s="404" t="s">
        <v>2096</v>
      </c>
      <c r="G6746" s="367" t="s">
        <v>5333</v>
      </c>
      <c r="H6746" s="400" t="s">
        <v>5108</v>
      </c>
    </row>
    <row r="6747" spans="2:8" s="41" customFormat="1">
      <c r="B6747" s="403" t="s">
        <v>14270</v>
      </c>
      <c r="C6747" s="404" t="s">
        <v>14271</v>
      </c>
      <c r="D6747" s="404" t="s">
        <v>988</v>
      </c>
      <c r="E6747" s="404" t="s">
        <v>989</v>
      </c>
      <c r="F6747" s="404" t="s">
        <v>123</v>
      </c>
      <c r="G6747" s="367" t="s">
        <v>130</v>
      </c>
      <c r="H6747" s="400" t="s">
        <v>125</v>
      </c>
    </row>
    <row r="6748" spans="2:8" s="41" customFormat="1">
      <c r="B6748" s="403" t="s">
        <v>14272</v>
      </c>
      <c r="C6748" s="404" t="s">
        <v>14273</v>
      </c>
      <c r="D6748" s="404" t="s">
        <v>6506</v>
      </c>
      <c r="E6748" s="404" t="s">
        <v>6507</v>
      </c>
      <c r="F6748" s="404" t="s">
        <v>6131</v>
      </c>
      <c r="G6748" s="367" t="s">
        <v>5133</v>
      </c>
      <c r="H6748" s="400" t="s">
        <v>5108</v>
      </c>
    </row>
    <row r="6749" spans="2:8" s="41" customFormat="1">
      <c r="B6749" s="403" t="s">
        <v>14274</v>
      </c>
      <c r="C6749" s="404" t="s">
        <v>14275</v>
      </c>
      <c r="D6749" s="404" t="s">
        <v>10908</v>
      </c>
      <c r="E6749" s="404" t="s">
        <v>10909</v>
      </c>
      <c r="F6749" s="404" t="s">
        <v>2096</v>
      </c>
      <c r="G6749" s="367" t="s">
        <v>5107</v>
      </c>
      <c r="H6749" s="400" t="s">
        <v>5108</v>
      </c>
    </row>
    <row r="6750" spans="2:8" s="41" customFormat="1">
      <c r="B6750" s="403" t="s">
        <v>14276</v>
      </c>
      <c r="C6750" s="404" t="s">
        <v>14277</v>
      </c>
      <c r="D6750" s="404" t="s">
        <v>6506</v>
      </c>
      <c r="E6750" s="404" t="s">
        <v>6507</v>
      </c>
      <c r="F6750" s="404" t="s">
        <v>6131</v>
      </c>
      <c r="G6750" s="367" t="s">
        <v>5133</v>
      </c>
      <c r="H6750" s="400" t="s">
        <v>5108</v>
      </c>
    </row>
    <row r="6751" spans="2:8" s="41" customFormat="1">
      <c r="B6751" s="403" t="s">
        <v>14278</v>
      </c>
      <c r="C6751" s="404" t="s">
        <v>14279</v>
      </c>
      <c r="D6751" s="404" t="s">
        <v>12372</v>
      </c>
      <c r="E6751" s="404" t="s">
        <v>12373</v>
      </c>
      <c r="F6751" s="404" t="s">
        <v>123</v>
      </c>
      <c r="G6751" s="367" t="s">
        <v>5185</v>
      </c>
      <c r="H6751" s="400" t="s">
        <v>5186</v>
      </c>
    </row>
    <row r="6752" spans="2:8" s="41" customFormat="1">
      <c r="B6752" s="403" t="s">
        <v>14280</v>
      </c>
      <c r="C6752" s="404" t="s">
        <v>14281</v>
      </c>
      <c r="D6752" s="404" t="s">
        <v>6186</v>
      </c>
      <c r="E6752" s="404" t="s">
        <v>6187</v>
      </c>
      <c r="F6752" s="404" t="s">
        <v>6131</v>
      </c>
      <c r="G6752" s="367" t="s">
        <v>5133</v>
      </c>
      <c r="H6752" s="400" t="s">
        <v>5108</v>
      </c>
    </row>
    <row r="6753" spans="2:8" s="41" customFormat="1">
      <c r="B6753" s="403" t="s">
        <v>14282</v>
      </c>
      <c r="C6753" s="404" t="s">
        <v>14283</v>
      </c>
      <c r="D6753" s="404" t="s">
        <v>6186</v>
      </c>
      <c r="E6753" s="404" t="s">
        <v>6187</v>
      </c>
      <c r="F6753" s="404" t="s">
        <v>6131</v>
      </c>
      <c r="G6753" s="367" t="s">
        <v>5133</v>
      </c>
      <c r="H6753" s="400" t="s">
        <v>5108</v>
      </c>
    </row>
    <row r="6754" spans="2:8" s="41" customFormat="1">
      <c r="B6754" s="403" t="s">
        <v>14284</v>
      </c>
      <c r="C6754" s="404" t="s">
        <v>14285</v>
      </c>
      <c r="D6754" s="404" t="s">
        <v>6186</v>
      </c>
      <c r="E6754" s="404" t="s">
        <v>6187</v>
      </c>
      <c r="F6754" s="404" t="s">
        <v>6131</v>
      </c>
      <c r="G6754" s="367" t="s">
        <v>5133</v>
      </c>
      <c r="H6754" s="400" t="s">
        <v>5108</v>
      </c>
    </row>
    <row r="6755" spans="2:8" s="41" customFormat="1">
      <c r="B6755" s="403" t="s">
        <v>14286</v>
      </c>
      <c r="C6755" s="404" t="s">
        <v>14287</v>
      </c>
      <c r="D6755" s="404" t="s">
        <v>6186</v>
      </c>
      <c r="E6755" s="404" t="s">
        <v>6187</v>
      </c>
      <c r="F6755" s="404" t="s">
        <v>6131</v>
      </c>
      <c r="G6755" s="367" t="s">
        <v>5133</v>
      </c>
      <c r="H6755" s="400" t="s">
        <v>5108</v>
      </c>
    </row>
    <row r="6756" spans="2:8" s="41" customFormat="1">
      <c r="B6756" s="403" t="s">
        <v>14288</v>
      </c>
      <c r="C6756" s="404" t="s">
        <v>14289</v>
      </c>
      <c r="D6756" s="404" t="s">
        <v>5520</v>
      </c>
      <c r="E6756" s="404" t="s">
        <v>5521</v>
      </c>
      <c r="F6756" s="404" t="s">
        <v>3168</v>
      </c>
      <c r="G6756" s="367" t="s">
        <v>5185</v>
      </c>
      <c r="H6756" s="400" t="s">
        <v>5186</v>
      </c>
    </row>
    <row r="6757" spans="2:8" s="41" customFormat="1">
      <c r="B6757" s="403" t="s">
        <v>14290</v>
      </c>
      <c r="C6757" s="404" t="s">
        <v>14291</v>
      </c>
      <c r="D6757" s="404" t="s">
        <v>5520</v>
      </c>
      <c r="E6757" s="404" t="s">
        <v>5521</v>
      </c>
      <c r="F6757" s="404" t="s">
        <v>3168</v>
      </c>
      <c r="G6757" s="367" t="s">
        <v>5185</v>
      </c>
      <c r="H6757" s="400" t="s">
        <v>5186</v>
      </c>
    </row>
    <row r="6758" spans="2:8" s="41" customFormat="1">
      <c r="B6758" s="403" t="s">
        <v>14292</v>
      </c>
      <c r="C6758" s="404" t="s">
        <v>14293</v>
      </c>
      <c r="D6758" s="404" t="s">
        <v>3562</v>
      </c>
      <c r="E6758" s="404" t="s">
        <v>3563</v>
      </c>
      <c r="F6758" s="404" t="s">
        <v>3511</v>
      </c>
      <c r="G6758" s="367" t="s">
        <v>2097</v>
      </c>
      <c r="H6758" s="400" t="s">
        <v>2098</v>
      </c>
    </row>
    <row r="6759" spans="2:8" s="41" customFormat="1">
      <c r="B6759" s="403" t="s">
        <v>14294</v>
      </c>
      <c r="C6759" s="404" t="s">
        <v>14295</v>
      </c>
      <c r="D6759" s="404" t="s">
        <v>4439</v>
      </c>
      <c r="E6759" s="404" t="s">
        <v>4440</v>
      </c>
      <c r="F6759" s="404" t="s">
        <v>3806</v>
      </c>
      <c r="G6759" s="367" t="s">
        <v>2097</v>
      </c>
      <c r="H6759" s="400" t="s">
        <v>2098</v>
      </c>
    </row>
    <row r="6760" spans="2:8" s="41" customFormat="1">
      <c r="B6760" s="403" t="s">
        <v>14296</v>
      </c>
      <c r="C6760" s="404" t="s">
        <v>14297</v>
      </c>
      <c r="D6760" s="404" t="s">
        <v>3804</v>
      </c>
      <c r="E6760" s="404" t="s">
        <v>3805</v>
      </c>
      <c r="F6760" s="404" t="s">
        <v>3806</v>
      </c>
      <c r="G6760" s="367" t="s">
        <v>2217</v>
      </c>
      <c r="H6760" s="400" t="s">
        <v>2098</v>
      </c>
    </row>
    <row r="6761" spans="2:8" s="41" customFormat="1">
      <c r="B6761" s="403" t="s">
        <v>14298</v>
      </c>
      <c r="C6761" s="404" t="s">
        <v>14299</v>
      </c>
      <c r="D6761" s="404" t="s">
        <v>3804</v>
      </c>
      <c r="E6761" s="404" t="s">
        <v>3805</v>
      </c>
      <c r="F6761" s="404" t="s">
        <v>3806</v>
      </c>
      <c r="G6761" s="367" t="s">
        <v>2217</v>
      </c>
      <c r="H6761" s="400" t="s">
        <v>2098</v>
      </c>
    </row>
    <row r="6762" spans="2:8" s="41" customFormat="1">
      <c r="B6762" s="403" t="s">
        <v>14300</v>
      </c>
      <c r="C6762" s="404" t="s">
        <v>14301</v>
      </c>
      <c r="D6762" s="404" t="s">
        <v>3804</v>
      </c>
      <c r="E6762" s="404" t="s">
        <v>3805</v>
      </c>
      <c r="F6762" s="404" t="s">
        <v>3806</v>
      </c>
      <c r="G6762" s="367" t="s">
        <v>2217</v>
      </c>
      <c r="H6762" s="400" t="s">
        <v>2098</v>
      </c>
    </row>
    <row r="6763" spans="2:8" s="41" customFormat="1">
      <c r="B6763" s="403" t="s">
        <v>14302</v>
      </c>
      <c r="C6763" s="404" t="s">
        <v>14303</v>
      </c>
      <c r="D6763" s="404" t="s">
        <v>3804</v>
      </c>
      <c r="E6763" s="404" t="s">
        <v>3805</v>
      </c>
      <c r="F6763" s="404" t="s">
        <v>3806</v>
      </c>
      <c r="G6763" s="367" t="s">
        <v>2217</v>
      </c>
      <c r="H6763" s="400" t="s">
        <v>2098</v>
      </c>
    </row>
    <row r="6764" spans="2:8" s="41" customFormat="1">
      <c r="B6764" s="403" t="s">
        <v>14304</v>
      </c>
      <c r="C6764" s="404" t="s">
        <v>14305</v>
      </c>
      <c r="D6764" s="404" t="s">
        <v>3804</v>
      </c>
      <c r="E6764" s="404" t="s">
        <v>3805</v>
      </c>
      <c r="F6764" s="404" t="s">
        <v>3806</v>
      </c>
      <c r="G6764" s="367" t="s">
        <v>2217</v>
      </c>
      <c r="H6764" s="400" t="s">
        <v>2098</v>
      </c>
    </row>
    <row r="6765" spans="2:8" s="41" customFormat="1">
      <c r="B6765" s="403" t="s">
        <v>14306</v>
      </c>
      <c r="C6765" s="404" t="s">
        <v>14307</v>
      </c>
      <c r="D6765" s="404" t="s">
        <v>3804</v>
      </c>
      <c r="E6765" s="404" t="s">
        <v>3805</v>
      </c>
      <c r="F6765" s="404" t="s">
        <v>3806</v>
      </c>
      <c r="G6765" s="367" t="s">
        <v>2217</v>
      </c>
      <c r="H6765" s="400" t="s">
        <v>2098</v>
      </c>
    </row>
    <row r="6766" spans="2:8" s="41" customFormat="1">
      <c r="B6766" s="403" t="s">
        <v>14308</v>
      </c>
      <c r="C6766" s="404" t="s">
        <v>14309</v>
      </c>
      <c r="D6766" s="404" t="s">
        <v>3804</v>
      </c>
      <c r="E6766" s="404" t="s">
        <v>3805</v>
      </c>
      <c r="F6766" s="404" t="s">
        <v>3806</v>
      </c>
      <c r="G6766" s="367" t="s">
        <v>2217</v>
      </c>
      <c r="H6766" s="400" t="s">
        <v>2098</v>
      </c>
    </row>
    <row r="6767" spans="2:8" s="41" customFormat="1">
      <c r="B6767" s="403" t="s">
        <v>14310</v>
      </c>
      <c r="C6767" s="404" t="s">
        <v>14311</v>
      </c>
      <c r="D6767" s="404" t="s">
        <v>2224</v>
      </c>
      <c r="E6767" s="404" t="s">
        <v>2225</v>
      </c>
      <c r="F6767" s="404" t="s">
        <v>2096</v>
      </c>
      <c r="G6767" s="367" t="s">
        <v>2217</v>
      </c>
      <c r="H6767" s="400" t="s">
        <v>2098</v>
      </c>
    </row>
    <row r="6768" spans="2:8" s="41" customFormat="1">
      <c r="B6768" s="403" t="s">
        <v>14312</v>
      </c>
      <c r="C6768" s="404" t="s">
        <v>14313</v>
      </c>
      <c r="D6768" s="404" t="s">
        <v>12078</v>
      </c>
      <c r="E6768" s="404" t="s">
        <v>12079</v>
      </c>
      <c r="F6768" s="404" t="s">
        <v>5750</v>
      </c>
      <c r="G6768" s="367" t="s">
        <v>5107</v>
      </c>
      <c r="H6768" s="400" t="s">
        <v>5108</v>
      </c>
    </row>
    <row r="6769" spans="2:8" s="41" customFormat="1">
      <c r="B6769" s="403" t="s">
        <v>14314</v>
      </c>
      <c r="C6769" s="404" t="s">
        <v>14315</v>
      </c>
      <c r="D6769" s="404" t="s">
        <v>5891</v>
      </c>
      <c r="E6769" s="404" t="s">
        <v>5892</v>
      </c>
      <c r="F6769" s="404" t="s">
        <v>5750</v>
      </c>
      <c r="G6769" s="367" t="s">
        <v>5133</v>
      </c>
      <c r="H6769" s="400" t="s">
        <v>5108</v>
      </c>
    </row>
    <row r="6770" spans="2:8" s="41" customFormat="1">
      <c r="B6770" s="403" t="s">
        <v>14316</v>
      </c>
      <c r="C6770" s="404" t="s">
        <v>14317</v>
      </c>
      <c r="D6770" s="404" t="s">
        <v>5891</v>
      </c>
      <c r="E6770" s="404" t="s">
        <v>5892</v>
      </c>
      <c r="F6770" s="404" t="s">
        <v>5750</v>
      </c>
      <c r="G6770" s="367" t="s">
        <v>5133</v>
      </c>
      <c r="H6770" s="400" t="s">
        <v>5108</v>
      </c>
    </row>
    <row r="6771" spans="2:8" s="41" customFormat="1">
      <c r="B6771" s="403" t="s">
        <v>14318</v>
      </c>
      <c r="C6771" s="404" t="s">
        <v>14319</v>
      </c>
      <c r="D6771" s="404" t="s">
        <v>12106</v>
      </c>
      <c r="E6771" s="404" t="s">
        <v>12107</v>
      </c>
      <c r="F6771" s="404" t="s">
        <v>5750</v>
      </c>
      <c r="G6771" s="367" t="s">
        <v>5133</v>
      </c>
      <c r="H6771" s="400" t="s">
        <v>5108</v>
      </c>
    </row>
    <row r="6772" spans="2:8" s="41" customFormat="1">
      <c r="B6772" s="403" t="s">
        <v>14320</v>
      </c>
      <c r="C6772" s="404" t="s">
        <v>14321</v>
      </c>
      <c r="D6772" s="404" t="s">
        <v>11548</v>
      </c>
      <c r="E6772" s="404" t="s">
        <v>11549</v>
      </c>
      <c r="F6772" s="404" t="s">
        <v>123</v>
      </c>
      <c r="G6772" s="367" t="s">
        <v>5333</v>
      </c>
      <c r="H6772" s="400" t="s">
        <v>5108</v>
      </c>
    </row>
    <row r="6773" spans="2:8" s="41" customFormat="1">
      <c r="B6773" s="403" t="s">
        <v>14322</v>
      </c>
      <c r="C6773" s="404" t="s">
        <v>14323</v>
      </c>
      <c r="D6773" s="404" t="s">
        <v>11548</v>
      </c>
      <c r="E6773" s="404" t="s">
        <v>11549</v>
      </c>
      <c r="F6773" s="404" t="s">
        <v>123</v>
      </c>
      <c r="G6773" s="367" t="s">
        <v>5333</v>
      </c>
      <c r="H6773" s="400" t="s">
        <v>5108</v>
      </c>
    </row>
    <row r="6774" spans="2:8" s="41" customFormat="1">
      <c r="B6774" s="403" t="s">
        <v>14324</v>
      </c>
      <c r="C6774" s="404" t="s">
        <v>14325</v>
      </c>
      <c r="D6774" s="404" t="s">
        <v>5105</v>
      </c>
      <c r="E6774" s="404" t="s">
        <v>5106</v>
      </c>
      <c r="F6774" s="404" t="s">
        <v>3511</v>
      </c>
      <c r="G6774" s="367" t="s">
        <v>5185</v>
      </c>
      <c r="H6774" s="400" t="s">
        <v>5186</v>
      </c>
    </row>
    <row r="6775" spans="2:8" s="41" customFormat="1">
      <c r="B6775" s="403" t="s">
        <v>14326</v>
      </c>
      <c r="C6775" s="404" t="s">
        <v>14327</v>
      </c>
      <c r="D6775" s="404" t="s">
        <v>5170</v>
      </c>
      <c r="E6775" s="404" t="s">
        <v>5171</v>
      </c>
      <c r="F6775" s="404" t="s">
        <v>3511</v>
      </c>
      <c r="G6775" s="367" t="s">
        <v>5133</v>
      </c>
      <c r="H6775" s="400" t="s">
        <v>5108</v>
      </c>
    </row>
    <row r="6776" spans="2:8" s="41" customFormat="1">
      <c r="B6776" s="403" t="s">
        <v>14328</v>
      </c>
      <c r="C6776" s="404" t="s">
        <v>14329</v>
      </c>
      <c r="D6776" s="404" t="s">
        <v>11184</v>
      </c>
      <c r="E6776" s="404" t="s">
        <v>11185</v>
      </c>
      <c r="F6776" s="404" t="s">
        <v>5750</v>
      </c>
      <c r="G6776" s="367" t="s">
        <v>5133</v>
      </c>
      <c r="H6776" s="400" t="s">
        <v>5108</v>
      </c>
    </row>
    <row r="6777" spans="2:8" s="41" customFormat="1">
      <c r="B6777" s="403" t="s">
        <v>14330</v>
      </c>
      <c r="C6777" s="404" t="s">
        <v>14331</v>
      </c>
      <c r="D6777" s="404" t="s">
        <v>2224</v>
      </c>
      <c r="E6777" s="404" t="s">
        <v>2225</v>
      </c>
      <c r="F6777" s="404" t="s">
        <v>2096</v>
      </c>
      <c r="G6777" s="367" t="s">
        <v>2217</v>
      </c>
      <c r="H6777" s="400" t="s">
        <v>2098</v>
      </c>
    </row>
    <row r="6778" spans="2:8" s="41" customFormat="1">
      <c r="B6778" s="403" t="s">
        <v>14332</v>
      </c>
      <c r="C6778" s="404" t="s">
        <v>14333</v>
      </c>
      <c r="D6778" s="404" t="s">
        <v>2224</v>
      </c>
      <c r="E6778" s="404" t="s">
        <v>2225</v>
      </c>
      <c r="F6778" s="404" t="s">
        <v>2096</v>
      </c>
      <c r="G6778" s="367" t="s">
        <v>2217</v>
      </c>
      <c r="H6778" s="400" t="s">
        <v>2098</v>
      </c>
    </row>
    <row r="6779" spans="2:8" s="41" customFormat="1">
      <c r="B6779" s="403" t="s">
        <v>14334</v>
      </c>
      <c r="C6779" s="404" t="s">
        <v>14335</v>
      </c>
      <c r="D6779" s="404" t="s">
        <v>2224</v>
      </c>
      <c r="E6779" s="404" t="s">
        <v>2225</v>
      </c>
      <c r="F6779" s="404" t="s">
        <v>2096</v>
      </c>
      <c r="G6779" s="367" t="s">
        <v>2217</v>
      </c>
      <c r="H6779" s="400" t="s">
        <v>2098</v>
      </c>
    </row>
    <row r="6780" spans="2:8" s="41" customFormat="1">
      <c r="B6780" s="403" t="s">
        <v>14336</v>
      </c>
      <c r="C6780" s="404" t="s">
        <v>14337</v>
      </c>
      <c r="D6780" s="404" t="s">
        <v>2224</v>
      </c>
      <c r="E6780" s="404" t="s">
        <v>2225</v>
      </c>
      <c r="F6780" s="404" t="s">
        <v>2096</v>
      </c>
      <c r="G6780" s="367" t="s">
        <v>2217</v>
      </c>
      <c r="H6780" s="400" t="s">
        <v>2098</v>
      </c>
    </row>
    <row r="6781" spans="2:8" s="41" customFormat="1">
      <c r="B6781" s="403" t="s">
        <v>14338</v>
      </c>
      <c r="C6781" s="404" t="s">
        <v>14339</v>
      </c>
      <c r="D6781" s="404" t="s">
        <v>2224</v>
      </c>
      <c r="E6781" s="404" t="s">
        <v>2225</v>
      </c>
      <c r="F6781" s="404" t="s">
        <v>2096</v>
      </c>
      <c r="G6781" s="367" t="s">
        <v>2217</v>
      </c>
      <c r="H6781" s="400" t="s">
        <v>2098</v>
      </c>
    </row>
    <row r="6782" spans="2:8" s="41" customFormat="1">
      <c r="B6782" s="403" t="s">
        <v>14340</v>
      </c>
      <c r="C6782" s="404" t="s">
        <v>14341</v>
      </c>
      <c r="D6782" s="404" t="s">
        <v>2224</v>
      </c>
      <c r="E6782" s="404" t="s">
        <v>2225</v>
      </c>
      <c r="F6782" s="404" t="s">
        <v>2096</v>
      </c>
      <c r="G6782" s="367" t="s">
        <v>2217</v>
      </c>
      <c r="H6782" s="400" t="s">
        <v>2098</v>
      </c>
    </row>
    <row r="6783" spans="2:8" s="41" customFormat="1">
      <c r="B6783" s="403" t="s">
        <v>14342</v>
      </c>
      <c r="C6783" s="404" t="s">
        <v>14343</v>
      </c>
      <c r="D6783" s="404" t="s">
        <v>810</v>
      </c>
      <c r="E6783" s="404" t="s">
        <v>811</v>
      </c>
      <c r="F6783" s="404" t="s">
        <v>123</v>
      </c>
      <c r="G6783" s="367" t="s">
        <v>459</v>
      </c>
      <c r="H6783" s="400" t="s">
        <v>125</v>
      </c>
    </row>
    <row r="6784" spans="2:8" s="41" customFormat="1">
      <c r="B6784" s="403" t="s">
        <v>14344</v>
      </c>
      <c r="C6784" s="404" t="s">
        <v>14345</v>
      </c>
      <c r="D6784" s="404" t="s">
        <v>8462</v>
      </c>
      <c r="E6784" s="404" t="s">
        <v>8463</v>
      </c>
      <c r="F6784" s="404" t="s">
        <v>5750</v>
      </c>
      <c r="G6784" s="367" t="s">
        <v>5107</v>
      </c>
      <c r="H6784" s="400" t="s">
        <v>5108</v>
      </c>
    </row>
    <row r="6785" spans="2:8" s="41" customFormat="1">
      <c r="B6785" s="403" t="s">
        <v>14346</v>
      </c>
      <c r="C6785" s="404" t="s">
        <v>14347</v>
      </c>
      <c r="D6785" s="404" t="s">
        <v>8462</v>
      </c>
      <c r="E6785" s="404" t="s">
        <v>8463</v>
      </c>
      <c r="F6785" s="404" t="s">
        <v>5750</v>
      </c>
      <c r="G6785" s="367" t="s">
        <v>5107</v>
      </c>
      <c r="H6785" s="400" t="s">
        <v>5108</v>
      </c>
    </row>
    <row r="6786" spans="2:8" s="41" customFormat="1">
      <c r="B6786" s="403" t="s">
        <v>14348</v>
      </c>
      <c r="C6786" s="404" t="s">
        <v>14349</v>
      </c>
      <c r="D6786" s="404" t="s">
        <v>810</v>
      </c>
      <c r="E6786" s="404" t="s">
        <v>811</v>
      </c>
      <c r="F6786" s="404" t="s">
        <v>123</v>
      </c>
      <c r="G6786" s="367" t="s">
        <v>459</v>
      </c>
      <c r="H6786" s="400" t="s">
        <v>125</v>
      </c>
    </row>
    <row r="6787" spans="2:8" s="41" customFormat="1">
      <c r="B6787" s="403" t="s">
        <v>14350</v>
      </c>
      <c r="C6787" s="404" t="s">
        <v>14351</v>
      </c>
      <c r="D6787" s="404" t="s">
        <v>9286</v>
      </c>
      <c r="E6787" s="404" t="s">
        <v>9287</v>
      </c>
      <c r="F6787" s="404" t="s">
        <v>123</v>
      </c>
      <c r="G6787" s="367" t="s">
        <v>5333</v>
      </c>
      <c r="H6787" s="400" t="s">
        <v>5108</v>
      </c>
    </row>
    <row r="6788" spans="2:8" s="41" customFormat="1">
      <c r="B6788" s="403" t="s">
        <v>14352</v>
      </c>
      <c r="C6788" s="404" t="s">
        <v>14353</v>
      </c>
      <c r="D6788" s="404" t="s">
        <v>1628</v>
      </c>
      <c r="E6788" s="404" t="s">
        <v>1629</v>
      </c>
      <c r="F6788" s="404" t="s">
        <v>123</v>
      </c>
      <c r="G6788" s="367" t="s">
        <v>130</v>
      </c>
      <c r="H6788" s="400" t="s">
        <v>125</v>
      </c>
    </row>
    <row r="6789" spans="2:8" s="41" customFormat="1">
      <c r="B6789" s="403" t="s">
        <v>14354</v>
      </c>
      <c r="C6789" s="404" t="s">
        <v>14355</v>
      </c>
      <c r="D6789" s="404" t="s">
        <v>1628</v>
      </c>
      <c r="E6789" s="404" t="s">
        <v>1629</v>
      </c>
      <c r="F6789" s="404" t="s">
        <v>123</v>
      </c>
      <c r="G6789" s="367" t="s">
        <v>130</v>
      </c>
      <c r="H6789" s="400" t="s">
        <v>125</v>
      </c>
    </row>
    <row r="6790" spans="2:8" s="41" customFormat="1">
      <c r="B6790" s="403" t="s">
        <v>14356</v>
      </c>
      <c r="C6790" s="404" t="s">
        <v>14357</v>
      </c>
      <c r="D6790" s="404" t="s">
        <v>6760</v>
      </c>
      <c r="E6790" s="404" t="s">
        <v>6761</v>
      </c>
      <c r="F6790" s="404" t="s">
        <v>123</v>
      </c>
      <c r="G6790" s="367" t="s">
        <v>5107</v>
      </c>
      <c r="H6790" s="400" t="s">
        <v>5108</v>
      </c>
    </row>
    <row r="6791" spans="2:8" s="41" customFormat="1">
      <c r="B6791" s="403" t="s">
        <v>14358</v>
      </c>
      <c r="C6791" s="404" t="s">
        <v>14359</v>
      </c>
      <c r="D6791" s="404" t="s">
        <v>754</v>
      </c>
      <c r="E6791" s="404" t="s">
        <v>755</v>
      </c>
      <c r="F6791" s="404" t="s">
        <v>123</v>
      </c>
      <c r="G6791" s="367" t="s">
        <v>130</v>
      </c>
      <c r="H6791" s="400" t="s">
        <v>125</v>
      </c>
    </row>
    <row r="6792" spans="2:8" s="41" customFormat="1">
      <c r="B6792" s="403" t="s">
        <v>14360</v>
      </c>
      <c r="C6792" s="404" t="s">
        <v>14361</v>
      </c>
      <c r="D6792" s="404" t="s">
        <v>754</v>
      </c>
      <c r="E6792" s="404" t="s">
        <v>755</v>
      </c>
      <c r="F6792" s="404" t="s">
        <v>123</v>
      </c>
      <c r="G6792" s="367" t="s">
        <v>130</v>
      </c>
      <c r="H6792" s="400" t="s">
        <v>125</v>
      </c>
    </row>
    <row r="6793" spans="2:8" s="41" customFormat="1">
      <c r="B6793" s="403" t="s">
        <v>14362</v>
      </c>
      <c r="C6793" s="404" t="s">
        <v>14363</v>
      </c>
      <c r="D6793" s="404" t="s">
        <v>754</v>
      </c>
      <c r="E6793" s="404" t="s">
        <v>755</v>
      </c>
      <c r="F6793" s="404" t="s">
        <v>123</v>
      </c>
      <c r="G6793" s="367" t="s">
        <v>130</v>
      </c>
      <c r="H6793" s="400" t="s">
        <v>125</v>
      </c>
    </row>
    <row r="6794" spans="2:8" s="41" customFormat="1">
      <c r="B6794" s="403" t="s">
        <v>14364</v>
      </c>
      <c r="C6794" s="404" t="s">
        <v>14365</v>
      </c>
      <c r="D6794" s="404" t="s">
        <v>754</v>
      </c>
      <c r="E6794" s="404" t="s">
        <v>755</v>
      </c>
      <c r="F6794" s="404" t="s">
        <v>123</v>
      </c>
      <c r="G6794" s="367" t="s">
        <v>130</v>
      </c>
      <c r="H6794" s="400" t="s">
        <v>125</v>
      </c>
    </row>
    <row r="6795" spans="2:8" s="41" customFormat="1">
      <c r="B6795" s="403" t="s">
        <v>14366</v>
      </c>
      <c r="C6795" s="404" t="s">
        <v>14367</v>
      </c>
      <c r="D6795" s="404" t="s">
        <v>754</v>
      </c>
      <c r="E6795" s="404" t="s">
        <v>755</v>
      </c>
      <c r="F6795" s="404" t="s">
        <v>123</v>
      </c>
      <c r="G6795" s="367" t="s">
        <v>130</v>
      </c>
      <c r="H6795" s="400" t="s">
        <v>125</v>
      </c>
    </row>
    <row r="6796" spans="2:8" s="41" customFormat="1">
      <c r="B6796" s="403" t="s">
        <v>14368</v>
      </c>
      <c r="C6796" s="404" t="s">
        <v>14369</v>
      </c>
      <c r="D6796" s="404" t="s">
        <v>2836</v>
      </c>
      <c r="E6796" s="404" t="s">
        <v>2837</v>
      </c>
      <c r="F6796" s="404" t="s">
        <v>2096</v>
      </c>
      <c r="G6796" s="367" t="s">
        <v>2217</v>
      </c>
      <c r="H6796" s="400" t="s">
        <v>2098</v>
      </c>
    </row>
    <row r="6797" spans="2:8" s="41" customFormat="1">
      <c r="B6797" s="403" t="s">
        <v>14370</v>
      </c>
      <c r="C6797" s="404" t="s">
        <v>14371</v>
      </c>
      <c r="D6797" s="404" t="s">
        <v>2836</v>
      </c>
      <c r="E6797" s="404" t="s">
        <v>2837</v>
      </c>
      <c r="F6797" s="404" t="s">
        <v>2096</v>
      </c>
      <c r="G6797" s="367" t="s">
        <v>2217</v>
      </c>
      <c r="H6797" s="400" t="s">
        <v>2098</v>
      </c>
    </row>
    <row r="6798" spans="2:8" s="41" customFormat="1">
      <c r="B6798" s="403" t="s">
        <v>14372</v>
      </c>
      <c r="C6798" s="404" t="s">
        <v>14373</v>
      </c>
      <c r="D6798" s="404" t="s">
        <v>2836</v>
      </c>
      <c r="E6798" s="404" t="s">
        <v>2837</v>
      </c>
      <c r="F6798" s="404" t="s">
        <v>2096</v>
      </c>
      <c r="G6798" s="367" t="s">
        <v>2217</v>
      </c>
      <c r="H6798" s="400" t="s">
        <v>2098</v>
      </c>
    </row>
    <row r="6799" spans="2:8" s="41" customFormat="1">
      <c r="B6799" s="403" t="s">
        <v>14374</v>
      </c>
      <c r="C6799" s="404" t="s">
        <v>14375</v>
      </c>
      <c r="D6799" s="404" t="s">
        <v>14376</v>
      </c>
      <c r="E6799" s="404" t="s">
        <v>14377</v>
      </c>
      <c r="F6799" s="404" t="s">
        <v>14378</v>
      </c>
      <c r="G6799" s="367" t="s">
        <v>5185</v>
      </c>
      <c r="H6799" s="400" t="s">
        <v>5186</v>
      </c>
    </row>
    <row r="6800" spans="2:8" s="41" customFormat="1">
      <c r="B6800" s="403" t="s">
        <v>14379</v>
      </c>
      <c r="C6800" s="404" t="s">
        <v>14380</v>
      </c>
      <c r="D6800" s="404" t="s">
        <v>14376</v>
      </c>
      <c r="E6800" s="404" t="s">
        <v>14377</v>
      </c>
      <c r="F6800" s="404" t="s">
        <v>14378</v>
      </c>
      <c r="G6800" s="367" t="s">
        <v>5333</v>
      </c>
      <c r="H6800" s="400" t="s">
        <v>5108</v>
      </c>
    </row>
    <row r="6801" spans="2:8" s="41" customFormat="1">
      <c r="B6801" s="403" t="s">
        <v>14381</v>
      </c>
      <c r="C6801" s="404" t="s">
        <v>14382</v>
      </c>
      <c r="D6801" s="404" t="s">
        <v>14376</v>
      </c>
      <c r="E6801" s="404" t="s">
        <v>14377</v>
      </c>
      <c r="F6801" s="404" t="s">
        <v>14378</v>
      </c>
      <c r="G6801" s="367" t="s">
        <v>5333</v>
      </c>
      <c r="H6801" s="400" t="s">
        <v>5108</v>
      </c>
    </row>
    <row r="6802" spans="2:8" s="41" customFormat="1">
      <c r="B6802" s="403" t="s">
        <v>14383</v>
      </c>
      <c r="C6802" s="404" t="s">
        <v>14384</v>
      </c>
      <c r="D6802" s="404" t="s">
        <v>14376</v>
      </c>
      <c r="E6802" s="404" t="s">
        <v>14377</v>
      </c>
      <c r="F6802" s="404" t="s">
        <v>14378</v>
      </c>
      <c r="G6802" s="367" t="s">
        <v>5185</v>
      </c>
      <c r="H6802" s="400" t="s">
        <v>5186</v>
      </c>
    </row>
    <row r="6803" spans="2:8" s="41" customFormat="1">
      <c r="B6803" s="403" t="s">
        <v>14385</v>
      </c>
      <c r="C6803" s="404" t="s">
        <v>14386</v>
      </c>
      <c r="D6803" s="404" t="s">
        <v>14376</v>
      </c>
      <c r="E6803" s="404" t="s">
        <v>14377</v>
      </c>
      <c r="F6803" s="404" t="s">
        <v>14378</v>
      </c>
      <c r="G6803" s="367" t="s">
        <v>5185</v>
      </c>
      <c r="H6803" s="400" t="s">
        <v>5186</v>
      </c>
    </row>
    <row r="6804" spans="2:8" s="41" customFormat="1">
      <c r="B6804" s="403" t="s">
        <v>14387</v>
      </c>
      <c r="C6804" s="404" t="s">
        <v>14388</v>
      </c>
      <c r="D6804" s="404" t="s">
        <v>14389</v>
      </c>
      <c r="E6804" s="404" t="s">
        <v>14390</v>
      </c>
      <c r="F6804" s="404" t="s">
        <v>14378</v>
      </c>
      <c r="G6804" s="367" t="s">
        <v>5185</v>
      </c>
      <c r="H6804" s="400" t="s">
        <v>5186</v>
      </c>
    </row>
    <row r="6805" spans="2:8" s="41" customFormat="1">
      <c r="B6805" s="403" t="s">
        <v>14391</v>
      </c>
      <c r="C6805" s="404" t="s">
        <v>14392</v>
      </c>
      <c r="D6805" s="404" t="s">
        <v>14389</v>
      </c>
      <c r="E6805" s="404" t="s">
        <v>14390</v>
      </c>
      <c r="F6805" s="404" t="s">
        <v>14378</v>
      </c>
      <c r="G6805" s="367" t="s">
        <v>5182</v>
      </c>
      <c r="H6805" s="400" t="s">
        <v>5108</v>
      </c>
    </row>
    <row r="6806" spans="2:8" s="41" customFormat="1">
      <c r="B6806" s="403" t="s">
        <v>14393</v>
      </c>
      <c r="C6806" s="404" t="s">
        <v>14394</v>
      </c>
      <c r="D6806" s="404" t="s">
        <v>14389</v>
      </c>
      <c r="E6806" s="404" t="s">
        <v>14390</v>
      </c>
      <c r="F6806" s="404" t="s">
        <v>14378</v>
      </c>
      <c r="G6806" s="367" t="s">
        <v>5185</v>
      </c>
      <c r="H6806" s="400" t="s">
        <v>5186</v>
      </c>
    </row>
    <row r="6807" spans="2:8" s="41" customFormat="1">
      <c r="B6807" s="403" t="s">
        <v>14395</v>
      </c>
      <c r="C6807" s="404" t="s">
        <v>14396</v>
      </c>
      <c r="D6807" s="404" t="s">
        <v>14389</v>
      </c>
      <c r="E6807" s="404" t="s">
        <v>14390</v>
      </c>
      <c r="F6807" s="404" t="s">
        <v>14378</v>
      </c>
      <c r="G6807" s="367" t="s">
        <v>5185</v>
      </c>
      <c r="H6807" s="400" t="s">
        <v>5186</v>
      </c>
    </row>
    <row r="6808" spans="2:8" s="41" customFormat="1">
      <c r="B6808" s="403" t="s">
        <v>14397</v>
      </c>
      <c r="C6808" s="404" t="s">
        <v>14398</v>
      </c>
      <c r="D6808" s="404" t="s">
        <v>14389</v>
      </c>
      <c r="E6808" s="404" t="s">
        <v>14390</v>
      </c>
      <c r="F6808" s="404" t="s">
        <v>14378</v>
      </c>
      <c r="G6808" s="367" t="s">
        <v>5185</v>
      </c>
      <c r="H6808" s="400" t="s">
        <v>5186</v>
      </c>
    </row>
    <row r="6809" spans="2:8" s="41" customFormat="1">
      <c r="B6809" s="403" t="s">
        <v>14399</v>
      </c>
      <c r="C6809" s="404" t="s">
        <v>14400</v>
      </c>
      <c r="D6809" s="404" t="s">
        <v>14389</v>
      </c>
      <c r="E6809" s="404" t="s">
        <v>14390</v>
      </c>
      <c r="F6809" s="404" t="s">
        <v>14378</v>
      </c>
      <c r="G6809" s="367" t="s">
        <v>5185</v>
      </c>
      <c r="H6809" s="400" t="s">
        <v>5186</v>
      </c>
    </row>
    <row r="6810" spans="2:8" s="41" customFormat="1">
      <c r="B6810" s="403" t="s">
        <v>14401</v>
      </c>
      <c r="C6810" s="404" t="s">
        <v>14402</v>
      </c>
      <c r="D6810" s="404" t="s">
        <v>14389</v>
      </c>
      <c r="E6810" s="404" t="s">
        <v>14390</v>
      </c>
      <c r="F6810" s="404" t="s">
        <v>14378</v>
      </c>
      <c r="G6810" s="367" t="s">
        <v>5182</v>
      </c>
      <c r="H6810" s="400" t="s">
        <v>5108</v>
      </c>
    </row>
    <row r="6811" spans="2:8" s="41" customFormat="1">
      <c r="B6811" s="403" t="s">
        <v>14403</v>
      </c>
      <c r="C6811" s="404" t="s">
        <v>14404</v>
      </c>
      <c r="D6811" s="404" t="s">
        <v>14389</v>
      </c>
      <c r="E6811" s="404" t="s">
        <v>14390</v>
      </c>
      <c r="F6811" s="404" t="s">
        <v>14378</v>
      </c>
      <c r="G6811" s="367" t="s">
        <v>5185</v>
      </c>
      <c r="H6811" s="400" t="s">
        <v>5186</v>
      </c>
    </row>
    <row r="6812" spans="2:8" s="41" customFormat="1">
      <c r="B6812" s="403" t="s">
        <v>14405</v>
      </c>
      <c r="C6812" s="404" t="s">
        <v>14406</v>
      </c>
      <c r="D6812" s="404" t="s">
        <v>14389</v>
      </c>
      <c r="E6812" s="404" t="s">
        <v>14390</v>
      </c>
      <c r="F6812" s="404" t="s">
        <v>14378</v>
      </c>
      <c r="G6812" s="367" t="s">
        <v>5185</v>
      </c>
      <c r="H6812" s="400" t="s">
        <v>5186</v>
      </c>
    </row>
    <row r="6813" spans="2:8" s="41" customFormat="1">
      <c r="B6813" s="403" t="s">
        <v>14407</v>
      </c>
      <c r="C6813" s="404" t="s">
        <v>14408</v>
      </c>
      <c r="D6813" s="404" t="s">
        <v>14389</v>
      </c>
      <c r="E6813" s="404" t="s">
        <v>14390</v>
      </c>
      <c r="F6813" s="404" t="s">
        <v>14378</v>
      </c>
      <c r="G6813" s="367" t="s">
        <v>5185</v>
      </c>
      <c r="H6813" s="400" t="s">
        <v>5186</v>
      </c>
    </row>
    <row r="6814" spans="2:8" s="41" customFormat="1">
      <c r="B6814" s="403" t="s">
        <v>14409</v>
      </c>
      <c r="C6814" s="404" t="s">
        <v>14410</v>
      </c>
      <c r="D6814" s="404" t="s">
        <v>14389</v>
      </c>
      <c r="E6814" s="404" t="s">
        <v>14390</v>
      </c>
      <c r="F6814" s="404" t="s">
        <v>14378</v>
      </c>
      <c r="G6814" s="367" t="s">
        <v>5185</v>
      </c>
      <c r="H6814" s="400" t="s">
        <v>5186</v>
      </c>
    </row>
    <row r="6815" spans="2:8" s="41" customFormat="1">
      <c r="B6815" s="403" t="s">
        <v>14411</v>
      </c>
      <c r="C6815" s="404" t="s">
        <v>14412</v>
      </c>
      <c r="D6815" s="404" t="s">
        <v>14389</v>
      </c>
      <c r="E6815" s="404" t="s">
        <v>14390</v>
      </c>
      <c r="F6815" s="404" t="s">
        <v>14378</v>
      </c>
      <c r="G6815" s="367" t="s">
        <v>5185</v>
      </c>
      <c r="H6815" s="400" t="s">
        <v>5186</v>
      </c>
    </row>
    <row r="6816" spans="2:8" s="41" customFormat="1">
      <c r="B6816" s="403" t="s">
        <v>14413</v>
      </c>
      <c r="C6816" s="404" t="s">
        <v>14414</v>
      </c>
      <c r="D6816" s="404" t="s">
        <v>14389</v>
      </c>
      <c r="E6816" s="404" t="s">
        <v>14390</v>
      </c>
      <c r="F6816" s="404" t="s">
        <v>14378</v>
      </c>
      <c r="G6816" s="367" t="s">
        <v>5185</v>
      </c>
      <c r="H6816" s="400" t="s">
        <v>5186</v>
      </c>
    </row>
    <row r="6817" spans="2:8" s="41" customFormat="1">
      <c r="B6817" s="403" t="s">
        <v>14415</v>
      </c>
      <c r="C6817" s="404" t="s">
        <v>14416</v>
      </c>
      <c r="D6817" s="404" t="s">
        <v>14417</v>
      </c>
      <c r="E6817" s="404" t="s">
        <v>14418</v>
      </c>
      <c r="F6817" s="404" t="s">
        <v>14378</v>
      </c>
      <c r="G6817" s="367" t="s">
        <v>5185</v>
      </c>
      <c r="H6817" s="400" t="s">
        <v>5186</v>
      </c>
    </row>
    <row r="6818" spans="2:8" s="41" customFormat="1">
      <c r="B6818" s="403" t="s">
        <v>14419</v>
      </c>
      <c r="C6818" s="404" t="s">
        <v>14420</v>
      </c>
      <c r="D6818" s="404" t="s">
        <v>14417</v>
      </c>
      <c r="E6818" s="404" t="s">
        <v>14418</v>
      </c>
      <c r="F6818" s="404" t="s">
        <v>14378</v>
      </c>
      <c r="G6818" s="367" t="s">
        <v>5185</v>
      </c>
      <c r="H6818" s="400" t="s">
        <v>5186</v>
      </c>
    </row>
    <row r="6819" spans="2:8" s="41" customFormat="1">
      <c r="B6819" s="403" t="s">
        <v>14421</v>
      </c>
      <c r="C6819" s="404" t="s">
        <v>14422</v>
      </c>
      <c r="D6819" s="404" t="s">
        <v>14417</v>
      </c>
      <c r="E6819" s="404" t="s">
        <v>14418</v>
      </c>
      <c r="F6819" s="404" t="s">
        <v>14378</v>
      </c>
      <c r="G6819" s="367" t="s">
        <v>5185</v>
      </c>
      <c r="H6819" s="400" t="s">
        <v>5186</v>
      </c>
    </row>
    <row r="6820" spans="2:8" s="41" customFormat="1">
      <c r="B6820" s="403" t="s">
        <v>14423</v>
      </c>
      <c r="C6820" s="404" t="s">
        <v>14424</v>
      </c>
      <c r="D6820" s="404" t="s">
        <v>14417</v>
      </c>
      <c r="E6820" s="404" t="s">
        <v>14418</v>
      </c>
      <c r="F6820" s="404" t="s">
        <v>14378</v>
      </c>
      <c r="G6820" s="367" t="s">
        <v>5185</v>
      </c>
      <c r="H6820" s="400" t="s">
        <v>5186</v>
      </c>
    </row>
    <row r="6821" spans="2:8" s="41" customFormat="1">
      <c r="B6821" s="403" t="s">
        <v>14425</v>
      </c>
      <c r="C6821" s="404" t="s">
        <v>14426</v>
      </c>
      <c r="D6821" s="404" t="s">
        <v>14417</v>
      </c>
      <c r="E6821" s="404" t="s">
        <v>14418</v>
      </c>
      <c r="F6821" s="404" t="s">
        <v>14378</v>
      </c>
      <c r="G6821" s="367" t="s">
        <v>5333</v>
      </c>
      <c r="H6821" s="400" t="s">
        <v>5108</v>
      </c>
    </row>
    <row r="6822" spans="2:8" s="41" customFormat="1">
      <c r="B6822" s="403" t="s">
        <v>14427</v>
      </c>
      <c r="C6822" s="404" t="s">
        <v>14428</v>
      </c>
      <c r="D6822" s="404" t="s">
        <v>14417</v>
      </c>
      <c r="E6822" s="404" t="s">
        <v>14418</v>
      </c>
      <c r="F6822" s="404" t="s">
        <v>14378</v>
      </c>
      <c r="G6822" s="367" t="s">
        <v>5185</v>
      </c>
      <c r="H6822" s="400" t="s">
        <v>5186</v>
      </c>
    </row>
    <row r="6823" spans="2:8" s="41" customFormat="1">
      <c r="B6823" s="403" t="s">
        <v>14429</v>
      </c>
      <c r="C6823" s="404" t="s">
        <v>14430</v>
      </c>
      <c r="D6823" s="404" t="s">
        <v>14431</v>
      </c>
      <c r="E6823" s="404" t="s">
        <v>14432</v>
      </c>
      <c r="F6823" s="404" t="s">
        <v>14378</v>
      </c>
      <c r="G6823" s="367" t="s">
        <v>5185</v>
      </c>
      <c r="H6823" s="400" t="s">
        <v>5186</v>
      </c>
    </row>
    <row r="6824" spans="2:8" s="41" customFormat="1">
      <c r="B6824" s="403" t="s">
        <v>14433</v>
      </c>
      <c r="C6824" s="404" t="s">
        <v>14434</v>
      </c>
      <c r="D6824" s="404" t="s">
        <v>14431</v>
      </c>
      <c r="E6824" s="404" t="s">
        <v>14432</v>
      </c>
      <c r="F6824" s="404" t="s">
        <v>14378</v>
      </c>
      <c r="G6824" s="367" t="s">
        <v>5185</v>
      </c>
      <c r="H6824" s="400" t="s">
        <v>5186</v>
      </c>
    </row>
    <row r="6825" spans="2:8" s="41" customFormat="1">
      <c r="B6825" s="403" t="s">
        <v>14435</v>
      </c>
      <c r="C6825" s="404" t="s">
        <v>14436</v>
      </c>
      <c r="D6825" s="404" t="s">
        <v>14431</v>
      </c>
      <c r="E6825" s="404" t="s">
        <v>14432</v>
      </c>
      <c r="F6825" s="404" t="s">
        <v>14378</v>
      </c>
      <c r="G6825" s="367" t="s">
        <v>5185</v>
      </c>
      <c r="H6825" s="400" t="s">
        <v>5186</v>
      </c>
    </row>
    <row r="6826" spans="2:8" s="41" customFormat="1">
      <c r="B6826" s="403" t="s">
        <v>14437</v>
      </c>
      <c r="C6826" s="404" t="s">
        <v>14438</v>
      </c>
      <c r="D6826" s="404" t="s">
        <v>14431</v>
      </c>
      <c r="E6826" s="404" t="s">
        <v>14432</v>
      </c>
      <c r="F6826" s="404" t="s">
        <v>14378</v>
      </c>
      <c r="G6826" s="367" t="s">
        <v>5185</v>
      </c>
      <c r="H6826" s="400" t="s">
        <v>5186</v>
      </c>
    </row>
    <row r="6827" spans="2:8" s="41" customFormat="1">
      <c r="B6827" s="403" t="s">
        <v>14439</v>
      </c>
      <c r="C6827" s="404" t="s">
        <v>14440</v>
      </c>
      <c r="D6827" s="404" t="s">
        <v>14431</v>
      </c>
      <c r="E6827" s="404" t="s">
        <v>14432</v>
      </c>
      <c r="F6827" s="404" t="s">
        <v>14378</v>
      </c>
      <c r="G6827" s="367" t="s">
        <v>5185</v>
      </c>
      <c r="H6827" s="400" t="s">
        <v>5186</v>
      </c>
    </row>
    <row r="6828" spans="2:8" s="41" customFormat="1">
      <c r="B6828" s="403" t="s">
        <v>14441</v>
      </c>
      <c r="C6828" s="404" t="s">
        <v>14442</v>
      </c>
      <c r="D6828" s="404" t="s">
        <v>14431</v>
      </c>
      <c r="E6828" s="404" t="s">
        <v>14432</v>
      </c>
      <c r="F6828" s="404" t="s">
        <v>14378</v>
      </c>
      <c r="G6828" s="367" t="s">
        <v>5185</v>
      </c>
      <c r="H6828" s="400" t="s">
        <v>5186</v>
      </c>
    </row>
    <row r="6829" spans="2:8" s="41" customFormat="1">
      <c r="B6829" s="403" t="s">
        <v>14443</v>
      </c>
      <c r="C6829" s="404" t="s">
        <v>14444</v>
      </c>
      <c r="D6829" s="404" t="s">
        <v>14445</v>
      </c>
      <c r="E6829" s="404" t="s">
        <v>14446</v>
      </c>
      <c r="F6829" s="404" t="s">
        <v>14378</v>
      </c>
      <c r="G6829" s="367" t="s">
        <v>5185</v>
      </c>
      <c r="H6829" s="400" t="s">
        <v>5186</v>
      </c>
    </row>
    <row r="6830" spans="2:8" s="41" customFormat="1">
      <c r="B6830" s="403" t="s">
        <v>14447</v>
      </c>
      <c r="C6830" s="404" t="s">
        <v>14448</v>
      </c>
      <c r="D6830" s="404" t="s">
        <v>14445</v>
      </c>
      <c r="E6830" s="404" t="s">
        <v>14446</v>
      </c>
      <c r="F6830" s="404" t="s">
        <v>14378</v>
      </c>
      <c r="G6830" s="367" t="s">
        <v>5185</v>
      </c>
      <c r="H6830" s="400" t="s">
        <v>5186</v>
      </c>
    </row>
    <row r="6831" spans="2:8" s="41" customFormat="1">
      <c r="B6831" s="403" t="s">
        <v>14449</v>
      </c>
      <c r="C6831" s="404" t="s">
        <v>14450</v>
      </c>
      <c r="D6831" s="404" t="s">
        <v>14445</v>
      </c>
      <c r="E6831" s="404" t="s">
        <v>14446</v>
      </c>
      <c r="F6831" s="404" t="s">
        <v>14378</v>
      </c>
      <c r="G6831" s="367" t="s">
        <v>5185</v>
      </c>
      <c r="H6831" s="400" t="s">
        <v>5186</v>
      </c>
    </row>
    <row r="6832" spans="2:8" s="41" customFormat="1">
      <c r="B6832" s="403" t="s">
        <v>14451</v>
      </c>
      <c r="C6832" s="404" t="s">
        <v>14452</v>
      </c>
      <c r="D6832" s="404" t="s">
        <v>14445</v>
      </c>
      <c r="E6832" s="404" t="s">
        <v>14446</v>
      </c>
      <c r="F6832" s="404" t="s">
        <v>14378</v>
      </c>
      <c r="G6832" s="367" t="s">
        <v>5185</v>
      </c>
      <c r="H6832" s="400" t="s">
        <v>5186</v>
      </c>
    </row>
    <row r="6833" spans="2:8" s="41" customFormat="1">
      <c r="B6833" s="403" t="s">
        <v>14453</v>
      </c>
      <c r="C6833" s="404" t="s">
        <v>14454</v>
      </c>
      <c r="D6833" s="404" t="s">
        <v>14445</v>
      </c>
      <c r="E6833" s="404" t="s">
        <v>14446</v>
      </c>
      <c r="F6833" s="404" t="s">
        <v>14378</v>
      </c>
      <c r="G6833" s="367" t="s">
        <v>5185</v>
      </c>
      <c r="H6833" s="400" t="s">
        <v>5186</v>
      </c>
    </row>
    <row r="6834" spans="2:8" s="41" customFormat="1">
      <c r="B6834" s="403" t="s">
        <v>14455</v>
      </c>
      <c r="C6834" s="404" t="s">
        <v>14456</v>
      </c>
      <c r="D6834" s="404" t="s">
        <v>14445</v>
      </c>
      <c r="E6834" s="404" t="s">
        <v>14446</v>
      </c>
      <c r="F6834" s="404" t="s">
        <v>14378</v>
      </c>
      <c r="G6834" s="367" t="s">
        <v>5185</v>
      </c>
      <c r="H6834" s="400" t="s">
        <v>5186</v>
      </c>
    </row>
    <row r="6835" spans="2:8" s="41" customFormat="1">
      <c r="B6835" s="403" t="s">
        <v>14457</v>
      </c>
      <c r="C6835" s="404" t="s">
        <v>14458</v>
      </c>
      <c r="D6835" s="404" t="s">
        <v>14445</v>
      </c>
      <c r="E6835" s="404" t="s">
        <v>14446</v>
      </c>
      <c r="F6835" s="404" t="s">
        <v>14378</v>
      </c>
      <c r="G6835" s="367" t="s">
        <v>5185</v>
      </c>
      <c r="H6835" s="400" t="s">
        <v>5186</v>
      </c>
    </row>
    <row r="6836" spans="2:8" s="41" customFormat="1">
      <c r="B6836" s="403" t="s">
        <v>14459</v>
      </c>
      <c r="C6836" s="404" t="s">
        <v>14460</v>
      </c>
      <c r="D6836" s="404" t="s">
        <v>14461</v>
      </c>
      <c r="E6836" s="404" t="s">
        <v>14462</v>
      </c>
      <c r="F6836" s="404" t="s">
        <v>14378</v>
      </c>
      <c r="G6836" s="367" t="s">
        <v>5185</v>
      </c>
      <c r="H6836" s="400" t="s">
        <v>5186</v>
      </c>
    </row>
    <row r="6837" spans="2:8" s="41" customFormat="1">
      <c r="B6837" s="403" t="s">
        <v>14463</v>
      </c>
      <c r="C6837" s="404" t="s">
        <v>14464</v>
      </c>
      <c r="D6837" s="404" t="s">
        <v>14461</v>
      </c>
      <c r="E6837" s="404" t="s">
        <v>14462</v>
      </c>
      <c r="F6837" s="404" t="s">
        <v>14378</v>
      </c>
      <c r="G6837" s="367" t="s">
        <v>5107</v>
      </c>
      <c r="H6837" s="400" t="s">
        <v>5108</v>
      </c>
    </row>
    <row r="6838" spans="2:8" s="41" customFormat="1">
      <c r="B6838" s="403" t="s">
        <v>14465</v>
      </c>
      <c r="C6838" s="404" t="s">
        <v>14466</v>
      </c>
      <c r="D6838" s="404" t="s">
        <v>14461</v>
      </c>
      <c r="E6838" s="404" t="s">
        <v>14462</v>
      </c>
      <c r="F6838" s="404" t="s">
        <v>14378</v>
      </c>
      <c r="G6838" s="367" t="s">
        <v>5185</v>
      </c>
      <c r="H6838" s="400" t="s">
        <v>5186</v>
      </c>
    </row>
    <row r="6839" spans="2:8" s="41" customFormat="1">
      <c r="B6839" s="403" t="s">
        <v>14467</v>
      </c>
      <c r="C6839" s="404" t="s">
        <v>14468</v>
      </c>
      <c r="D6839" s="404" t="s">
        <v>14461</v>
      </c>
      <c r="E6839" s="404" t="s">
        <v>14462</v>
      </c>
      <c r="F6839" s="404" t="s">
        <v>14378</v>
      </c>
      <c r="G6839" s="367" t="s">
        <v>5185</v>
      </c>
      <c r="H6839" s="400" t="s">
        <v>5186</v>
      </c>
    </row>
    <row r="6840" spans="2:8" s="41" customFormat="1">
      <c r="B6840" s="403" t="s">
        <v>14469</v>
      </c>
      <c r="C6840" s="404" t="s">
        <v>14470</v>
      </c>
      <c r="D6840" s="404" t="s">
        <v>14461</v>
      </c>
      <c r="E6840" s="404" t="s">
        <v>14462</v>
      </c>
      <c r="F6840" s="404" t="s">
        <v>14378</v>
      </c>
      <c r="G6840" s="367" t="s">
        <v>5185</v>
      </c>
      <c r="H6840" s="400" t="s">
        <v>5186</v>
      </c>
    </row>
    <row r="6841" spans="2:8" s="41" customFormat="1">
      <c r="B6841" s="403" t="s">
        <v>14471</v>
      </c>
      <c r="C6841" s="404" t="s">
        <v>14472</v>
      </c>
      <c r="D6841" s="404" t="s">
        <v>14461</v>
      </c>
      <c r="E6841" s="404" t="s">
        <v>14462</v>
      </c>
      <c r="F6841" s="404" t="s">
        <v>14378</v>
      </c>
      <c r="G6841" s="367" t="s">
        <v>5107</v>
      </c>
      <c r="H6841" s="400" t="s">
        <v>5108</v>
      </c>
    </row>
    <row r="6842" spans="2:8" s="41" customFormat="1">
      <c r="B6842" s="403" t="s">
        <v>14473</v>
      </c>
      <c r="C6842" s="404" t="s">
        <v>14474</v>
      </c>
      <c r="D6842" s="404" t="s">
        <v>14475</v>
      </c>
      <c r="E6842" s="404" t="s">
        <v>14476</v>
      </c>
      <c r="F6842" s="404" t="s">
        <v>14378</v>
      </c>
      <c r="G6842" s="367" t="s">
        <v>5185</v>
      </c>
      <c r="H6842" s="400" t="s">
        <v>5186</v>
      </c>
    </row>
    <row r="6843" spans="2:8" s="41" customFormat="1">
      <c r="B6843" s="403" t="s">
        <v>14477</v>
      </c>
      <c r="C6843" s="404" t="s">
        <v>14478</v>
      </c>
      <c r="D6843" s="404" t="s">
        <v>14475</v>
      </c>
      <c r="E6843" s="404" t="s">
        <v>14476</v>
      </c>
      <c r="F6843" s="404" t="s">
        <v>14378</v>
      </c>
      <c r="G6843" s="367" t="s">
        <v>5107</v>
      </c>
      <c r="H6843" s="400" t="s">
        <v>5108</v>
      </c>
    </row>
    <row r="6844" spans="2:8" s="41" customFormat="1">
      <c r="B6844" s="403" t="s">
        <v>14479</v>
      </c>
      <c r="C6844" s="404" t="s">
        <v>14480</v>
      </c>
      <c r="D6844" s="404" t="s">
        <v>14475</v>
      </c>
      <c r="E6844" s="404" t="s">
        <v>14476</v>
      </c>
      <c r="F6844" s="404" t="s">
        <v>14378</v>
      </c>
      <c r="G6844" s="367" t="s">
        <v>5107</v>
      </c>
      <c r="H6844" s="400" t="s">
        <v>5108</v>
      </c>
    </row>
    <row r="6845" spans="2:8" s="41" customFormat="1">
      <c r="B6845" s="403" t="s">
        <v>14481</v>
      </c>
      <c r="C6845" s="404" t="s">
        <v>14482</v>
      </c>
      <c r="D6845" s="404" t="s">
        <v>14475</v>
      </c>
      <c r="E6845" s="404" t="s">
        <v>14476</v>
      </c>
      <c r="F6845" s="404" t="s">
        <v>14378</v>
      </c>
      <c r="G6845" s="367" t="s">
        <v>5107</v>
      </c>
      <c r="H6845" s="400" t="s">
        <v>5108</v>
      </c>
    </row>
    <row r="6846" spans="2:8" s="41" customFormat="1">
      <c r="B6846" s="403" t="s">
        <v>14483</v>
      </c>
      <c r="C6846" s="404" t="s">
        <v>14484</v>
      </c>
      <c r="D6846" s="404" t="s">
        <v>14475</v>
      </c>
      <c r="E6846" s="404" t="s">
        <v>14476</v>
      </c>
      <c r="F6846" s="404" t="s">
        <v>14378</v>
      </c>
      <c r="G6846" s="367" t="s">
        <v>2097</v>
      </c>
      <c r="H6846" s="400" t="s">
        <v>2098</v>
      </c>
    </row>
    <row r="6847" spans="2:8" s="41" customFormat="1">
      <c r="B6847" s="403" t="s">
        <v>14485</v>
      </c>
      <c r="C6847" s="404" t="s">
        <v>14486</v>
      </c>
      <c r="D6847" s="404" t="s">
        <v>14475</v>
      </c>
      <c r="E6847" s="404" t="s">
        <v>14476</v>
      </c>
      <c r="F6847" s="404" t="s">
        <v>14378</v>
      </c>
      <c r="G6847" s="367" t="s">
        <v>2097</v>
      </c>
      <c r="H6847" s="400" t="s">
        <v>2098</v>
      </c>
    </row>
    <row r="6848" spans="2:8" s="41" customFormat="1">
      <c r="B6848" s="403" t="s">
        <v>14487</v>
      </c>
      <c r="C6848" s="404" t="s">
        <v>14488</v>
      </c>
      <c r="D6848" s="404" t="s">
        <v>14475</v>
      </c>
      <c r="E6848" s="404" t="s">
        <v>14476</v>
      </c>
      <c r="F6848" s="404" t="s">
        <v>14378</v>
      </c>
      <c r="G6848" s="367" t="s">
        <v>2097</v>
      </c>
      <c r="H6848" s="400" t="s">
        <v>2098</v>
      </c>
    </row>
    <row r="6849" spans="2:8" s="41" customFormat="1">
      <c r="B6849" s="403" t="s">
        <v>14489</v>
      </c>
      <c r="C6849" s="404" t="s">
        <v>14490</v>
      </c>
      <c r="D6849" s="404" t="s">
        <v>14491</v>
      </c>
      <c r="E6849" s="404" t="s">
        <v>14492</v>
      </c>
      <c r="F6849" s="404" t="s">
        <v>14378</v>
      </c>
      <c r="G6849" s="367" t="s">
        <v>5185</v>
      </c>
      <c r="H6849" s="400" t="s">
        <v>5186</v>
      </c>
    </row>
    <row r="6850" spans="2:8" s="41" customFormat="1">
      <c r="B6850" s="403" t="s">
        <v>14493</v>
      </c>
      <c r="C6850" s="404" t="s">
        <v>14494</v>
      </c>
      <c r="D6850" s="404" t="s">
        <v>14491</v>
      </c>
      <c r="E6850" s="404" t="s">
        <v>14492</v>
      </c>
      <c r="F6850" s="404" t="s">
        <v>14378</v>
      </c>
      <c r="G6850" s="367" t="s">
        <v>5185</v>
      </c>
      <c r="H6850" s="400" t="s">
        <v>5186</v>
      </c>
    </row>
    <row r="6851" spans="2:8" s="41" customFormat="1">
      <c r="B6851" s="403" t="s">
        <v>14495</v>
      </c>
      <c r="C6851" s="404" t="s">
        <v>14496</v>
      </c>
      <c r="D6851" s="404" t="s">
        <v>14491</v>
      </c>
      <c r="E6851" s="404" t="s">
        <v>14492</v>
      </c>
      <c r="F6851" s="404" t="s">
        <v>14378</v>
      </c>
      <c r="G6851" s="367" t="s">
        <v>5185</v>
      </c>
      <c r="H6851" s="400" t="s">
        <v>5186</v>
      </c>
    </row>
    <row r="6852" spans="2:8" s="41" customFormat="1">
      <c r="B6852" s="403" t="s">
        <v>14497</v>
      </c>
      <c r="C6852" s="404" t="s">
        <v>14498</v>
      </c>
      <c r="D6852" s="404" t="s">
        <v>14491</v>
      </c>
      <c r="E6852" s="404" t="s">
        <v>14492</v>
      </c>
      <c r="F6852" s="404" t="s">
        <v>14378</v>
      </c>
      <c r="G6852" s="367" t="s">
        <v>5185</v>
      </c>
      <c r="H6852" s="400" t="s">
        <v>5186</v>
      </c>
    </row>
    <row r="6853" spans="2:8" s="41" customFormat="1">
      <c r="B6853" s="403" t="s">
        <v>14499</v>
      </c>
      <c r="C6853" s="404" t="s">
        <v>14500</v>
      </c>
      <c r="D6853" s="404" t="s">
        <v>14491</v>
      </c>
      <c r="E6853" s="404" t="s">
        <v>14492</v>
      </c>
      <c r="F6853" s="404" t="s">
        <v>14378</v>
      </c>
      <c r="G6853" s="367" t="s">
        <v>5185</v>
      </c>
      <c r="H6853" s="400" t="s">
        <v>5186</v>
      </c>
    </row>
    <row r="6854" spans="2:8" s="41" customFormat="1">
      <c r="B6854" s="403" t="s">
        <v>14501</v>
      </c>
      <c r="C6854" s="404" t="s">
        <v>14502</v>
      </c>
      <c r="D6854" s="404" t="s">
        <v>14491</v>
      </c>
      <c r="E6854" s="404" t="s">
        <v>14492</v>
      </c>
      <c r="F6854" s="404" t="s">
        <v>14378</v>
      </c>
      <c r="G6854" s="367" t="s">
        <v>5185</v>
      </c>
      <c r="H6854" s="400" t="s">
        <v>5186</v>
      </c>
    </row>
    <row r="6855" spans="2:8" s="41" customFormat="1">
      <c r="B6855" s="403" t="s">
        <v>14503</v>
      </c>
      <c r="C6855" s="404" t="s">
        <v>14504</v>
      </c>
      <c r="D6855" s="404" t="s">
        <v>14491</v>
      </c>
      <c r="E6855" s="404" t="s">
        <v>14492</v>
      </c>
      <c r="F6855" s="404" t="s">
        <v>14378</v>
      </c>
      <c r="G6855" s="367" t="s">
        <v>5185</v>
      </c>
      <c r="H6855" s="400" t="s">
        <v>5186</v>
      </c>
    </row>
    <row r="6856" spans="2:8" s="41" customFormat="1">
      <c r="B6856" s="403" t="s">
        <v>14505</v>
      </c>
      <c r="C6856" s="404" t="s">
        <v>14506</v>
      </c>
      <c r="D6856" s="404" t="s">
        <v>14491</v>
      </c>
      <c r="E6856" s="404" t="s">
        <v>14492</v>
      </c>
      <c r="F6856" s="404" t="s">
        <v>14378</v>
      </c>
      <c r="G6856" s="367" t="s">
        <v>5185</v>
      </c>
      <c r="H6856" s="400" t="s">
        <v>5186</v>
      </c>
    </row>
    <row r="6857" spans="2:8" s="41" customFormat="1">
      <c r="B6857" s="403" t="s">
        <v>14507</v>
      </c>
      <c r="C6857" s="404" t="s">
        <v>14508</v>
      </c>
      <c r="D6857" s="404" t="s">
        <v>14509</v>
      </c>
      <c r="E6857" s="404" t="s">
        <v>14510</v>
      </c>
      <c r="F6857" s="404" t="s">
        <v>14378</v>
      </c>
      <c r="G6857" s="367" t="s">
        <v>5185</v>
      </c>
      <c r="H6857" s="400" t="s">
        <v>5186</v>
      </c>
    </row>
    <row r="6858" spans="2:8" s="41" customFormat="1">
      <c r="B6858" s="403" t="s">
        <v>14511</v>
      </c>
      <c r="C6858" s="404" t="s">
        <v>14512</v>
      </c>
      <c r="D6858" s="404" t="s">
        <v>14509</v>
      </c>
      <c r="E6858" s="404" t="s">
        <v>14510</v>
      </c>
      <c r="F6858" s="404" t="s">
        <v>14378</v>
      </c>
      <c r="G6858" s="367" t="s">
        <v>5185</v>
      </c>
      <c r="H6858" s="400" t="s">
        <v>5186</v>
      </c>
    </row>
    <row r="6859" spans="2:8" s="41" customFormat="1">
      <c r="B6859" s="403" t="s">
        <v>14513</v>
      </c>
      <c r="C6859" s="404" t="s">
        <v>14514</v>
      </c>
      <c r="D6859" s="404" t="s">
        <v>14509</v>
      </c>
      <c r="E6859" s="404" t="s">
        <v>14510</v>
      </c>
      <c r="F6859" s="404" t="s">
        <v>14378</v>
      </c>
      <c r="G6859" s="367" t="s">
        <v>5185</v>
      </c>
      <c r="H6859" s="400" t="s">
        <v>5186</v>
      </c>
    </row>
    <row r="6860" spans="2:8" s="41" customFormat="1">
      <c r="B6860" s="403" t="s">
        <v>14515</v>
      </c>
      <c r="C6860" s="404" t="s">
        <v>14516</v>
      </c>
      <c r="D6860" s="404" t="s">
        <v>14509</v>
      </c>
      <c r="E6860" s="404" t="s">
        <v>14510</v>
      </c>
      <c r="F6860" s="404" t="s">
        <v>14378</v>
      </c>
      <c r="G6860" s="367" t="s">
        <v>5185</v>
      </c>
      <c r="H6860" s="400" t="s">
        <v>5186</v>
      </c>
    </row>
    <row r="6861" spans="2:8" s="41" customFormat="1">
      <c r="B6861" s="403" t="s">
        <v>14517</v>
      </c>
      <c r="C6861" s="404" t="s">
        <v>14518</v>
      </c>
      <c r="D6861" s="404" t="s">
        <v>14509</v>
      </c>
      <c r="E6861" s="404" t="s">
        <v>14510</v>
      </c>
      <c r="F6861" s="404" t="s">
        <v>14378</v>
      </c>
      <c r="G6861" s="367" t="s">
        <v>5185</v>
      </c>
      <c r="H6861" s="400" t="s">
        <v>5186</v>
      </c>
    </row>
    <row r="6862" spans="2:8" s="41" customFormat="1">
      <c r="B6862" s="403" t="s">
        <v>14519</v>
      </c>
      <c r="C6862" s="404" t="s">
        <v>14520</v>
      </c>
      <c r="D6862" s="404" t="s">
        <v>14509</v>
      </c>
      <c r="E6862" s="404" t="s">
        <v>14510</v>
      </c>
      <c r="F6862" s="404" t="s">
        <v>14378</v>
      </c>
      <c r="G6862" s="367" t="s">
        <v>5185</v>
      </c>
      <c r="H6862" s="400" t="s">
        <v>5186</v>
      </c>
    </row>
    <row r="6863" spans="2:8" s="41" customFormat="1">
      <c r="B6863" s="403" t="s">
        <v>14521</v>
      </c>
      <c r="C6863" s="404" t="s">
        <v>14522</v>
      </c>
      <c r="D6863" s="404" t="s">
        <v>14509</v>
      </c>
      <c r="E6863" s="404" t="s">
        <v>14510</v>
      </c>
      <c r="F6863" s="404" t="s">
        <v>14378</v>
      </c>
      <c r="G6863" s="367" t="s">
        <v>5185</v>
      </c>
      <c r="H6863" s="400" t="s">
        <v>5186</v>
      </c>
    </row>
    <row r="6864" spans="2:8" s="41" customFormat="1">
      <c r="B6864" s="403" t="s">
        <v>14523</v>
      </c>
      <c r="C6864" s="404" t="s">
        <v>14524</v>
      </c>
      <c r="D6864" s="404" t="s">
        <v>14509</v>
      </c>
      <c r="E6864" s="404" t="s">
        <v>14510</v>
      </c>
      <c r="F6864" s="404" t="s">
        <v>14378</v>
      </c>
      <c r="G6864" s="367" t="s">
        <v>5185</v>
      </c>
      <c r="H6864" s="400" t="s">
        <v>5186</v>
      </c>
    </row>
    <row r="6865" spans="2:8" s="41" customFormat="1">
      <c r="B6865" s="403" t="s">
        <v>14525</v>
      </c>
      <c r="C6865" s="404" t="s">
        <v>14526</v>
      </c>
      <c r="D6865" s="404" t="s">
        <v>14509</v>
      </c>
      <c r="E6865" s="404" t="s">
        <v>14510</v>
      </c>
      <c r="F6865" s="404" t="s">
        <v>14378</v>
      </c>
      <c r="G6865" s="367" t="s">
        <v>5185</v>
      </c>
      <c r="H6865" s="400" t="s">
        <v>5186</v>
      </c>
    </row>
    <row r="6866" spans="2:8" s="41" customFormat="1">
      <c r="B6866" s="403" t="s">
        <v>14527</v>
      </c>
      <c r="C6866" s="404" t="s">
        <v>14528</v>
      </c>
      <c r="D6866" s="404" t="s">
        <v>14509</v>
      </c>
      <c r="E6866" s="404" t="s">
        <v>14510</v>
      </c>
      <c r="F6866" s="404" t="s">
        <v>14378</v>
      </c>
      <c r="G6866" s="367" t="s">
        <v>5185</v>
      </c>
      <c r="H6866" s="400" t="s">
        <v>5186</v>
      </c>
    </row>
    <row r="6867" spans="2:8" s="41" customFormat="1">
      <c r="B6867" s="403" t="s">
        <v>14529</v>
      </c>
      <c r="C6867" s="404" t="s">
        <v>14530</v>
      </c>
      <c r="D6867" s="404" t="s">
        <v>14531</v>
      </c>
      <c r="E6867" s="404" t="s">
        <v>14532</v>
      </c>
      <c r="F6867" s="404" t="s">
        <v>14378</v>
      </c>
      <c r="G6867" s="367" t="s">
        <v>5182</v>
      </c>
      <c r="H6867" s="400" t="s">
        <v>5108</v>
      </c>
    </row>
    <row r="6868" spans="2:8" s="41" customFormat="1">
      <c r="B6868" s="403" t="s">
        <v>14533</v>
      </c>
      <c r="C6868" s="404" t="s">
        <v>14534</v>
      </c>
      <c r="D6868" s="404" t="s">
        <v>14531</v>
      </c>
      <c r="E6868" s="404" t="s">
        <v>14532</v>
      </c>
      <c r="F6868" s="404" t="s">
        <v>14378</v>
      </c>
      <c r="G6868" s="367" t="s">
        <v>5107</v>
      </c>
      <c r="H6868" s="400" t="s">
        <v>5108</v>
      </c>
    </row>
    <row r="6869" spans="2:8" s="41" customFormat="1">
      <c r="B6869" s="403" t="s">
        <v>14535</v>
      </c>
      <c r="C6869" s="404" t="s">
        <v>14536</v>
      </c>
      <c r="D6869" s="404" t="s">
        <v>14531</v>
      </c>
      <c r="E6869" s="404" t="s">
        <v>14532</v>
      </c>
      <c r="F6869" s="404" t="s">
        <v>14378</v>
      </c>
      <c r="G6869" s="367" t="s">
        <v>5182</v>
      </c>
      <c r="H6869" s="400" t="s">
        <v>5108</v>
      </c>
    </row>
    <row r="6870" spans="2:8" s="41" customFormat="1">
      <c r="B6870" s="403" t="s">
        <v>14537</v>
      </c>
      <c r="C6870" s="404" t="s">
        <v>14538</v>
      </c>
      <c r="D6870" s="404" t="s">
        <v>14531</v>
      </c>
      <c r="E6870" s="404" t="s">
        <v>14532</v>
      </c>
      <c r="F6870" s="404" t="s">
        <v>14378</v>
      </c>
      <c r="G6870" s="367" t="s">
        <v>5107</v>
      </c>
      <c r="H6870" s="400" t="s">
        <v>5108</v>
      </c>
    </row>
    <row r="6871" spans="2:8" s="41" customFormat="1">
      <c r="B6871" s="403" t="s">
        <v>14539</v>
      </c>
      <c r="C6871" s="404" t="s">
        <v>14540</v>
      </c>
      <c r="D6871" s="404" t="s">
        <v>14531</v>
      </c>
      <c r="E6871" s="404" t="s">
        <v>14532</v>
      </c>
      <c r="F6871" s="404" t="s">
        <v>14378</v>
      </c>
      <c r="G6871" s="367" t="s">
        <v>2097</v>
      </c>
      <c r="H6871" s="400" t="s">
        <v>2098</v>
      </c>
    </row>
    <row r="6872" spans="2:8" s="41" customFormat="1">
      <c r="B6872" s="403" t="s">
        <v>14541</v>
      </c>
      <c r="C6872" s="404" t="s">
        <v>14542</v>
      </c>
      <c r="D6872" s="404" t="s">
        <v>14531</v>
      </c>
      <c r="E6872" s="404" t="s">
        <v>14532</v>
      </c>
      <c r="F6872" s="404" t="s">
        <v>14378</v>
      </c>
      <c r="G6872" s="367" t="s">
        <v>5182</v>
      </c>
      <c r="H6872" s="400" t="s">
        <v>5108</v>
      </c>
    </row>
    <row r="6873" spans="2:8" s="41" customFormat="1">
      <c r="B6873" s="403" t="s">
        <v>14543</v>
      </c>
      <c r="C6873" s="404" t="s">
        <v>14544</v>
      </c>
      <c r="D6873" s="404" t="s">
        <v>14545</v>
      </c>
      <c r="E6873" s="404" t="s">
        <v>14546</v>
      </c>
      <c r="F6873" s="404" t="s">
        <v>14378</v>
      </c>
      <c r="G6873" s="367" t="s">
        <v>5185</v>
      </c>
      <c r="H6873" s="400" t="s">
        <v>5186</v>
      </c>
    </row>
    <row r="6874" spans="2:8" s="41" customFormat="1">
      <c r="B6874" s="403" t="s">
        <v>14547</v>
      </c>
      <c r="C6874" s="404" t="s">
        <v>14548</v>
      </c>
      <c r="D6874" s="404" t="s">
        <v>14545</v>
      </c>
      <c r="E6874" s="404" t="s">
        <v>14546</v>
      </c>
      <c r="F6874" s="404" t="s">
        <v>14378</v>
      </c>
      <c r="G6874" s="367" t="s">
        <v>5185</v>
      </c>
      <c r="H6874" s="400" t="s">
        <v>5186</v>
      </c>
    </row>
    <row r="6875" spans="2:8" s="41" customFormat="1">
      <c r="B6875" s="403" t="s">
        <v>14549</v>
      </c>
      <c r="C6875" s="404" t="s">
        <v>14550</v>
      </c>
      <c r="D6875" s="404" t="s">
        <v>14545</v>
      </c>
      <c r="E6875" s="404" t="s">
        <v>14546</v>
      </c>
      <c r="F6875" s="404" t="s">
        <v>14378</v>
      </c>
      <c r="G6875" s="367" t="s">
        <v>5185</v>
      </c>
      <c r="H6875" s="400" t="s">
        <v>5186</v>
      </c>
    </row>
    <row r="6876" spans="2:8" s="41" customFormat="1">
      <c r="B6876" s="403" t="s">
        <v>14551</v>
      </c>
      <c r="C6876" s="404" t="s">
        <v>14552</v>
      </c>
      <c r="D6876" s="404" t="s">
        <v>14545</v>
      </c>
      <c r="E6876" s="404" t="s">
        <v>14546</v>
      </c>
      <c r="F6876" s="404" t="s">
        <v>14378</v>
      </c>
      <c r="G6876" s="367" t="s">
        <v>5185</v>
      </c>
      <c r="H6876" s="400" t="s">
        <v>5186</v>
      </c>
    </row>
    <row r="6877" spans="2:8" s="41" customFormat="1">
      <c r="B6877" s="403" t="s">
        <v>14553</v>
      </c>
      <c r="C6877" s="404" t="s">
        <v>14554</v>
      </c>
      <c r="D6877" s="404" t="s">
        <v>14545</v>
      </c>
      <c r="E6877" s="404" t="s">
        <v>14546</v>
      </c>
      <c r="F6877" s="404" t="s">
        <v>14378</v>
      </c>
      <c r="G6877" s="367" t="s">
        <v>5185</v>
      </c>
      <c r="H6877" s="400" t="s">
        <v>5186</v>
      </c>
    </row>
    <row r="6878" spans="2:8" s="41" customFormat="1">
      <c r="B6878" s="403" t="s">
        <v>14555</v>
      </c>
      <c r="C6878" s="404" t="s">
        <v>14556</v>
      </c>
      <c r="D6878" s="404" t="s">
        <v>14545</v>
      </c>
      <c r="E6878" s="404" t="s">
        <v>14546</v>
      </c>
      <c r="F6878" s="404" t="s">
        <v>14378</v>
      </c>
      <c r="G6878" s="367" t="s">
        <v>5185</v>
      </c>
      <c r="H6878" s="400" t="s">
        <v>5186</v>
      </c>
    </row>
    <row r="6879" spans="2:8" s="41" customFormat="1">
      <c r="B6879" s="403" t="s">
        <v>14557</v>
      </c>
      <c r="C6879" s="404" t="s">
        <v>14558</v>
      </c>
      <c r="D6879" s="404" t="s">
        <v>14559</v>
      </c>
      <c r="E6879" s="404" t="s">
        <v>14560</v>
      </c>
      <c r="F6879" s="404" t="s">
        <v>14378</v>
      </c>
      <c r="G6879" s="367" t="s">
        <v>5182</v>
      </c>
      <c r="H6879" s="400" t="s">
        <v>5108</v>
      </c>
    </row>
    <row r="6880" spans="2:8" s="41" customFormat="1">
      <c r="B6880" s="403" t="s">
        <v>14561</v>
      </c>
      <c r="C6880" s="404" t="s">
        <v>14562</v>
      </c>
      <c r="D6880" s="404" t="s">
        <v>14559</v>
      </c>
      <c r="E6880" s="404" t="s">
        <v>14560</v>
      </c>
      <c r="F6880" s="404" t="s">
        <v>14378</v>
      </c>
      <c r="G6880" s="367" t="s">
        <v>2097</v>
      </c>
      <c r="H6880" s="400" t="s">
        <v>2098</v>
      </c>
    </row>
    <row r="6881" spans="2:8" s="41" customFormat="1">
      <c r="B6881" s="403" t="s">
        <v>14563</v>
      </c>
      <c r="C6881" s="404" t="s">
        <v>14564</v>
      </c>
      <c r="D6881" s="404" t="s">
        <v>14559</v>
      </c>
      <c r="E6881" s="404" t="s">
        <v>14560</v>
      </c>
      <c r="F6881" s="404" t="s">
        <v>14378</v>
      </c>
      <c r="G6881" s="367" t="s">
        <v>5182</v>
      </c>
      <c r="H6881" s="400" t="s">
        <v>5108</v>
      </c>
    </row>
    <row r="6882" spans="2:8" s="41" customFormat="1">
      <c r="B6882" s="403" t="s">
        <v>14565</v>
      </c>
      <c r="C6882" s="404" t="s">
        <v>14566</v>
      </c>
      <c r="D6882" s="404" t="s">
        <v>14559</v>
      </c>
      <c r="E6882" s="404" t="s">
        <v>14560</v>
      </c>
      <c r="F6882" s="404" t="s">
        <v>14378</v>
      </c>
      <c r="G6882" s="367" t="s">
        <v>2097</v>
      </c>
      <c r="H6882" s="400" t="s">
        <v>2098</v>
      </c>
    </row>
    <row r="6883" spans="2:8" s="41" customFormat="1">
      <c r="B6883" s="403" t="s">
        <v>14567</v>
      </c>
      <c r="C6883" s="404" t="s">
        <v>14568</v>
      </c>
      <c r="D6883" s="404" t="s">
        <v>14559</v>
      </c>
      <c r="E6883" s="404" t="s">
        <v>14560</v>
      </c>
      <c r="F6883" s="404" t="s">
        <v>14378</v>
      </c>
      <c r="G6883" s="367" t="s">
        <v>5182</v>
      </c>
      <c r="H6883" s="400" t="s">
        <v>5108</v>
      </c>
    </row>
    <row r="6884" spans="2:8" s="41" customFormat="1">
      <c r="B6884" s="403" t="s">
        <v>14569</v>
      </c>
      <c r="C6884" s="404" t="s">
        <v>14570</v>
      </c>
      <c r="D6884" s="404" t="s">
        <v>14571</v>
      </c>
      <c r="E6884" s="404" t="s">
        <v>14572</v>
      </c>
      <c r="F6884" s="404" t="s">
        <v>14378</v>
      </c>
      <c r="G6884" s="367" t="s">
        <v>5185</v>
      </c>
      <c r="H6884" s="400" t="s">
        <v>5186</v>
      </c>
    </row>
    <row r="6885" spans="2:8" s="41" customFormat="1">
      <c r="B6885" s="403" t="s">
        <v>14573</v>
      </c>
      <c r="C6885" s="404" t="s">
        <v>14574</v>
      </c>
      <c r="D6885" s="404" t="s">
        <v>14571</v>
      </c>
      <c r="E6885" s="404" t="s">
        <v>14572</v>
      </c>
      <c r="F6885" s="404" t="s">
        <v>14378</v>
      </c>
      <c r="G6885" s="367" t="s">
        <v>5185</v>
      </c>
      <c r="H6885" s="400" t="s">
        <v>5186</v>
      </c>
    </row>
    <row r="6886" spans="2:8" s="41" customFormat="1">
      <c r="B6886" s="403" t="s">
        <v>14575</v>
      </c>
      <c r="C6886" s="404" t="s">
        <v>14576</v>
      </c>
      <c r="D6886" s="404" t="s">
        <v>14571</v>
      </c>
      <c r="E6886" s="404" t="s">
        <v>14572</v>
      </c>
      <c r="F6886" s="404" t="s">
        <v>14378</v>
      </c>
      <c r="G6886" s="367" t="s">
        <v>5185</v>
      </c>
      <c r="H6886" s="400" t="s">
        <v>5186</v>
      </c>
    </row>
    <row r="6887" spans="2:8" s="41" customFormat="1">
      <c r="B6887" s="403" t="s">
        <v>14577</v>
      </c>
      <c r="C6887" s="404" t="s">
        <v>14578</v>
      </c>
      <c r="D6887" s="404" t="s">
        <v>14571</v>
      </c>
      <c r="E6887" s="404" t="s">
        <v>14572</v>
      </c>
      <c r="F6887" s="404" t="s">
        <v>14378</v>
      </c>
      <c r="G6887" s="367" t="s">
        <v>5133</v>
      </c>
      <c r="H6887" s="400" t="s">
        <v>5108</v>
      </c>
    </row>
    <row r="6888" spans="2:8" s="41" customFormat="1">
      <c r="B6888" s="403" t="s">
        <v>14579</v>
      </c>
      <c r="C6888" s="404" t="s">
        <v>14580</v>
      </c>
      <c r="D6888" s="404" t="s">
        <v>14581</v>
      </c>
      <c r="E6888" s="404" t="s">
        <v>14582</v>
      </c>
      <c r="F6888" s="404" t="s">
        <v>14378</v>
      </c>
      <c r="G6888" s="367" t="s">
        <v>5107</v>
      </c>
      <c r="H6888" s="400" t="s">
        <v>5108</v>
      </c>
    </row>
    <row r="6889" spans="2:8" s="41" customFormat="1">
      <c r="B6889" s="403" t="s">
        <v>14583</v>
      </c>
      <c r="C6889" s="404" t="s">
        <v>14584</v>
      </c>
      <c r="D6889" s="404" t="s">
        <v>14581</v>
      </c>
      <c r="E6889" s="404" t="s">
        <v>14582</v>
      </c>
      <c r="F6889" s="404" t="s">
        <v>14378</v>
      </c>
      <c r="G6889" s="367" t="s">
        <v>5182</v>
      </c>
      <c r="H6889" s="400" t="s">
        <v>5108</v>
      </c>
    </row>
    <row r="6890" spans="2:8" s="41" customFormat="1">
      <c r="B6890" s="403" t="s">
        <v>14585</v>
      </c>
      <c r="C6890" s="404" t="s">
        <v>14586</v>
      </c>
      <c r="D6890" s="404" t="s">
        <v>14581</v>
      </c>
      <c r="E6890" s="404" t="s">
        <v>14582</v>
      </c>
      <c r="F6890" s="404" t="s">
        <v>14378</v>
      </c>
      <c r="G6890" s="367" t="s">
        <v>5107</v>
      </c>
      <c r="H6890" s="400" t="s">
        <v>5108</v>
      </c>
    </row>
    <row r="6891" spans="2:8" s="41" customFormat="1">
      <c r="B6891" s="403" t="s">
        <v>14587</v>
      </c>
      <c r="C6891" s="404" t="s">
        <v>14588</v>
      </c>
      <c r="D6891" s="404" t="s">
        <v>14581</v>
      </c>
      <c r="E6891" s="404" t="s">
        <v>14582</v>
      </c>
      <c r="F6891" s="404" t="s">
        <v>14378</v>
      </c>
      <c r="G6891" s="367" t="s">
        <v>5182</v>
      </c>
      <c r="H6891" s="400" t="s">
        <v>5108</v>
      </c>
    </row>
    <row r="6892" spans="2:8" s="41" customFormat="1">
      <c r="B6892" s="403" t="s">
        <v>14589</v>
      </c>
      <c r="C6892" s="404" t="s">
        <v>14590</v>
      </c>
      <c r="D6892" s="404" t="s">
        <v>14581</v>
      </c>
      <c r="E6892" s="404" t="s">
        <v>14582</v>
      </c>
      <c r="F6892" s="404" t="s">
        <v>14378</v>
      </c>
      <c r="G6892" s="367" t="s">
        <v>5185</v>
      </c>
      <c r="H6892" s="400" t="s">
        <v>5186</v>
      </c>
    </row>
    <row r="6893" spans="2:8" s="41" customFormat="1">
      <c r="B6893" s="403" t="s">
        <v>14591</v>
      </c>
      <c r="C6893" s="404" t="s">
        <v>14592</v>
      </c>
      <c r="D6893" s="404" t="s">
        <v>14581</v>
      </c>
      <c r="E6893" s="404" t="s">
        <v>14582</v>
      </c>
      <c r="F6893" s="404" t="s">
        <v>14378</v>
      </c>
      <c r="G6893" s="367" t="s">
        <v>5107</v>
      </c>
      <c r="H6893" s="400" t="s">
        <v>5108</v>
      </c>
    </row>
    <row r="6894" spans="2:8" s="41" customFormat="1">
      <c r="B6894" s="403" t="s">
        <v>14593</v>
      </c>
      <c r="C6894" s="404" t="s">
        <v>14594</v>
      </c>
      <c r="D6894" s="404" t="s">
        <v>14581</v>
      </c>
      <c r="E6894" s="404" t="s">
        <v>14582</v>
      </c>
      <c r="F6894" s="404" t="s">
        <v>14378</v>
      </c>
      <c r="G6894" s="367" t="s">
        <v>5182</v>
      </c>
      <c r="H6894" s="400" t="s">
        <v>5108</v>
      </c>
    </row>
    <row r="6895" spans="2:8" s="41" customFormat="1">
      <c r="B6895" s="403" t="s">
        <v>14595</v>
      </c>
      <c r="C6895" s="404" t="s">
        <v>14596</v>
      </c>
      <c r="D6895" s="404" t="s">
        <v>14597</v>
      </c>
      <c r="E6895" s="404" t="s">
        <v>14598</v>
      </c>
      <c r="F6895" s="404" t="s">
        <v>14378</v>
      </c>
      <c r="G6895" s="367" t="s">
        <v>5185</v>
      </c>
      <c r="H6895" s="400" t="s">
        <v>5186</v>
      </c>
    </row>
    <row r="6896" spans="2:8" s="41" customFormat="1">
      <c r="B6896" s="403" t="s">
        <v>14599</v>
      </c>
      <c r="C6896" s="404" t="s">
        <v>14600</v>
      </c>
      <c r="D6896" s="404" t="s">
        <v>14597</v>
      </c>
      <c r="E6896" s="404" t="s">
        <v>14598</v>
      </c>
      <c r="F6896" s="404" t="s">
        <v>14378</v>
      </c>
      <c r="G6896" s="367" t="s">
        <v>5185</v>
      </c>
      <c r="H6896" s="400" t="s">
        <v>5186</v>
      </c>
    </row>
    <row r="6897" spans="2:8" s="41" customFormat="1">
      <c r="B6897" s="403" t="s">
        <v>14601</v>
      </c>
      <c r="C6897" s="404" t="s">
        <v>14602</v>
      </c>
      <c r="D6897" s="404" t="s">
        <v>14597</v>
      </c>
      <c r="E6897" s="404" t="s">
        <v>14598</v>
      </c>
      <c r="F6897" s="404" t="s">
        <v>14378</v>
      </c>
      <c r="G6897" s="367" t="s">
        <v>5185</v>
      </c>
      <c r="H6897" s="400" t="s">
        <v>5186</v>
      </c>
    </row>
    <row r="6898" spans="2:8" s="41" customFormat="1">
      <c r="B6898" s="403" t="s">
        <v>14603</v>
      </c>
      <c r="C6898" s="404" t="s">
        <v>14604</v>
      </c>
      <c r="D6898" s="404" t="s">
        <v>14597</v>
      </c>
      <c r="E6898" s="404" t="s">
        <v>14598</v>
      </c>
      <c r="F6898" s="404" t="s">
        <v>14378</v>
      </c>
      <c r="G6898" s="367" t="s">
        <v>5107</v>
      </c>
      <c r="H6898" s="400" t="s">
        <v>5108</v>
      </c>
    </row>
    <row r="6899" spans="2:8" s="41" customFormat="1">
      <c r="B6899" s="403" t="s">
        <v>14605</v>
      </c>
      <c r="C6899" s="404" t="s">
        <v>14606</v>
      </c>
      <c r="D6899" s="404" t="s">
        <v>14597</v>
      </c>
      <c r="E6899" s="404" t="s">
        <v>14598</v>
      </c>
      <c r="F6899" s="404" t="s">
        <v>14378</v>
      </c>
      <c r="G6899" s="367" t="s">
        <v>5185</v>
      </c>
      <c r="H6899" s="400" t="s">
        <v>5186</v>
      </c>
    </row>
    <row r="6900" spans="2:8" s="41" customFormat="1">
      <c r="B6900" s="403" t="s">
        <v>14607</v>
      </c>
      <c r="C6900" s="404" t="s">
        <v>14608</v>
      </c>
      <c r="D6900" s="404" t="s">
        <v>14597</v>
      </c>
      <c r="E6900" s="404" t="s">
        <v>14598</v>
      </c>
      <c r="F6900" s="404" t="s">
        <v>14378</v>
      </c>
      <c r="G6900" s="367" t="s">
        <v>5107</v>
      </c>
      <c r="H6900" s="400" t="s">
        <v>5108</v>
      </c>
    </row>
    <row r="6901" spans="2:8" s="41" customFormat="1">
      <c r="B6901" s="403" t="s">
        <v>14609</v>
      </c>
      <c r="C6901" s="404" t="s">
        <v>14610</v>
      </c>
      <c r="D6901" s="404" t="s">
        <v>14597</v>
      </c>
      <c r="E6901" s="404" t="s">
        <v>14598</v>
      </c>
      <c r="F6901" s="404" t="s">
        <v>14378</v>
      </c>
      <c r="G6901" s="367" t="s">
        <v>5185</v>
      </c>
      <c r="H6901" s="400" t="s">
        <v>5186</v>
      </c>
    </row>
    <row r="6902" spans="2:8" s="41" customFormat="1">
      <c r="B6902" s="403" t="s">
        <v>14611</v>
      </c>
      <c r="C6902" s="404" t="s">
        <v>14612</v>
      </c>
      <c r="D6902" s="404" t="s">
        <v>14597</v>
      </c>
      <c r="E6902" s="404" t="s">
        <v>14598</v>
      </c>
      <c r="F6902" s="404" t="s">
        <v>14378</v>
      </c>
      <c r="G6902" s="367" t="s">
        <v>5185</v>
      </c>
      <c r="H6902" s="400" t="s">
        <v>5186</v>
      </c>
    </row>
    <row r="6903" spans="2:8" s="41" customFormat="1">
      <c r="B6903" s="403" t="s">
        <v>14613</v>
      </c>
      <c r="C6903" s="404" t="s">
        <v>14614</v>
      </c>
      <c r="D6903" s="404" t="s">
        <v>14597</v>
      </c>
      <c r="E6903" s="404" t="s">
        <v>14598</v>
      </c>
      <c r="F6903" s="404" t="s">
        <v>14378</v>
      </c>
      <c r="G6903" s="367" t="s">
        <v>5185</v>
      </c>
      <c r="H6903" s="400" t="s">
        <v>5186</v>
      </c>
    </row>
    <row r="6904" spans="2:8" s="41" customFormat="1">
      <c r="B6904" s="403" t="s">
        <v>14615</v>
      </c>
      <c r="C6904" s="404" t="s">
        <v>14616</v>
      </c>
      <c r="D6904" s="404" t="s">
        <v>14597</v>
      </c>
      <c r="E6904" s="404" t="s">
        <v>14598</v>
      </c>
      <c r="F6904" s="404" t="s">
        <v>14378</v>
      </c>
      <c r="G6904" s="367" t="s">
        <v>5185</v>
      </c>
      <c r="H6904" s="400" t="s">
        <v>5186</v>
      </c>
    </row>
    <row r="6905" spans="2:8" s="41" customFormat="1">
      <c r="B6905" s="403" t="s">
        <v>14617</v>
      </c>
      <c r="C6905" s="404" t="s">
        <v>14618</v>
      </c>
      <c r="D6905" s="404" t="s">
        <v>14597</v>
      </c>
      <c r="E6905" s="404" t="s">
        <v>14598</v>
      </c>
      <c r="F6905" s="404" t="s">
        <v>14378</v>
      </c>
      <c r="G6905" s="367" t="s">
        <v>5107</v>
      </c>
      <c r="H6905" s="400" t="s">
        <v>5108</v>
      </c>
    </row>
    <row r="6906" spans="2:8" s="41" customFormat="1">
      <c r="B6906" s="403" t="s">
        <v>14619</v>
      </c>
      <c r="C6906" s="404" t="s">
        <v>14620</v>
      </c>
      <c r="D6906" s="404" t="s">
        <v>14597</v>
      </c>
      <c r="E6906" s="404" t="s">
        <v>14598</v>
      </c>
      <c r="F6906" s="404" t="s">
        <v>14378</v>
      </c>
      <c r="G6906" s="367" t="s">
        <v>5182</v>
      </c>
      <c r="H6906" s="400" t="s">
        <v>5108</v>
      </c>
    </row>
    <row r="6907" spans="2:8" s="41" customFormat="1">
      <c r="B6907" s="403" t="s">
        <v>14621</v>
      </c>
      <c r="C6907" s="404" t="s">
        <v>14622</v>
      </c>
      <c r="D6907" s="404" t="s">
        <v>14597</v>
      </c>
      <c r="E6907" s="404" t="s">
        <v>14598</v>
      </c>
      <c r="F6907" s="404" t="s">
        <v>14378</v>
      </c>
      <c r="G6907" s="367" t="s">
        <v>5185</v>
      </c>
      <c r="H6907" s="400" t="s">
        <v>5186</v>
      </c>
    </row>
    <row r="6908" spans="2:8" s="41" customFormat="1">
      <c r="B6908" s="403" t="s">
        <v>14623</v>
      </c>
      <c r="C6908" s="404" t="s">
        <v>14624</v>
      </c>
      <c r="D6908" s="404" t="s">
        <v>14597</v>
      </c>
      <c r="E6908" s="404" t="s">
        <v>14598</v>
      </c>
      <c r="F6908" s="404" t="s">
        <v>14378</v>
      </c>
      <c r="G6908" s="367" t="s">
        <v>5185</v>
      </c>
      <c r="H6908" s="400" t="s">
        <v>5186</v>
      </c>
    </row>
    <row r="6909" spans="2:8" s="41" customFormat="1">
      <c r="B6909" s="403" t="s">
        <v>14625</v>
      </c>
      <c r="C6909" s="404" t="s">
        <v>14626</v>
      </c>
      <c r="D6909" s="404" t="s">
        <v>14597</v>
      </c>
      <c r="E6909" s="404" t="s">
        <v>14598</v>
      </c>
      <c r="F6909" s="404" t="s">
        <v>14378</v>
      </c>
      <c r="G6909" s="367" t="s">
        <v>5107</v>
      </c>
      <c r="H6909" s="400" t="s">
        <v>5108</v>
      </c>
    </row>
    <row r="6910" spans="2:8" s="41" customFormat="1">
      <c r="B6910" s="403" t="s">
        <v>14627</v>
      </c>
      <c r="C6910" s="404" t="s">
        <v>14628</v>
      </c>
      <c r="D6910" s="404" t="s">
        <v>14597</v>
      </c>
      <c r="E6910" s="404" t="s">
        <v>14598</v>
      </c>
      <c r="F6910" s="404" t="s">
        <v>14378</v>
      </c>
      <c r="G6910" s="367" t="s">
        <v>5185</v>
      </c>
      <c r="H6910" s="400" t="s">
        <v>5186</v>
      </c>
    </row>
    <row r="6911" spans="2:8" s="41" customFormat="1">
      <c r="B6911" s="403" t="s">
        <v>14629</v>
      </c>
      <c r="C6911" s="404" t="s">
        <v>14630</v>
      </c>
      <c r="D6911" s="404" t="s">
        <v>14597</v>
      </c>
      <c r="E6911" s="404" t="s">
        <v>14598</v>
      </c>
      <c r="F6911" s="404" t="s">
        <v>14378</v>
      </c>
      <c r="G6911" s="367" t="s">
        <v>5185</v>
      </c>
      <c r="H6911" s="400" t="s">
        <v>5186</v>
      </c>
    </row>
    <row r="6912" spans="2:8" s="41" customFormat="1">
      <c r="B6912" s="403" t="s">
        <v>14631</v>
      </c>
      <c r="C6912" s="404" t="s">
        <v>14632</v>
      </c>
      <c r="D6912" s="404" t="s">
        <v>14597</v>
      </c>
      <c r="E6912" s="404" t="s">
        <v>14598</v>
      </c>
      <c r="F6912" s="404" t="s">
        <v>14378</v>
      </c>
      <c r="G6912" s="367" t="s">
        <v>5107</v>
      </c>
      <c r="H6912" s="400" t="s">
        <v>5108</v>
      </c>
    </row>
    <row r="6913" spans="2:8" s="41" customFormat="1">
      <c r="B6913" s="403" t="s">
        <v>14633</v>
      </c>
      <c r="C6913" s="404" t="s">
        <v>14634</v>
      </c>
      <c r="D6913" s="404" t="s">
        <v>14597</v>
      </c>
      <c r="E6913" s="404" t="s">
        <v>14598</v>
      </c>
      <c r="F6913" s="404" t="s">
        <v>14378</v>
      </c>
      <c r="G6913" s="367" t="s">
        <v>5182</v>
      </c>
      <c r="H6913" s="400" t="s">
        <v>5108</v>
      </c>
    </row>
    <row r="6914" spans="2:8" s="41" customFormat="1">
      <c r="B6914" s="403" t="s">
        <v>14635</v>
      </c>
      <c r="C6914" s="404" t="s">
        <v>14636</v>
      </c>
      <c r="D6914" s="404" t="s">
        <v>14637</v>
      </c>
      <c r="E6914" s="404" t="s">
        <v>14638</v>
      </c>
      <c r="F6914" s="404" t="s">
        <v>14378</v>
      </c>
      <c r="G6914" s="367" t="s">
        <v>5185</v>
      </c>
      <c r="H6914" s="400" t="s">
        <v>5186</v>
      </c>
    </row>
    <row r="6915" spans="2:8" s="41" customFormat="1">
      <c r="B6915" s="403" t="s">
        <v>14639</v>
      </c>
      <c r="C6915" s="404" t="s">
        <v>14640</v>
      </c>
      <c r="D6915" s="404" t="s">
        <v>14637</v>
      </c>
      <c r="E6915" s="404" t="s">
        <v>14638</v>
      </c>
      <c r="F6915" s="404" t="s">
        <v>14378</v>
      </c>
      <c r="G6915" s="367" t="s">
        <v>5185</v>
      </c>
      <c r="H6915" s="400" t="s">
        <v>5186</v>
      </c>
    </row>
    <row r="6916" spans="2:8" s="41" customFormat="1">
      <c r="B6916" s="403" t="s">
        <v>14641</v>
      </c>
      <c r="C6916" s="404" t="s">
        <v>14642</v>
      </c>
      <c r="D6916" s="404" t="s">
        <v>14637</v>
      </c>
      <c r="E6916" s="404" t="s">
        <v>14638</v>
      </c>
      <c r="F6916" s="404" t="s">
        <v>14378</v>
      </c>
      <c r="G6916" s="367" t="s">
        <v>5185</v>
      </c>
      <c r="H6916" s="400" t="s">
        <v>5186</v>
      </c>
    </row>
    <row r="6917" spans="2:8" s="41" customFormat="1">
      <c r="B6917" s="403" t="s">
        <v>14643</v>
      </c>
      <c r="C6917" s="404" t="s">
        <v>14644</v>
      </c>
      <c r="D6917" s="404" t="s">
        <v>14637</v>
      </c>
      <c r="E6917" s="404" t="s">
        <v>14638</v>
      </c>
      <c r="F6917" s="404" t="s">
        <v>14378</v>
      </c>
      <c r="G6917" s="367" t="s">
        <v>5185</v>
      </c>
      <c r="H6917" s="400" t="s">
        <v>5186</v>
      </c>
    </row>
    <row r="6918" spans="2:8" s="41" customFormat="1">
      <c r="B6918" s="403" t="s">
        <v>14645</v>
      </c>
      <c r="C6918" s="404" t="s">
        <v>14646</v>
      </c>
      <c r="D6918" s="404" t="s">
        <v>14637</v>
      </c>
      <c r="E6918" s="404" t="s">
        <v>14638</v>
      </c>
      <c r="F6918" s="404" t="s">
        <v>14378</v>
      </c>
      <c r="G6918" s="367" t="s">
        <v>5185</v>
      </c>
      <c r="H6918" s="400" t="s">
        <v>5186</v>
      </c>
    </row>
    <row r="6919" spans="2:8" s="41" customFormat="1">
      <c r="B6919" s="403" t="s">
        <v>14647</v>
      </c>
      <c r="C6919" s="404" t="s">
        <v>14648</v>
      </c>
      <c r="D6919" s="404" t="s">
        <v>14637</v>
      </c>
      <c r="E6919" s="404" t="s">
        <v>14638</v>
      </c>
      <c r="F6919" s="404" t="s">
        <v>14378</v>
      </c>
      <c r="G6919" s="367" t="s">
        <v>5185</v>
      </c>
      <c r="H6919" s="400" t="s">
        <v>5186</v>
      </c>
    </row>
    <row r="6920" spans="2:8" s="41" customFormat="1">
      <c r="B6920" s="403" t="s">
        <v>14649</v>
      </c>
      <c r="C6920" s="404" t="s">
        <v>14650</v>
      </c>
      <c r="D6920" s="404" t="s">
        <v>14637</v>
      </c>
      <c r="E6920" s="404" t="s">
        <v>14638</v>
      </c>
      <c r="F6920" s="404" t="s">
        <v>14378</v>
      </c>
      <c r="G6920" s="367" t="s">
        <v>5185</v>
      </c>
      <c r="H6920" s="400" t="s">
        <v>5186</v>
      </c>
    </row>
    <row r="6921" spans="2:8" s="41" customFormat="1">
      <c r="B6921" s="403" t="s">
        <v>14651</v>
      </c>
      <c r="C6921" s="404" t="s">
        <v>14652</v>
      </c>
      <c r="D6921" s="404" t="s">
        <v>14637</v>
      </c>
      <c r="E6921" s="404" t="s">
        <v>14638</v>
      </c>
      <c r="F6921" s="404" t="s">
        <v>14378</v>
      </c>
      <c r="G6921" s="367" t="s">
        <v>5185</v>
      </c>
      <c r="H6921" s="400" t="s">
        <v>5186</v>
      </c>
    </row>
    <row r="6922" spans="2:8" s="41" customFormat="1">
      <c r="B6922" s="403" t="s">
        <v>14653</v>
      </c>
      <c r="C6922" s="404" t="s">
        <v>14654</v>
      </c>
      <c r="D6922" s="404" t="s">
        <v>14637</v>
      </c>
      <c r="E6922" s="404" t="s">
        <v>14638</v>
      </c>
      <c r="F6922" s="404" t="s">
        <v>14378</v>
      </c>
      <c r="G6922" s="367" t="s">
        <v>5107</v>
      </c>
      <c r="H6922" s="400" t="s">
        <v>5108</v>
      </c>
    </row>
    <row r="6923" spans="2:8" s="41" customFormat="1">
      <c r="B6923" s="403" t="s">
        <v>14655</v>
      </c>
      <c r="C6923" s="404" t="s">
        <v>14656</v>
      </c>
      <c r="D6923" s="404" t="s">
        <v>14637</v>
      </c>
      <c r="E6923" s="404" t="s">
        <v>14638</v>
      </c>
      <c r="F6923" s="404" t="s">
        <v>14378</v>
      </c>
      <c r="G6923" s="367" t="s">
        <v>5185</v>
      </c>
      <c r="H6923" s="400" t="s">
        <v>5186</v>
      </c>
    </row>
    <row r="6924" spans="2:8" s="41" customFormat="1">
      <c r="B6924" s="403" t="s">
        <v>14657</v>
      </c>
      <c r="C6924" s="404" t="s">
        <v>14658</v>
      </c>
      <c r="D6924" s="404" t="s">
        <v>14659</v>
      </c>
      <c r="E6924" s="404" t="s">
        <v>14660</v>
      </c>
      <c r="F6924" s="404" t="s">
        <v>14378</v>
      </c>
      <c r="G6924" s="367" t="s">
        <v>5185</v>
      </c>
      <c r="H6924" s="400" t="s">
        <v>5186</v>
      </c>
    </row>
    <row r="6925" spans="2:8" s="41" customFormat="1">
      <c r="B6925" s="403" t="s">
        <v>14661</v>
      </c>
      <c r="C6925" s="404" t="s">
        <v>14662</v>
      </c>
      <c r="D6925" s="404" t="s">
        <v>14659</v>
      </c>
      <c r="E6925" s="404" t="s">
        <v>14660</v>
      </c>
      <c r="F6925" s="404" t="s">
        <v>14378</v>
      </c>
      <c r="G6925" s="367" t="s">
        <v>5107</v>
      </c>
      <c r="H6925" s="400" t="s">
        <v>5108</v>
      </c>
    </row>
    <row r="6926" spans="2:8" s="41" customFormat="1">
      <c r="B6926" s="403" t="s">
        <v>14663</v>
      </c>
      <c r="C6926" s="404" t="s">
        <v>14664</v>
      </c>
      <c r="D6926" s="404" t="s">
        <v>14659</v>
      </c>
      <c r="E6926" s="404" t="s">
        <v>14660</v>
      </c>
      <c r="F6926" s="404" t="s">
        <v>14378</v>
      </c>
      <c r="G6926" s="367" t="s">
        <v>5185</v>
      </c>
      <c r="H6926" s="400" t="s">
        <v>5186</v>
      </c>
    </row>
    <row r="6927" spans="2:8" s="41" customFormat="1">
      <c r="B6927" s="403" t="s">
        <v>14665</v>
      </c>
      <c r="C6927" s="404" t="s">
        <v>14666</v>
      </c>
      <c r="D6927" s="404" t="s">
        <v>14659</v>
      </c>
      <c r="E6927" s="404" t="s">
        <v>14660</v>
      </c>
      <c r="F6927" s="404" t="s">
        <v>14378</v>
      </c>
      <c r="G6927" s="367" t="s">
        <v>5107</v>
      </c>
      <c r="H6927" s="400" t="s">
        <v>5108</v>
      </c>
    </row>
    <row r="6928" spans="2:8" s="41" customFormat="1">
      <c r="B6928" s="403" t="s">
        <v>14667</v>
      </c>
      <c r="C6928" s="404" t="s">
        <v>14668</v>
      </c>
      <c r="D6928" s="404" t="s">
        <v>14669</v>
      </c>
      <c r="E6928" s="404" t="s">
        <v>14670</v>
      </c>
      <c r="F6928" s="404" t="s">
        <v>14378</v>
      </c>
      <c r="G6928" s="367" t="s">
        <v>5107</v>
      </c>
      <c r="H6928" s="400" t="s">
        <v>5108</v>
      </c>
    </row>
    <row r="6929" spans="2:8" s="41" customFormat="1">
      <c r="B6929" s="403" t="s">
        <v>14671</v>
      </c>
      <c r="C6929" s="404" t="s">
        <v>14672</v>
      </c>
      <c r="D6929" s="404" t="s">
        <v>14669</v>
      </c>
      <c r="E6929" s="404" t="s">
        <v>14670</v>
      </c>
      <c r="F6929" s="404" t="s">
        <v>14378</v>
      </c>
      <c r="G6929" s="367" t="s">
        <v>5107</v>
      </c>
      <c r="H6929" s="400" t="s">
        <v>5108</v>
      </c>
    </row>
    <row r="6930" spans="2:8" s="41" customFormat="1">
      <c r="B6930" s="403" t="s">
        <v>14673</v>
      </c>
      <c r="C6930" s="404" t="s">
        <v>14674</v>
      </c>
      <c r="D6930" s="404" t="s">
        <v>14669</v>
      </c>
      <c r="E6930" s="404" t="s">
        <v>14670</v>
      </c>
      <c r="F6930" s="404" t="s">
        <v>14378</v>
      </c>
      <c r="G6930" s="367" t="s">
        <v>5185</v>
      </c>
      <c r="H6930" s="400" t="s">
        <v>5186</v>
      </c>
    </row>
    <row r="6931" spans="2:8" s="41" customFormat="1">
      <c r="B6931" s="403" t="s">
        <v>14675</v>
      </c>
      <c r="C6931" s="404" t="s">
        <v>14676</v>
      </c>
      <c r="D6931" s="404" t="s">
        <v>14669</v>
      </c>
      <c r="E6931" s="404" t="s">
        <v>14670</v>
      </c>
      <c r="F6931" s="404" t="s">
        <v>14378</v>
      </c>
      <c r="G6931" s="367" t="s">
        <v>5182</v>
      </c>
      <c r="H6931" s="400" t="s">
        <v>5108</v>
      </c>
    </row>
    <row r="6932" spans="2:8" s="41" customFormat="1">
      <c r="B6932" s="403" t="s">
        <v>14677</v>
      </c>
      <c r="C6932" s="404" t="s">
        <v>14678</v>
      </c>
      <c r="D6932" s="404" t="s">
        <v>14669</v>
      </c>
      <c r="E6932" s="404" t="s">
        <v>14670</v>
      </c>
      <c r="F6932" s="404" t="s">
        <v>14378</v>
      </c>
      <c r="G6932" s="367" t="s">
        <v>5107</v>
      </c>
      <c r="H6932" s="400" t="s">
        <v>5108</v>
      </c>
    </row>
    <row r="6933" spans="2:8" s="41" customFormat="1">
      <c r="B6933" s="403" t="s">
        <v>14679</v>
      </c>
      <c r="C6933" s="404" t="s">
        <v>14680</v>
      </c>
      <c r="D6933" s="404" t="s">
        <v>14669</v>
      </c>
      <c r="E6933" s="404" t="s">
        <v>14670</v>
      </c>
      <c r="F6933" s="404" t="s">
        <v>14378</v>
      </c>
      <c r="G6933" s="367" t="s">
        <v>5185</v>
      </c>
      <c r="H6933" s="400" t="s">
        <v>5186</v>
      </c>
    </row>
    <row r="6934" spans="2:8" s="41" customFormat="1">
      <c r="B6934" s="403" t="s">
        <v>14681</v>
      </c>
      <c r="C6934" s="404" t="s">
        <v>14682</v>
      </c>
      <c r="D6934" s="404" t="s">
        <v>14683</v>
      </c>
      <c r="E6934" s="404" t="s">
        <v>14684</v>
      </c>
      <c r="F6934" s="404" t="s">
        <v>14378</v>
      </c>
      <c r="G6934" s="367" t="s">
        <v>5185</v>
      </c>
      <c r="H6934" s="400" t="s">
        <v>5186</v>
      </c>
    </row>
    <row r="6935" spans="2:8" s="41" customFormat="1">
      <c r="B6935" s="403" t="s">
        <v>14685</v>
      </c>
      <c r="C6935" s="404" t="s">
        <v>14686</v>
      </c>
      <c r="D6935" s="404" t="s">
        <v>14683</v>
      </c>
      <c r="E6935" s="404" t="s">
        <v>14684</v>
      </c>
      <c r="F6935" s="404" t="s">
        <v>14378</v>
      </c>
      <c r="G6935" s="367" t="s">
        <v>5185</v>
      </c>
      <c r="H6935" s="400" t="s">
        <v>5186</v>
      </c>
    </row>
    <row r="6936" spans="2:8" s="41" customFormat="1">
      <c r="B6936" s="403" t="s">
        <v>14687</v>
      </c>
      <c r="C6936" s="404" t="s">
        <v>14688</v>
      </c>
      <c r="D6936" s="404" t="s">
        <v>14683</v>
      </c>
      <c r="E6936" s="404" t="s">
        <v>14684</v>
      </c>
      <c r="F6936" s="404" t="s">
        <v>14378</v>
      </c>
      <c r="G6936" s="367" t="s">
        <v>5185</v>
      </c>
      <c r="H6936" s="400" t="s">
        <v>5186</v>
      </c>
    </row>
    <row r="6937" spans="2:8" s="41" customFormat="1">
      <c r="B6937" s="403" t="s">
        <v>14689</v>
      </c>
      <c r="C6937" s="404" t="s">
        <v>14690</v>
      </c>
      <c r="D6937" s="404" t="s">
        <v>14683</v>
      </c>
      <c r="E6937" s="404" t="s">
        <v>14684</v>
      </c>
      <c r="F6937" s="404" t="s">
        <v>14378</v>
      </c>
      <c r="G6937" s="367" t="s">
        <v>5185</v>
      </c>
      <c r="H6937" s="400" t="s">
        <v>5186</v>
      </c>
    </row>
    <row r="6938" spans="2:8" s="41" customFormat="1">
      <c r="B6938" s="403" t="s">
        <v>14691</v>
      </c>
      <c r="C6938" s="404" t="s">
        <v>14692</v>
      </c>
      <c r="D6938" s="404" t="s">
        <v>14693</v>
      </c>
      <c r="E6938" s="404" t="s">
        <v>14694</v>
      </c>
      <c r="F6938" s="404" t="s">
        <v>14378</v>
      </c>
      <c r="G6938" s="367" t="s">
        <v>5185</v>
      </c>
      <c r="H6938" s="400" t="s">
        <v>5186</v>
      </c>
    </row>
    <row r="6939" spans="2:8" s="41" customFormat="1">
      <c r="B6939" s="403" t="s">
        <v>14695</v>
      </c>
      <c r="C6939" s="404" t="s">
        <v>14696</v>
      </c>
      <c r="D6939" s="404" t="s">
        <v>14693</v>
      </c>
      <c r="E6939" s="404" t="s">
        <v>14694</v>
      </c>
      <c r="F6939" s="404" t="s">
        <v>14378</v>
      </c>
      <c r="G6939" s="367" t="s">
        <v>5185</v>
      </c>
      <c r="H6939" s="400" t="s">
        <v>5186</v>
      </c>
    </row>
    <row r="6940" spans="2:8" s="41" customFormat="1">
      <c r="B6940" s="403" t="s">
        <v>14697</v>
      </c>
      <c r="C6940" s="404" t="s">
        <v>14698</v>
      </c>
      <c r="D6940" s="404" t="s">
        <v>14693</v>
      </c>
      <c r="E6940" s="404" t="s">
        <v>14694</v>
      </c>
      <c r="F6940" s="404" t="s">
        <v>14378</v>
      </c>
      <c r="G6940" s="367" t="s">
        <v>5107</v>
      </c>
      <c r="H6940" s="400" t="s">
        <v>5108</v>
      </c>
    </row>
    <row r="6941" spans="2:8" s="41" customFormat="1">
      <c r="B6941" s="403" t="s">
        <v>14699</v>
      </c>
      <c r="C6941" s="404" t="s">
        <v>14700</v>
      </c>
      <c r="D6941" s="404" t="s">
        <v>14693</v>
      </c>
      <c r="E6941" s="404" t="s">
        <v>14694</v>
      </c>
      <c r="F6941" s="404" t="s">
        <v>14378</v>
      </c>
      <c r="G6941" s="367" t="s">
        <v>5182</v>
      </c>
      <c r="H6941" s="400" t="s">
        <v>5108</v>
      </c>
    </row>
    <row r="6942" spans="2:8" s="41" customFormat="1">
      <c r="B6942" s="403" t="s">
        <v>14701</v>
      </c>
      <c r="C6942" s="404" t="s">
        <v>14702</v>
      </c>
      <c r="D6942" s="404" t="s">
        <v>14693</v>
      </c>
      <c r="E6942" s="404" t="s">
        <v>14694</v>
      </c>
      <c r="F6942" s="404" t="s">
        <v>14378</v>
      </c>
      <c r="G6942" s="367" t="s">
        <v>5185</v>
      </c>
      <c r="H6942" s="400" t="s">
        <v>5186</v>
      </c>
    </row>
    <row r="6943" spans="2:8" s="41" customFormat="1">
      <c r="B6943" s="403" t="s">
        <v>14703</v>
      </c>
      <c r="C6943" s="404" t="s">
        <v>14704</v>
      </c>
      <c r="D6943" s="404" t="s">
        <v>14693</v>
      </c>
      <c r="E6943" s="404" t="s">
        <v>14694</v>
      </c>
      <c r="F6943" s="404" t="s">
        <v>14378</v>
      </c>
      <c r="G6943" s="367" t="s">
        <v>5107</v>
      </c>
      <c r="H6943" s="400" t="s">
        <v>5108</v>
      </c>
    </row>
    <row r="6944" spans="2:8" s="41" customFormat="1">
      <c r="B6944" s="403" t="s">
        <v>14705</v>
      </c>
      <c r="C6944" s="404" t="s">
        <v>14706</v>
      </c>
      <c r="D6944" s="404" t="s">
        <v>14693</v>
      </c>
      <c r="E6944" s="404" t="s">
        <v>14694</v>
      </c>
      <c r="F6944" s="404" t="s">
        <v>14378</v>
      </c>
      <c r="G6944" s="367" t="s">
        <v>5107</v>
      </c>
      <c r="H6944" s="400" t="s">
        <v>5108</v>
      </c>
    </row>
    <row r="6945" spans="2:8" s="41" customFormat="1">
      <c r="B6945" s="403" t="s">
        <v>14707</v>
      </c>
      <c r="C6945" s="404" t="s">
        <v>14708</v>
      </c>
      <c r="D6945" s="404" t="s">
        <v>14693</v>
      </c>
      <c r="E6945" s="404" t="s">
        <v>14694</v>
      </c>
      <c r="F6945" s="404" t="s">
        <v>14378</v>
      </c>
      <c r="G6945" s="367" t="s">
        <v>5185</v>
      </c>
      <c r="H6945" s="400" t="s">
        <v>5186</v>
      </c>
    </row>
    <row r="6946" spans="2:8" s="41" customFormat="1">
      <c r="B6946" s="403" t="s">
        <v>14709</v>
      </c>
      <c r="C6946" s="404" t="s">
        <v>14710</v>
      </c>
      <c r="D6946" s="404" t="s">
        <v>14693</v>
      </c>
      <c r="E6946" s="404" t="s">
        <v>14694</v>
      </c>
      <c r="F6946" s="404" t="s">
        <v>14378</v>
      </c>
      <c r="G6946" s="367" t="s">
        <v>5185</v>
      </c>
      <c r="H6946" s="400" t="s">
        <v>5186</v>
      </c>
    </row>
    <row r="6947" spans="2:8" s="41" customFormat="1">
      <c r="B6947" s="403" t="s">
        <v>14711</v>
      </c>
      <c r="C6947" s="404" t="s">
        <v>14712</v>
      </c>
      <c r="D6947" s="404" t="s">
        <v>14693</v>
      </c>
      <c r="E6947" s="404" t="s">
        <v>14694</v>
      </c>
      <c r="F6947" s="404" t="s">
        <v>14378</v>
      </c>
      <c r="G6947" s="367" t="s">
        <v>5185</v>
      </c>
      <c r="H6947" s="400" t="s">
        <v>5186</v>
      </c>
    </row>
    <row r="6948" spans="2:8" s="41" customFormat="1">
      <c r="B6948" s="403" t="s">
        <v>14713</v>
      </c>
      <c r="C6948" s="404" t="s">
        <v>14714</v>
      </c>
      <c r="D6948" s="404" t="s">
        <v>14693</v>
      </c>
      <c r="E6948" s="404" t="s">
        <v>14694</v>
      </c>
      <c r="F6948" s="404" t="s">
        <v>14378</v>
      </c>
      <c r="G6948" s="367" t="s">
        <v>5107</v>
      </c>
      <c r="H6948" s="400" t="s">
        <v>5108</v>
      </c>
    </row>
    <row r="6949" spans="2:8" s="41" customFormat="1">
      <c r="B6949" s="403" t="s">
        <v>14715</v>
      </c>
      <c r="C6949" s="404" t="s">
        <v>14716</v>
      </c>
      <c r="D6949" s="404" t="s">
        <v>14693</v>
      </c>
      <c r="E6949" s="404" t="s">
        <v>14694</v>
      </c>
      <c r="F6949" s="404" t="s">
        <v>14378</v>
      </c>
      <c r="G6949" s="367" t="s">
        <v>5185</v>
      </c>
      <c r="H6949" s="400" t="s">
        <v>5186</v>
      </c>
    </row>
    <row r="6950" spans="2:8" s="41" customFormat="1">
      <c r="B6950" s="403" t="s">
        <v>14717</v>
      </c>
      <c r="C6950" s="404" t="s">
        <v>14718</v>
      </c>
      <c r="D6950" s="404" t="s">
        <v>14719</v>
      </c>
      <c r="E6950" s="404" t="s">
        <v>14720</v>
      </c>
      <c r="F6950" s="404" t="s">
        <v>14378</v>
      </c>
      <c r="G6950" s="367" t="s">
        <v>5182</v>
      </c>
      <c r="H6950" s="400" t="s">
        <v>5108</v>
      </c>
    </row>
    <row r="6951" spans="2:8" s="41" customFormat="1">
      <c r="B6951" s="403" t="s">
        <v>14721</v>
      </c>
      <c r="C6951" s="404" t="s">
        <v>14722</v>
      </c>
      <c r="D6951" s="404" t="s">
        <v>14719</v>
      </c>
      <c r="E6951" s="404" t="s">
        <v>14720</v>
      </c>
      <c r="F6951" s="404" t="s">
        <v>14378</v>
      </c>
      <c r="G6951" s="367" t="s">
        <v>2097</v>
      </c>
      <c r="H6951" s="400" t="s">
        <v>2098</v>
      </c>
    </row>
    <row r="6952" spans="2:8" s="41" customFormat="1">
      <c r="B6952" s="403" t="s">
        <v>14723</v>
      </c>
      <c r="C6952" s="404" t="s">
        <v>14724</v>
      </c>
      <c r="D6952" s="404" t="s">
        <v>14719</v>
      </c>
      <c r="E6952" s="404" t="s">
        <v>14720</v>
      </c>
      <c r="F6952" s="404" t="s">
        <v>14378</v>
      </c>
      <c r="G6952" s="367" t="s">
        <v>2097</v>
      </c>
      <c r="H6952" s="400" t="s">
        <v>2098</v>
      </c>
    </row>
    <row r="6953" spans="2:8" s="41" customFormat="1">
      <c r="B6953" s="403" t="s">
        <v>14725</v>
      </c>
      <c r="C6953" s="404" t="s">
        <v>14726</v>
      </c>
      <c r="D6953" s="404" t="s">
        <v>14719</v>
      </c>
      <c r="E6953" s="404" t="s">
        <v>14720</v>
      </c>
      <c r="F6953" s="404" t="s">
        <v>14378</v>
      </c>
      <c r="G6953" s="367" t="s">
        <v>5185</v>
      </c>
      <c r="H6953" s="400" t="s">
        <v>5186</v>
      </c>
    </row>
    <row r="6954" spans="2:8" s="41" customFormat="1">
      <c r="B6954" s="403" t="s">
        <v>14727</v>
      </c>
      <c r="C6954" s="404" t="s">
        <v>14728</v>
      </c>
      <c r="D6954" s="404" t="s">
        <v>14719</v>
      </c>
      <c r="E6954" s="404" t="s">
        <v>14720</v>
      </c>
      <c r="F6954" s="404" t="s">
        <v>14378</v>
      </c>
      <c r="G6954" s="367" t="s">
        <v>5182</v>
      </c>
      <c r="H6954" s="400" t="s">
        <v>5108</v>
      </c>
    </row>
    <row r="6955" spans="2:8" s="41" customFormat="1">
      <c r="B6955" s="403" t="s">
        <v>14729</v>
      </c>
      <c r="C6955" s="404" t="s">
        <v>14730</v>
      </c>
      <c r="D6955" s="404" t="s">
        <v>14719</v>
      </c>
      <c r="E6955" s="404" t="s">
        <v>14720</v>
      </c>
      <c r="F6955" s="404" t="s">
        <v>14378</v>
      </c>
      <c r="G6955" s="367" t="s">
        <v>2097</v>
      </c>
      <c r="H6955" s="400" t="s">
        <v>2098</v>
      </c>
    </row>
    <row r="6956" spans="2:8" s="41" customFormat="1">
      <c r="B6956" s="403" t="s">
        <v>14731</v>
      </c>
      <c r="C6956" s="404" t="s">
        <v>14732</v>
      </c>
      <c r="D6956" s="404" t="s">
        <v>14719</v>
      </c>
      <c r="E6956" s="404" t="s">
        <v>14720</v>
      </c>
      <c r="F6956" s="404" t="s">
        <v>14378</v>
      </c>
      <c r="G6956" s="367" t="s">
        <v>2097</v>
      </c>
      <c r="H6956" s="400" t="s">
        <v>2098</v>
      </c>
    </row>
    <row r="6957" spans="2:8" s="41" customFormat="1">
      <c r="B6957" s="403" t="s">
        <v>14733</v>
      </c>
      <c r="C6957" s="404" t="s">
        <v>14734</v>
      </c>
      <c r="D6957" s="404" t="s">
        <v>14719</v>
      </c>
      <c r="E6957" s="404" t="s">
        <v>14720</v>
      </c>
      <c r="F6957" s="404" t="s">
        <v>14378</v>
      </c>
      <c r="G6957" s="367" t="s">
        <v>2097</v>
      </c>
      <c r="H6957" s="400" t="s">
        <v>2098</v>
      </c>
    </row>
    <row r="6958" spans="2:8" s="41" customFormat="1">
      <c r="B6958" s="403" t="s">
        <v>14735</v>
      </c>
      <c r="C6958" s="404" t="s">
        <v>14736</v>
      </c>
      <c r="D6958" s="404" t="s">
        <v>14719</v>
      </c>
      <c r="E6958" s="404" t="s">
        <v>14720</v>
      </c>
      <c r="F6958" s="404" t="s">
        <v>14378</v>
      </c>
      <c r="G6958" s="367" t="s">
        <v>5182</v>
      </c>
      <c r="H6958" s="400" t="s">
        <v>5108</v>
      </c>
    </row>
    <row r="6959" spans="2:8" s="41" customFormat="1">
      <c r="B6959" s="403" t="s">
        <v>14737</v>
      </c>
      <c r="C6959" s="404" t="s">
        <v>14738</v>
      </c>
      <c r="D6959" s="404" t="s">
        <v>14719</v>
      </c>
      <c r="E6959" s="404" t="s">
        <v>14720</v>
      </c>
      <c r="F6959" s="404" t="s">
        <v>14378</v>
      </c>
      <c r="G6959" s="367" t="s">
        <v>2097</v>
      </c>
      <c r="H6959" s="400" t="s">
        <v>2098</v>
      </c>
    </row>
    <row r="6960" spans="2:8" s="41" customFormat="1">
      <c r="B6960" s="403" t="s">
        <v>14739</v>
      </c>
      <c r="C6960" s="404" t="s">
        <v>14740</v>
      </c>
      <c r="D6960" s="404" t="s">
        <v>14719</v>
      </c>
      <c r="E6960" s="404" t="s">
        <v>14720</v>
      </c>
      <c r="F6960" s="404" t="s">
        <v>14378</v>
      </c>
      <c r="G6960" s="367" t="s">
        <v>2097</v>
      </c>
      <c r="H6960" s="400" t="s">
        <v>2098</v>
      </c>
    </row>
    <row r="6961" spans="2:8" s="41" customFormat="1">
      <c r="B6961" s="403" t="s">
        <v>14741</v>
      </c>
      <c r="C6961" s="404" t="s">
        <v>14742</v>
      </c>
      <c r="D6961" s="404" t="s">
        <v>14743</v>
      </c>
      <c r="E6961" s="404" t="s">
        <v>14744</v>
      </c>
      <c r="F6961" s="404" t="s">
        <v>14378</v>
      </c>
      <c r="G6961" s="367" t="s">
        <v>5185</v>
      </c>
      <c r="H6961" s="400" t="s">
        <v>5186</v>
      </c>
    </row>
    <row r="6962" spans="2:8" s="41" customFormat="1">
      <c r="B6962" s="403" t="s">
        <v>14745</v>
      </c>
      <c r="C6962" s="404" t="s">
        <v>14746</v>
      </c>
      <c r="D6962" s="404" t="s">
        <v>14743</v>
      </c>
      <c r="E6962" s="404" t="s">
        <v>14744</v>
      </c>
      <c r="F6962" s="404" t="s">
        <v>14378</v>
      </c>
      <c r="G6962" s="367" t="s">
        <v>5185</v>
      </c>
      <c r="H6962" s="400" t="s">
        <v>5186</v>
      </c>
    </row>
    <row r="6963" spans="2:8" s="41" customFormat="1">
      <c r="B6963" s="403" t="s">
        <v>14747</v>
      </c>
      <c r="C6963" s="404" t="s">
        <v>14748</v>
      </c>
      <c r="D6963" s="404" t="s">
        <v>14749</v>
      </c>
      <c r="E6963" s="404" t="s">
        <v>14750</v>
      </c>
      <c r="F6963" s="404" t="s">
        <v>14378</v>
      </c>
      <c r="G6963" s="367" t="s">
        <v>5185</v>
      </c>
      <c r="H6963" s="400" t="s">
        <v>5186</v>
      </c>
    </row>
    <row r="6964" spans="2:8" s="41" customFormat="1">
      <c r="B6964" s="403" t="s">
        <v>14751</v>
      </c>
      <c r="C6964" s="404" t="s">
        <v>14752</v>
      </c>
      <c r="D6964" s="404" t="s">
        <v>14749</v>
      </c>
      <c r="E6964" s="404" t="s">
        <v>14750</v>
      </c>
      <c r="F6964" s="404" t="s">
        <v>14378</v>
      </c>
      <c r="G6964" s="367" t="s">
        <v>5185</v>
      </c>
      <c r="H6964" s="400" t="s">
        <v>5186</v>
      </c>
    </row>
    <row r="6965" spans="2:8" s="41" customFormat="1">
      <c r="B6965" s="403" t="s">
        <v>14753</v>
      </c>
      <c r="C6965" s="404" t="s">
        <v>14754</v>
      </c>
      <c r="D6965" s="404" t="s">
        <v>14749</v>
      </c>
      <c r="E6965" s="404" t="s">
        <v>14750</v>
      </c>
      <c r="F6965" s="404" t="s">
        <v>14378</v>
      </c>
      <c r="G6965" s="367" t="s">
        <v>5185</v>
      </c>
      <c r="H6965" s="400" t="s">
        <v>5186</v>
      </c>
    </row>
    <row r="6966" spans="2:8" s="41" customFormat="1">
      <c r="B6966" s="403" t="s">
        <v>14755</v>
      </c>
      <c r="C6966" s="404" t="s">
        <v>14756</v>
      </c>
      <c r="D6966" s="404" t="s">
        <v>14749</v>
      </c>
      <c r="E6966" s="404" t="s">
        <v>14750</v>
      </c>
      <c r="F6966" s="404" t="s">
        <v>14378</v>
      </c>
      <c r="G6966" s="367" t="s">
        <v>5185</v>
      </c>
      <c r="H6966" s="400" t="s">
        <v>5186</v>
      </c>
    </row>
    <row r="6967" spans="2:8" s="41" customFormat="1">
      <c r="B6967" s="403" t="s">
        <v>14757</v>
      </c>
      <c r="C6967" s="404" t="s">
        <v>14758</v>
      </c>
      <c r="D6967" s="404" t="s">
        <v>14749</v>
      </c>
      <c r="E6967" s="404" t="s">
        <v>14750</v>
      </c>
      <c r="F6967" s="404" t="s">
        <v>14378</v>
      </c>
      <c r="G6967" s="367" t="s">
        <v>5185</v>
      </c>
      <c r="H6967" s="400" t="s">
        <v>5186</v>
      </c>
    </row>
    <row r="6968" spans="2:8" s="41" customFormat="1">
      <c r="B6968" s="403" t="s">
        <v>14759</v>
      </c>
      <c r="C6968" s="404" t="s">
        <v>14760</v>
      </c>
      <c r="D6968" s="404" t="s">
        <v>14761</v>
      </c>
      <c r="E6968" s="404" t="s">
        <v>14762</v>
      </c>
      <c r="F6968" s="404" t="s">
        <v>14378</v>
      </c>
      <c r="G6968" s="367" t="s">
        <v>5182</v>
      </c>
      <c r="H6968" s="400" t="s">
        <v>5108</v>
      </c>
    </row>
    <row r="6969" spans="2:8" s="41" customFormat="1">
      <c r="B6969" s="403" t="s">
        <v>14763</v>
      </c>
      <c r="C6969" s="404" t="s">
        <v>14764</v>
      </c>
      <c r="D6969" s="404" t="s">
        <v>14761</v>
      </c>
      <c r="E6969" s="404" t="s">
        <v>14762</v>
      </c>
      <c r="F6969" s="404" t="s">
        <v>14378</v>
      </c>
      <c r="G6969" s="367" t="s">
        <v>5182</v>
      </c>
      <c r="H6969" s="400" t="s">
        <v>5108</v>
      </c>
    </row>
    <row r="6970" spans="2:8" s="41" customFormat="1">
      <c r="B6970" s="403" t="s">
        <v>14765</v>
      </c>
      <c r="C6970" s="404" t="s">
        <v>14766</v>
      </c>
      <c r="D6970" s="404" t="s">
        <v>14761</v>
      </c>
      <c r="E6970" s="404" t="s">
        <v>14762</v>
      </c>
      <c r="F6970" s="404" t="s">
        <v>14378</v>
      </c>
      <c r="G6970" s="367" t="s">
        <v>2097</v>
      </c>
      <c r="H6970" s="400" t="s">
        <v>2098</v>
      </c>
    </row>
    <row r="6971" spans="2:8" s="41" customFormat="1">
      <c r="B6971" s="403" t="s">
        <v>14767</v>
      </c>
      <c r="C6971" s="404" t="s">
        <v>14768</v>
      </c>
      <c r="D6971" s="404" t="s">
        <v>14761</v>
      </c>
      <c r="E6971" s="404" t="s">
        <v>14762</v>
      </c>
      <c r="F6971" s="404" t="s">
        <v>14378</v>
      </c>
      <c r="G6971" s="367" t="s">
        <v>2097</v>
      </c>
      <c r="H6971" s="400" t="s">
        <v>2098</v>
      </c>
    </row>
    <row r="6972" spans="2:8" s="41" customFormat="1">
      <c r="B6972" s="403" t="s">
        <v>14769</v>
      </c>
      <c r="C6972" s="404" t="s">
        <v>14770</v>
      </c>
      <c r="D6972" s="404" t="s">
        <v>14761</v>
      </c>
      <c r="E6972" s="404" t="s">
        <v>14762</v>
      </c>
      <c r="F6972" s="404" t="s">
        <v>14378</v>
      </c>
      <c r="G6972" s="367" t="s">
        <v>5182</v>
      </c>
      <c r="H6972" s="400" t="s">
        <v>5108</v>
      </c>
    </row>
    <row r="6973" spans="2:8" s="41" customFormat="1">
      <c r="B6973" s="403" t="s">
        <v>14771</v>
      </c>
      <c r="C6973" s="404" t="s">
        <v>14772</v>
      </c>
      <c r="D6973" s="404" t="s">
        <v>14761</v>
      </c>
      <c r="E6973" s="404" t="s">
        <v>14762</v>
      </c>
      <c r="F6973" s="404" t="s">
        <v>14378</v>
      </c>
      <c r="G6973" s="367" t="s">
        <v>2097</v>
      </c>
      <c r="H6973" s="400" t="s">
        <v>2098</v>
      </c>
    </row>
    <row r="6974" spans="2:8" s="41" customFormat="1">
      <c r="B6974" s="403" t="s">
        <v>14773</v>
      </c>
      <c r="C6974" s="404" t="s">
        <v>14774</v>
      </c>
      <c r="D6974" s="404" t="s">
        <v>14761</v>
      </c>
      <c r="E6974" s="404" t="s">
        <v>14762</v>
      </c>
      <c r="F6974" s="404" t="s">
        <v>14378</v>
      </c>
      <c r="G6974" s="367" t="s">
        <v>5182</v>
      </c>
      <c r="H6974" s="400" t="s">
        <v>5108</v>
      </c>
    </row>
    <row r="6975" spans="2:8" s="41" customFormat="1">
      <c r="B6975" s="403" t="s">
        <v>14775</v>
      </c>
      <c r="C6975" s="404" t="s">
        <v>14776</v>
      </c>
      <c r="D6975" s="404" t="s">
        <v>14761</v>
      </c>
      <c r="E6975" s="404" t="s">
        <v>14762</v>
      </c>
      <c r="F6975" s="404" t="s">
        <v>14378</v>
      </c>
      <c r="G6975" s="367" t="s">
        <v>5182</v>
      </c>
      <c r="H6975" s="400" t="s">
        <v>5108</v>
      </c>
    </row>
    <row r="6976" spans="2:8" s="41" customFormat="1">
      <c r="B6976" s="403" t="s">
        <v>14777</v>
      </c>
      <c r="C6976" s="404" t="s">
        <v>14778</v>
      </c>
      <c r="D6976" s="404" t="s">
        <v>14761</v>
      </c>
      <c r="E6976" s="404" t="s">
        <v>14762</v>
      </c>
      <c r="F6976" s="404" t="s">
        <v>14378</v>
      </c>
      <c r="G6976" s="367" t="s">
        <v>2097</v>
      </c>
      <c r="H6976" s="400" t="s">
        <v>2098</v>
      </c>
    </row>
    <row r="6977" spans="2:8" s="41" customFormat="1">
      <c r="B6977" s="403" t="s">
        <v>14779</v>
      </c>
      <c r="C6977" s="404" t="s">
        <v>14780</v>
      </c>
      <c r="D6977" s="404" t="s">
        <v>14781</v>
      </c>
      <c r="E6977" s="404" t="s">
        <v>14782</v>
      </c>
      <c r="F6977" s="404" t="s">
        <v>14378</v>
      </c>
      <c r="G6977" s="367" t="s">
        <v>5185</v>
      </c>
      <c r="H6977" s="400" t="s">
        <v>5186</v>
      </c>
    </row>
    <row r="6978" spans="2:8" s="41" customFormat="1">
      <c r="B6978" s="403" t="s">
        <v>14783</v>
      </c>
      <c r="C6978" s="404" t="s">
        <v>14784</v>
      </c>
      <c r="D6978" s="404" t="s">
        <v>14781</v>
      </c>
      <c r="E6978" s="404" t="s">
        <v>14782</v>
      </c>
      <c r="F6978" s="404" t="s">
        <v>14378</v>
      </c>
      <c r="G6978" s="367" t="s">
        <v>5185</v>
      </c>
      <c r="H6978" s="400" t="s">
        <v>5186</v>
      </c>
    </row>
    <row r="6979" spans="2:8" s="41" customFormat="1">
      <c r="B6979" s="403" t="s">
        <v>14785</v>
      </c>
      <c r="C6979" s="404" t="s">
        <v>14786</v>
      </c>
      <c r="D6979" s="404" t="s">
        <v>14787</v>
      </c>
      <c r="E6979" s="404" t="s">
        <v>14788</v>
      </c>
      <c r="F6979" s="404" t="s">
        <v>14378</v>
      </c>
      <c r="G6979" s="367" t="s">
        <v>5107</v>
      </c>
      <c r="H6979" s="400" t="s">
        <v>5108</v>
      </c>
    </row>
    <row r="6980" spans="2:8" s="41" customFormat="1">
      <c r="B6980" s="403" t="s">
        <v>14789</v>
      </c>
      <c r="C6980" s="404" t="s">
        <v>14790</v>
      </c>
      <c r="D6980" s="404" t="s">
        <v>14787</v>
      </c>
      <c r="E6980" s="404" t="s">
        <v>14788</v>
      </c>
      <c r="F6980" s="404" t="s">
        <v>14378</v>
      </c>
      <c r="G6980" s="367" t="s">
        <v>5182</v>
      </c>
      <c r="H6980" s="400" t="s">
        <v>5108</v>
      </c>
    </row>
    <row r="6981" spans="2:8" s="41" customFormat="1">
      <c r="B6981" s="403" t="s">
        <v>14791</v>
      </c>
      <c r="C6981" s="404" t="s">
        <v>14792</v>
      </c>
      <c r="D6981" s="404" t="s">
        <v>14787</v>
      </c>
      <c r="E6981" s="404" t="s">
        <v>14788</v>
      </c>
      <c r="F6981" s="404" t="s">
        <v>14378</v>
      </c>
      <c r="G6981" s="367" t="s">
        <v>5185</v>
      </c>
      <c r="H6981" s="400" t="s">
        <v>5186</v>
      </c>
    </row>
    <row r="6982" spans="2:8" s="41" customFormat="1">
      <c r="B6982" s="403" t="s">
        <v>14793</v>
      </c>
      <c r="C6982" s="404" t="s">
        <v>14794</v>
      </c>
      <c r="D6982" s="404" t="s">
        <v>14787</v>
      </c>
      <c r="E6982" s="404" t="s">
        <v>14788</v>
      </c>
      <c r="F6982" s="404" t="s">
        <v>14378</v>
      </c>
      <c r="G6982" s="367" t="s">
        <v>5185</v>
      </c>
      <c r="H6982" s="400" t="s">
        <v>5186</v>
      </c>
    </row>
    <row r="6983" spans="2:8" s="41" customFormat="1">
      <c r="B6983" s="403" t="s">
        <v>14795</v>
      </c>
      <c r="C6983" s="404" t="s">
        <v>14796</v>
      </c>
      <c r="D6983" s="404" t="s">
        <v>14797</v>
      </c>
      <c r="E6983" s="404" t="s">
        <v>14798</v>
      </c>
      <c r="F6983" s="404" t="s">
        <v>14378</v>
      </c>
      <c r="G6983" s="367" t="s">
        <v>5182</v>
      </c>
      <c r="H6983" s="400" t="s">
        <v>5108</v>
      </c>
    </row>
    <row r="6984" spans="2:8" s="41" customFormat="1">
      <c r="B6984" s="403" t="s">
        <v>14799</v>
      </c>
      <c r="C6984" s="404" t="s">
        <v>14800</v>
      </c>
      <c r="D6984" s="404" t="s">
        <v>14797</v>
      </c>
      <c r="E6984" s="404" t="s">
        <v>14798</v>
      </c>
      <c r="F6984" s="404" t="s">
        <v>14378</v>
      </c>
      <c r="G6984" s="367" t="s">
        <v>5185</v>
      </c>
      <c r="H6984" s="400" t="s">
        <v>5186</v>
      </c>
    </row>
    <row r="6985" spans="2:8" s="41" customFormat="1">
      <c r="B6985" s="403" t="s">
        <v>14801</v>
      </c>
      <c r="C6985" s="404" t="s">
        <v>14802</v>
      </c>
      <c r="D6985" s="404" t="s">
        <v>14797</v>
      </c>
      <c r="E6985" s="404" t="s">
        <v>14798</v>
      </c>
      <c r="F6985" s="404" t="s">
        <v>14378</v>
      </c>
      <c r="G6985" s="367" t="s">
        <v>5185</v>
      </c>
      <c r="H6985" s="400" t="s">
        <v>5186</v>
      </c>
    </row>
    <row r="6986" spans="2:8" s="41" customFormat="1">
      <c r="B6986" s="403" t="s">
        <v>14803</v>
      </c>
      <c r="C6986" s="404" t="s">
        <v>14804</v>
      </c>
      <c r="D6986" s="404" t="s">
        <v>14797</v>
      </c>
      <c r="E6986" s="404" t="s">
        <v>14798</v>
      </c>
      <c r="F6986" s="404" t="s">
        <v>14378</v>
      </c>
      <c r="G6986" s="367" t="s">
        <v>5182</v>
      </c>
      <c r="H6986" s="400" t="s">
        <v>5108</v>
      </c>
    </row>
    <row r="6987" spans="2:8" s="41" customFormat="1">
      <c r="B6987" s="403" t="s">
        <v>14805</v>
      </c>
      <c r="C6987" s="404" t="s">
        <v>14806</v>
      </c>
      <c r="D6987" s="404" t="s">
        <v>14797</v>
      </c>
      <c r="E6987" s="404" t="s">
        <v>14798</v>
      </c>
      <c r="F6987" s="404" t="s">
        <v>14378</v>
      </c>
      <c r="G6987" s="367" t="s">
        <v>5185</v>
      </c>
      <c r="H6987" s="400" t="s">
        <v>5186</v>
      </c>
    </row>
    <row r="6988" spans="2:8" s="41" customFormat="1">
      <c r="B6988" s="403" t="s">
        <v>14807</v>
      </c>
      <c r="C6988" s="404" t="s">
        <v>14808</v>
      </c>
      <c r="D6988" s="404" t="s">
        <v>14797</v>
      </c>
      <c r="E6988" s="404" t="s">
        <v>14798</v>
      </c>
      <c r="F6988" s="404" t="s">
        <v>14378</v>
      </c>
      <c r="G6988" s="367" t="s">
        <v>5182</v>
      </c>
      <c r="H6988" s="400" t="s">
        <v>5108</v>
      </c>
    </row>
    <row r="6989" spans="2:8" s="41" customFormat="1">
      <c r="B6989" s="403" t="s">
        <v>14809</v>
      </c>
      <c r="C6989" s="404" t="s">
        <v>14810</v>
      </c>
      <c r="D6989" s="404" t="s">
        <v>14797</v>
      </c>
      <c r="E6989" s="404" t="s">
        <v>14798</v>
      </c>
      <c r="F6989" s="404" t="s">
        <v>14378</v>
      </c>
      <c r="G6989" s="367" t="s">
        <v>5182</v>
      </c>
      <c r="H6989" s="400" t="s">
        <v>5108</v>
      </c>
    </row>
    <row r="6990" spans="2:8" s="41" customFormat="1">
      <c r="B6990" s="403" t="s">
        <v>14811</v>
      </c>
      <c r="C6990" s="404" t="s">
        <v>14812</v>
      </c>
      <c r="D6990" s="404" t="s">
        <v>14797</v>
      </c>
      <c r="E6990" s="404" t="s">
        <v>14798</v>
      </c>
      <c r="F6990" s="404" t="s">
        <v>14378</v>
      </c>
      <c r="G6990" s="367" t="s">
        <v>2097</v>
      </c>
      <c r="H6990" s="400" t="s">
        <v>2098</v>
      </c>
    </row>
    <row r="6991" spans="2:8" s="41" customFormat="1">
      <c r="B6991" s="403" t="s">
        <v>14813</v>
      </c>
      <c r="C6991" s="404" t="s">
        <v>14814</v>
      </c>
      <c r="D6991" s="404" t="s">
        <v>14797</v>
      </c>
      <c r="E6991" s="404" t="s">
        <v>14798</v>
      </c>
      <c r="F6991" s="404" t="s">
        <v>14378</v>
      </c>
      <c r="G6991" s="367" t="s">
        <v>5107</v>
      </c>
      <c r="H6991" s="400" t="s">
        <v>5108</v>
      </c>
    </row>
    <row r="6992" spans="2:8" s="41" customFormat="1">
      <c r="B6992" s="403" t="s">
        <v>14815</v>
      </c>
      <c r="C6992" s="404" t="s">
        <v>14816</v>
      </c>
      <c r="D6992" s="404" t="s">
        <v>14797</v>
      </c>
      <c r="E6992" s="404" t="s">
        <v>14798</v>
      </c>
      <c r="F6992" s="404" t="s">
        <v>14378</v>
      </c>
      <c r="G6992" s="367" t="s">
        <v>2097</v>
      </c>
      <c r="H6992" s="400" t="s">
        <v>2098</v>
      </c>
    </row>
    <row r="6993" spans="2:8" s="41" customFormat="1">
      <c r="B6993" s="403" t="s">
        <v>14817</v>
      </c>
      <c r="C6993" s="404" t="s">
        <v>14818</v>
      </c>
      <c r="D6993" s="404" t="s">
        <v>14797</v>
      </c>
      <c r="E6993" s="404" t="s">
        <v>14798</v>
      </c>
      <c r="F6993" s="404" t="s">
        <v>14378</v>
      </c>
      <c r="G6993" s="367" t="s">
        <v>5185</v>
      </c>
      <c r="H6993" s="400" t="s">
        <v>5186</v>
      </c>
    </row>
    <row r="6994" spans="2:8" s="41" customFormat="1">
      <c r="B6994" s="403" t="s">
        <v>14819</v>
      </c>
      <c r="C6994" s="404" t="s">
        <v>14820</v>
      </c>
      <c r="D6994" s="404" t="s">
        <v>14821</v>
      </c>
      <c r="E6994" s="404" t="s">
        <v>14822</v>
      </c>
      <c r="F6994" s="404" t="s">
        <v>14378</v>
      </c>
      <c r="G6994" s="367" t="s">
        <v>5185</v>
      </c>
      <c r="H6994" s="400" t="s">
        <v>5186</v>
      </c>
    </row>
    <row r="6995" spans="2:8" s="41" customFormat="1">
      <c r="B6995" s="403" t="s">
        <v>14823</v>
      </c>
      <c r="C6995" s="404" t="s">
        <v>14824</v>
      </c>
      <c r="D6995" s="404" t="s">
        <v>14821</v>
      </c>
      <c r="E6995" s="404" t="s">
        <v>14822</v>
      </c>
      <c r="F6995" s="404" t="s">
        <v>14378</v>
      </c>
      <c r="G6995" s="367" t="s">
        <v>5107</v>
      </c>
      <c r="H6995" s="400" t="s">
        <v>5108</v>
      </c>
    </row>
    <row r="6996" spans="2:8" s="41" customFormat="1">
      <c r="B6996" s="403" t="s">
        <v>14825</v>
      </c>
      <c r="C6996" s="404" t="s">
        <v>14826</v>
      </c>
      <c r="D6996" s="404" t="s">
        <v>14821</v>
      </c>
      <c r="E6996" s="404" t="s">
        <v>14822</v>
      </c>
      <c r="F6996" s="404" t="s">
        <v>14378</v>
      </c>
      <c r="G6996" s="367" t="s">
        <v>5107</v>
      </c>
      <c r="H6996" s="400" t="s">
        <v>5108</v>
      </c>
    </row>
    <row r="6997" spans="2:8" s="41" customFormat="1">
      <c r="B6997" s="403" t="s">
        <v>14827</v>
      </c>
      <c r="C6997" s="404" t="s">
        <v>14828</v>
      </c>
      <c r="D6997" s="404" t="s">
        <v>14829</v>
      </c>
      <c r="E6997" s="404" t="s">
        <v>14830</v>
      </c>
      <c r="F6997" s="404" t="s">
        <v>14378</v>
      </c>
      <c r="G6997" s="367" t="s">
        <v>5182</v>
      </c>
      <c r="H6997" s="400" t="s">
        <v>5108</v>
      </c>
    </row>
    <row r="6998" spans="2:8" s="41" customFormat="1">
      <c r="B6998" s="403" t="s">
        <v>14831</v>
      </c>
      <c r="C6998" s="404" t="s">
        <v>14832</v>
      </c>
      <c r="D6998" s="404" t="s">
        <v>14829</v>
      </c>
      <c r="E6998" s="404" t="s">
        <v>14830</v>
      </c>
      <c r="F6998" s="404" t="s">
        <v>14378</v>
      </c>
      <c r="G6998" s="367" t="s">
        <v>5185</v>
      </c>
      <c r="H6998" s="400" t="s">
        <v>5186</v>
      </c>
    </row>
    <row r="6999" spans="2:8" s="41" customFormat="1">
      <c r="B6999" s="403" t="s">
        <v>14833</v>
      </c>
      <c r="C6999" s="404" t="s">
        <v>14834</v>
      </c>
      <c r="D6999" s="404" t="s">
        <v>14829</v>
      </c>
      <c r="E6999" s="404" t="s">
        <v>14830</v>
      </c>
      <c r="F6999" s="404" t="s">
        <v>14378</v>
      </c>
      <c r="G6999" s="367" t="s">
        <v>5182</v>
      </c>
      <c r="H6999" s="400" t="s">
        <v>5108</v>
      </c>
    </row>
    <row r="7000" spans="2:8" s="41" customFormat="1">
      <c r="B7000" s="403" t="s">
        <v>14835</v>
      </c>
      <c r="C7000" s="404" t="s">
        <v>14836</v>
      </c>
      <c r="D7000" s="404" t="s">
        <v>14829</v>
      </c>
      <c r="E7000" s="404" t="s">
        <v>14830</v>
      </c>
      <c r="F7000" s="404" t="s">
        <v>14378</v>
      </c>
      <c r="G7000" s="367" t="s">
        <v>5182</v>
      </c>
      <c r="H7000" s="400" t="s">
        <v>5108</v>
      </c>
    </row>
    <row r="7001" spans="2:8" s="41" customFormat="1">
      <c r="B7001" s="403" t="s">
        <v>14837</v>
      </c>
      <c r="C7001" s="404" t="s">
        <v>14838</v>
      </c>
      <c r="D7001" s="404" t="s">
        <v>14829</v>
      </c>
      <c r="E7001" s="404" t="s">
        <v>14830</v>
      </c>
      <c r="F7001" s="404" t="s">
        <v>14378</v>
      </c>
      <c r="G7001" s="367" t="s">
        <v>5182</v>
      </c>
      <c r="H7001" s="400" t="s">
        <v>5108</v>
      </c>
    </row>
    <row r="7002" spans="2:8" s="41" customFormat="1">
      <c r="B7002" s="403" t="s">
        <v>14839</v>
      </c>
      <c r="C7002" s="404" t="s">
        <v>14840</v>
      </c>
      <c r="D7002" s="404" t="s">
        <v>14829</v>
      </c>
      <c r="E7002" s="404" t="s">
        <v>14830</v>
      </c>
      <c r="F7002" s="404" t="s">
        <v>14378</v>
      </c>
      <c r="G7002" s="367" t="s">
        <v>5182</v>
      </c>
      <c r="H7002" s="400" t="s">
        <v>5108</v>
      </c>
    </row>
    <row r="7003" spans="2:8" s="41" customFormat="1">
      <c r="B7003" s="403" t="s">
        <v>14841</v>
      </c>
      <c r="C7003" s="404" t="s">
        <v>14842</v>
      </c>
      <c r="D7003" s="404" t="s">
        <v>14829</v>
      </c>
      <c r="E7003" s="404" t="s">
        <v>14830</v>
      </c>
      <c r="F7003" s="404" t="s">
        <v>14378</v>
      </c>
      <c r="G7003" s="367" t="s">
        <v>5185</v>
      </c>
      <c r="H7003" s="400" t="s">
        <v>5186</v>
      </c>
    </row>
    <row r="7004" spans="2:8" s="41" customFormat="1">
      <c r="B7004" s="403" t="s">
        <v>14843</v>
      </c>
      <c r="C7004" s="404" t="s">
        <v>14844</v>
      </c>
      <c r="D7004" s="404" t="s">
        <v>14829</v>
      </c>
      <c r="E7004" s="404" t="s">
        <v>14830</v>
      </c>
      <c r="F7004" s="404" t="s">
        <v>14378</v>
      </c>
      <c r="G7004" s="367" t="s">
        <v>5107</v>
      </c>
      <c r="H7004" s="400" t="s">
        <v>5108</v>
      </c>
    </row>
    <row r="7005" spans="2:8" s="41" customFormat="1">
      <c r="B7005" s="403" t="s">
        <v>14845</v>
      </c>
      <c r="C7005" s="404" t="s">
        <v>14846</v>
      </c>
      <c r="D7005" s="404" t="s">
        <v>14847</v>
      </c>
      <c r="E7005" s="404" t="s">
        <v>14848</v>
      </c>
      <c r="F7005" s="404" t="s">
        <v>14378</v>
      </c>
      <c r="G7005" s="367" t="s">
        <v>5185</v>
      </c>
      <c r="H7005" s="400" t="s">
        <v>5186</v>
      </c>
    </row>
    <row r="7006" spans="2:8" s="41" customFormat="1">
      <c r="B7006" s="403" t="s">
        <v>14849</v>
      </c>
      <c r="C7006" s="404" t="s">
        <v>14850</v>
      </c>
      <c r="D7006" s="404" t="s">
        <v>14851</v>
      </c>
      <c r="E7006" s="404" t="s">
        <v>14852</v>
      </c>
      <c r="F7006" s="404" t="s">
        <v>14378</v>
      </c>
      <c r="G7006" s="367" t="s">
        <v>2217</v>
      </c>
      <c r="H7006" s="400" t="s">
        <v>2098</v>
      </c>
    </row>
    <row r="7007" spans="2:8" s="41" customFormat="1">
      <c r="B7007" s="403" t="s">
        <v>14853</v>
      </c>
      <c r="C7007" s="404" t="s">
        <v>14854</v>
      </c>
      <c r="D7007" s="404" t="s">
        <v>14851</v>
      </c>
      <c r="E7007" s="404" t="s">
        <v>14852</v>
      </c>
      <c r="F7007" s="404" t="s">
        <v>14378</v>
      </c>
      <c r="G7007" s="367" t="s">
        <v>2217</v>
      </c>
      <c r="H7007" s="400" t="s">
        <v>2098</v>
      </c>
    </row>
    <row r="7008" spans="2:8" s="41" customFormat="1">
      <c r="B7008" s="403" t="s">
        <v>14855</v>
      </c>
      <c r="C7008" s="404" t="s">
        <v>14856</v>
      </c>
      <c r="D7008" s="404" t="s">
        <v>14851</v>
      </c>
      <c r="E7008" s="404" t="s">
        <v>14852</v>
      </c>
      <c r="F7008" s="404" t="s">
        <v>14378</v>
      </c>
      <c r="G7008" s="367" t="s">
        <v>2217</v>
      </c>
      <c r="H7008" s="400" t="s">
        <v>2098</v>
      </c>
    </row>
    <row r="7009" spans="2:8" s="41" customFormat="1">
      <c r="B7009" s="403" t="s">
        <v>14857</v>
      </c>
      <c r="C7009" s="404" t="s">
        <v>14858</v>
      </c>
      <c r="D7009" s="404" t="s">
        <v>14851</v>
      </c>
      <c r="E7009" s="404" t="s">
        <v>14852</v>
      </c>
      <c r="F7009" s="404" t="s">
        <v>14378</v>
      </c>
      <c r="G7009" s="367" t="s">
        <v>2217</v>
      </c>
      <c r="H7009" s="400" t="s">
        <v>2098</v>
      </c>
    </row>
    <row r="7010" spans="2:8" s="41" customFormat="1">
      <c r="B7010" s="403" t="s">
        <v>14859</v>
      </c>
      <c r="C7010" s="404" t="s">
        <v>14860</v>
      </c>
      <c r="D7010" s="404" t="s">
        <v>14851</v>
      </c>
      <c r="E7010" s="404" t="s">
        <v>14852</v>
      </c>
      <c r="F7010" s="404" t="s">
        <v>14378</v>
      </c>
      <c r="G7010" s="367" t="s">
        <v>2217</v>
      </c>
      <c r="H7010" s="400" t="s">
        <v>2098</v>
      </c>
    </row>
    <row r="7011" spans="2:8" s="41" customFormat="1">
      <c r="B7011" s="403" t="s">
        <v>14861</v>
      </c>
      <c r="C7011" s="404" t="s">
        <v>14862</v>
      </c>
      <c r="D7011" s="404" t="s">
        <v>14851</v>
      </c>
      <c r="E7011" s="404" t="s">
        <v>14852</v>
      </c>
      <c r="F7011" s="404" t="s">
        <v>14378</v>
      </c>
      <c r="G7011" s="367" t="s">
        <v>2217</v>
      </c>
      <c r="H7011" s="400" t="s">
        <v>2098</v>
      </c>
    </row>
    <row r="7012" spans="2:8" s="41" customFormat="1">
      <c r="B7012" s="403" t="s">
        <v>14863</v>
      </c>
      <c r="C7012" s="404" t="s">
        <v>14864</v>
      </c>
      <c r="D7012" s="404" t="s">
        <v>14851</v>
      </c>
      <c r="E7012" s="404" t="s">
        <v>14852</v>
      </c>
      <c r="F7012" s="404" t="s">
        <v>14378</v>
      </c>
      <c r="G7012" s="367" t="s">
        <v>2217</v>
      </c>
      <c r="H7012" s="400" t="s">
        <v>2098</v>
      </c>
    </row>
    <row r="7013" spans="2:8" s="41" customFormat="1">
      <c r="B7013" s="403" t="s">
        <v>14865</v>
      </c>
      <c r="C7013" s="404" t="s">
        <v>14866</v>
      </c>
      <c r="D7013" s="404" t="s">
        <v>14851</v>
      </c>
      <c r="E7013" s="404" t="s">
        <v>14852</v>
      </c>
      <c r="F7013" s="404" t="s">
        <v>14378</v>
      </c>
      <c r="G7013" s="367" t="s">
        <v>2217</v>
      </c>
      <c r="H7013" s="400" t="s">
        <v>2098</v>
      </c>
    </row>
    <row r="7014" spans="2:8" s="41" customFormat="1">
      <c r="B7014" s="403" t="s">
        <v>14867</v>
      </c>
      <c r="C7014" s="404" t="s">
        <v>14868</v>
      </c>
      <c r="D7014" s="404" t="s">
        <v>14851</v>
      </c>
      <c r="E7014" s="404" t="s">
        <v>14852</v>
      </c>
      <c r="F7014" s="404" t="s">
        <v>14378</v>
      </c>
      <c r="G7014" s="367" t="s">
        <v>2217</v>
      </c>
      <c r="H7014" s="400" t="s">
        <v>2098</v>
      </c>
    </row>
    <row r="7015" spans="2:8" s="41" customFormat="1">
      <c r="B7015" s="403" t="s">
        <v>14869</v>
      </c>
      <c r="C7015" s="404" t="s">
        <v>14870</v>
      </c>
      <c r="D7015" s="404" t="s">
        <v>14851</v>
      </c>
      <c r="E7015" s="404" t="s">
        <v>14852</v>
      </c>
      <c r="F7015" s="404" t="s">
        <v>14378</v>
      </c>
      <c r="G7015" s="367" t="s">
        <v>2217</v>
      </c>
      <c r="H7015" s="400" t="s">
        <v>2098</v>
      </c>
    </row>
    <row r="7016" spans="2:8" s="41" customFormat="1">
      <c r="B7016" s="403" t="s">
        <v>14871</v>
      </c>
      <c r="C7016" s="404" t="s">
        <v>14872</v>
      </c>
      <c r="D7016" s="404" t="s">
        <v>14851</v>
      </c>
      <c r="E7016" s="404" t="s">
        <v>14852</v>
      </c>
      <c r="F7016" s="404" t="s">
        <v>14378</v>
      </c>
      <c r="G7016" s="367" t="s">
        <v>2217</v>
      </c>
      <c r="H7016" s="400" t="s">
        <v>2098</v>
      </c>
    </row>
    <row r="7017" spans="2:8" s="41" customFormat="1">
      <c r="B7017" s="403" t="s">
        <v>14873</v>
      </c>
      <c r="C7017" s="404" t="s">
        <v>14874</v>
      </c>
      <c r="D7017" s="404" t="s">
        <v>14851</v>
      </c>
      <c r="E7017" s="404" t="s">
        <v>14852</v>
      </c>
      <c r="F7017" s="404" t="s">
        <v>14378</v>
      </c>
      <c r="G7017" s="367" t="s">
        <v>2217</v>
      </c>
      <c r="H7017" s="400" t="s">
        <v>2098</v>
      </c>
    </row>
    <row r="7018" spans="2:8" s="41" customFormat="1">
      <c r="B7018" s="403" t="s">
        <v>14875</v>
      </c>
      <c r="C7018" s="404" t="s">
        <v>14876</v>
      </c>
      <c r="D7018" s="404" t="s">
        <v>14851</v>
      </c>
      <c r="E7018" s="404" t="s">
        <v>14852</v>
      </c>
      <c r="F7018" s="404" t="s">
        <v>14378</v>
      </c>
      <c r="G7018" s="367" t="s">
        <v>2217</v>
      </c>
      <c r="H7018" s="400" t="s">
        <v>2098</v>
      </c>
    </row>
    <row r="7019" spans="2:8" s="41" customFormat="1">
      <c r="B7019" s="403" t="s">
        <v>14877</v>
      </c>
      <c r="C7019" s="404" t="s">
        <v>14878</v>
      </c>
      <c r="D7019" s="404" t="s">
        <v>14851</v>
      </c>
      <c r="E7019" s="404" t="s">
        <v>14852</v>
      </c>
      <c r="F7019" s="404" t="s">
        <v>14378</v>
      </c>
      <c r="G7019" s="367" t="s">
        <v>2217</v>
      </c>
      <c r="H7019" s="400" t="s">
        <v>2098</v>
      </c>
    </row>
    <row r="7020" spans="2:8" s="41" customFormat="1">
      <c r="B7020" s="403" t="s">
        <v>14879</v>
      </c>
      <c r="C7020" s="404" t="s">
        <v>14880</v>
      </c>
      <c r="D7020" s="404" t="s">
        <v>14851</v>
      </c>
      <c r="E7020" s="404" t="s">
        <v>14852</v>
      </c>
      <c r="F7020" s="404" t="s">
        <v>14378</v>
      </c>
      <c r="G7020" s="367" t="s">
        <v>2217</v>
      </c>
      <c r="H7020" s="400" t="s">
        <v>2098</v>
      </c>
    </row>
    <row r="7021" spans="2:8" s="41" customFormat="1">
      <c r="B7021" s="403" t="s">
        <v>14881</v>
      </c>
      <c r="C7021" s="404" t="s">
        <v>14882</v>
      </c>
      <c r="D7021" s="404" t="s">
        <v>14851</v>
      </c>
      <c r="E7021" s="404" t="s">
        <v>14852</v>
      </c>
      <c r="F7021" s="404" t="s">
        <v>14378</v>
      </c>
      <c r="G7021" s="367" t="s">
        <v>2217</v>
      </c>
      <c r="H7021" s="400" t="s">
        <v>2098</v>
      </c>
    </row>
    <row r="7022" spans="2:8" s="41" customFormat="1">
      <c r="B7022" s="403" t="s">
        <v>14883</v>
      </c>
      <c r="C7022" s="404" t="s">
        <v>14884</v>
      </c>
      <c r="D7022" s="404" t="s">
        <v>14851</v>
      </c>
      <c r="E7022" s="404" t="s">
        <v>14852</v>
      </c>
      <c r="F7022" s="404" t="s">
        <v>14378</v>
      </c>
      <c r="G7022" s="367" t="s">
        <v>2217</v>
      </c>
      <c r="H7022" s="400" t="s">
        <v>2098</v>
      </c>
    </row>
    <row r="7023" spans="2:8" s="41" customFormat="1">
      <c r="B7023" s="403" t="s">
        <v>14885</v>
      </c>
      <c r="C7023" s="404" t="s">
        <v>14886</v>
      </c>
      <c r="D7023" s="404" t="s">
        <v>14851</v>
      </c>
      <c r="E7023" s="404" t="s">
        <v>14852</v>
      </c>
      <c r="F7023" s="404" t="s">
        <v>14378</v>
      </c>
      <c r="G7023" s="367" t="s">
        <v>2217</v>
      </c>
      <c r="H7023" s="400" t="s">
        <v>2098</v>
      </c>
    </row>
    <row r="7024" spans="2:8" s="41" customFormat="1">
      <c r="B7024" s="403" t="s">
        <v>14887</v>
      </c>
      <c r="C7024" s="404" t="s">
        <v>14888</v>
      </c>
      <c r="D7024" s="404" t="s">
        <v>14851</v>
      </c>
      <c r="E7024" s="404" t="s">
        <v>14852</v>
      </c>
      <c r="F7024" s="404" t="s">
        <v>14378</v>
      </c>
      <c r="G7024" s="367" t="s">
        <v>2217</v>
      </c>
      <c r="H7024" s="400" t="s">
        <v>2098</v>
      </c>
    </row>
    <row r="7025" spans="2:8" s="41" customFormat="1">
      <c r="B7025" s="403" t="s">
        <v>14889</v>
      </c>
      <c r="C7025" s="404" t="s">
        <v>14890</v>
      </c>
      <c r="D7025" s="404" t="s">
        <v>14851</v>
      </c>
      <c r="E7025" s="404" t="s">
        <v>14852</v>
      </c>
      <c r="F7025" s="404" t="s">
        <v>14378</v>
      </c>
      <c r="G7025" s="367" t="s">
        <v>2217</v>
      </c>
      <c r="H7025" s="400" t="s">
        <v>2098</v>
      </c>
    </row>
    <row r="7026" spans="2:8" s="41" customFormat="1">
      <c r="B7026" s="403" t="s">
        <v>14891</v>
      </c>
      <c r="C7026" s="404" t="s">
        <v>14892</v>
      </c>
      <c r="D7026" s="404" t="s">
        <v>14851</v>
      </c>
      <c r="E7026" s="404" t="s">
        <v>14852</v>
      </c>
      <c r="F7026" s="404" t="s">
        <v>14378</v>
      </c>
      <c r="G7026" s="367" t="s">
        <v>2217</v>
      </c>
      <c r="H7026" s="400" t="s">
        <v>2098</v>
      </c>
    </row>
    <row r="7027" spans="2:8" s="41" customFormat="1">
      <c r="B7027" s="403" t="s">
        <v>14893</v>
      </c>
      <c r="C7027" s="404" t="s">
        <v>14894</v>
      </c>
      <c r="D7027" s="404" t="s">
        <v>14851</v>
      </c>
      <c r="E7027" s="404" t="s">
        <v>14852</v>
      </c>
      <c r="F7027" s="404" t="s">
        <v>14378</v>
      </c>
      <c r="G7027" s="367" t="s">
        <v>2217</v>
      </c>
      <c r="H7027" s="400" t="s">
        <v>2098</v>
      </c>
    </row>
    <row r="7028" spans="2:8" s="41" customFormat="1">
      <c r="B7028" s="403" t="s">
        <v>14895</v>
      </c>
      <c r="C7028" s="404" t="s">
        <v>14896</v>
      </c>
      <c r="D7028" s="404" t="s">
        <v>14851</v>
      </c>
      <c r="E7028" s="404" t="s">
        <v>14852</v>
      </c>
      <c r="F7028" s="404" t="s">
        <v>14378</v>
      </c>
      <c r="G7028" s="367" t="s">
        <v>2217</v>
      </c>
      <c r="H7028" s="400" t="s">
        <v>2098</v>
      </c>
    </row>
    <row r="7029" spans="2:8" s="41" customFormat="1">
      <c r="B7029" s="403" t="s">
        <v>14897</v>
      </c>
      <c r="C7029" s="404" t="s">
        <v>14898</v>
      </c>
      <c r="D7029" s="404" t="s">
        <v>14851</v>
      </c>
      <c r="E7029" s="404" t="s">
        <v>14852</v>
      </c>
      <c r="F7029" s="404" t="s">
        <v>14378</v>
      </c>
      <c r="G7029" s="367" t="s">
        <v>2217</v>
      </c>
      <c r="H7029" s="400" t="s">
        <v>2098</v>
      </c>
    </row>
    <row r="7030" spans="2:8" s="41" customFormat="1">
      <c r="B7030" s="403" t="s">
        <v>14899</v>
      </c>
      <c r="C7030" s="404" t="s">
        <v>14900</v>
      </c>
      <c r="D7030" s="404" t="s">
        <v>14851</v>
      </c>
      <c r="E7030" s="404" t="s">
        <v>14852</v>
      </c>
      <c r="F7030" s="404" t="s">
        <v>14378</v>
      </c>
      <c r="G7030" s="367" t="s">
        <v>2217</v>
      </c>
      <c r="H7030" s="400" t="s">
        <v>2098</v>
      </c>
    </row>
    <row r="7031" spans="2:8" s="41" customFormat="1">
      <c r="B7031" s="403" t="s">
        <v>14901</v>
      </c>
      <c r="C7031" s="404" t="s">
        <v>14902</v>
      </c>
      <c r="D7031" s="404" t="s">
        <v>14851</v>
      </c>
      <c r="E7031" s="404" t="s">
        <v>14852</v>
      </c>
      <c r="F7031" s="404" t="s">
        <v>14378</v>
      </c>
      <c r="G7031" s="367" t="s">
        <v>2217</v>
      </c>
      <c r="H7031" s="400" t="s">
        <v>2098</v>
      </c>
    </row>
    <row r="7032" spans="2:8" s="41" customFormat="1">
      <c r="B7032" s="403" t="s">
        <v>14903</v>
      </c>
      <c r="C7032" s="404" t="s">
        <v>14904</v>
      </c>
      <c r="D7032" s="404" t="s">
        <v>14851</v>
      </c>
      <c r="E7032" s="404" t="s">
        <v>14852</v>
      </c>
      <c r="F7032" s="404" t="s">
        <v>14378</v>
      </c>
      <c r="G7032" s="367" t="s">
        <v>2217</v>
      </c>
      <c r="H7032" s="400" t="s">
        <v>2098</v>
      </c>
    </row>
    <row r="7033" spans="2:8" s="41" customFormat="1">
      <c r="B7033" s="403" t="s">
        <v>14905</v>
      </c>
      <c r="C7033" s="404" t="s">
        <v>14906</v>
      </c>
      <c r="D7033" s="404" t="s">
        <v>14851</v>
      </c>
      <c r="E7033" s="404" t="s">
        <v>14852</v>
      </c>
      <c r="F7033" s="404" t="s">
        <v>14378</v>
      </c>
      <c r="G7033" s="367" t="s">
        <v>2217</v>
      </c>
      <c r="H7033" s="400" t="s">
        <v>2098</v>
      </c>
    </row>
    <row r="7034" spans="2:8" s="41" customFormat="1">
      <c r="B7034" s="403" t="s">
        <v>14907</v>
      </c>
      <c r="C7034" s="404" t="s">
        <v>14908</v>
      </c>
      <c r="D7034" s="404" t="s">
        <v>14851</v>
      </c>
      <c r="E7034" s="404" t="s">
        <v>14852</v>
      </c>
      <c r="F7034" s="404" t="s">
        <v>14378</v>
      </c>
      <c r="G7034" s="367" t="s">
        <v>2217</v>
      </c>
      <c r="H7034" s="400" t="s">
        <v>2098</v>
      </c>
    </row>
    <row r="7035" spans="2:8" s="41" customFormat="1">
      <c r="B7035" s="403" t="s">
        <v>14909</v>
      </c>
      <c r="C7035" s="404" t="s">
        <v>14910</v>
      </c>
      <c r="D7035" s="404" t="s">
        <v>14851</v>
      </c>
      <c r="E7035" s="404" t="s">
        <v>14852</v>
      </c>
      <c r="F7035" s="404" t="s">
        <v>14378</v>
      </c>
      <c r="G7035" s="367" t="s">
        <v>2217</v>
      </c>
      <c r="H7035" s="400" t="s">
        <v>2098</v>
      </c>
    </row>
    <row r="7036" spans="2:8" s="41" customFormat="1">
      <c r="B7036" s="403" t="s">
        <v>14911</v>
      </c>
      <c r="C7036" s="404" t="s">
        <v>14912</v>
      </c>
      <c r="D7036" s="404" t="s">
        <v>14851</v>
      </c>
      <c r="E7036" s="404" t="s">
        <v>14852</v>
      </c>
      <c r="F7036" s="404" t="s">
        <v>14378</v>
      </c>
      <c r="G7036" s="367" t="s">
        <v>2217</v>
      </c>
      <c r="H7036" s="400" t="s">
        <v>2098</v>
      </c>
    </row>
    <row r="7037" spans="2:8" s="41" customFormat="1">
      <c r="B7037" s="403" t="s">
        <v>14913</v>
      </c>
      <c r="C7037" s="404" t="s">
        <v>14914</v>
      </c>
      <c r="D7037" s="404" t="s">
        <v>14851</v>
      </c>
      <c r="E7037" s="404" t="s">
        <v>14852</v>
      </c>
      <c r="F7037" s="404" t="s">
        <v>14378</v>
      </c>
      <c r="G7037" s="367" t="s">
        <v>2217</v>
      </c>
      <c r="H7037" s="400" t="s">
        <v>2098</v>
      </c>
    </row>
    <row r="7038" spans="2:8" s="41" customFormat="1">
      <c r="B7038" s="403" t="s">
        <v>14915</v>
      </c>
      <c r="C7038" s="404" t="s">
        <v>14916</v>
      </c>
      <c r="D7038" s="404" t="s">
        <v>14851</v>
      </c>
      <c r="E7038" s="404" t="s">
        <v>14852</v>
      </c>
      <c r="F7038" s="404" t="s">
        <v>14378</v>
      </c>
      <c r="G7038" s="367" t="s">
        <v>2217</v>
      </c>
      <c r="H7038" s="400" t="s">
        <v>2098</v>
      </c>
    </row>
    <row r="7039" spans="2:8" s="41" customFormat="1">
      <c r="B7039" s="403" t="s">
        <v>14917</v>
      </c>
      <c r="C7039" s="404" t="s">
        <v>14918</v>
      </c>
      <c r="D7039" s="404" t="s">
        <v>14851</v>
      </c>
      <c r="E7039" s="404" t="s">
        <v>14852</v>
      </c>
      <c r="F7039" s="404" t="s">
        <v>14378</v>
      </c>
      <c r="G7039" s="367" t="s">
        <v>2217</v>
      </c>
      <c r="H7039" s="400" t="s">
        <v>2098</v>
      </c>
    </row>
    <row r="7040" spans="2:8" s="41" customFormat="1">
      <c r="B7040" s="403" t="s">
        <v>14919</v>
      </c>
      <c r="C7040" s="404" t="s">
        <v>14920</v>
      </c>
      <c r="D7040" s="404" t="s">
        <v>14851</v>
      </c>
      <c r="E7040" s="404" t="s">
        <v>14852</v>
      </c>
      <c r="F7040" s="404" t="s">
        <v>14378</v>
      </c>
      <c r="G7040" s="367" t="s">
        <v>2217</v>
      </c>
      <c r="H7040" s="400" t="s">
        <v>2098</v>
      </c>
    </row>
    <row r="7041" spans="2:8" s="41" customFormat="1">
      <c r="B7041" s="403" t="s">
        <v>14921</v>
      </c>
      <c r="C7041" s="404" t="s">
        <v>14922</v>
      </c>
      <c r="D7041" s="404" t="s">
        <v>14851</v>
      </c>
      <c r="E7041" s="404" t="s">
        <v>14852</v>
      </c>
      <c r="F7041" s="404" t="s">
        <v>14378</v>
      </c>
      <c r="G7041" s="367" t="s">
        <v>2217</v>
      </c>
      <c r="H7041" s="400" t="s">
        <v>2098</v>
      </c>
    </row>
    <row r="7042" spans="2:8" s="41" customFormat="1">
      <c r="B7042" s="403" t="s">
        <v>14923</v>
      </c>
      <c r="C7042" s="404" t="s">
        <v>14924</v>
      </c>
      <c r="D7042" s="404" t="s">
        <v>14851</v>
      </c>
      <c r="E7042" s="404" t="s">
        <v>14852</v>
      </c>
      <c r="F7042" s="404" t="s">
        <v>14378</v>
      </c>
      <c r="G7042" s="367" t="s">
        <v>2217</v>
      </c>
      <c r="H7042" s="400" t="s">
        <v>2098</v>
      </c>
    </row>
    <row r="7043" spans="2:8" s="41" customFormat="1">
      <c r="B7043" s="403" t="s">
        <v>14925</v>
      </c>
      <c r="C7043" s="404" t="s">
        <v>14926</v>
      </c>
      <c r="D7043" s="404" t="s">
        <v>14851</v>
      </c>
      <c r="E7043" s="404" t="s">
        <v>14852</v>
      </c>
      <c r="F7043" s="404" t="s">
        <v>14378</v>
      </c>
      <c r="G7043" s="367" t="s">
        <v>2217</v>
      </c>
      <c r="H7043" s="400" t="s">
        <v>2098</v>
      </c>
    </row>
    <row r="7044" spans="2:8" s="41" customFormat="1">
      <c r="B7044" s="403" t="s">
        <v>14927</v>
      </c>
      <c r="C7044" s="404" t="s">
        <v>14928</v>
      </c>
      <c r="D7044" s="404" t="s">
        <v>14851</v>
      </c>
      <c r="E7044" s="404" t="s">
        <v>14852</v>
      </c>
      <c r="F7044" s="404" t="s">
        <v>14378</v>
      </c>
      <c r="G7044" s="367" t="s">
        <v>2217</v>
      </c>
      <c r="H7044" s="400" t="s">
        <v>2098</v>
      </c>
    </row>
    <row r="7045" spans="2:8" s="41" customFormat="1">
      <c r="B7045" s="403" t="s">
        <v>14929</v>
      </c>
      <c r="C7045" s="404" t="s">
        <v>14930</v>
      </c>
      <c r="D7045" s="404" t="s">
        <v>14851</v>
      </c>
      <c r="E7045" s="404" t="s">
        <v>14852</v>
      </c>
      <c r="F7045" s="404" t="s">
        <v>14378</v>
      </c>
      <c r="G7045" s="367" t="s">
        <v>2217</v>
      </c>
      <c r="H7045" s="400" t="s">
        <v>2098</v>
      </c>
    </row>
    <row r="7046" spans="2:8" s="41" customFormat="1">
      <c r="B7046" s="403" t="s">
        <v>14931</v>
      </c>
      <c r="C7046" s="404" t="s">
        <v>14932</v>
      </c>
      <c r="D7046" s="404" t="s">
        <v>14851</v>
      </c>
      <c r="E7046" s="404" t="s">
        <v>14852</v>
      </c>
      <c r="F7046" s="404" t="s">
        <v>14378</v>
      </c>
      <c r="G7046" s="367" t="s">
        <v>2217</v>
      </c>
      <c r="H7046" s="400" t="s">
        <v>2098</v>
      </c>
    </row>
    <row r="7047" spans="2:8" s="41" customFormat="1">
      <c r="B7047" s="403" t="s">
        <v>14933</v>
      </c>
      <c r="C7047" s="404" t="s">
        <v>14934</v>
      </c>
      <c r="D7047" s="404" t="s">
        <v>14851</v>
      </c>
      <c r="E7047" s="404" t="s">
        <v>14852</v>
      </c>
      <c r="F7047" s="404" t="s">
        <v>14378</v>
      </c>
      <c r="G7047" s="367" t="s">
        <v>2217</v>
      </c>
      <c r="H7047" s="400" t="s">
        <v>2098</v>
      </c>
    </row>
    <row r="7048" spans="2:8" s="41" customFormat="1">
      <c r="B7048" s="403" t="s">
        <v>14935</v>
      </c>
      <c r="C7048" s="404" t="s">
        <v>14936</v>
      </c>
      <c r="D7048" s="404" t="s">
        <v>14851</v>
      </c>
      <c r="E7048" s="404" t="s">
        <v>14852</v>
      </c>
      <c r="F7048" s="404" t="s">
        <v>14378</v>
      </c>
      <c r="G7048" s="367" t="s">
        <v>2217</v>
      </c>
      <c r="H7048" s="400" t="s">
        <v>2098</v>
      </c>
    </row>
    <row r="7049" spans="2:8" s="41" customFormat="1">
      <c r="B7049" s="403" t="s">
        <v>14937</v>
      </c>
      <c r="C7049" s="404" t="s">
        <v>14938</v>
      </c>
      <c r="D7049" s="404" t="s">
        <v>14851</v>
      </c>
      <c r="E7049" s="404" t="s">
        <v>14852</v>
      </c>
      <c r="F7049" s="404" t="s">
        <v>14378</v>
      </c>
      <c r="G7049" s="367" t="s">
        <v>2217</v>
      </c>
      <c r="H7049" s="400" t="s">
        <v>2098</v>
      </c>
    </row>
    <row r="7050" spans="2:8" s="41" customFormat="1">
      <c r="B7050" s="403" t="s">
        <v>14939</v>
      </c>
      <c r="C7050" s="404" t="s">
        <v>14940</v>
      </c>
      <c r="D7050" s="404" t="s">
        <v>14571</v>
      </c>
      <c r="E7050" s="404" t="s">
        <v>14572</v>
      </c>
      <c r="F7050" s="404" t="s">
        <v>14378</v>
      </c>
      <c r="G7050" s="367" t="s">
        <v>5133</v>
      </c>
      <c r="H7050" s="400" t="s">
        <v>5108</v>
      </c>
    </row>
    <row r="7051" spans="2:8" s="41" customFormat="1">
      <c r="B7051" s="403" t="s">
        <v>14941</v>
      </c>
      <c r="C7051" s="404" t="s">
        <v>14942</v>
      </c>
      <c r="D7051" s="404" t="s">
        <v>14571</v>
      </c>
      <c r="E7051" s="404" t="s">
        <v>14572</v>
      </c>
      <c r="F7051" s="404" t="s">
        <v>14378</v>
      </c>
      <c r="G7051" s="367" t="s">
        <v>5133</v>
      </c>
      <c r="H7051" s="400" t="s">
        <v>5108</v>
      </c>
    </row>
    <row r="7052" spans="2:8" s="41" customFormat="1">
      <c r="B7052" s="403" t="s">
        <v>14943</v>
      </c>
      <c r="C7052" s="404" t="s">
        <v>14944</v>
      </c>
      <c r="D7052" s="404" t="s">
        <v>14571</v>
      </c>
      <c r="E7052" s="404" t="s">
        <v>14572</v>
      </c>
      <c r="F7052" s="404" t="s">
        <v>14378</v>
      </c>
      <c r="G7052" s="367" t="s">
        <v>5133</v>
      </c>
      <c r="H7052" s="400" t="s">
        <v>5108</v>
      </c>
    </row>
    <row r="7053" spans="2:8" s="41" customFormat="1">
      <c r="B7053" s="403" t="s">
        <v>14945</v>
      </c>
      <c r="C7053" s="404" t="s">
        <v>14946</v>
      </c>
      <c r="D7053" s="404" t="s">
        <v>14571</v>
      </c>
      <c r="E7053" s="404" t="s">
        <v>14572</v>
      </c>
      <c r="F7053" s="404" t="s">
        <v>14378</v>
      </c>
      <c r="G7053" s="367" t="s">
        <v>5133</v>
      </c>
      <c r="H7053" s="400" t="s">
        <v>5108</v>
      </c>
    </row>
    <row r="7054" spans="2:8" s="41" customFormat="1">
      <c r="B7054" s="403" t="s">
        <v>14947</v>
      </c>
      <c r="C7054" s="404" t="s">
        <v>14948</v>
      </c>
      <c r="D7054" s="404" t="s">
        <v>14571</v>
      </c>
      <c r="E7054" s="404" t="s">
        <v>14572</v>
      </c>
      <c r="F7054" s="404" t="s">
        <v>14378</v>
      </c>
      <c r="G7054" s="367" t="s">
        <v>5133</v>
      </c>
      <c r="H7054" s="400" t="s">
        <v>5108</v>
      </c>
    </row>
    <row r="7055" spans="2:8" s="41" customFormat="1">
      <c r="B7055" s="403" t="s">
        <v>14949</v>
      </c>
      <c r="C7055" s="404" t="s">
        <v>14950</v>
      </c>
      <c r="D7055" s="404" t="s">
        <v>14571</v>
      </c>
      <c r="E7055" s="404" t="s">
        <v>14572</v>
      </c>
      <c r="F7055" s="404" t="s">
        <v>14378</v>
      </c>
      <c r="G7055" s="367" t="s">
        <v>5133</v>
      </c>
      <c r="H7055" s="400" t="s">
        <v>5108</v>
      </c>
    </row>
    <row r="7056" spans="2:8" s="41" customFormat="1">
      <c r="B7056" s="403" t="s">
        <v>14951</v>
      </c>
      <c r="C7056" s="404" t="s">
        <v>14952</v>
      </c>
      <c r="D7056" s="404" t="s">
        <v>14571</v>
      </c>
      <c r="E7056" s="404" t="s">
        <v>14572</v>
      </c>
      <c r="F7056" s="404" t="s">
        <v>14378</v>
      </c>
      <c r="G7056" s="367" t="s">
        <v>5133</v>
      </c>
      <c r="H7056" s="400" t="s">
        <v>5108</v>
      </c>
    </row>
    <row r="7057" spans="2:8" s="41" customFormat="1">
      <c r="B7057" s="403" t="s">
        <v>14953</v>
      </c>
      <c r="C7057" s="404" t="s">
        <v>14954</v>
      </c>
      <c r="D7057" s="404" t="s">
        <v>14571</v>
      </c>
      <c r="E7057" s="404" t="s">
        <v>14572</v>
      </c>
      <c r="F7057" s="404" t="s">
        <v>14378</v>
      </c>
      <c r="G7057" s="367" t="s">
        <v>5133</v>
      </c>
      <c r="H7057" s="400" t="s">
        <v>5108</v>
      </c>
    </row>
    <row r="7058" spans="2:8" s="41" customFormat="1">
      <c r="B7058" s="403" t="s">
        <v>14955</v>
      </c>
      <c r="C7058" s="404" t="s">
        <v>14956</v>
      </c>
      <c r="D7058" s="404" t="s">
        <v>14571</v>
      </c>
      <c r="E7058" s="404" t="s">
        <v>14572</v>
      </c>
      <c r="F7058" s="404" t="s">
        <v>14378</v>
      </c>
      <c r="G7058" s="367" t="s">
        <v>5133</v>
      </c>
      <c r="H7058" s="400" t="s">
        <v>5108</v>
      </c>
    </row>
    <row r="7059" spans="2:8" s="41" customFormat="1">
      <c r="B7059" s="403" t="s">
        <v>14957</v>
      </c>
      <c r="C7059" s="404" t="s">
        <v>14958</v>
      </c>
      <c r="D7059" s="404" t="s">
        <v>14571</v>
      </c>
      <c r="E7059" s="404" t="s">
        <v>14572</v>
      </c>
      <c r="F7059" s="404" t="s">
        <v>14378</v>
      </c>
      <c r="G7059" s="367" t="s">
        <v>5133</v>
      </c>
      <c r="H7059" s="400" t="s">
        <v>5108</v>
      </c>
    </row>
    <row r="7060" spans="2:8" s="41" customFormat="1">
      <c r="B7060" s="403" t="s">
        <v>14959</v>
      </c>
      <c r="C7060" s="404" t="s">
        <v>14960</v>
      </c>
      <c r="D7060" s="404" t="s">
        <v>14571</v>
      </c>
      <c r="E7060" s="404" t="s">
        <v>14572</v>
      </c>
      <c r="F7060" s="404" t="s">
        <v>14378</v>
      </c>
      <c r="G7060" s="367" t="s">
        <v>5133</v>
      </c>
      <c r="H7060" s="400" t="s">
        <v>5108</v>
      </c>
    </row>
    <row r="7061" spans="2:8" s="41" customFormat="1">
      <c r="B7061" s="403" t="s">
        <v>14961</v>
      </c>
      <c r="C7061" s="404" t="s">
        <v>14962</v>
      </c>
      <c r="D7061" s="404" t="s">
        <v>14571</v>
      </c>
      <c r="E7061" s="404" t="s">
        <v>14572</v>
      </c>
      <c r="F7061" s="404" t="s">
        <v>14378</v>
      </c>
      <c r="G7061" s="367" t="s">
        <v>5133</v>
      </c>
      <c r="H7061" s="400" t="s">
        <v>5108</v>
      </c>
    </row>
    <row r="7062" spans="2:8" s="41" customFormat="1">
      <c r="B7062" s="403" t="s">
        <v>14963</v>
      </c>
      <c r="C7062" s="404" t="s">
        <v>14964</v>
      </c>
      <c r="D7062" s="404" t="s">
        <v>14571</v>
      </c>
      <c r="E7062" s="404" t="s">
        <v>14572</v>
      </c>
      <c r="F7062" s="404" t="s">
        <v>14378</v>
      </c>
      <c r="G7062" s="367" t="s">
        <v>5133</v>
      </c>
      <c r="H7062" s="400" t="s">
        <v>5108</v>
      </c>
    </row>
    <row r="7063" spans="2:8" s="41" customFormat="1">
      <c r="B7063" s="403" t="s">
        <v>14965</v>
      </c>
      <c r="C7063" s="404" t="s">
        <v>14966</v>
      </c>
      <c r="D7063" s="404" t="s">
        <v>14571</v>
      </c>
      <c r="E7063" s="404" t="s">
        <v>14572</v>
      </c>
      <c r="F7063" s="404" t="s">
        <v>14378</v>
      </c>
      <c r="G7063" s="367" t="s">
        <v>5133</v>
      </c>
      <c r="H7063" s="400" t="s">
        <v>5108</v>
      </c>
    </row>
    <row r="7064" spans="2:8" s="41" customFormat="1">
      <c r="B7064" s="403" t="s">
        <v>14967</v>
      </c>
      <c r="C7064" s="404" t="s">
        <v>14968</v>
      </c>
      <c r="D7064" s="404" t="s">
        <v>14571</v>
      </c>
      <c r="E7064" s="404" t="s">
        <v>14572</v>
      </c>
      <c r="F7064" s="404" t="s">
        <v>14378</v>
      </c>
      <c r="G7064" s="367" t="s">
        <v>5133</v>
      </c>
      <c r="H7064" s="400" t="s">
        <v>5108</v>
      </c>
    </row>
    <row r="7065" spans="2:8" s="41" customFormat="1">
      <c r="B7065" s="403" t="s">
        <v>14969</v>
      </c>
      <c r="C7065" s="404" t="s">
        <v>14970</v>
      </c>
      <c r="D7065" s="404" t="s">
        <v>14571</v>
      </c>
      <c r="E7065" s="404" t="s">
        <v>14572</v>
      </c>
      <c r="F7065" s="404" t="s">
        <v>14378</v>
      </c>
      <c r="G7065" s="367" t="s">
        <v>5133</v>
      </c>
      <c r="H7065" s="400" t="s">
        <v>5108</v>
      </c>
    </row>
    <row r="7066" spans="2:8" s="41" customFormat="1">
      <c r="B7066" s="403" t="s">
        <v>14971</v>
      </c>
      <c r="C7066" s="404" t="s">
        <v>14972</v>
      </c>
      <c r="D7066" s="404" t="s">
        <v>14571</v>
      </c>
      <c r="E7066" s="404" t="s">
        <v>14572</v>
      </c>
      <c r="F7066" s="404" t="s">
        <v>14378</v>
      </c>
      <c r="G7066" s="367" t="s">
        <v>5133</v>
      </c>
      <c r="H7066" s="400" t="s">
        <v>5108</v>
      </c>
    </row>
    <row r="7067" spans="2:8" s="41" customFormat="1">
      <c r="B7067" s="403" t="s">
        <v>14973</v>
      </c>
      <c r="C7067" s="404" t="s">
        <v>14974</v>
      </c>
      <c r="D7067" s="404" t="s">
        <v>14571</v>
      </c>
      <c r="E7067" s="404" t="s">
        <v>14572</v>
      </c>
      <c r="F7067" s="404" t="s">
        <v>14378</v>
      </c>
      <c r="G7067" s="367" t="s">
        <v>5133</v>
      </c>
      <c r="H7067" s="400" t="s">
        <v>5108</v>
      </c>
    </row>
    <row r="7068" spans="2:8" s="41" customFormat="1">
      <c r="B7068" s="403" t="s">
        <v>14975</v>
      </c>
      <c r="C7068" s="404" t="s">
        <v>14976</v>
      </c>
      <c r="D7068" s="404" t="s">
        <v>14571</v>
      </c>
      <c r="E7068" s="404" t="s">
        <v>14572</v>
      </c>
      <c r="F7068" s="404" t="s">
        <v>14378</v>
      </c>
      <c r="G7068" s="367" t="s">
        <v>5133</v>
      </c>
      <c r="H7068" s="400" t="s">
        <v>5108</v>
      </c>
    </row>
    <row r="7069" spans="2:8" s="41" customFormat="1">
      <c r="B7069" s="403" t="s">
        <v>14977</v>
      </c>
      <c r="C7069" s="404" t="s">
        <v>14978</v>
      </c>
      <c r="D7069" s="404" t="s">
        <v>14571</v>
      </c>
      <c r="E7069" s="404" t="s">
        <v>14572</v>
      </c>
      <c r="F7069" s="404" t="s">
        <v>14378</v>
      </c>
      <c r="G7069" s="367" t="s">
        <v>5133</v>
      </c>
      <c r="H7069" s="400" t="s">
        <v>5108</v>
      </c>
    </row>
    <row r="7070" spans="2:8" s="41" customFormat="1">
      <c r="B7070" s="403" t="s">
        <v>14979</v>
      </c>
      <c r="C7070" s="404" t="s">
        <v>14980</v>
      </c>
      <c r="D7070" s="404" t="s">
        <v>14571</v>
      </c>
      <c r="E7070" s="404" t="s">
        <v>14572</v>
      </c>
      <c r="F7070" s="404" t="s">
        <v>14378</v>
      </c>
      <c r="G7070" s="367" t="s">
        <v>5133</v>
      </c>
      <c r="H7070" s="400" t="s">
        <v>5108</v>
      </c>
    </row>
    <row r="7071" spans="2:8" s="41" customFormat="1">
      <c r="B7071" s="403" t="s">
        <v>14981</v>
      </c>
      <c r="C7071" s="404" t="s">
        <v>14982</v>
      </c>
      <c r="D7071" s="404" t="s">
        <v>14571</v>
      </c>
      <c r="E7071" s="404" t="s">
        <v>14572</v>
      </c>
      <c r="F7071" s="404" t="s">
        <v>14378</v>
      </c>
      <c r="G7071" s="367" t="s">
        <v>5133</v>
      </c>
      <c r="H7071" s="400" t="s">
        <v>5108</v>
      </c>
    </row>
    <row r="7072" spans="2:8" s="41" customFormat="1">
      <c r="B7072" s="403" t="s">
        <v>14983</v>
      </c>
      <c r="C7072" s="404" t="s">
        <v>14984</v>
      </c>
      <c r="D7072" s="404" t="s">
        <v>14571</v>
      </c>
      <c r="E7072" s="404" t="s">
        <v>14572</v>
      </c>
      <c r="F7072" s="404" t="s">
        <v>14378</v>
      </c>
      <c r="G7072" s="367" t="s">
        <v>5133</v>
      </c>
      <c r="H7072" s="400" t="s">
        <v>5108</v>
      </c>
    </row>
    <row r="7073" spans="2:8" s="41" customFormat="1">
      <c r="B7073" s="403" t="s">
        <v>14985</v>
      </c>
      <c r="C7073" s="404" t="s">
        <v>14986</v>
      </c>
      <c r="D7073" s="404" t="s">
        <v>14571</v>
      </c>
      <c r="E7073" s="404" t="s">
        <v>14572</v>
      </c>
      <c r="F7073" s="404" t="s">
        <v>14378</v>
      </c>
      <c r="G7073" s="367" t="s">
        <v>5133</v>
      </c>
      <c r="H7073" s="400" t="s">
        <v>5108</v>
      </c>
    </row>
    <row r="7074" spans="2:8" s="41" customFormat="1">
      <c r="B7074" s="403" t="s">
        <v>14987</v>
      </c>
      <c r="C7074" s="404" t="s">
        <v>14988</v>
      </c>
      <c r="D7074" s="404" t="s">
        <v>14571</v>
      </c>
      <c r="E7074" s="404" t="s">
        <v>14572</v>
      </c>
      <c r="F7074" s="404" t="s">
        <v>14378</v>
      </c>
      <c r="G7074" s="367" t="s">
        <v>5133</v>
      </c>
      <c r="H7074" s="400" t="s">
        <v>5108</v>
      </c>
    </row>
    <row r="7075" spans="2:8" s="41" customFormat="1">
      <c r="B7075" s="403" t="s">
        <v>14989</v>
      </c>
      <c r="C7075" s="404" t="s">
        <v>14990</v>
      </c>
      <c r="D7075" s="404" t="s">
        <v>14571</v>
      </c>
      <c r="E7075" s="404" t="s">
        <v>14572</v>
      </c>
      <c r="F7075" s="404" t="s">
        <v>14378</v>
      </c>
      <c r="G7075" s="367" t="s">
        <v>5133</v>
      </c>
      <c r="H7075" s="400" t="s">
        <v>5108</v>
      </c>
    </row>
    <row r="7076" spans="2:8" s="41" customFormat="1">
      <c r="B7076" s="403" t="s">
        <v>14991</v>
      </c>
      <c r="C7076" s="404" t="s">
        <v>14992</v>
      </c>
      <c r="D7076" s="404" t="s">
        <v>14571</v>
      </c>
      <c r="E7076" s="404" t="s">
        <v>14572</v>
      </c>
      <c r="F7076" s="404" t="s">
        <v>14378</v>
      </c>
      <c r="G7076" s="367" t="s">
        <v>5133</v>
      </c>
      <c r="H7076" s="400" t="s">
        <v>5108</v>
      </c>
    </row>
    <row r="7077" spans="2:8" s="41" customFormat="1">
      <c r="B7077" s="403" t="s">
        <v>14993</v>
      </c>
      <c r="C7077" s="404" t="s">
        <v>14994</v>
      </c>
      <c r="D7077" s="404" t="s">
        <v>14571</v>
      </c>
      <c r="E7077" s="404" t="s">
        <v>14572</v>
      </c>
      <c r="F7077" s="404" t="s">
        <v>14378</v>
      </c>
      <c r="G7077" s="367" t="s">
        <v>5133</v>
      </c>
      <c r="H7077" s="400" t="s">
        <v>5108</v>
      </c>
    </row>
    <row r="7078" spans="2:8" s="41" customFormat="1">
      <c r="B7078" s="403" t="s">
        <v>14995</v>
      </c>
      <c r="C7078" s="404" t="s">
        <v>14996</v>
      </c>
      <c r="D7078" s="404" t="s">
        <v>14571</v>
      </c>
      <c r="E7078" s="404" t="s">
        <v>14572</v>
      </c>
      <c r="F7078" s="404" t="s">
        <v>14378</v>
      </c>
      <c r="G7078" s="367" t="s">
        <v>5133</v>
      </c>
      <c r="H7078" s="400" t="s">
        <v>5108</v>
      </c>
    </row>
    <row r="7079" spans="2:8" s="41" customFormat="1">
      <c r="B7079" s="403" t="s">
        <v>14997</v>
      </c>
      <c r="C7079" s="404" t="s">
        <v>14998</v>
      </c>
      <c r="D7079" s="404" t="s">
        <v>14571</v>
      </c>
      <c r="E7079" s="404" t="s">
        <v>14572</v>
      </c>
      <c r="F7079" s="404" t="s">
        <v>14378</v>
      </c>
      <c r="G7079" s="367" t="s">
        <v>5133</v>
      </c>
      <c r="H7079" s="400" t="s">
        <v>5108</v>
      </c>
    </row>
    <row r="7080" spans="2:8" s="41" customFormat="1">
      <c r="B7080" s="403" t="s">
        <v>14999</v>
      </c>
      <c r="C7080" s="404" t="s">
        <v>15000</v>
      </c>
      <c r="D7080" s="404" t="s">
        <v>14571</v>
      </c>
      <c r="E7080" s="404" t="s">
        <v>14572</v>
      </c>
      <c r="F7080" s="404" t="s">
        <v>14378</v>
      </c>
      <c r="G7080" s="367" t="s">
        <v>5133</v>
      </c>
      <c r="H7080" s="400" t="s">
        <v>5108</v>
      </c>
    </row>
    <row r="7081" spans="2:8" s="41" customFormat="1">
      <c r="B7081" s="403" t="s">
        <v>15001</v>
      </c>
      <c r="C7081" s="404" t="s">
        <v>15002</v>
      </c>
      <c r="D7081" s="404" t="s">
        <v>14571</v>
      </c>
      <c r="E7081" s="404" t="s">
        <v>14572</v>
      </c>
      <c r="F7081" s="404" t="s">
        <v>14378</v>
      </c>
      <c r="G7081" s="367" t="s">
        <v>5133</v>
      </c>
      <c r="H7081" s="400" t="s">
        <v>5108</v>
      </c>
    </row>
    <row r="7082" spans="2:8" s="41" customFormat="1">
      <c r="B7082" s="403" t="s">
        <v>15003</v>
      </c>
      <c r="C7082" s="404" t="s">
        <v>15004</v>
      </c>
      <c r="D7082" s="404" t="s">
        <v>14571</v>
      </c>
      <c r="E7082" s="404" t="s">
        <v>14572</v>
      </c>
      <c r="F7082" s="404" t="s">
        <v>14378</v>
      </c>
      <c r="G7082" s="367" t="s">
        <v>5133</v>
      </c>
      <c r="H7082" s="400" t="s">
        <v>5108</v>
      </c>
    </row>
    <row r="7083" spans="2:8" s="41" customFormat="1">
      <c r="B7083" s="403" t="s">
        <v>15005</v>
      </c>
      <c r="C7083" s="404" t="s">
        <v>15006</v>
      </c>
      <c r="D7083" s="404" t="s">
        <v>14376</v>
      </c>
      <c r="E7083" s="404" t="s">
        <v>14377</v>
      </c>
      <c r="F7083" s="404" t="s">
        <v>14378</v>
      </c>
      <c r="G7083" s="367" t="s">
        <v>5333</v>
      </c>
      <c r="H7083" s="400" t="s">
        <v>5108</v>
      </c>
    </row>
    <row r="7084" spans="2:8" s="41" customFormat="1">
      <c r="B7084" s="403" t="s">
        <v>15007</v>
      </c>
      <c r="C7084" s="404" t="s">
        <v>15008</v>
      </c>
      <c r="D7084" s="404" t="s">
        <v>14376</v>
      </c>
      <c r="E7084" s="404" t="s">
        <v>14377</v>
      </c>
      <c r="F7084" s="404" t="s">
        <v>14378</v>
      </c>
      <c r="G7084" s="367" t="s">
        <v>5333</v>
      </c>
      <c r="H7084" s="400" t="s">
        <v>5108</v>
      </c>
    </row>
    <row r="7085" spans="2:8" s="41" customFormat="1">
      <c r="B7085" s="403" t="s">
        <v>15009</v>
      </c>
      <c r="C7085" s="404" t="s">
        <v>15010</v>
      </c>
      <c r="D7085" s="404" t="s">
        <v>14376</v>
      </c>
      <c r="E7085" s="404" t="s">
        <v>14377</v>
      </c>
      <c r="F7085" s="404" t="s">
        <v>14378</v>
      </c>
      <c r="G7085" s="367" t="s">
        <v>5333</v>
      </c>
      <c r="H7085" s="400" t="s">
        <v>5108</v>
      </c>
    </row>
    <row r="7086" spans="2:8" s="41" customFormat="1">
      <c r="B7086" s="403" t="s">
        <v>15011</v>
      </c>
      <c r="C7086" s="404" t="s">
        <v>15012</v>
      </c>
      <c r="D7086" s="404" t="s">
        <v>14376</v>
      </c>
      <c r="E7086" s="404" t="s">
        <v>14377</v>
      </c>
      <c r="F7086" s="404" t="s">
        <v>14378</v>
      </c>
      <c r="G7086" s="367" t="s">
        <v>5333</v>
      </c>
      <c r="H7086" s="400" t="s">
        <v>5108</v>
      </c>
    </row>
    <row r="7087" spans="2:8" s="41" customFormat="1">
      <c r="B7087" s="403" t="s">
        <v>15013</v>
      </c>
      <c r="C7087" s="404" t="s">
        <v>15014</v>
      </c>
      <c r="D7087" s="404" t="s">
        <v>14376</v>
      </c>
      <c r="E7087" s="404" t="s">
        <v>14377</v>
      </c>
      <c r="F7087" s="404" t="s">
        <v>14378</v>
      </c>
      <c r="G7087" s="367" t="s">
        <v>5333</v>
      </c>
      <c r="H7087" s="400" t="s">
        <v>5108</v>
      </c>
    </row>
    <row r="7088" spans="2:8" s="41" customFormat="1">
      <c r="B7088" s="403" t="s">
        <v>15015</v>
      </c>
      <c r="C7088" s="404" t="s">
        <v>15016</v>
      </c>
      <c r="D7088" s="404" t="s">
        <v>14376</v>
      </c>
      <c r="E7088" s="404" t="s">
        <v>14377</v>
      </c>
      <c r="F7088" s="404" t="s">
        <v>14378</v>
      </c>
      <c r="G7088" s="367" t="s">
        <v>5333</v>
      </c>
      <c r="H7088" s="400" t="s">
        <v>5108</v>
      </c>
    </row>
    <row r="7089" spans="2:8" s="41" customFormat="1">
      <c r="B7089" s="403" t="s">
        <v>15017</v>
      </c>
      <c r="C7089" s="404" t="s">
        <v>15018</v>
      </c>
      <c r="D7089" s="404" t="s">
        <v>14376</v>
      </c>
      <c r="E7089" s="404" t="s">
        <v>14377</v>
      </c>
      <c r="F7089" s="404" t="s">
        <v>14378</v>
      </c>
      <c r="G7089" s="367" t="s">
        <v>5333</v>
      </c>
      <c r="H7089" s="400" t="s">
        <v>5108</v>
      </c>
    </row>
    <row r="7090" spans="2:8" s="41" customFormat="1">
      <c r="B7090" s="403" t="s">
        <v>15019</v>
      </c>
      <c r="C7090" s="404" t="s">
        <v>15020</v>
      </c>
      <c r="D7090" s="404" t="s">
        <v>14376</v>
      </c>
      <c r="E7090" s="404" t="s">
        <v>14377</v>
      </c>
      <c r="F7090" s="404" t="s">
        <v>14378</v>
      </c>
      <c r="G7090" s="367" t="s">
        <v>5333</v>
      </c>
      <c r="H7090" s="400" t="s">
        <v>5108</v>
      </c>
    </row>
    <row r="7091" spans="2:8" s="41" customFormat="1">
      <c r="B7091" s="403" t="s">
        <v>15021</v>
      </c>
      <c r="C7091" s="404" t="s">
        <v>15022</v>
      </c>
      <c r="D7091" s="404" t="s">
        <v>14376</v>
      </c>
      <c r="E7091" s="404" t="s">
        <v>14377</v>
      </c>
      <c r="F7091" s="404" t="s">
        <v>14378</v>
      </c>
      <c r="G7091" s="367" t="s">
        <v>5333</v>
      </c>
      <c r="H7091" s="400" t="s">
        <v>5108</v>
      </c>
    </row>
    <row r="7092" spans="2:8" s="41" customFormat="1">
      <c r="B7092" s="403" t="s">
        <v>15023</v>
      </c>
      <c r="C7092" s="404" t="s">
        <v>15024</v>
      </c>
      <c r="D7092" s="404" t="s">
        <v>14376</v>
      </c>
      <c r="E7092" s="404" t="s">
        <v>14377</v>
      </c>
      <c r="F7092" s="404" t="s">
        <v>14378</v>
      </c>
      <c r="G7092" s="367" t="s">
        <v>5333</v>
      </c>
      <c r="H7092" s="400" t="s">
        <v>5108</v>
      </c>
    </row>
    <row r="7093" spans="2:8" s="41" customFormat="1">
      <c r="B7093" s="403" t="s">
        <v>15025</v>
      </c>
      <c r="C7093" s="404" t="s">
        <v>15026</v>
      </c>
      <c r="D7093" s="404" t="s">
        <v>14376</v>
      </c>
      <c r="E7093" s="404" t="s">
        <v>14377</v>
      </c>
      <c r="F7093" s="404" t="s">
        <v>14378</v>
      </c>
      <c r="G7093" s="367" t="s">
        <v>5333</v>
      </c>
      <c r="H7093" s="400" t="s">
        <v>5108</v>
      </c>
    </row>
    <row r="7094" spans="2:8" s="41" customFormat="1">
      <c r="B7094" s="403" t="s">
        <v>15027</v>
      </c>
      <c r="C7094" s="404" t="s">
        <v>15028</v>
      </c>
      <c r="D7094" s="404" t="s">
        <v>14376</v>
      </c>
      <c r="E7094" s="404" t="s">
        <v>14377</v>
      </c>
      <c r="F7094" s="404" t="s">
        <v>14378</v>
      </c>
      <c r="G7094" s="367" t="s">
        <v>5333</v>
      </c>
      <c r="H7094" s="400" t="s">
        <v>5108</v>
      </c>
    </row>
    <row r="7095" spans="2:8" s="41" customFormat="1">
      <c r="B7095" s="403" t="s">
        <v>15029</v>
      </c>
      <c r="C7095" s="404" t="s">
        <v>15030</v>
      </c>
      <c r="D7095" s="404" t="s">
        <v>14376</v>
      </c>
      <c r="E7095" s="404" t="s">
        <v>14377</v>
      </c>
      <c r="F7095" s="404" t="s">
        <v>14378</v>
      </c>
      <c r="G7095" s="367" t="s">
        <v>5333</v>
      </c>
      <c r="H7095" s="400" t="s">
        <v>5108</v>
      </c>
    </row>
    <row r="7096" spans="2:8" s="41" customFormat="1">
      <c r="B7096" s="403" t="s">
        <v>15031</v>
      </c>
      <c r="C7096" s="404" t="s">
        <v>15032</v>
      </c>
      <c r="D7096" s="404" t="s">
        <v>14389</v>
      </c>
      <c r="E7096" s="404" t="s">
        <v>14390</v>
      </c>
      <c r="F7096" s="404" t="s">
        <v>14378</v>
      </c>
      <c r="G7096" s="367" t="s">
        <v>5185</v>
      </c>
      <c r="H7096" s="400" t="s">
        <v>5186</v>
      </c>
    </row>
    <row r="7097" spans="2:8" s="41" customFormat="1">
      <c r="B7097" s="403" t="s">
        <v>15033</v>
      </c>
      <c r="C7097" s="404" t="s">
        <v>15034</v>
      </c>
      <c r="D7097" s="404" t="s">
        <v>14389</v>
      </c>
      <c r="E7097" s="404" t="s">
        <v>14390</v>
      </c>
      <c r="F7097" s="404" t="s">
        <v>14378</v>
      </c>
      <c r="G7097" s="367" t="s">
        <v>5185</v>
      </c>
      <c r="H7097" s="400" t="s">
        <v>5186</v>
      </c>
    </row>
    <row r="7098" spans="2:8" s="41" customFormat="1">
      <c r="B7098" s="403" t="s">
        <v>15035</v>
      </c>
      <c r="C7098" s="404" t="s">
        <v>15036</v>
      </c>
      <c r="D7098" s="404" t="s">
        <v>14389</v>
      </c>
      <c r="E7098" s="404" t="s">
        <v>14390</v>
      </c>
      <c r="F7098" s="404" t="s">
        <v>14378</v>
      </c>
      <c r="G7098" s="367" t="s">
        <v>5185</v>
      </c>
      <c r="H7098" s="400" t="s">
        <v>5186</v>
      </c>
    </row>
    <row r="7099" spans="2:8" s="41" customFormat="1">
      <c r="B7099" s="403" t="s">
        <v>15037</v>
      </c>
      <c r="C7099" s="404" t="s">
        <v>15038</v>
      </c>
      <c r="D7099" s="404" t="s">
        <v>14389</v>
      </c>
      <c r="E7099" s="404" t="s">
        <v>14390</v>
      </c>
      <c r="F7099" s="404" t="s">
        <v>14378</v>
      </c>
      <c r="G7099" s="367" t="s">
        <v>5185</v>
      </c>
      <c r="H7099" s="400" t="s">
        <v>5186</v>
      </c>
    </row>
    <row r="7100" spans="2:8" s="41" customFormat="1">
      <c r="B7100" s="403" t="s">
        <v>15039</v>
      </c>
      <c r="C7100" s="404" t="s">
        <v>15040</v>
      </c>
      <c r="D7100" s="404" t="s">
        <v>14389</v>
      </c>
      <c r="E7100" s="404" t="s">
        <v>14390</v>
      </c>
      <c r="F7100" s="404" t="s">
        <v>14378</v>
      </c>
      <c r="G7100" s="367" t="s">
        <v>5185</v>
      </c>
      <c r="H7100" s="400" t="s">
        <v>5186</v>
      </c>
    </row>
    <row r="7101" spans="2:8" s="41" customFormat="1">
      <c r="B7101" s="403" t="s">
        <v>15041</v>
      </c>
      <c r="C7101" s="404" t="s">
        <v>15042</v>
      </c>
      <c r="D7101" s="404" t="s">
        <v>14389</v>
      </c>
      <c r="E7101" s="404" t="s">
        <v>14390</v>
      </c>
      <c r="F7101" s="404" t="s">
        <v>14378</v>
      </c>
      <c r="G7101" s="367" t="s">
        <v>5185</v>
      </c>
      <c r="H7101" s="400" t="s">
        <v>5186</v>
      </c>
    </row>
    <row r="7102" spans="2:8" s="41" customFormat="1">
      <c r="B7102" s="403" t="s">
        <v>15043</v>
      </c>
      <c r="C7102" s="404" t="s">
        <v>15044</v>
      </c>
      <c r="D7102" s="404" t="s">
        <v>14389</v>
      </c>
      <c r="E7102" s="404" t="s">
        <v>14390</v>
      </c>
      <c r="F7102" s="404" t="s">
        <v>14378</v>
      </c>
      <c r="G7102" s="367" t="s">
        <v>5185</v>
      </c>
      <c r="H7102" s="400" t="s">
        <v>5186</v>
      </c>
    </row>
    <row r="7103" spans="2:8" s="41" customFormat="1">
      <c r="B7103" s="403" t="s">
        <v>15045</v>
      </c>
      <c r="C7103" s="404" t="s">
        <v>15046</v>
      </c>
      <c r="D7103" s="404" t="s">
        <v>14389</v>
      </c>
      <c r="E7103" s="404" t="s">
        <v>14390</v>
      </c>
      <c r="F7103" s="404" t="s">
        <v>14378</v>
      </c>
      <c r="G7103" s="367" t="s">
        <v>5185</v>
      </c>
      <c r="H7103" s="400" t="s">
        <v>5186</v>
      </c>
    </row>
    <row r="7104" spans="2:8" s="41" customFormat="1">
      <c r="B7104" s="403" t="s">
        <v>15047</v>
      </c>
      <c r="C7104" s="404" t="s">
        <v>15048</v>
      </c>
      <c r="D7104" s="404" t="s">
        <v>14389</v>
      </c>
      <c r="E7104" s="404" t="s">
        <v>14390</v>
      </c>
      <c r="F7104" s="404" t="s">
        <v>14378</v>
      </c>
      <c r="G7104" s="367" t="s">
        <v>5185</v>
      </c>
      <c r="H7104" s="400" t="s">
        <v>5186</v>
      </c>
    </row>
    <row r="7105" spans="2:8" s="41" customFormat="1">
      <c r="B7105" s="403" t="s">
        <v>15049</v>
      </c>
      <c r="C7105" s="404" t="s">
        <v>15050</v>
      </c>
      <c r="D7105" s="404" t="s">
        <v>15051</v>
      </c>
      <c r="E7105" s="404" t="s">
        <v>15052</v>
      </c>
      <c r="F7105" s="404" t="s">
        <v>14378</v>
      </c>
      <c r="G7105" s="367" t="s">
        <v>5333</v>
      </c>
      <c r="H7105" s="400" t="s">
        <v>5108</v>
      </c>
    </row>
    <row r="7106" spans="2:8" s="41" customFormat="1">
      <c r="B7106" s="403" t="s">
        <v>15053</v>
      </c>
      <c r="C7106" s="404" t="s">
        <v>15054</v>
      </c>
      <c r="D7106" s="404" t="s">
        <v>15051</v>
      </c>
      <c r="E7106" s="404" t="s">
        <v>15052</v>
      </c>
      <c r="F7106" s="404" t="s">
        <v>14378</v>
      </c>
      <c r="G7106" s="367" t="s">
        <v>5333</v>
      </c>
      <c r="H7106" s="400" t="s">
        <v>5108</v>
      </c>
    </row>
    <row r="7107" spans="2:8" s="41" customFormat="1">
      <c r="B7107" s="403" t="s">
        <v>15055</v>
      </c>
      <c r="C7107" s="404" t="s">
        <v>15056</v>
      </c>
      <c r="D7107" s="404" t="s">
        <v>15051</v>
      </c>
      <c r="E7107" s="404" t="s">
        <v>15052</v>
      </c>
      <c r="F7107" s="404" t="s">
        <v>14378</v>
      </c>
      <c r="G7107" s="367" t="s">
        <v>5333</v>
      </c>
      <c r="H7107" s="400" t="s">
        <v>5108</v>
      </c>
    </row>
    <row r="7108" spans="2:8" s="41" customFormat="1">
      <c r="B7108" s="403" t="s">
        <v>15057</v>
      </c>
      <c r="C7108" s="404" t="s">
        <v>15058</v>
      </c>
      <c r="D7108" s="404" t="s">
        <v>15051</v>
      </c>
      <c r="E7108" s="404" t="s">
        <v>15052</v>
      </c>
      <c r="F7108" s="404" t="s">
        <v>14378</v>
      </c>
      <c r="G7108" s="367" t="s">
        <v>5333</v>
      </c>
      <c r="H7108" s="400" t="s">
        <v>5108</v>
      </c>
    </row>
    <row r="7109" spans="2:8" s="41" customFormat="1">
      <c r="B7109" s="403" t="s">
        <v>15059</v>
      </c>
      <c r="C7109" s="404" t="s">
        <v>15060</v>
      </c>
      <c r="D7109" s="404" t="s">
        <v>15051</v>
      </c>
      <c r="E7109" s="404" t="s">
        <v>15052</v>
      </c>
      <c r="F7109" s="404" t="s">
        <v>14378</v>
      </c>
      <c r="G7109" s="367" t="s">
        <v>5333</v>
      </c>
      <c r="H7109" s="400" t="s">
        <v>5108</v>
      </c>
    </row>
    <row r="7110" spans="2:8" s="41" customFormat="1">
      <c r="B7110" s="403" t="s">
        <v>15061</v>
      </c>
      <c r="C7110" s="404" t="s">
        <v>15062</v>
      </c>
      <c r="D7110" s="404" t="s">
        <v>15051</v>
      </c>
      <c r="E7110" s="404" t="s">
        <v>15052</v>
      </c>
      <c r="F7110" s="404" t="s">
        <v>14378</v>
      </c>
      <c r="G7110" s="367" t="s">
        <v>5333</v>
      </c>
      <c r="H7110" s="400" t="s">
        <v>5108</v>
      </c>
    </row>
    <row r="7111" spans="2:8" s="41" customFormat="1">
      <c r="B7111" s="403" t="s">
        <v>15063</v>
      </c>
      <c r="C7111" s="404" t="s">
        <v>15064</v>
      </c>
      <c r="D7111" s="404" t="s">
        <v>15051</v>
      </c>
      <c r="E7111" s="404" t="s">
        <v>15052</v>
      </c>
      <c r="F7111" s="404" t="s">
        <v>14378</v>
      </c>
      <c r="G7111" s="367" t="s">
        <v>5333</v>
      </c>
      <c r="H7111" s="400" t="s">
        <v>5108</v>
      </c>
    </row>
    <row r="7112" spans="2:8" s="41" customFormat="1">
      <c r="B7112" s="403" t="s">
        <v>15065</v>
      </c>
      <c r="C7112" s="404" t="s">
        <v>15066</v>
      </c>
      <c r="D7112" s="404" t="s">
        <v>15051</v>
      </c>
      <c r="E7112" s="404" t="s">
        <v>15052</v>
      </c>
      <c r="F7112" s="404" t="s">
        <v>14378</v>
      </c>
      <c r="G7112" s="367" t="s">
        <v>5333</v>
      </c>
      <c r="H7112" s="400" t="s">
        <v>5108</v>
      </c>
    </row>
    <row r="7113" spans="2:8" s="41" customFormat="1">
      <c r="B7113" s="403" t="s">
        <v>15067</v>
      </c>
      <c r="C7113" s="404" t="s">
        <v>15068</v>
      </c>
      <c r="D7113" s="404" t="s">
        <v>15051</v>
      </c>
      <c r="E7113" s="404" t="s">
        <v>15052</v>
      </c>
      <c r="F7113" s="404" t="s">
        <v>14378</v>
      </c>
      <c r="G7113" s="367" t="s">
        <v>5333</v>
      </c>
      <c r="H7113" s="400" t="s">
        <v>5108</v>
      </c>
    </row>
    <row r="7114" spans="2:8" s="41" customFormat="1">
      <c r="B7114" s="403" t="s">
        <v>15069</v>
      </c>
      <c r="C7114" s="404" t="s">
        <v>15070</v>
      </c>
      <c r="D7114" s="404" t="s">
        <v>15051</v>
      </c>
      <c r="E7114" s="404" t="s">
        <v>15052</v>
      </c>
      <c r="F7114" s="404" t="s">
        <v>14378</v>
      </c>
      <c r="G7114" s="367" t="s">
        <v>5333</v>
      </c>
      <c r="H7114" s="400" t="s">
        <v>5108</v>
      </c>
    </row>
    <row r="7115" spans="2:8" s="41" customFormat="1">
      <c r="B7115" s="403" t="s">
        <v>15071</v>
      </c>
      <c r="C7115" s="404" t="s">
        <v>15072</v>
      </c>
      <c r="D7115" s="404" t="s">
        <v>15051</v>
      </c>
      <c r="E7115" s="404" t="s">
        <v>15052</v>
      </c>
      <c r="F7115" s="404" t="s">
        <v>14378</v>
      </c>
      <c r="G7115" s="367" t="s">
        <v>5333</v>
      </c>
      <c r="H7115" s="400" t="s">
        <v>5108</v>
      </c>
    </row>
    <row r="7116" spans="2:8" s="41" customFormat="1">
      <c r="B7116" s="403" t="s">
        <v>15073</v>
      </c>
      <c r="C7116" s="404" t="s">
        <v>15074</v>
      </c>
      <c r="D7116" s="404" t="s">
        <v>15051</v>
      </c>
      <c r="E7116" s="404" t="s">
        <v>15052</v>
      </c>
      <c r="F7116" s="404" t="s">
        <v>14378</v>
      </c>
      <c r="G7116" s="367" t="s">
        <v>5333</v>
      </c>
      <c r="H7116" s="400" t="s">
        <v>5108</v>
      </c>
    </row>
    <row r="7117" spans="2:8" s="41" customFormat="1">
      <c r="B7117" s="403" t="s">
        <v>15075</v>
      </c>
      <c r="C7117" s="404" t="s">
        <v>15076</v>
      </c>
      <c r="D7117" s="404" t="s">
        <v>15051</v>
      </c>
      <c r="E7117" s="404" t="s">
        <v>15052</v>
      </c>
      <c r="F7117" s="404" t="s">
        <v>14378</v>
      </c>
      <c r="G7117" s="367" t="s">
        <v>5333</v>
      </c>
      <c r="H7117" s="400" t="s">
        <v>5108</v>
      </c>
    </row>
    <row r="7118" spans="2:8" s="41" customFormat="1">
      <c r="B7118" s="403" t="s">
        <v>15077</v>
      </c>
      <c r="C7118" s="404" t="s">
        <v>15078</v>
      </c>
      <c r="D7118" s="404" t="s">
        <v>14637</v>
      </c>
      <c r="E7118" s="404" t="s">
        <v>14638</v>
      </c>
      <c r="F7118" s="404" t="s">
        <v>14378</v>
      </c>
      <c r="G7118" s="367" t="s">
        <v>5185</v>
      </c>
      <c r="H7118" s="400" t="s">
        <v>5186</v>
      </c>
    </row>
    <row r="7119" spans="2:8" s="41" customFormat="1">
      <c r="B7119" s="403" t="s">
        <v>15079</v>
      </c>
      <c r="C7119" s="404" t="s">
        <v>15080</v>
      </c>
      <c r="D7119" s="404" t="s">
        <v>14637</v>
      </c>
      <c r="E7119" s="404" t="s">
        <v>14638</v>
      </c>
      <c r="F7119" s="404" t="s">
        <v>14378</v>
      </c>
      <c r="G7119" s="367" t="s">
        <v>5185</v>
      </c>
      <c r="H7119" s="400" t="s">
        <v>5186</v>
      </c>
    </row>
    <row r="7120" spans="2:8" s="41" customFormat="1">
      <c r="B7120" s="403" t="s">
        <v>15081</v>
      </c>
      <c r="C7120" s="404" t="s">
        <v>15082</v>
      </c>
      <c r="D7120" s="404" t="s">
        <v>14637</v>
      </c>
      <c r="E7120" s="404" t="s">
        <v>14638</v>
      </c>
      <c r="F7120" s="404" t="s">
        <v>14378</v>
      </c>
      <c r="G7120" s="367" t="s">
        <v>5185</v>
      </c>
      <c r="H7120" s="400" t="s">
        <v>5186</v>
      </c>
    </row>
    <row r="7121" spans="2:8" s="41" customFormat="1">
      <c r="B7121" s="403" t="s">
        <v>15083</v>
      </c>
      <c r="C7121" s="404" t="s">
        <v>15084</v>
      </c>
      <c r="D7121" s="404" t="s">
        <v>14637</v>
      </c>
      <c r="E7121" s="404" t="s">
        <v>14638</v>
      </c>
      <c r="F7121" s="404" t="s">
        <v>14378</v>
      </c>
      <c r="G7121" s="367" t="s">
        <v>5185</v>
      </c>
      <c r="H7121" s="400" t="s">
        <v>5186</v>
      </c>
    </row>
    <row r="7122" spans="2:8" s="41" customFormat="1">
      <c r="B7122" s="403" t="s">
        <v>15085</v>
      </c>
      <c r="C7122" s="404" t="s">
        <v>15086</v>
      </c>
      <c r="D7122" s="404" t="s">
        <v>14637</v>
      </c>
      <c r="E7122" s="404" t="s">
        <v>14638</v>
      </c>
      <c r="F7122" s="404" t="s">
        <v>14378</v>
      </c>
      <c r="G7122" s="367" t="s">
        <v>5185</v>
      </c>
      <c r="H7122" s="400" t="s">
        <v>5186</v>
      </c>
    </row>
    <row r="7123" spans="2:8" s="41" customFormat="1">
      <c r="B7123" s="403" t="s">
        <v>15087</v>
      </c>
      <c r="C7123" s="404" t="s">
        <v>15088</v>
      </c>
      <c r="D7123" s="404" t="s">
        <v>14637</v>
      </c>
      <c r="E7123" s="404" t="s">
        <v>14638</v>
      </c>
      <c r="F7123" s="404" t="s">
        <v>14378</v>
      </c>
      <c r="G7123" s="367" t="s">
        <v>5185</v>
      </c>
      <c r="H7123" s="400" t="s">
        <v>5186</v>
      </c>
    </row>
    <row r="7124" spans="2:8" s="41" customFormat="1">
      <c r="B7124" s="403" t="s">
        <v>15089</v>
      </c>
      <c r="C7124" s="404" t="s">
        <v>15090</v>
      </c>
      <c r="D7124" s="404" t="s">
        <v>14637</v>
      </c>
      <c r="E7124" s="404" t="s">
        <v>14638</v>
      </c>
      <c r="F7124" s="404" t="s">
        <v>14378</v>
      </c>
      <c r="G7124" s="367" t="s">
        <v>5185</v>
      </c>
      <c r="H7124" s="400" t="s">
        <v>5186</v>
      </c>
    </row>
    <row r="7125" spans="2:8" s="41" customFormat="1">
      <c r="B7125" s="403" t="s">
        <v>15091</v>
      </c>
      <c r="C7125" s="404" t="s">
        <v>15092</v>
      </c>
      <c r="D7125" s="404" t="s">
        <v>14637</v>
      </c>
      <c r="E7125" s="404" t="s">
        <v>14638</v>
      </c>
      <c r="F7125" s="404" t="s">
        <v>14378</v>
      </c>
      <c r="G7125" s="367" t="s">
        <v>5185</v>
      </c>
      <c r="H7125" s="400" t="s">
        <v>5186</v>
      </c>
    </row>
    <row r="7126" spans="2:8" s="41" customFormat="1">
      <c r="B7126" s="403" t="s">
        <v>15093</v>
      </c>
      <c r="C7126" s="404" t="s">
        <v>15094</v>
      </c>
      <c r="D7126" s="404" t="s">
        <v>14637</v>
      </c>
      <c r="E7126" s="404" t="s">
        <v>14638</v>
      </c>
      <c r="F7126" s="404" t="s">
        <v>14378</v>
      </c>
      <c r="G7126" s="367" t="s">
        <v>5185</v>
      </c>
      <c r="H7126" s="400" t="s">
        <v>5186</v>
      </c>
    </row>
    <row r="7127" spans="2:8" s="41" customFormat="1">
      <c r="B7127" s="403" t="s">
        <v>15095</v>
      </c>
      <c r="C7127" s="404" t="s">
        <v>15096</v>
      </c>
      <c r="D7127" s="404" t="s">
        <v>14597</v>
      </c>
      <c r="E7127" s="404" t="s">
        <v>14598</v>
      </c>
      <c r="F7127" s="404" t="s">
        <v>14378</v>
      </c>
      <c r="G7127" s="367" t="s">
        <v>5185</v>
      </c>
      <c r="H7127" s="400" t="s">
        <v>5186</v>
      </c>
    </row>
    <row r="7128" spans="2:8" s="41" customFormat="1">
      <c r="B7128" s="403" t="s">
        <v>15097</v>
      </c>
      <c r="C7128" s="404" t="s">
        <v>15098</v>
      </c>
      <c r="D7128" s="404" t="s">
        <v>14597</v>
      </c>
      <c r="E7128" s="404" t="s">
        <v>14598</v>
      </c>
      <c r="F7128" s="404" t="s">
        <v>14378</v>
      </c>
      <c r="G7128" s="367" t="s">
        <v>5185</v>
      </c>
      <c r="H7128" s="400" t="s">
        <v>5186</v>
      </c>
    </row>
    <row r="7129" spans="2:8" s="41" customFormat="1">
      <c r="B7129" s="403" t="s">
        <v>15099</v>
      </c>
      <c r="C7129" s="404" t="s">
        <v>15100</v>
      </c>
      <c r="D7129" s="404" t="s">
        <v>14597</v>
      </c>
      <c r="E7129" s="404" t="s">
        <v>14598</v>
      </c>
      <c r="F7129" s="404" t="s">
        <v>14378</v>
      </c>
      <c r="G7129" s="367" t="s">
        <v>5185</v>
      </c>
      <c r="H7129" s="400" t="s">
        <v>5186</v>
      </c>
    </row>
    <row r="7130" spans="2:8" s="41" customFormat="1">
      <c r="B7130" s="403" t="s">
        <v>15101</v>
      </c>
      <c r="C7130" s="404" t="s">
        <v>15102</v>
      </c>
      <c r="D7130" s="404" t="s">
        <v>14597</v>
      </c>
      <c r="E7130" s="404" t="s">
        <v>14598</v>
      </c>
      <c r="F7130" s="404" t="s">
        <v>14378</v>
      </c>
      <c r="G7130" s="367" t="s">
        <v>5185</v>
      </c>
      <c r="H7130" s="400" t="s">
        <v>5186</v>
      </c>
    </row>
    <row r="7131" spans="2:8" s="41" customFormat="1">
      <c r="B7131" s="403" t="s">
        <v>15103</v>
      </c>
      <c r="C7131" s="404" t="s">
        <v>15104</v>
      </c>
      <c r="D7131" s="404" t="s">
        <v>14597</v>
      </c>
      <c r="E7131" s="404" t="s">
        <v>14598</v>
      </c>
      <c r="F7131" s="404" t="s">
        <v>14378</v>
      </c>
      <c r="G7131" s="367" t="s">
        <v>5185</v>
      </c>
      <c r="H7131" s="400" t="s">
        <v>5186</v>
      </c>
    </row>
    <row r="7132" spans="2:8" s="41" customFormat="1">
      <c r="B7132" s="403" t="s">
        <v>15105</v>
      </c>
      <c r="C7132" s="404" t="s">
        <v>15106</v>
      </c>
      <c r="D7132" s="404" t="s">
        <v>14597</v>
      </c>
      <c r="E7132" s="404" t="s">
        <v>14598</v>
      </c>
      <c r="F7132" s="404" t="s">
        <v>14378</v>
      </c>
      <c r="G7132" s="367" t="s">
        <v>5182</v>
      </c>
      <c r="H7132" s="400" t="s">
        <v>5108</v>
      </c>
    </row>
    <row r="7133" spans="2:8" s="41" customFormat="1">
      <c r="B7133" s="403" t="s">
        <v>15107</v>
      </c>
      <c r="C7133" s="404" t="s">
        <v>15108</v>
      </c>
      <c r="D7133" s="404" t="s">
        <v>14597</v>
      </c>
      <c r="E7133" s="404" t="s">
        <v>14598</v>
      </c>
      <c r="F7133" s="404" t="s">
        <v>14378</v>
      </c>
      <c r="G7133" s="367" t="s">
        <v>5185</v>
      </c>
      <c r="H7133" s="400" t="s">
        <v>5186</v>
      </c>
    </row>
    <row r="7134" spans="2:8" s="41" customFormat="1">
      <c r="B7134" s="403" t="s">
        <v>15109</v>
      </c>
      <c r="C7134" s="404" t="s">
        <v>15110</v>
      </c>
      <c r="D7134" s="404" t="s">
        <v>14597</v>
      </c>
      <c r="E7134" s="404" t="s">
        <v>14598</v>
      </c>
      <c r="F7134" s="404" t="s">
        <v>14378</v>
      </c>
      <c r="G7134" s="367" t="s">
        <v>5182</v>
      </c>
      <c r="H7134" s="400" t="s">
        <v>5108</v>
      </c>
    </row>
    <row r="7135" spans="2:8" s="41" customFormat="1">
      <c r="B7135" s="403" t="s">
        <v>15111</v>
      </c>
      <c r="C7135" s="404" t="s">
        <v>15112</v>
      </c>
      <c r="D7135" s="404" t="s">
        <v>14597</v>
      </c>
      <c r="E7135" s="404" t="s">
        <v>14598</v>
      </c>
      <c r="F7135" s="404" t="s">
        <v>14378</v>
      </c>
      <c r="G7135" s="367" t="s">
        <v>5185</v>
      </c>
      <c r="H7135" s="400" t="s">
        <v>5186</v>
      </c>
    </row>
    <row r="7136" spans="2:8" s="41" customFormat="1">
      <c r="B7136" s="403" t="s">
        <v>15113</v>
      </c>
      <c r="C7136" s="404" t="s">
        <v>15114</v>
      </c>
      <c r="D7136" s="404" t="s">
        <v>14597</v>
      </c>
      <c r="E7136" s="404" t="s">
        <v>14598</v>
      </c>
      <c r="F7136" s="404" t="s">
        <v>14378</v>
      </c>
      <c r="G7136" s="367" t="s">
        <v>5185</v>
      </c>
      <c r="H7136" s="400" t="s">
        <v>5186</v>
      </c>
    </row>
    <row r="7137" spans="2:8" s="41" customFormat="1">
      <c r="B7137" s="403" t="s">
        <v>15115</v>
      </c>
      <c r="C7137" s="404" t="s">
        <v>15116</v>
      </c>
      <c r="D7137" s="404" t="s">
        <v>14597</v>
      </c>
      <c r="E7137" s="404" t="s">
        <v>14598</v>
      </c>
      <c r="F7137" s="404" t="s">
        <v>14378</v>
      </c>
      <c r="G7137" s="367" t="s">
        <v>5182</v>
      </c>
      <c r="H7137" s="400" t="s">
        <v>5108</v>
      </c>
    </row>
    <row r="7138" spans="2:8" s="41" customFormat="1">
      <c r="B7138" s="403" t="s">
        <v>15117</v>
      </c>
      <c r="C7138" s="404" t="s">
        <v>15118</v>
      </c>
      <c r="D7138" s="404" t="s">
        <v>14491</v>
      </c>
      <c r="E7138" s="404" t="s">
        <v>14492</v>
      </c>
      <c r="F7138" s="404" t="s">
        <v>14378</v>
      </c>
      <c r="G7138" s="367" t="s">
        <v>5185</v>
      </c>
      <c r="H7138" s="400" t="s">
        <v>5186</v>
      </c>
    </row>
    <row r="7139" spans="2:8" s="41" customFormat="1">
      <c r="B7139" s="403" t="s">
        <v>15119</v>
      </c>
      <c r="C7139" s="404" t="s">
        <v>15120</v>
      </c>
      <c r="D7139" s="404" t="s">
        <v>14491</v>
      </c>
      <c r="E7139" s="404" t="s">
        <v>14492</v>
      </c>
      <c r="F7139" s="404" t="s">
        <v>14378</v>
      </c>
      <c r="G7139" s="367" t="s">
        <v>5185</v>
      </c>
      <c r="H7139" s="400" t="s">
        <v>5186</v>
      </c>
    </row>
    <row r="7140" spans="2:8" s="41" customFormat="1">
      <c r="B7140" s="403" t="s">
        <v>15121</v>
      </c>
      <c r="C7140" s="404" t="s">
        <v>15122</v>
      </c>
      <c r="D7140" s="404" t="s">
        <v>14491</v>
      </c>
      <c r="E7140" s="404" t="s">
        <v>14492</v>
      </c>
      <c r="F7140" s="404" t="s">
        <v>14378</v>
      </c>
      <c r="G7140" s="367" t="s">
        <v>5185</v>
      </c>
      <c r="H7140" s="400" t="s">
        <v>5186</v>
      </c>
    </row>
    <row r="7141" spans="2:8" s="41" customFormat="1">
      <c r="B7141" s="403" t="s">
        <v>15123</v>
      </c>
      <c r="C7141" s="404" t="s">
        <v>15124</v>
      </c>
      <c r="D7141" s="404" t="s">
        <v>14491</v>
      </c>
      <c r="E7141" s="404" t="s">
        <v>14492</v>
      </c>
      <c r="F7141" s="404" t="s">
        <v>14378</v>
      </c>
      <c r="G7141" s="367" t="s">
        <v>5185</v>
      </c>
      <c r="H7141" s="400" t="s">
        <v>5186</v>
      </c>
    </row>
    <row r="7142" spans="2:8" s="41" customFormat="1">
      <c r="B7142" s="403" t="s">
        <v>15125</v>
      </c>
      <c r="C7142" s="404" t="s">
        <v>15126</v>
      </c>
      <c r="D7142" s="404" t="s">
        <v>14491</v>
      </c>
      <c r="E7142" s="404" t="s">
        <v>14492</v>
      </c>
      <c r="F7142" s="404" t="s">
        <v>14378</v>
      </c>
      <c r="G7142" s="367" t="s">
        <v>5185</v>
      </c>
      <c r="H7142" s="400" t="s">
        <v>5186</v>
      </c>
    </row>
    <row r="7143" spans="2:8" s="41" customFormat="1">
      <c r="B7143" s="403" t="s">
        <v>15127</v>
      </c>
      <c r="C7143" s="404" t="s">
        <v>15128</v>
      </c>
      <c r="D7143" s="404" t="s">
        <v>14491</v>
      </c>
      <c r="E7143" s="404" t="s">
        <v>14492</v>
      </c>
      <c r="F7143" s="404" t="s">
        <v>14378</v>
      </c>
      <c r="G7143" s="367" t="s">
        <v>5185</v>
      </c>
      <c r="H7143" s="400" t="s">
        <v>5186</v>
      </c>
    </row>
    <row r="7144" spans="2:8" s="41" customFormat="1">
      <c r="B7144" s="403" t="s">
        <v>15129</v>
      </c>
      <c r="C7144" s="404" t="s">
        <v>15130</v>
      </c>
      <c r="D7144" s="404" t="s">
        <v>14761</v>
      </c>
      <c r="E7144" s="404" t="s">
        <v>14762</v>
      </c>
      <c r="F7144" s="404" t="s">
        <v>14378</v>
      </c>
      <c r="G7144" s="367" t="s">
        <v>2097</v>
      </c>
      <c r="H7144" s="400" t="s">
        <v>2098</v>
      </c>
    </row>
    <row r="7145" spans="2:8" s="41" customFormat="1">
      <c r="B7145" s="403" t="s">
        <v>15131</v>
      </c>
      <c r="C7145" s="404" t="s">
        <v>15132</v>
      </c>
      <c r="D7145" s="404" t="s">
        <v>14761</v>
      </c>
      <c r="E7145" s="404" t="s">
        <v>14762</v>
      </c>
      <c r="F7145" s="404" t="s">
        <v>14378</v>
      </c>
      <c r="G7145" s="367" t="s">
        <v>2097</v>
      </c>
      <c r="H7145" s="400" t="s">
        <v>2098</v>
      </c>
    </row>
    <row r="7146" spans="2:8" s="41" customFormat="1">
      <c r="B7146" s="403" t="s">
        <v>15133</v>
      </c>
      <c r="C7146" s="404" t="s">
        <v>15134</v>
      </c>
      <c r="D7146" s="404" t="s">
        <v>14761</v>
      </c>
      <c r="E7146" s="404" t="s">
        <v>14762</v>
      </c>
      <c r="F7146" s="404" t="s">
        <v>14378</v>
      </c>
      <c r="G7146" s="367" t="s">
        <v>2097</v>
      </c>
      <c r="H7146" s="400" t="s">
        <v>2098</v>
      </c>
    </row>
    <row r="7147" spans="2:8" s="41" customFormat="1">
      <c r="B7147" s="403" t="s">
        <v>15135</v>
      </c>
      <c r="C7147" s="404" t="s">
        <v>15136</v>
      </c>
      <c r="D7147" s="404" t="s">
        <v>14761</v>
      </c>
      <c r="E7147" s="404" t="s">
        <v>14762</v>
      </c>
      <c r="F7147" s="404" t="s">
        <v>14378</v>
      </c>
      <c r="G7147" s="367" t="s">
        <v>2097</v>
      </c>
      <c r="H7147" s="400" t="s">
        <v>2098</v>
      </c>
    </row>
    <row r="7148" spans="2:8" s="41" customFormat="1">
      <c r="B7148" s="403" t="s">
        <v>15137</v>
      </c>
      <c r="C7148" s="404" t="s">
        <v>15138</v>
      </c>
      <c r="D7148" s="404" t="s">
        <v>14761</v>
      </c>
      <c r="E7148" s="404" t="s">
        <v>14762</v>
      </c>
      <c r="F7148" s="404" t="s">
        <v>14378</v>
      </c>
      <c r="G7148" s="367" t="s">
        <v>2097</v>
      </c>
      <c r="H7148" s="400" t="s">
        <v>2098</v>
      </c>
    </row>
    <row r="7149" spans="2:8" s="41" customFormat="1">
      <c r="B7149" s="403" t="s">
        <v>15139</v>
      </c>
      <c r="C7149" s="404" t="s">
        <v>15140</v>
      </c>
      <c r="D7149" s="404" t="s">
        <v>14749</v>
      </c>
      <c r="E7149" s="404" t="s">
        <v>14750</v>
      </c>
      <c r="F7149" s="404" t="s">
        <v>14378</v>
      </c>
      <c r="G7149" s="367" t="s">
        <v>5185</v>
      </c>
      <c r="H7149" s="400" t="s">
        <v>5186</v>
      </c>
    </row>
    <row r="7150" spans="2:8" s="41" customFormat="1">
      <c r="B7150" s="403" t="s">
        <v>15141</v>
      </c>
      <c r="C7150" s="404" t="s">
        <v>15142</v>
      </c>
      <c r="D7150" s="404" t="s">
        <v>14749</v>
      </c>
      <c r="E7150" s="404" t="s">
        <v>14750</v>
      </c>
      <c r="F7150" s="404" t="s">
        <v>14378</v>
      </c>
      <c r="G7150" s="367" t="s">
        <v>5185</v>
      </c>
      <c r="H7150" s="400" t="s">
        <v>5186</v>
      </c>
    </row>
    <row r="7151" spans="2:8" s="41" customFormat="1">
      <c r="B7151" s="403" t="s">
        <v>15143</v>
      </c>
      <c r="C7151" s="404" t="s">
        <v>15144</v>
      </c>
      <c r="D7151" s="404" t="s">
        <v>14749</v>
      </c>
      <c r="E7151" s="404" t="s">
        <v>14750</v>
      </c>
      <c r="F7151" s="404" t="s">
        <v>14378</v>
      </c>
      <c r="G7151" s="367" t="s">
        <v>5185</v>
      </c>
      <c r="H7151" s="400" t="s">
        <v>5186</v>
      </c>
    </row>
    <row r="7152" spans="2:8" s="41" customFormat="1">
      <c r="B7152" s="403" t="s">
        <v>15145</v>
      </c>
      <c r="C7152" s="404" t="s">
        <v>15146</v>
      </c>
      <c r="D7152" s="404" t="s">
        <v>14749</v>
      </c>
      <c r="E7152" s="404" t="s">
        <v>14750</v>
      </c>
      <c r="F7152" s="404" t="s">
        <v>14378</v>
      </c>
      <c r="G7152" s="367" t="s">
        <v>5185</v>
      </c>
      <c r="H7152" s="400" t="s">
        <v>5186</v>
      </c>
    </row>
    <row r="7153" spans="2:8" s="41" customFormat="1">
      <c r="B7153" s="403" t="s">
        <v>15147</v>
      </c>
      <c r="C7153" s="404" t="s">
        <v>15148</v>
      </c>
      <c r="D7153" s="404" t="s">
        <v>14749</v>
      </c>
      <c r="E7153" s="404" t="s">
        <v>14750</v>
      </c>
      <c r="F7153" s="404" t="s">
        <v>14378</v>
      </c>
      <c r="G7153" s="367" t="s">
        <v>5185</v>
      </c>
      <c r="H7153" s="400" t="s">
        <v>5186</v>
      </c>
    </row>
    <row r="7154" spans="2:8" s="41" customFormat="1">
      <c r="B7154" s="403" t="s">
        <v>15149</v>
      </c>
      <c r="C7154" s="404" t="s">
        <v>15150</v>
      </c>
      <c r="D7154" s="404" t="s">
        <v>14797</v>
      </c>
      <c r="E7154" s="404" t="s">
        <v>14798</v>
      </c>
      <c r="F7154" s="404" t="s">
        <v>14378</v>
      </c>
      <c r="G7154" s="367" t="s">
        <v>5107</v>
      </c>
      <c r="H7154" s="400" t="s">
        <v>5108</v>
      </c>
    </row>
    <row r="7155" spans="2:8" s="41" customFormat="1">
      <c r="B7155" s="403" t="s">
        <v>15151</v>
      </c>
      <c r="C7155" s="404" t="s">
        <v>15152</v>
      </c>
      <c r="D7155" s="404" t="s">
        <v>14797</v>
      </c>
      <c r="E7155" s="404" t="s">
        <v>14798</v>
      </c>
      <c r="F7155" s="404" t="s">
        <v>14378</v>
      </c>
      <c r="G7155" s="367" t="s">
        <v>5107</v>
      </c>
      <c r="H7155" s="400" t="s">
        <v>5108</v>
      </c>
    </row>
    <row r="7156" spans="2:8" s="41" customFormat="1">
      <c r="B7156" s="403" t="s">
        <v>15153</v>
      </c>
      <c r="C7156" s="404" t="s">
        <v>15154</v>
      </c>
      <c r="D7156" s="404" t="s">
        <v>14797</v>
      </c>
      <c r="E7156" s="404" t="s">
        <v>14798</v>
      </c>
      <c r="F7156" s="404" t="s">
        <v>14378</v>
      </c>
      <c r="G7156" s="367" t="s">
        <v>5107</v>
      </c>
      <c r="H7156" s="400" t="s">
        <v>5108</v>
      </c>
    </row>
    <row r="7157" spans="2:8" s="41" customFormat="1">
      <c r="B7157" s="403" t="s">
        <v>15155</v>
      </c>
      <c r="C7157" s="404" t="s">
        <v>15156</v>
      </c>
      <c r="D7157" s="404" t="s">
        <v>14797</v>
      </c>
      <c r="E7157" s="404" t="s">
        <v>14798</v>
      </c>
      <c r="F7157" s="404" t="s">
        <v>14378</v>
      </c>
      <c r="G7157" s="367" t="s">
        <v>5107</v>
      </c>
      <c r="H7157" s="400" t="s">
        <v>5108</v>
      </c>
    </row>
    <row r="7158" spans="2:8" s="41" customFormat="1">
      <c r="B7158" s="403" t="s">
        <v>15157</v>
      </c>
      <c r="C7158" s="404" t="s">
        <v>15158</v>
      </c>
      <c r="D7158" s="404" t="s">
        <v>14445</v>
      </c>
      <c r="E7158" s="404" t="s">
        <v>14446</v>
      </c>
      <c r="F7158" s="404" t="s">
        <v>14378</v>
      </c>
      <c r="G7158" s="367" t="s">
        <v>5185</v>
      </c>
      <c r="H7158" s="400" t="s">
        <v>5186</v>
      </c>
    </row>
    <row r="7159" spans="2:8" s="41" customFormat="1">
      <c r="B7159" s="403" t="s">
        <v>15159</v>
      </c>
      <c r="C7159" s="404" t="s">
        <v>15160</v>
      </c>
      <c r="D7159" s="404" t="s">
        <v>14445</v>
      </c>
      <c r="E7159" s="404" t="s">
        <v>14446</v>
      </c>
      <c r="F7159" s="404" t="s">
        <v>14378</v>
      </c>
      <c r="G7159" s="367" t="s">
        <v>5185</v>
      </c>
      <c r="H7159" s="400" t="s">
        <v>5186</v>
      </c>
    </row>
    <row r="7160" spans="2:8" s="41" customFormat="1">
      <c r="B7160" s="403" t="s">
        <v>15161</v>
      </c>
      <c r="C7160" s="404" t="s">
        <v>15162</v>
      </c>
      <c r="D7160" s="404" t="s">
        <v>14445</v>
      </c>
      <c r="E7160" s="404" t="s">
        <v>14446</v>
      </c>
      <c r="F7160" s="404" t="s">
        <v>14378</v>
      </c>
      <c r="G7160" s="367" t="s">
        <v>5185</v>
      </c>
      <c r="H7160" s="400" t="s">
        <v>5186</v>
      </c>
    </row>
    <row r="7161" spans="2:8" s="41" customFormat="1">
      <c r="B7161" s="403" t="s">
        <v>15163</v>
      </c>
      <c r="C7161" s="404" t="s">
        <v>15164</v>
      </c>
      <c r="D7161" s="404" t="s">
        <v>14797</v>
      </c>
      <c r="E7161" s="404" t="s">
        <v>14798</v>
      </c>
      <c r="F7161" s="404" t="s">
        <v>14378</v>
      </c>
      <c r="G7161" s="367" t="s">
        <v>2217</v>
      </c>
      <c r="H7161" s="400" t="s">
        <v>2098</v>
      </c>
    </row>
    <row r="7162" spans="2:8" s="41" customFormat="1">
      <c r="B7162" s="403" t="s">
        <v>15165</v>
      </c>
      <c r="C7162" s="404" t="s">
        <v>15166</v>
      </c>
      <c r="D7162" s="404" t="s">
        <v>14797</v>
      </c>
      <c r="E7162" s="404" t="s">
        <v>14798</v>
      </c>
      <c r="F7162" s="404" t="s">
        <v>14378</v>
      </c>
      <c r="G7162" s="367" t="s">
        <v>2217</v>
      </c>
      <c r="H7162" s="400" t="s">
        <v>2098</v>
      </c>
    </row>
    <row r="7163" spans="2:8" s="41" customFormat="1">
      <c r="B7163" s="403" t="s">
        <v>15167</v>
      </c>
      <c r="C7163" s="404" t="s">
        <v>15168</v>
      </c>
      <c r="D7163" s="404" t="s">
        <v>14797</v>
      </c>
      <c r="E7163" s="404" t="s">
        <v>14798</v>
      </c>
      <c r="F7163" s="404" t="s">
        <v>14378</v>
      </c>
      <c r="G7163" s="367" t="s">
        <v>2217</v>
      </c>
      <c r="H7163" s="400" t="s">
        <v>2098</v>
      </c>
    </row>
    <row r="7164" spans="2:8" s="41" customFormat="1">
      <c r="B7164" s="403" t="s">
        <v>15169</v>
      </c>
      <c r="C7164" s="404" t="s">
        <v>15170</v>
      </c>
      <c r="D7164" s="404" t="s">
        <v>14797</v>
      </c>
      <c r="E7164" s="404" t="s">
        <v>14798</v>
      </c>
      <c r="F7164" s="404" t="s">
        <v>14378</v>
      </c>
      <c r="G7164" s="367" t="s">
        <v>2217</v>
      </c>
      <c r="H7164" s="400" t="s">
        <v>2098</v>
      </c>
    </row>
    <row r="7165" spans="2:8" s="41" customFormat="1">
      <c r="B7165" s="403" t="s">
        <v>15171</v>
      </c>
      <c r="C7165" s="404" t="s">
        <v>15172</v>
      </c>
      <c r="D7165" s="404" t="s">
        <v>14719</v>
      </c>
      <c r="E7165" s="404" t="s">
        <v>14720</v>
      </c>
      <c r="F7165" s="404" t="s">
        <v>14378</v>
      </c>
      <c r="G7165" s="367" t="s">
        <v>5182</v>
      </c>
      <c r="H7165" s="400" t="s">
        <v>5108</v>
      </c>
    </row>
    <row r="7166" spans="2:8" s="41" customFormat="1">
      <c r="B7166" s="403" t="s">
        <v>15173</v>
      </c>
      <c r="C7166" s="404" t="s">
        <v>15174</v>
      </c>
      <c r="D7166" s="404" t="s">
        <v>14719</v>
      </c>
      <c r="E7166" s="404" t="s">
        <v>14720</v>
      </c>
      <c r="F7166" s="404" t="s">
        <v>14378</v>
      </c>
      <c r="G7166" s="367" t="s">
        <v>5182</v>
      </c>
      <c r="H7166" s="400" t="s">
        <v>5108</v>
      </c>
    </row>
    <row r="7167" spans="2:8" s="41" customFormat="1">
      <c r="B7167" s="403" t="s">
        <v>15175</v>
      </c>
      <c r="C7167" s="404" t="s">
        <v>15176</v>
      </c>
      <c r="D7167" s="404" t="s">
        <v>14719</v>
      </c>
      <c r="E7167" s="404" t="s">
        <v>14720</v>
      </c>
      <c r="F7167" s="404" t="s">
        <v>14378</v>
      </c>
      <c r="G7167" s="367" t="s">
        <v>5182</v>
      </c>
      <c r="H7167" s="400" t="s">
        <v>5108</v>
      </c>
    </row>
    <row r="7168" spans="2:8" s="41" customFormat="1">
      <c r="B7168" s="403" t="s">
        <v>15177</v>
      </c>
      <c r="C7168" s="404" t="s">
        <v>15178</v>
      </c>
      <c r="D7168" s="404" t="s">
        <v>14719</v>
      </c>
      <c r="E7168" s="404" t="s">
        <v>14720</v>
      </c>
      <c r="F7168" s="404" t="s">
        <v>14378</v>
      </c>
      <c r="G7168" s="367" t="s">
        <v>5185</v>
      </c>
      <c r="H7168" s="400" t="s">
        <v>5186</v>
      </c>
    </row>
    <row r="7169" spans="2:8" s="41" customFormat="1">
      <c r="B7169" s="403" t="s">
        <v>15179</v>
      </c>
      <c r="C7169" s="404" t="s">
        <v>15180</v>
      </c>
      <c r="D7169" s="404" t="s">
        <v>14797</v>
      </c>
      <c r="E7169" s="404" t="s">
        <v>14798</v>
      </c>
      <c r="F7169" s="404" t="s">
        <v>14378</v>
      </c>
      <c r="G7169" s="367" t="s">
        <v>5107</v>
      </c>
      <c r="H7169" s="400" t="s">
        <v>5108</v>
      </c>
    </row>
    <row r="7170" spans="2:8" s="41" customFormat="1">
      <c r="B7170" s="403" t="s">
        <v>15181</v>
      </c>
      <c r="C7170" s="404" t="s">
        <v>15182</v>
      </c>
      <c r="D7170" s="404" t="s">
        <v>14797</v>
      </c>
      <c r="E7170" s="404" t="s">
        <v>14798</v>
      </c>
      <c r="F7170" s="404" t="s">
        <v>14378</v>
      </c>
      <c r="G7170" s="367" t="s">
        <v>5107</v>
      </c>
      <c r="H7170" s="400" t="s">
        <v>5108</v>
      </c>
    </row>
    <row r="7171" spans="2:8" s="41" customFormat="1">
      <c r="B7171" s="403" t="s">
        <v>15183</v>
      </c>
      <c r="C7171" s="404" t="s">
        <v>15184</v>
      </c>
      <c r="D7171" s="404" t="s">
        <v>14797</v>
      </c>
      <c r="E7171" s="404" t="s">
        <v>14798</v>
      </c>
      <c r="F7171" s="404" t="s">
        <v>14378</v>
      </c>
      <c r="G7171" s="367" t="s">
        <v>5107</v>
      </c>
      <c r="H7171" s="400" t="s">
        <v>5108</v>
      </c>
    </row>
    <row r="7172" spans="2:8" s="41" customFormat="1">
      <c r="B7172" s="403" t="s">
        <v>15185</v>
      </c>
      <c r="C7172" s="404" t="s">
        <v>15186</v>
      </c>
      <c r="D7172" s="404" t="s">
        <v>14797</v>
      </c>
      <c r="E7172" s="404" t="s">
        <v>14798</v>
      </c>
      <c r="F7172" s="404" t="s">
        <v>14378</v>
      </c>
      <c r="G7172" s="367" t="s">
        <v>5107</v>
      </c>
      <c r="H7172" s="400" t="s">
        <v>5108</v>
      </c>
    </row>
    <row r="7173" spans="2:8" s="41" customFormat="1">
      <c r="B7173" s="403" t="s">
        <v>15187</v>
      </c>
      <c r="C7173" s="404" t="s">
        <v>15188</v>
      </c>
      <c r="D7173" s="404" t="s">
        <v>14829</v>
      </c>
      <c r="E7173" s="404" t="s">
        <v>14830</v>
      </c>
      <c r="F7173" s="404" t="s">
        <v>14378</v>
      </c>
      <c r="G7173" s="367" t="s">
        <v>5107</v>
      </c>
      <c r="H7173" s="400" t="s">
        <v>5108</v>
      </c>
    </row>
    <row r="7174" spans="2:8" s="41" customFormat="1">
      <c r="B7174" s="403" t="s">
        <v>15189</v>
      </c>
      <c r="C7174" s="404" t="s">
        <v>15190</v>
      </c>
      <c r="D7174" s="404" t="s">
        <v>14829</v>
      </c>
      <c r="E7174" s="404" t="s">
        <v>14830</v>
      </c>
      <c r="F7174" s="404" t="s">
        <v>14378</v>
      </c>
      <c r="G7174" s="367" t="s">
        <v>5107</v>
      </c>
      <c r="H7174" s="400" t="s">
        <v>5108</v>
      </c>
    </row>
    <row r="7175" spans="2:8" s="41" customFormat="1">
      <c r="B7175" s="403" t="s">
        <v>15191</v>
      </c>
      <c r="C7175" s="404" t="s">
        <v>15192</v>
      </c>
      <c r="D7175" s="404" t="s">
        <v>14829</v>
      </c>
      <c r="E7175" s="404" t="s">
        <v>14830</v>
      </c>
      <c r="F7175" s="404" t="s">
        <v>14378</v>
      </c>
      <c r="G7175" s="367" t="s">
        <v>5107</v>
      </c>
      <c r="H7175" s="400" t="s">
        <v>5108</v>
      </c>
    </row>
    <row r="7176" spans="2:8" s="41" customFormat="1">
      <c r="B7176" s="403" t="s">
        <v>15193</v>
      </c>
      <c r="C7176" s="404" t="s">
        <v>15194</v>
      </c>
      <c r="D7176" s="404" t="s">
        <v>14829</v>
      </c>
      <c r="E7176" s="404" t="s">
        <v>14830</v>
      </c>
      <c r="F7176" s="404" t="s">
        <v>14378</v>
      </c>
      <c r="G7176" s="367" t="s">
        <v>5107</v>
      </c>
      <c r="H7176" s="400" t="s">
        <v>5108</v>
      </c>
    </row>
    <row r="7177" spans="2:8" s="41" customFormat="1">
      <c r="B7177" s="403" t="s">
        <v>15195</v>
      </c>
      <c r="C7177" s="404" t="s">
        <v>15196</v>
      </c>
      <c r="D7177" s="404" t="s">
        <v>14829</v>
      </c>
      <c r="E7177" s="404" t="s">
        <v>14830</v>
      </c>
      <c r="F7177" s="404" t="s">
        <v>14378</v>
      </c>
      <c r="G7177" s="367" t="s">
        <v>5185</v>
      </c>
      <c r="H7177" s="400" t="s">
        <v>5186</v>
      </c>
    </row>
    <row r="7178" spans="2:8" s="41" customFormat="1">
      <c r="B7178" s="403" t="s">
        <v>15197</v>
      </c>
      <c r="C7178" s="404" t="s">
        <v>15198</v>
      </c>
      <c r="D7178" s="404" t="s">
        <v>14829</v>
      </c>
      <c r="E7178" s="404" t="s">
        <v>14830</v>
      </c>
      <c r="F7178" s="404" t="s">
        <v>14378</v>
      </c>
      <c r="G7178" s="367" t="s">
        <v>5185</v>
      </c>
      <c r="H7178" s="400" t="s">
        <v>5186</v>
      </c>
    </row>
    <row r="7179" spans="2:8" s="41" customFormat="1">
      <c r="B7179" s="403" t="s">
        <v>15199</v>
      </c>
      <c r="C7179" s="404" t="s">
        <v>15200</v>
      </c>
      <c r="D7179" s="404" t="s">
        <v>14829</v>
      </c>
      <c r="E7179" s="404" t="s">
        <v>14830</v>
      </c>
      <c r="F7179" s="404" t="s">
        <v>14378</v>
      </c>
      <c r="G7179" s="367" t="s">
        <v>5182</v>
      </c>
      <c r="H7179" s="400" t="s">
        <v>5108</v>
      </c>
    </row>
    <row r="7180" spans="2:8" s="41" customFormat="1">
      <c r="B7180" s="403" t="s">
        <v>15201</v>
      </c>
      <c r="C7180" s="404" t="s">
        <v>15202</v>
      </c>
      <c r="D7180" s="404" t="s">
        <v>14829</v>
      </c>
      <c r="E7180" s="404" t="s">
        <v>14830</v>
      </c>
      <c r="F7180" s="404" t="s">
        <v>14378</v>
      </c>
      <c r="G7180" s="367" t="s">
        <v>5185</v>
      </c>
      <c r="H7180" s="400" t="s">
        <v>5186</v>
      </c>
    </row>
    <row r="7181" spans="2:8" s="41" customFormat="1">
      <c r="B7181" s="403" t="s">
        <v>15203</v>
      </c>
      <c r="C7181" s="404" t="s">
        <v>15204</v>
      </c>
      <c r="D7181" s="404" t="s">
        <v>14719</v>
      </c>
      <c r="E7181" s="404" t="s">
        <v>14720</v>
      </c>
      <c r="F7181" s="404" t="s">
        <v>14378</v>
      </c>
      <c r="G7181" s="367" t="s">
        <v>2097</v>
      </c>
      <c r="H7181" s="400" t="s">
        <v>2098</v>
      </c>
    </row>
    <row r="7182" spans="2:8" s="41" customFormat="1">
      <c r="B7182" s="403" t="s">
        <v>15205</v>
      </c>
      <c r="C7182" s="404" t="s">
        <v>15206</v>
      </c>
      <c r="D7182" s="404" t="s">
        <v>14719</v>
      </c>
      <c r="E7182" s="404" t="s">
        <v>14720</v>
      </c>
      <c r="F7182" s="404" t="s">
        <v>14378</v>
      </c>
      <c r="G7182" s="367" t="s">
        <v>2097</v>
      </c>
      <c r="H7182" s="400" t="s">
        <v>2098</v>
      </c>
    </row>
    <row r="7183" spans="2:8" s="41" customFormat="1">
      <c r="B7183" s="403" t="s">
        <v>15207</v>
      </c>
      <c r="C7183" s="404" t="s">
        <v>15208</v>
      </c>
      <c r="D7183" s="404" t="s">
        <v>14719</v>
      </c>
      <c r="E7183" s="404" t="s">
        <v>14720</v>
      </c>
      <c r="F7183" s="404" t="s">
        <v>14378</v>
      </c>
      <c r="G7183" s="367" t="s">
        <v>2097</v>
      </c>
      <c r="H7183" s="400" t="s">
        <v>2098</v>
      </c>
    </row>
    <row r="7184" spans="2:8" s="41" customFormat="1">
      <c r="B7184" s="403" t="s">
        <v>15209</v>
      </c>
      <c r="C7184" s="404" t="s">
        <v>15210</v>
      </c>
      <c r="D7184" s="404" t="s">
        <v>14597</v>
      </c>
      <c r="E7184" s="404" t="s">
        <v>14598</v>
      </c>
      <c r="F7184" s="404" t="s">
        <v>14378</v>
      </c>
      <c r="G7184" s="367" t="s">
        <v>5107</v>
      </c>
      <c r="H7184" s="400" t="s">
        <v>5108</v>
      </c>
    </row>
    <row r="7185" spans="2:8" s="41" customFormat="1">
      <c r="B7185" s="403" t="s">
        <v>15211</v>
      </c>
      <c r="C7185" s="404" t="s">
        <v>15212</v>
      </c>
      <c r="D7185" s="404" t="s">
        <v>14597</v>
      </c>
      <c r="E7185" s="404" t="s">
        <v>14598</v>
      </c>
      <c r="F7185" s="404" t="s">
        <v>14378</v>
      </c>
      <c r="G7185" s="367" t="s">
        <v>5107</v>
      </c>
      <c r="H7185" s="400" t="s">
        <v>5108</v>
      </c>
    </row>
    <row r="7186" spans="2:8" s="41" customFormat="1">
      <c r="B7186" s="403" t="s">
        <v>15213</v>
      </c>
      <c r="C7186" s="404" t="s">
        <v>15214</v>
      </c>
      <c r="D7186" s="404" t="s">
        <v>14597</v>
      </c>
      <c r="E7186" s="404" t="s">
        <v>14598</v>
      </c>
      <c r="F7186" s="404" t="s">
        <v>14378</v>
      </c>
      <c r="G7186" s="367" t="s">
        <v>5107</v>
      </c>
      <c r="H7186" s="400" t="s">
        <v>5108</v>
      </c>
    </row>
    <row r="7187" spans="2:8" s="41" customFormat="1">
      <c r="B7187" s="403" t="s">
        <v>15215</v>
      </c>
      <c r="C7187" s="404" t="s">
        <v>15216</v>
      </c>
      <c r="D7187" s="404" t="s">
        <v>14637</v>
      </c>
      <c r="E7187" s="404" t="s">
        <v>14638</v>
      </c>
      <c r="F7187" s="404" t="s">
        <v>14378</v>
      </c>
      <c r="G7187" s="367" t="s">
        <v>5107</v>
      </c>
      <c r="H7187" s="400" t="s">
        <v>5108</v>
      </c>
    </row>
    <row r="7188" spans="2:8" s="41" customFormat="1">
      <c r="B7188" s="403" t="s">
        <v>15217</v>
      </c>
      <c r="C7188" s="404" t="s">
        <v>15218</v>
      </c>
      <c r="D7188" s="404" t="s">
        <v>14637</v>
      </c>
      <c r="E7188" s="404" t="s">
        <v>14638</v>
      </c>
      <c r="F7188" s="404" t="s">
        <v>14378</v>
      </c>
      <c r="G7188" s="367" t="s">
        <v>5107</v>
      </c>
      <c r="H7188" s="400" t="s">
        <v>5108</v>
      </c>
    </row>
    <row r="7189" spans="2:8" s="41" customFormat="1">
      <c r="B7189" s="403" t="s">
        <v>15219</v>
      </c>
      <c r="C7189" s="404" t="s">
        <v>15220</v>
      </c>
      <c r="D7189" s="404" t="s">
        <v>14637</v>
      </c>
      <c r="E7189" s="404" t="s">
        <v>14638</v>
      </c>
      <c r="F7189" s="404" t="s">
        <v>14378</v>
      </c>
      <c r="G7189" s="367" t="s">
        <v>5107</v>
      </c>
      <c r="H7189" s="400" t="s">
        <v>5108</v>
      </c>
    </row>
    <row r="7190" spans="2:8" s="41" customFormat="1">
      <c r="B7190" s="403" t="s">
        <v>15221</v>
      </c>
      <c r="C7190" s="404" t="s">
        <v>15222</v>
      </c>
      <c r="D7190" s="404" t="s">
        <v>14683</v>
      </c>
      <c r="E7190" s="404" t="s">
        <v>14684</v>
      </c>
      <c r="F7190" s="404" t="s">
        <v>14378</v>
      </c>
      <c r="G7190" s="367" t="s">
        <v>5185</v>
      </c>
      <c r="H7190" s="400" t="s">
        <v>5186</v>
      </c>
    </row>
    <row r="7191" spans="2:8" s="41" customFormat="1">
      <c r="B7191" s="403" t="s">
        <v>15223</v>
      </c>
      <c r="C7191" s="404" t="s">
        <v>15224</v>
      </c>
      <c r="D7191" s="404" t="s">
        <v>14683</v>
      </c>
      <c r="E7191" s="404" t="s">
        <v>14684</v>
      </c>
      <c r="F7191" s="404" t="s">
        <v>14378</v>
      </c>
      <c r="G7191" s="367" t="s">
        <v>5185</v>
      </c>
      <c r="H7191" s="400" t="s">
        <v>5186</v>
      </c>
    </row>
    <row r="7192" spans="2:8" s="41" customFormat="1">
      <c r="B7192" s="403" t="s">
        <v>15225</v>
      </c>
      <c r="C7192" s="404" t="s">
        <v>15226</v>
      </c>
      <c r="D7192" s="404" t="s">
        <v>14683</v>
      </c>
      <c r="E7192" s="404" t="s">
        <v>14684</v>
      </c>
      <c r="F7192" s="404" t="s">
        <v>14378</v>
      </c>
      <c r="G7192" s="367" t="s">
        <v>5185</v>
      </c>
      <c r="H7192" s="400" t="s">
        <v>5186</v>
      </c>
    </row>
    <row r="7193" spans="2:8" s="41" customFormat="1">
      <c r="B7193" s="403" t="s">
        <v>15227</v>
      </c>
      <c r="C7193" s="404" t="s">
        <v>15228</v>
      </c>
      <c r="D7193" s="404" t="s">
        <v>14509</v>
      </c>
      <c r="E7193" s="404" t="s">
        <v>14510</v>
      </c>
      <c r="F7193" s="404" t="s">
        <v>14378</v>
      </c>
      <c r="G7193" s="367" t="s">
        <v>5107</v>
      </c>
      <c r="H7193" s="400" t="s">
        <v>5108</v>
      </c>
    </row>
    <row r="7194" spans="2:8" s="41" customFormat="1">
      <c r="B7194" s="403" t="s">
        <v>15229</v>
      </c>
      <c r="C7194" s="404" t="s">
        <v>15230</v>
      </c>
      <c r="D7194" s="404" t="s">
        <v>14509</v>
      </c>
      <c r="E7194" s="404" t="s">
        <v>14510</v>
      </c>
      <c r="F7194" s="404" t="s">
        <v>14378</v>
      </c>
      <c r="G7194" s="367" t="s">
        <v>5107</v>
      </c>
      <c r="H7194" s="400" t="s">
        <v>5108</v>
      </c>
    </row>
    <row r="7195" spans="2:8" s="41" customFormat="1">
      <c r="B7195" s="403" t="s">
        <v>15231</v>
      </c>
      <c r="C7195" s="404" t="s">
        <v>15232</v>
      </c>
      <c r="D7195" s="404" t="s">
        <v>14659</v>
      </c>
      <c r="E7195" s="404" t="s">
        <v>14660</v>
      </c>
      <c r="F7195" s="404" t="s">
        <v>14378</v>
      </c>
      <c r="G7195" s="367" t="s">
        <v>5107</v>
      </c>
      <c r="H7195" s="400" t="s">
        <v>5108</v>
      </c>
    </row>
    <row r="7196" spans="2:8" s="41" customFormat="1">
      <c r="B7196" s="403" t="s">
        <v>15233</v>
      </c>
      <c r="C7196" s="404" t="s">
        <v>15234</v>
      </c>
      <c r="D7196" s="404" t="s">
        <v>14659</v>
      </c>
      <c r="E7196" s="404" t="s">
        <v>14660</v>
      </c>
      <c r="F7196" s="404" t="s">
        <v>14378</v>
      </c>
      <c r="G7196" s="367" t="s">
        <v>5107</v>
      </c>
      <c r="H7196" s="400" t="s">
        <v>5108</v>
      </c>
    </row>
    <row r="7197" spans="2:8" s="41" customFormat="1">
      <c r="B7197" s="403" t="s">
        <v>15235</v>
      </c>
      <c r="C7197" s="404" t="s">
        <v>15236</v>
      </c>
      <c r="D7197" s="404" t="s">
        <v>14797</v>
      </c>
      <c r="E7197" s="404" t="s">
        <v>14798</v>
      </c>
      <c r="F7197" s="404" t="s">
        <v>14378</v>
      </c>
      <c r="G7197" s="367" t="s">
        <v>5185</v>
      </c>
      <c r="H7197" s="400" t="s">
        <v>5186</v>
      </c>
    </row>
    <row r="7198" spans="2:8" s="41" customFormat="1">
      <c r="B7198" s="403" t="s">
        <v>15237</v>
      </c>
      <c r="C7198" s="404" t="s">
        <v>15238</v>
      </c>
      <c r="D7198" s="404" t="s">
        <v>14797</v>
      </c>
      <c r="E7198" s="404" t="s">
        <v>14798</v>
      </c>
      <c r="F7198" s="404" t="s">
        <v>14378</v>
      </c>
      <c r="G7198" s="367" t="s">
        <v>5185</v>
      </c>
      <c r="H7198" s="400" t="s">
        <v>5186</v>
      </c>
    </row>
    <row r="7199" spans="2:8" s="41" customFormat="1">
      <c r="B7199" s="403" t="s">
        <v>15239</v>
      </c>
      <c r="C7199" s="404" t="s">
        <v>15240</v>
      </c>
      <c r="D7199" s="404" t="s">
        <v>14797</v>
      </c>
      <c r="E7199" s="404" t="s">
        <v>14798</v>
      </c>
      <c r="F7199" s="404" t="s">
        <v>14378</v>
      </c>
      <c r="G7199" s="367" t="s">
        <v>5185</v>
      </c>
      <c r="H7199" s="400" t="s">
        <v>5186</v>
      </c>
    </row>
    <row r="7200" spans="2:8" s="41" customFormat="1">
      <c r="B7200" s="403" t="s">
        <v>15241</v>
      </c>
      <c r="C7200" s="404" t="s">
        <v>15242</v>
      </c>
      <c r="D7200" s="404" t="s">
        <v>14431</v>
      </c>
      <c r="E7200" s="404" t="s">
        <v>14432</v>
      </c>
      <c r="F7200" s="404" t="s">
        <v>14378</v>
      </c>
      <c r="G7200" s="367" t="s">
        <v>5185</v>
      </c>
      <c r="H7200" s="400" t="s">
        <v>5186</v>
      </c>
    </row>
    <row r="7201" spans="2:8" s="41" customFormat="1">
      <c r="B7201" s="403" t="s">
        <v>15243</v>
      </c>
      <c r="C7201" s="404" t="s">
        <v>15244</v>
      </c>
      <c r="D7201" s="404" t="s">
        <v>14431</v>
      </c>
      <c r="E7201" s="404" t="s">
        <v>14432</v>
      </c>
      <c r="F7201" s="404" t="s">
        <v>14378</v>
      </c>
      <c r="G7201" s="367" t="s">
        <v>5185</v>
      </c>
      <c r="H7201" s="400" t="s">
        <v>5186</v>
      </c>
    </row>
    <row r="7202" spans="2:8" s="41" customFormat="1">
      <c r="B7202" s="403" t="s">
        <v>15245</v>
      </c>
      <c r="C7202" s="404" t="s">
        <v>15246</v>
      </c>
      <c r="D7202" s="404" t="s">
        <v>14431</v>
      </c>
      <c r="E7202" s="404" t="s">
        <v>14432</v>
      </c>
      <c r="F7202" s="404" t="s">
        <v>14378</v>
      </c>
      <c r="G7202" s="367" t="s">
        <v>5185</v>
      </c>
      <c r="H7202" s="400" t="s">
        <v>5186</v>
      </c>
    </row>
    <row r="7203" spans="2:8" s="41" customFormat="1">
      <c r="B7203" s="403" t="s">
        <v>15247</v>
      </c>
      <c r="C7203" s="404" t="s">
        <v>15248</v>
      </c>
      <c r="D7203" s="404" t="s">
        <v>14597</v>
      </c>
      <c r="E7203" s="404" t="s">
        <v>14598</v>
      </c>
      <c r="F7203" s="404" t="s">
        <v>14378</v>
      </c>
      <c r="G7203" s="367" t="s">
        <v>5107</v>
      </c>
      <c r="H7203" s="400" t="s">
        <v>5108</v>
      </c>
    </row>
    <row r="7204" spans="2:8" s="41" customFormat="1">
      <c r="B7204" s="403" t="s">
        <v>15249</v>
      </c>
      <c r="C7204" s="404" t="s">
        <v>15250</v>
      </c>
      <c r="D7204" s="404" t="s">
        <v>14597</v>
      </c>
      <c r="E7204" s="404" t="s">
        <v>14598</v>
      </c>
      <c r="F7204" s="404" t="s">
        <v>14378</v>
      </c>
      <c r="G7204" s="367" t="s">
        <v>5107</v>
      </c>
      <c r="H7204" s="400" t="s">
        <v>5108</v>
      </c>
    </row>
    <row r="7205" spans="2:8" s="41" customFormat="1">
      <c r="B7205" s="403" t="s">
        <v>15251</v>
      </c>
      <c r="C7205" s="404" t="s">
        <v>15252</v>
      </c>
      <c r="D7205" s="404" t="s">
        <v>14597</v>
      </c>
      <c r="E7205" s="404" t="s">
        <v>14598</v>
      </c>
      <c r="F7205" s="404" t="s">
        <v>14378</v>
      </c>
      <c r="G7205" s="367" t="s">
        <v>5107</v>
      </c>
      <c r="H7205" s="400" t="s">
        <v>5108</v>
      </c>
    </row>
    <row r="7206" spans="2:8" s="41" customFormat="1">
      <c r="B7206" s="403" t="s">
        <v>15253</v>
      </c>
      <c r="C7206" s="404" t="s">
        <v>15254</v>
      </c>
      <c r="D7206" s="404" t="s">
        <v>14821</v>
      </c>
      <c r="E7206" s="404" t="s">
        <v>14822</v>
      </c>
      <c r="F7206" s="404" t="s">
        <v>14378</v>
      </c>
      <c r="G7206" s="367" t="s">
        <v>5185</v>
      </c>
      <c r="H7206" s="400" t="s">
        <v>5186</v>
      </c>
    </row>
    <row r="7207" spans="2:8" s="41" customFormat="1">
      <c r="B7207" s="403" t="s">
        <v>15255</v>
      </c>
      <c r="C7207" s="404" t="s">
        <v>15256</v>
      </c>
      <c r="D7207" s="404" t="s">
        <v>14417</v>
      </c>
      <c r="E7207" s="404" t="s">
        <v>14418</v>
      </c>
      <c r="F7207" s="404" t="s">
        <v>14378</v>
      </c>
      <c r="G7207" s="367" t="s">
        <v>5185</v>
      </c>
      <c r="H7207" s="400" t="s">
        <v>5186</v>
      </c>
    </row>
    <row r="7208" spans="2:8" s="41" customFormat="1">
      <c r="B7208" s="403" t="s">
        <v>15257</v>
      </c>
      <c r="C7208" s="404" t="s">
        <v>15258</v>
      </c>
      <c r="D7208" s="404" t="s">
        <v>14417</v>
      </c>
      <c r="E7208" s="404" t="s">
        <v>14418</v>
      </c>
      <c r="F7208" s="404" t="s">
        <v>14378</v>
      </c>
      <c r="G7208" s="367" t="s">
        <v>5185</v>
      </c>
      <c r="H7208" s="400" t="s">
        <v>5186</v>
      </c>
    </row>
    <row r="7209" spans="2:8" s="41" customFormat="1">
      <c r="B7209" s="403" t="s">
        <v>15259</v>
      </c>
      <c r="C7209" s="404" t="s">
        <v>15260</v>
      </c>
      <c r="D7209" s="404" t="s">
        <v>14417</v>
      </c>
      <c r="E7209" s="404" t="s">
        <v>14418</v>
      </c>
      <c r="F7209" s="404" t="s">
        <v>14378</v>
      </c>
      <c r="G7209" s="367" t="s">
        <v>5185</v>
      </c>
      <c r="H7209" s="400" t="s">
        <v>5186</v>
      </c>
    </row>
    <row r="7210" spans="2:8" s="41" customFormat="1">
      <c r="B7210" s="403" t="s">
        <v>15261</v>
      </c>
      <c r="C7210" s="404" t="s">
        <v>15262</v>
      </c>
      <c r="D7210" s="404" t="s">
        <v>14597</v>
      </c>
      <c r="E7210" s="404" t="s">
        <v>14598</v>
      </c>
      <c r="F7210" s="404" t="s">
        <v>14378</v>
      </c>
      <c r="G7210" s="367" t="s">
        <v>5107</v>
      </c>
      <c r="H7210" s="400" t="s">
        <v>5108</v>
      </c>
    </row>
    <row r="7211" spans="2:8" s="41" customFormat="1">
      <c r="B7211" s="403" t="s">
        <v>15263</v>
      </c>
      <c r="C7211" s="404" t="s">
        <v>15264</v>
      </c>
      <c r="D7211" s="404" t="s">
        <v>14597</v>
      </c>
      <c r="E7211" s="404" t="s">
        <v>14598</v>
      </c>
      <c r="F7211" s="404" t="s">
        <v>14378</v>
      </c>
      <c r="G7211" s="367" t="s">
        <v>5107</v>
      </c>
      <c r="H7211" s="400" t="s">
        <v>5108</v>
      </c>
    </row>
    <row r="7212" spans="2:8" s="41" customFormat="1">
      <c r="B7212" s="403" t="s">
        <v>15265</v>
      </c>
      <c r="C7212" s="404" t="s">
        <v>15266</v>
      </c>
      <c r="D7212" s="404" t="s">
        <v>14597</v>
      </c>
      <c r="E7212" s="404" t="s">
        <v>14598</v>
      </c>
      <c r="F7212" s="404" t="s">
        <v>14378</v>
      </c>
      <c r="G7212" s="367" t="s">
        <v>5107</v>
      </c>
      <c r="H7212" s="400" t="s">
        <v>5108</v>
      </c>
    </row>
    <row r="7213" spans="2:8" s="41" customFormat="1">
      <c r="B7213" s="403" t="s">
        <v>15267</v>
      </c>
      <c r="C7213" s="404" t="s">
        <v>15268</v>
      </c>
      <c r="D7213" s="404" t="s">
        <v>14509</v>
      </c>
      <c r="E7213" s="404" t="s">
        <v>14510</v>
      </c>
      <c r="F7213" s="404" t="s">
        <v>14378</v>
      </c>
      <c r="G7213" s="367" t="s">
        <v>5185</v>
      </c>
      <c r="H7213" s="400" t="s">
        <v>5186</v>
      </c>
    </row>
    <row r="7214" spans="2:8" s="41" customFormat="1">
      <c r="B7214" s="403" t="s">
        <v>15269</v>
      </c>
      <c r="C7214" s="404" t="s">
        <v>15270</v>
      </c>
      <c r="D7214" s="404" t="s">
        <v>14509</v>
      </c>
      <c r="E7214" s="404" t="s">
        <v>14510</v>
      </c>
      <c r="F7214" s="404" t="s">
        <v>14378</v>
      </c>
      <c r="G7214" s="367" t="s">
        <v>5185</v>
      </c>
      <c r="H7214" s="400" t="s">
        <v>5186</v>
      </c>
    </row>
    <row r="7215" spans="2:8" s="41" customFormat="1">
      <c r="B7215" s="403" t="s">
        <v>15271</v>
      </c>
      <c r="C7215" s="404" t="s">
        <v>15272</v>
      </c>
      <c r="D7215" s="404" t="s">
        <v>14719</v>
      </c>
      <c r="E7215" s="404" t="s">
        <v>14720</v>
      </c>
      <c r="F7215" s="404" t="s">
        <v>14378</v>
      </c>
      <c r="G7215" s="367" t="s">
        <v>2097</v>
      </c>
      <c r="H7215" s="400" t="s">
        <v>2098</v>
      </c>
    </row>
    <row r="7216" spans="2:8" s="41" customFormat="1">
      <c r="B7216" s="403" t="s">
        <v>15273</v>
      </c>
      <c r="C7216" s="404" t="s">
        <v>15274</v>
      </c>
      <c r="D7216" s="404" t="s">
        <v>14545</v>
      </c>
      <c r="E7216" s="404" t="s">
        <v>14546</v>
      </c>
      <c r="F7216" s="404" t="s">
        <v>14378</v>
      </c>
      <c r="G7216" s="367" t="s">
        <v>5185</v>
      </c>
      <c r="H7216" s="400" t="s">
        <v>5186</v>
      </c>
    </row>
    <row r="7217" spans="2:8" s="41" customFormat="1">
      <c r="B7217" s="403" t="s">
        <v>15275</v>
      </c>
      <c r="C7217" s="404" t="s">
        <v>15276</v>
      </c>
      <c r="D7217" s="404" t="s">
        <v>14545</v>
      </c>
      <c r="E7217" s="404" t="s">
        <v>14546</v>
      </c>
      <c r="F7217" s="404" t="s">
        <v>14378</v>
      </c>
      <c r="G7217" s="367" t="s">
        <v>5185</v>
      </c>
      <c r="H7217" s="400" t="s">
        <v>5186</v>
      </c>
    </row>
    <row r="7218" spans="2:8" s="41" customFormat="1">
      <c r="B7218" s="403" t="s">
        <v>15277</v>
      </c>
      <c r="C7218" s="404" t="s">
        <v>15278</v>
      </c>
      <c r="D7218" s="404" t="s">
        <v>14581</v>
      </c>
      <c r="E7218" s="404" t="s">
        <v>14582</v>
      </c>
      <c r="F7218" s="404" t="s">
        <v>14378</v>
      </c>
      <c r="G7218" s="367" t="s">
        <v>5107</v>
      </c>
      <c r="H7218" s="400" t="s">
        <v>5108</v>
      </c>
    </row>
    <row r="7219" spans="2:8" s="41" customFormat="1">
      <c r="B7219" s="403" t="s">
        <v>15279</v>
      </c>
      <c r="C7219" s="404" t="s">
        <v>15280</v>
      </c>
      <c r="D7219" s="404" t="s">
        <v>14581</v>
      </c>
      <c r="E7219" s="404" t="s">
        <v>14582</v>
      </c>
      <c r="F7219" s="404" t="s">
        <v>14378</v>
      </c>
      <c r="G7219" s="367" t="s">
        <v>5107</v>
      </c>
      <c r="H7219" s="400" t="s">
        <v>5108</v>
      </c>
    </row>
    <row r="7220" spans="2:8" s="41" customFormat="1">
      <c r="B7220" s="403" t="s">
        <v>15281</v>
      </c>
      <c r="C7220" s="404" t="s">
        <v>15282</v>
      </c>
      <c r="D7220" s="404" t="s">
        <v>14821</v>
      </c>
      <c r="E7220" s="404" t="s">
        <v>14822</v>
      </c>
      <c r="F7220" s="404" t="s">
        <v>14378</v>
      </c>
      <c r="G7220" s="367" t="s">
        <v>5107</v>
      </c>
      <c r="H7220" s="400" t="s">
        <v>5108</v>
      </c>
    </row>
    <row r="7221" spans="2:8" s="41" customFormat="1">
      <c r="B7221" s="403" t="s">
        <v>15283</v>
      </c>
      <c r="C7221" s="404" t="s">
        <v>15284</v>
      </c>
      <c r="D7221" s="404" t="s">
        <v>14719</v>
      </c>
      <c r="E7221" s="404" t="s">
        <v>14720</v>
      </c>
      <c r="F7221" s="404" t="s">
        <v>14378</v>
      </c>
      <c r="G7221" s="367" t="s">
        <v>2097</v>
      </c>
      <c r="H7221" s="400" t="s">
        <v>2098</v>
      </c>
    </row>
    <row r="7222" spans="2:8" s="41" customFormat="1">
      <c r="B7222" s="403" t="s">
        <v>15285</v>
      </c>
      <c r="C7222" s="404" t="s">
        <v>15286</v>
      </c>
      <c r="D7222" s="404" t="s">
        <v>14719</v>
      </c>
      <c r="E7222" s="404" t="s">
        <v>14720</v>
      </c>
      <c r="F7222" s="404" t="s">
        <v>14378</v>
      </c>
      <c r="G7222" s="367" t="s">
        <v>2097</v>
      </c>
      <c r="H7222" s="400" t="s">
        <v>2098</v>
      </c>
    </row>
    <row r="7223" spans="2:8" s="41" customFormat="1">
      <c r="B7223" s="403" t="s">
        <v>15287</v>
      </c>
      <c r="C7223" s="404" t="s">
        <v>15288</v>
      </c>
      <c r="D7223" s="404" t="s">
        <v>14581</v>
      </c>
      <c r="E7223" s="404" t="s">
        <v>14582</v>
      </c>
      <c r="F7223" s="404" t="s">
        <v>14378</v>
      </c>
      <c r="G7223" s="367" t="s">
        <v>5185</v>
      </c>
      <c r="H7223" s="400" t="s">
        <v>5186</v>
      </c>
    </row>
    <row r="7224" spans="2:8" s="41" customFormat="1">
      <c r="B7224" s="403" t="s">
        <v>15289</v>
      </c>
      <c r="C7224" s="404" t="s">
        <v>15290</v>
      </c>
      <c r="D7224" s="404" t="s">
        <v>14581</v>
      </c>
      <c r="E7224" s="404" t="s">
        <v>14582</v>
      </c>
      <c r="F7224" s="404" t="s">
        <v>14378</v>
      </c>
      <c r="G7224" s="367" t="s">
        <v>5182</v>
      </c>
      <c r="H7224" s="400" t="s">
        <v>5108</v>
      </c>
    </row>
    <row r="7225" spans="2:8" s="41" customFormat="1">
      <c r="B7225" s="403" t="s">
        <v>15291</v>
      </c>
      <c r="C7225" s="404" t="s">
        <v>15292</v>
      </c>
      <c r="D7225" s="404" t="s">
        <v>14693</v>
      </c>
      <c r="E7225" s="404" t="s">
        <v>14694</v>
      </c>
      <c r="F7225" s="404" t="s">
        <v>14378</v>
      </c>
      <c r="G7225" s="367" t="s">
        <v>5107</v>
      </c>
      <c r="H7225" s="400" t="s">
        <v>5108</v>
      </c>
    </row>
    <row r="7226" spans="2:8" s="41" customFormat="1">
      <c r="B7226" s="403" t="s">
        <v>15293</v>
      </c>
      <c r="C7226" s="404" t="s">
        <v>15294</v>
      </c>
      <c r="D7226" s="404" t="s">
        <v>14693</v>
      </c>
      <c r="E7226" s="404" t="s">
        <v>14694</v>
      </c>
      <c r="F7226" s="404" t="s">
        <v>14378</v>
      </c>
      <c r="G7226" s="367" t="s">
        <v>5107</v>
      </c>
      <c r="H7226" s="400" t="s">
        <v>5108</v>
      </c>
    </row>
    <row r="7227" spans="2:8" s="41" customFormat="1">
      <c r="B7227" s="403" t="s">
        <v>15295</v>
      </c>
      <c r="C7227" s="404" t="s">
        <v>15296</v>
      </c>
      <c r="D7227" s="404" t="s">
        <v>14787</v>
      </c>
      <c r="E7227" s="404" t="s">
        <v>14788</v>
      </c>
      <c r="F7227" s="404" t="s">
        <v>14378</v>
      </c>
      <c r="G7227" s="367" t="s">
        <v>5185</v>
      </c>
      <c r="H7227" s="400" t="s">
        <v>5186</v>
      </c>
    </row>
    <row r="7228" spans="2:8" s="41" customFormat="1">
      <c r="B7228" s="403" t="s">
        <v>15297</v>
      </c>
      <c r="C7228" s="404" t="s">
        <v>15298</v>
      </c>
      <c r="D7228" s="404" t="s">
        <v>14787</v>
      </c>
      <c r="E7228" s="404" t="s">
        <v>14788</v>
      </c>
      <c r="F7228" s="404" t="s">
        <v>14378</v>
      </c>
      <c r="G7228" s="367" t="s">
        <v>5185</v>
      </c>
      <c r="H7228" s="400" t="s">
        <v>5186</v>
      </c>
    </row>
    <row r="7229" spans="2:8" s="41" customFormat="1">
      <c r="B7229" s="403" t="s">
        <v>15299</v>
      </c>
      <c r="C7229" s="404" t="s">
        <v>15300</v>
      </c>
      <c r="D7229" s="404" t="s">
        <v>14475</v>
      </c>
      <c r="E7229" s="404" t="s">
        <v>14476</v>
      </c>
      <c r="F7229" s="404" t="s">
        <v>14378</v>
      </c>
      <c r="G7229" s="367" t="s">
        <v>2097</v>
      </c>
      <c r="H7229" s="400" t="s">
        <v>2098</v>
      </c>
    </row>
    <row r="7230" spans="2:8" s="41" customFormat="1">
      <c r="B7230" s="403" t="s">
        <v>15301</v>
      </c>
      <c r="C7230" s="404" t="s">
        <v>15302</v>
      </c>
      <c r="D7230" s="404" t="s">
        <v>14475</v>
      </c>
      <c r="E7230" s="404" t="s">
        <v>14476</v>
      </c>
      <c r="F7230" s="404" t="s">
        <v>14378</v>
      </c>
      <c r="G7230" s="367" t="s">
        <v>2097</v>
      </c>
      <c r="H7230" s="400" t="s">
        <v>2098</v>
      </c>
    </row>
    <row r="7231" spans="2:8" s="41" customFormat="1">
      <c r="B7231" s="403" t="s">
        <v>15303</v>
      </c>
      <c r="C7231" s="404" t="s">
        <v>15304</v>
      </c>
      <c r="D7231" s="404" t="s">
        <v>14491</v>
      </c>
      <c r="E7231" s="404" t="s">
        <v>14492</v>
      </c>
      <c r="F7231" s="404" t="s">
        <v>14378</v>
      </c>
      <c r="G7231" s="367" t="s">
        <v>5107</v>
      </c>
      <c r="H7231" s="400" t="s">
        <v>5108</v>
      </c>
    </row>
    <row r="7232" spans="2:8" s="41" customFormat="1">
      <c r="B7232" s="403" t="s">
        <v>15305</v>
      </c>
      <c r="C7232" s="404" t="s">
        <v>15306</v>
      </c>
      <c r="D7232" s="404" t="s">
        <v>14491</v>
      </c>
      <c r="E7232" s="404" t="s">
        <v>14492</v>
      </c>
      <c r="F7232" s="404" t="s">
        <v>14378</v>
      </c>
      <c r="G7232" s="367" t="s">
        <v>5107</v>
      </c>
      <c r="H7232" s="400" t="s">
        <v>5108</v>
      </c>
    </row>
    <row r="7233" spans="2:8" s="41" customFormat="1">
      <c r="B7233" s="403" t="s">
        <v>15307</v>
      </c>
      <c r="C7233" s="404" t="s">
        <v>15308</v>
      </c>
      <c r="D7233" s="404" t="s">
        <v>14719</v>
      </c>
      <c r="E7233" s="404" t="s">
        <v>14720</v>
      </c>
      <c r="F7233" s="404" t="s">
        <v>14378</v>
      </c>
      <c r="G7233" s="367" t="s">
        <v>2097</v>
      </c>
      <c r="H7233" s="400" t="s">
        <v>2098</v>
      </c>
    </row>
    <row r="7234" spans="2:8" s="41" customFormat="1">
      <c r="B7234" s="403" t="s">
        <v>15309</v>
      </c>
      <c r="C7234" s="404" t="s">
        <v>15310</v>
      </c>
      <c r="D7234" s="404" t="s">
        <v>14719</v>
      </c>
      <c r="E7234" s="404" t="s">
        <v>14720</v>
      </c>
      <c r="F7234" s="404" t="s">
        <v>14378</v>
      </c>
      <c r="G7234" s="367" t="s">
        <v>2097</v>
      </c>
      <c r="H7234" s="400" t="s">
        <v>2098</v>
      </c>
    </row>
    <row r="7235" spans="2:8" s="41" customFormat="1">
      <c r="B7235" s="403" t="s">
        <v>15311</v>
      </c>
      <c r="C7235" s="404" t="s">
        <v>15312</v>
      </c>
      <c r="D7235" s="404" t="s">
        <v>14531</v>
      </c>
      <c r="E7235" s="404" t="s">
        <v>14532</v>
      </c>
      <c r="F7235" s="404" t="s">
        <v>14378</v>
      </c>
      <c r="G7235" s="367" t="s">
        <v>2097</v>
      </c>
      <c r="H7235" s="400" t="s">
        <v>2098</v>
      </c>
    </row>
    <row r="7236" spans="2:8" s="41" customFormat="1">
      <c r="B7236" s="403" t="s">
        <v>15313</v>
      </c>
      <c r="C7236" s="404" t="s">
        <v>15314</v>
      </c>
      <c r="D7236" s="404" t="s">
        <v>14531</v>
      </c>
      <c r="E7236" s="404" t="s">
        <v>14532</v>
      </c>
      <c r="F7236" s="404" t="s">
        <v>14378</v>
      </c>
      <c r="G7236" s="367" t="s">
        <v>2097</v>
      </c>
      <c r="H7236" s="400" t="s">
        <v>2098</v>
      </c>
    </row>
    <row r="7237" spans="2:8" s="41" customFormat="1">
      <c r="B7237" s="403" t="s">
        <v>15315</v>
      </c>
      <c r="C7237" s="404" t="s">
        <v>15316</v>
      </c>
      <c r="D7237" s="404" t="s">
        <v>14787</v>
      </c>
      <c r="E7237" s="404" t="s">
        <v>14788</v>
      </c>
      <c r="F7237" s="404" t="s">
        <v>14378</v>
      </c>
      <c r="G7237" s="367" t="s">
        <v>5107</v>
      </c>
      <c r="H7237" s="400" t="s">
        <v>5108</v>
      </c>
    </row>
    <row r="7238" spans="2:8" s="41" customFormat="1">
      <c r="B7238" s="403" t="s">
        <v>15317</v>
      </c>
      <c r="C7238" s="404" t="s">
        <v>15318</v>
      </c>
      <c r="D7238" s="404" t="s">
        <v>14787</v>
      </c>
      <c r="E7238" s="404" t="s">
        <v>14788</v>
      </c>
      <c r="F7238" s="404" t="s">
        <v>14378</v>
      </c>
      <c r="G7238" s="367" t="s">
        <v>5107</v>
      </c>
      <c r="H7238" s="400" t="s">
        <v>5108</v>
      </c>
    </row>
    <row r="7239" spans="2:8" s="41" customFormat="1">
      <c r="B7239" s="403" t="s">
        <v>15319</v>
      </c>
      <c r="C7239" s="404" t="s">
        <v>15320</v>
      </c>
      <c r="D7239" s="404" t="s">
        <v>14787</v>
      </c>
      <c r="E7239" s="404" t="s">
        <v>14788</v>
      </c>
      <c r="F7239" s="404" t="s">
        <v>14378</v>
      </c>
      <c r="G7239" s="367" t="s">
        <v>5107</v>
      </c>
      <c r="H7239" s="400" t="s">
        <v>5108</v>
      </c>
    </row>
    <row r="7240" spans="2:8" s="41" customFormat="1">
      <c r="B7240" s="403" t="s">
        <v>15321</v>
      </c>
      <c r="C7240" s="404" t="s">
        <v>15322</v>
      </c>
      <c r="D7240" s="404" t="s">
        <v>14787</v>
      </c>
      <c r="E7240" s="404" t="s">
        <v>14788</v>
      </c>
      <c r="F7240" s="404" t="s">
        <v>14378</v>
      </c>
      <c r="G7240" s="367" t="s">
        <v>5107</v>
      </c>
      <c r="H7240" s="400" t="s">
        <v>5108</v>
      </c>
    </row>
    <row r="7241" spans="2:8" s="41" customFormat="1">
      <c r="B7241" s="403" t="s">
        <v>15323</v>
      </c>
      <c r="C7241" s="404" t="s">
        <v>15324</v>
      </c>
      <c r="D7241" s="404" t="s">
        <v>14719</v>
      </c>
      <c r="E7241" s="404" t="s">
        <v>14720</v>
      </c>
      <c r="F7241" s="404" t="s">
        <v>14378</v>
      </c>
      <c r="G7241" s="367" t="s">
        <v>5107</v>
      </c>
      <c r="H7241" s="400" t="s">
        <v>5108</v>
      </c>
    </row>
    <row r="7242" spans="2:8" s="41" customFormat="1">
      <c r="B7242" s="403" t="s">
        <v>15325</v>
      </c>
      <c r="C7242" s="404" t="s">
        <v>15326</v>
      </c>
      <c r="D7242" s="404" t="s">
        <v>14719</v>
      </c>
      <c r="E7242" s="404" t="s">
        <v>14720</v>
      </c>
      <c r="F7242" s="404" t="s">
        <v>14378</v>
      </c>
      <c r="G7242" s="367" t="s">
        <v>5107</v>
      </c>
      <c r="H7242" s="400" t="s">
        <v>5108</v>
      </c>
    </row>
    <row r="7243" spans="2:8" s="41" customFormat="1">
      <c r="B7243" s="403" t="s">
        <v>15327</v>
      </c>
      <c r="C7243" s="404" t="s">
        <v>15328</v>
      </c>
      <c r="D7243" s="404" t="s">
        <v>14719</v>
      </c>
      <c r="E7243" s="404" t="s">
        <v>14720</v>
      </c>
      <c r="F7243" s="404" t="s">
        <v>14378</v>
      </c>
      <c r="G7243" s="367" t="s">
        <v>5107</v>
      </c>
      <c r="H7243" s="400" t="s">
        <v>5108</v>
      </c>
    </row>
    <row r="7244" spans="2:8" s="41" customFormat="1">
      <c r="B7244" s="403" t="s">
        <v>15329</v>
      </c>
      <c r="C7244" s="404" t="s">
        <v>15330</v>
      </c>
      <c r="D7244" s="404" t="s">
        <v>14719</v>
      </c>
      <c r="E7244" s="404" t="s">
        <v>14720</v>
      </c>
      <c r="F7244" s="404" t="s">
        <v>14378</v>
      </c>
      <c r="G7244" s="367" t="s">
        <v>5107</v>
      </c>
      <c r="H7244" s="400" t="s">
        <v>5108</v>
      </c>
    </row>
    <row r="7245" spans="2:8" s="41" customFormat="1">
      <c r="B7245" s="403" t="s">
        <v>15331</v>
      </c>
      <c r="C7245" s="404" t="s">
        <v>15332</v>
      </c>
      <c r="D7245" s="404" t="s">
        <v>14749</v>
      </c>
      <c r="E7245" s="404" t="s">
        <v>14750</v>
      </c>
      <c r="F7245" s="404" t="s">
        <v>14378</v>
      </c>
      <c r="G7245" s="367" t="s">
        <v>5107</v>
      </c>
      <c r="H7245" s="400" t="s">
        <v>5108</v>
      </c>
    </row>
    <row r="7246" spans="2:8" s="41" customFormat="1">
      <c r="B7246" s="403" t="s">
        <v>15333</v>
      </c>
      <c r="C7246" s="404" t="s">
        <v>15334</v>
      </c>
      <c r="D7246" s="404" t="s">
        <v>14749</v>
      </c>
      <c r="E7246" s="404" t="s">
        <v>14750</v>
      </c>
      <c r="F7246" s="404" t="s">
        <v>14378</v>
      </c>
      <c r="G7246" s="367" t="s">
        <v>5107</v>
      </c>
      <c r="H7246" s="400" t="s">
        <v>5108</v>
      </c>
    </row>
    <row r="7247" spans="2:8" s="41" customFormat="1">
      <c r="B7247" s="403" t="s">
        <v>15335</v>
      </c>
      <c r="C7247" s="404" t="s">
        <v>15336</v>
      </c>
      <c r="D7247" s="404" t="s">
        <v>14749</v>
      </c>
      <c r="E7247" s="404" t="s">
        <v>14750</v>
      </c>
      <c r="F7247" s="404" t="s">
        <v>14378</v>
      </c>
      <c r="G7247" s="367" t="s">
        <v>5107</v>
      </c>
      <c r="H7247" s="400" t="s">
        <v>5108</v>
      </c>
    </row>
    <row r="7248" spans="2:8" s="41" customFormat="1">
      <c r="B7248" s="403" t="s">
        <v>15337</v>
      </c>
      <c r="C7248" s="404" t="s">
        <v>15338</v>
      </c>
      <c r="D7248" s="404" t="s">
        <v>14851</v>
      </c>
      <c r="E7248" s="404" t="s">
        <v>14852</v>
      </c>
      <c r="F7248" s="404" t="s">
        <v>14378</v>
      </c>
      <c r="G7248" s="367" t="s">
        <v>2217</v>
      </c>
      <c r="H7248" s="400" t="s">
        <v>2098</v>
      </c>
    </row>
    <row r="7249" spans="2:8" s="41" customFormat="1">
      <c r="B7249" s="403" t="s">
        <v>15339</v>
      </c>
      <c r="C7249" s="404" t="s">
        <v>15340</v>
      </c>
      <c r="D7249" s="404" t="s">
        <v>14851</v>
      </c>
      <c r="E7249" s="404" t="s">
        <v>14852</v>
      </c>
      <c r="F7249" s="404" t="s">
        <v>14378</v>
      </c>
      <c r="G7249" s="367" t="s">
        <v>2217</v>
      </c>
      <c r="H7249" s="400" t="s">
        <v>2098</v>
      </c>
    </row>
    <row r="7250" spans="2:8" s="41" customFormat="1">
      <c r="B7250" s="403" t="s">
        <v>15341</v>
      </c>
      <c r="C7250" s="404" t="s">
        <v>15342</v>
      </c>
      <c r="D7250" s="404" t="s">
        <v>14637</v>
      </c>
      <c r="E7250" s="404" t="s">
        <v>14638</v>
      </c>
      <c r="F7250" s="404" t="s">
        <v>14378</v>
      </c>
      <c r="G7250" s="367" t="s">
        <v>5185</v>
      </c>
      <c r="H7250" s="400" t="s">
        <v>5186</v>
      </c>
    </row>
    <row r="7251" spans="2:8" s="41" customFormat="1">
      <c r="B7251" s="403" t="s">
        <v>15343</v>
      </c>
      <c r="C7251" s="404" t="s">
        <v>15344</v>
      </c>
      <c r="D7251" s="404" t="s">
        <v>14637</v>
      </c>
      <c r="E7251" s="404" t="s">
        <v>14638</v>
      </c>
      <c r="F7251" s="404" t="s">
        <v>14378</v>
      </c>
      <c r="G7251" s="367" t="s">
        <v>5185</v>
      </c>
      <c r="H7251" s="400" t="s">
        <v>5186</v>
      </c>
    </row>
    <row r="7252" spans="2:8" s="41" customFormat="1">
      <c r="B7252" s="403" t="s">
        <v>15345</v>
      </c>
      <c r="C7252" s="404" t="s">
        <v>15346</v>
      </c>
      <c r="D7252" s="404" t="s">
        <v>14417</v>
      </c>
      <c r="E7252" s="404" t="s">
        <v>14418</v>
      </c>
      <c r="F7252" s="404" t="s">
        <v>14378</v>
      </c>
      <c r="G7252" s="367" t="s">
        <v>5185</v>
      </c>
      <c r="H7252" s="400" t="s">
        <v>5186</v>
      </c>
    </row>
    <row r="7253" spans="2:8" s="41" customFormat="1">
      <c r="B7253" s="403" t="s">
        <v>15347</v>
      </c>
      <c r="C7253" s="404" t="s">
        <v>15348</v>
      </c>
      <c r="D7253" s="404" t="s">
        <v>14417</v>
      </c>
      <c r="E7253" s="404" t="s">
        <v>14418</v>
      </c>
      <c r="F7253" s="404" t="s">
        <v>14378</v>
      </c>
      <c r="G7253" s="367" t="s">
        <v>5185</v>
      </c>
      <c r="H7253" s="400" t="s">
        <v>5186</v>
      </c>
    </row>
    <row r="7254" spans="2:8" s="41" customFormat="1">
      <c r="B7254" s="403" t="s">
        <v>15349</v>
      </c>
      <c r="C7254" s="404" t="s">
        <v>15350</v>
      </c>
      <c r="D7254" s="404" t="s">
        <v>14559</v>
      </c>
      <c r="E7254" s="404" t="s">
        <v>14560</v>
      </c>
      <c r="F7254" s="404" t="s">
        <v>14378</v>
      </c>
      <c r="G7254" s="367" t="s">
        <v>2097</v>
      </c>
      <c r="H7254" s="400" t="s">
        <v>2098</v>
      </c>
    </row>
    <row r="7255" spans="2:8" s="41" customFormat="1">
      <c r="B7255" s="403" t="s">
        <v>15351</v>
      </c>
      <c r="C7255" s="404" t="s">
        <v>15352</v>
      </c>
      <c r="D7255" s="404" t="s">
        <v>14559</v>
      </c>
      <c r="E7255" s="404" t="s">
        <v>14560</v>
      </c>
      <c r="F7255" s="404" t="s">
        <v>14378</v>
      </c>
      <c r="G7255" s="367" t="s">
        <v>2097</v>
      </c>
      <c r="H7255" s="400" t="s">
        <v>2098</v>
      </c>
    </row>
    <row r="7256" spans="2:8" s="41" customFormat="1">
      <c r="B7256" s="403" t="s">
        <v>15353</v>
      </c>
      <c r="C7256" s="404" t="s">
        <v>15354</v>
      </c>
      <c r="D7256" s="404" t="s">
        <v>14719</v>
      </c>
      <c r="E7256" s="404" t="s">
        <v>14720</v>
      </c>
      <c r="F7256" s="404" t="s">
        <v>14378</v>
      </c>
      <c r="G7256" s="367" t="s">
        <v>2097</v>
      </c>
      <c r="H7256" s="400" t="s">
        <v>2098</v>
      </c>
    </row>
    <row r="7257" spans="2:8" s="41" customFormat="1">
      <c r="B7257" s="403" t="s">
        <v>15355</v>
      </c>
      <c r="C7257" s="404" t="s">
        <v>15356</v>
      </c>
      <c r="D7257" s="404" t="s">
        <v>14719</v>
      </c>
      <c r="E7257" s="404" t="s">
        <v>14720</v>
      </c>
      <c r="F7257" s="404" t="s">
        <v>14378</v>
      </c>
      <c r="G7257" s="367" t="s">
        <v>2097</v>
      </c>
      <c r="H7257" s="400" t="s">
        <v>2098</v>
      </c>
    </row>
    <row r="7258" spans="2:8" s="41" customFormat="1">
      <c r="B7258" s="403" t="s">
        <v>15357</v>
      </c>
      <c r="C7258" s="404" t="s">
        <v>15358</v>
      </c>
      <c r="D7258" s="404" t="s">
        <v>14531</v>
      </c>
      <c r="E7258" s="404" t="s">
        <v>14532</v>
      </c>
      <c r="F7258" s="404" t="s">
        <v>14378</v>
      </c>
      <c r="G7258" s="367" t="s">
        <v>2097</v>
      </c>
      <c r="H7258" s="400" t="s">
        <v>2098</v>
      </c>
    </row>
    <row r="7259" spans="2:8" s="41" customFormat="1">
      <c r="B7259" s="403" t="s">
        <v>15359</v>
      </c>
      <c r="C7259" s="404" t="s">
        <v>15360</v>
      </c>
      <c r="D7259" s="404" t="s">
        <v>14531</v>
      </c>
      <c r="E7259" s="404" t="s">
        <v>14532</v>
      </c>
      <c r="F7259" s="404" t="s">
        <v>14378</v>
      </c>
      <c r="G7259" s="367" t="s">
        <v>2097</v>
      </c>
      <c r="H7259" s="400" t="s">
        <v>2098</v>
      </c>
    </row>
    <row r="7260" spans="2:8" s="41" customFormat="1">
      <c r="B7260" s="403" t="s">
        <v>15361</v>
      </c>
      <c r="C7260" s="404" t="s">
        <v>15362</v>
      </c>
      <c r="D7260" s="404" t="s">
        <v>14683</v>
      </c>
      <c r="E7260" s="404" t="s">
        <v>14684</v>
      </c>
      <c r="F7260" s="404" t="s">
        <v>14378</v>
      </c>
      <c r="G7260" s="367" t="s">
        <v>5185</v>
      </c>
      <c r="H7260" s="400" t="s">
        <v>5186</v>
      </c>
    </row>
    <row r="7261" spans="2:8" s="41" customFormat="1">
      <c r="B7261" s="403" t="s">
        <v>15363</v>
      </c>
      <c r="C7261" s="404" t="s">
        <v>15364</v>
      </c>
      <c r="D7261" s="404" t="s">
        <v>14683</v>
      </c>
      <c r="E7261" s="404" t="s">
        <v>14684</v>
      </c>
      <c r="F7261" s="404" t="s">
        <v>14378</v>
      </c>
      <c r="G7261" s="367" t="s">
        <v>5185</v>
      </c>
      <c r="H7261" s="400" t="s">
        <v>5186</v>
      </c>
    </row>
    <row r="7262" spans="2:8" s="41" customFormat="1">
      <c r="B7262" s="403" t="s">
        <v>15365</v>
      </c>
      <c r="C7262" s="404" t="s">
        <v>15366</v>
      </c>
      <c r="D7262" s="404" t="s">
        <v>14545</v>
      </c>
      <c r="E7262" s="404" t="s">
        <v>14546</v>
      </c>
      <c r="F7262" s="404" t="s">
        <v>14378</v>
      </c>
      <c r="G7262" s="367" t="s">
        <v>5133</v>
      </c>
      <c r="H7262" s="400" t="s">
        <v>5108</v>
      </c>
    </row>
    <row r="7263" spans="2:8" s="41" customFormat="1">
      <c r="B7263" s="403" t="s">
        <v>15367</v>
      </c>
      <c r="C7263" s="404" t="s">
        <v>15368</v>
      </c>
      <c r="D7263" s="404" t="s">
        <v>14545</v>
      </c>
      <c r="E7263" s="404" t="s">
        <v>14546</v>
      </c>
      <c r="F7263" s="404" t="s">
        <v>14378</v>
      </c>
      <c r="G7263" s="367" t="s">
        <v>5133</v>
      </c>
      <c r="H7263" s="400" t="s">
        <v>5108</v>
      </c>
    </row>
    <row r="7264" spans="2:8" s="41" customFormat="1">
      <c r="B7264" s="403" t="s">
        <v>15369</v>
      </c>
      <c r="C7264" s="404" t="s">
        <v>15370</v>
      </c>
      <c r="D7264" s="404" t="s">
        <v>14669</v>
      </c>
      <c r="E7264" s="404" t="s">
        <v>14670</v>
      </c>
      <c r="F7264" s="404" t="s">
        <v>14378</v>
      </c>
      <c r="G7264" s="367" t="s">
        <v>5185</v>
      </c>
      <c r="H7264" s="400" t="s">
        <v>5186</v>
      </c>
    </row>
    <row r="7265" spans="2:8" s="41" customFormat="1">
      <c r="B7265" s="403" t="s">
        <v>15371</v>
      </c>
      <c r="C7265" s="404" t="s">
        <v>15372</v>
      </c>
      <c r="D7265" s="404" t="s">
        <v>14669</v>
      </c>
      <c r="E7265" s="404" t="s">
        <v>14670</v>
      </c>
      <c r="F7265" s="404" t="s">
        <v>14378</v>
      </c>
      <c r="G7265" s="367" t="s">
        <v>5185</v>
      </c>
      <c r="H7265" s="400" t="s">
        <v>5186</v>
      </c>
    </row>
    <row r="7266" spans="2:8" s="41" customFormat="1">
      <c r="B7266" s="403" t="s">
        <v>15373</v>
      </c>
      <c r="C7266" s="404" t="s">
        <v>15374</v>
      </c>
      <c r="D7266" s="404" t="s">
        <v>14376</v>
      </c>
      <c r="E7266" s="404" t="s">
        <v>14377</v>
      </c>
      <c r="F7266" s="404" t="s">
        <v>14378</v>
      </c>
      <c r="G7266" s="367" t="s">
        <v>5333</v>
      </c>
      <c r="H7266" s="400" t="s">
        <v>5108</v>
      </c>
    </row>
    <row r="7267" spans="2:8" s="41" customFormat="1">
      <c r="B7267" s="403" t="s">
        <v>15375</v>
      </c>
      <c r="C7267" s="404" t="s">
        <v>15376</v>
      </c>
      <c r="D7267" s="404" t="s">
        <v>14376</v>
      </c>
      <c r="E7267" s="404" t="s">
        <v>14377</v>
      </c>
      <c r="F7267" s="404" t="s">
        <v>14378</v>
      </c>
      <c r="G7267" s="367" t="s">
        <v>5333</v>
      </c>
      <c r="H7267" s="400" t="s">
        <v>5108</v>
      </c>
    </row>
    <row r="7268" spans="2:8" s="41" customFormat="1">
      <c r="B7268" s="403" t="s">
        <v>15377</v>
      </c>
      <c r="C7268" s="404" t="s">
        <v>15378</v>
      </c>
      <c r="D7268" s="404" t="s">
        <v>14571</v>
      </c>
      <c r="E7268" s="404" t="s">
        <v>14572</v>
      </c>
      <c r="F7268" s="404" t="s">
        <v>14378</v>
      </c>
      <c r="G7268" s="367" t="s">
        <v>5133</v>
      </c>
      <c r="H7268" s="400" t="s">
        <v>5108</v>
      </c>
    </row>
    <row r="7269" spans="2:8" s="41" customFormat="1">
      <c r="B7269" s="403" t="s">
        <v>15379</v>
      </c>
      <c r="C7269" s="404" t="s">
        <v>15380</v>
      </c>
      <c r="D7269" s="404" t="s">
        <v>14571</v>
      </c>
      <c r="E7269" s="404" t="s">
        <v>14572</v>
      </c>
      <c r="F7269" s="404" t="s">
        <v>14378</v>
      </c>
      <c r="G7269" s="367" t="s">
        <v>5133</v>
      </c>
      <c r="H7269" s="400" t="s">
        <v>5108</v>
      </c>
    </row>
    <row r="7270" spans="2:8" s="41" customFormat="1">
      <c r="B7270" s="403" t="s">
        <v>15381</v>
      </c>
      <c r="C7270" s="404" t="s">
        <v>15382</v>
      </c>
      <c r="D7270" s="404" t="s">
        <v>14509</v>
      </c>
      <c r="E7270" s="404" t="s">
        <v>14510</v>
      </c>
      <c r="F7270" s="404" t="s">
        <v>14378</v>
      </c>
      <c r="G7270" s="367" t="s">
        <v>5107</v>
      </c>
      <c r="H7270" s="400" t="s">
        <v>5108</v>
      </c>
    </row>
    <row r="7271" spans="2:8" s="41" customFormat="1">
      <c r="B7271" s="403" t="s">
        <v>15383</v>
      </c>
      <c r="C7271" s="404" t="s">
        <v>15384</v>
      </c>
      <c r="D7271" s="404" t="s">
        <v>14509</v>
      </c>
      <c r="E7271" s="404" t="s">
        <v>14510</v>
      </c>
      <c r="F7271" s="404" t="s">
        <v>14378</v>
      </c>
      <c r="G7271" s="367" t="s">
        <v>5107</v>
      </c>
      <c r="H7271" s="400" t="s">
        <v>5108</v>
      </c>
    </row>
    <row r="7272" spans="2:8" s="41" customFormat="1">
      <c r="B7272" s="403" t="s">
        <v>15385</v>
      </c>
      <c r="C7272" s="404" t="s">
        <v>15386</v>
      </c>
      <c r="D7272" s="404" t="s">
        <v>14559</v>
      </c>
      <c r="E7272" s="404" t="s">
        <v>14560</v>
      </c>
      <c r="F7272" s="404" t="s">
        <v>14378</v>
      </c>
      <c r="G7272" s="367" t="s">
        <v>2097</v>
      </c>
      <c r="H7272" s="400" t="s">
        <v>2098</v>
      </c>
    </row>
    <row r="7273" spans="2:8" s="41" customFormat="1">
      <c r="B7273" s="403" t="s">
        <v>15387</v>
      </c>
      <c r="C7273" s="404" t="s">
        <v>15388</v>
      </c>
      <c r="D7273" s="404" t="s">
        <v>14559</v>
      </c>
      <c r="E7273" s="404" t="s">
        <v>14560</v>
      </c>
      <c r="F7273" s="404" t="s">
        <v>14378</v>
      </c>
      <c r="G7273" s="367" t="s">
        <v>2097</v>
      </c>
      <c r="H7273" s="400" t="s">
        <v>2098</v>
      </c>
    </row>
    <row r="7274" spans="2:8" s="41" customFormat="1">
      <c r="B7274" s="403" t="s">
        <v>15389</v>
      </c>
      <c r="C7274" s="404" t="s">
        <v>15390</v>
      </c>
      <c r="D7274" s="404" t="s">
        <v>14659</v>
      </c>
      <c r="E7274" s="404" t="s">
        <v>14660</v>
      </c>
      <c r="F7274" s="404" t="s">
        <v>14378</v>
      </c>
      <c r="G7274" s="367" t="s">
        <v>5107</v>
      </c>
      <c r="H7274" s="400" t="s">
        <v>5108</v>
      </c>
    </row>
    <row r="7275" spans="2:8" s="41" customFormat="1">
      <c r="B7275" s="403" t="s">
        <v>15391</v>
      </c>
      <c r="C7275" s="404" t="s">
        <v>15392</v>
      </c>
      <c r="D7275" s="404" t="s">
        <v>14659</v>
      </c>
      <c r="E7275" s="404" t="s">
        <v>14660</v>
      </c>
      <c r="F7275" s="404" t="s">
        <v>14378</v>
      </c>
      <c r="G7275" s="367" t="s">
        <v>5107</v>
      </c>
      <c r="H7275" s="400" t="s">
        <v>5108</v>
      </c>
    </row>
    <row r="7276" spans="2:8" s="41" customFormat="1">
      <c r="B7276" s="403" t="s">
        <v>15393</v>
      </c>
      <c r="C7276" s="404" t="s">
        <v>15394</v>
      </c>
      <c r="D7276" s="404" t="s">
        <v>14389</v>
      </c>
      <c r="E7276" s="404" t="s">
        <v>14390</v>
      </c>
      <c r="F7276" s="404" t="s">
        <v>14378</v>
      </c>
      <c r="G7276" s="367" t="s">
        <v>5185</v>
      </c>
      <c r="H7276" s="400" t="s">
        <v>5186</v>
      </c>
    </row>
    <row r="7277" spans="2:8" s="41" customFormat="1">
      <c r="B7277" s="403" t="s">
        <v>15395</v>
      </c>
      <c r="C7277" s="404" t="s">
        <v>15396</v>
      </c>
      <c r="D7277" s="404" t="s">
        <v>14389</v>
      </c>
      <c r="E7277" s="404" t="s">
        <v>14390</v>
      </c>
      <c r="F7277" s="404" t="s">
        <v>14378</v>
      </c>
      <c r="G7277" s="367" t="s">
        <v>5185</v>
      </c>
      <c r="H7277" s="400" t="s">
        <v>5186</v>
      </c>
    </row>
    <row r="7278" spans="2:8" s="41" customFormat="1">
      <c r="B7278" s="403" t="s">
        <v>15397</v>
      </c>
      <c r="C7278" s="404" t="s">
        <v>15398</v>
      </c>
      <c r="D7278" s="404" t="s">
        <v>14761</v>
      </c>
      <c r="E7278" s="404" t="s">
        <v>14762</v>
      </c>
      <c r="F7278" s="404" t="s">
        <v>14378</v>
      </c>
      <c r="G7278" s="367" t="s">
        <v>2097</v>
      </c>
      <c r="H7278" s="400" t="s">
        <v>2098</v>
      </c>
    </row>
    <row r="7279" spans="2:8" s="41" customFormat="1">
      <c r="B7279" s="403" t="s">
        <v>15399</v>
      </c>
      <c r="C7279" s="404" t="s">
        <v>15400</v>
      </c>
      <c r="D7279" s="404" t="s">
        <v>14761</v>
      </c>
      <c r="E7279" s="404" t="s">
        <v>14762</v>
      </c>
      <c r="F7279" s="404" t="s">
        <v>14378</v>
      </c>
      <c r="G7279" s="367" t="s">
        <v>2097</v>
      </c>
      <c r="H7279" s="400" t="s">
        <v>2098</v>
      </c>
    </row>
    <row r="7280" spans="2:8" s="41" customFormat="1">
      <c r="B7280" s="403" t="s">
        <v>15401</v>
      </c>
      <c r="C7280" s="404" t="s">
        <v>15402</v>
      </c>
      <c r="D7280" s="404" t="s">
        <v>14581</v>
      </c>
      <c r="E7280" s="404" t="s">
        <v>14582</v>
      </c>
      <c r="F7280" s="404" t="s">
        <v>14378</v>
      </c>
      <c r="G7280" s="367" t="s">
        <v>5107</v>
      </c>
      <c r="H7280" s="400" t="s">
        <v>5108</v>
      </c>
    </row>
    <row r="7281" spans="2:8" s="41" customFormat="1">
      <c r="B7281" s="403" t="s">
        <v>15403</v>
      </c>
      <c r="C7281" s="404" t="s">
        <v>15404</v>
      </c>
      <c r="D7281" s="404" t="s">
        <v>14581</v>
      </c>
      <c r="E7281" s="404" t="s">
        <v>14582</v>
      </c>
      <c r="F7281" s="404" t="s">
        <v>14378</v>
      </c>
      <c r="G7281" s="367" t="s">
        <v>5107</v>
      </c>
      <c r="H7281" s="400" t="s">
        <v>5108</v>
      </c>
    </row>
    <row r="7282" spans="2:8" s="41" customFormat="1">
      <c r="B7282" s="403" t="s">
        <v>15405</v>
      </c>
      <c r="C7282" s="404" t="s">
        <v>15406</v>
      </c>
      <c r="D7282" s="404" t="s">
        <v>14719</v>
      </c>
      <c r="E7282" s="404" t="s">
        <v>14720</v>
      </c>
      <c r="F7282" s="404" t="s">
        <v>14378</v>
      </c>
      <c r="G7282" s="367" t="s">
        <v>2097</v>
      </c>
      <c r="H7282" s="400" t="s">
        <v>2098</v>
      </c>
    </row>
    <row r="7283" spans="2:8" s="41" customFormat="1">
      <c r="B7283" s="403" t="s">
        <v>15407</v>
      </c>
      <c r="C7283" s="404" t="s">
        <v>15408</v>
      </c>
      <c r="D7283" s="404" t="s">
        <v>14719</v>
      </c>
      <c r="E7283" s="404" t="s">
        <v>14720</v>
      </c>
      <c r="F7283" s="404" t="s">
        <v>14378</v>
      </c>
      <c r="G7283" s="367" t="s">
        <v>2097</v>
      </c>
      <c r="H7283" s="400" t="s">
        <v>2098</v>
      </c>
    </row>
    <row r="7284" spans="2:8" s="41" customFormat="1">
      <c r="B7284" s="403" t="s">
        <v>15409</v>
      </c>
      <c r="C7284" s="404" t="s">
        <v>15410</v>
      </c>
      <c r="D7284" s="404" t="s">
        <v>14821</v>
      </c>
      <c r="E7284" s="404" t="s">
        <v>14822</v>
      </c>
      <c r="F7284" s="404" t="s">
        <v>14378</v>
      </c>
      <c r="G7284" s="367" t="s">
        <v>5185</v>
      </c>
      <c r="H7284" s="400" t="s">
        <v>5186</v>
      </c>
    </row>
    <row r="7285" spans="2:8" s="41" customFormat="1">
      <c r="B7285" s="403" t="s">
        <v>15411</v>
      </c>
      <c r="C7285" s="404" t="s">
        <v>15412</v>
      </c>
      <c r="D7285" s="404" t="s">
        <v>14821</v>
      </c>
      <c r="E7285" s="404" t="s">
        <v>14822</v>
      </c>
      <c r="F7285" s="404" t="s">
        <v>14378</v>
      </c>
      <c r="G7285" s="367" t="s">
        <v>5185</v>
      </c>
      <c r="H7285" s="400" t="s">
        <v>5186</v>
      </c>
    </row>
    <row r="7286" spans="2:8" s="41" customFormat="1">
      <c r="B7286" s="403" t="s">
        <v>15413</v>
      </c>
      <c r="C7286" s="404" t="s">
        <v>15414</v>
      </c>
      <c r="D7286" s="404" t="s">
        <v>14389</v>
      </c>
      <c r="E7286" s="404" t="s">
        <v>14390</v>
      </c>
      <c r="F7286" s="404" t="s">
        <v>14378</v>
      </c>
      <c r="G7286" s="367" t="s">
        <v>5185</v>
      </c>
      <c r="H7286" s="400" t="s">
        <v>5186</v>
      </c>
    </row>
    <row r="7287" spans="2:8" s="41" customFormat="1">
      <c r="B7287" s="403" t="s">
        <v>15415</v>
      </c>
      <c r="C7287" s="404" t="s">
        <v>15416</v>
      </c>
      <c r="D7287" s="404" t="s">
        <v>14389</v>
      </c>
      <c r="E7287" s="404" t="s">
        <v>14390</v>
      </c>
      <c r="F7287" s="404" t="s">
        <v>14378</v>
      </c>
      <c r="G7287" s="367" t="s">
        <v>5185</v>
      </c>
      <c r="H7287" s="400" t="s">
        <v>5186</v>
      </c>
    </row>
    <row r="7288" spans="2:8" s="41" customFormat="1">
      <c r="B7288" s="403" t="s">
        <v>15417</v>
      </c>
      <c r="C7288" s="404" t="s">
        <v>15418</v>
      </c>
      <c r="D7288" s="404" t="s">
        <v>14821</v>
      </c>
      <c r="E7288" s="404" t="s">
        <v>14822</v>
      </c>
      <c r="F7288" s="404" t="s">
        <v>14378</v>
      </c>
      <c r="G7288" s="367" t="s">
        <v>5107</v>
      </c>
      <c r="H7288" s="400" t="s">
        <v>5108</v>
      </c>
    </row>
    <row r="7289" spans="2:8" s="41" customFormat="1">
      <c r="B7289" s="403" t="s">
        <v>15419</v>
      </c>
      <c r="C7289" s="404" t="s">
        <v>15420</v>
      </c>
      <c r="D7289" s="404" t="s">
        <v>14821</v>
      </c>
      <c r="E7289" s="404" t="s">
        <v>14822</v>
      </c>
      <c r="F7289" s="404" t="s">
        <v>14378</v>
      </c>
      <c r="G7289" s="367" t="s">
        <v>5107</v>
      </c>
      <c r="H7289" s="400" t="s">
        <v>5108</v>
      </c>
    </row>
    <row r="7290" spans="2:8" s="41" customFormat="1">
      <c r="B7290" s="403" t="s">
        <v>15421</v>
      </c>
      <c r="C7290" s="404" t="s">
        <v>15422</v>
      </c>
      <c r="D7290" s="404" t="s">
        <v>14445</v>
      </c>
      <c r="E7290" s="404" t="s">
        <v>14446</v>
      </c>
      <c r="F7290" s="404" t="s">
        <v>14378</v>
      </c>
      <c r="G7290" s="367" t="s">
        <v>5185</v>
      </c>
      <c r="H7290" s="400" t="s">
        <v>5186</v>
      </c>
    </row>
    <row r="7291" spans="2:8" s="41" customFormat="1">
      <c r="B7291" s="403" t="s">
        <v>15423</v>
      </c>
      <c r="C7291" s="404" t="s">
        <v>15424</v>
      </c>
      <c r="D7291" s="404" t="s">
        <v>14445</v>
      </c>
      <c r="E7291" s="404" t="s">
        <v>14446</v>
      </c>
      <c r="F7291" s="404" t="s">
        <v>14378</v>
      </c>
      <c r="G7291" s="367" t="s">
        <v>5185</v>
      </c>
      <c r="H7291" s="400" t="s">
        <v>5186</v>
      </c>
    </row>
    <row r="7292" spans="2:8" s="41" customFormat="1">
      <c r="B7292" s="403" t="s">
        <v>15425</v>
      </c>
      <c r="C7292" s="404" t="s">
        <v>15426</v>
      </c>
      <c r="D7292" s="404" t="s">
        <v>14797</v>
      </c>
      <c r="E7292" s="404" t="s">
        <v>14798</v>
      </c>
      <c r="F7292" s="404" t="s">
        <v>14378</v>
      </c>
      <c r="G7292" s="367" t="s">
        <v>5107</v>
      </c>
      <c r="H7292" s="400" t="s">
        <v>5108</v>
      </c>
    </row>
    <row r="7293" spans="2:8" s="41" customFormat="1">
      <c r="B7293" s="403" t="s">
        <v>15427</v>
      </c>
      <c r="C7293" s="404" t="s">
        <v>15428</v>
      </c>
      <c r="D7293" s="404" t="s">
        <v>14797</v>
      </c>
      <c r="E7293" s="404" t="s">
        <v>14798</v>
      </c>
      <c r="F7293" s="404" t="s">
        <v>14378</v>
      </c>
      <c r="G7293" s="367" t="s">
        <v>5107</v>
      </c>
      <c r="H7293" s="400" t="s">
        <v>5108</v>
      </c>
    </row>
    <row r="7294" spans="2:8" s="41" customFormat="1">
      <c r="B7294" s="403" t="s">
        <v>15429</v>
      </c>
      <c r="C7294" s="404" t="s">
        <v>15430</v>
      </c>
      <c r="D7294" s="404" t="s">
        <v>14571</v>
      </c>
      <c r="E7294" s="404" t="s">
        <v>14572</v>
      </c>
      <c r="F7294" s="404" t="s">
        <v>14378</v>
      </c>
      <c r="G7294" s="367" t="s">
        <v>5133</v>
      </c>
      <c r="H7294" s="400" t="s">
        <v>5108</v>
      </c>
    </row>
    <row r="7295" spans="2:8" s="41" customFormat="1">
      <c r="B7295" s="403" t="s">
        <v>15431</v>
      </c>
      <c r="C7295" s="404" t="s">
        <v>15432</v>
      </c>
      <c r="D7295" s="404" t="s">
        <v>14571</v>
      </c>
      <c r="E7295" s="404" t="s">
        <v>14572</v>
      </c>
      <c r="F7295" s="404" t="s">
        <v>14378</v>
      </c>
      <c r="G7295" s="367" t="s">
        <v>5133</v>
      </c>
      <c r="H7295" s="400" t="s">
        <v>5108</v>
      </c>
    </row>
    <row r="7296" spans="2:8" s="41" customFormat="1">
      <c r="B7296" s="403" t="s">
        <v>15433</v>
      </c>
      <c r="C7296" s="404" t="s">
        <v>15434</v>
      </c>
      <c r="D7296" s="404" t="s">
        <v>14847</v>
      </c>
      <c r="E7296" s="404" t="s">
        <v>14848</v>
      </c>
      <c r="F7296" s="404" t="s">
        <v>14378</v>
      </c>
      <c r="G7296" s="367" t="s">
        <v>5185</v>
      </c>
      <c r="H7296" s="400" t="s">
        <v>5186</v>
      </c>
    </row>
    <row r="7297" spans="2:8" s="41" customFormat="1">
      <c r="B7297" s="403" t="s">
        <v>15435</v>
      </c>
      <c r="C7297" s="404" t="s">
        <v>15436</v>
      </c>
      <c r="D7297" s="404" t="s">
        <v>14847</v>
      </c>
      <c r="E7297" s="404" t="s">
        <v>14848</v>
      </c>
      <c r="F7297" s="404" t="s">
        <v>14378</v>
      </c>
      <c r="G7297" s="367" t="s">
        <v>5185</v>
      </c>
      <c r="H7297" s="400" t="s">
        <v>5186</v>
      </c>
    </row>
    <row r="7298" spans="2:8" s="41" customFormat="1">
      <c r="B7298" s="403" t="s">
        <v>15437</v>
      </c>
      <c r="C7298" s="404" t="s">
        <v>15438</v>
      </c>
      <c r="D7298" s="404" t="s">
        <v>15439</v>
      </c>
      <c r="E7298" s="404" t="s">
        <v>15440</v>
      </c>
      <c r="F7298" s="404" t="s">
        <v>15441</v>
      </c>
      <c r="G7298" s="367" t="s">
        <v>5185</v>
      </c>
      <c r="H7298" s="400" t="s">
        <v>5186</v>
      </c>
    </row>
    <row r="7299" spans="2:8" s="41" customFormat="1">
      <c r="B7299" s="403" t="s">
        <v>15442</v>
      </c>
      <c r="C7299" s="404" t="s">
        <v>15443</v>
      </c>
      <c r="D7299" s="404" t="s">
        <v>15439</v>
      </c>
      <c r="E7299" s="404" t="s">
        <v>15440</v>
      </c>
      <c r="F7299" s="404" t="s">
        <v>15441</v>
      </c>
      <c r="G7299" s="367" t="s">
        <v>5185</v>
      </c>
      <c r="H7299" s="400" t="s">
        <v>5186</v>
      </c>
    </row>
    <row r="7300" spans="2:8" s="41" customFormat="1">
      <c r="B7300" s="403" t="s">
        <v>15444</v>
      </c>
      <c r="C7300" s="404" t="s">
        <v>15445</v>
      </c>
      <c r="D7300" s="404" t="s">
        <v>15439</v>
      </c>
      <c r="E7300" s="404" t="s">
        <v>15440</v>
      </c>
      <c r="F7300" s="404" t="s">
        <v>15441</v>
      </c>
      <c r="G7300" s="367" t="s">
        <v>5182</v>
      </c>
      <c r="H7300" s="400" t="s">
        <v>5108</v>
      </c>
    </row>
    <row r="7301" spans="2:8" s="41" customFormat="1">
      <c r="B7301" s="403" t="s">
        <v>15446</v>
      </c>
      <c r="C7301" s="404" t="s">
        <v>15447</v>
      </c>
      <c r="D7301" s="404" t="s">
        <v>15439</v>
      </c>
      <c r="E7301" s="404" t="s">
        <v>15440</v>
      </c>
      <c r="F7301" s="404" t="s">
        <v>15441</v>
      </c>
      <c r="G7301" s="367" t="s">
        <v>5185</v>
      </c>
      <c r="H7301" s="400" t="s">
        <v>5186</v>
      </c>
    </row>
    <row r="7302" spans="2:8" s="41" customFormat="1">
      <c r="B7302" s="403" t="s">
        <v>15448</v>
      </c>
      <c r="C7302" s="404" t="s">
        <v>15449</v>
      </c>
      <c r="D7302" s="404" t="s">
        <v>15439</v>
      </c>
      <c r="E7302" s="404" t="s">
        <v>15440</v>
      </c>
      <c r="F7302" s="404" t="s">
        <v>15441</v>
      </c>
      <c r="G7302" s="367" t="s">
        <v>5185</v>
      </c>
      <c r="H7302" s="400" t="s">
        <v>5186</v>
      </c>
    </row>
    <row r="7303" spans="2:8" s="41" customFormat="1">
      <c r="B7303" s="403" t="s">
        <v>15450</v>
      </c>
      <c r="C7303" s="404" t="s">
        <v>15451</v>
      </c>
      <c r="D7303" s="404" t="s">
        <v>15439</v>
      </c>
      <c r="E7303" s="404" t="s">
        <v>15440</v>
      </c>
      <c r="F7303" s="404" t="s">
        <v>15441</v>
      </c>
      <c r="G7303" s="367" t="s">
        <v>5185</v>
      </c>
      <c r="H7303" s="400" t="s">
        <v>5186</v>
      </c>
    </row>
    <row r="7304" spans="2:8" s="41" customFormat="1">
      <c r="B7304" s="403" t="s">
        <v>15452</v>
      </c>
      <c r="C7304" s="404" t="s">
        <v>15453</v>
      </c>
      <c r="D7304" s="404" t="s">
        <v>15439</v>
      </c>
      <c r="E7304" s="404" t="s">
        <v>15440</v>
      </c>
      <c r="F7304" s="404" t="s">
        <v>15441</v>
      </c>
      <c r="G7304" s="367" t="s">
        <v>5185</v>
      </c>
      <c r="H7304" s="400" t="s">
        <v>5186</v>
      </c>
    </row>
    <row r="7305" spans="2:8" s="41" customFormat="1">
      <c r="B7305" s="403" t="s">
        <v>15454</v>
      </c>
      <c r="C7305" s="404" t="s">
        <v>15455</v>
      </c>
      <c r="D7305" s="404" t="s">
        <v>15439</v>
      </c>
      <c r="E7305" s="404" t="s">
        <v>15440</v>
      </c>
      <c r="F7305" s="404" t="s">
        <v>15441</v>
      </c>
      <c r="G7305" s="367" t="s">
        <v>5185</v>
      </c>
      <c r="H7305" s="400" t="s">
        <v>5186</v>
      </c>
    </row>
    <row r="7306" spans="2:8" s="41" customFormat="1">
      <c r="B7306" s="403" t="s">
        <v>15456</v>
      </c>
      <c r="C7306" s="404" t="s">
        <v>15457</v>
      </c>
      <c r="D7306" s="404" t="s">
        <v>15439</v>
      </c>
      <c r="E7306" s="404" t="s">
        <v>15440</v>
      </c>
      <c r="F7306" s="404" t="s">
        <v>15441</v>
      </c>
      <c r="G7306" s="367" t="s">
        <v>5185</v>
      </c>
      <c r="H7306" s="400" t="s">
        <v>5186</v>
      </c>
    </row>
    <row r="7307" spans="2:8" s="41" customFormat="1">
      <c r="B7307" s="403" t="s">
        <v>15458</v>
      </c>
      <c r="C7307" s="404" t="s">
        <v>15459</v>
      </c>
      <c r="D7307" s="404" t="s">
        <v>15460</v>
      </c>
      <c r="E7307" s="404" t="s">
        <v>15461</v>
      </c>
      <c r="F7307" s="404" t="s">
        <v>15441</v>
      </c>
      <c r="G7307" s="367" t="s">
        <v>5182</v>
      </c>
      <c r="H7307" s="400" t="s">
        <v>5108</v>
      </c>
    </row>
    <row r="7308" spans="2:8" s="41" customFormat="1">
      <c r="B7308" s="403" t="s">
        <v>15462</v>
      </c>
      <c r="C7308" s="404" t="s">
        <v>15463</v>
      </c>
      <c r="D7308" s="404" t="s">
        <v>15460</v>
      </c>
      <c r="E7308" s="404" t="s">
        <v>15461</v>
      </c>
      <c r="F7308" s="404" t="s">
        <v>15441</v>
      </c>
      <c r="G7308" s="367" t="s">
        <v>5185</v>
      </c>
      <c r="H7308" s="400" t="s">
        <v>5186</v>
      </c>
    </row>
    <row r="7309" spans="2:8" s="41" customFormat="1">
      <c r="B7309" s="403" t="s">
        <v>15464</v>
      </c>
      <c r="C7309" s="404" t="s">
        <v>15465</v>
      </c>
      <c r="D7309" s="404" t="s">
        <v>15460</v>
      </c>
      <c r="E7309" s="404" t="s">
        <v>15461</v>
      </c>
      <c r="F7309" s="404" t="s">
        <v>15441</v>
      </c>
      <c r="G7309" s="367" t="s">
        <v>5185</v>
      </c>
      <c r="H7309" s="400" t="s">
        <v>5186</v>
      </c>
    </row>
    <row r="7310" spans="2:8" s="41" customFormat="1">
      <c r="B7310" s="403" t="s">
        <v>15466</v>
      </c>
      <c r="C7310" s="404" t="s">
        <v>15467</v>
      </c>
      <c r="D7310" s="404" t="s">
        <v>15460</v>
      </c>
      <c r="E7310" s="404" t="s">
        <v>15461</v>
      </c>
      <c r="F7310" s="404" t="s">
        <v>15441</v>
      </c>
      <c r="G7310" s="367" t="s">
        <v>5185</v>
      </c>
      <c r="H7310" s="400" t="s">
        <v>5186</v>
      </c>
    </row>
    <row r="7311" spans="2:8" s="41" customFormat="1">
      <c r="B7311" s="403" t="s">
        <v>15468</v>
      </c>
      <c r="C7311" s="404" t="s">
        <v>15469</v>
      </c>
      <c r="D7311" s="404" t="s">
        <v>15460</v>
      </c>
      <c r="E7311" s="404" t="s">
        <v>15461</v>
      </c>
      <c r="F7311" s="404" t="s">
        <v>15441</v>
      </c>
      <c r="G7311" s="367" t="s">
        <v>5185</v>
      </c>
      <c r="H7311" s="400" t="s">
        <v>5186</v>
      </c>
    </row>
    <row r="7312" spans="2:8" s="41" customFormat="1">
      <c r="B7312" s="403" t="s">
        <v>15470</v>
      </c>
      <c r="C7312" s="404" t="s">
        <v>15471</v>
      </c>
      <c r="D7312" s="404" t="s">
        <v>15460</v>
      </c>
      <c r="E7312" s="404" t="s">
        <v>15461</v>
      </c>
      <c r="F7312" s="404" t="s">
        <v>15441</v>
      </c>
      <c r="G7312" s="367" t="s">
        <v>5182</v>
      </c>
      <c r="H7312" s="400" t="s">
        <v>5108</v>
      </c>
    </row>
    <row r="7313" spans="2:8" s="41" customFormat="1">
      <c r="B7313" s="403" t="s">
        <v>15472</v>
      </c>
      <c r="C7313" s="404" t="s">
        <v>15473</v>
      </c>
      <c r="D7313" s="404" t="s">
        <v>15460</v>
      </c>
      <c r="E7313" s="404" t="s">
        <v>15461</v>
      </c>
      <c r="F7313" s="404" t="s">
        <v>15441</v>
      </c>
      <c r="G7313" s="367" t="s">
        <v>5185</v>
      </c>
      <c r="H7313" s="400" t="s">
        <v>5186</v>
      </c>
    </row>
    <row r="7314" spans="2:8" s="41" customFormat="1">
      <c r="B7314" s="403" t="s">
        <v>15474</v>
      </c>
      <c r="C7314" s="404" t="s">
        <v>15475</v>
      </c>
      <c r="D7314" s="404" t="s">
        <v>15460</v>
      </c>
      <c r="E7314" s="404" t="s">
        <v>15461</v>
      </c>
      <c r="F7314" s="404" t="s">
        <v>15441</v>
      </c>
      <c r="G7314" s="367" t="s">
        <v>5185</v>
      </c>
      <c r="H7314" s="400" t="s">
        <v>5186</v>
      </c>
    </row>
    <row r="7315" spans="2:8" s="41" customFormat="1">
      <c r="B7315" s="403" t="s">
        <v>15476</v>
      </c>
      <c r="C7315" s="404" t="s">
        <v>15477</v>
      </c>
      <c r="D7315" s="404" t="s">
        <v>15460</v>
      </c>
      <c r="E7315" s="404" t="s">
        <v>15461</v>
      </c>
      <c r="F7315" s="404" t="s">
        <v>15441</v>
      </c>
      <c r="G7315" s="367" t="s">
        <v>5185</v>
      </c>
      <c r="H7315" s="400" t="s">
        <v>5186</v>
      </c>
    </row>
    <row r="7316" spans="2:8" s="41" customFormat="1">
      <c r="B7316" s="403" t="s">
        <v>15478</v>
      </c>
      <c r="C7316" s="404" t="s">
        <v>15479</v>
      </c>
      <c r="D7316" s="404" t="s">
        <v>15460</v>
      </c>
      <c r="E7316" s="404" t="s">
        <v>15461</v>
      </c>
      <c r="F7316" s="404" t="s">
        <v>15441</v>
      </c>
      <c r="G7316" s="367" t="s">
        <v>5185</v>
      </c>
      <c r="H7316" s="400" t="s">
        <v>5186</v>
      </c>
    </row>
    <row r="7317" spans="2:8" s="41" customFormat="1">
      <c r="B7317" s="403" t="s">
        <v>15480</v>
      </c>
      <c r="C7317" s="404" t="s">
        <v>15481</v>
      </c>
      <c r="D7317" s="404" t="s">
        <v>15460</v>
      </c>
      <c r="E7317" s="404" t="s">
        <v>15461</v>
      </c>
      <c r="F7317" s="404" t="s">
        <v>15441</v>
      </c>
      <c r="G7317" s="367" t="s">
        <v>5185</v>
      </c>
      <c r="H7317" s="400" t="s">
        <v>5186</v>
      </c>
    </row>
    <row r="7318" spans="2:8" s="41" customFormat="1">
      <c r="B7318" s="403" t="s">
        <v>15482</v>
      </c>
      <c r="C7318" s="404" t="s">
        <v>15483</v>
      </c>
      <c r="D7318" s="404" t="s">
        <v>15460</v>
      </c>
      <c r="E7318" s="404" t="s">
        <v>15461</v>
      </c>
      <c r="F7318" s="404" t="s">
        <v>15441</v>
      </c>
      <c r="G7318" s="367" t="s">
        <v>5185</v>
      </c>
      <c r="H7318" s="400" t="s">
        <v>5186</v>
      </c>
    </row>
    <row r="7319" spans="2:8" s="41" customFormat="1">
      <c r="B7319" s="403" t="s">
        <v>15484</v>
      </c>
      <c r="C7319" s="404" t="s">
        <v>15485</v>
      </c>
      <c r="D7319" s="404" t="s">
        <v>15460</v>
      </c>
      <c r="E7319" s="404" t="s">
        <v>15461</v>
      </c>
      <c r="F7319" s="404" t="s">
        <v>15441</v>
      </c>
      <c r="G7319" s="367" t="s">
        <v>5185</v>
      </c>
      <c r="H7319" s="400" t="s">
        <v>5186</v>
      </c>
    </row>
    <row r="7320" spans="2:8" s="41" customFormat="1">
      <c r="B7320" s="403" t="s">
        <v>15486</v>
      </c>
      <c r="C7320" s="404" t="s">
        <v>15487</v>
      </c>
      <c r="D7320" s="404" t="s">
        <v>15460</v>
      </c>
      <c r="E7320" s="404" t="s">
        <v>15461</v>
      </c>
      <c r="F7320" s="404" t="s">
        <v>15441</v>
      </c>
      <c r="G7320" s="367" t="s">
        <v>5185</v>
      </c>
      <c r="H7320" s="400" t="s">
        <v>5186</v>
      </c>
    </row>
    <row r="7321" spans="2:8" s="41" customFormat="1">
      <c r="B7321" s="403" t="s">
        <v>15488</v>
      </c>
      <c r="C7321" s="404" t="s">
        <v>15489</v>
      </c>
      <c r="D7321" s="404" t="s">
        <v>15460</v>
      </c>
      <c r="E7321" s="404" t="s">
        <v>15461</v>
      </c>
      <c r="F7321" s="404" t="s">
        <v>15441</v>
      </c>
      <c r="G7321" s="367" t="s">
        <v>5185</v>
      </c>
      <c r="H7321" s="400" t="s">
        <v>5186</v>
      </c>
    </row>
    <row r="7322" spans="2:8" s="41" customFormat="1">
      <c r="B7322" s="403" t="s">
        <v>15490</v>
      </c>
      <c r="C7322" s="404" t="s">
        <v>15491</v>
      </c>
      <c r="D7322" s="404" t="s">
        <v>15460</v>
      </c>
      <c r="E7322" s="404" t="s">
        <v>15461</v>
      </c>
      <c r="F7322" s="404" t="s">
        <v>15441</v>
      </c>
      <c r="G7322" s="367" t="s">
        <v>5185</v>
      </c>
      <c r="H7322" s="400" t="s">
        <v>5186</v>
      </c>
    </row>
    <row r="7323" spans="2:8" s="41" customFormat="1">
      <c r="B7323" s="403" t="s">
        <v>15492</v>
      </c>
      <c r="C7323" s="404" t="s">
        <v>15493</v>
      </c>
      <c r="D7323" s="404" t="s">
        <v>15460</v>
      </c>
      <c r="E7323" s="404" t="s">
        <v>15461</v>
      </c>
      <c r="F7323" s="404" t="s">
        <v>15441</v>
      </c>
      <c r="G7323" s="367" t="s">
        <v>5185</v>
      </c>
      <c r="H7323" s="400" t="s">
        <v>5186</v>
      </c>
    </row>
    <row r="7324" spans="2:8" s="41" customFormat="1">
      <c r="B7324" s="403" t="s">
        <v>15494</v>
      </c>
      <c r="C7324" s="404" t="s">
        <v>15495</v>
      </c>
      <c r="D7324" s="404" t="s">
        <v>15496</v>
      </c>
      <c r="E7324" s="404" t="s">
        <v>15497</v>
      </c>
      <c r="F7324" s="404" t="s">
        <v>15441</v>
      </c>
      <c r="G7324" s="367" t="s">
        <v>5185</v>
      </c>
      <c r="H7324" s="400" t="s">
        <v>5186</v>
      </c>
    </row>
    <row r="7325" spans="2:8" s="41" customFormat="1">
      <c r="B7325" s="403" t="s">
        <v>15498</v>
      </c>
      <c r="C7325" s="404" t="s">
        <v>15499</v>
      </c>
      <c r="D7325" s="404" t="s">
        <v>15496</v>
      </c>
      <c r="E7325" s="404" t="s">
        <v>15497</v>
      </c>
      <c r="F7325" s="404" t="s">
        <v>15441</v>
      </c>
      <c r="G7325" s="367" t="s">
        <v>5185</v>
      </c>
      <c r="H7325" s="400" t="s">
        <v>5186</v>
      </c>
    </row>
    <row r="7326" spans="2:8" s="41" customFormat="1">
      <c r="B7326" s="403" t="s">
        <v>15500</v>
      </c>
      <c r="C7326" s="404" t="s">
        <v>15501</v>
      </c>
      <c r="D7326" s="404" t="s">
        <v>15496</v>
      </c>
      <c r="E7326" s="404" t="s">
        <v>15497</v>
      </c>
      <c r="F7326" s="404" t="s">
        <v>15441</v>
      </c>
      <c r="G7326" s="367" t="s">
        <v>5185</v>
      </c>
      <c r="H7326" s="400" t="s">
        <v>5186</v>
      </c>
    </row>
    <row r="7327" spans="2:8" s="41" customFormat="1">
      <c r="B7327" s="403" t="s">
        <v>15502</v>
      </c>
      <c r="C7327" s="404" t="s">
        <v>15503</v>
      </c>
      <c r="D7327" s="404" t="s">
        <v>15496</v>
      </c>
      <c r="E7327" s="404" t="s">
        <v>15497</v>
      </c>
      <c r="F7327" s="404" t="s">
        <v>15441</v>
      </c>
      <c r="G7327" s="367" t="s">
        <v>5107</v>
      </c>
      <c r="H7327" s="400" t="s">
        <v>5108</v>
      </c>
    </row>
    <row r="7328" spans="2:8" s="41" customFormat="1">
      <c r="B7328" s="403" t="s">
        <v>15504</v>
      </c>
      <c r="C7328" s="404" t="s">
        <v>15505</v>
      </c>
      <c r="D7328" s="404" t="s">
        <v>15496</v>
      </c>
      <c r="E7328" s="404" t="s">
        <v>15497</v>
      </c>
      <c r="F7328" s="404" t="s">
        <v>15441</v>
      </c>
      <c r="G7328" s="367" t="s">
        <v>5107</v>
      </c>
      <c r="H7328" s="400" t="s">
        <v>5108</v>
      </c>
    </row>
    <row r="7329" spans="2:8" s="41" customFormat="1">
      <c r="B7329" s="403" t="s">
        <v>15506</v>
      </c>
      <c r="C7329" s="404" t="s">
        <v>15507</v>
      </c>
      <c r="D7329" s="404" t="s">
        <v>15496</v>
      </c>
      <c r="E7329" s="404" t="s">
        <v>15497</v>
      </c>
      <c r="F7329" s="404" t="s">
        <v>15441</v>
      </c>
      <c r="G7329" s="367" t="s">
        <v>5185</v>
      </c>
      <c r="H7329" s="400" t="s">
        <v>5186</v>
      </c>
    </row>
    <row r="7330" spans="2:8" s="41" customFormat="1">
      <c r="B7330" s="403" t="s">
        <v>15508</v>
      </c>
      <c r="C7330" s="404" t="s">
        <v>15509</v>
      </c>
      <c r="D7330" s="404" t="s">
        <v>15496</v>
      </c>
      <c r="E7330" s="404" t="s">
        <v>15497</v>
      </c>
      <c r="F7330" s="404" t="s">
        <v>15441</v>
      </c>
      <c r="G7330" s="367" t="s">
        <v>5107</v>
      </c>
      <c r="H7330" s="400" t="s">
        <v>5108</v>
      </c>
    </row>
    <row r="7331" spans="2:8" s="41" customFormat="1">
      <c r="B7331" s="403" t="s">
        <v>15510</v>
      </c>
      <c r="C7331" s="404" t="s">
        <v>15511</v>
      </c>
      <c r="D7331" s="404" t="s">
        <v>15496</v>
      </c>
      <c r="E7331" s="404" t="s">
        <v>15497</v>
      </c>
      <c r="F7331" s="404" t="s">
        <v>15441</v>
      </c>
      <c r="G7331" s="367" t="s">
        <v>5107</v>
      </c>
      <c r="H7331" s="400" t="s">
        <v>5108</v>
      </c>
    </row>
    <row r="7332" spans="2:8" s="41" customFormat="1">
      <c r="B7332" s="403" t="s">
        <v>15512</v>
      </c>
      <c r="C7332" s="404" t="s">
        <v>15513</v>
      </c>
      <c r="D7332" s="404" t="s">
        <v>15496</v>
      </c>
      <c r="E7332" s="404" t="s">
        <v>15497</v>
      </c>
      <c r="F7332" s="404" t="s">
        <v>15441</v>
      </c>
      <c r="G7332" s="367" t="s">
        <v>5107</v>
      </c>
      <c r="H7332" s="400" t="s">
        <v>5108</v>
      </c>
    </row>
    <row r="7333" spans="2:8" s="41" customFormat="1">
      <c r="B7333" s="403" t="s">
        <v>15514</v>
      </c>
      <c r="C7333" s="404" t="s">
        <v>15515</v>
      </c>
      <c r="D7333" s="404" t="s">
        <v>15496</v>
      </c>
      <c r="E7333" s="404" t="s">
        <v>15497</v>
      </c>
      <c r="F7333" s="404" t="s">
        <v>15441</v>
      </c>
      <c r="G7333" s="367" t="s">
        <v>5107</v>
      </c>
      <c r="H7333" s="400" t="s">
        <v>5108</v>
      </c>
    </row>
    <row r="7334" spans="2:8" s="41" customFormat="1">
      <c r="B7334" s="403" t="s">
        <v>15516</v>
      </c>
      <c r="C7334" s="404" t="s">
        <v>15517</v>
      </c>
      <c r="D7334" s="404" t="s">
        <v>15496</v>
      </c>
      <c r="E7334" s="404" t="s">
        <v>15497</v>
      </c>
      <c r="F7334" s="404" t="s">
        <v>15441</v>
      </c>
      <c r="G7334" s="367" t="s">
        <v>5185</v>
      </c>
      <c r="H7334" s="400" t="s">
        <v>5186</v>
      </c>
    </row>
    <row r="7335" spans="2:8" s="41" customFormat="1">
      <c r="B7335" s="403" t="s">
        <v>15518</v>
      </c>
      <c r="C7335" s="404" t="s">
        <v>15519</v>
      </c>
      <c r="D7335" s="404" t="s">
        <v>15496</v>
      </c>
      <c r="E7335" s="404" t="s">
        <v>15497</v>
      </c>
      <c r="F7335" s="404" t="s">
        <v>15441</v>
      </c>
      <c r="G7335" s="367" t="s">
        <v>5185</v>
      </c>
      <c r="H7335" s="400" t="s">
        <v>5186</v>
      </c>
    </row>
    <row r="7336" spans="2:8" s="41" customFormat="1">
      <c r="B7336" s="403" t="s">
        <v>15520</v>
      </c>
      <c r="C7336" s="404" t="s">
        <v>15521</v>
      </c>
      <c r="D7336" s="404" t="s">
        <v>15496</v>
      </c>
      <c r="E7336" s="404" t="s">
        <v>15497</v>
      </c>
      <c r="F7336" s="404" t="s">
        <v>15441</v>
      </c>
      <c r="G7336" s="367" t="s">
        <v>5185</v>
      </c>
      <c r="H7336" s="400" t="s">
        <v>5186</v>
      </c>
    </row>
    <row r="7337" spans="2:8" s="41" customFormat="1">
      <c r="B7337" s="403" t="s">
        <v>15522</v>
      </c>
      <c r="C7337" s="404" t="s">
        <v>15523</v>
      </c>
      <c r="D7337" s="404" t="s">
        <v>15496</v>
      </c>
      <c r="E7337" s="404" t="s">
        <v>15497</v>
      </c>
      <c r="F7337" s="404" t="s">
        <v>15441</v>
      </c>
      <c r="G7337" s="367" t="s">
        <v>5185</v>
      </c>
      <c r="H7337" s="400" t="s">
        <v>5186</v>
      </c>
    </row>
    <row r="7338" spans="2:8" s="41" customFormat="1">
      <c r="B7338" s="403" t="s">
        <v>15524</v>
      </c>
      <c r="C7338" s="404" t="s">
        <v>15525</v>
      </c>
      <c r="D7338" s="404" t="s">
        <v>15496</v>
      </c>
      <c r="E7338" s="404" t="s">
        <v>15497</v>
      </c>
      <c r="F7338" s="404" t="s">
        <v>15441</v>
      </c>
      <c r="G7338" s="367" t="s">
        <v>5185</v>
      </c>
      <c r="H7338" s="400" t="s">
        <v>5186</v>
      </c>
    </row>
    <row r="7339" spans="2:8" s="41" customFormat="1">
      <c r="B7339" s="403" t="s">
        <v>15526</v>
      </c>
      <c r="C7339" s="404" t="s">
        <v>15527</v>
      </c>
      <c r="D7339" s="404" t="s">
        <v>15528</v>
      </c>
      <c r="E7339" s="404" t="s">
        <v>15529</v>
      </c>
      <c r="F7339" s="404" t="s">
        <v>15441</v>
      </c>
      <c r="G7339" s="367" t="s">
        <v>5107</v>
      </c>
      <c r="H7339" s="400" t="s">
        <v>5108</v>
      </c>
    </row>
    <row r="7340" spans="2:8" s="41" customFormat="1">
      <c r="B7340" s="403" t="s">
        <v>15530</v>
      </c>
      <c r="C7340" s="404" t="s">
        <v>15531</v>
      </c>
      <c r="D7340" s="404" t="s">
        <v>15528</v>
      </c>
      <c r="E7340" s="404" t="s">
        <v>15529</v>
      </c>
      <c r="F7340" s="404" t="s">
        <v>15441</v>
      </c>
      <c r="G7340" s="367" t="s">
        <v>5107</v>
      </c>
      <c r="H7340" s="400" t="s">
        <v>5108</v>
      </c>
    </row>
    <row r="7341" spans="2:8" s="41" customFormat="1">
      <c r="B7341" s="403" t="s">
        <v>15532</v>
      </c>
      <c r="C7341" s="404" t="s">
        <v>15533</v>
      </c>
      <c r="D7341" s="404" t="s">
        <v>15528</v>
      </c>
      <c r="E7341" s="404" t="s">
        <v>15529</v>
      </c>
      <c r="F7341" s="404" t="s">
        <v>15441</v>
      </c>
      <c r="G7341" s="367" t="s">
        <v>5107</v>
      </c>
      <c r="H7341" s="400" t="s">
        <v>5108</v>
      </c>
    </row>
    <row r="7342" spans="2:8" s="41" customFormat="1">
      <c r="B7342" s="403" t="s">
        <v>15534</v>
      </c>
      <c r="C7342" s="404" t="s">
        <v>15535</v>
      </c>
      <c r="D7342" s="404" t="s">
        <v>15528</v>
      </c>
      <c r="E7342" s="404" t="s">
        <v>15529</v>
      </c>
      <c r="F7342" s="404" t="s">
        <v>15441</v>
      </c>
      <c r="G7342" s="367" t="s">
        <v>5107</v>
      </c>
      <c r="H7342" s="400" t="s">
        <v>5108</v>
      </c>
    </row>
    <row r="7343" spans="2:8" s="41" customFormat="1">
      <c r="B7343" s="403" t="s">
        <v>15536</v>
      </c>
      <c r="C7343" s="404" t="s">
        <v>15537</v>
      </c>
      <c r="D7343" s="404" t="s">
        <v>15528</v>
      </c>
      <c r="E7343" s="404" t="s">
        <v>15529</v>
      </c>
      <c r="F7343" s="404" t="s">
        <v>15441</v>
      </c>
      <c r="G7343" s="367" t="s">
        <v>5107</v>
      </c>
      <c r="H7343" s="400" t="s">
        <v>5108</v>
      </c>
    </row>
    <row r="7344" spans="2:8" s="41" customFormat="1">
      <c r="B7344" s="403" t="s">
        <v>15538</v>
      </c>
      <c r="C7344" s="404" t="s">
        <v>15539</v>
      </c>
      <c r="D7344" s="404" t="s">
        <v>15528</v>
      </c>
      <c r="E7344" s="404" t="s">
        <v>15529</v>
      </c>
      <c r="F7344" s="404" t="s">
        <v>15441</v>
      </c>
      <c r="G7344" s="367" t="s">
        <v>5185</v>
      </c>
      <c r="H7344" s="400" t="s">
        <v>5186</v>
      </c>
    </row>
    <row r="7345" spans="2:8" s="41" customFormat="1">
      <c r="B7345" s="403" t="s">
        <v>15540</v>
      </c>
      <c r="C7345" s="404" t="s">
        <v>15541</v>
      </c>
      <c r="D7345" s="404" t="s">
        <v>15528</v>
      </c>
      <c r="E7345" s="404" t="s">
        <v>15529</v>
      </c>
      <c r="F7345" s="404" t="s">
        <v>15441</v>
      </c>
      <c r="G7345" s="367" t="s">
        <v>5185</v>
      </c>
      <c r="H7345" s="400" t="s">
        <v>5186</v>
      </c>
    </row>
    <row r="7346" spans="2:8" s="41" customFormat="1">
      <c r="B7346" s="403" t="s">
        <v>15542</v>
      </c>
      <c r="C7346" s="404" t="s">
        <v>15543</v>
      </c>
      <c r="D7346" s="404" t="s">
        <v>15528</v>
      </c>
      <c r="E7346" s="404" t="s">
        <v>15529</v>
      </c>
      <c r="F7346" s="404" t="s">
        <v>15441</v>
      </c>
      <c r="G7346" s="367" t="s">
        <v>5185</v>
      </c>
      <c r="H7346" s="400" t="s">
        <v>5186</v>
      </c>
    </row>
    <row r="7347" spans="2:8" s="41" customFormat="1">
      <c r="B7347" s="403" t="s">
        <v>15544</v>
      </c>
      <c r="C7347" s="404" t="s">
        <v>15545</v>
      </c>
      <c r="D7347" s="404" t="s">
        <v>15528</v>
      </c>
      <c r="E7347" s="404" t="s">
        <v>15529</v>
      </c>
      <c r="F7347" s="404" t="s">
        <v>15441</v>
      </c>
      <c r="G7347" s="367" t="s">
        <v>5185</v>
      </c>
      <c r="H7347" s="400" t="s">
        <v>5186</v>
      </c>
    </row>
    <row r="7348" spans="2:8" s="41" customFormat="1">
      <c r="B7348" s="403" t="s">
        <v>15546</v>
      </c>
      <c r="C7348" s="404" t="s">
        <v>15547</v>
      </c>
      <c r="D7348" s="404" t="s">
        <v>15528</v>
      </c>
      <c r="E7348" s="404" t="s">
        <v>15529</v>
      </c>
      <c r="F7348" s="404" t="s">
        <v>15441</v>
      </c>
      <c r="G7348" s="367" t="s">
        <v>5185</v>
      </c>
      <c r="H7348" s="400" t="s">
        <v>5186</v>
      </c>
    </row>
    <row r="7349" spans="2:8" s="41" customFormat="1">
      <c r="B7349" s="403" t="s">
        <v>15548</v>
      </c>
      <c r="C7349" s="404" t="s">
        <v>15549</v>
      </c>
      <c r="D7349" s="404" t="s">
        <v>15528</v>
      </c>
      <c r="E7349" s="404" t="s">
        <v>15529</v>
      </c>
      <c r="F7349" s="404" t="s">
        <v>15441</v>
      </c>
      <c r="G7349" s="367" t="s">
        <v>5185</v>
      </c>
      <c r="H7349" s="400" t="s">
        <v>5186</v>
      </c>
    </row>
    <row r="7350" spans="2:8" s="41" customFormat="1">
      <c r="B7350" s="403" t="s">
        <v>15550</v>
      </c>
      <c r="C7350" s="404" t="s">
        <v>15551</v>
      </c>
      <c r="D7350" s="404" t="s">
        <v>15528</v>
      </c>
      <c r="E7350" s="404" t="s">
        <v>15529</v>
      </c>
      <c r="F7350" s="404" t="s">
        <v>15441</v>
      </c>
      <c r="G7350" s="367" t="s">
        <v>5185</v>
      </c>
      <c r="H7350" s="400" t="s">
        <v>5186</v>
      </c>
    </row>
    <row r="7351" spans="2:8" s="41" customFormat="1">
      <c r="B7351" s="403" t="s">
        <v>15552</v>
      </c>
      <c r="C7351" s="404" t="s">
        <v>15553</v>
      </c>
      <c r="D7351" s="404" t="s">
        <v>15528</v>
      </c>
      <c r="E7351" s="404" t="s">
        <v>15529</v>
      </c>
      <c r="F7351" s="404" t="s">
        <v>15441</v>
      </c>
      <c r="G7351" s="367" t="s">
        <v>5185</v>
      </c>
      <c r="H7351" s="400" t="s">
        <v>5186</v>
      </c>
    </row>
    <row r="7352" spans="2:8" s="41" customFormat="1">
      <c r="B7352" s="403" t="s">
        <v>15554</v>
      </c>
      <c r="C7352" s="404" t="s">
        <v>15555</v>
      </c>
      <c r="D7352" s="404" t="s">
        <v>15528</v>
      </c>
      <c r="E7352" s="404" t="s">
        <v>15529</v>
      </c>
      <c r="F7352" s="404" t="s">
        <v>15441</v>
      </c>
      <c r="G7352" s="367" t="s">
        <v>5185</v>
      </c>
      <c r="H7352" s="400" t="s">
        <v>5186</v>
      </c>
    </row>
    <row r="7353" spans="2:8" s="41" customFormat="1">
      <c r="B7353" s="403" t="s">
        <v>15556</v>
      </c>
      <c r="C7353" s="404" t="s">
        <v>15557</v>
      </c>
      <c r="D7353" s="404" t="s">
        <v>15558</v>
      </c>
      <c r="E7353" s="404" t="s">
        <v>15559</v>
      </c>
      <c r="F7353" s="404" t="s">
        <v>15441</v>
      </c>
      <c r="G7353" s="367" t="s">
        <v>5185</v>
      </c>
      <c r="H7353" s="400" t="s">
        <v>5186</v>
      </c>
    </row>
    <row r="7354" spans="2:8" s="41" customFormat="1">
      <c r="B7354" s="403" t="s">
        <v>15560</v>
      </c>
      <c r="C7354" s="404" t="s">
        <v>15561</v>
      </c>
      <c r="D7354" s="404" t="s">
        <v>15558</v>
      </c>
      <c r="E7354" s="404" t="s">
        <v>15559</v>
      </c>
      <c r="F7354" s="404" t="s">
        <v>15441</v>
      </c>
      <c r="G7354" s="367" t="s">
        <v>5185</v>
      </c>
      <c r="H7354" s="400" t="s">
        <v>5186</v>
      </c>
    </row>
    <row r="7355" spans="2:8" s="41" customFormat="1">
      <c r="B7355" s="403" t="s">
        <v>15562</v>
      </c>
      <c r="C7355" s="404" t="s">
        <v>15563</v>
      </c>
      <c r="D7355" s="404" t="s">
        <v>15558</v>
      </c>
      <c r="E7355" s="404" t="s">
        <v>15559</v>
      </c>
      <c r="F7355" s="404" t="s">
        <v>15441</v>
      </c>
      <c r="G7355" s="367" t="s">
        <v>5185</v>
      </c>
      <c r="H7355" s="400" t="s">
        <v>5186</v>
      </c>
    </row>
    <row r="7356" spans="2:8" s="41" customFormat="1">
      <c r="B7356" s="403" t="s">
        <v>15564</v>
      </c>
      <c r="C7356" s="404" t="s">
        <v>15565</v>
      </c>
      <c r="D7356" s="404" t="s">
        <v>15558</v>
      </c>
      <c r="E7356" s="404" t="s">
        <v>15559</v>
      </c>
      <c r="F7356" s="404" t="s">
        <v>15441</v>
      </c>
      <c r="G7356" s="367" t="s">
        <v>5185</v>
      </c>
      <c r="H7356" s="400" t="s">
        <v>5186</v>
      </c>
    </row>
    <row r="7357" spans="2:8" s="41" customFormat="1">
      <c r="B7357" s="403" t="s">
        <v>15566</v>
      </c>
      <c r="C7357" s="404" t="s">
        <v>15567</v>
      </c>
      <c r="D7357" s="404" t="s">
        <v>15558</v>
      </c>
      <c r="E7357" s="404" t="s">
        <v>15559</v>
      </c>
      <c r="F7357" s="404" t="s">
        <v>15441</v>
      </c>
      <c r="G7357" s="367" t="s">
        <v>5185</v>
      </c>
      <c r="H7357" s="400" t="s">
        <v>5186</v>
      </c>
    </row>
    <row r="7358" spans="2:8" s="41" customFormat="1">
      <c r="B7358" s="403" t="s">
        <v>15568</v>
      </c>
      <c r="C7358" s="404" t="s">
        <v>15569</v>
      </c>
      <c r="D7358" s="404" t="s">
        <v>15558</v>
      </c>
      <c r="E7358" s="404" t="s">
        <v>15559</v>
      </c>
      <c r="F7358" s="404" t="s">
        <v>15441</v>
      </c>
      <c r="G7358" s="367" t="s">
        <v>5185</v>
      </c>
      <c r="H7358" s="400" t="s">
        <v>5186</v>
      </c>
    </row>
    <row r="7359" spans="2:8" s="41" customFormat="1">
      <c r="B7359" s="403" t="s">
        <v>15570</v>
      </c>
      <c r="C7359" s="404" t="s">
        <v>15571</v>
      </c>
      <c r="D7359" s="404" t="s">
        <v>15558</v>
      </c>
      <c r="E7359" s="404" t="s">
        <v>15559</v>
      </c>
      <c r="F7359" s="404" t="s">
        <v>15441</v>
      </c>
      <c r="G7359" s="367" t="s">
        <v>5107</v>
      </c>
      <c r="H7359" s="400" t="s">
        <v>5108</v>
      </c>
    </row>
    <row r="7360" spans="2:8" s="41" customFormat="1">
      <c r="B7360" s="403" t="s">
        <v>15572</v>
      </c>
      <c r="C7360" s="404" t="s">
        <v>15573</v>
      </c>
      <c r="D7360" s="404" t="s">
        <v>15558</v>
      </c>
      <c r="E7360" s="404" t="s">
        <v>15559</v>
      </c>
      <c r="F7360" s="404" t="s">
        <v>15441</v>
      </c>
      <c r="G7360" s="367" t="s">
        <v>5107</v>
      </c>
      <c r="H7360" s="400" t="s">
        <v>5108</v>
      </c>
    </row>
    <row r="7361" spans="2:8" s="41" customFormat="1">
      <c r="B7361" s="403" t="s">
        <v>15574</v>
      </c>
      <c r="C7361" s="404" t="s">
        <v>15575</v>
      </c>
      <c r="D7361" s="404" t="s">
        <v>15558</v>
      </c>
      <c r="E7361" s="404" t="s">
        <v>15559</v>
      </c>
      <c r="F7361" s="404" t="s">
        <v>15441</v>
      </c>
      <c r="G7361" s="367" t="s">
        <v>5107</v>
      </c>
      <c r="H7361" s="400" t="s">
        <v>5108</v>
      </c>
    </row>
    <row r="7362" spans="2:8" s="41" customFormat="1">
      <c r="B7362" s="403" t="s">
        <v>15576</v>
      </c>
      <c r="C7362" s="404" t="s">
        <v>15577</v>
      </c>
      <c r="D7362" s="404" t="s">
        <v>15558</v>
      </c>
      <c r="E7362" s="404" t="s">
        <v>15559</v>
      </c>
      <c r="F7362" s="404" t="s">
        <v>15441</v>
      </c>
      <c r="G7362" s="367" t="s">
        <v>5107</v>
      </c>
      <c r="H7362" s="400" t="s">
        <v>5108</v>
      </c>
    </row>
    <row r="7363" spans="2:8" s="41" customFormat="1">
      <c r="B7363" s="403" t="s">
        <v>15578</v>
      </c>
      <c r="C7363" s="404" t="s">
        <v>15579</v>
      </c>
      <c r="D7363" s="404" t="s">
        <v>15558</v>
      </c>
      <c r="E7363" s="404" t="s">
        <v>15559</v>
      </c>
      <c r="F7363" s="404" t="s">
        <v>15441</v>
      </c>
      <c r="G7363" s="367" t="s">
        <v>5107</v>
      </c>
      <c r="H7363" s="400" t="s">
        <v>5108</v>
      </c>
    </row>
    <row r="7364" spans="2:8" s="41" customFormat="1">
      <c r="B7364" s="403" t="s">
        <v>15580</v>
      </c>
      <c r="C7364" s="404" t="s">
        <v>15581</v>
      </c>
      <c r="D7364" s="404" t="s">
        <v>15558</v>
      </c>
      <c r="E7364" s="404" t="s">
        <v>15559</v>
      </c>
      <c r="F7364" s="404" t="s">
        <v>15441</v>
      </c>
      <c r="G7364" s="367" t="s">
        <v>5185</v>
      </c>
      <c r="H7364" s="400" t="s">
        <v>5186</v>
      </c>
    </row>
    <row r="7365" spans="2:8" s="41" customFormat="1">
      <c r="B7365" s="403" t="s">
        <v>15582</v>
      </c>
      <c r="C7365" s="404" t="s">
        <v>15583</v>
      </c>
      <c r="D7365" s="404" t="s">
        <v>15558</v>
      </c>
      <c r="E7365" s="404" t="s">
        <v>15559</v>
      </c>
      <c r="F7365" s="404" t="s">
        <v>15441</v>
      </c>
      <c r="G7365" s="367" t="s">
        <v>5107</v>
      </c>
      <c r="H7365" s="400" t="s">
        <v>5108</v>
      </c>
    </row>
    <row r="7366" spans="2:8" s="41" customFormat="1">
      <c r="B7366" s="403" t="s">
        <v>15584</v>
      </c>
      <c r="C7366" s="404" t="s">
        <v>15585</v>
      </c>
      <c r="D7366" s="404" t="s">
        <v>15558</v>
      </c>
      <c r="E7366" s="404" t="s">
        <v>15559</v>
      </c>
      <c r="F7366" s="404" t="s">
        <v>15441</v>
      </c>
      <c r="G7366" s="367" t="s">
        <v>5185</v>
      </c>
      <c r="H7366" s="400" t="s">
        <v>5186</v>
      </c>
    </row>
    <row r="7367" spans="2:8" s="41" customFormat="1">
      <c r="B7367" s="403" t="s">
        <v>15586</v>
      </c>
      <c r="C7367" s="404" t="s">
        <v>15587</v>
      </c>
      <c r="D7367" s="404" t="s">
        <v>15558</v>
      </c>
      <c r="E7367" s="404" t="s">
        <v>15559</v>
      </c>
      <c r="F7367" s="404" t="s">
        <v>15441</v>
      </c>
      <c r="G7367" s="367" t="s">
        <v>5107</v>
      </c>
      <c r="H7367" s="400" t="s">
        <v>5108</v>
      </c>
    </row>
    <row r="7368" spans="2:8" s="41" customFormat="1">
      <c r="B7368" s="403" t="s">
        <v>15588</v>
      </c>
      <c r="C7368" s="404" t="s">
        <v>15589</v>
      </c>
      <c r="D7368" s="404" t="s">
        <v>15558</v>
      </c>
      <c r="E7368" s="404" t="s">
        <v>15559</v>
      </c>
      <c r="F7368" s="404" t="s">
        <v>15441</v>
      </c>
      <c r="G7368" s="367" t="s">
        <v>5182</v>
      </c>
      <c r="H7368" s="400" t="s">
        <v>5108</v>
      </c>
    </row>
    <row r="7369" spans="2:8" s="41" customFormat="1">
      <c r="B7369" s="403" t="s">
        <v>15590</v>
      </c>
      <c r="C7369" s="404" t="s">
        <v>15591</v>
      </c>
      <c r="D7369" s="404" t="s">
        <v>15558</v>
      </c>
      <c r="E7369" s="404" t="s">
        <v>15559</v>
      </c>
      <c r="F7369" s="404" t="s">
        <v>15441</v>
      </c>
      <c r="G7369" s="367" t="s">
        <v>5185</v>
      </c>
      <c r="H7369" s="400" t="s">
        <v>5186</v>
      </c>
    </row>
    <row r="7370" spans="2:8" s="41" customFormat="1">
      <c r="B7370" s="403" t="s">
        <v>15592</v>
      </c>
      <c r="C7370" s="404" t="s">
        <v>15593</v>
      </c>
      <c r="D7370" s="404" t="s">
        <v>15558</v>
      </c>
      <c r="E7370" s="404" t="s">
        <v>15559</v>
      </c>
      <c r="F7370" s="404" t="s">
        <v>15441</v>
      </c>
      <c r="G7370" s="367" t="s">
        <v>5185</v>
      </c>
      <c r="H7370" s="400" t="s">
        <v>5186</v>
      </c>
    </row>
    <row r="7371" spans="2:8" s="41" customFormat="1">
      <c r="B7371" s="403" t="s">
        <v>15594</v>
      </c>
      <c r="C7371" s="404" t="s">
        <v>15595</v>
      </c>
      <c r="D7371" s="404" t="s">
        <v>15558</v>
      </c>
      <c r="E7371" s="404" t="s">
        <v>15559</v>
      </c>
      <c r="F7371" s="404" t="s">
        <v>15441</v>
      </c>
      <c r="G7371" s="367" t="s">
        <v>5185</v>
      </c>
      <c r="H7371" s="400" t="s">
        <v>5186</v>
      </c>
    </row>
    <row r="7372" spans="2:8" s="41" customFormat="1">
      <c r="B7372" s="403" t="s">
        <v>15596</v>
      </c>
      <c r="C7372" s="404" t="s">
        <v>15597</v>
      </c>
      <c r="D7372" s="404" t="s">
        <v>15558</v>
      </c>
      <c r="E7372" s="404" t="s">
        <v>15559</v>
      </c>
      <c r="F7372" s="404" t="s">
        <v>15441</v>
      </c>
      <c r="G7372" s="367" t="s">
        <v>5185</v>
      </c>
      <c r="H7372" s="400" t="s">
        <v>5186</v>
      </c>
    </row>
    <row r="7373" spans="2:8" s="41" customFormat="1">
      <c r="B7373" s="403" t="s">
        <v>15598</v>
      </c>
      <c r="C7373" s="404" t="s">
        <v>15599</v>
      </c>
      <c r="D7373" s="404" t="s">
        <v>15600</v>
      </c>
      <c r="E7373" s="404" t="s">
        <v>15601</v>
      </c>
      <c r="F7373" s="404" t="s">
        <v>15441</v>
      </c>
      <c r="G7373" s="367" t="s">
        <v>5107</v>
      </c>
      <c r="H7373" s="400" t="s">
        <v>5108</v>
      </c>
    </row>
    <row r="7374" spans="2:8" s="41" customFormat="1">
      <c r="B7374" s="403" t="s">
        <v>15602</v>
      </c>
      <c r="C7374" s="404" t="s">
        <v>15603</v>
      </c>
      <c r="D7374" s="404" t="s">
        <v>15600</v>
      </c>
      <c r="E7374" s="404" t="s">
        <v>15601</v>
      </c>
      <c r="F7374" s="404" t="s">
        <v>15441</v>
      </c>
      <c r="G7374" s="367" t="s">
        <v>5107</v>
      </c>
      <c r="H7374" s="400" t="s">
        <v>5108</v>
      </c>
    </row>
    <row r="7375" spans="2:8" s="41" customFormat="1">
      <c r="B7375" s="403" t="s">
        <v>15604</v>
      </c>
      <c r="C7375" s="404" t="s">
        <v>15605</v>
      </c>
      <c r="D7375" s="404" t="s">
        <v>15600</v>
      </c>
      <c r="E7375" s="404" t="s">
        <v>15601</v>
      </c>
      <c r="F7375" s="404" t="s">
        <v>15441</v>
      </c>
      <c r="G7375" s="367" t="s">
        <v>5107</v>
      </c>
      <c r="H7375" s="400" t="s">
        <v>5108</v>
      </c>
    </row>
    <row r="7376" spans="2:8" s="41" customFormat="1">
      <c r="B7376" s="403" t="s">
        <v>15606</v>
      </c>
      <c r="C7376" s="404" t="s">
        <v>15607</v>
      </c>
      <c r="D7376" s="404" t="s">
        <v>15600</v>
      </c>
      <c r="E7376" s="404" t="s">
        <v>15601</v>
      </c>
      <c r="F7376" s="404" t="s">
        <v>15441</v>
      </c>
      <c r="G7376" s="367" t="s">
        <v>5185</v>
      </c>
      <c r="H7376" s="400" t="s">
        <v>5186</v>
      </c>
    </row>
    <row r="7377" spans="2:8" s="41" customFormat="1">
      <c r="B7377" s="403" t="s">
        <v>15608</v>
      </c>
      <c r="C7377" s="404" t="s">
        <v>15609</v>
      </c>
      <c r="D7377" s="404" t="s">
        <v>15600</v>
      </c>
      <c r="E7377" s="404" t="s">
        <v>15601</v>
      </c>
      <c r="F7377" s="404" t="s">
        <v>15441</v>
      </c>
      <c r="G7377" s="367" t="s">
        <v>5107</v>
      </c>
      <c r="H7377" s="400" t="s">
        <v>5108</v>
      </c>
    </row>
    <row r="7378" spans="2:8" s="41" customFormat="1">
      <c r="B7378" s="403" t="s">
        <v>15610</v>
      </c>
      <c r="C7378" s="404" t="s">
        <v>15611</v>
      </c>
      <c r="D7378" s="404" t="s">
        <v>15600</v>
      </c>
      <c r="E7378" s="404" t="s">
        <v>15601</v>
      </c>
      <c r="F7378" s="404" t="s">
        <v>15441</v>
      </c>
      <c r="G7378" s="367" t="s">
        <v>5107</v>
      </c>
      <c r="H7378" s="400" t="s">
        <v>5108</v>
      </c>
    </row>
    <row r="7379" spans="2:8" s="41" customFormat="1">
      <c r="B7379" s="403" t="s">
        <v>15612</v>
      </c>
      <c r="C7379" s="404" t="s">
        <v>15613</v>
      </c>
      <c r="D7379" s="404" t="s">
        <v>15600</v>
      </c>
      <c r="E7379" s="404" t="s">
        <v>15601</v>
      </c>
      <c r="F7379" s="404" t="s">
        <v>15441</v>
      </c>
      <c r="G7379" s="367" t="s">
        <v>5107</v>
      </c>
      <c r="H7379" s="400" t="s">
        <v>5108</v>
      </c>
    </row>
    <row r="7380" spans="2:8" s="41" customFormat="1">
      <c r="B7380" s="403" t="s">
        <v>15614</v>
      </c>
      <c r="C7380" s="404" t="s">
        <v>15615</v>
      </c>
      <c r="D7380" s="404" t="s">
        <v>15600</v>
      </c>
      <c r="E7380" s="404" t="s">
        <v>15601</v>
      </c>
      <c r="F7380" s="404" t="s">
        <v>15441</v>
      </c>
      <c r="G7380" s="367" t="s">
        <v>5107</v>
      </c>
      <c r="H7380" s="400" t="s">
        <v>5108</v>
      </c>
    </row>
    <row r="7381" spans="2:8" s="41" customFormat="1">
      <c r="B7381" s="403" t="s">
        <v>15616</v>
      </c>
      <c r="C7381" s="404" t="s">
        <v>15617</v>
      </c>
      <c r="D7381" s="404" t="s">
        <v>15600</v>
      </c>
      <c r="E7381" s="404" t="s">
        <v>15601</v>
      </c>
      <c r="F7381" s="404" t="s">
        <v>15441</v>
      </c>
      <c r="G7381" s="367" t="s">
        <v>5107</v>
      </c>
      <c r="H7381" s="400" t="s">
        <v>5108</v>
      </c>
    </row>
    <row r="7382" spans="2:8" s="41" customFormat="1">
      <c r="B7382" s="403" t="s">
        <v>15618</v>
      </c>
      <c r="C7382" s="404" t="s">
        <v>15619</v>
      </c>
      <c r="D7382" s="404" t="s">
        <v>15600</v>
      </c>
      <c r="E7382" s="404" t="s">
        <v>15601</v>
      </c>
      <c r="F7382" s="404" t="s">
        <v>15441</v>
      </c>
      <c r="G7382" s="367" t="s">
        <v>5107</v>
      </c>
      <c r="H7382" s="400" t="s">
        <v>5108</v>
      </c>
    </row>
    <row r="7383" spans="2:8" s="41" customFormat="1">
      <c r="B7383" s="403" t="s">
        <v>15620</v>
      </c>
      <c r="C7383" s="404" t="s">
        <v>15621</v>
      </c>
      <c r="D7383" s="404" t="s">
        <v>15600</v>
      </c>
      <c r="E7383" s="404" t="s">
        <v>15601</v>
      </c>
      <c r="F7383" s="404" t="s">
        <v>15441</v>
      </c>
      <c r="G7383" s="367" t="s">
        <v>5185</v>
      </c>
      <c r="H7383" s="400" t="s">
        <v>5186</v>
      </c>
    </row>
    <row r="7384" spans="2:8" s="41" customFormat="1">
      <c r="B7384" s="403" t="s">
        <v>15622</v>
      </c>
      <c r="C7384" s="404" t="s">
        <v>15623</v>
      </c>
      <c r="D7384" s="404" t="s">
        <v>15600</v>
      </c>
      <c r="E7384" s="404" t="s">
        <v>15601</v>
      </c>
      <c r="F7384" s="404" t="s">
        <v>15441</v>
      </c>
      <c r="G7384" s="367" t="s">
        <v>5185</v>
      </c>
      <c r="H7384" s="400" t="s">
        <v>5186</v>
      </c>
    </row>
    <row r="7385" spans="2:8" s="41" customFormat="1">
      <c r="B7385" s="403" t="s">
        <v>15624</v>
      </c>
      <c r="C7385" s="404" t="s">
        <v>15625</v>
      </c>
      <c r="D7385" s="404" t="s">
        <v>15600</v>
      </c>
      <c r="E7385" s="404" t="s">
        <v>15601</v>
      </c>
      <c r="F7385" s="404" t="s">
        <v>15441</v>
      </c>
      <c r="G7385" s="367" t="s">
        <v>5185</v>
      </c>
      <c r="H7385" s="400" t="s">
        <v>5186</v>
      </c>
    </row>
    <row r="7386" spans="2:8" s="41" customFormat="1">
      <c r="B7386" s="403" t="s">
        <v>15626</v>
      </c>
      <c r="C7386" s="404" t="s">
        <v>15627</v>
      </c>
      <c r="D7386" s="404" t="s">
        <v>15600</v>
      </c>
      <c r="E7386" s="404" t="s">
        <v>15601</v>
      </c>
      <c r="F7386" s="404" t="s">
        <v>15441</v>
      </c>
      <c r="G7386" s="367" t="s">
        <v>5185</v>
      </c>
      <c r="H7386" s="400" t="s">
        <v>5186</v>
      </c>
    </row>
    <row r="7387" spans="2:8" s="41" customFormat="1">
      <c r="B7387" s="403" t="s">
        <v>15628</v>
      </c>
      <c r="C7387" s="404" t="s">
        <v>15629</v>
      </c>
      <c r="D7387" s="404" t="s">
        <v>15600</v>
      </c>
      <c r="E7387" s="404" t="s">
        <v>15601</v>
      </c>
      <c r="F7387" s="404" t="s">
        <v>15441</v>
      </c>
      <c r="G7387" s="367" t="s">
        <v>5185</v>
      </c>
      <c r="H7387" s="400" t="s">
        <v>5186</v>
      </c>
    </row>
    <row r="7388" spans="2:8" s="41" customFormat="1">
      <c r="B7388" s="403" t="s">
        <v>15630</v>
      </c>
      <c r="C7388" s="404" t="s">
        <v>15631</v>
      </c>
      <c r="D7388" s="404" t="s">
        <v>15600</v>
      </c>
      <c r="E7388" s="404" t="s">
        <v>15601</v>
      </c>
      <c r="F7388" s="404" t="s">
        <v>15441</v>
      </c>
      <c r="G7388" s="367" t="s">
        <v>5185</v>
      </c>
      <c r="H7388" s="400" t="s">
        <v>5186</v>
      </c>
    </row>
    <row r="7389" spans="2:8" s="41" customFormat="1">
      <c r="B7389" s="403" t="s">
        <v>15632</v>
      </c>
      <c r="C7389" s="404" t="s">
        <v>15633</v>
      </c>
      <c r="D7389" s="404" t="s">
        <v>15600</v>
      </c>
      <c r="E7389" s="404" t="s">
        <v>15601</v>
      </c>
      <c r="F7389" s="404" t="s">
        <v>15441</v>
      </c>
      <c r="G7389" s="367" t="s">
        <v>5185</v>
      </c>
      <c r="H7389" s="400" t="s">
        <v>5186</v>
      </c>
    </row>
    <row r="7390" spans="2:8" s="41" customFormat="1">
      <c r="B7390" s="403" t="s">
        <v>15634</v>
      </c>
      <c r="C7390" s="404" t="s">
        <v>15635</v>
      </c>
      <c r="D7390" s="404" t="s">
        <v>15636</v>
      </c>
      <c r="E7390" s="404" t="s">
        <v>15637</v>
      </c>
      <c r="F7390" s="404" t="s">
        <v>15441</v>
      </c>
      <c r="G7390" s="367" t="s">
        <v>5185</v>
      </c>
      <c r="H7390" s="400" t="s">
        <v>5186</v>
      </c>
    </row>
    <row r="7391" spans="2:8" s="41" customFormat="1">
      <c r="B7391" s="403" t="s">
        <v>15638</v>
      </c>
      <c r="C7391" s="404" t="s">
        <v>15639</v>
      </c>
      <c r="D7391" s="404" t="s">
        <v>15636</v>
      </c>
      <c r="E7391" s="404" t="s">
        <v>15637</v>
      </c>
      <c r="F7391" s="404" t="s">
        <v>15441</v>
      </c>
      <c r="G7391" s="367" t="s">
        <v>5185</v>
      </c>
      <c r="H7391" s="400" t="s">
        <v>5186</v>
      </c>
    </row>
    <row r="7392" spans="2:8" s="41" customFormat="1">
      <c r="B7392" s="403" t="s">
        <v>15640</v>
      </c>
      <c r="C7392" s="404" t="s">
        <v>15641</v>
      </c>
      <c r="D7392" s="404" t="s">
        <v>15636</v>
      </c>
      <c r="E7392" s="404" t="s">
        <v>15637</v>
      </c>
      <c r="F7392" s="404" t="s">
        <v>15441</v>
      </c>
      <c r="G7392" s="367" t="s">
        <v>5185</v>
      </c>
      <c r="H7392" s="400" t="s">
        <v>5186</v>
      </c>
    </row>
    <row r="7393" spans="2:8" s="41" customFormat="1">
      <c r="B7393" s="403" t="s">
        <v>15642</v>
      </c>
      <c r="C7393" s="404" t="s">
        <v>15643</v>
      </c>
      <c r="D7393" s="404" t="s">
        <v>15636</v>
      </c>
      <c r="E7393" s="404" t="s">
        <v>15637</v>
      </c>
      <c r="F7393" s="404" t="s">
        <v>15441</v>
      </c>
      <c r="G7393" s="367" t="s">
        <v>5185</v>
      </c>
      <c r="H7393" s="400" t="s">
        <v>5186</v>
      </c>
    </row>
    <row r="7394" spans="2:8" s="41" customFormat="1">
      <c r="B7394" s="403" t="s">
        <v>15644</v>
      </c>
      <c r="C7394" s="404" t="s">
        <v>15645</v>
      </c>
      <c r="D7394" s="404" t="s">
        <v>15636</v>
      </c>
      <c r="E7394" s="404" t="s">
        <v>15637</v>
      </c>
      <c r="F7394" s="404" t="s">
        <v>15441</v>
      </c>
      <c r="G7394" s="367" t="s">
        <v>5185</v>
      </c>
      <c r="H7394" s="400" t="s">
        <v>5186</v>
      </c>
    </row>
    <row r="7395" spans="2:8" s="41" customFormat="1">
      <c r="B7395" s="403" t="s">
        <v>15646</v>
      </c>
      <c r="C7395" s="404" t="s">
        <v>15647</v>
      </c>
      <c r="D7395" s="404" t="s">
        <v>15636</v>
      </c>
      <c r="E7395" s="404" t="s">
        <v>15637</v>
      </c>
      <c r="F7395" s="404" t="s">
        <v>15441</v>
      </c>
      <c r="G7395" s="367" t="s">
        <v>5185</v>
      </c>
      <c r="H7395" s="400" t="s">
        <v>5186</v>
      </c>
    </row>
    <row r="7396" spans="2:8" s="41" customFormat="1">
      <c r="B7396" s="403" t="s">
        <v>15648</v>
      </c>
      <c r="C7396" s="404" t="s">
        <v>15649</v>
      </c>
      <c r="D7396" s="404" t="s">
        <v>15636</v>
      </c>
      <c r="E7396" s="404" t="s">
        <v>15637</v>
      </c>
      <c r="F7396" s="404" t="s">
        <v>15441</v>
      </c>
      <c r="G7396" s="367" t="s">
        <v>5185</v>
      </c>
      <c r="H7396" s="400" t="s">
        <v>5186</v>
      </c>
    </row>
    <row r="7397" spans="2:8" s="41" customFormat="1">
      <c r="B7397" s="403" t="s">
        <v>15650</v>
      </c>
      <c r="C7397" s="404" t="s">
        <v>15651</v>
      </c>
      <c r="D7397" s="404" t="s">
        <v>15636</v>
      </c>
      <c r="E7397" s="404" t="s">
        <v>15637</v>
      </c>
      <c r="F7397" s="404" t="s">
        <v>15441</v>
      </c>
      <c r="G7397" s="367" t="s">
        <v>5182</v>
      </c>
      <c r="H7397" s="400" t="s">
        <v>5108</v>
      </c>
    </row>
    <row r="7398" spans="2:8" s="41" customFormat="1">
      <c r="B7398" s="403" t="s">
        <v>15652</v>
      </c>
      <c r="C7398" s="404" t="s">
        <v>15653</v>
      </c>
      <c r="D7398" s="404" t="s">
        <v>15636</v>
      </c>
      <c r="E7398" s="404" t="s">
        <v>15637</v>
      </c>
      <c r="F7398" s="404" t="s">
        <v>15441</v>
      </c>
      <c r="G7398" s="367" t="s">
        <v>5182</v>
      </c>
      <c r="H7398" s="400" t="s">
        <v>5108</v>
      </c>
    </row>
    <row r="7399" spans="2:8" s="41" customFormat="1">
      <c r="B7399" s="403" t="s">
        <v>15654</v>
      </c>
      <c r="C7399" s="404" t="s">
        <v>15655</v>
      </c>
      <c r="D7399" s="404" t="s">
        <v>15636</v>
      </c>
      <c r="E7399" s="404" t="s">
        <v>15637</v>
      </c>
      <c r="F7399" s="404" t="s">
        <v>15441</v>
      </c>
      <c r="G7399" s="367" t="s">
        <v>5185</v>
      </c>
      <c r="H7399" s="400" t="s">
        <v>5186</v>
      </c>
    </row>
    <row r="7400" spans="2:8" s="41" customFormat="1">
      <c r="B7400" s="403" t="s">
        <v>15656</v>
      </c>
      <c r="C7400" s="404" t="s">
        <v>15657</v>
      </c>
      <c r="D7400" s="404" t="s">
        <v>15636</v>
      </c>
      <c r="E7400" s="404" t="s">
        <v>15637</v>
      </c>
      <c r="F7400" s="404" t="s">
        <v>15441</v>
      </c>
      <c r="G7400" s="367" t="s">
        <v>5185</v>
      </c>
      <c r="H7400" s="400" t="s">
        <v>5186</v>
      </c>
    </row>
    <row r="7401" spans="2:8" s="41" customFormat="1">
      <c r="B7401" s="403" t="s">
        <v>15658</v>
      </c>
      <c r="C7401" s="404" t="s">
        <v>15659</v>
      </c>
      <c r="D7401" s="404" t="s">
        <v>15636</v>
      </c>
      <c r="E7401" s="404" t="s">
        <v>15637</v>
      </c>
      <c r="F7401" s="404" t="s">
        <v>15441</v>
      </c>
      <c r="G7401" s="367" t="s">
        <v>5185</v>
      </c>
      <c r="H7401" s="400" t="s">
        <v>5186</v>
      </c>
    </row>
    <row r="7402" spans="2:8" s="41" customFormat="1">
      <c r="B7402" s="403" t="s">
        <v>15660</v>
      </c>
      <c r="C7402" s="404" t="s">
        <v>15661</v>
      </c>
      <c r="D7402" s="404" t="s">
        <v>15636</v>
      </c>
      <c r="E7402" s="404" t="s">
        <v>15637</v>
      </c>
      <c r="F7402" s="404" t="s">
        <v>15441</v>
      </c>
      <c r="G7402" s="367" t="s">
        <v>5185</v>
      </c>
      <c r="H7402" s="400" t="s">
        <v>5186</v>
      </c>
    </row>
    <row r="7403" spans="2:8" s="41" customFormat="1">
      <c r="B7403" s="403" t="s">
        <v>15662</v>
      </c>
      <c r="C7403" s="404" t="s">
        <v>15663</v>
      </c>
      <c r="D7403" s="404" t="s">
        <v>15636</v>
      </c>
      <c r="E7403" s="404" t="s">
        <v>15637</v>
      </c>
      <c r="F7403" s="404" t="s">
        <v>15441</v>
      </c>
      <c r="G7403" s="367" t="s">
        <v>5185</v>
      </c>
      <c r="H7403" s="400" t="s">
        <v>5186</v>
      </c>
    </row>
    <row r="7404" spans="2:8" s="41" customFormat="1">
      <c r="B7404" s="403" t="s">
        <v>15664</v>
      </c>
      <c r="C7404" s="404" t="s">
        <v>15665</v>
      </c>
      <c r="D7404" s="404" t="s">
        <v>15636</v>
      </c>
      <c r="E7404" s="404" t="s">
        <v>15637</v>
      </c>
      <c r="F7404" s="404" t="s">
        <v>15441</v>
      </c>
      <c r="G7404" s="367" t="s">
        <v>5185</v>
      </c>
      <c r="H7404" s="400" t="s">
        <v>5186</v>
      </c>
    </row>
    <row r="7405" spans="2:8" s="41" customFormat="1">
      <c r="B7405" s="403" t="s">
        <v>15666</v>
      </c>
      <c r="C7405" s="404" t="s">
        <v>15667</v>
      </c>
      <c r="D7405" s="404" t="s">
        <v>15636</v>
      </c>
      <c r="E7405" s="404" t="s">
        <v>15637</v>
      </c>
      <c r="F7405" s="404" t="s">
        <v>15441</v>
      </c>
      <c r="G7405" s="367" t="s">
        <v>5182</v>
      </c>
      <c r="H7405" s="400" t="s">
        <v>5108</v>
      </c>
    </row>
    <row r="7406" spans="2:8" s="41" customFormat="1">
      <c r="B7406" s="403" t="s">
        <v>15668</v>
      </c>
      <c r="C7406" s="404" t="s">
        <v>15669</v>
      </c>
      <c r="D7406" s="404" t="s">
        <v>15636</v>
      </c>
      <c r="E7406" s="404" t="s">
        <v>15637</v>
      </c>
      <c r="F7406" s="404" t="s">
        <v>15441</v>
      </c>
      <c r="G7406" s="367" t="s">
        <v>5185</v>
      </c>
      <c r="H7406" s="400" t="s">
        <v>5186</v>
      </c>
    </row>
    <row r="7407" spans="2:8" s="41" customFormat="1">
      <c r="B7407" s="403" t="s">
        <v>15670</v>
      </c>
      <c r="C7407" s="404" t="s">
        <v>15671</v>
      </c>
      <c r="D7407" s="404" t="s">
        <v>15672</v>
      </c>
      <c r="E7407" s="404" t="s">
        <v>15673</v>
      </c>
      <c r="F7407" s="404" t="s">
        <v>15441</v>
      </c>
      <c r="G7407" s="367" t="s">
        <v>5185</v>
      </c>
      <c r="H7407" s="400" t="s">
        <v>5186</v>
      </c>
    </row>
    <row r="7408" spans="2:8" s="41" customFormat="1">
      <c r="B7408" s="403" t="s">
        <v>15674</v>
      </c>
      <c r="C7408" s="404" t="s">
        <v>15675</v>
      </c>
      <c r="D7408" s="404" t="s">
        <v>15672</v>
      </c>
      <c r="E7408" s="404" t="s">
        <v>15673</v>
      </c>
      <c r="F7408" s="404" t="s">
        <v>15441</v>
      </c>
      <c r="G7408" s="367" t="s">
        <v>5182</v>
      </c>
      <c r="H7408" s="400" t="s">
        <v>5108</v>
      </c>
    </row>
    <row r="7409" spans="2:8" s="41" customFormat="1">
      <c r="B7409" s="403" t="s">
        <v>15676</v>
      </c>
      <c r="C7409" s="404" t="s">
        <v>15677</v>
      </c>
      <c r="D7409" s="404" t="s">
        <v>15672</v>
      </c>
      <c r="E7409" s="404" t="s">
        <v>15673</v>
      </c>
      <c r="F7409" s="404" t="s">
        <v>15441</v>
      </c>
      <c r="G7409" s="367" t="s">
        <v>5182</v>
      </c>
      <c r="H7409" s="400" t="s">
        <v>5108</v>
      </c>
    </row>
    <row r="7410" spans="2:8" s="41" customFormat="1">
      <c r="B7410" s="403" t="s">
        <v>15678</v>
      </c>
      <c r="C7410" s="404" t="s">
        <v>15679</v>
      </c>
      <c r="D7410" s="404" t="s">
        <v>15672</v>
      </c>
      <c r="E7410" s="404" t="s">
        <v>15673</v>
      </c>
      <c r="F7410" s="404" t="s">
        <v>15441</v>
      </c>
      <c r="G7410" s="367" t="s">
        <v>5185</v>
      </c>
      <c r="H7410" s="400" t="s">
        <v>5186</v>
      </c>
    </row>
    <row r="7411" spans="2:8" s="41" customFormat="1">
      <c r="B7411" s="403" t="s">
        <v>15680</v>
      </c>
      <c r="C7411" s="404" t="s">
        <v>15681</v>
      </c>
      <c r="D7411" s="404" t="s">
        <v>15672</v>
      </c>
      <c r="E7411" s="404" t="s">
        <v>15673</v>
      </c>
      <c r="F7411" s="404" t="s">
        <v>15441</v>
      </c>
      <c r="G7411" s="367" t="s">
        <v>5185</v>
      </c>
      <c r="H7411" s="400" t="s">
        <v>5186</v>
      </c>
    </row>
    <row r="7412" spans="2:8" s="41" customFormat="1">
      <c r="B7412" s="403" t="s">
        <v>15682</v>
      </c>
      <c r="C7412" s="404" t="s">
        <v>15683</v>
      </c>
      <c r="D7412" s="404" t="s">
        <v>15672</v>
      </c>
      <c r="E7412" s="404" t="s">
        <v>15673</v>
      </c>
      <c r="F7412" s="404" t="s">
        <v>15441</v>
      </c>
      <c r="G7412" s="367" t="s">
        <v>5185</v>
      </c>
      <c r="H7412" s="400" t="s">
        <v>5186</v>
      </c>
    </row>
    <row r="7413" spans="2:8" s="41" customFormat="1">
      <c r="B7413" s="403" t="s">
        <v>15684</v>
      </c>
      <c r="C7413" s="404" t="s">
        <v>15685</v>
      </c>
      <c r="D7413" s="404" t="s">
        <v>15672</v>
      </c>
      <c r="E7413" s="404" t="s">
        <v>15673</v>
      </c>
      <c r="F7413" s="404" t="s">
        <v>15441</v>
      </c>
      <c r="G7413" s="367" t="s">
        <v>5185</v>
      </c>
      <c r="H7413" s="400" t="s">
        <v>5186</v>
      </c>
    </row>
    <row r="7414" spans="2:8" s="41" customFormat="1">
      <c r="B7414" s="403" t="s">
        <v>15686</v>
      </c>
      <c r="C7414" s="404" t="s">
        <v>15687</v>
      </c>
      <c r="D7414" s="404" t="s">
        <v>15672</v>
      </c>
      <c r="E7414" s="404" t="s">
        <v>15673</v>
      </c>
      <c r="F7414" s="404" t="s">
        <v>15441</v>
      </c>
      <c r="G7414" s="367" t="s">
        <v>5185</v>
      </c>
      <c r="H7414" s="400" t="s">
        <v>5186</v>
      </c>
    </row>
    <row r="7415" spans="2:8" s="41" customFormat="1">
      <c r="B7415" s="403" t="s">
        <v>15688</v>
      </c>
      <c r="C7415" s="404" t="s">
        <v>15689</v>
      </c>
      <c r="D7415" s="404" t="s">
        <v>15690</v>
      </c>
      <c r="E7415" s="404" t="s">
        <v>15691</v>
      </c>
      <c r="F7415" s="404" t="s">
        <v>15441</v>
      </c>
      <c r="G7415" s="367" t="s">
        <v>5185</v>
      </c>
      <c r="H7415" s="400" t="s">
        <v>5186</v>
      </c>
    </row>
    <row r="7416" spans="2:8" s="41" customFormat="1">
      <c r="B7416" s="403" t="s">
        <v>15692</v>
      </c>
      <c r="C7416" s="404" t="s">
        <v>15693</v>
      </c>
      <c r="D7416" s="404" t="s">
        <v>15690</v>
      </c>
      <c r="E7416" s="404" t="s">
        <v>15691</v>
      </c>
      <c r="F7416" s="404" t="s">
        <v>15441</v>
      </c>
      <c r="G7416" s="367" t="s">
        <v>5185</v>
      </c>
      <c r="H7416" s="400" t="s">
        <v>5186</v>
      </c>
    </row>
    <row r="7417" spans="2:8" s="41" customFormat="1">
      <c r="B7417" s="403" t="s">
        <v>15694</v>
      </c>
      <c r="C7417" s="404" t="s">
        <v>15695</v>
      </c>
      <c r="D7417" s="404" t="s">
        <v>15690</v>
      </c>
      <c r="E7417" s="404" t="s">
        <v>15691</v>
      </c>
      <c r="F7417" s="404" t="s">
        <v>15441</v>
      </c>
      <c r="G7417" s="367" t="s">
        <v>5185</v>
      </c>
      <c r="H7417" s="400" t="s">
        <v>5186</v>
      </c>
    </row>
    <row r="7418" spans="2:8" s="41" customFormat="1">
      <c r="B7418" s="403" t="s">
        <v>15696</v>
      </c>
      <c r="C7418" s="404" t="s">
        <v>15697</v>
      </c>
      <c r="D7418" s="404" t="s">
        <v>15690</v>
      </c>
      <c r="E7418" s="404" t="s">
        <v>15691</v>
      </c>
      <c r="F7418" s="404" t="s">
        <v>15441</v>
      </c>
      <c r="G7418" s="367" t="s">
        <v>5185</v>
      </c>
      <c r="H7418" s="400" t="s">
        <v>5186</v>
      </c>
    </row>
    <row r="7419" spans="2:8" s="41" customFormat="1">
      <c r="B7419" s="403" t="s">
        <v>15698</v>
      </c>
      <c r="C7419" s="404" t="s">
        <v>15699</v>
      </c>
      <c r="D7419" s="404" t="s">
        <v>15690</v>
      </c>
      <c r="E7419" s="404" t="s">
        <v>15691</v>
      </c>
      <c r="F7419" s="404" t="s">
        <v>15441</v>
      </c>
      <c r="G7419" s="367" t="s">
        <v>5182</v>
      </c>
      <c r="H7419" s="400" t="s">
        <v>5108</v>
      </c>
    </row>
    <row r="7420" spans="2:8" s="41" customFormat="1">
      <c r="B7420" s="403" t="s">
        <v>15700</v>
      </c>
      <c r="C7420" s="404" t="s">
        <v>15701</v>
      </c>
      <c r="D7420" s="404" t="s">
        <v>15690</v>
      </c>
      <c r="E7420" s="404" t="s">
        <v>15691</v>
      </c>
      <c r="F7420" s="404" t="s">
        <v>15441</v>
      </c>
      <c r="G7420" s="367" t="s">
        <v>5185</v>
      </c>
      <c r="H7420" s="400" t="s">
        <v>5186</v>
      </c>
    </row>
    <row r="7421" spans="2:8" s="41" customFormat="1">
      <c r="B7421" s="403" t="s">
        <v>15702</v>
      </c>
      <c r="C7421" s="404" t="s">
        <v>15703</v>
      </c>
      <c r="D7421" s="404" t="s">
        <v>15690</v>
      </c>
      <c r="E7421" s="404" t="s">
        <v>15691</v>
      </c>
      <c r="F7421" s="404" t="s">
        <v>15441</v>
      </c>
      <c r="G7421" s="367" t="s">
        <v>5185</v>
      </c>
      <c r="H7421" s="400" t="s">
        <v>5186</v>
      </c>
    </row>
    <row r="7422" spans="2:8" s="41" customFormat="1">
      <c r="B7422" s="403" t="s">
        <v>15704</v>
      </c>
      <c r="C7422" s="404" t="s">
        <v>15705</v>
      </c>
      <c r="D7422" s="404" t="s">
        <v>15690</v>
      </c>
      <c r="E7422" s="404" t="s">
        <v>15691</v>
      </c>
      <c r="F7422" s="404" t="s">
        <v>15441</v>
      </c>
      <c r="G7422" s="367" t="s">
        <v>5185</v>
      </c>
      <c r="H7422" s="400" t="s">
        <v>5186</v>
      </c>
    </row>
    <row r="7423" spans="2:8" s="41" customFormat="1">
      <c r="B7423" s="403" t="s">
        <v>15706</v>
      </c>
      <c r="C7423" s="404" t="s">
        <v>15707</v>
      </c>
      <c r="D7423" s="404" t="s">
        <v>15690</v>
      </c>
      <c r="E7423" s="404" t="s">
        <v>15691</v>
      </c>
      <c r="F7423" s="404" t="s">
        <v>15441</v>
      </c>
      <c r="G7423" s="367" t="s">
        <v>5185</v>
      </c>
      <c r="H7423" s="400" t="s">
        <v>5186</v>
      </c>
    </row>
    <row r="7424" spans="2:8" s="41" customFormat="1">
      <c r="B7424" s="403" t="s">
        <v>15708</v>
      </c>
      <c r="C7424" s="404" t="s">
        <v>15709</v>
      </c>
      <c r="D7424" s="404" t="s">
        <v>15690</v>
      </c>
      <c r="E7424" s="404" t="s">
        <v>15691</v>
      </c>
      <c r="F7424" s="404" t="s">
        <v>15441</v>
      </c>
      <c r="G7424" s="367" t="s">
        <v>5182</v>
      </c>
      <c r="H7424" s="400" t="s">
        <v>5108</v>
      </c>
    </row>
    <row r="7425" spans="2:8" s="41" customFormat="1">
      <c r="B7425" s="403" t="s">
        <v>15710</v>
      </c>
      <c r="C7425" s="404" t="s">
        <v>15711</v>
      </c>
      <c r="D7425" s="404" t="s">
        <v>15690</v>
      </c>
      <c r="E7425" s="404" t="s">
        <v>15691</v>
      </c>
      <c r="F7425" s="404" t="s">
        <v>15441</v>
      </c>
      <c r="G7425" s="367" t="s">
        <v>5185</v>
      </c>
      <c r="H7425" s="400" t="s">
        <v>5186</v>
      </c>
    </row>
    <row r="7426" spans="2:8" s="41" customFormat="1">
      <c r="B7426" s="403" t="s">
        <v>15712</v>
      </c>
      <c r="C7426" s="404" t="s">
        <v>15713</v>
      </c>
      <c r="D7426" s="404" t="s">
        <v>15690</v>
      </c>
      <c r="E7426" s="404" t="s">
        <v>15691</v>
      </c>
      <c r="F7426" s="404" t="s">
        <v>15441</v>
      </c>
      <c r="G7426" s="367" t="s">
        <v>5182</v>
      </c>
      <c r="H7426" s="400" t="s">
        <v>5108</v>
      </c>
    </row>
    <row r="7427" spans="2:8" s="41" customFormat="1">
      <c r="B7427" s="403" t="s">
        <v>15714</v>
      </c>
      <c r="C7427" s="404" t="s">
        <v>15715</v>
      </c>
      <c r="D7427" s="404" t="s">
        <v>15690</v>
      </c>
      <c r="E7427" s="404" t="s">
        <v>15691</v>
      </c>
      <c r="F7427" s="404" t="s">
        <v>15441</v>
      </c>
      <c r="G7427" s="367" t="s">
        <v>5182</v>
      </c>
      <c r="H7427" s="400" t="s">
        <v>5108</v>
      </c>
    </row>
    <row r="7428" spans="2:8" s="41" customFormat="1">
      <c r="B7428" s="403" t="s">
        <v>15716</v>
      </c>
      <c r="C7428" s="404" t="s">
        <v>15717</v>
      </c>
      <c r="D7428" s="404" t="s">
        <v>15690</v>
      </c>
      <c r="E7428" s="404" t="s">
        <v>15691</v>
      </c>
      <c r="F7428" s="404" t="s">
        <v>15441</v>
      </c>
      <c r="G7428" s="367" t="s">
        <v>5185</v>
      </c>
      <c r="H7428" s="400" t="s">
        <v>5186</v>
      </c>
    </row>
    <row r="7429" spans="2:8" s="41" customFormat="1">
      <c r="B7429" s="403" t="s">
        <v>15718</v>
      </c>
      <c r="C7429" s="404" t="s">
        <v>15719</v>
      </c>
      <c r="D7429" s="404" t="s">
        <v>15690</v>
      </c>
      <c r="E7429" s="404" t="s">
        <v>15691</v>
      </c>
      <c r="F7429" s="404" t="s">
        <v>15441</v>
      </c>
      <c r="G7429" s="367" t="s">
        <v>5185</v>
      </c>
      <c r="H7429" s="400" t="s">
        <v>5186</v>
      </c>
    </row>
    <row r="7430" spans="2:8" s="41" customFormat="1">
      <c r="B7430" s="403" t="s">
        <v>15720</v>
      </c>
      <c r="C7430" s="404" t="s">
        <v>15721</v>
      </c>
      <c r="D7430" s="404" t="s">
        <v>15690</v>
      </c>
      <c r="E7430" s="404" t="s">
        <v>15691</v>
      </c>
      <c r="F7430" s="404" t="s">
        <v>15441</v>
      </c>
      <c r="G7430" s="367" t="s">
        <v>5185</v>
      </c>
      <c r="H7430" s="400" t="s">
        <v>5186</v>
      </c>
    </row>
    <row r="7431" spans="2:8" s="41" customFormat="1">
      <c r="B7431" s="403" t="s">
        <v>15722</v>
      </c>
      <c r="C7431" s="404" t="s">
        <v>15723</v>
      </c>
      <c r="D7431" s="404" t="s">
        <v>15724</v>
      </c>
      <c r="E7431" s="404" t="s">
        <v>15725</v>
      </c>
      <c r="F7431" s="404" t="s">
        <v>15441</v>
      </c>
      <c r="G7431" s="367" t="s">
        <v>5185</v>
      </c>
      <c r="H7431" s="400" t="s">
        <v>5186</v>
      </c>
    </row>
    <row r="7432" spans="2:8" s="41" customFormat="1">
      <c r="B7432" s="403" t="s">
        <v>15726</v>
      </c>
      <c r="C7432" s="404" t="s">
        <v>15727</v>
      </c>
      <c r="D7432" s="404" t="s">
        <v>15724</v>
      </c>
      <c r="E7432" s="404" t="s">
        <v>15725</v>
      </c>
      <c r="F7432" s="404" t="s">
        <v>15441</v>
      </c>
      <c r="G7432" s="367" t="s">
        <v>5185</v>
      </c>
      <c r="H7432" s="400" t="s">
        <v>5186</v>
      </c>
    </row>
    <row r="7433" spans="2:8" s="41" customFormat="1">
      <c r="B7433" s="403" t="s">
        <v>15728</v>
      </c>
      <c r="C7433" s="404" t="s">
        <v>15729</v>
      </c>
      <c r="D7433" s="404" t="s">
        <v>15724</v>
      </c>
      <c r="E7433" s="404" t="s">
        <v>15725</v>
      </c>
      <c r="F7433" s="404" t="s">
        <v>15441</v>
      </c>
      <c r="G7433" s="367" t="s">
        <v>5185</v>
      </c>
      <c r="H7433" s="400" t="s">
        <v>5186</v>
      </c>
    </row>
    <row r="7434" spans="2:8" s="41" customFormat="1">
      <c r="B7434" s="403" t="s">
        <v>15730</v>
      </c>
      <c r="C7434" s="404" t="s">
        <v>15731</v>
      </c>
      <c r="D7434" s="404" t="s">
        <v>15724</v>
      </c>
      <c r="E7434" s="404" t="s">
        <v>15725</v>
      </c>
      <c r="F7434" s="404" t="s">
        <v>15441</v>
      </c>
      <c r="G7434" s="367" t="s">
        <v>5185</v>
      </c>
      <c r="H7434" s="400" t="s">
        <v>5186</v>
      </c>
    </row>
    <row r="7435" spans="2:8" s="41" customFormat="1">
      <c r="B7435" s="403" t="s">
        <v>15732</v>
      </c>
      <c r="C7435" s="404" t="s">
        <v>15733</v>
      </c>
      <c r="D7435" s="404" t="s">
        <v>15724</v>
      </c>
      <c r="E7435" s="404" t="s">
        <v>15725</v>
      </c>
      <c r="F7435" s="404" t="s">
        <v>15441</v>
      </c>
      <c r="G7435" s="367" t="s">
        <v>5185</v>
      </c>
      <c r="H7435" s="400" t="s">
        <v>5186</v>
      </c>
    </row>
    <row r="7436" spans="2:8" s="41" customFormat="1">
      <c r="B7436" s="403" t="s">
        <v>15734</v>
      </c>
      <c r="C7436" s="404" t="s">
        <v>15735</v>
      </c>
      <c r="D7436" s="404" t="s">
        <v>15724</v>
      </c>
      <c r="E7436" s="404" t="s">
        <v>15725</v>
      </c>
      <c r="F7436" s="404" t="s">
        <v>15441</v>
      </c>
      <c r="G7436" s="367" t="s">
        <v>5185</v>
      </c>
      <c r="H7436" s="400" t="s">
        <v>5186</v>
      </c>
    </row>
    <row r="7437" spans="2:8" s="41" customFormat="1">
      <c r="B7437" s="403" t="s">
        <v>15736</v>
      </c>
      <c r="C7437" s="404" t="s">
        <v>15737</v>
      </c>
      <c r="D7437" s="404" t="s">
        <v>15724</v>
      </c>
      <c r="E7437" s="404" t="s">
        <v>15725</v>
      </c>
      <c r="F7437" s="404" t="s">
        <v>15441</v>
      </c>
      <c r="G7437" s="367" t="s">
        <v>5185</v>
      </c>
      <c r="H7437" s="400" t="s">
        <v>5186</v>
      </c>
    </row>
    <row r="7438" spans="2:8" s="41" customFormat="1">
      <c r="B7438" s="403" t="s">
        <v>15738</v>
      </c>
      <c r="C7438" s="404" t="s">
        <v>15739</v>
      </c>
      <c r="D7438" s="404" t="s">
        <v>15724</v>
      </c>
      <c r="E7438" s="404" t="s">
        <v>15725</v>
      </c>
      <c r="F7438" s="404" t="s">
        <v>15441</v>
      </c>
      <c r="G7438" s="367" t="s">
        <v>5185</v>
      </c>
      <c r="H7438" s="400" t="s">
        <v>5186</v>
      </c>
    </row>
    <row r="7439" spans="2:8" s="41" customFormat="1">
      <c r="B7439" s="403" t="s">
        <v>15740</v>
      </c>
      <c r="C7439" s="404" t="s">
        <v>15741</v>
      </c>
      <c r="D7439" s="404" t="s">
        <v>15724</v>
      </c>
      <c r="E7439" s="404" t="s">
        <v>15725</v>
      </c>
      <c r="F7439" s="404" t="s">
        <v>15441</v>
      </c>
      <c r="G7439" s="367" t="s">
        <v>5185</v>
      </c>
      <c r="H7439" s="400" t="s">
        <v>5186</v>
      </c>
    </row>
    <row r="7440" spans="2:8" s="41" customFormat="1">
      <c r="B7440" s="403" t="s">
        <v>15742</v>
      </c>
      <c r="C7440" s="404" t="s">
        <v>15743</v>
      </c>
      <c r="D7440" s="404" t="s">
        <v>15724</v>
      </c>
      <c r="E7440" s="404" t="s">
        <v>15725</v>
      </c>
      <c r="F7440" s="404" t="s">
        <v>15441</v>
      </c>
      <c r="G7440" s="367" t="s">
        <v>5185</v>
      </c>
      <c r="H7440" s="400" t="s">
        <v>5186</v>
      </c>
    </row>
    <row r="7441" spans="2:8" s="41" customFormat="1">
      <c r="B7441" s="403" t="s">
        <v>15744</v>
      </c>
      <c r="C7441" s="404" t="s">
        <v>15745</v>
      </c>
      <c r="D7441" s="404" t="s">
        <v>15724</v>
      </c>
      <c r="E7441" s="404" t="s">
        <v>15725</v>
      </c>
      <c r="F7441" s="404" t="s">
        <v>15441</v>
      </c>
      <c r="G7441" s="367" t="s">
        <v>5185</v>
      </c>
      <c r="H7441" s="400" t="s">
        <v>5186</v>
      </c>
    </row>
    <row r="7442" spans="2:8" s="41" customFormat="1">
      <c r="B7442" s="403" t="s">
        <v>15746</v>
      </c>
      <c r="C7442" s="404" t="s">
        <v>15747</v>
      </c>
      <c r="D7442" s="404" t="s">
        <v>15724</v>
      </c>
      <c r="E7442" s="404" t="s">
        <v>15725</v>
      </c>
      <c r="F7442" s="404" t="s">
        <v>15441</v>
      </c>
      <c r="G7442" s="367" t="s">
        <v>5185</v>
      </c>
      <c r="H7442" s="400" t="s">
        <v>5186</v>
      </c>
    </row>
    <row r="7443" spans="2:8" s="41" customFormat="1">
      <c r="B7443" s="403" t="s">
        <v>15748</v>
      </c>
      <c r="C7443" s="404" t="s">
        <v>15749</v>
      </c>
      <c r="D7443" s="404" t="s">
        <v>15724</v>
      </c>
      <c r="E7443" s="404" t="s">
        <v>15725</v>
      </c>
      <c r="F7443" s="404" t="s">
        <v>15441</v>
      </c>
      <c r="G7443" s="367" t="s">
        <v>5185</v>
      </c>
      <c r="H7443" s="400" t="s">
        <v>5186</v>
      </c>
    </row>
    <row r="7444" spans="2:8" s="41" customFormat="1">
      <c r="B7444" s="403" t="s">
        <v>15750</v>
      </c>
      <c r="C7444" s="404" t="s">
        <v>15751</v>
      </c>
      <c r="D7444" s="404" t="s">
        <v>15724</v>
      </c>
      <c r="E7444" s="404" t="s">
        <v>15725</v>
      </c>
      <c r="F7444" s="404" t="s">
        <v>15441</v>
      </c>
      <c r="G7444" s="367" t="s">
        <v>5185</v>
      </c>
      <c r="H7444" s="400" t="s">
        <v>5186</v>
      </c>
    </row>
    <row r="7445" spans="2:8" s="41" customFormat="1">
      <c r="B7445" s="403" t="s">
        <v>15752</v>
      </c>
      <c r="C7445" s="404" t="s">
        <v>15753</v>
      </c>
      <c r="D7445" s="404" t="s">
        <v>15724</v>
      </c>
      <c r="E7445" s="404" t="s">
        <v>15725</v>
      </c>
      <c r="F7445" s="404" t="s">
        <v>15441</v>
      </c>
      <c r="G7445" s="367" t="s">
        <v>5185</v>
      </c>
      <c r="H7445" s="400" t="s">
        <v>5186</v>
      </c>
    </row>
    <row r="7446" spans="2:8" s="41" customFormat="1">
      <c r="B7446" s="403" t="s">
        <v>15754</v>
      </c>
      <c r="C7446" s="404" t="s">
        <v>15755</v>
      </c>
      <c r="D7446" s="404" t="s">
        <v>15724</v>
      </c>
      <c r="E7446" s="404" t="s">
        <v>15725</v>
      </c>
      <c r="F7446" s="404" t="s">
        <v>15441</v>
      </c>
      <c r="G7446" s="367" t="s">
        <v>5185</v>
      </c>
      <c r="H7446" s="400" t="s">
        <v>5186</v>
      </c>
    </row>
    <row r="7447" spans="2:8" s="41" customFormat="1">
      <c r="B7447" s="403" t="s">
        <v>15756</v>
      </c>
      <c r="C7447" s="404" t="s">
        <v>15757</v>
      </c>
      <c r="D7447" s="404" t="s">
        <v>15724</v>
      </c>
      <c r="E7447" s="404" t="s">
        <v>15725</v>
      </c>
      <c r="F7447" s="404" t="s">
        <v>15441</v>
      </c>
      <c r="G7447" s="367" t="s">
        <v>5185</v>
      </c>
      <c r="H7447" s="400" t="s">
        <v>5186</v>
      </c>
    </row>
    <row r="7448" spans="2:8" s="41" customFormat="1">
      <c r="B7448" s="403" t="s">
        <v>15758</v>
      </c>
      <c r="C7448" s="404" t="s">
        <v>15759</v>
      </c>
      <c r="D7448" s="404" t="s">
        <v>15724</v>
      </c>
      <c r="E7448" s="404" t="s">
        <v>15725</v>
      </c>
      <c r="F7448" s="404" t="s">
        <v>15441</v>
      </c>
      <c r="G7448" s="367" t="s">
        <v>5107</v>
      </c>
      <c r="H7448" s="400" t="s">
        <v>5108</v>
      </c>
    </row>
    <row r="7449" spans="2:8" s="41" customFormat="1">
      <c r="B7449" s="403" t="s">
        <v>15760</v>
      </c>
      <c r="C7449" s="404" t="s">
        <v>15761</v>
      </c>
      <c r="D7449" s="404" t="s">
        <v>15724</v>
      </c>
      <c r="E7449" s="404" t="s">
        <v>15725</v>
      </c>
      <c r="F7449" s="404" t="s">
        <v>15441</v>
      </c>
      <c r="G7449" s="367" t="s">
        <v>5185</v>
      </c>
      <c r="H7449" s="400" t="s">
        <v>5186</v>
      </c>
    </row>
    <row r="7450" spans="2:8" s="41" customFormat="1">
      <c r="B7450" s="403" t="s">
        <v>15762</v>
      </c>
      <c r="C7450" s="404" t="s">
        <v>15763</v>
      </c>
      <c r="D7450" s="404" t="s">
        <v>15724</v>
      </c>
      <c r="E7450" s="404" t="s">
        <v>15725</v>
      </c>
      <c r="F7450" s="404" t="s">
        <v>15441</v>
      </c>
      <c r="G7450" s="367" t="s">
        <v>5107</v>
      </c>
      <c r="H7450" s="400" t="s">
        <v>5108</v>
      </c>
    </row>
    <row r="7451" spans="2:8" s="41" customFormat="1">
      <c r="B7451" s="403" t="s">
        <v>15764</v>
      </c>
      <c r="C7451" s="404" t="s">
        <v>15765</v>
      </c>
      <c r="D7451" s="404" t="s">
        <v>15724</v>
      </c>
      <c r="E7451" s="404" t="s">
        <v>15725</v>
      </c>
      <c r="F7451" s="404" t="s">
        <v>15441</v>
      </c>
      <c r="G7451" s="367" t="s">
        <v>5107</v>
      </c>
      <c r="H7451" s="400" t="s">
        <v>5108</v>
      </c>
    </row>
    <row r="7452" spans="2:8" s="41" customFormat="1">
      <c r="B7452" s="403" t="s">
        <v>15766</v>
      </c>
      <c r="C7452" s="404" t="s">
        <v>15767</v>
      </c>
      <c r="D7452" s="404" t="s">
        <v>15724</v>
      </c>
      <c r="E7452" s="404" t="s">
        <v>15725</v>
      </c>
      <c r="F7452" s="404" t="s">
        <v>15441</v>
      </c>
      <c r="G7452" s="367" t="s">
        <v>5107</v>
      </c>
      <c r="H7452" s="400" t="s">
        <v>5108</v>
      </c>
    </row>
    <row r="7453" spans="2:8" s="41" customFormat="1">
      <c r="B7453" s="403" t="s">
        <v>15768</v>
      </c>
      <c r="C7453" s="404" t="s">
        <v>15769</v>
      </c>
      <c r="D7453" s="404" t="s">
        <v>15724</v>
      </c>
      <c r="E7453" s="404" t="s">
        <v>15725</v>
      </c>
      <c r="F7453" s="404" t="s">
        <v>15441</v>
      </c>
      <c r="G7453" s="367" t="s">
        <v>5107</v>
      </c>
      <c r="H7453" s="400" t="s">
        <v>5108</v>
      </c>
    </row>
    <row r="7454" spans="2:8" s="41" customFormat="1">
      <c r="B7454" s="403" t="s">
        <v>15770</v>
      </c>
      <c r="C7454" s="404" t="s">
        <v>15771</v>
      </c>
      <c r="D7454" s="404" t="s">
        <v>15724</v>
      </c>
      <c r="E7454" s="404" t="s">
        <v>15725</v>
      </c>
      <c r="F7454" s="404" t="s">
        <v>15441</v>
      </c>
      <c r="G7454" s="367" t="s">
        <v>5107</v>
      </c>
      <c r="H7454" s="400" t="s">
        <v>5108</v>
      </c>
    </row>
    <row r="7455" spans="2:8" s="41" customFormat="1">
      <c r="B7455" s="403" t="s">
        <v>15772</v>
      </c>
      <c r="C7455" s="404" t="s">
        <v>15773</v>
      </c>
      <c r="D7455" s="404" t="s">
        <v>15774</v>
      </c>
      <c r="E7455" s="404" t="s">
        <v>15775</v>
      </c>
      <c r="F7455" s="404" t="s">
        <v>15441</v>
      </c>
      <c r="G7455" s="367" t="s">
        <v>5185</v>
      </c>
      <c r="H7455" s="400" t="s">
        <v>5186</v>
      </c>
    </row>
    <row r="7456" spans="2:8" s="41" customFormat="1">
      <c r="B7456" s="403" t="s">
        <v>15776</v>
      </c>
      <c r="C7456" s="404" t="s">
        <v>15777</v>
      </c>
      <c r="D7456" s="404" t="s">
        <v>15774</v>
      </c>
      <c r="E7456" s="404" t="s">
        <v>15775</v>
      </c>
      <c r="F7456" s="404" t="s">
        <v>15441</v>
      </c>
      <c r="G7456" s="367" t="s">
        <v>5185</v>
      </c>
      <c r="H7456" s="400" t="s">
        <v>5186</v>
      </c>
    </row>
    <row r="7457" spans="2:8" s="41" customFormat="1">
      <c r="B7457" s="403" t="s">
        <v>15778</v>
      </c>
      <c r="C7457" s="404" t="s">
        <v>15779</v>
      </c>
      <c r="D7457" s="404" t="s">
        <v>15774</v>
      </c>
      <c r="E7457" s="404" t="s">
        <v>15775</v>
      </c>
      <c r="F7457" s="404" t="s">
        <v>15441</v>
      </c>
      <c r="G7457" s="367" t="s">
        <v>5133</v>
      </c>
      <c r="H7457" s="400" t="s">
        <v>5108</v>
      </c>
    </row>
    <row r="7458" spans="2:8" s="41" customFormat="1">
      <c r="B7458" s="403" t="s">
        <v>15780</v>
      </c>
      <c r="C7458" s="404" t="s">
        <v>15781</v>
      </c>
      <c r="D7458" s="404" t="s">
        <v>15774</v>
      </c>
      <c r="E7458" s="404" t="s">
        <v>15775</v>
      </c>
      <c r="F7458" s="404" t="s">
        <v>15441</v>
      </c>
      <c r="G7458" s="367" t="s">
        <v>5185</v>
      </c>
      <c r="H7458" s="400" t="s">
        <v>5186</v>
      </c>
    </row>
    <row r="7459" spans="2:8" s="41" customFormat="1">
      <c r="B7459" s="403" t="s">
        <v>15782</v>
      </c>
      <c r="C7459" s="404" t="s">
        <v>15783</v>
      </c>
      <c r="D7459" s="404" t="s">
        <v>15774</v>
      </c>
      <c r="E7459" s="404" t="s">
        <v>15775</v>
      </c>
      <c r="F7459" s="404" t="s">
        <v>15441</v>
      </c>
      <c r="G7459" s="367" t="s">
        <v>5185</v>
      </c>
      <c r="H7459" s="400" t="s">
        <v>5186</v>
      </c>
    </row>
    <row r="7460" spans="2:8" s="41" customFormat="1">
      <c r="B7460" s="403" t="s">
        <v>15784</v>
      </c>
      <c r="C7460" s="404" t="s">
        <v>15785</v>
      </c>
      <c r="D7460" s="404" t="s">
        <v>15774</v>
      </c>
      <c r="E7460" s="404" t="s">
        <v>15775</v>
      </c>
      <c r="F7460" s="404" t="s">
        <v>15441</v>
      </c>
      <c r="G7460" s="367" t="s">
        <v>5133</v>
      </c>
      <c r="H7460" s="400" t="s">
        <v>5108</v>
      </c>
    </row>
    <row r="7461" spans="2:8" s="41" customFormat="1">
      <c r="B7461" s="403" t="s">
        <v>15786</v>
      </c>
      <c r="C7461" s="404" t="s">
        <v>15787</v>
      </c>
      <c r="D7461" s="404" t="s">
        <v>15774</v>
      </c>
      <c r="E7461" s="404" t="s">
        <v>15775</v>
      </c>
      <c r="F7461" s="404" t="s">
        <v>15441</v>
      </c>
      <c r="G7461" s="367" t="s">
        <v>5185</v>
      </c>
      <c r="H7461" s="400" t="s">
        <v>5186</v>
      </c>
    </row>
    <row r="7462" spans="2:8" s="41" customFormat="1">
      <c r="B7462" s="403" t="s">
        <v>15788</v>
      </c>
      <c r="C7462" s="404" t="s">
        <v>15789</v>
      </c>
      <c r="D7462" s="404" t="s">
        <v>15774</v>
      </c>
      <c r="E7462" s="404" t="s">
        <v>15775</v>
      </c>
      <c r="F7462" s="404" t="s">
        <v>15441</v>
      </c>
      <c r="G7462" s="367" t="s">
        <v>5133</v>
      </c>
      <c r="H7462" s="400" t="s">
        <v>5108</v>
      </c>
    </row>
    <row r="7463" spans="2:8" s="41" customFormat="1">
      <c r="B7463" s="403" t="s">
        <v>15790</v>
      </c>
      <c r="C7463" s="404" t="s">
        <v>15791</v>
      </c>
      <c r="D7463" s="404" t="s">
        <v>15774</v>
      </c>
      <c r="E7463" s="404" t="s">
        <v>15775</v>
      </c>
      <c r="F7463" s="404" t="s">
        <v>15441</v>
      </c>
      <c r="G7463" s="367" t="s">
        <v>5133</v>
      </c>
      <c r="H7463" s="400" t="s">
        <v>5108</v>
      </c>
    </row>
    <row r="7464" spans="2:8" s="41" customFormat="1">
      <c r="B7464" s="403" t="s">
        <v>15792</v>
      </c>
      <c r="C7464" s="404" t="s">
        <v>15793</v>
      </c>
      <c r="D7464" s="404" t="s">
        <v>15774</v>
      </c>
      <c r="E7464" s="404" t="s">
        <v>15775</v>
      </c>
      <c r="F7464" s="404" t="s">
        <v>15441</v>
      </c>
      <c r="G7464" s="367" t="s">
        <v>5133</v>
      </c>
      <c r="H7464" s="400" t="s">
        <v>5108</v>
      </c>
    </row>
    <row r="7465" spans="2:8" s="41" customFormat="1">
      <c r="B7465" s="403" t="s">
        <v>15794</v>
      </c>
      <c r="C7465" s="404" t="s">
        <v>15795</v>
      </c>
      <c r="D7465" s="404" t="s">
        <v>15774</v>
      </c>
      <c r="E7465" s="404" t="s">
        <v>15775</v>
      </c>
      <c r="F7465" s="404" t="s">
        <v>15441</v>
      </c>
      <c r="G7465" s="367" t="s">
        <v>5133</v>
      </c>
      <c r="H7465" s="400" t="s">
        <v>5108</v>
      </c>
    </row>
    <row r="7466" spans="2:8" s="41" customFormat="1">
      <c r="B7466" s="403" t="s">
        <v>15796</v>
      </c>
      <c r="C7466" s="404" t="s">
        <v>15797</v>
      </c>
      <c r="D7466" s="404" t="s">
        <v>15774</v>
      </c>
      <c r="E7466" s="404" t="s">
        <v>15775</v>
      </c>
      <c r="F7466" s="404" t="s">
        <v>15441</v>
      </c>
      <c r="G7466" s="367" t="s">
        <v>5133</v>
      </c>
      <c r="H7466" s="400" t="s">
        <v>5108</v>
      </c>
    </row>
    <row r="7467" spans="2:8" s="41" customFormat="1">
      <c r="B7467" s="403" t="s">
        <v>15798</v>
      </c>
      <c r="C7467" s="404" t="s">
        <v>15799</v>
      </c>
      <c r="D7467" s="404" t="s">
        <v>15774</v>
      </c>
      <c r="E7467" s="404" t="s">
        <v>15775</v>
      </c>
      <c r="F7467" s="404" t="s">
        <v>15441</v>
      </c>
      <c r="G7467" s="367" t="s">
        <v>5133</v>
      </c>
      <c r="H7467" s="400" t="s">
        <v>5108</v>
      </c>
    </row>
    <row r="7468" spans="2:8" s="41" customFormat="1">
      <c r="B7468" s="403" t="s">
        <v>15800</v>
      </c>
      <c r="C7468" s="404" t="s">
        <v>15801</v>
      </c>
      <c r="D7468" s="404" t="s">
        <v>15774</v>
      </c>
      <c r="E7468" s="404" t="s">
        <v>15775</v>
      </c>
      <c r="F7468" s="404" t="s">
        <v>15441</v>
      </c>
      <c r="G7468" s="367" t="s">
        <v>5133</v>
      </c>
      <c r="H7468" s="400" t="s">
        <v>5108</v>
      </c>
    </row>
    <row r="7469" spans="2:8" s="41" customFormat="1">
      <c r="B7469" s="403" t="s">
        <v>15802</v>
      </c>
      <c r="C7469" s="404" t="s">
        <v>15803</v>
      </c>
      <c r="D7469" s="404" t="s">
        <v>15774</v>
      </c>
      <c r="E7469" s="404" t="s">
        <v>15775</v>
      </c>
      <c r="F7469" s="404" t="s">
        <v>15441</v>
      </c>
      <c r="G7469" s="367" t="s">
        <v>5133</v>
      </c>
      <c r="H7469" s="400" t="s">
        <v>5108</v>
      </c>
    </row>
    <row r="7470" spans="2:8" s="41" customFormat="1">
      <c r="B7470" s="403" t="s">
        <v>15804</v>
      </c>
      <c r="C7470" s="404" t="s">
        <v>15805</v>
      </c>
      <c r="D7470" s="404" t="s">
        <v>15774</v>
      </c>
      <c r="E7470" s="404" t="s">
        <v>15775</v>
      </c>
      <c r="F7470" s="404" t="s">
        <v>15441</v>
      </c>
      <c r="G7470" s="367" t="s">
        <v>5133</v>
      </c>
      <c r="H7470" s="400" t="s">
        <v>5108</v>
      </c>
    </row>
    <row r="7471" spans="2:8" s="41" customFormat="1">
      <c r="B7471" s="403" t="s">
        <v>15806</v>
      </c>
      <c r="C7471" s="404" t="s">
        <v>15807</v>
      </c>
      <c r="D7471" s="404" t="s">
        <v>15774</v>
      </c>
      <c r="E7471" s="404" t="s">
        <v>15775</v>
      </c>
      <c r="F7471" s="404" t="s">
        <v>15441</v>
      </c>
      <c r="G7471" s="367" t="s">
        <v>5133</v>
      </c>
      <c r="H7471" s="400" t="s">
        <v>5108</v>
      </c>
    </row>
    <row r="7472" spans="2:8" s="41" customFormat="1">
      <c r="B7472" s="403" t="s">
        <v>15808</v>
      </c>
      <c r="C7472" s="404" t="s">
        <v>15809</v>
      </c>
      <c r="D7472" s="404" t="s">
        <v>15774</v>
      </c>
      <c r="E7472" s="404" t="s">
        <v>15775</v>
      </c>
      <c r="F7472" s="404" t="s">
        <v>15441</v>
      </c>
      <c r="G7472" s="367" t="s">
        <v>5185</v>
      </c>
      <c r="H7472" s="400" t="s">
        <v>5186</v>
      </c>
    </row>
    <row r="7473" spans="2:8" s="41" customFormat="1">
      <c r="B7473" s="403" t="s">
        <v>15810</v>
      </c>
      <c r="C7473" s="404" t="s">
        <v>15811</v>
      </c>
      <c r="D7473" s="404" t="s">
        <v>15774</v>
      </c>
      <c r="E7473" s="404" t="s">
        <v>15775</v>
      </c>
      <c r="F7473" s="404" t="s">
        <v>15441</v>
      </c>
      <c r="G7473" s="367" t="s">
        <v>5133</v>
      </c>
      <c r="H7473" s="400" t="s">
        <v>5108</v>
      </c>
    </row>
    <row r="7474" spans="2:8" s="41" customFormat="1">
      <c r="B7474" s="403" t="s">
        <v>15812</v>
      </c>
      <c r="C7474" s="404" t="s">
        <v>15813</v>
      </c>
      <c r="D7474" s="404" t="s">
        <v>15774</v>
      </c>
      <c r="E7474" s="404" t="s">
        <v>15775</v>
      </c>
      <c r="F7474" s="404" t="s">
        <v>15441</v>
      </c>
      <c r="G7474" s="367" t="s">
        <v>5133</v>
      </c>
      <c r="H7474" s="400" t="s">
        <v>5108</v>
      </c>
    </row>
    <row r="7475" spans="2:8" s="41" customFormat="1">
      <c r="B7475" s="403" t="s">
        <v>15814</v>
      </c>
      <c r="C7475" s="404" t="s">
        <v>15815</v>
      </c>
      <c r="D7475" s="404" t="s">
        <v>15774</v>
      </c>
      <c r="E7475" s="404" t="s">
        <v>15775</v>
      </c>
      <c r="F7475" s="404" t="s">
        <v>15441</v>
      </c>
      <c r="G7475" s="367" t="s">
        <v>5133</v>
      </c>
      <c r="H7475" s="400" t="s">
        <v>5108</v>
      </c>
    </row>
    <row r="7476" spans="2:8" s="41" customFormat="1">
      <c r="B7476" s="403" t="s">
        <v>15816</v>
      </c>
      <c r="C7476" s="404" t="s">
        <v>15817</v>
      </c>
      <c r="D7476" s="404" t="s">
        <v>15774</v>
      </c>
      <c r="E7476" s="404" t="s">
        <v>15775</v>
      </c>
      <c r="F7476" s="404" t="s">
        <v>15441</v>
      </c>
      <c r="G7476" s="367" t="s">
        <v>5133</v>
      </c>
      <c r="H7476" s="400" t="s">
        <v>5108</v>
      </c>
    </row>
    <row r="7477" spans="2:8" s="41" customFormat="1">
      <c r="B7477" s="403" t="s">
        <v>15818</v>
      </c>
      <c r="C7477" s="404" t="s">
        <v>15819</v>
      </c>
      <c r="D7477" s="404" t="s">
        <v>15774</v>
      </c>
      <c r="E7477" s="404" t="s">
        <v>15775</v>
      </c>
      <c r="F7477" s="404" t="s">
        <v>15441</v>
      </c>
      <c r="G7477" s="367" t="s">
        <v>5133</v>
      </c>
      <c r="H7477" s="400" t="s">
        <v>5108</v>
      </c>
    </row>
    <row r="7478" spans="2:8" s="41" customFormat="1">
      <c r="B7478" s="403" t="s">
        <v>15820</v>
      </c>
      <c r="C7478" s="404" t="s">
        <v>15821</v>
      </c>
      <c r="D7478" s="404" t="s">
        <v>15774</v>
      </c>
      <c r="E7478" s="404" t="s">
        <v>15775</v>
      </c>
      <c r="F7478" s="404" t="s">
        <v>15441</v>
      </c>
      <c r="G7478" s="367" t="s">
        <v>5133</v>
      </c>
      <c r="H7478" s="400" t="s">
        <v>5108</v>
      </c>
    </row>
    <row r="7479" spans="2:8" s="41" customFormat="1">
      <c r="B7479" s="403" t="s">
        <v>15822</v>
      </c>
      <c r="C7479" s="404" t="s">
        <v>15823</v>
      </c>
      <c r="D7479" s="404" t="s">
        <v>15774</v>
      </c>
      <c r="E7479" s="404" t="s">
        <v>15775</v>
      </c>
      <c r="F7479" s="404" t="s">
        <v>15441</v>
      </c>
      <c r="G7479" s="367" t="s">
        <v>5133</v>
      </c>
      <c r="H7479" s="400" t="s">
        <v>5108</v>
      </c>
    </row>
    <row r="7480" spans="2:8" s="41" customFormat="1">
      <c r="B7480" s="403" t="s">
        <v>15824</v>
      </c>
      <c r="C7480" s="404" t="s">
        <v>15825</v>
      </c>
      <c r="D7480" s="404" t="s">
        <v>15774</v>
      </c>
      <c r="E7480" s="404" t="s">
        <v>15775</v>
      </c>
      <c r="F7480" s="404" t="s">
        <v>15441</v>
      </c>
      <c r="G7480" s="367" t="s">
        <v>5133</v>
      </c>
      <c r="H7480" s="400" t="s">
        <v>5108</v>
      </c>
    </row>
    <row r="7481" spans="2:8" s="41" customFormat="1">
      <c r="B7481" s="403" t="s">
        <v>15826</v>
      </c>
      <c r="C7481" s="404" t="s">
        <v>15827</v>
      </c>
      <c r="D7481" s="404" t="s">
        <v>15774</v>
      </c>
      <c r="E7481" s="404" t="s">
        <v>15775</v>
      </c>
      <c r="F7481" s="404" t="s">
        <v>15441</v>
      </c>
      <c r="G7481" s="367" t="s">
        <v>5133</v>
      </c>
      <c r="H7481" s="400" t="s">
        <v>5108</v>
      </c>
    </row>
    <row r="7482" spans="2:8" s="41" customFormat="1">
      <c r="B7482" s="403" t="s">
        <v>15828</v>
      </c>
      <c r="C7482" s="404" t="s">
        <v>15829</v>
      </c>
      <c r="D7482" s="404" t="s">
        <v>15774</v>
      </c>
      <c r="E7482" s="404" t="s">
        <v>15775</v>
      </c>
      <c r="F7482" s="404" t="s">
        <v>15441</v>
      </c>
      <c r="G7482" s="367" t="s">
        <v>5185</v>
      </c>
      <c r="H7482" s="400" t="s">
        <v>5186</v>
      </c>
    </row>
    <row r="7483" spans="2:8" s="41" customFormat="1">
      <c r="B7483" s="403" t="s">
        <v>15830</v>
      </c>
      <c r="C7483" s="404" t="s">
        <v>15831</v>
      </c>
      <c r="D7483" s="404" t="s">
        <v>15774</v>
      </c>
      <c r="E7483" s="404" t="s">
        <v>15775</v>
      </c>
      <c r="F7483" s="404" t="s">
        <v>15441</v>
      </c>
      <c r="G7483" s="367" t="s">
        <v>5133</v>
      </c>
      <c r="H7483" s="400" t="s">
        <v>5108</v>
      </c>
    </row>
    <row r="7484" spans="2:8" s="41" customFormat="1">
      <c r="B7484" s="403" t="s">
        <v>15832</v>
      </c>
      <c r="C7484" s="404" t="s">
        <v>15833</v>
      </c>
      <c r="D7484" s="404" t="s">
        <v>15774</v>
      </c>
      <c r="E7484" s="404" t="s">
        <v>15775</v>
      </c>
      <c r="F7484" s="404" t="s">
        <v>15441</v>
      </c>
      <c r="G7484" s="367" t="s">
        <v>5185</v>
      </c>
      <c r="H7484" s="400" t="s">
        <v>5186</v>
      </c>
    </row>
    <row r="7485" spans="2:8" s="41" customFormat="1">
      <c r="B7485" s="403" t="s">
        <v>15834</v>
      </c>
      <c r="C7485" s="404" t="s">
        <v>15835</v>
      </c>
      <c r="D7485" s="404" t="s">
        <v>15774</v>
      </c>
      <c r="E7485" s="404" t="s">
        <v>15775</v>
      </c>
      <c r="F7485" s="404" t="s">
        <v>15441</v>
      </c>
      <c r="G7485" s="367" t="s">
        <v>5133</v>
      </c>
      <c r="H7485" s="400" t="s">
        <v>5108</v>
      </c>
    </row>
    <row r="7486" spans="2:8" s="41" customFormat="1">
      <c r="B7486" s="403" t="s">
        <v>15836</v>
      </c>
      <c r="C7486" s="404" t="s">
        <v>15837</v>
      </c>
      <c r="D7486" s="404" t="s">
        <v>15838</v>
      </c>
      <c r="E7486" s="404" t="s">
        <v>15839</v>
      </c>
      <c r="F7486" s="404" t="s">
        <v>15441</v>
      </c>
      <c r="G7486" s="367" t="s">
        <v>5185</v>
      </c>
      <c r="H7486" s="400" t="s">
        <v>5186</v>
      </c>
    </row>
    <row r="7487" spans="2:8" s="41" customFormat="1">
      <c r="B7487" s="403" t="s">
        <v>15840</v>
      </c>
      <c r="C7487" s="404" t="s">
        <v>15841</v>
      </c>
      <c r="D7487" s="404" t="s">
        <v>15838</v>
      </c>
      <c r="E7487" s="404" t="s">
        <v>15839</v>
      </c>
      <c r="F7487" s="404" t="s">
        <v>15441</v>
      </c>
      <c r="G7487" s="367" t="s">
        <v>5185</v>
      </c>
      <c r="H7487" s="400" t="s">
        <v>5186</v>
      </c>
    </row>
    <row r="7488" spans="2:8" s="41" customFormat="1">
      <c r="B7488" s="403" t="s">
        <v>15842</v>
      </c>
      <c r="C7488" s="404" t="s">
        <v>15843</v>
      </c>
      <c r="D7488" s="404" t="s">
        <v>15838</v>
      </c>
      <c r="E7488" s="404" t="s">
        <v>15839</v>
      </c>
      <c r="F7488" s="404" t="s">
        <v>15441</v>
      </c>
      <c r="G7488" s="367" t="s">
        <v>5185</v>
      </c>
      <c r="H7488" s="400" t="s">
        <v>5186</v>
      </c>
    </row>
    <row r="7489" spans="2:8" s="41" customFormat="1">
      <c r="B7489" s="403" t="s">
        <v>15844</v>
      </c>
      <c r="C7489" s="404" t="s">
        <v>15845</v>
      </c>
      <c r="D7489" s="404" t="s">
        <v>15838</v>
      </c>
      <c r="E7489" s="404" t="s">
        <v>15839</v>
      </c>
      <c r="F7489" s="404" t="s">
        <v>15441</v>
      </c>
      <c r="G7489" s="367" t="s">
        <v>5185</v>
      </c>
      <c r="H7489" s="400" t="s">
        <v>5186</v>
      </c>
    </row>
    <row r="7490" spans="2:8" s="41" customFormat="1">
      <c r="B7490" s="403" t="s">
        <v>15846</v>
      </c>
      <c r="C7490" s="404" t="s">
        <v>15847</v>
      </c>
      <c r="D7490" s="404" t="s">
        <v>15838</v>
      </c>
      <c r="E7490" s="404" t="s">
        <v>15839</v>
      </c>
      <c r="F7490" s="404" t="s">
        <v>15441</v>
      </c>
      <c r="G7490" s="367" t="s">
        <v>5133</v>
      </c>
      <c r="H7490" s="400" t="s">
        <v>5108</v>
      </c>
    </row>
    <row r="7491" spans="2:8" s="41" customFormat="1">
      <c r="B7491" s="403" t="s">
        <v>15848</v>
      </c>
      <c r="C7491" s="404" t="s">
        <v>15849</v>
      </c>
      <c r="D7491" s="404" t="s">
        <v>15838</v>
      </c>
      <c r="E7491" s="404" t="s">
        <v>15839</v>
      </c>
      <c r="F7491" s="404" t="s">
        <v>15441</v>
      </c>
      <c r="G7491" s="367" t="s">
        <v>5133</v>
      </c>
      <c r="H7491" s="400" t="s">
        <v>5108</v>
      </c>
    </row>
    <row r="7492" spans="2:8" s="41" customFormat="1">
      <c r="B7492" s="403" t="s">
        <v>15850</v>
      </c>
      <c r="C7492" s="404" t="s">
        <v>15851</v>
      </c>
      <c r="D7492" s="404" t="s">
        <v>15838</v>
      </c>
      <c r="E7492" s="404" t="s">
        <v>15839</v>
      </c>
      <c r="F7492" s="404" t="s">
        <v>15441</v>
      </c>
      <c r="G7492" s="367" t="s">
        <v>5133</v>
      </c>
      <c r="H7492" s="400" t="s">
        <v>5108</v>
      </c>
    </row>
    <row r="7493" spans="2:8" s="41" customFormat="1">
      <c r="B7493" s="403" t="s">
        <v>15852</v>
      </c>
      <c r="C7493" s="404" t="s">
        <v>15853</v>
      </c>
      <c r="D7493" s="404" t="s">
        <v>15838</v>
      </c>
      <c r="E7493" s="404" t="s">
        <v>15839</v>
      </c>
      <c r="F7493" s="404" t="s">
        <v>15441</v>
      </c>
      <c r="G7493" s="367" t="s">
        <v>5185</v>
      </c>
      <c r="H7493" s="400" t="s">
        <v>5186</v>
      </c>
    </row>
    <row r="7494" spans="2:8" s="41" customFormat="1">
      <c r="B7494" s="403" t="s">
        <v>15854</v>
      </c>
      <c r="C7494" s="404" t="s">
        <v>15855</v>
      </c>
      <c r="D7494" s="404" t="s">
        <v>15838</v>
      </c>
      <c r="E7494" s="404" t="s">
        <v>15839</v>
      </c>
      <c r="F7494" s="404" t="s">
        <v>15441</v>
      </c>
      <c r="G7494" s="367" t="s">
        <v>5133</v>
      </c>
      <c r="H7494" s="400" t="s">
        <v>5108</v>
      </c>
    </row>
    <row r="7495" spans="2:8" s="41" customFormat="1">
      <c r="B7495" s="403" t="s">
        <v>15856</v>
      </c>
      <c r="C7495" s="404" t="s">
        <v>15857</v>
      </c>
      <c r="D7495" s="404" t="s">
        <v>15838</v>
      </c>
      <c r="E7495" s="404" t="s">
        <v>15839</v>
      </c>
      <c r="F7495" s="404" t="s">
        <v>15441</v>
      </c>
      <c r="G7495" s="367" t="s">
        <v>5185</v>
      </c>
      <c r="H7495" s="400" t="s">
        <v>5186</v>
      </c>
    </row>
    <row r="7496" spans="2:8" s="41" customFormat="1">
      <c r="B7496" s="403" t="s">
        <v>15858</v>
      </c>
      <c r="C7496" s="404" t="s">
        <v>15859</v>
      </c>
      <c r="D7496" s="404" t="s">
        <v>15838</v>
      </c>
      <c r="E7496" s="404" t="s">
        <v>15839</v>
      </c>
      <c r="F7496" s="404" t="s">
        <v>15441</v>
      </c>
      <c r="G7496" s="367" t="s">
        <v>5133</v>
      </c>
      <c r="H7496" s="400" t="s">
        <v>5108</v>
      </c>
    </row>
    <row r="7497" spans="2:8" s="41" customFormat="1">
      <c r="B7497" s="403" t="s">
        <v>15860</v>
      </c>
      <c r="C7497" s="404" t="s">
        <v>15861</v>
      </c>
      <c r="D7497" s="404" t="s">
        <v>15838</v>
      </c>
      <c r="E7497" s="404" t="s">
        <v>15839</v>
      </c>
      <c r="F7497" s="404" t="s">
        <v>15441</v>
      </c>
      <c r="G7497" s="367" t="s">
        <v>5133</v>
      </c>
      <c r="H7497" s="400" t="s">
        <v>5108</v>
      </c>
    </row>
    <row r="7498" spans="2:8" s="41" customFormat="1">
      <c r="B7498" s="403" t="s">
        <v>15862</v>
      </c>
      <c r="C7498" s="404" t="s">
        <v>15863</v>
      </c>
      <c r="D7498" s="404" t="s">
        <v>15838</v>
      </c>
      <c r="E7498" s="404" t="s">
        <v>15839</v>
      </c>
      <c r="F7498" s="404" t="s">
        <v>15441</v>
      </c>
      <c r="G7498" s="367" t="s">
        <v>5185</v>
      </c>
      <c r="H7498" s="400" t="s">
        <v>5186</v>
      </c>
    </row>
    <row r="7499" spans="2:8" s="41" customFormat="1">
      <c r="B7499" s="403" t="s">
        <v>15864</v>
      </c>
      <c r="C7499" s="404" t="s">
        <v>15865</v>
      </c>
      <c r="D7499" s="404" t="s">
        <v>15838</v>
      </c>
      <c r="E7499" s="404" t="s">
        <v>15839</v>
      </c>
      <c r="F7499" s="404" t="s">
        <v>15441</v>
      </c>
      <c r="G7499" s="367" t="s">
        <v>5133</v>
      </c>
      <c r="H7499" s="400" t="s">
        <v>5108</v>
      </c>
    </row>
    <row r="7500" spans="2:8" s="41" customFormat="1">
      <c r="B7500" s="403" t="s">
        <v>15866</v>
      </c>
      <c r="C7500" s="404" t="s">
        <v>15867</v>
      </c>
      <c r="D7500" s="404" t="s">
        <v>15838</v>
      </c>
      <c r="E7500" s="404" t="s">
        <v>15839</v>
      </c>
      <c r="F7500" s="404" t="s">
        <v>15441</v>
      </c>
      <c r="G7500" s="367" t="s">
        <v>5133</v>
      </c>
      <c r="H7500" s="400" t="s">
        <v>5108</v>
      </c>
    </row>
    <row r="7501" spans="2:8" s="41" customFormat="1">
      <c r="B7501" s="403" t="s">
        <v>15868</v>
      </c>
      <c r="C7501" s="404" t="s">
        <v>15869</v>
      </c>
      <c r="D7501" s="404" t="s">
        <v>15838</v>
      </c>
      <c r="E7501" s="404" t="s">
        <v>15839</v>
      </c>
      <c r="F7501" s="404" t="s">
        <v>15441</v>
      </c>
      <c r="G7501" s="367" t="s">
        <v>5133</v>
      </c>
      <c r="H7501" s="400" t="s">
        <v>5108</v>
      </c>
    </row>
    <row r="7502" spans="2:8" s="41" customFormat="1">
      <c r="B7502" s="403" t="s">
        <v>15870</v>
      </c>
      <c r="C7502" s="404" t="s">
        <v>15871</v>
      </c>
      <c r="D7502" s="404" t="s">
        <v>15838</v>
      </c>
      <c r="E7502" s="404" t="s">
        <v>15839</v>
      </c>
      <c r="F7502" s="404" t="s">
        <v>15441</v>
      </c>
      <c r="G7502" s="367" t="s">
        <v>5133</v>
      </c>
      <c r="H7502" s="400" t="s">
        <v>5108</v>
      </c>
    </row>
    <row r="7503" spans="2:8" s="41" customFormat="1">
      <c r="B7503" s="403" t="s">
        <v>15872</v>
      </c>
      <c r="C7503" s="404" t="s">
        <v>15873</v>
      </c>
      <c r="D7503" s="404" t="s">
        <v>15838</v>
      </c>
      <c r="E7503" s="404" t="s">
        <v>15839</v>
      </c>
      <c r="F7503" s="404" t="s">
        <v>15441</v>
      </c>
      <c r="G7503" s="367" t="s">
        <v>5185</v>
      </c>
      <c r="H7503" s="400" t="s">
        <v>5186</v>
      </c>
    </row>
    <row r="7504" spans="2:8" s="41" customFormat="1">
      <c r="B7504" s="403" t="s">
        <v>15874</v>
      </c>
      <c r="C7504" s="404" t="s">
        <v>15875</v>
      </c>
      <c r="D7504" s="404" t="s">
        <v>15876</v>
      </c>
      <c r="E7504" s="404" t="s">
        <v>15877</v>
      </c>
      <c r="F7504" s="404" t="s">
        <v>15441</v>
      </c>
      <c r="G7504" s="367" t="s">
        <v>5185</v>
      </c>
      <c r="H7504" s="400" t="s">
        <v>5186</v>
      </c>
    </row>
    <row r="7505" spans="2:8" s="41" customFormat="1">
      <c r="B7505" s="403" t="s">
        <v>15878</v>
      </c>
      <c r="C7505" s="404" t="s">
        <v>15879</v>
      </c>
      <c r="D7505" s="404" t="s">
        <v>15876</v>
      </c>
      <c r="E7505" s="404" t="s">
        <v>15877</v>
      </c>
      <c r="F7505" s="404" t="s">
        <v>15441</v>
      </c>
      <c r="G7505" s="367" t="s">
        <v>5185</v>
      </c>
      <c r="H7505" s="400" t="s">
        <v>5186</v>
      </c>
    </row>
    <row r="7506" spans="2:8" s="41" customFormat="1">
      <c r="B7506" s="403" t="s">
        <v>15880</v>
      </c>
      <c r="C7506" s="404" t="s">
        <v>15881</v>
      </c>
      <c r="D7506" s="404" t="s">
        <v>15876</v>
      </c>
      <c r="E7506" s="404" t="s">
        <v>15877</v>
      </c>
      <c r="F7506" s="404" t="s">
        <v>15441</v>
      </c>
      <c r="G7506" s="367" t="s">
        <v>5185</v>
      </c>
      <c r="H7506" s="400" t="s">
        <v>5186</v>
      </c>
    </row>
    <row r="7507" spans="2:8" s="41" customFormat="1">
      <c r="B7507" s="403" t="s">
        <v>15882</v>
      </c>
      <c r="C7507" s="404" t="s">
        <v>15883</v>
      </c>
      <c r="D7507" s="404" t="s">
        <v>15876</v>
      </c>
      <c r="E7507" s="404" t="s">
        <v>15877</v>
      </c>
      <c r="F7507" s="404" t="s">
        <v>15441</v>
      </c>
      <c r="G7507" s="367" t="s">
        <v>5185</v>
      </c>
      <c r="H7507" s="400" t="s">
        <v>5186</v>
      </c>
    </row>
    <row r="7508" spans="2:8" s="41" customFormat="1">
      <c r="B7508" s="403" t="s">
        <v>15884</v>
      </c>
      <c r="C7508" s="404" t="s">
        <v>15885</v>
      </c>
      <c r="D7508" s="404" t="s">
        <v>15876</v>
      </c>
      <c r="E7508" s="404" t="s">
        <v>15877</v>
      </c>
      <c r="F7508" s="404" t="s">
        <v>15441</v>
      </c>
      <c r="G7508" s="367" t="s">
        <v>5185</v>
      </c>
      <c r="H7508" s="400" t="s">
        <v>5186</v>
      </c>
    </row>
    <row r="7509" spans="2:8" s="41" customFormat="1">
      <c r="B7509" s="403" t="s">
        <v>15886</v>
      </c>
      <c r="C7509" s="404" t="s">
        <v>15887</v>
      </c>
      <c r="D7509" s="404" t="s">
        <v>15876</v>
      </c>
      <c r="E7509" s="404" t="s">
        <v>15877</v>
      </c>
      <c r="F7509" s="404" t="s">
        <v>15441</v>
      </c>
      <c r="G7509" s="367" t="s">
        <v>5185</v>
      </c>
      <c r="H7509" s="400" t="s">
        <v>5186</v>
      </c>
    </row>
    <row r="7510" spans="2:8" s="41" customFormat="1">
      <c r="B7510" s="403" t="s">
        <v>15888</v>
      </c>
      <c r="C7510" s="404" t="s">
        <v>15889</v>
      </c>
      <c r="D7510" s="404" t="s">
        <v>15876</v>
      </c>
      <c r="E7510" s="404" t="s">
        <v>15877</v>
      </c>
      <c r="F7510" s="404" t="s">
        <v>15441</v>
      </c>
      <c r="G7510" s="367" t="s">
        <v>5185</v>
      </c>
      <c r="H7510" s="400" t="s">
        <v>5186</v>
      </c>
    </row>
    <row r="7511" spans="2:8" s="41" customFormat="1">
      <c r="B7511" s="403" t="s">
        <v>15890</v>
      </c>
      <c r="C7511" s="404" t="s">
        <v>15891</v>
      </c>
      <c r="D7511" s="404" t="s">
        <v>15876</v>
      </c>
      <c r="E7511" s="404" t="s">
        <v>15877</v>
      </c>
      <c r="F7511" s="404" t="s">
        <v>15441</v>
      </c>
      <c r="G7511" s="367" t="s">
        <v>5185</v>
      </c>
      <c r="H7511" s="400" t="s">
        <v>5186</v>
      </c>
    </row>
    <row r="7512" spans="2:8" s="41" customFormat="1">
      <c r="B7512" s="403" t="s">
        <v>15892</v>
      </c>
      <c r="C7512" s="404" t="s">
        <v>15893</v>
      </c>
      <c r="D7512" s="404" t="s">
        <v>15876</v>
      </c>
      <c r="E7512" s="404" t="s">
        <v>15877</v>
      </c>
      <c r="F7512" s="404" t="s">
        <v>15441</v>
      </c>
      <c r="G7512" s="367" t="s">
        <v>5185</v>
      </c>
      <c r="H7512" s="400" t="s">
        <v>5186</v>
      </c>
    </row>
    <row r="7513" spans="2:8" s="41" customFormat="1">
      <c r="B7513" s="403" t="s">
        <v>15894</v>
      </c>
      <c r="C7513" s="404" t="s">
        <v>15895</v>
      </c>
      <c r="D7513" s="404" t="s">
        <v>15876</v>
      </c>
      <c r="E7513" s="404" t="s">
        <v>15877</v>
      </c>
      <c r="F7513" s="404" t="s">
        <v>15441</v>
      </c>
      <c r="G7513" s="367" t="s">
        <v>5185</v>
      </c>
      <c r="H7513" s="400" t="s">
        <v>5186</v>
      </c>
    </row>
    <row r="7514" spans="2:8" s="41" customFormat="1">
      <c r="B7514" s="403" t="s">
        <v>15896</v>
      </c>
      <c r="C7514" s="404" t="s">
        <v>15897</v>
      </c>
      <c r="D7514" s="404" t="s">
        <v>15876</v>
      </c>
      <c r="E7514" s="404" t="s">
        <v>15877</v>
      </c>
      <c r="F7514" s="404" t="s">
        <v>15441</v>
      </c>
      <c r="G7514" s="367" t="s">
        <v>5107</v>
      </c>
      <c r="H7514" s="400" t="s">
        <v>5108</v>
      </c>
    </row>
    <row r="7515" spans="2:8" s="41" customFormat="1">
      <c r="B7515" s="403" t="s">
        <v>15898</v>
      </c>
      <c r="C7515" s="404" t="s">
        <v>15899</v>
      </c>
      <c r="D7515" s="404" t="s">
        <v>15876</v>
      </c>
      <c r="E7515" s="404" t="s">
        <v>15877</v>
      </c>
      <c r="F7515" s="404" t="s">
        <v>15441</v>
      </c>
      <c r="G7515" s="367" t="s">
        <v>5107</v>
      </c>
      <c r="H7515" s="400" t="s">
        <v>5108</v>
      </c>
    </row>
    <row r="7516" spans="2:8" s="41" customFormat="1">
      <c r="B7516" s="403" t="s">
        <v>15900</v>
      </c>
      <c r="C7516" s="404" t="s">
        <v>15901</v>
      </c>
      <c r="D7516" s="404" t="s">
        <v>15876</v>
      </c>
      <c r="E7516" s="404" t="s">
        <v>15877</v>
      </c>
      <c r="F7516" s="404" t="s">
        <v>15441</v>
      </c>
      <c r="G7516" s="367" t="s">
        <v>5185</v>
      </c>
      <c r="H7516" s="400" t="s">
        <v>5186</v>
      </c>
    </row>
    <row r="7517" spans="2:8" s="41" customFormat="1">
      <c r="B7517" s="403" t="s">
        <v>15902</v>
      </c>
      <c r="C7517" s="404" t="s">
        <v>15903</v>
      </c>
      <c r="D7517" s="404" t="s">
        <v>15876</v>
      </c>
      <c r="E7517" s="404" t="s">
        <v>15877</v>
      </c>
      <c r="F7517" s="404" t="s">
        <v>15441</v>
      </c>
      <c r="G7517" s="367" t="s">
        <v>5107</v>
      </c>
      <c r="H7517" s="400" t="s">
        <v>5108</v>
      </c>
    </row>
    <row r="7518" spans="2:8" s="41" customFormat="1">
      <c r="B7518" s="403" t="s">
        <v>15904</v>
      </c>
      <c r="C7518" s="404" t="s">
        <v>15905</v>
      </c>
      <c r="D7518" s="404" t="s">
        <v>15876</v>
      </c>
      <c r="E7518" s="404" t="s">
        <v>15877</v>
      </c>
      <c r="F7518" s="404" t="s">
        <v>15441</v>
      </c>
      <c r="G7518" s="367" t="s">
        <v>5107</v>
      </c>
      <c r="H7518" s="400" t="s">
        <v>5108</v>
      </c>
    </row>
    <row r="7519" spans="2:8" s="41" customFormat="1">
      <c r="B7519" s="403" t="s">
        <v>15906</v>
      </c>
      <c r="C7519" s="404" t="s">
        <v>15907</v>
      </c>
      <c r="D7519" s="404" t="s">
        <v>15876</v>
      </c>
      <c r="E7519" s="404" t="s">
        <v>15877</v>
      </c>
      <c r="F7519" s="404" t="s">
        <v>15441</v>
      </c>
      <c r="G7519" s="367" t="s">
        <v>5107</v>
      </c>
      <c r="H7519" s="400" t="s">
        <v>5108</v>
      </c>
    </row>
    <row r="7520" spans="2:8" s="41" customFormat="1">
      <c r="B7520" s="403" t="s">
        <v>15908</v>
      </c>
      <c r="C7520" s="404" t="s">
        <v>15909</v>
      </c>
      <c r="D7520" s="404" t="s">
        <v>15876</v>
      </c>
      <c r="E7520" s="404" t="s">
        <v>15877</v>
      </c>
      <c r="F7520" s="404" t="s">
        <v>15441</v>
      </c>
      <c r="G7520" s="367" t="s">
        <v>5107</v>
      </c>
      <c r="H7520" s="400" t="s">
        <v>5108</v>
      </c>
    </row>
    <row r="7521" spans="2:8" s="41" customFormat="1">
      <c r="B7521" s="403" t="s">
        <v>15910</v>
      </c>
      <c r="C7521" s="404" t="s">
        <v>15911</v>
      </c>
      <c r="D7521" s="404" t="s">
        <v>15876</v>
      </c>
      <c r="E7521" s="404" t="s">
        <v>15877</v>
      </c>
      <c r="F7521" s="404" t="s">
        <v>15441</v>
      </c>
      <c r="G7521" s="367" t="s">
        <v>5182</v>
      </c>
      <c r="H7521" s="400" t="s">
        <v>5108</v>
      </c>
    </row>
    <row r="7522" spans="2:8" s="41" customFormat="1">
      <c r="B7522" s="403" t="s">
        <v>15912</v>
      </c>
      <c r="C7522" s="404" t="s">
        <v>15913</v>
      </c>
      <c r="D7522" s="404" t="s">
        <v>15876</v>
      </c>
      <c r="E7522" s="404" t="s">
        <v>15877</v>
      </c>
      <c r="F7522" s="404" t="s">
        <v>15441</v>
      </c>
      <c r="G7522" s="367" t="s">
        <v>5182</v>
      </c>
      <c r="H7522" s="400" t="s">
        <v>5108</v>
      </c>
    </row>
    <row r="7523" spans="2:8" s="41" customFormat="1">
      <c r="B7523" s="403" t="s">
        <v>15914</v>
      </c>
      <c r="C7523" s="404" t="s">
        <v>15915</v>
      </c>
      <c r="D7523" s="404" t="s">
        <v>15916</v>
      </c>
      <c r="E7523" s="404" t="s">
        <v>15917</v>
      </c>
      <c r="F7523" s="404" t="s">
        <v>15441</v>
      </c>
      <c r="G7523" s="367" t="s">
        <v>5185</v>
      </c>
      <c r="H7523" s="400" t="s">
        <v>5186</v>
      </c>
    </row>
    <row r="7524" spans="2:8" s="41" customFormat="1">
      <c r="B7524" s="403" t="s">
        <v>15918</v>
      </c>
      <c r="C7524" s="404" t="s">
        <v>15919</v>
      </c>
      <c r="D7524" s="404" t="s">
        <v>15916</v>
      </c>
      <c r="E7524" s="404" t="s">
        <v>15917</v>
      </c>
      <c r="F7524" s="404" t="s">
        <v>15441</v>
      </c>
      <c r="G7524" s="367" t="s">
        <v>5185</v>
      </c>
      <c r="H7524" s="400" t="s">
        <v>5186</v>
      </c>
    </row>
    <row r="7525" spans="2:8" s="41" customFormat="1">
      <c r="B7525" s="403" t="s">
        <v>15920</v>
      </c>
      <c r="C7525" s="404" t="s">
        <v>15921</v>
      </c>
      <c r="D7525" s="404" t="s">
        <v>15916</v>
      </c>
      <c r="E7525" s="404" t="s">
        <v>15917</v>
      </c>
      <c r="F7525" s="404" t="s">
        <v>15441</v>
      </c>
      <c r="G7525" s="367" t="s">
        <v>5185</v>
      </c>
      <c r="H7525" s="400" t="s">
        <v>5186</v>
      </c>
    </row>
    <row r="7526" spans="2:8" s="41" customFormat="1">
      <c r="B7526" s="403" t="s">
        <v>15922</v>
      </c>
      <c r="C7526" s="404" t="s">
        <v>15923</v>
      </c>
      <c r="D7526" s="404" t="s">
        <v>15916</v>
      </c>
      <c r="E7526" s="404" t="s">
        <v>15917</v>
      </c>
      <c r="F7526" s="404" t="s">
        <v>15441</v>
      </c>
      <c r="G7526" s="367" t="s">
        <v>5133</v>
      </c>
      <c r="H7526" s="400" t="s">
        <v>5108</v>
      </c>
    </row>
    <row r="7527" spans="2:8" s="41" customFormat="1">
      <c r="B7527" s="403" t="s">
        <v>15924</v>
      </c>
      <c r="C7527" s="404" t="s">
        <v>15925</v>
      </c>
      <c r="D7527" s="404" t="s">
        <v>15916</v>
      </c>
      <c r="E7527" s="404" t="s">
        <v>15917</v>
      </c>
      <c r="F7527" s="404" t="s">
        <v>15441</v>
      </c>
      <c r="G7527" s="367" t="s">
        <v>5133</v>
      </c>
      <c r="H7527" s="400" t="s">
        <v>5108</v>
      </c>
    </row>
    <row r="7528" spans="2:8" s="41" customFormat="1">
      <c r="B7528" s="403" t="s">
        <v>15926</v>
      </c>
      <c r="C7528" s="404" t="s">
        <v>15927</v>
      </c>
      <c r="D7528" s="404" t="s">
        <v>15916</v>
      </c>
      <c r="E7528" s="404" t="s">
        <v>15917</v>
      </c>
      <c r="F7528" s="404" t="s">
        <v>15441</v>
      </c>
      <c r="G7528" s="367" t="s">
        <v>5185</v>
      </c>
      <c r="H7528" s="400" t="s">
        <v>5186</v>
      </c>
    </row>
    <row r="7529" spans="2:8" s="41" customFormat="1">
      <c r="B7529" s="403" t="s">
        <v>15928</v>
      </c>
      <c r="C7529" s="404" t="s">
        <v>15929</v>
      </c>
      <c r="D7529" s="404" t="s">
        <v>15916</v>
      </c>
      <c r="E7529" s="404" t="s">
        <v>15917</v>
      </c>
      <c r="F7529" s="404" t="s">
        <v>15441</v>
      </c>
      <c r="G7529" s="367" t="s">
        <v>5107</v>
      </c>
      <c r="H7529" s="400" t="s">
        <v>5108</v>
      </c>
    </row>
    <row r="7530" spans="2:8" s="41" customFormat="1">
      <c r="B7530" s="403" t="s">
        <v>15930</v>
      </c>
      <c r="C7530" s="404" t="s">
        <v>15931</v>
      </c>
      <c r="D7530" s="404" t="s">
        <v>15916</v>
      </c>
      <c r="E7530" s="404" t="s">
        <v>15917</v>
      </c>
      <c r="F7530" s="404" t="s">
        <v>15441</v>
      </c>
      <c r="G7530" s="367" t="s">
        <v>5133</v>
      </c>
      <c r="H7530" s="400" t="s">
        <v>5108</v>
      </c>
    </row>
    <row r="7531" spans="2:8" s="41" customFormat="1">
      <c r="B7531" s="403" t="s">
        <v>15932</v>
      </c>
      <c r="C7531" s="404" t="s">
        <v>15933</v>
      </c>
      <c r="D7531" s="404" t="s">
        <v>15916</v>
      </c>
      <c r="E7531" s="404" t="s">
        <v>15917</v>
      </c>
      <c r="F7531" s="404" t="s">
        <v>15441</v>
      </c>
      <c r="G7531" s="367" t="s">
        <v>5107</v>
      </c>
      <c r="H7531" s="400" t="s">
        <v>5108</v>
      </c>
    </row>
    <row r="7532" spans="2:8" s="41" customFormat="1">
      <c r="B7532" s="403" t="s">
        <v>15934</v>
      </c>
      <c r="C7532" s="404" t="s">
        <v>15935</v>
      </c>
      <c r="D7532" s="404" t="s">
        <v>15916</v>
      </c>
      <c r="E7532" s="404" t="s">
        <v>15917</v>
      </c>
      <c r="F7532" s="404" t="s">
        <v>15441</v>
      </c>
      <c r="G7532" s="367" t="s">
        <v>5107</v>
      </c>
      <c r="H7532" s="400" t="s">
        <v>5108</v>
      </c>
    </row>
    <row r="7533" spans="2:8" s="41" customFormat="1">
      <c r="B7533" s="403" t="s">
        <v>15936</v>
      </c>
      <c r="C7533" s="404" t="s">
        <v>15937</v>
      </c>
      <c r="D7533" s="404" t="s">
        <v>15916</v>
      </c>
      <c r="E7533" s="404" t="s">
        <v>15917</v>
      </c>
      <c r="F7533" s="404" t="s">
        <v>15441</v>
      </c>
      <c r="G7533" s="367" t="s">
        <v>5185</v>
      </c>
      <c r="H7533" s="400" t="s">
        <v>5186</v>
      </c>
    </row>
    <row r="7534" spans="2:8" s="41" customFormat="1">
      <c r="B7534" s="403" t="s">
        <v>15938</v>
      </c>
      <c r="C7534" s="404" t="s">
        <v>15939</v>
      </c>
      <c r="D7534" s="404" t="s">
        <v>15916</v>
      </c>
      <c r="E7534" s="404" t="s">
        <v>15917</v>
      </c>
      <c r="F7534" s="404" t="s">
        <v>15441</v>
      </c>
      <c r="G7534" s="367" t="s">
        <v>5107</v>
      </c>
      <c r="H7534" s="400" t="s">
        <v>5108</v>
      </c>
    </row>
    <row r="7535" spans="2:8" s="41" customFormat="1">
      <c r="B7535" s="403" t="s">
        <v>15940</v>
      </c>
      <c r="C7535" s="404" t="s">
        <v>15941</v>
      </c>
      <c r="D7535" s="404" t="s">
        <v>15916</v>
      </c>
      <c r="E7535" s="404" t="s">
        <v>15917</v>
      </c>
      <c r="F7535" s="404" t="s">
        <v>15441</v>
      </c>
      <c r="G7535" s="367" t="s">
        <v>5107</v>
      </c>
      <c r="H7535" s="400" t="s">
        <v>5108</v>
      </c>
    </row>
    <row r="7536" spans="2:8" s="41" customFormat="1">
      <c r="B7536" s="403" t="s">
        <v>15942</v>
      </c>
      <c r="C7536" s="404" t="s">
        <v>15943</v>
      </c>
      <c r="D7536" s="404" t="s">
        <v>15916</v>
      </c>
      <c r="E7536" s="404" t="s">
        <v>15917</v>
      </c>
      <c r="F7536" s="404" t="s">
        <v>15441</v>
      </c>
      <c r="G7536" s="367" t="s">
        <v>5185</v>
      </c>
      <c r="H7536" s="400" t="s">
        <v>5186</v>
      </c>
    </row>
    <row r="7537" spans="2:8" s="41" customFormat="1">
      <c r="B7537" s="403" t="s">
        <v>15944</v>
      </c>
      <c r="C7537" s="404" t="s">
        <v>15945</v>
      </c>
      <c r="D7537" s="404" t="s">
        <v>15916</v>
      </c>
      <c r="E7537" s="404" t="s">
        <v>15917</v>
      </c>
      <c r="F7537" s="404" t="s">
        <v>15441</v>
      </c>
      <c r="G7537" s="367" t="s">
        <v>5107</v>
      </c>
      <c r="H7537" s="400" t="s">
        <v>5108</v>
      </c>
    </row>
    <row r="7538" spans="2:8" s="41" customFormat="1">
      <c r="B7538" s="403" t="s">
        <v>15946</v>
      </c>
      <c r="C7538" s="404" t="s">
        <v>15947</v>
      </c>
      <c r="D7538" s="404" t="s">
        <v>15948</v>
      </c>
      <c r="E7538" s="404" t="s">
        <v>15949</v>
      </c>
      <c r="F7538" s="404" t="s">
        <v>15441</v>
      </c>
      <c r="G7538" s="367" t="s">
        <v>5185</v>
      </c>
      <c r="H7538" s="400" t="s">
        <v>5186</v>
      </c>
    </row>
    <row r="7539" spans="2:8" s="41" customFormat="1">
      <c r="B7539" s="403" t="s">
        <v>15950</v>
      </c>
      <c r="C7539" s="404" t="s">
        <v>15951</v>
      </c>
      <c r="D7539" s="404" t="s">
        <v>15948</v>
      </c>
      <c r="E7539" s="404" t="s">
        <v>15949</v>
      </c>
      <c r="F7539" s="404" t="s">
        <v>15441</v>
      </c>
      <c r="G7539" s="367" t="s">
        <v>5107</v>
      </c>
      <c r="H7539" s="400" t="s">
        <v>5108</v>
      </c>
    </row>
    <row r="7540" spans="2:8" s="41" customFormat="1">
      <c r="B7540" s="403" t="s">
        <v>15952</v>
      </c>
      <c r="C7540" s="404" t="s">
        <v>15953</v>
      </c>
      <c r="D7540" s="404" t="s">
        <v>15948</v>
      </c>
      <c r="E7540" s="404" t="s">
        <v>15949</v>
      </c>
      <c r="F7540" s="404" t="s">
        <v>15441</v>
      </c>
      <c r="G7540" s="367" t="s">
        <v>5185</v>
      </c>
      <c r="H7540" s="400" t="s">
        <v>5186</v>
      </c>
    </row>
    <row r="7541" spans="2:8" s="41" customFormat="1">
      <c r="B7541" s="403" t="s">
        <v>15954</v>
      </c>
      <c r="C7541" s="404" t="s">
        <v>15955</v>
      </c>
      <c r="D7541" s="404" t="s">
        <v>15948</v>
      </c>
      <c r="E7541" s="404" t="s">
        <v>15949</v>
      </c>
      <c r="F7541" s="404" t="s">
        <v>15441</v>
      </c>
      <c r="G7541" s="367" t="s">
        <v>5107</v>
      </c>
      <c r="H7541" s="400" t="s">
        <v>5108</v>
      </c>
    </row>
    <row r="7542" spans="2:8" s="41" customFormat="1">
      <c r="B7542" s="403" t="s">
        <v>15956</v>
      </c>
      <c r="C7542" s="404" t="s">
        <v>15957</v>
      </c>
      <c r="D7542" s="404" t="s">
        <v>15948</v>
      </c>
      <c r="E7542" s="404" t="s">
        <v>15949</v>
      </c>
      <c r="F7542" s="404" t="s">
        <v>15441</v>
      </c>
      <c r="G7542" s="367" t="s">
        <v>5185</v>
      </c>
      <c r="H7542" s="400" t="s">
        <v>5186</v>
      </c>
    </row>
    <row r="7543" spans="2:8" s="41" customFormat="1">
      <c r="B7543" s="403" t="s">
        <v>15958</v>
      </c>
      <c r="C7543" s="404" t="s">
        <v>15959</v>
      </c>
      <c r="D7543" s="404" t="s">
        <v>15948</v>
      </c>
      <c r="E7543" s="404" t="s">
        <v>15949</v>
      </c>
      <c r="F7543" s="404" t="s">
        <v>15441</v>
      </c>
      <c r="G7543" s="367" t="s">
        <v>5185</v>
      </c>
      <c r="H7543" s="400" t="s">
        <v>5186</v>
      </c>
    </row>
    <row r="7544" spans="2:8" s="41" customFormat="1">
      <c r="B7544" s="403" t="s">
        <v>15960</v>
      </c>
      <c r="C7544" s="404" t="s">
        <v>15961</v>
      </c>
      <c r="D7544" s="404" t="s">
        <v>15948</v>
      </c>
      <c r="E7544" s="404" t="s">
        <v>15949</v>
      </c>
      <c r="F7544" s="404" t="s">
        <v>15441</v>
      </c>
      <c r="G7544" s="367" t="s">
        <v>5185</v>
      </c>
      <c r="H7544" s="400" t="s">
        <v>5186</v>
      </c>
    </row>
    <row r="7545" spans="2:8" s="41" customFormat="1">
      <c r="B7545" s="403" t="s">
        <v>15962</v>
      </c>
      <c r="C7545" s="404" t="s">
        <v>15963</v>
      </c>
      <c r="D7545" s="404" t="s">
        <v>15948</v>
      </c>
      <c r="E7545" s="404" t="s">
        <v>15949</v>
      </c>
      <c r="F7545" s="404" t="s">
        <v>15441</v>
      </c>
      <c r="G7545" s="367" t="s">
        <v>5185</v>
      </c>
      <c r="H7545" s="400" t="s">
        <v>5186</v>
      </c>
    </row>
    <row r="7546" spans="2:8" s="41" customFormat="1">
      <c r="B7546" s="403" t="s">
        <v>15964</v>
      </c>
      <c r="C7546" s="404" t="s">
        <v>15965</v>
      </c>
      <c r="D7546" s="404" t="s">
        <v>15948</v>
      </c>
      <c r="E7546" s="404" t="s">
        <v>15949</v>
      </c>
      <c r="F7546" s="404" t="s">
        <v>15441</v>
      </c>
      <c r="G7546" s="367" t="s">
        <v>5185</v>
      </c>
      <c r="H7546" s="400" t="s">
        <v>5186</v>
      </c>
    </row>
    <row r="7547" spans="2:8" s="41" customFormat="1">
      <c r="B7547" s="403" t="s">
        <v>15966</v>
      </c>
      <c r="C7547" s="404" t="s">
        <v>15967</v>
      </c>
      <c r="D7547" s="404" t="s">
        <v>15948</v>
      </c>
      <c r="E7547" s="404" t="s">
        <v>15949</v>
      </c>
      <c r="F7547" s="404" t="s">
        <v>15441</v>
      </c>
      <c r="G7547" s="367" t="s">
        <v>5107</v>
      </c>
      <c r="H7547" s="400" t="s">
        <v>5108</v>
      </c>
    </row>
    <row r="7548" spans="2:8" s="41" customFormat="1">
      <c r="B7548" s="403" t="s">
        <v>15968</v>
      </c>
      <c r="C7548" s="404" t="s">
        <v>15969</v>
      </c>
      <c r="D7548" s="404" t="s">
        <v>15948</v>
      </c>
      <c r="E7548" s="404" t="s">
        <v>15949</v>
      </c>
      <c r="F7548" s="404" t="s">
        <v>15441</v>
      </c>
      <c r="G7548" s="367" t="s">
        <v>5107</v>
      </c>
      <c r="H7548" s="400" t="s">
        <v>5108</v>
      </c>
    </row>
    <row r="7549" spans="2:8" s="41" customFormat="1">
      <c r="B7549" s="403" t="s">
        <v>15970</v>
      </c>
      <c r="C7549" s="404" t="s">
        <v>15971</v>
      </c>
      <c r="D7549" s="404" t="s">
        <v>15948</v>
      </c>
      <c r="E7549" s="404" t="s">
        <v>15949</v>
      </c>
      <c r="F7549" s="404" t="s">
        <v>15441</v>
      </c>
      <c r="G7549" s="367" t="s">
        <v>5185</v>
      </c>
      <c r="H7549" s="400" t="s">
        <v>5186</v>
      </c>
    </row>
    <row r="7550" spans="2:8" s="41" customFormat="1">
      <c r="B7550" s="403" t="s">
        <v>15972</v>
      </c>
      <c r="C7550" s="404" t="s">
        <v>15973</v>
      </c>
      <c r="D7550" s="404" t="s">
        <v>15948</v>
      </c>
      <c r="E7550" s="404" t="s">
        <v>15949</v>
      </c>
      <c r="F7550" s="404" t="s">
        <v>15441</v>
      </c>
      <c r="G7550" s="367" t="s">
        <v>5185</v>
      </c>
      <c r="H7550" s="400" t="s">
        <v>5186</v>
      </c>
    </row>
    <row r="7551" spans="2:8" s="41" customFormat="1">
      <c r="B7551" s="403" t="s">
        <v>15974</v>
      </c>
      <c r="C7551" s="404" t="s">
        <v>15975</v>
      </c>
      <c r="D7551" s="404" t="s">
        <v>15948</v>
      </c>
      <c r="E7551" s="404" t="s">
        <v>15949</v>
      </c>
      <c r="F7551" s="404" t="s">
        <v>15441</v>
      </c>
      <c r="G7551" s="367" t="s">
        <v>5107</v>
      </c>
      <c r="H7551" s="400" t="s">
        <v>5108</v>
      </c>
    </row>
    <row r="7552" spans="2:8" s="41" customFormat="1">
      <c r="B7552" s="403" t="s">
        <v>15976</v>
      </c>
      <c r="C7552" s="404" t="s">
        <v>15977</v>
      </c>
      <c r="D7552" s="404" t="s">
        <v>15948</v>
      </c>
      <c r="E7552" s="404" t="s">
        <v>15949</v>
      </c>
      <c r="F7552" s="404" t="s">
        <v>15441</v>
      </c>
      <c r="G7552" s="367" t="s">
        <v>5185</v>
      </c>
      <c r="H7552" s="400" t="s">
        <v>5186</v>
      </c>
    </row>
    <row r="7553" spans="2:8" s="41" customFormat="1">
      <c r="B7553" s="403" t="s">
        <v>15978</v>
      </c>
      <c r="C7553" s="404" t="s">
        <v>15979</v>
      </c>
      <c r="D7553" s="404" t="s">
        <v>15948</v>
      </c>
      <c r="E7553" s="404" t="s">
        <v>15949</v>
      </c>
      <c r="F7553" s="404" t="s">
        <v>15441</v>
      </c>
      <c r="G7553" s="367" t="s">
        <v>5107</v>
      </c>
      <c r="H7553" s="400" t="s">
        <v>5108</v>
      </c>
    </row>
    <row r="7554" spans="2:8" s="41" customFormat="1">
      <c r="B7554" s="403" t="s">
        <v>15980</v>
      </c>
      <c r="C7554" s="404" t="s">
        <v>15981</v>
      </c>
      <c r="D7554" s="404" t="s">
        <v>15948</v>
      </c>
      <c r="E7554" s="404" t="s">
        <v>15949</v>
      </c>
      <c r="F7554" s="404" t="s">
        <v>15441</v>
      </c>
      <c r="G7554" s="367" t="s">
        <v>5107</v>
      </c>
      <c r="H7554" s="400" t="s">
        <v>5108</v>
      </c>
    </row>
    <row r="7555" spans="2:8" s="41" customFormat="1">
      <c r="B7555" s="403" t="s">
        <v>15982</v>
      </c>
      <c r="C7555" s="404" t="s">
        <v>15983</v>
      </c>
      <c r="D7555" s="404" t="s">
        <v>15948</v>
      </c>
      <c r="E7555" s="404" t="s">
        <v>15949</v>
      </c>
      <c r="F7555" s="404" t="s">
        <v>15441</v>
      </c>
      <c r="G7555" s="367" t="s">
        <v>5107</v>
      </c>
      <c r="H7555" s="400" t="s">
        <v>5108</v>
      </c>
    </row>
    <row r="7556" spans="2:8" s="41" customFormat="1">
      <c r="B7556" s="403" t="s">
        <v>15984</v>
      </c>
      <c r="C7556" s="404" t="s">
        <v>15985</v>
      </c>
      <c r="D7556" s="404" t="s">
        <v>15948</v>
      </c>
      <c r="E7556" s="404" t="s">
        <v>15949</v>
      </c>
      <c r="F7556" s="404" t="s">
        <v>15441</v>
      </c>
      <c r="G7556" s="367" t="s">
        <v>5107</v>
      </c>
      <c r="H7556" s="400" t="s">
        <v>5108</v>
      </c>
    </row>
    <row r="7557" spans="2:8" s="41" customFormat="1">
      <c r="B7557" s="403" t="s">
        <v>15986</v>
      </c>
      <c r="C7557" s="404" t="s">
        <v>15987</v>
      </c>
      <c r="D7557" s="404" t="s">
        <v>15948</v>
      </c>
      <c r="E7557" s="404" t="s">
        <v>15949</v>
      </c>
      <c r="F7557" s="404" t="s">
        <v>15441</v>
      </c>
      <c r="G7557" s="367" t="s">
        <v>5107</v>
      </c>
      <c r="H7557" s="400" t="s">
        <v>5108</v>
      </c>
    </row>
    <row r="7558" spans="2:8" s="41" customFormat="1">
      <c r="B7558" s="403" t="s">
        <v>15988</v>
      </c>
      <c r="C7558" s="404" t="s">
        <v>15989</v>
      </c>
      <c r="D7558" s="404" t="s">
        <v>15948</v>
      </c>
      <c r="E7558" s="404" t="s">
        <v>15949</v>
      </c>
      <c r="F7558" s="404" t="s">
        <v>15441</v>
      </c>
      <c r="G7558" s="367" t="s">
        <v>5107</v>
      </c>
      <c r="H7558" s="400" t="s">
        <v>5108</v>
      </c>
    </row>
    <row r="7559" spans="2:8" s="41" customFormat="1">
      <c r="B7559" s="403" t="s">
        <v>15990</v>
      </c>
      <c r="C7559" s="404" t="s">
        <v>15991</v>
      </c>
      <c r="D7559" s="404" t="s">
        <v>15948</v>
      </c>
      <c r="E7559" s="404" t="s">
        <v>15949</v>
      </c>
      <c r="F7559" s="404" t="s">
        <v>15441</v>
      </c>
      <c r="G7559" s="367" t="s">
        <v>5107</v>
      </c>
      <c r="H7559" s="400" t="s">
        <v>5108</v>
      </c>
    </row>
    <row r="7560" spans="2:8" s="41" customFormat="1">
      <c r="B7560" s="403" t="s">
        <v>15992</v>
      </c>
      <c r="C7560" s="404" t="s">
        <v>15993</v>
      </c>
      <c r="D7560" s="404" t="s">
        <v>15948</v>
      </c>
      <c r="E7560" s="404" t="s">
        <v>15949</v>
      </c>
      <c r="F7560" s="404" t="s">
        <v>15441</v>
      </c>
      <c r="G7560" s="367" t="s">
        <v>5185</v>
      </c>
      <c r="H7560" s="400" t="s">
        <v>5186</v>
      </c>
    </row>
    <row r="7561" spans="2:8" s="41" customFormat="1">
      <c r="B7561" s="403" t="s">
        <v>15994</v>
      </c>
      <c r="C7561" s="404" t="s">
        <v>15995</v>
      </c>
      <c r="D7561" s="404" t="s">
        <v>15948</v>
      </c>
      <c r="E7561" s="404" t="s">
        <v>15949</v>
      </c>
      <c r="F7561" s="404" t="s">
        <v>15441</v>
      </c>
      <c r="G7561" s="367" t="s">
        <v>5185</v>
      </c>
      <c r="H7561" s="400" t="s">
        <v>5186</v>
      </c>
    </row>
    <row r="7562" spans="2:8" s="41" customFormat="1">
      <c r="B7562" s="403" t="s">
        <v>15996</v>
      </c>
      <c r="C7562" s="404" t="s">
        <v>15997</v>
      </c>
      <c r="D7562" s="404" t="s">
        <v>15948</v>
      </c>
      <c r="E7562" s="404" t="s">
        <v>15949</v>
      </c>
      <c r="F7562" s="404" t="s">
        <v>15441</v>
      </c>
      <c r="G7562" s="367" t="s">
        <v>5107</v>
      </c>
      <c r="H7562" s="400" t="s">
        <v>5108</v>
      </c>
    </row>
    <row r="7563" spans="2:8" s="41" customFormat="1">
      <c r="B7563" s="403" t="s">
        <v>15998</v>
      </c>
      <c r="C7563" s="404" t="s">
        <v>15999</v>
      </c>
      <c r="D7563" s="404" t="s">
        <v>15948</v>
      </c>
      <c r="E7563" s="404" t="s">
        <v>15949</v>
      </c>
      <c r="F7563" s="404" t="s">
        <v>15441</v>
      </c>
      <c r="G7563" s="367" t="s">
        <v>5107</v>
      </c>
      <c r="H7563" s="400" t="s">
        <v>5108</v>
      </c>
    </row>
    <row r="7564" spans="2:8" s="41" customFormat="1">
      <c r="B7564" s="403" t="s">
        <v>16000</v>
      </c>
      <c r="C7564" s="404" t="s">
        <v>16001</v>
      </c>
      <c r="D7564" s="404" t="s">
        <v>15948</v>
      </c>
      <c r="E7564" s="404" t="s">
        <v>15949</v>
      </c>
      <c r="F7564" s="404" t="s">
        <v>15441</v>
      </c>
      <c r="G7564" s="367" t="s">
        <v>5107</v>
      </c>
      <c r="H7564" s="400" t="s">
        <v>5108</v>
      </c>
    </row>
    <row r="7565" spans="2:8" s="41" customFormat="1">
      <c r="B7565" s="403" t="s">
        <v>16002</v>
      </c>
      <c r="C7565" s="404" t="s">
        <v>16003</v>
      </c>
      <c r="D7565" s="404" t="s">
        <v>15948</v>
      </c>
      <c r="E7565" s="404" t="s">
        <v>15949</v>
      </c>
      <c r="F7565" s="404" t="s">
        <v>15441</v>
      </c>
      <c r="G7565" s="367" t="s">
        <v>5185</v>
      </c>
      <c r="H7565" s="400" t="s">
        <v>5186</v>
      </c>
    </row>
    <row r="7566" spans="2:8" s="41" customFormat="1">
      <c r="B7566" s="403" t="s">
        <v>16004</v>
      </c>
      <c r="C7566" s="404" t="s">
        <v>16005</v>
      </c>
      <c r="D7566" s="404" t="s">
        <v>15948</v>
      </c>
      <c r="E7566" s="404" t="s">
        <v>15949</v>
      </c>
      <c r="F7566" s="404" t="s">
        <v>15441</v>
      </c>
      <c r="G7566" s="367" t="s">
        <v>5185</v>
      </c>
      <c r="H7566" s="400" t="s">
        <v>5186</v>
      </c>
    </row>
    <row r="7567" spans="2:8" s="41" customFormat="1">
      <c r="B7567" s="403" t="s">
        <v>16006</v>
      </c>
      <c r="C7567" s="404" t="s">
        <v>16007</v>
      </c>
      <c r="D7567" s="404" t="s">
        <v>15948</v>
      </c>
      <c r="E7567" s="404" t="s">
        <v>15949</v>
      </c>
      <c r="F7567" s="404" t="s">
        <v>15441</v>
      </c>
      <c r="G7567" s="367" t="s">
        <v>5185</v>
      </c>
      <c r="H7567" s="400" t="s">
        <v>5186</v>
      </c>
    </row>
    <row r="7568" spans="2:8" s="41" customFormat="1">
      <c r="B7568" s="403" t="s">
        <v>16008</v>
      </c>
      <c r="C7568" s="404" t="s">
        <v>16009</v>
      </c>
      <c r="D7568" s="404" t="s">
        <v>15948</v>
      </c>
      <c r="E7568" s="404" t="s">
        <v>15949</v>
      </c>
      <c r="F7568" s="404" t="s">
        <v>15441</v>
      </c>
      <c r="G7568" s="367" t="s">
        <v>5185</v>
      </c>
      <c r="H7568" s="400" t="s">
        <v>5186</v>
      </c>
    </row>
    <row r="7569" spans="2:8" s="41" customFormat="1">
      <c r="B7569" s="403" t="s">
        <v>16010</v>
      </c>
      <c r="C7569" s="404" t="s">
        <v>16011</v>
      </c>
      <c r="D7569" s="404" t="s">
        <v>16012</v>
      </c>
      <c r="E7569" s="404" t="s">
        <v>16013</v>
      </c>
      <c r="F7569" s="404" t="s">
        <v>15441</v>
      </c>
      <c r="G7569" s="367" t="s">
        <v>5107</v>
      </c>
      <c r="H7569" s="400" t="s">
        <v>5108</v>
      </c>
    </row>
    <row r="7570" spans="2:8" s="41" customFormat="1">
      <c r="B7570" s="403" t="s">
        <v>16014</v>
      </c>
      <c r="C7570" s="404" t="s">
        <v>16015</v>
      </c>
      <c r="D7570" s="404" t="s">
        <v>16012</v>
      </c>
      <c r="E7570" s="404" t="s">
        <v>16013</v>
      </c>
      <c r="F7570" s="404" t="s">
        <v>15441</v>
      </c>
      <c r="G7570" s="367" t="s">
        <v>5107</v>
      </c>
      <c r="H7570" s="400" t="s">
        <v>5108</v>
      </c>
    </row>
    <row r="7571" spans="2:8" s="41" customFormat="1">
      <c r="B7571" s="403" t="s">
        <v>16016</v>
      </c>
      <c r="C7571" s="404" t="s">
        <v>16017</v>
      </c>
      <c r="D7571" s="404" t="s">
        <v>16012</v>
      </c>
      <c r="E7571" s="404" t="s">
        <v>16013</v>
      </c>
      <c r="F7571" s="404" t="s">
        <v>15441</v>
      </c>
      <c r="G7571" s="367" t="s">
        <v>5107</v>
      </c>
      <c r="H7571" s="400" t="s">
        <v>5108</v>
      </c>
    </row>
    <row r="7572" spans="2:8" s="41" customFormat="1">
      <c r="B7572" s="403" t="s">
        <v>16018</v>
      </c>
      <c r="C7572" s="404" t="s">
        <v>16019</v>
      </c>
      <c r="D7572" s="404" t="s">
        <v>16012</v>
      </c>
      <c r="E7572" s="404" t="s">
        <v>16013</v>
      </c>
      <c r="F7572" s="404" t="s">
        <v>15441</v>
      </c>
      <c r="G7572" s="367" t="s">
        <v>5107</v>
      </c>
      <c r="H7572" s="400" t="s">
        <v>5108</v>
      </c>
    </row>
    <row r="7573" spans="2:8" s="41" customFormat="1">
      <c r="B7573" s="403" t="s">
        <v>16020</v>
      </c>
      <c r="C7573" s="404" t="s">
        <v>16021</v>
      </c>
      <c r="D7573" s="404" t="s">
        <v>16012</v>
      </c>
      <c r="E7573" s="404" t="s">
        <v>16013</v>
      </c>
      <c r="F7573" s="404" t="s">
        <v>15441</v>
      </c>
      <c r="G7573" s="367" t="s">
        <v>5185</v>
      </c>
      <c r="H7573" s="400" t="s">
        <v>5186</v>
      </c>
    </row>
    <row r="7574" spans="2:8" s="41" customFormat="1">
      <c r="B7574" s="403" t="s">
        <v>16022</v>
      </c>
      <c r="C7574" s="404" t="s">
        <v>16023</v>
      </c>
      <c r="D7574" s="404" t="s">
        <v>16012</v>
      </c>
      <c r="E7574" s="404" t="s">
        <v>16013</v>
      </c>
      <c r="F7574" s="404" t="s">
        <v>15441</v>
      </c>
      <c r="G7574" s="367" t="s">
        <v>5185</v>
      </c>
      <c r="H7574" s="400" t="s">
        <v>5186</v>
      </c>
    </row>
    <row r="7575" spans="2:8" s="41" customFormat="1">
      <c r="B7575" s="403" t="s">
        <v>16024</v>
      </c>
      <c r="C7575" s="404" t="s">
        <v>16025</v>
      </c>
      <c r="D7575" s="404" t="s">
        <v>16026</v>
      </c>
      <c r="E7575" s="404" t="s">
        <v>16027</v>
      </c>
      <c r="F7575" s="404" t="s">
        <v>15441</v>
      </c>
      <c r="G7575" s="367" t="s">
        <v>5185</v>
      </c>
      <c r="H7575" s="400" t="s">
        <v>5186</v>
      </c>
    </row>
    <row r="7576" spans="2:8" s="41" customFormat="1">
      <c r="B7576" s="403" t="s">
        <v>16028</v>
      </c>
      <c r="C7576" s="404" t="s">
        <v>16029</v>
      </c>
      <c r="D7576" s="404" t="s">
        <v>16026</v>
      </c>
      <c r="E7576" s="404" t="s">
        <v>16027</v>
      </c>
      <c r="F7576" s="404" t="s">
        <v>15441</v>
      </c>
      <c r="G7576" s="367" t="s">
        <v>5185</v>
      </c>
      <c r="H7576" s="400" t="s">
        <v>5186</v>
      </c>
    </row>
    <row r="7577" spans="2:8" s="41" customFormat="1">
      <c r="B7577" s="403" t="s">
        <v>16030</v>
      </c>
      <c r="C7577" s="404" t="s">
        <v>16031</v>
      </c>
      <c r="D7577" s="404" t="s">
        <v>16026</v>
      </c>
      <c r="E7577" s="404" t="s">
        <v>16027</v>
      </c>
      <c r="F7577" s="404" t="s">
        <v>15441</v>
      </c>
      <c r="G7577" s="367" t="s">
        <v>5107</v>
      </c>
      <c r="H7577" s="400" t="s">
        <v>5108</v>
      </c>
    </row>
    <row r="7578" spans="2:8" s="41" customFormat="1">
      <c r="B7578" s="403" t="s">
        <v>16032</v>
      </c>
      <c r="C7578" s="404" t="s">
        <v>16033</v>
      </c>
      <c r="D7578" s="404" t="s">
        <v>16026</v>
      </c>
      <c r="E7578" s="404" t="s">
        <v>16027</v>
      </c>
      <c r="F7578" s="404" t="s">
        <v>15441</v>
      </c>
      <c r="G7578" s="367" t="s">
        <v>5107</v>
      </c>
      <c r="H7578" s="400" t="s">
        <v>5108</v>
      </c>
    </row>
    <row r="7579" spans="2:8" s="41" customFormat="1">
      <c r="B7579" s="403" t="s">
        <v>16034</v>
      </c>
      <c r="C7579" s="404" t="s">
        <v>16035</v>
      </c>
      <c r="D7579" s="404" t="s">
        <v>16026</v>
      </c>
      <c r="E7579" s="404" t="s">
        <v>16027</v>
      </c>
      <c r="F7579" s="404" t="s">
        <v>15441</v>
      </c>
      <c r="G7579" s="367" t="s">
        <v>5185</v>
      </c>
      <c r="H7579" s="400" t="s">
        <v>5186</v>
      </c>
    </row>
    <row r="7580" spans="2:8" s="41" customFormat="1">
      <c r="B7580" s="403" t="s">
        <v>16036</v>
      </c>
      <c r="C7580" s="404" t="s">
        <v>16037</v>
      </c>
      <c r="D7580" s="404" t="s">
        <v>16026</v>
      </c>
      <c r="E7580" s="404" t="s">
        <v>16027</v>
      </c>
      <c r="F7580" s="404" t="s">
        <v>15441</v>
      </c>
      <c r="G7580" s="367" t="s">
        <v>5107</v>
      </c>
      <c r="H7580" s="400" t="s">
        <v>5108</v>
      </c>
    </row>
    <row r="7581" spans="2:8" s="41" customFormat="1">
      <c r="B7581" s="403" t="s">
        <v>16038</v>
      </c>
      <c r="C7581" s="404" t="s">
        <v>16039</v>
      </c>
      <c r="D7581" s="404" t="s">
        <v>16026</v>
      </c>
      <c r="E7581" s="404" t="s">
        <v>16027</v>
      </c>
      <c r="F7581" s="404" t="s">
        <v>15441</v>
      </c>
      <c r="G7581" s="367" t="s">
        <v>5107</v>
      </c>
      <c r="H7581" s="400" t="s">
        <v>5108</v>
      </c>
    </row>
    <row r="7582" spans="2:8" s="41" customFormat="1">
      <c r="B7582" s="403" t="s">
        <v>16040</v>
      </c>
      <c r="C7582" s="404" t="s">
        <v>16041</v>
      </c>
      <c r="D7582" s="404" t="s">
        <v>16026</v>
      </c>
      <c r="E7582" s="404" t="s">
        <v>16027</v>
      </c>
      <c r="F7582" s="404" t="s">
        <v>15441</v>
      </c>
      <c r="G7582" s="367" t="s">
        <v>5107</v>
      </c>
      <c r="H7582" s="400" t="s">
        <v>5108</v>
      </c>
    </row>
    <row r="7583" spans="2:8" s="41" customFormat="1">
      <c r="B7583" s="403" t="s">
        <v>16042</v>
      </c>
      <c r="C7583" s="404" t="s">
        <v>16043</v>
      </c>
      <c r="D7583" s="404" t="s">
        <v>16026</v>
      </c>
      <c r="E7583" s="404" t="s">
        <v>16027</v>
      </c>
      <c r="F7583" s="404" t="s">
        <v>15441</v>
      </c>
      <c r="G7583" s="367" t="s">
        <v>5107</v>
      </c>
      <c r="H7583" s="400" t="s">
        <v>5108</v>
      </c>
    </row>
    <row r="7584" spans="2:8" s="41" customFormat="1">
      <c r="B7584" s="403" t="s">
        <v>16044</v>
      </c>
      <c r="C7584" s="404" t="s">
        <v>16045</v>
      </c>
      <c r="D7584" s="404" t="s">
        <v>16026</v>
      </c>
      <c r="E7584" s="404" t="s">
        <v>16027</v>
      </c>
      <c r="F7584" s="404" t="s">
        <v>15441</v>
      </c>
      <c r="G7584" s="367" t="s">
        <v>5107</v>
      </c>
      <c r="H7584" s="400" t="s">
        <v>5108</v>
      </c>
    </row>
    <row r="7585" spans="2:8" s="41" customFormat="1">
      <c r="B7585" s="403" t="s">
        <v>16046</v>
      </c>
      <c r="C7585" s="404" t="s">
        <v>16047</v>
      </c>
      <c r="D7585" s="404" t="s">
        <v>16026</v>
      </c>
      <c r="E7585" s="404" t="s">
        <v>16027</v>
      </c>
      <c r="F7585" s="404" t="s">
        <v>15441</v>
      </c>
      <c r="G7585" s="367" t="s">
        <v>5107</v>
      </c>
      <c r="H7585" s="400" t="s">
        <v>5108</v>
      </c>
    </row>
    <row r="7586" spans="2:8" s="41" customFormat="1">
      <c r="B7586" s="403" t="s">
        <v>16048</v>
      </c>
      <c r="C7586" s="404" t="s">
        <v>16049</v>
      </c>
      <c r="D7586" s="404" t="s">
        <v>16026</v>
      </c>
      <c r="E7586" s="404" t="s">
        <v>16027</v>
      </c>
      <c r="F7586" s="404" t="s">
        <v>15441</v>
      </c>
      <c r="G7586" s="367" t="s">
        <v>5107</v>
      </c>
      <c r="H7586" s="400" t="s">
        <v>5108</v>
      </c>
    </row>
    <row r="7587" spans="2:8" s="41" customFormat="1">
      <c r="B7587" s="403" t="s">
        <v>16050</v>
      </c>
      <c r="C7587" s="404" t="s">
        <v>16051</v>
      </c>
      <c r="D7587" s="404" t="s">
        <v>16026</v>
      </c>
      <c r="E7587" s="404" t="s">
        <v>16027</v>
      </c>
      <c r="F7587" s="404" t="s">
        <v>15441</v>
      </c>
      <c r="G7587" s="367" t="s">
        <v>5185</v>
      </c>
      <c r="H7587" s="400" t="s">
        <v>5186</v>
      </c>
    </row>
    <row r="7588" spans="2:8" s="41" customFormat="1">
      <c r="B7588" s="403" t="s">
        <v>16052</v>
      </c>
      <c r="C7588" s="404" t="s">
        <v>16053</v>
      </c>
      <c r="D7588" s="404" t="s">
        <v>16026</v>
      </c>
      <c r="E7588" s="404" t="s">
        <v>16027</v>
      </c>
      <c r="F7588" s="404" t="s">
        <v>15441</v>
      </c>
      <c r="G7588" s="367" t="s">
        <v>5185</v>
      </c>
      <c r="H7588" s="400" t="s">
        <v>5186</v>
      </c>
    </row>
    <row r="7589" spans="2:8" s="41" customFormat="1">
      <c r="B7589" s="403" t="s">
        <v>16054</v>
      </c>
      <c r="C7589" s="404" t="s">
        <v>16055</v>
      </c>
      <c r="D7589" s="404" t="s">
        <v>16026</v>
      </c>
      <c r="E7589" s="404" t="s">
        <v>16027</v>
      </c>
      <c r="F7589" s="404" t="s">
        <v>15441</v>
      </c>
      <c r="G7589" s="367" t="s">
        <v>5185</v>
      </c>
      <c r="H7589" s="400" t="s">
        <v>5186</v>
      </c>
    </row>
    <row r="7590" spans="2:8" s="41" customFormat="1">
      <c r="B7590" s="403" t="s">
        <v>16056</v>
      </c>
      <c r="C7590" s="404" t="s">
        <v>16057</v>
      </c>
      <c r="D7590" s="404" t="s">
        <v>16026</v>
      </c>
      <c r="E7590" s="404" t="s">
        <v>16027</v>
      </c>
      <c r="F7590" s="404" t="s">
        <v>15441</v>
      </c>
      <c r="G7590" s="367" t="s">
        <v>5333</v>
      </c>
      <c r="H7590" s="400" t="s">
        <v>5108</v>
      </c>
    </row>
    <row r="7591" spans="2:8" s="41" customFormat="1">
      <c r="B7591" s="403" t="s">
        <v>16058</v>
      </c>
      <c r="C7591" s="404" t="s">
        <v>16059</v>
      </c>
      <c r="D7591" s="404" t="s">
        <v>16026</v>
      </c>
      <c r="E7591" s="404" t="s">
        <v>16027</v>
      </c>
      <c r="F7591" s="404" t="s">
        <v>15441</v>
      </c>
      <c r="G7591" s="367" t="s">
        <v>5333</v>
      </c>
      <c r="H7591" s="400" t="s">
        <v>5108</v>
      </c>
    </row>
    <row r="7592" spans="2:8" s="41" customFormat="1">
      <c r="B7592" s="403" t="s">
        <v>16060</v>
      </c>
      <c r="C7592" s="404" t="s">
        <v>16061</v>
      </c>
      <c r="D7592" s="404" t="s">
        <v>16026</v>
      </c>
      <c r="E7592" s="404" t="s">
        <v>16027</v>
      </c>
      <c r="F7592" s="404" t="s">
        <v>15441</v>
      </c>
      <c r="G7592" s="367" t="s">
        <v>5185</v>
      </c>
      <c r="H7592" s="400" t="s">
        <v>5186</v>
      </c>
    </row>
    <row r="7593" spans="2:8" s="41" customFormat="1">
      <c r="B7593" s="403" t="s">
        <v>16062</v>
      </c>
      <c r="C7593" s="404" t="s">
        <v>16063</v>
      </c>
      <c r="D7593" s="404" t="s">
        <v>16026</v>
      </c>
      <c r="E7593" s="404" t="s">
        <v>16027</v>
      </c>
      <c r="F7593" s="404" t="s">
        <v>15441</v>
      </c>
      <c r="G7593" s="367" t="s">
        <v>5107</v>
      </c>
      <c r="H7593" s="400" t="s">
        <v>5108</v>
      </c>
    </row>
    <row r="7594" spans="2:8" s="41" customFormat="1">
      <c r="B7594" s="403" t="s">
        <v>16064</v>
      </c>
      <c r="C7594" s="404" t="s">
        <v>16065</v>
      </c>
      <c r="D7594" s="404" t="s">
        <v>16026</v>
      </c>
      <c r="E7594" s="404" t="s">
        <v>16027</v>
      </c>
      <c r="F7594" s="404" t="s">
        <v>15441</v>
      </c>
      <c r="G7594" s="367" t="s">
        <v>5107</v>
      </c>
      <c r="H7594" s="400" t="s">
        <v>5108</v>
      </c>
    </row>
    <row r="7595" spans="2:8" s="41" customFormat="1">
      <c r="B7595" s="403" t="s">
        <v>16066</v>
      </c>
      <c r="C7595" s="404" t="s">
        <v>16067</v>
      </c>
      <c r="D7595" s="404" t="s">
        <v>16026</v>
      </c>
      <c r="E7595" s="404" t="s">
        <v>16027</v>
      </c>
      <c r="F7595" s="404" t="s">
        <v>15441</v>
      </c>
      <c r="G7595" s="367" t="s">
        <v>5185</v>
      </c>
      <c r="H7595" s="400" t="s">
        <v>5186</v>
      </c>
    </row>
    <row r="7596" spans="2:8" s="41" customFormat="1">
      <c r="B7596" s="403" t="s">
        <v>16068</v>
      </c>
      <c r="C7596" s="404" t="s">
        <v>16069</v>
      </c>
      <c r="D7596" s="404" t="s">
        <v>16026</v>
      </c>
      <c r="E7596" s="404" t="s">
        <v>16027</v>
      </c>
      <c r="F7596" s="404" t="s">
        <v>15441</v>
      </c>
      <c r="G7596" s="367" t="s">
        <v>5107</v>
      </c>
      <c r="H7596" s="400" t="s">
        <v>5108</v>
      </c>
    </row>
    <row r="7597" spans="2:8" s="41" customFormat="1">
      <c r="B7597" s="403" t="s">
        <v>16070</v>
      </c>
      <c r="C7597" s="404" t="s">
        <v>16071</v>
      </c>
      <c r="D7597" s="404" t="s">
        <v>16026</v>
      </c>
      <c r="E7597" s="404" t="s">
        <v>16027</v>
      </c>
      <c r="F7597" s="404" t="s">
        <v>15441</v>
      </c>
      <c r="G7597" s="367" t="s">
        <v>5107</v>
      </c>
      <c r="H7597" s="400" t="s">
        <v>5108</v>
      </c>
    </row>
    <row r="7598" spans="2:8" s="41" customFormat="1">
      <c r="B7598" s="403" t="s">
        <v>16072</v>
      </c>
      <c r="C7598" s="404" t="s">
        <v>16073</v>
      </c>
      <c r="D7598" s="404" t="s">
        <v>16026</v>
      </c>
      <c r="E7598" s="404" t="s">
        <v>16027</v>
      </c>
      <c r="F7598" s="404" t="s">
        <v>15441</v>
      </c>
      <c r="G7598" s="367" t="s">
        <v>5107</v>
      </c>
      <c r="H7598" s="400" t="s">
        <v>5108</v>
      </c>
    </row>
    <row r="7599" spans="2:8" s="41" customFormat="1">
      <c r="B7599" s="403" t="s">
        <v>16074</v>
      </c>
      <c r="C7599" s="404" t="s">
        <v>16075</v>
      </c>
      <c r="D7599" s="404" t="s">
        <v>16076</v>
      </c>
      <c r="E7599" s="404" t="s">
        <v>16077</v>
      </c>
      <c r="F7599" s="404" t="s">
        <v>15441</v>
      </c>
      <c r="G7599" s="367" t="s">
        <v>5107</v>
      </c>
      <c r="H7599" s="400" t="s">
        <v>5108</v>
      </c>
    </row>
    <row r="7600" spans="2:8" s="41" customFormat="1">
      <c r="B7600" s="403" t="s">
        <v>16078</v>
      </c>
      <c r="C7600" s="404" t="s">
        <v>16079</v>
      </c>
      <c r="D7600" s="404" t="s">
        <v>16076</v>
      </c>
      <c r="E7600" s="404" t="s">
        <v>16077</v>
      </c>
      <c r="F7600" s="404" t="s">
        <v>15441</v>
      </c>
      <c r="G7600" s="367" t="s">
        <v>5107</v>
      </c>
      <c r="H7600" s="400" t="s">
        <v>5108</v>
      </c>
    </row>
    <row r="7601" spans="2:8" s="41" customFormat="1">
      <c r="B7601" s="403" t="s">
        <v>16080</v>
      </c>
      <c r="C7601" s="404" t="s">
        <v>16081</v>
      </c>
      <c r="D7601" s="404" t="s">
        <v>16076</v>
      </c>
      <c r="E7601" s="404" t="s">
        <v>16077</v>
      </c>
      <c r="F7601" s="404" t="s">
        <v>15441</v>
      </c>
      <c r="G7601" s="367" t="s">
        <v>5185</v>
      </c>
      <c r="H7601" s="400" t="s">
        <v>5186</v>
      </c>
    </row>
    <row r="7602" spans="2:8" s="41" customFormat="1">
      <c r="B7602" s="403" t="s">
        <v>16082</v>
      </c>
      <c r="C7602" s="404" t="s">
        <v>16083</v>
      </c>
      <c r="D7602" s="404" t="s">
        <v>16076</v>
      </c>
      <c r="E7602" s="404" t="s">
        <v>16077</v>
      </c>
      <c r="F7602" s="404" t="s">
        <v>15441</v>
      </c>
      <c r="G7602" s="367" t="s">
        <v>5107</v>
      </c>
      <c r="H7602" s="400" t="s">
        <v>5108</v>
      </c>
    </row>
    <row r="7603" spans="2:8" s="41" customFormat="1">
      <c r="B7603" s="403" t="s">
        <v>16084</v>
      </c>
      <c r="C7603" s="404" t="s">
        <v>16085</v>
      </c>
      <c r="D7603" s="404" t="s">
        <v>16076</v>
      </c>
      <c r="E7603" s="404" t="s">
        <v>16077</v>
      </c>
      <c r="F7603" s="404" t="s">
        <v>15441</v>
      </c>
      <c r="G7603" s="367" t="s">
        <v>5107</v>
      </c>
      <c r="H7603" s="400" t="s">
        <v>5108</v>
      </c>
    </row>
    <row r="7604" spans="2:8" s="41" customFormat="1">
      <c r="B7604" s="403" t="s">
        <v>16086</v>
      </c>
      <c r="C7604" s="404" t="s">
        <v>16087</v>
      </c>
      <c r="D7604" s="404" t="s">
        <v>16076</v>
      </c>
      <c r="E7604" s="404" t="s">
        <v>16077</v>
      </c>
      <c r="F7604" s="404" t="s">
        <v>15441</v>
      </c>
      <c r="G7604" s="367" t="s">
        <v>5185</v>
      </c>
      <c r="H7604" s="400" t="s">
        <v>5186</v>
      </c>
    </row>
    <row r="7605" spans="2:8" s="41" customFormat="1">
      <c r="B7605" s="403" t="s">
        <v>16088</v>
      </c>
      <c r="C7605" s="404" t="s">
        <v>16089</v>
      </c>
      <c r="D7605" s="404" t="s">
        <v>16076</v>
      </c>
      <c r="E7605" s="404" t="s">
        <v>16077</v>
      </c>
      <c r="F7605" s="404" t="s">
        <v>15441</v>
      </c>
      <c r="G7605" s="367" t="s">
        <v>5185</v>
      </c>
      <c r="H7605" s="400" t="s">
        <v>5186</v>
      </c>
    </row>
    <row r="7606" spans="2:8" s="41" customFormat="1">
      <c r="B7606" s="403" t="s">
        <v>16090</v>
      </c>
      <c r="C7606" s="404" t="s">
        <v>16091</v>
      </c>
      <c r="D7606" s="404" t="s">
        <v>16076</v>
      </c>
      <c r="E7606" s="404" t="s">
        <v>16077</v>
      </c>
      <c r="F7606" s="404" t="s">
        <v>15441</v>
      </c>
      <c r="G7606" s="367" t="s">
        <v>5185</v>
      </c>
      <c r="H7606" s="400" t="s">
        <v>5186</v>
      </c>
    </row>
    <row r="7607" spans="2:8" s="41" customFormat="1">
      <c r="B7607" s="403" t="s">
        <v>16092</v>
      </c>
      <c r="C7607" s="404" t="s">
        <v>16093</v>
      </c>
      <c r="D7607" s="404" t="s">
        <v>16076</v>
      </c>
      <c r="E7607" s="404" t="s">
        <v>16077</v>
      </c>
      <c r="F7607" s="404" t="s">
        <v>15441</v>
      </c>
      <c r="G7607" s="367" t="s">
        <v>5185</v>
      </c>
      <c r="H7607" s="400" t="s">
        <v>5186</v>
      </c>
    </row>
    <row r="7608" spans="2:8" s="41" customFormat="1">
      <c r="B7608" s="403" t="s">
        <v>16094</v>
      </c>
      <c r="C7608" s="404" t="s">
        <v>16095</v>
      </c>
      <c r="D7608" s="404" t="s">
        <v>16096</v>
      </c>
      <c r="E7608" s="404" t="s">
        <v>16097</v>
      </c>
      <c r="F7608" s="404" t="s">
        <v>15441</v>
      </c>
      <c r="G7608" s="367" t="s">
        <v>5185</v>
      </c>
      <c r="H7608" s="400" t="s">
        <v>5186</v>
      </c>
    </row>
    <row r="7609" spans="2:8" s="41" customFormat="1">
      <c r="B7609" s="403" t="s">
        <v>16098</v>
      </c>
      <c r="C7609" s="404" t="s">
        <v>16099</v>
      </c>
      <c r="D7609" s="404" t="s">
        <v>16096</v>
      </c>
      <c r="E7609" s="404" t="s">
        <v>16097</v>
      </c>
      <c r="F7609" s="404" t="s">
        <v>15441</v>
      </c>
      <c r="G7609" s="367" t="s">
        <v>5185</v>
      </c>
      <c r="H7609" s="400" t="s">
        <v>5186</v>
      </c>
    </row>
    <row r="7610" spans="2:8" s="41" customFormat="1">
      <c r="B7610" s="403" t="s">
        <v>16100</v>
      </c>
      <c r="C7610" s="404" t="s">
        <v>16101</v>
      </c>
      <c r="D7610" s="404" t="s">
        <v>16096</v>
      </c>
      <c r="E7610" s="404" t="s">
        <v>16097</v>
      </c>
      <c r="F7610" s="404" t="s">
        <v>15441</v>
      </c>
      <c r="G7610" s="367" t="s">
        <v>5107</v>
      </c>
      <c r="H7610" s="400" t="s">
        <v>5108</v>
      </c>
    </row>
    <row r="7611" spans="2:8" s="41" customFormat="1">
      <c r="B7611" s="403" t="s">
        <v>16102</v>
      </c>
      <c r="C7611" s="404" t="s">
        <v>16103</v>
      </c>
      <c r="D7611" s="404" t="s">
        <v>16096</v>
      </c>
      <c r="E7611" s="404" t="s">
        <v>16097</v>
      </c>
      <c r="F7611" s="404" t="s">
        <v>15441</v>
      </c>
      <c r="G7611" s="367" t="s">
        <v>5107</v>
      </c>
      <c r="H7611" s="400" t="s">
        <v>5108</v>
      </c>
    </row>
    <row r="7612" spans="2:8" s="41" customFormat="1">
      <c r="B7612" s="403" t="s">
        <v>16104</v>
      </c>
      <c r="C7612" s="404" t="s">
        <v>16105</v>
      </c>
      <c r="D7612" s="404" t="s">
        <v>16096</v>
      </c>
      <c r="E7612" s="404" t="s">
        <v>16097</v>
      </c>
      <c r="F7612" s="404" t="s">
        <v>15441</v>
      </c>
      <c r="G7612" s="367" t="s">
        <v>5107</v>
      </c>
      <c r="H7612" s="400" t="s">
        <v>5108</v>
      </c>
    </row>
    <row r="7613" spans="2:8" s="41" customFormat="1">
      <c r="B7613" s="403" t="s">
        <v>16106</v>
      </c>
      <c r="C7613" s="404" t="s">
        <v>16107</v>
      </c>
      <c r="D7613" s="404" t="s">
        <v>16096</v>
      </c>
      <c r="E7613" s="404" t="s">
        <v>16097</v>
      </c>
      <c r="F7613" s="404" t="s">
        <v>15441</v>
      </c>
      <c r="G7613" s="367" t="s">
        <v>5107</v>
      </c>
      <c r="H7613" s="400" t="s">
        <v>5108</v>
      </c>
    </row>
    <row r="7614" spans="2:8" s="41" customFormat="1">
      <c r="B7614" s="403" t="s">
        <v>16108</v>
      </c>
      <c r="C7614" s="404" t="s">
        <v>16109</v>
      </c>
      <c r="D7614" s="404" t="s">
        <v>16096</v>
      </c>
      <c r="E7614" s="404" t="s">
        <v>16097</v>
      </c>
      <c r="F7614" s="404" t="s">
        <v>15441</v>
      </c>
      <c r="G7614" s="367" t="s">
        <v>5107</v>
      </c>
      <c r="H7614" s="400" t="s">
        <v>5108</v>
      </c>
    </row>
    <row r="7615" spans="2:8" s="41" customFormat="1">
      <c r="B7615" s="403" t="s">
        <v>16110</v>
      </c>
      <c r="C7615" s="404" t="s">
        <v>16111</v>
      </c>
      <c r="D7615" s="404" t="s">
        <v>16096</v>
      </c>
      <c r="E7615" s="404" t="s">
        <v>16097</v>
      </c>
      <c r="F7615" s="404" t="s">
        <v>15441</v>
      </c>
      <c r="G7615" s="367" t="s">
        <v>5107</v>
      </c>
      <c r="H7615" s="400" t="s">
        <v>5108</v>
      </c>
    </row>
    <row r="7616" spans="2:8" s="41" customFormat="1">
      <c r="B7616" s="403" t="s">
        <v>16112</v>
      </c>
      <c r="C7616" s="404" t="s">
        <v>16113</v>
      </c>
      <c r="D7616" s="404" t="s">
        <v>16096</v>
      </c>
      <c r="E7616" s="404" t="s">
        <v>16097</v>
      </c>
      <c r="F7616" s="404" t="s">
        <v>15441</v>
      </c>
      <c r="G7616" s="367" t="s">
        <v>5107</v>
      </c>
      <c r="H7616" s="400" t="s">
        <v>5108</v>
      </c>
    </row>
    <row r="7617" spans="2:8" s="41" customFormat="1">
      <c r="B7617" s="403" t="s">
        <v>16114</v>
      </c>
      <c r="C7617" s="404" t="s">
        <v>16115</v>
      </c>
      <c r="D7617" s="404" t="s">
        <v>16096</v>
      </c>
      <c r="E7617" s="404" t="s">
        <v>16097</v>
      </c>
      <c r="F7617" s="404" t="s">
        <v>15441</v>
      </c>
      <c r="G7617" s="367" t="s">
        <v>5107</v>
      </c>
      <c r="H7617" s="400" t="s">
        <v>5108</v>
      </c>
    </row>
    <row r="7618" spans="2:8" s="41" customFormat="1">
      <c r="B7618" s="403" t="s">
        <v>16116</v>
      </c>
      <c r="C7618" s="404" t="s">
        <v>16117</v>
      </c>
      <c r="D7618" s="404" t="s">
        <v>16096</v>
      </c>
      <c r="E7618" s="404" t="s">
        <v>16097</v>
      </c>
      <c r="F7618" s="404" t="s">
        <v>15441</v>
      </c>
      <c r="G7618" s="367" t="s">
        <v>5107</v>
      </c>
      <c r="H7618" s="400" t="s">
        <v>5108</v>
      </c>
    </row>
    <row r="7619" spans="2:8" s="41" customFormat="1">
      <c r="B7619" s="403" t="s">
        <v>16118</v>
      </c>
      <c r="C7619" s="404" t="s">
        <v>16119</v>
      </c>
      <c r="D7619" s="404" t="s">
        <v>16096</v>
      </c>
      <c r="E7619" s="404" t="s">
        <v>16097</v>
      </c>
      <c r="F7619" s="404" t="s">
        <v>15441</v>
      </c>
      <c r="G7619" s="367" t="s">
        <v>5107</v>
      </c>
      <c r="H7619" s="400" t="s">
        <v>5108</v>
      </c>
    </row>
    <row r="7620" spans="2:8" s="41" customFormat="1">
      <c r="B7620" s="403" t="s">
        <v>16120</v>
      </c>
      <c r="C7620" s="404" t="s">
        <v>16121</v>
      </c>
      <c r="D7620" s="404" t="s">
        <v>16096</v>
      </c>
      <c r="E7620" s="404" t="s">
        <v>16097</v>
      </c>
      <c r="F7620" s="404" t="s">
        <v>15441</v>
      </c>
      <c r="G7620" s="367" t="s">
        <v>5107</v>
      </c>
      <c r="H7620" s="400" t="s">
        <v>5108</v>
      </c>
    </row>
    <row r="7621" spans="2:8" s="41" customFormat="1">
      <c r="B7621" s="403" t="s">
        <v>16122</v>
      </c>
      <c r="C7621" s="404" t="s">
        <v>16123</v>
      </c>
      <c r="D7621" s="404" t="s">
        <v>16124</v>
      </c>
      <c r="E7621" s="404" t="s">
        <v>16125</v>
      </c>
      <c r="F7621" s="404" t="s">
        <v>15441</v>
      </c>
      <c r="G7621" s="367" t="s">
        <v>5185</v>
      </c>
      <c r="H7621" s="400" t="s">
        <v>5186</v>
      </c>
    </row>
    <row r="7622" spans="2:8" s="41" customFormat="1">
      <c r="B7622" s="403" t="s">
        <v>16126</v>
      </c>
      <c r="C7622" s="404" t="s">
        <v>16127</v>
      </c>
      <c r="D7622" s="404" t="s">
        <v>16124</v>
      </c>
      <c r="E7622" s="404" t="s">
        <v>16125</v>
      </c>
      <c r="F7622" s="404" t="s">
        <v>15441</v>
      </c>
      <c r="G7622" s="367" t="s">
        <v>5182</v>
      </c>
      <c r="H7622" s="400" t="s">
        <v>5108</v>
      </c>
    </row>
    <row r="7623" spans="2:8" s="41" customFormat="1">
      <c r="B7623" s="403" t="s">
        <v>16128</v>
      </c>
      <c r="C7623" s="404" t="s">
        <v>16129</v>
      </c>
      <c r="D7623" s="404" t="s">
        <v>16124</v>
      </c>
      <c r="E7623" s="404" t="s">
        <v>16125</v>
      </c>
      <c r="F7623" s="404" t="s">
        <v>15441</v>
      </c>
      <c r="G7623" s="367" t="s">
        <v>5185</v>
      </c>
      <c r="H7623" s="400" t="s">
        <v>5186</v>
      </c>
    </row>
    <row r="7624" spans="2:8" s="41" customFormat="1">
      <c r="B7624" s="403" t="s">
        <v>16130</v>
      </c>
      <c r="C7624" s="404" t="s">
        <v>16131</v>
      </c>
      <c r="D7624" s="404" t="s">
        <v>16124</v>
      </c>
      <c r="E7624" s="404" t="s">
        <v>16125</v>
      </c>
      <c r="F7624" s="404" t="s">
        <v>15441</v>
      </c>
      <c r="G7624" s="367" t="s">
        <v>5185</v>
      </c>
      <c r="H7624" s="400" t="s">
        <v>5186</v>
      </c>
    </row>
    <row r="7625" spans="2:8" s="41" customFormat="1">
      <c r="B7625" s="403" t="s">
        <v>16132</v>
      </c>
      <c r="C7625" s="404" t="s">
        <v>16133</v>
      </c>
      <c r="D7625" s="404" t="s">
        <v>16124</v>
      </c>
      <c r="E7625" s="404" t="s">
        <v>16125</v>
      </c>
      <c r="F7625" s="404" t="s">
        <v>15441</v>
      </c>
      <c r="G7625" s="367" t="s">
        <v>5185</v>
      </c>
      <c r="H7625" s="400" t="s">
        <v>5186</v>
      </c>
    </row>
    <row r="7626" spans="2:8" s="41" customFormat="1">
      <c r="B7626" s="403" t="s">
        <v>16134</v>
      </c>
      <c r="C7626" s="404" t="s">
        <v>16135</v>
      </c>
      <c r="D7626" s="404" t="s">
        <v>16124</v>
      </c>
      <c r="E7626" s="404" t="s">
        <v>16125</v>
      </c>
      <c r="F7626" s="404" t="s">
        <v>15441</v>
      </c>
      <c r="G7626" s="367" t="s">
        <v>5185</v>
      </c>
      <c r="H7626" s="400" t="s">
        <v>5186</v>
      </c>
    </row>
    <row r="7627" spans="2:8" s="41" customFormat="1">
      <c r="B7627" s="403" t="s">
        <v>16136</v>
      </c>
      <c r="C7627" s="404" t="s">
        <v>16137</v>
      </c>
      <c r="D7627" s="404" t="s">
        <v>16124</v>
      </c>
      <c r="E7627" s="404" t="s">
        <v>16125</v>
      </c>
      <c r="F7627" s="404" t="s">
        <v>15441</v>
      </c>
      <c r="G7627" s="367" t="s">
        <v>5185</v>
      </c>
      <c r="H7627" s="400" t="s">
        <v>5186</v>
      </c>
    </row>
    <row r="7628" spans="2:8" s="41" customFormat="1">
      <c r="B7628" s="403" t="s">
        <v>16138</v>
      </c>
      <c r="C7628" s="404" t="s">
        <v>16139</v>
      </c>
      <c r="D7628" s="404" t="s">
        <v>16124</v>
      </c>
      <c r="E7628" s="404" t="s">
        <v>16125</v>
      </c>
      <c r="F7628" s="404" t="s">
        <v>15441</v>
      </c>
      <c r="G7628" s="367" t="s">
        <v>5185</v>
      </c>
      <c r="H7628" s="400" t="s">
        <v>5186</v>
      </c>
    </row>
    <row r="7629" spans="2:8" s="41" customFormat="1">
      <c r="B7629" s="403" t="s">
        <v>16140</v>
      </c>
      <c r="C7629" s="404" t="s">
        <v>16141</v>
      </c>
      <c r="D7629" s="404" t="s">
        <v>16124</v>
      </c>
      <c r="E7629" s="404" t="s">
        <v>16125</v>
      </c>
      <c r="F7629" s="404" t="s">
        <v>15441</v>
      </c>
      <c r="G7629" s="367" t="s">
        <v>5185</v>
      </c>
      <c r="H7629" s="400" t="s">
        <v>5186</v>
      </c>
    </row>
    <row r="7630" spans="2:8" s="41" customFormat="1">
      <c r="B7630" s="403" t="s">
        <v>16142</v>
      </c>
      <c r="C7630" s="404" t="s">
        <v>16143</v>
      </c>
      <c r="D7630" s="404" t="s">
        <v>16124</v>
      </c>
      <c r="E7630" s="404" t="s">
        <v>16125</v>
      </c>
      <c r="F7630" s="404" t="s">
        <v>15441</v>
      </c>
      <c r="G7630" s="367" t="s">
        <v>5185</v>
      </c>
      <c r="H7630" s="400" t="s">
        <v>5186</v>
      </c>
    </row>
    <row r="7631" spans="2:8" s="41" customFormat="1">
      <c r="B7631" s="403" t="s">
        <v>16144</v>
      </c>
      <c r="C7631" s="404" t="s">
        <v>16145</v>
      </c>
      <c r="D7631" s="404" t="s">
        <v>16124</v>
      </c>
      <c r="E7631" s="404" t="s">
        <v>16125</v>
      </c>
      <c r="F7631" s="404" t="s">
        <v>15441</v>
      </c>
      <c r="G7631" s="367" t="s">
        <v>5185</v>
      </c>
      <c r="H7631" s="400" t="s">
        <v>5186</v>
      </c>
    </row>
    <row r="7632" spans="2:8" s="41" customFormat="1">
      <c r="B7632" s="403" t="s">
        <v>16146</v>
      </c>
      <c r="C7632" s="404" t="s">
        <v>16147</v>
      </c>
      <c r="D7632" s="404" t="s">
        <v>16148</v>
      </c>
      <c r="E7632" s="404" t="s">
        <v>16149</v>
      </c>
      <c r="F7632" s="404" t="s">
        <v>15441</v>
      </c>
      <c r="G7632" s="367" t="s">
        <v>5185</v>
      </c>
      <c r="H7632" s="400" t="s">
        <v>5186</v>
      </c>
    </row>
    <row r="7633" spans="2:8" s="41" customFormat="1">
      <c r="B7633" s="403" t="s">
        <v>16150</v>
      </c>
      <c r="C7633" s="404" t="s">
        <v>16151</v>
      </c>
      <c r="D7633" s="404" t="s">
        <v>16148</v>
      </c>
      <c r="E7633" s="404" t="s">
        <v>16149</v>
      </c>
      <c r="F7633" s="404" t="s">
        <v>15441</v>
      </c>
      <c r="G7633" s="367" t="s">
        <v>5333</v>
      </c>
      <c r="H7633" s="400" t="s">
        <v>5108</v>
      </c>
    </row>
    <row r="7634" spans="2:8" s="41" customFormat="1">
      <c r="B7634" s="403" t="s">
        <v>16152</v>
      </c>
      <c r="C7634" s="404" t="s">
        <v>16153</v>
      </c>
      <c r="D7634" s="404" t="s">
        <v>16148</v>
      </c>
      <c r="E7634" s="404" t="s">
        <v>16149</v>
      </c>
      <c r="F7634" s="404" t="s">
        <v>15441</v>
      </c>
      <c r="G7634" s="367" t="s">
        <v>5333</v>
      </c>
      <c r="H7634" s="400" t="s">
        <v>5108</v>
      </c>
    </row>
    <row r="7635" spans="2:8" s="41" customFormat="1">
      <c r="B7635" s="403" t="s">
        <v>16154</v>
      </c>
      <c r="C7635" s="404" t="s">
        <v>16155</v>
      </c>
      <c r="D7635" s="404" t="s">
        <v>16148</v>
      </c>
      <c r="E7635" s="404" t="s">
        <v>16149</v>
      </c>
      <c r="F7635" s="404" t="s">
        <v>15441</v>
      </c>
      <c r="G7635" s="367" t="s">
        <v>5185</v>
      </c>
      <c r="H7635" s="400" t="s">
        <v>5186</v>
      </c>
    </row>
    <row r="7636" spans="2:8" s="41" customFormat="1">
      <c r="B7636" s="403" t="s">
        <v>16156</v>
      </c>
      <c r="C7636" s="404" t="s">
        <v>16157</v>
      </c>
      <c r="D7636" s="404" t="s">
        <v>16148</v>
      </c>
      <c r="E7636" s="404" t="s">
        <v>16149</v>
      </c>
      <c r="F7636" s="404" t="s">
        <v>15441</v>
      </c>
      <c r="G7636" s="367" t="s">
        <v>5333</v>
      </c>
      <c r="H7636" s="400" t="s">
        <v>5108</v>
      </c>
    </row>
    <row r="7637" spans="2:8" s="41" customFormat="1">
      <c r="B7637" s="403" t="s">
        <v>16158</v>
      </c>
      <c r="C7637" s="404" t="s">
        <v>16159</v>
      </c>
      <c r="D7637" s="404" t="s">
        <v>16148</v>
      </c>
      <c r="E7637" s="404" t="s">
        <v>16149</v>
      </c>
      <c r="F7637" s="404" t="s">
        <v>15441</v>
      </c>
      <c r="G7637" s="367" t="s">
        <v>5333</v>
      </c>
      <c r="H7637" s="400" t="s">
        <v>5108</v>
      </c>
    </row>
    <row r="7638" spans="2:8" s="41" customFormat="1">
      <c r="B7638" s="403" t="s">
        <v>16160</v>
      </c>
      <c r="C7638" s="404" t="s">
        <v>16161</v>
      </c>
      <c r="D7638" s="404" t="s">
        <v>16148</v>
      </c>
      <c r="E7638" s="404" t="s">
        <v>16149</v>
      </c>
      <c r="F7638" s="404" t="s">
        <v>15441</v>
      </c>
      <c r="G7638" s="367" t="s">
        <v>5333</v>
      </c>
      <c r="H7638" s="400" t="s">
        <v>5108</v>
      </c>
    </row>
    <row r="7639" spans="2:8" s="41" customFormat="1">
      <c r="B7639" s="403" t="s">
        <v>16162</v>
      </c>
      <c r="C7639" s="404" t="s">
        <v>16163</v>
      </c>
      <c r="D7639" s="404" t="s">
        <v>16148</v>
      </c>
      <c r="E7639" s="404" t="s">
        <v>16149</v>
      </c>
      <c r="F7639" s="404" t="s">
        <v>15441</v>
      </c>
      <c r="G7639" s="367" t="s">
        <v>5333</v>
      </c>
      <c r="H7639" s="400" t="s">
        <v>5108</v>
      </c>
    </row>
    <row r="7640" spans="2:8" s="41" customFormat="1">
      <c r="B7640" s="403" t="s">
        <v>16164</v>
      </c>
      <c r="C7640" s="404" t="s">
        <v>16165</v>
      </c>
      <c r="D7640" s="404" t="s">
        <v>16148</v>
      </c>
      <c r="E7640" s="404" t="s">
        <v>16149</v>
      </c>
      <c r="F7640" s="404" t="s">
        <v>15441</v>
      </c>
      <c r="G7640" s="367" t="s">
        <v>5333</v>
      </c>
      <c r="H7640" s="400" t="s">
        <v>5108</v>
      </c>
    </row>
    <row r="7641" spans="2:8" s="41" customFormat="1">
      <c r="B7641" s="403" t="s">
        <v>16166</v>
      </c>
      <c r="C7641" s="404" t="s">
        <v>16167</v>
      </c>
      <c r="D7641" s="404" t="s">
        <v>16148</v>
      </c>
      <c r="E7641" s="404" t="s">
        <v>16149</v>
      </c>
      <c r="F7641" s="404" t="s">
        <v>15441</v>
      </c>
      <c r="G7641" s="367" t="s">
        <v>5333</v>
      </c>
      <c r="H7641" s="400" t="s">
        <v>5108</v>
      </c>
    </row>
    <row r="7642" spans="2:8" s="41" customFormat="1">
      <c r="B7642" s="403" t="s">
        <v>16168</v>
      </c>
      <c r="C7642" s="404" t="s">
        <v>16169</v>
      </c>
      <c r="D7642" s="404" t="s">
        <v>16148</v>
      </c>
      <c r="E7642" s="404" t="s">
        <v>16149</v>
      </c>
      <c r="F7642" s="404" t="s">
        <v>15441</v>
      </c>
      <c r="G7642" s="367" t="s">
        <v>5333</v>
      </c>
      <c r="H7642" s="400" t="s">
        <v>5108</v>
      </c>
    </row>
    <row r="7643" spans="2:8" s="41" customFormat="1">
      <c r="B7643" s="403" t="s">
        <v>16170</v>
      </c>
      <c r="C7643" s="404" t="s">
        <v>16171</v>
      </c>
      <c r="D7643" s="404" t="s">
        <v>16148</v>
      </c>
      <c r="E7643" s="404" t="s">
        <v>16149</v>
      </c>
      <c r="F7643" s="404" t="s">
        <v>15441</v>
      </c>
      <c r="G7643" s="367" t="s">
        <v>5333</v>
      </c>
      <c r="H7643" s="400" t="s">
        <v>5108</v>
      </c>
    </row>
    <row r="7644" spans="2:8" s="41" customFormat="1">
      <c r="B7644" s="403" t="s">
        <v>16172</v>
      </c>
      <c r="C7644" s="404" t="s">
        <v>16173</v>
      </c>
      <c r="D7644" s="404" t="s">
        <v>16148</v>
      </c>
      <c r="E7644" s="404" t="s">
        <v>16149</v>
      </c>
      <c r="F7644" s="404" t="s">
        <v>15441</v>
      </c>
      <c r="G7644" s="367" t="s">
        <v>5333</v>
      </c>
      <c r="H7644" s="400" t="s">
        <v>5108</v>
      </c>
    </row>
    <row r="7645" spans="2:8" s="41" customFormat="1">
      <c r="B7645" s="403" t="s">
        <v>16174</v>
      </c>
      <c r="C7645" s="404" t="s">
        <v>16175</v>
      </c>
      <c r="D7645" s="404" t="s">
        <v>16148</v>
      </c>
      <c r="E7645" s="404" t="s">
        <v>16149</v>
      </c>
      <c r="F7645" s="404" t="s">
        <v>15441</v>
      </c>
      <c r="G7645" s="367" t="s">
        <v>5333</v>
      </c>
      <c r="H7645" s="400" t="s">
        <v>5108</v>
      </c>
    </row>
    <row r="7646" spans="2:8" s="41" customFormat="1">
      <c r="B7646" s="403" t="s">
        <v>16176</v>
      </c>
      <c r="C7646" s="404" t="s">
        <v>16177</v>
      </c>
      <c r="D7646" s="404" t="s">
        <v>16148</v>
      </c>
      <c r="E7646" s="404" t="s">
        <v>16149</v>
      </c>
      <c r="F7646" s="404" t="s">
        <v>15441</v>
      </c>
      <c r="G7646" s="367" t="s">
        <v>5333</v>
      </c>
      <c r="H7646" s="400" t="s">
        <v>5108</v>
      </c>
    </row>
    <row r="7647" spans="2:8" s="41" customFormat="1">
      <c r="B7647" s="403" t="s">
        <v>16178</v>
      </c>
      <c r="C7647" s="404" t="s">
        <v>16179</v>
      </c>
      <c r="D7647" s="404" t="s">
        <v>16148</v>
      </c>
      <c r="E7647" s="404" t="s">
        <v>16149</v>
      </c>
      <c r="F7647" s="404" t="s">
        <v>15441</v>
      </c>
      <c r="G7647" s="367" t="s">
        <v>5333</v>
      </c>
      <c r="H7647" s="400" t="s">
        <v>5108</v>
      </c>
    </row>
    <row r="7648" spans="2:8" s="41" customFormat="1">
      <c r="B7648" s="403" t="s">
        <v>16180</v>
      </c>
      <c r="C7648" s="404" t="s">
        <v>16181</v>
      </c>
      <c r="D7648" s="404" t="s">
        <v>16148</v>
      </c>
      <c r="E7648" s="404" t="s">
        <v>16149</v>
      </c>
      <c r="F7648" s="404" t="s">
        <v>15441</v>
      </c>
      <c r="G7648" s="367" t="s">
        <v>5333</v>
      </c>
      <c r="H7648" s="400" t="s">
        <v>5108</v>
      </c>
    </row>
    <row r="7649" spans="2:8" s="41" customFormat="1">
      <c r="B7649" s="403" t="s">
        <v>16182</v>
      </c>
      <c r="C7649" s="404" t="s">
        <v>16183</v>
      </c>
      <c r="D7649" s="404" t="s">
        <v>16148</v>
      </c>
      <c r="E7649" s="404" t="s">
        <v>16149</v>
      </c>
      <c r="F7649" s="404" t="s">
        <v>15441</v>
      </c>
      <c r="G7649" s="367" t="s">
        <v>5333</v>
      </c>
      <c r="H7649" s="400" t="s">
        <v>5108</v>
      </c>
    </row>
    <row r="7650" spans="2:8" s="41" customFormat="1">
      <c r="B7650" s="403" t="s">
        <v>16184</v>
      </c>
      <c r="C7650" s="404" t="s">
        <v>16185</v>
      </c>
      <c r="D7650" s="404" t="s">
        <v>16148</v>
      </c>
      <c r="E7650" s="404" t="s">
        <v>16149</v>
      </c>
      <c r="F7650" s="404" t="s">
        <v>15441</v>
      </c>
      <c r="G7650" s="367" t="s">
        <v>5333</v>
      </c>
      <c r="H7650" s="400" t="s">
        <v>5108</v>
      </c>
    </row>
    <row r="7651" spans="2:8" s="41" customFormat="1">
      <c r="B7651" s="403" t="s">
        <v>16186</v>
      </c>
      <c r="C7651" s="404" t="s">
        <v>16187</v>
      </c>
      <c r="D7651" s="404" t="s">
        <v>16148</v>
      </c>
      <c r="E7651" s="404" t="s">
        <v>16149</v>
      </c>
      <c r="F7651" s="404" t="s">
        <v>15441</v>
      </c>
      <c r="G7651" s="367" t="s">
        <v>5185</v>
      </c>
      <c r="H7651" s="400" t="s">
        <v>5186</v>
      </c>
    </row>
    <row r="7652" spans="2:8" s="41" customFormat="1">
      <c r="B7652" s="403" t="s">
        <v>16188</v>
      </c>
      <c r="C7652" s="404" t="s">
        <v>16189</v>
      </c>
      <c r="D7652" s="404" t="s">
        <v>16190</v>
      </c>
      <c r="E7652" s="404" t="s">
        <v>16191</v>
      </c>
      <c r="F7652" s="404" t="s">
        <v>15441</v>
      </c>
      <c r="G7652" s="367" t="s">
        <v>5133</v>
      </c>
      <c r="H7652" s="400" t="s">
        <v>5108</v>
      </c>
    </row>
    <row r="7653" spans="2:8" s="41" customFormat="1">
      <c r="B7653" s="403" t="s">
        <v>16192</v>
      </c>
      <c r="C7653" s="404" t="s">
        <v>16193</v>
      </c>
      <c r="D7653" s="404" t="s">
        <v>16190</v>
      </c>
      <c r="E7653" s="404" t="s">
        <v>16191</v>
      </c>
      <c r="F7653" s="404" t="s">
        <v>15441</v>
      </c>
      <c r="G7653" s="367" t="s">
        <v>5133</v>
      </c>
      <c r="H7653" s="400" t="s">
        <v>5108</v>
      </c>
    </row>
    <row r="7654" spans="2:8" s="41" customFormat="1">
      <c r="B7654" s="403" t="s">
        <v>16194</v>
      </c>
      <c r="C7654" s="404" t="s">
        <v>16195</v>
      </c>
      <c r="D7654" s="404" t="s">
        <v>16190</v>
      </c>
      <c r="E7654" s="404" t="s">
        <v>16191</v>
      </c>
      <c r="F7654" s="404" t="s">
        <v>15441</v>
      </c>
      <c r="G7654" s="367" t="s">
        <v>5133</v>
      </c>
      <c r="H7654" s="400" t="s">
        <v>5108</v>
      </c>
    </row>
    <row r="7655" spans="2:8" s="41" customFormat="1">
      <c r="B7655" s="403" t="s">
        <v>16196</v>
      </c>
      <c r="C7655" s="404" t="s">
        <v>16197</v>
      </c>
      <c r="D7655" s="404" t="s">
        <v>16190</v>
      </c>
      <c r="E7655" s="404" t="s">
        <v>16191</v>
      </c>
      <c r="F7655" s="404" t="s">
        <v>15441</v>
      </c>
      <c r="G7655" s="367" t="s">
        <v>5133</v>
      </c>
      <c r="H7655" s="400" t="s">
        <v>5108</v>
      </c>
    </row>
    <row r="7656" spans="2:8" s="41" customFormat="1">
      <c r="B7656" s="403" t="s">
        <v>16198</v>
      </c>
      <c r="C7656" s="404" t="s">
        <v>16199</v>
      </c>
      <c r="D7656" s="404" t="s">
        <v>16190</v>
      </c>
      <c r="E7656" s="404" t="s">
        <v>16191</v>
      </c>
      <c r="F7656" s="404" t="s">
        <v>15441</v>
      </c>
      <c r="G7656" s="367" t="s">
        <v>5133</v>
      </c>
      <c r="H7656" s="400" t="s">
        <v>5108</v>
      </c>
    </row>
    <row r="7657" spans="2:8" s="41" customFormat="1">
      <c r="B7657" s="403" t="s">
        <v>16200</v>
      </c>
      <c r="C7657" s="404" t="s">
        <v>16201</v>
      </c>
      <c r="D7657" s="404" t="s">
        <v>16190</v>
      </c>
      <c r="E7657" s="404" t="s">
        <v>16191</v>
      </c>
      <c r="F7657" s="404" t="s">
        <v>15441</v>
      </c>
      <c r="G7657" s="367" t="s">
        <v>5133</v>
      </c>
      <c r="H7657" s="400" t="s">
        <v>5108</v>
      </c>
    </row>
    <row r="7658" spans="2:8" s="41" customFormat="1">
      <c r="B7658" s="403" t="s">
        <v>16202</v>
      </c>
      <c r="C7658" s="404" t="s">
        <v>16203</v>
      </c>
      <c r="D7658" s="404" t="s">
        <v>16190</v>
      </c>
      <c r="E7658" s="404" t="s">
        <v>16191</v>
      </c>
      <c r="F7658" s="404" t="s">
        <v>15441</v>
      </c>
      <c r="G7658" s="367" t="s">
        <v>5133</v>
      </c>
      <c r="H7658" s="400" t="s">
        <v>5108</v>
      </c>
    </row>
    <row r="7659" spans="2:8" s="41" customFormat="1">
      <c r="B7659" s="403" t="s">
        <v>16204</v>
      </c>
      <c r="C7659" s="404" t="s">
        <v>16205</v>
      </c>
      <c r="D7659" s="404" t="s">
        <v>16190</v>
      </c>
      <c r="E7659" s="404" t="s">
        <v>16191</v>
      </c>
      <c r="F7659" s="404" t="s">
        <v>15441</v>
      </c>
      <c r="G7659" s="367" t="s">
        <v>5133</v>
      </c>
      <c r="H7659" s="400" t="s">
        <v>5108</v>
      </c>
    </row>
    <row r="7660" spans="2:8" s="41" customFormat="1">
      <c r="B7660" s="403" t="s">
        <v>16206</v>
      </c>
      <c r="C7660" s="404" t="s">
        <v>16207</v>
      </c>
      <c r="D7660" s="404" t="s">
        <v>16190</v>
      </c>
      <c r="E7660" s="404" t="s">
        <v>16191</v>
      </c>
      <c r="F7660" s="404" t="s">
        <v>15441</v>
      </c>
      <c r="G7660" s="367" t="s">
        <v>5133</v>
      </c>
      <c r="H7660" s="400" t="s">
        <v>5108</v>
      </c>
    </row>
    <row r="7661" spans="2:8" s="41" customFormat="1">
      <c r="B7661" s="403" t="s">
        <v>16208</v>
      </c>
      <c r="C7661" s="404" t="s">
        <v>16209</v>
      </c>
      <c r="D7661" s="404" t="s">
        <v>16190</v>
      </c>
      <c r="E7661" s="404" t="s">
        <v>16191</v>
      </c>
      <c r="F7661" s="404" t="s">
        <v>15441</v>
      </c>
      <c r="G7661" s="367" t="s">
        <v>5133</v>
      </c>
      <c r="H7661" s="400" t="s">
        <v>5108</v>
      </c>
    </row>
    <row r="7662" spans="2:8" s="41" customFormat="1">
      <c r="B7662" s="403" t="s">
        <v>16210</v>
      </c>
      <c r="C7662" s="404" t="s">
        <v>16211</v>
      </c>
      <c r="D7662" s="404" t="s">
        <v>16190</v>
      </c>
      <c r="E7662" s="404" t="s">
        <v>16191</v>
      </c>
      <c r="F7662" s="404" t="s">
        <v>15441</v>
      </c>
      <c r="G7662" s="367" t="s">
        <v>5133</v>
      </c>
      <c r="H7662" s="400" t="s">
        <v>5108</v>
      </c>
    </row>
    <row r="7663" spans="2:8" s="41" customFormat="1">
      <c r="B7663" s="403" t="s">
        <v>16212</v>
      </c>
      <c r="C7663" s="404" t="s">
        <v>16213</v>
      </c>
      <c r="D7663" s="404" t="s">
        <v>16190</v>
      </c>
      <c r="E7663" s="404" t="s">
        <v>16191</v>
      </c>
      <c r="F7663" s="404" t="s">
        <v>15441</v>
      </c>
      <c r="G7663" s="367" t="s">
        <v>5133</v>
      </c>
      <c r="H7663" s="400" t="s">
        <v>5108</v>
      </c>
    </row>
    <row r="7664" spans="2:8" s="41" customFormat="1">
      <c r="B7664" s="403" t="s">
        <v>16214</v>
      </c>
      <c r="C7664" s="404" t="s">
        <v>16215</v>
      </c>
      <c r="D7664" s="404" t="s">
        <v>16190</v>
      </c>
      <c r="E7664" s="404" t="s">
        <v>16191</v>
      </c>
      <c r="F7664" s="404" t="s">
        <v>15441</v>
      </c>
      <c r="G7664" s="367" t="s">
        <v>5133</v>
      </c>
      <c r="H7664" s="400" t="s">
        <v>5108</v>
      </c>
    </row>
    <row r="7665" spans="2:8" s="41" customFormat="1">
      <c r="B7665" s="403" t="s">
        <v>16216</v>
      </c>
      <c r="C7665" s="404" t="s">
        <v>16217</v>
      </c>
      <c r="D7665" s="404" t="s">
        <v>16190</v>
      </c>
      <c r="E7665" s="404" t="s">
        <v>16191</v>
      </c>
      <c r="F7665" s="404" t="s">
        <v>15441</v>
      </c>
      <c r="G7665" s="367" t="s">
        <v>5185</v>
      </c>
      <c r="H7665" s="400" t="s">
        <v>5186</v>
      </c>
    </row>
    <row r="7666" spans="2:8" s="41" customFormat="1">
      <c r="B7666" s="403" t="s">
        <v>16218</v>
      </c>
      <c r="C7666" s="404" t="s">
        <v>16219</v>
      </c>
      <c r="D7666" s="404" t="s">
        <v>16190</v>
      </c>
      <c r="E7666" s="404" t="s">
        <v>16191</v>
      </c>
      <c r="F7666" s="404" t="s">
        <v>15441</v>
      </c>
      <c r="G7666" s="367" t="s">
        <v>5133</v>
      </c>
      <c r="H7666" s="400" t="s">
        <v>5108</v>
      </c>
    </row>
    <row r="7667" spans="2:8" s="41" customFormat="1">
      <c r="B7667" s="403" t="s">
        <v>16220</v>
      </c>
      <c r="C7667" s="404" t="s">
        <v>16221</v>
      </c>
      <c r="D7667" s="404" t="s">
        <v>16190</v>
      </c>
      <c r="E7667" s="404" t="s">
        <v>16191</v>
      </c>
      <c r="F7667" s="404" t="s">
        <v>15441</v>
      </c>
      <c r="G7667" s="367" t="s">
        <v>5133</v>
      </c>
      <c r="H7667" s="400" t="s">
        <v>5108</v>
      </c>
    </row>
    <row r="7668" spans="2:8" s="41" customFormat="1">
      <c r="B7668" s="403" t="s">
        <v>16222</v>
      </c>
      <c r="C7668" s="404" t="s">
        <v>16223</v>
      </c>
      <c r="D7668" s="404" t="s">
        <v>16190</v>
      </c>
      <c r="E7668" s="404" t="s">
        <v>16191</v>
      </c>
      <c r="F7668" s="404" t="s">
        <v>15441</v>
      </c>
      <c r="G7668" s="367" t="s">
        <v>5133</v>
      </c>
      <c r="H7668" s="400" t="s">
        <v>5108</v>
      </c>
    </row>
    <row r="7669" spans="2:8" s="41" customFormat="1">
      <c r="B7669" s="403" t="s">
        <v>16224</v>
      </c>
      <c r="C7669" s="404" t="s">
        <v>16225</v>
      </c>
      <c r="D7669" s="404" t="s">
        <v>16190</v>
      </c>
      <c r="E7669" s="404" t="s">
        <v>16191</v>
      </c>
      <c r="F7669" s="404" t="s">
        <v>15441</v>
      </c>
      <c r="G7669" s="367" t="s">
        <v>5133</v>
      </c>
      <c r="H7669" s="400" t="s">
        <v>5108</v>
      </c>
    </row>
    <row r="7670" spans="2:8" s="41" customFormat="1">
      <c r="B7670" s="403" t="s">
        <v>16226</v>
      </c>
      <c r="C7670" s="404" t="s">
        <v>16227</v>
      </c>
      <c r="D7670" s="404" t="s">
        <v>16190</v>
      </c>
      <c r="E7670" s="404" t="s">
        <v>16191</v>
      </c>
      <c r="F7670" s="404" t="s">
        <v>15441</v>
      </c>
      <c r="G7670" s="367" t="s">
        <v>5133</v>
      </c>
      <c r="H7670" s="400" t="s">
        <v>5108</v>
      </c>
    </row>
    <row r="7671" spans="2:8" s="41" customFormat="1">
      <c r="B7671" s="403" t="s">
        <v>16228</v>
      </c>
      <c r="C7671" s="404" t="s">
        <v>16229</v>
      </c>
      <c r="D7671" s="404" t="s">
        <v>16190</v>
      </c>
      <c r="E7671" s="404" t="s">
        <v>16191</v>
      </c>
      <c r="F7671" s="404" t="s">
        <v>15441</v>
      </c>
      <c r="G7671" s="367" t="s">
        <v>5133</v>
      </c>
      <c r="H7671" s="400" t="s">
        <v>5108</v>
      </c>
    </row>
    <row r="7672" spans="2:8" s="41" customFormat="1">
      <c r="B7672" s="403" t="s">
        <v>16230</v>
      </c>
      <c r="C7672" s="404" t="s">
        <v>16231</v>
      </c>
      <c r="D7672" s="404" t="s">
        <v>16190</v>
      </c>
      <c r="E7672" s="404" t="s">
        <v>16191</v>
      </c>
      <c r="F7672" s="404" t="s">
        <v>15441</v>
      </c>
      <c r="G7672" s="367" t="s">
        <v>5133</v>
      </c>
      <c r="H7672" s="400" t="s">
        <v>5108</v>
      </c>
    </row>
    <row r="7673" spans="2:8" s="41" customFormat="1">
      <c r="B7673" s="403" t="s">
        <v>16232</v>
      </c>
      <c r="C7673" s="404" t="s">
        <v>16233</v>
      </c>
      <c r="D7673" s="404" t="s">
        <v>16190</v>
      </c>
      <c r="E7673" s="404" t="s">
        <v>16191</v>
      </c>
      <c r="F7673" s="404" t="s">
        <v>15441</v>
      </c>
      <c r="G7673" s="367" t="s">
        <v>5133</v>
      </c>
      <c r="H7673" s="400" t="s">
        <v>5108</v>
      </c>
    </row>
    <row r="7674" spans="2:8" s="41" customFormat="1">
      <c r="B7674" s="403" t="s">
        <v>16234</v>
      </c>
      <c r="C7674" s="404" t="s">
        <v>16235</v>
      </c>
      <c r="D7674" s="404" t="s">
        <v>16190</v>
      </c>
      <c r="E7674" s="404" t="s">
        <v>16191</v>
      </c>
      <c r="F7674" s="404" t="s">
        <v>15441</v>
      </c>
      <c r="G7674" s="367" t="s">
        <v>5133</v>
      </c>
      <c r="H7674" s="400" t="s">
        <v>5108</v>
      </c>
    </row>
    <row r="7675" spans="2:8" s="41" customFormat="1">
      <c r="B7675" s="403" t="s">
        <v>16236</v>
      </c>
      <c r="C7675" s="404" t="s">
        <v>16237</v>
      </c>
      <c r="D7675" s="404" t="s">
        <v>16190</v>
      </c>
      <c r="E7675" s="404" t="s">
        <v>16191</v>
      </c>
      <c r="F7675" s="404" t="s">
        <v>15441</v>
      </c>
      <c r="G7675" s="367" t="s">
        <v>5133</v>
      </c>
      <c r="H7675" s="400" t="s">
        <v>5108</v>
      </c>
    </row>
    <row r="7676" spans="2:8" s="41" customFormat="1">
      <c r="B7676" s="403" t="s">
        <v>16238</v>
      </c>
      <c r="C7676" s="404" t="s">
        <v>16239</v>
      </c>
      <c r="D7676" s="404" t="s">
        <v>16190</v>
      </c>
      <c r="E7676" s="404" t="s">
        <v>16191</v>
      </c>
      <c r="F7676" s="404" t="s">
        <v>15441</v>
      </c>
      <c r="G7676" s="367" t="s">
        <v>5133</v>
      </c>
      <c r="H7676" s="400" t="s">
        <v>5108</v>
      </c>
    </row>
    <row r="7677" spans="2:8" s="41" customFormat="1">
      <c r="B7677" s="403" t="s">
        <v>16240</v>
      </c>
      <c r="C7677" s="404" t="s">
        <v>16241</v>
      </c>
      <c r="D7677" s="404" t="s">
        <v>16190</v>
      </c>
      <c r="E7677" s="404" t="s">
        <v>16191</v>
      </c>
      <c r="F7677" s="404" t="s">
        <v>15441</v>
      </c>
      <c r="G7677" s="367" t="s">
        <v>5133</v>
      </c>
      <c r="H7677" s="400" t="s">
        <v>5108</v>
      </c>
    </row>
    <row r="7678" spans="2:8" s="41" customFormat="1">
      <c r="B7678" s="403" t="s">
        <v>16242</v>
      </c>
      <c r="C7678" s="404" t="s">
        <v>16243</v>
      </c>
      <c r="D7678" s="404" t="s">
        <v>16190</v>
      </c>
      <c r="E7678" s="404" t="s">
        <v>16191</v>
      </c>
      <c r="F7678" s="404" t="s">
        <v>15441</v>
      </c>
      <c r="G7678" s="367" t="s">
        <v>5133</v>
      </c>
      <c r="H7678" s="400" t="s">
        <v>5108</v>
      </c>
    </row>
    <row r="7679" spans="2:8" s="41" customFormat="1">
      <c r="B7679" s="403" t="s">
        <v>16244</v>
      </c>
      <c r="C7679" s="404" t="s">
        <v>16245</v>
      </c>
      <c r="D7679" s="404" t="s">
        <v>16190</v>
      </c>
      <c r="E7679" s="404" t="s">
        <v>16191</v>
      </c>
      <c r="F7679" s="404" t="s">
        <v>15441</v>
      </c>
      <c r="G7679" s="367" t="s">
        <v>5133</v>
      </c>
      <c r="H7679" s="400" t="s">
        <v>5108</v>
      </c>
    </row>
    <row r="7680" spans="2:8" s="41" customFormat="1">
      <c r="B7680" s="403" t="s">
        <v>16246</v>
      </c>
      <c r="C7680" s="404" t="s">
        <v>16247</v>
      </c>
      <c r="D7680" s="404" t="s">
        <v>16190</v>
      </c>
      <c r="E7680" s="404" t="s">
        <v>16191</v>
      </c>
      <c r="F7680" s="404" t="s">
        <v>15441</v>
      </c>
      <c r="G7680" s="367" t="s">
        <v>5133</v>
      </c>
      <c r="H7680" s="400" t="s">
        <v>5108</v>
      </c>
    </row>
    <row r="7681" spans="2:8" s="41" customFormat="1">
      <c r="B7681" s="403" t="s">
        <v>16248</v>
      </c>
      <c r="C7681" s="404" t="s">
        <v>16249</v>
      </c>
      <c r="D7681" s="404" t="s">
        <v>16190</v>
      </c>
      <c r="E7681" s="404" t="s">
        <v>16191</v>
      </c>
      <c r="F7681" s="404" t="s">
        <v>15441</v>
      </c>
      <c r="G7681" s="367" t="s">
        <v>5133</v>
      </c>
      <c r="H7681" s="400" t="s">
        <v>5108</v>
      </c>
    </row>
    <row r="7682" spans="2:8" s="41" customFormat="1">
      <c r="B7682" s="403" t="s">
        <v>16250</v>
      </c>
      <c r="C7682" s="404" t="s">
        <v>16251</v>
      </c>
      <c r="D7682" s="404" t="s">
        <v>16190</v>
      </c>
      <c r="E7682" s="404" t="s">
        <v>16191</v>
      </c>
      <c r="F7682" s="404" t="s">
        <v>15441</v>
      </c>
      <c r="G7682" s="367" t="s">
        <v>5133</v>
      </c>
      <c r="H7682" s="400" t="s">
        <v>5108</v>
      </c>
    </row>
    <row r="7683" spans="2:8" s="41" customFormat="1">
      <c r="B7683" s="403" t="s">
        <v>16252</v>
      </c>
      <c r="C7683" s="404" t="s">
        <v>16253</v>
      </c>
      <c r="D7683" s="404" t="s">
        <v>16190</v>
      </c>
      <c r="E7683" s="404" t="s">
        <v>16191</v>
      </c>
      <c r="F7683" s="404" t="s">
        <v>15441</v>
      </c>
      <c r="G7683" s="367" t="s">
        <v>5133</v>
      </c>
      <c r="H7683" s="400" t="s">
        <v>5108</v>
      </c>
    </row>
    <row r="7684" spans="2:8" s="41" customFormat="1">
      <c r="B7684" s="403" t="s">
        <v>16254</v>
      </c>
      <c r="C7684" s="404" t="s">
        <v>16255</v>
      </c>
      <c r="D7684" s="404" t="s">
        <v>16190</v>
      </c>
      <c r="E7684" s="404" t="s">
        <v>16191</v>
      </c>
      <c r="F7684" s="404" t="s">
        <v>15441</v>
      </c>
      <c r="G7684" s="367" t="s">
        <v>5133</v>
      </c>
      <c r="H7684" s="400" t="s">
        <v>5108</v>
      </c>
    </row>
    <row r="7685" spans="2:8" s="41" customFormat="1">
      <c r="B7685" s="403" t="s">
        <v>16256</v>
      </c>
      <c r="C7685" s="404" t="s">
        <v>16257</v>
      </c>
      <c r="D7685" s="404" t="s">
        <v>16190</v>
      </c>
      <c r="E7685" s="404" t="s">
        <v>16191</v>
      </c>
      <c r="F7685" s="404" t="s">
        <v>15441</v>
      </c>
      <c r="G7685" s="367" t="s">
        <v>5133</v>
      </c>
      <c r="H7685" s="400" t="s">
        <v>5108</v>
      </c>
    </row>
    <row r="7686" spans="2:8" s="41" customFormat="1">
      <c r="B7686" s="403" t="s">
        <v>16258</v>
      </c>
      <c r="C7686" s="404" t="s">
        <v>16259</v>
      </c>
      <c r="D7686" s="404" t="s">
        <v>16190</v>
      </c>
      <c r="E7686" s="404" t="s">
        <v>16191</v>
      </c>
      <c r="F7686" s="404" t="s">
        <v>15441</v>
      </c>
      <c r="G7686" s="367" t="s">
        <v>5133</v>
      </c>
      <c r="H7686" s="400" t="s">
        <v>5108</v>
      </c>
    </row>
    <row r="7687" spans="2:8" s="41" customFormat="1">
      <c r="B7687" s="403" t="s">
        <v>16260</v>
      </c>
      <c r="C7687" s="404" t="s">
        <v>16261</v>
      </c>
      <c r="D7687" s="404" t="s">
        <v>16190</v>
      </c>
      <c r="E7687" s="404" t="s">
        <v>16191</v>
      </c>
      <c r="F7687" s="404" t="s">
        <v>15441</v>
      </c>
      <c r="G7687" s="367" t="s">
        <v>5133</v>
      </c>
      <c r="H7687" s="400" t="s">
        <v>5108</v>
      </c>
    </row>
    <row r="7688" spans="2:8" s="41" customFormat="1">
      <c r="B7688" s="403" t="s">
        <v>16262</v>
      </c>
      <c r="C7688" s="404" t="s">
        <v>16263</v>
      </c>
      <c r="D7688" s="404" t="s">
        <v>16190</v>
      </c>
      <c r="E7688" s="404" t="s">
        <v>16191</v>
      </c>
      <c r="F7688" s="404" t="s">
        <v>15441</v>
      </c>
      <c r="G7688" s="367" t="s">
        <v>5133</v>
      </c>
      <c r="H7688" s="400" t="s">
        <v>5108</v>
      </c>
    </row>
    <row r="7689" spans="2:8" s="41" customFormat="1">
      <c r="B7689" s="403" t="s">
        <v>16264</v>
      </c>
      <c r="C7689" s="404" t="s">
        <v>16265</v>
      </c>
      <c r="D7689" s="404" t="s">
        <v>16190</v>
      </c>
      <c r="E7689" s="404" t="s">
        <v>16191</v>
      </c>
      <c r="F7689" s="404" t="s">
        <v>15441</v>
      </c>
      <c r="G7689" s="367" t="s">
        <v>5133</v>
      </c>
      <c r="H7689" s="400" t="s">
        <v>5108</v>
      </c>
    </row>
    <row r="7690" spans="2:8" s="41" customFormat="1">
      <c r="B7690" s="403" t="s">
        <v>16266</v>
      </c>
      <c r="C7690" s="404" t="s">
        <v>16267</v>
      </c>
      <c r="D7690" s="404" t="s">
        <v>16190</v>
      </c>
      <c r="E7690" s="404" t="s">
        <v>16191</v>
      </c>
      <c r="F7690" s="404" t="s">
        <v>15441</v>
      </c>
      <c r="G7690" s="367" t="s">
        <v>5133</v>
      </c>
      <c r="H7690" s="400" t="s">
        <v>5108</v>
      </c>
    </row>
    <row r="7691" spans="2:8" s="41" customFormat="1">
      <c r="B7691" s="403" t="s">
        <v>16268</v>
      </c>
      <c r="C7691" s="404" t="s">
        <v>16269</v>
      </c>
      <c r="D7691" s="404" t="s">
        <v>16190</v>
      </c>
      <c r="E7691" s="404" t="s">
        <v>16191</v>
      </c>
      <c r="F7691" s="404" t="s">
        <v>15441</v>
      </c>
      <c r="G7691" s="367" t="s">
        <v>5133</v>
      </c>
      <c r="H7691" s="400" t="s">
        <v>5108</v>
      </c>
    </row>
    <row r="7692" spans="2:8" s="41" customFormat="1">
      <c r="B7692" s="403" t="s">
        <v>16270</v>
      </c>
      <c r="C7692" s="404" t="s">
        <v>16271</v>
      </c>
      <c r="D7692" s="404" t="s">
        <v>16190</v>
      </c>
      <c r="E7692" s="404" t="s">
        <v>16191</v>
      </c>
      <c r="F7692" s="404" t="s">
        <v>15441</v>
      </c>
      <c r="G7692" s="367" t="s">
        <v>5133</v>
      </c>
      <c r="H7692" s="400" t="s">
        <v>5108</v>
      </c>
    </row>
    <row r="7693" spans="2:8" s="41" customFormat="1">
      <c r="B7693" s="403" t="s">
        <v>16272</v>
      </c>
      <c r="C7693" s="404" t="s">
        <v>16273</v>
      </c>
      <c r="D7693" s="404" t="s">
        <v>16190</v>
      </c>
      <c r="E7693" s="404" t="s">
        <v>16191</v>
      </c>
      <c r="F7693" s="404" t="s">
        <v>15441</v>
      </c>
      <c r="G7693" s="367" t="s">
        <v>5133</v>
      </c>
      <c r="H7693" s="400" t="s">
        <v>5108</v>
      </c>
    </row>
    <row r="7694" spans="2:8" s="41" customFormat="1">
      <c r="B7694" s="403" t="s">
        <v>16274</v>
      </c>
      <c r="C7694" s="404" t="s">
        <v>16275</v>
      </c>
      <c r="D7694" s="404" t="s">
        <v>16190</v>
      </c>
      <c r="E7694" s="404" t="s">
        <v>16191</v>
      </c>
      <c r="F7694" s="404" t="s">
        <v>15441</v>
      </c>
      <c r="G7694" s="367" t="s">
        <v>5133</v>
      </c>
      <c r="H7694" s="400" t="s">
        <v>5108</v>
      </c>
    </row>
    <row r="7695" spans="2:8" s="41" customFormat="1">
      <c r="B7695" s="403" t="s">
        <v>16276</v>
      </c>
      <c r="C7695" s="404" t="s">
        <v>16277</v>
      </c>
      <c r="D7695" s="404" t="s">
        <v>16190</v>
      </c>
      <c r="E7695" s="404" t="s">
        <v>16191</v>
      </c>
      <c r="F7695" s="404" t="s">
        <v>15441</v>
      </c>
      <c r="G7695" s="367" t="s">
        <v>5133</v>
      </c>
      <c r="H7695" s="400" t="s">
        <v>5108</v>
      </c>
    </row>
    <row r="7696" spans="2:8" s="41" customFormat="1">
      <c r="B7696" s="403" t="s">
        <v>16278</v>
      </c>
      <c r="C7696" s="404" t="s">
        <v>16279</v>
      </c>
      <c r="D7696" s="404" t="s">
        <v>16190</v>
      </c>
      <c r="E7696" s="404" t="s">
        <v>16191</v>
      </c>
      <c r="F7696" s="404" t="s">
        <v>15441</v>
      </c>
      <c r="G7696" s="367" t="s">
        <v>5133</v>
      </c>
      <c r="H7696" s="400" t="s">
        <v>5108</v>
      </c>
    </row>
    <row r="7697" spans="2:8" s="41" customFormat="1">
      <c r="B7697" s="403" t="s">
        <v>16280</v>
      </c>
      <c r="C7697" s="404" t="s">
        <v>16281</v>
      </c>
      <c r="D7697" s="404" t="s">
        <v>16190</v>
      </c>
      <c r="E7697" s="404" t="s">
        <v>16191</v>
      </c>
      <c r="F7697" s="404" t="s">
        <v>15441</v>
      </c>
      <c r="G7697" s="367" t="s">
        <v>5133</v>
      </c>
      <c r="H7697" s="400" t="s">
        <v>5108</v>
      </c>
    </row>
    <row r="7698" spans="2:8" s="41" customFormat="1">
      <c r="B7698" s="403" t="s">
        <v>16282</v>
      </c>
      <c r="C7698" s="404" t="s">
        <v>16283</v>
      </c>
      <c r="D7698" s="404" t="s">
        <v>15636</v>
      </c>
      <c r="E7698" s="404" t="s">
        <v>15637</v>
      </c>
      <c r="F7698" s="404" t="s">
        <v>15441</v>
      </c>
      <c r="G7698" s="367" t="s">
        <v>5185</v>
      </c>
      <c r="H7698" s="400" t="s">
        <v>5186</v>
      </c>
    </row>
    <row r="7699" spans="2:8" s="41" customFormat="1">
      <c r="B7699" s="403" t="s">
        <v>16284</v>
      </c>
      <c r="C7699" s="404" t="s">
        <v>16285</v>
      </c>
      <c r="D7699" s="404" t="s">
        <v>16012</v>
      </c>
      <c r="E7699" s="404" t="s">
        <v>16013</v>
      </c>
      <c r="F7699" s="404" t="s">
        <v>15441</v>
      </c>
      <c r="G7699" s="367" t="s">
        <v>5185</v>
      </c>
      <c r="H7699" s="400" t="s">
        <v>5186</v>
      </c>
    </row>
    <row r="7700" spans="2:8" s="41" customFormat="1">
      <c r="B7700" s="403" t="s">
        <v>16286</v>
      </c>
      <c r="C7700" s="404" t="s">
        <v>16287</v>
      </c>
      <c r="D7700" s="404" t="s">
        <v>15636</v>
      </c>
      <c r="E7700" s="404" t="s">
        <v>15637</v>
      </c>
      <c r="F7700" s="404" t="s">
        <v>15441</v>
      </c>
      <c r="G7700" s="367" t="s">
        <v>5185</v>
      </c>
      <c r="H7700" s="400" t="s">
        <v>5186</v>
      </c>
    </row>
    <row r="7701" spans="2:8" s="41" customFormat="1">
      <c r="B7701" s="403" t="s">
        <v>16288</v>
      </c>
      <c r="C7701" s="404" t="s">
        <v>16289</v>
      </c>
      <c r="D7701" s="404" t="s">
        <v>15838</v>
      </c>
      <c r="E7701" s="404" t="s">
        <v>15839</v>
      </c>
      <c r="F7701" s="404" t="s">
        <v>15441</v>
      </c>
      <c r="G7701" s="367" t="s">
        <v>5185</v>
      </c>
      <c r="H7701" s="400" t="s">
        <v>5186</v>
      </c>
    </row>
    <row r="7702" spans="2:8" s="41" customFormat="1">
      <c r="B7702" s="403" t="s">
        <v>16290</v>
      </c>
      <c r="C7702" s="404" t="s">
        <v>16291</v>
      </c>
      <c r="D7702" s="404" t="s">
        <v>15724</v>
      </c>
      <c r="E7702" s="404" t="s">
        <v>15725</v>
      </c>
      <c r="F7702" s="404" t="s">
        <v>15441</v>
      </c>
      <c r="G7702" s="367" t="s">
        <v>5185</v>
      </c>
      <c r="H7702" s="400" t="s">
        <v>5186</v>
      </c>
    </row>
    <row r="7703" spans="2:8" s="41" customFormat="1">
      <c r="B7703" s="403" t="s">
        <v>16292</v>
      </c>
      <c r="C7703" s="404" t="s">
        <v>16293</v>
      </c>
      <c r="D7703" s="404" t="s">
        <v>15528</v>
      </c>
      <c r="E7703" s="404" t="s">
        <v>15529</v>
      </c>
      <c r="F7703" s="404" t="s">
        <v>15441</v>
      </c>
      <c r="G7703" s="367" t="s">
        <v>5107</v>
      </c>
      <c r="H7703" s="400" t="s">
        <v>5108</v>
      </c>
    </row>
    <row r="7704" spans="2:8" s="41" customFormat="1">
      <c r="B7704" s="403" t="s">
        <v>16294</v>
      </c>
      <c r="C7704" s="404" t="s">
        <v>16295</v>
      </c>
      <c r="D7704" s="404" t="s">
        <v>15600</v>
      </c>
      <c r="E7704" s="404" t="s">
        <v>15601</v>
      </c>
      <c r="F7704" s="404" t="s">
        <v>15441</v>
      </c>
      <c r="G7704" s="367" t="s">
        <v>5185</v>
      </c>
      <c r="H7704" s="400" t="s">
        <v>5186</v>
      </c>
    </row>
    <row r="7705" spans="2:8" s="41" customFormat="1">
      <c r="B7705" s="403" t="s">
        <v>16296</v>
      </c>
      <c r="C7705" s="404" t="s">
        <v>16297</v>
      </c>
      <c r="D7705" s="404" t="s">
        <v>15672</v>
      </c>
      <c r="E7705" s="404" t="s">
        <v>15673</v>
      </c>
      <c r="F7705" s="404" t="s">
        <v>15441</v>
      </c>
      <c r="G7705" s="367" t="s">
        <v>5185</v>
      </c>
      <c r="H7705" s="400" t="s">
        <v>5186</v>
      </c>
    </row>
    <row r="7706" spans="2:8" s="41" customFormat="1">
      <c r="B7706" s="403" t="s">
        <v>16298</v>
      </c>
      <c r="C7706" s="404" t="s">
        <v>16299</v>
      </c>
      <c r="D7706" s="404" t="s">
        <v>16190</v>
      </c>
      <c r="E7706" s="404" t="s">
        <v>16191</v>
      </c>
      <c r="F7706" s="404" t="s">
        <v>15441</v>
      </c>
      <c r="G7706" s="367" t="s">
        <v>5133</v>
      </c>
      <c r="H7706" s="400" t="s">
        <v>5108</v>
      </c>
    </row>
    <row r="7707" spans="2:8" s="41" customFormat="1" ht="16" thickBot="1">
      <c r="B7707" s="405" t="s">
        <v>16300</v>
      </c>
      <c r="C7707" s="406" t="s">
        <v>16301</v>
      </c>
      <c r="D7707" s="406" t="s">
        <v>16190</v>
      </c>
      <c r="E7707" s="406" t="s">
        <v>16191</v>
      </c>
      <c r="F7707" s="406" t="s">
        <v>15441</v>
      </c>
      <c r="G7707" s="407" t="s">
        <v>5133</v>
      </c>
      <c r="H7707" s="408" t="s">
        <v>5108</v>
      </c>
    </row>
    <row r="7708" spans="2:8" s="41" customFormat="1"/>
  </sheetData>
  <mergeCells count="2">
    <mergeCell ref="B6:H6"/>
    <mergeCell ref="B3:H3"/>
  </mergeCells>
  <pageMargins left="0.7" right="0.7" top="0.75" bottom="0.75" header="0.3" footer="0.3"/>
  <pageSetup paperSize="9" orientation="portrait" r:id="rId1"/>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tInputCover">
    <tabColor rgb="FF54565B"/>
    <pageSetUpPr fitToPage="1"/>
  </sheetPr>
  <dimension ref="A1:P32"/>
  <sheetViews>
    <sheetView showGridLines="0" showRowColHeaders="0" workbookViewId="0">
      <selection activeCell="F17" sqref="F17"/>
    </sheetView>
  </sheetViews>
  <sheetFormatPr defaultColWidth="7" defaultRowHeight="12.5"/>
  <cols>
    <col min="1" max="1" width="2.07421875" style="435" customWidth="1"/>
    <col min="2" max="2" width="5.69140625" style="435" customWidth="1"/>
    <col min="3" max="3" width="6" style="435" customWidth="1"/>
    <col min="4" max="4" width="38.69140625" style="435" customWidth="1"/>
    <col min="5" max="256" width="7" style="435"/>
    <col min="257" max="257" width="2.07421875" style="435" customWidth="1"/>
    <col min="258" max="258" width="5.69140625" style="435" customWidth="1"/>
    <col min="259" max="259" width="6" style="435" customWidth="1"/>
    <col min="260" max="260" width="38.69140625" style="435" customWidth="1"/>
    <col min="261" max="512" width="7" style="435"/>
    <col min="513" max="513" width="2.07421875" style="435" customWidth="1"/>
    <col min="514" max="514" width="5.69140625" style="435" customWidth="1"/>
    <col min="515" max="515" width="6" style="435" customWidth="1"/>
    <col min="516" max="516" width="38.69140625" style="435" customWidth="1"/>
    <col min="517" max="768" width="7" style="435"/>
    <col min="769" max="769" width="2.07421875" style="435" customWidth="1"/>
    <col min="770" max="770" width="5.69140625" style="435" customWidth="1"/>
    <col min="771" max="771" width="6" style="435" customWidth="1"/>
    <col min="772" max="772" width="38.69140625" style="435" customWidth="1"/>
    <col min="773" max="1024" width="7" style="435"/>
    <col min="1025" max="1025" width="2.07421875" style="435" customWidth="1"/>
    <col min="1026" max="1026" width="5.69140625" style="435" customWidth="1"/>
    <col min="1027" max="1027" width="6" style="435" customWidth="1"/>
    <col min="1028" max="1028" width="38.69140625" style="435" customWidth="1"/>
    <col min="1029" max="1280" width="7" style="435"/>
    <col min="1281" max="1281" width="2.07421875" style="435" customWidth="1"/>
    <col min="1282" max="1282" width="5.69140625" style="435" customWidth="1"/>
    <col min="1283" max="1283" width="6" style="435" customWidth="1"/>
    <col min="1284" max="1284" width="38.69140625" style="435" customWidth="1"/>
    <col min="1285" max="1536" width="7" style="435"/>
    <col min="1537" max="1537" width="2.07421875" style="435" customWidth="1"/>
    <col min="1538" max="1538" width="5.69140625" style="435" customWidth="1"/>
    <col min="1539" max="1539" width="6" style="435" customWidth="1"/>
    <col min="1540" max="1540" width="38.69140625" style="435" customWidth="1"/>
    <col min="1541" max="1792" width="7" style="435"/>
    <col min="1793" max="1793" width="2.07421875" style="435" customWidth="1"/>
    <col min="1794" max="1794" width="5.69140625" style="435" customWidth="1"/>
    <col min="1795" max="1795" width="6" style="435" customWidth="1"/>
    <col min="1796" max="1796" width="38.69140625" style="435" customWidth="1"/>
    <col min="1797" max="2048" width="7" style="435"/>
    <col min="2049" max="2049" width="2.07421875" style="435" customWidth="1"/>
    <col min="2050" max="2050" width="5.69140625" style="435" customWidth="1"/>
    <col min="2051" max="2051" width="6" style="435" customWidth="1"/>
    <col min="2052" max="2052" width="38.69140625" style="435" customWidth="1"/>
    <col min="2053" max="2304" width="7" style="435"/>
    <col min="2305" max="2305" width="2.07421875" style="435" customWidth="1"/>
    <col min="2306" max="2306" width="5.69140625" style="435" customWidth="1"/>
    <col min="2307" max="2307" width="6" style="435" customWidth="1"/>
    <col min="2308" max="2308" width="38.69140625" style="435" customWidth="1"/>
    <col min="2309" max="2560" width="7" style="435"/>
    <col min="2561" max="2561" width="2.07421875" style="435" customWidth="1"/>
    <col min="2562" max="2562" width="5.69140625" style="435" customWidth="1"/>
    <col min="2563" max="2563" width="6" style="435" customWidth="1"/>
    <col min="2564" max="2564" width="38.69140625" style="435" customWidth="1"/>
    <col min="2565" max="2816" width="7" style="435"/>
    <col min="2817" max="2817" width="2.07421875" style="435" customWidth="1"/>
    <col min="2818" max="2818" width="5.69140625" style="435" customWidth="1"/>
    <col min="2819" max="2819" width="6" style="435" customWidth="1"/>
    <col min="2820" max="2820" width="38.69140625" style="435" customWidth="1"/>
    <col min="2821" max="3072" width="7" style="435"/>
    <col min="3073" max="3073" width="2.07421875" style="435" customWidth="1"/>
    <col min="3074" max="3074" width="5.69140625" style="435" customWidth="1"/>
    <col min="3075" max="3075" width="6" style="435" customWidth="1"/>
    <col min="3076" max="3076" width="38.69140625" style="435" customWidth="1"/>
    <col min="3077" max="3328" width="7" style="435"/>
    <col min="3329" max="3329" width="2.07421875" style="435" customWidth="1"/>
    <col min="3330" max="3330" width="5.69140625" style="435" customWidth="1"/>
    <col min="3331" max="3331" width="6" style="435" customWidth="1"/>
    <col min="3332" max="3332" width="38.69140625" style="435" customWidth="1"/>
    <col min="3333" max="3584" width="7" style="435"/>
    <col min="3585" max="3585" width="2.07421875" style="435" customWidth="1"/>
    <col min="3586" max="3586" width="5.69140625" style="435" customWidth="1"/>
    <col min="3587" max="3587" width="6" style="435" customWidth="1"/>
    <col min="3588" max="3588" width="38.69140625" style="435" customWidth="1"/>
    <col min="3589" max="3840" width="7" style="435"/>
    <col min="3841" max="3841" width="2.07421875" style="435" customWidth="1"/>
    <col min="3842" max="3842" width="5.69140625" style="435" customWidth="1"/>
    <col min="3843" max="3843" width="6" style="435" customWidth="1"/>
    <col min="3844" max="3844" width="38.69140625" style="435" customWidth="1"/>
    <col min="3845" max="4096" width="7" style="435"/>
    <col min="4097" max="4097" width="2.07421875" style="435" customWidth="1"/>
    <col min="4098" max="4098" width="5.69140625" style="435" customWidth="1"/>
    <col min="4099" max="4099" width="6" style="435" customWidth="1"/>
    <col min="4100" max="4100" width="38.69140625" style="435" customWidth="1"/>
    <col min="4101" max="4352" width="7" style="435"/>
    <col min="4353" max="4353" width="2.07421875" style="435" customWidth="1"/>
    <col min="4354" max="4354" width="5.69140625" style="435" customWidth="1"/>
    <col min="4355" max="4355" width="6" style="435" customWidth="1"/>
    <col min="4356" max="4356" width="38.69140625" style="435" customWidth="1"/>
    <col min="4357" max="4608" width="7" style="435"/>
    <col min="4609" max="4609" width="2.07421875" style="435" customWidth="1"/>
    <col min="4610" max="4610" width="5.69140625" style="435" customWidth="1"/>
    <col min="4611" max="4611" width="6" style="435" customWidth="1"/>
    <col min="4612" max="4612" width="38.69140625" style="435" customWidth="1"/>
    <col min="4613" max="4864" width="7" style="435"/>
    <col min="4865" max="4865" width="2.07421875" style="435" customWidth="1"/>
    <col min="4866" max="4866" width="5.69140625" style="435" customWidth="1"/>
    <col min="4867" max="4867" width="6" style="435" customWidth="1"/>
    <col min="4868" max="4868" width="38.69140625" style="435" customWidth="1"/>
    <col min="4869" max="5120" width="7" style="435"/>
    <col min="5121" max="5121" width="2.07421875" style="435" customWidth="1"/>
    <col min="5122" max="5122" width="5.69140625" style="435" customWidth="1"/>
    <col min="5123" max="5123" width="6" style="435" customWidth="1"/>
    <col min="5124" max="5124" width="38.69140625" style="435" customWidth="1"/>
    <col min="5125" max="5376" width="7" style="435"/>
    <col min="5377" max="5377" width="2.07421875" style="435" customWidth="1"/>
    <col min="5378" max="5378" width="5.69140625" style="435" customWidth="1"/>
    <col min="5379" max="5379" width="6" style="435" customWidth="1"/>
    <col min="5380" max="5380" width="38.69140625" style="435" customWidth="1"/>
    <col min="5381" max="5632" width="7" style="435"/>
    <col min="5633" max="5633" width="2.07421875" style="435" customWidth="1"/>
    <col min="5634" max="5634" width="5.69140625" style="435" customWidth="1"/>
    <col min="5635" max="5635" width="6" style="435" customWidth="1"/>
    <col min="5636" max="5636" width="38.69140625" style="435" customWidth="1"/>
    <col min="5637" max="5888" width="7" style="435"/>
    <col min="5889" max="5889" width="2.07421875" style="435" customWidth="1"/>
    <col min="5890" max="5890" width="5.69140625" style="435" customWidth="1"/>
    <col min="5891" max="5891" width="6" style="435" customWidth="1"/>
    <col min="5892" max="5892" width="38.69140625" style="435" customWidth="1"/>
    <col min="5893" max="6144" width="7" style="435"/>
    <col min="6145" max="6145" width="2.07421875" style="435" customWidth="1"/>
    <col min="6146" max="6146" width="5.69140625" style="435" customWidth="1"/>
    <col min="6147" max="6147" width="6" style="435" customWidth="1"/>
    <col min="6148" max="6148" width="38.69140625" style="435" customWidth="1"/>
    <col min="6149" max="6400" width="7" style="435"/>
    <col min="6401" max="6401" width="2.07421875" style="435" customWidth="1"/>
    <col min="6402" max="6402" width="5.69140625" style="435" customWidth="1"/>
    <col min="6403" max="6403" width="6" style="435" customWidth="1"/>
    <col min="6404" max="6404" width="38.69140625" style="435" customWidth="1"/>
    <col min="6405" max="6656" width="7" style="435"/>
    <col min="6657" max="6657" width="2.07421875" style="435" customWidth="1"/>
    <col min="6658" max="6658" width="5.69140625" style="435" customWidth="1"/>
    <col min="6659" max="6659" width="6" style="435" customWidth="1"/>
    <col min="6660" max="6660" width="38.69140625" style="435" customWidth="1"/>
    <col min="6661" max="6912" width="7" style="435"/>
    <col min="6913" max="6913" width="2.07421875" style="435" customWidth="1"/>
    <col min="6914" max="6914" width="5.69140625" style="435" customWidth="1"/>
    <col min="6915" max="6915" width="6" style="435" customWidth="1"/>
    <col min="6916" max="6916" width="38.69140625" style="435" customWidth="1"/>
    <col min="6917" max="7168" width="7" style="435"/>
    <col min="7169" max="7169" width="2.07421875" style="435" customWidth="1"/>
    <col min="7170" max="7170" width="5.69140625" style="435" customWidth="1"/>
    <col min="7171" max="7171" width="6" style="435" customWidth="1"/>
    <col min="7172" max="7172" width="38.69140625" style="435" customWidth="1"/>
    <col min="7173" max="7424" width="7" style="435"/>
    <col min="7425" max="7425" width="2.07421875" style="435" customWidth="1"/>
    <col min="7426" max="7426" width="5.69140625" style="435" customWidth="1"/>
    <col min="7427" max="7427" width="6" style="435" customWidth="1"/>
    <col min="7428" max="7428" width="38.69140625" style="435" customWidth="1"/>
    <col min="7429" max="7680" width="7" style="435"/>
    <col min="7681" max="7681" width="2.07421875" style="435" customWidth="1"/>
    <col min="7682" max="7682" width="5.69140625" style="435" customWidth="1"/>
    <col min="7683" max="7683" width="6" style="435" customWidth="1"/>
    <col min="7684" max="7684" width="38.69140625" style="435" customWidth="1"/>
    <col min="7685" max="7936" width="7" style="435"/>
    <col min="7937" max="7937" width="2.07421875" style="435" customWidth="1"/>
    <col min="7938" max="7938" width="5.69140625" style="435" customWidth="1"/>
    <col min="7939" max="7939" width="6" style="435" customWidth="1"/>
    <col min="7940" max="7940" width="38.69140625" style="435" customWidth="1"/>
    <col min="7941" max="8192" width="7" style="435"/>
    <col min="8193" max="8193" width="2.07421875" style="435" customWidth="1"/>
    <col min="8194" max="8194" width="5.69140625" style="435" customWidth="1"/>
    <col min="8195" max="8195" width="6" style="435" customWidth="1"/>
    <col min="8196" max="8196" width="38.69140625" style="435" customWidth="1"/>
    <col min="8197" max="8448" width="7" style="435"/>
    <col min="8449" max="8449" width="2.07421875" style="435" customWidth="1"/>
    <col min="8450" max="8450" width="5.69140625" style="435" customWidth="1"/>
    <col min="8451" max="8451" width="6" style="435" customWidth="1"/>
    <col min="8452" max="8452" width="38.69140625" style="435" customWidth="1"/>
    <col min="8453" max="8704" width="7" style="435"/>
    <col min="8705" max="8705" width="2.07421875" style="435" customWidth="1"/>
    <col min="8706" max="8706" width="5.69140625" style="435" customWidth="1"/>
    <col min="8707" max="8707" width="6" style="435" customWidth="1"/>
    <col min="8708" max="8708" width="38.69140625" style="435" customWidth="1"/>
    <col min="8709" max="8960" width="7" style="435"/>
    <col min="8961" max="8961" width="2.07421875" style="435" customWidth="1"/>
    <col min="8962" max="8962" width="5.69140625" style="435" customWidth="1"/>
    <col min="8963" max="8963" width="6" style="435" customWidth="1"/>
    <col min="8964" max="8964" width="38.69140625" style="435" customWidth="1"/>
    <col min="8965" max="9216" width="7" style="435"/>
    <col min="9217" max="9217" width="2.07421875" style="435" customWidth="1"/>
    <col min="9218" max="9218" width="5.69140625" style="435" customWidth="1"/>
    <col min="9219" max="9219" width="6" style="435" customWidth="1"/>
    <col min="9220" max="9220" width="38.69140625" style="435" customWidth="1"/>
    <col min="9221" max="9472" width="7" style="435"/>
    <col min="9473" max="9473" width="2.07421875" style="435" customWidth="1"/>
    <col min="9474" max="9474" width="5.69140625" style="435" customWidth="1"/>
    <col min="9475" max="9475" width="6" style="435" customWidth="1"/>
    <col min="9476" max="9476" width="38.69140625" style="435" customWidth="1"/>
    <col min="9477" max="9728" width="7" style="435"/>
    <col min="9729" max="9729" width="2.07421875" style="435" customWidth="1"/>
    <col min="9730" max="9730" width="5.69140625" style="435" customWidth="1"/>
    <col min="9731" max="9731" width="6" style="435" customWidth="1"/>
    <col min="9732" max="9732" width="38.69140625" style="435" customWidth="1"/>
    <col min="9733" max="9984" width="7" style="435"/>
    <col min="9985" max="9985" width="2.07421875" style="435" customWidth="1"/>
    <col min="9986" max="9986" width="5.69140625" style="435" customWidth="1"/>
    <col min="9987" max="9987" width="6" style="435" customWidth="1"/>
    <col min="9988" max="9988" width="38.69140625" style="435" customWidth="1"/>
    <col min="9989" max="10240" width="7" style="435"/>
    <col min="10241" max="10241" width="2.07421875" style="435" customWidth="1"/>
    <col min="10242" max="10242" width="5.69140625" style="435" customWidth="1"/>
    <col min="10243" max="10243" width="6" style="435" customWidth="1"/>
    <col min="10244" max="10244" width="38.69140625" style="435" customWidth="1"/>
    <col min="10245" max="10496" width="7" style="435"/>
    <col min="10497" max="10497" width="2.07421875" style="435" customWidth="1"/>
    <col min="10498" max="10498" width="5.69140625" style="435" customWidth="1"/>
    <col min="10499" max="10499" width="6" style="435" customWidth="1"/>
    <col min="10500" max="10500" width="38.69140625" style="435" customWidth="1"/>
    <col min="10501" max="10752" width="7" style="435"/>
    <col min="10753" max="10753" width="2.07421875" style="435" customWidth="1"/>
    <col min="10754" max="10754" width="5.69140625" style="435" customWidth="1"/>
    <col min="10755" max="10755" width="6" style="435" customWidth="1"/>
    <col min="10756" max="10756" width="38.69140625" style="435" customWidth="1"/>
    <col min="10757" max="11008" width="7" style="435"/>
    <col min="11009" max="11009" width="2.07421875" style="435" customWidth="1"/>
    <col min="11010" max="11010" width="5.69140625" style="435" customWidth="1"/>
    <col min="11011" max="11011" width="6" style="435" customWidth="1"/>
    <col min="11012" max="11012" width="38.69140625" style="435" customWidth="1"/>
    <col min="11013" max="11264" width="7" style="435"/>
    <col min="11265" max="11265" width="2.07421875" style="435" customWidth="1"/>
    <col min="11266" max="11266" width="5.69140625" style="435" customWidth="1"/>
    <col min="11267" max="11267" width="6" style="435" customWidth="1"/>
    <col min="11268" max="11268" width="38.69140625" style="435" customWidth="1"/>
    <col min="11269" max="11520" width="7" style="435"/>
    <col min="11521" max="11521" width="2.07421875" style="435" customWidth="1"/>
    <col min="11522" max="11522" width="5.69140625" style="435" customWidth="1"/>
    <col min="11523" max="11523" width="6" style="435" customWidth="1"/>
    <col min="11524" max="11524" width="38.69140625" style="435" customWidth="1"/>
    <col min="11525" max="11776" width="7" style="435"/>
    <col min="11777" max="11777" width="2.07421875" style="435" customWidth="1"/>
    <col min="11778" max="11778" width="5.69140625" style="435" customWidth="1"/>
    <col min="11779" max="11779" width="6" style="435" customWidth="1"/>
    <col min="11780" max="11780" width="38.69140625" style="435" customWidth="1"/>
    <col min="11781" max="12032" width="7" style="435"/>
    <col min="12033" max="12033" width="2.07421875" style="435" customWidth="1"/>
    <col min="12034" max="12034" width="5.69140625" style="435" customWidth="1"/>
    <col min="12035" max="12035" width="6" style="435" customWidth="1"/>
    <col min="12036" max="12036" width="38.69140625" style="435" customWidth="1"/>
    <col min="12037" max="12288" width="7" style="435"/>
    <col min="12289" max="12289" width="2.07421875" style="435" customWidth="1"/>
    <col min="12290" max="12290" width="5.69140625" style="435" customWidth="1"/>
    <col min="12291" max="12291" width="6" style="435" customWidth="1"/>
    <col min="12292" max="12292" width="38.69140625" style="435" customWidth="1"/>
    <col min="12293" max="12544" width="7" style="435"/>
    <col min="12545" max="12545" width="2.07421875" style="435" customWidth="1"/>
    <col min="12546" max="12546" width="5.69140625" style="435" customWidth="1"/>
    <col min="12547" max="12547" width="6" style="435" customWidth="1"/>
    <col min="12548" max="12548" width="38.69140625" style="435" customWidth="1"/>
    <col min="12549" max="12800" width="7" style="435"/>
    <col min="12801" max="12801" width="2.07421875" style="435" customWidth="1"/>
    <col min="12802" max="12802" width="5.69140625" style="435" customWidth="1"/>
    <col min="12803" max="12803" width="6" style="435" customWidth="1"/>
    <col min="12804" max="12804" width="38.69140625" style="435" customWidth="1"/>
    <col min="12805" max="13056" width="7" style="435"/>
    <col min="13057" max="13057" width="2.07421875" style="435" customWidth="1"/>
    <col min="13058" max="13058" width="5.69140625" style="435" customWidth="1"/>
    <col min="13059" max="13059" width="6" style="435" customWidth="1"/>
    <col min="13060" max="13060" width="38.69140625" style="435" customWidth="1"/>
    <col min="13061" max="13312" width="7" style="435"/>
    <col min="13313" max="13313" width="2.07421875" style="435" customWidth="1"/>
    <col min="13314" max="13314" width="5.69140625" style="435" customWidth="1"/>
    <col min="13315" max="13315" width="6" style="435" customWidth="1"/>
    <col min="13316" max="13316" width="38.69140625" style="435" customWidth="1"/>
    <col min="13317" max="13568" width="7" style="435"/>
    <col min="13569" max="13569" width="2.07421875" style="435" customWidth="1"/>
    <col min="13570" max="13570" width="5.69140625" style="435" customWidth="1"/>
    <col min="13571" max="13571" width="6" style="435" customWidth="1"/>
    <col min="13572" max="13572" width="38.69140625" style="435" customWidth="1"/>
    <col min="13573" max="13824" width="7" style="435"/>
    <col min="13825" max="13825" width="2.07421875" style="435" customWidth="1"/>
    <col min="13826" max="13826" width="5.69140625" style="435" customWidth="1"/>
    <col min="13827" max="13827" width="6" style="435" customWidth="1"/>
    <col min="13828" max="13828" width="38.69140625" style="435" customWidth="1"/>
    <col min="13829" max="14080" width="7" style="435"/>
    <col min="14081" max="14081" width="2.07421875" style="435" customWidth="1"/>
    <col min="14082" max="14082" width="5.69140625" style="435" customWidth="1"/>
    <col min="14083" max="14083" width="6" style="435" customWidth="1"/>
    <col min="14084" max="14084" width="38.69140625" style="435" customWidth="1"/>
    <col min="14085" max="14336" width="7" style="435"/>
    <col min="14337" max="14337" width="2.07421875" style="435" customWidth="1"/>
    <col min="14338" max="14338" width="5.69140625" style="435" customWidth="1"/>
    <col min="14339" max="14339" width="6" style="435" customWidth="1"/>
    <col min="14340" max="14340" width="38.69140625" style="435" customWidth="1"/>
    <col min="14341" max="14592" width="7" style="435"/>
    <col min="14593" max="14593" width="2.07421875" style="435" customWidth="1"/>
    <col min="14594" max="14594" width="5.69140625" style="435" customWidth="1"/>
    <col min="14595" max="14595" width="6" style="435" customWidth="1"/>
    <col min="14596" max="14596" width="38.69140625" style="435" customWidth="1"/>
    <col min="14597" max="14848" width="7" style="435"/>
    <col min="14849" max="14849" width="2.07421875" style="435" customWidth="1"/>
    <col min="14850" max="14850" width="5.69140625" style="435" customWidth="1"/>
    <col min="14851" max="14851" width="6" style="435" customWidth="1"/>
    <col min="14852" max="14852" width="38.69140625" style="435" customWidth="1"/>
    <col min="14853" max="15104" width="7" style="435"/>
    <col min="15105" max="15105" width="2.07421875" style="435" customWidth="1"/>
    <col min="15106" max="15106" width="5.69140625" style="435" customWidth="1"/>
    <col min="15107" max="15107" width="6" style="435" customWidth="1"/>
    <col min="15108" max="15108" width="38.69140625" style="435" customWidth="1"/>
    <col min="15109" max="15360" width="7" style="435"/>
    <col min="15361" max="15361" width="2.07421875" style="435" customWidth="1"/>
    <col min="15362" max="15362" width="5.69140625" style="435" customWidth="1"/>
    <col min="15363" max="15363" width="6" style="435" customWidth="1"/>
    <col min="15364" max="15364" width="38.69140625" style="435" customWidth="1"/>
    <col min="15365" max="15616" width="7" style="435"/>
    <col min="15617" max="15617" width="2.07421875" style="435" customWidth="1"/>
    <col min="15618" max="15618" width="5.69140625" style="435" customWidth="1"/>
    <col min="15619" max="15619" width="6" style="435" customWidth="1"/>
    <col min="15620" max="15620" width="38.69140625" style="435" customWidth="1"/>
    <col min="15621" max="15872" width="7" style="435"/>
    <col min="15873" max="15873" width="2.07421875" style="435" customWidth="1"/>
    <col min="15874" max="15874" width="5.69140625" style="435" customWidth="1"/>
    <col min="15875" max="15875" width="6" style="435" customWidth="1"/>
    <col min="15876" max="15876" width="38.69140625" style="435" customWidth="1"/>
    <col min="15877" max="16128" width="7" style="435"/>
    <col min="16129" max="16129" width="2.07421875" style="435" customWidth="1"/>
    <col min="16130" max="16130" width="5.69140625" style="435" customWidth="1"/>
    <col min="16131" max="16131" width="6" style="435" customWidth="1"/>
    <col min="16132" max="16132" width="38.69140625" style="435" customWidth="1"/>
    <col min="16133" max="16384" width="7" style="435"/>
  </cols>
  <sheetData>
    <row r="1" spans="1:16">
      <c r="A1" s="434"/>
    </row>
    <row r="2" spans="1:16">
      <c r="B2" s="436"/>
      <c r="C2" s="436"/>
      <c r="D2" s="436"/>
      <c r="E2" s="436"/>
      <c r="F2" s="436"/>
      <c r="G2" s="436"/>
      <c r="H2" s="436"/>
      <c r="I2" s="436"/>
      <c r="J2" s="436"/>
      <c r="K2" s="436"/>
      <c r="L2" s="436"/>
      <c r="M2" s="436"/>
      <c r="N2" s="436"/>
      <c r="O2" s="436"/>
      <c r="P2" s="436"/>
    </row>
    <row r="3" spans="1:16">
      <c r="B3" s="436"/>
      <c r="C3" s="436"/>
      <c r="D3" s="436"/>
      <c r="E3" s="436"/>
      <c r="F3" s="436"/>
      <c r="G3" s="436"/>
      <c r="H3" s="436"/>
      <c r="I3" s="436"/>
      <c r="J3" s="436"/>
      <c r="K3" s="436"/>
      <c r="L3" s="436"/>
      <c r="M3" s="436"/>
      <c r="N3" s="436"/>
      <c r="O3" s="436"/>
      <c r="P3" s="436"/>
    </row>
    <row r="4" spans="1:16">
      <c r="B4" s="436"/>
      <c r="C4" s="436"/>
      <c r="D4" s="436"/>
      <c r="E4" s="436"/>
      <c r="F4" s="436"/>
      <c r="G4" s="436"/>
      <c r="H4" s="436"/>
      <c r="I4" s="436"/>
      <c r="J4" s="436"/>
      <c r="K4" s="436"/>
      <c r="L4" s="436"/>
      <c r="M4" s="436"/>
      <c r="N4" s="436"/>
      <c r="O4" s="436"/>
      <c r="P4" s="436"/>
    </row>
    <row r="5" spans="1:16">
      <c r="B5" s="436"/>
      <c r="C5" s="436"/>
      <c r="D5" s="436"/>
      <c r="E5" s="436"/>
      <c r="F5" s="436"/>
      <c r="G5" s="436"/>
      <c r="H5" s="436"/>
      <c r="I5" s="436"/>
      <c r="J5" s="436"/>
      <c r="K5" s="436"/>
      <c r="L5" s="436"/>
      <c r="M5" s="436"/>
      <c r="N5" s="436"/>
      <c r="O5" s="436"/>
      <c r="P5" s="436"/>
    </row>
    <row r="6" spans="1:16">
      <c r="B6" s="436"/>
      <c r="C6" s="436"/>
      <c r="D6" s="436"/>
      <c r="E6" s="436"/>
      <c r="F6" s="436"/>
      <c r="G6" s="436"/>
      <c r="H6" s="436"/>
      <c r="I6" s="436"/>
      <c r="J6" s="436"/>
      <c r="K6" s="436"/>
      <c r="L6" s="436"/>
      <c r="M6" s="436"/>
      <c r="N6" s="436"/>
      <c r="O6" s="436"/>
      <c r="P6" s="436"/>
    </row>
    <row r="7" spans="1:16">
      <c r="B7" s="436"/>
      <c r="C7" s="436"/>
      <c r="D7" s="436"/>
      <c r="E7" s="436"/>
      <c r="F7" s="436"/>
      <c r="G7" s="436"/>
      <c r="H7" s="436"/>
      <c r="I7" s="436"/>
      <c r="J7" s="436"/>
      <c r="K7" s="436"/>
      <c r="L7" s="436"/>
      <c r="M7" s="436"/>
      <c r="N7" s="436"/>
      <c r="O7" s="436"/>
      <c r="P7" s="436"/>
    </row>
    <row r="8" spans="1:16">
      <c r="B8" s="436"/>
      <c r="C8" s="436"/>
      <c r="D8" s="436"/>
      <c r="E8" s="436"/>
      <c r="F8" s="436"/>
      <c r="G8" s="436"/>
      <c r="H8" s="436"/>
      <c r="I8" s="436"/>
      <c r="J8" s="436"/>
      <c r="K8" s="436"/>
      <c r="L8" s="436"/>
      <c r="M8" s="436"/>
      <c r="N8" s="436"/>
      <c r="O8" s="436"/>
      <c r="P8" s="436"/>
    </row>
    <row r="9" spans="1:16">
      <c r="B9" s="436"/>
      <c r="C9" s="436"/>
      <c r="D9" s="436"/>
      <c r="E9" s="436"/>
      <c r="F9" s="436"/>
      <c r="G9" s="436"/>
      <c r="H9" s="436"/>
      <c r="I9" s="436"/>
      <c r="J9" s="436"/>
      <c r="K9" s="436"/>
      <c r="L9" s="436"/>
      <c r="M9" s="436"/>
      <c r="N9" s="436"/>
      <c r="O9" s="436"/>
      <c r="P9" s="436"/>
    </row>
    <row r="10" spans="1:16">
      <c r="B10" s="436"/>
      <c r="C10" s="436"/>
      <c r="D10" s="436"/>
      <c r="E10" s="436"/>
      <c r="F10" s="436"/>
      <c r="G10" s="436"/>
      <c r="H10" s="436"/>
      <c r="I10" s="436"/>
      <c r="J10" s="436"/>
      <c r="K10" s="436"/>
      <c r="L10" s="436"/>
      <c r="M10" s="436"/>
      <c r="N10" s="436"/>
      <c r="O10" s="436"/>
      <c r="P10" s="436"/>
    </row>
    <row r="11" spans="1:16" ht="60.5">
      <c r="B11" s="437"/>
      <c r="C11" s="437" t="s">
        <v>67</v>
      </c>
      <c r="D11" s="437"/>
      <c r="E11" s="437"/>
      <c r="F11" s="437"/>
      <c r="G11" s="437"/>
      <c r="H11" s="437"/>
      <c r="I11" s="437"/>
      <c r="J11" s="437"/>
      <c r="K11" s="437"/>
      <c r="L11" s="437"/>
      <c r="M11" s="437"/>
      <c r="N11" s="437"/>
      <c r="O11" s="437"/>
      <c r="P11" s="437"/>
    </row>
    <row r="12" spans="1:16">
      <c r="B12" s="436"/>
      <c r="C12" s="436"/>
      <c r="D12" s="436"/>
      <c r="E12" s="436"/>
      <c r="F12" s="436"/>
      <c r="G12" s="436"/>
      <c r="H12" s="436"/>
      <c r="I12" s="436"/>
      <c r="J12" s="436"/>
      <c r="K12" s="436"/>
      <c r="L12" s="436"/>
      <c r="M12" s="436"/>
      <c r="N12" s="436"/>
      <c r="O12" s="436"/>
      <c r="P12" s="436"/>
    </row>
    <row r="13" spans="1:16">
      <c r="B13" s="436"/>
      <c r="C13" s="436"/>
      <c r="D13" s="436"/>
      <c r="E13" s="436"/>
      <c r="F13" s="436"/>
      <c r="G13" s="436"/>
      <c r="H13" s="436"/>
      <c r="I13" s="436"/>
      <c r="J13" s="436"/>
      <c r="K13" s="436"/>
      <c r="L13" s="436"/>
      <c r="M13" s="436"/>
      <c r="N13" s="436"/>
      <c r="O13" s="436"/>
      <c r="P13" s="436"/>
    </row>
    <row r="14" spans="1:16">
      <c r="B14" s="436"/>
      <c r="C14" s="436"/>
      <c r="D14" s="436"/>
      <c r="E14" s="436"/>
      <c r="F14" s="436"/>
      <c r="G14" s="436"/>
      <c r="H14" s="436"/>
      <c r="I14" s="436"/>
      <c r="J14" s="436"/>
      <c r="K14" s="436"/>
      <c r="L14" s="436"/>
      <c r="M14" s="436"/>
      <c r="N14" s="436"/>
      <c r="O14" s="436"/>
      <c r="P14" s="436"/>
    </row>
    <row r="15" spans="1:16">
      <c r="B15" s="436"/>
      <c r="C15" s="436"/>
      <c r="D15" s="436"/>
      <c r="E15" s="436"/>
      <c r="F15" s="436"/>
      <c r="G15" s="436"/>
      <c r="H15" s="436"/>
      <c r="I15" s="436"/>
      <c r="J15" s="436"/>
      <c r="K15" s="436"/>
      <c r="L15" s="436"/>
      <c r="M15" s="436"/>
      <c r="N15" s="436"/>
      <c r="O15" s="436"/>
      <c r="P15" s="436"/>
    </row>
    <row r="16" spans="1:16">
      <c r="B16" s="436"/>
      <c r="C16" s="436"/>
      <c r="D16" s="436"/>
      <c r="E16" s="436"/>
      <c r="F16" s="436"/>
      <c r="G16" s="436"/>
      <c r="H16" s="436"/>
      <c r="I16" s="436"/>
      <c r="J16" s="436"/>
      <c r="K16" s="436"/>
      <c r="L16" s="436"/>
      <c r="M16" s="436"/>
      <c r="N16" s="436"/>
      <c r="O16" s="436"/>
      <c r="P16" s="436"/>
    </row>
    <row r="17" spans="2:16">
      <c r="B17" s="436"/>
      <c r="C17" s="436"/>
      <c r="D17" s="436"/>
      <c r="E17" s="436"/>
      <c r="F17" s="436"/>
      <c r="G17" s="436"/>
      <c r="H17" s="436"/>
      <c r="I17" s="436"/>
      <c r="J17" s="436"/>
      <c r="K17" s="436"/>
      <c r="L17" s="436"/>
      <c r="M17" s="436"/>
      <c r="N17" s="436"/>
      <c r="O17" s="436"/>
      <c r="P17" s="436"/>
    </row>
    <row r="18" spans="2:16">
      <c r="B18" s="436"/>
      <c r="C18" s="436"/>
      <c r="D18" s="436"/>
      <c r="E18" s="436"/>
      <c r="F18" s="436"/>
      <c r="G18" s="436"/>
      <c r="H18" s="436"/>
      <c r="I18" s="436"/>
      <c r="J18" s="436"/>
      <c r="K18" s="436"/>
      <c r="L18" s="436"/>
      <c r="M18" s="436"/>
      <c r="N18" s="436"/>
      <c r="O18" s="436"/>
      <c r="P18" s="436"/>
    </row>
    <row r="19" spans="2:16">
      <c r="B19" s="436"/>
      <c r="C19" s="436"/>
      <c r="D19" s="436"/>
      <c r="E19" s="436"/>
      <c r="F19" s="436"/>
      <c r="G19" s="436"/>
      <c r="H19" s="436"/>
      <c r="I19" s="436"/>
      <c r="J19" s="436"/>
      <c r="K19" s="436"/>
      <c r="L19" s="436"/>
      <c r="M19" s="436"/>
      <c r="N19" s="436"/>
      <c r="O19" s="436"/>
      <c r="P19" s="436"/>
    </row>
    <row r="20" spans="2:16">
      <c r="B20" s="436"/>
      <c r="C20" s="436"/>
      <c r="D20" s="436"/>
      <c r="E20" s="436"/>
      <c r="F20" s="436"/>
      <c r="G20" s="436"/>
      <c r="H20" s="436"/>
      <c r="I20" s="436"/>
      <c r="J20" s="436"/>
      <c r="K20" s="436"/>
      <c r="L20" s="436"/>
      <c r="M20" s="436"/>
      <c r="N20" s="436"/>
      <c r="O20" s="436"/>
      <c r="P20" s="436"/>
    </row>
    <row r="21" spans="2:16">
      <c r="B21" s="436"/>
      <c r="C21" s="436"/>
      <c r="D21" s="436"/>
      <c r="E21" s="436"/>
      <c r="F21" s="436"/>
      <c r="G21" s="436"/>
      <c r="H21" s="436"/>
      <c r="I21" s="436"/>
      <c r="J21" s="436"/>
      <c r="K21" s="436"/>
      <c r="L21" s="436"/>
      <c r="M21" s="436"/>
      <c r="N21" s="436"/>
      <c r="O21" s="436"/>
      <c r="P21" s="436"/>
    </row>
    <row r="22" spans="2:16">
      <c r="B22" s="436"/>
      <c r="C22" s="436"/>
      <c r="D22" s="436"/>
      <c r="E22" s="436"/>
      <c r="F22" s="436"/>
      <c r="G22" s="436"/>
      <c r="H22" s="436"/>
      <c r="I22" s="436"/>
      <c r="J22" s="436"/>
      <c r="K22" s="436"/>
      <c r="L22" s="436"/>
      <c r="M22" s="436"/>
      <c r="N22" s="436"/>
      <c r="O22" s="436"/>
      <c r="P22" s="436"/>
    </row>
    <row r="23" spans="2:16">
      <c r="B23" s="436"/>
      <c r="C23" s="436"/>
      <c r="D23" s="436"/>
      <c r="E23" s="436"/>
      <c r="F23" s="436"/>
      <c r="G23" s="436"/>
      <c r="H23" s="436"/>
      <c r="I23" s="436"/>
      <c r="J23" s="436"/>
      <c r="K23" s="436"/>
      <c r="L23" s="436"/>
      <c r="M23" s="436"/>
      <c r="N23" s="436"/>
      <c r="O23" s="436"/>
      <c r="P23" s="436"/>
    </row>
    <row r="24" spans="2:16">
      <c r="B24" s="436"/>
      <c r="C24" s="436"/>
      <c r="D24" s="436"/>
      <c r="E24" s="436"/>
      <c r="F24" s="436"/>
      <c r="G24" s="436"/>
      <c r="H24" s="436"/>
      <c r="I24" s="436"/>
      <c r="J24" s="436"/>
      <c r="K24" s="436"/>
      <c r="L24" s="436"/>
      <c r="M24" s="436"/>
      <c r="N24" s="436"/>
      <c r="O24" s="436"/>
      <c r="P24" s="436"/>
    </row>
    <row r="25" spans="2:16">
      <c r="B25" s="436"/>
      <c r="C25" s="436"/>
      <c r="D25" s="436"/>
      <c r="E25" s="436"/>
      <c r="F25" s="436"/>
      <c r="G25" s="436"/>
      <c r="H25" s="436"/>
      <c r="I25" s="436"/>
      <c r="J25" s="436"/>
      <c r="K25" s="436"/>
      <c r="L25" s="436"/>
      <c r="M25" s="436"/>
      <c r="N25" s="436"/>
      <c r="O25" s="436"/>
      <c r="P25" s="436"/>
    </row>
    <row r="26" spans="2:16">
      <c r="B26" s="436"/>
      <c r="C26" s="436"/>
      <c r="D26" s="436"/>
      <c r="E26" s="436"/>
      <c r="F26" s="436"/>
      <c r="G26" s="436"/>
      <c r="H26" s="436"/>
      <c r="I26" s="436"/>
      <c r="J26" s="436"/>
      <c r="K26" s="436"/>
      <c r="L26" s="436"/>
      <c r="M26" s="436"/>
      <c r="N26" s="436"/>
      <c r="O26" s="436"/>
      <c r="P26" s="436"/>
    </row>
    <row r="27" spans="2:16">
      <c r="B27" s="436"/>
      <c r="C27" s="436"/>
      <c r="D27" s="436"/>
      <c r="E27" s="436"/>
      <c r="F27" s="436"/>
      <c r="G27" s="436"/>
      <c r="H27" s="436"/>
      <c r="I27" s="436"/>
      <c r="J27" s="436"/>
      <c r="K27" s="436"/>
      <c r="L27" s="436"/>
      <c r="M27" s="436"/>
      <c r="N27" s="436"/>
      <c r="O27" s="436"/>
      <c r="P27" s="436"/>
    </row>
    <row r="28" spans="2:16">
      <c r="B28" s="436"/>
      <c r="C28" s="436"/>
      <c r="D28" s="436"/>
      <c r="E28" s="436"/>
      <c r="F28" s="436"/>
      <c r="G28" s="436"/>
      <c r="H28" s="436"/>
      <c r="I28" s="436"/>
      <c r="J28" s="436"/>
      <c r="K28" s="436"/>
      <c r="L28" s="436"/>
      <c r="M28" s="436"/>
      <c r="N28" s="436"/>
      <c r="O28" s="436"/>
      <c r="P28" s="436"/>
    </row>
    <row r="29" spans="2:16">
      <c r="B29" s="436"/>
      <c r="C29" s="436"/>
      <c r="D29" s="436"/>
      <c r="E29" s="436"/>
      <c r="F29" s="436"/>
      <c r="G29" s="436"/>
      <c r="H29" s="436"/>
      <c r="I29" s="436"/>
      <c r="J29" s="436"/>
      <c r="K29" s="436"/>
      <c r="L29" s="436"/>
      <c r="M29" s="436"/>
      <c r="N29" s="436"/>
      <c r="O29" s="436"/>
      <c r="P29" s="436"/>
    </row>
    <row r="30" spans="2:16">
      <c r="B30" s="436"/>
      <c r="C30" s="436"/>
      <c r="D30" s="436"/>
      <c r="E30" s="436"/>
      <c r="F30" s="436"/>
      <c r="G30" s="436"/>
      <c r="H30" s="436"/>
      <c r="I30" s="436"/>
      <c r="J30" s="436"/>
      <c r="K30" s="436"/>
      <c r="L30" s="436"/>
      <c r="M30" s="436"/>
      <c r="N30" s="436"/>
      <c r="O30" s="436"/>
      <c r="P30" s="436"/>
    </row>
    <row r="31" spans="2:16">
      <c r="B31" s="436"/>
      <c r="C31" s="436"/>
      <c r="D31" s="436"/>
      <c r="E31" s="436"/>
      <c r="F31" s="436"/>
      <c r="G31" s="436"/>
      <c r="H31" s="436"/>
      <c r="I31" s="436"/>
      <c r="J31" s="436"/>
      <c r="K31" s="436"/>
      <c r="L31" s="436"/>
      <c r="M31" s="436"/>
      <c r="N31" s="436"/>
      <c r="O31" s="436"/>
      <c r="P31" s="436"/>
    </row>
    <row r="32" spans="2:16">
      <c r="B32" s="436"/>
      <c r="C32" s="436"/>
      <c r="D32" s="436"/>
      <c r="E32" s="436"/>
      <c r="F32" s="436"/>
      <c r="G32" s="436"/>
      <c r="H32" s="436"/>
      <c r="I32" s="436"/>
      <c r="J32" s="436"/>
      <c r="K32" s="436"/>
      <c r="L32" s="436"/>
      <c r="M32" s="436"/>
      <c r="N32" s="436"/>
      <c r="O32" s="436"/>
      <c r="P32" s="436"/>
    </row>
  </sheetData>
  <pageMargins left="0.70866141732283472" right="0.70866141732283472" top="0.74803149606299213" bottom="0.74803149606299213" header="0.31496062992125984" footer="0.31496062992125984"/>
  <pageSetup paperSize="9" scale="49" orientation="portrait" r:id="rId1"/>
  <headerFooter>
    <oddHeader>&amp;C&amp;F</oddHeader>
    <oddFooter>&amp;LThe Department for Transport&amp;R&amp;D</oddFooter>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
    <tabColor theme="9"/>
  </sheetPr>
  <dimension ref="A1:BQ118"/>
  <sheetViews>
    <sheetView showGridLines="0" zoomScale="80" zoomScaleNormal="80" workbookViewId="0">
      <selection activeCell="H83" sqref="H83"/>
    </sheetView>
  </sheetViews>
  <sheetFormatPr defaultColWidth="0" defaultRowHeight="15.5" zeroHeight="1"/>
  <cols>
    <col min="1" max="1" width="2.53515625" customWidth="1"/>
    <col min="2" max="2" width="3.07421875" style="41" customWidth="1"/>
    <col min="3" max="3" width="3.69140625" style="41" customWidth="1"/>
    <col min="4" max="4" width="48.07421875" style="138" customWidth="1"/>
    <col min="5" max="5" width="4" style="138" customWidth="1"/>
    <col min="6" max="6" width="28.69140625" style="196" customWidth="1"/>
    <col min="7" max="7" width="8.69140625" style="41" customWidth="1"/>
    <col min="8" max="8" width="55.23046875" style="292" customWidth="1"/>
    <col min="9" max="12" width="8.69140625" style="41" customWidth="1"/>
    <col min="13" max="14" width="10.69140625" style="41" customWidth="1"/>
    <col min="15" max="15" width="8.69140625" style="41" customWidth="1"/>
    <col min="16" max="16" width="8.69140625" style="41" hidden="1"/>
    <col min="17" max="69" width="10.69140625" style="41" hidden="1"/>
    <col min="16384" max="16384" width="4.07421875" customWidth="1"/>
  </cols>
  <sheetData>
    <row r="1" spans="1:14"/>
    <row r="2" spans="1:14" s="395" customFormat="1" ht="20">
      <c r="B2" s="394" t="s">
        <v>16302</v>
      </c>
      <c r="D2" s="396"/>
      <c r="E2" s="396"/>
      <c r="F2" s="397"/>
      <c r="H2" s="398"/>
    </row>
    <row r="3" spans="1:14">
      <c r="A3" s="41"/>
    </row>
    <row r="4" spans="1:14" ht="20">
      <c r="A4" s="41"/>
      <c r="B4" s="244" t="s">
        <v>16303</v>
      </c>
      <c r="I4" s="98" t="s">
        <v>16304</v>
      </c>
    </row>
    <row r="5" spans="1:14" ht="16" thickBot="1">
      <c r="A5" s="41"/>
      <c r="B5" s="110" t="s">
        <v>16305</v>
      </c>
      <c r="I5" s="98"/>
    </row>
    <row r="6" spans="1:14" ht="16" thickBot="1">
      <c r="A6" s="41"/>
      <c r="D6" s="138" t="s">
        <v>16306</v>
      </c>
      <c r="F6" s="297"/>
      <c r="I6" s="297"/>
      <c r="J6" s="98" t="s">
        <v>16305</v>
      </c>
    </row>
    <row r="7" spans="1:14" ht="16" thickBot="1">
      <c r="A7" s="41"/>
      <c r="D7" s="138" t="s">
        <v>16307</v>
      </c>
      <c r="F7" s="293"/>
      <c r="I7" s="369"/>
      <c r="J7" s="98" t="s">
        <v>16308</v>
      </c>
    </row>
    <row r="8" spans="1:14" ht="16" thickBot="1">
      <c r="A8" s="41"/>
      <c r="I8" s="513"/>
      <c r="J8" s="98" t="s">
        <v>16309</v>
      </c>
    </row>
    <row r="9" spans="1:14" ht="16" thickBot="1">
      <c r="A9" s="41"/>
      <c r="I9" s="382"/>
      <c r="J9" s="98" t="s">
        <v>16310</v>
      </c>
    </row>
    <row r="10" spans="1:14">
      <c r="A10" s="41"/>
      <c r="I10" s="98"/>
      <c r="J10" s="98"/>
    </row>
    <row r="11" spans="1:14">
      <c r="A11" s="41"/>
      <c r="B11" s="41" t="s">
        <v>16311</v>
      </c>
    </row>
    <row r="12" spans="1:14">
      <c r="A12" s="41"/>
      <c r="B12" s="41" t="s">
        <v>16312</v>
      </c>
    </row>
    <row r="13" spans="1:14">
      <c r="A13" s="41"/>
    </row>
    <row r="14" spans="1:14">
      <c r="A14" s="41"/>
      <c r="K14" s="98"/>
    </row>
    <row r="15" spans="1:14">
      <c r="A15" s="41"/>
      <c r="B15" s="98" t="s">
        <v>16313</v>
      </c>
      <c r="N15" s="98"/>
    </row>
    <row r="16" spans="1:14">
      <c r="A16" s="41"/>
      <c r="B16" s="98"/>
      <c r="D16" s="138" t="s">
        <v>16314</v>
      </c>
      <c r="F16" s="532">
        <v>2024</v>
      </c>
      <c r="H16" s="292" t="s">
        <v>16315</v>
      </c>
      <c r="N16" s="98"/>
    </row>
    <row r="17" spans="1:69">
      <c r="A17" s="41"/>
      <c r="D17" s="138" t="s">
        <v>16316</v>
      </c>
      <c r="F17" s="532"/>
    </row>
    <row r="18" spans="1:69">
      <c r="A18" s="41"/>
      <c r="D18" s="138" t="s">
        <v>16317</v>
      </c>
      <c r="F18" s="532"/>
    </row>
    <row r="19" spans="1:69">
      <c r="A19" s="41"/>
      <c r="D19" s="138" t="s">
        <v>16318</v>
      </c>
      <c r="E19" s="302"/>
      <c r="F19" s="532"/>
      <c r="G19" s="41" t="s">
        <v>16319</v>
      </c>
      <c r="H19" s="295" t="s">
        <v>16320</v>
      </c>
    </row>
    <row r="20" spans="1:69">
      <c r="A20" s="41"/>
      <c r="D20" s="138" t="s">
        <v>16321</v>
      </c>
      <c r="F20" s="533" t="s">
        <v>16322</v>
      </c>
      <c r="H20" s="295" t="s">
        <v>16323</v>
      </c>
    </row>
    <row r="21" spans="1:69" s="393" customFormat="1" ht="16" thickBot="1">
      <c r="A21" s="389"/>
      <c r="B21" s="389"/>
      <c r="C21" s="389"/>
      <c r="D21" s="390"/>
      <c r="E21" s="390"/>
      <c r="F21" s="391"/>
      <c r="G21" s="389"/>
      <c r="H21" s="392"/>
      <c r="I21" s="389"/>
      <c r="J21" s="389"/>
      <c r="K21" s="389"/>
      <c r="L21" s="389"/>
      <c r="M21" s="389"/>
      <c r="N21" s="389"/>
      <c r="O21" s="389"/>
      <c r="P21" s="389"/>
      <c r="Q21" s="389"/>
      <c r="R21" s="389"/>
      <c r="S21" s="389"/>
      <c r="T21" s="389"/>
      <c r="U21" s="389"/>
      <c r="V21" s="389"/>
      <c r="W21" s="389"/>
      <c r="X21" s="389"/>
      <c r="Y21" s="389"/>
      <c r="Z21" s="389"/>
      <c r="AA21" s="389"/>
      <c r="AB21" s="389"/>
      <c r="AC21" s="389"/>
      <c r="AD21" s="389"/>
      <c r="AE21" s="389"/>
      <c r="AF21" s="389"/>
      <c r="AG21" s="389"/>
      <c r="AH21" s="389"/>
      <c r="AI21" s="389"/>
      <c r="AJ21" s="389"/>
      <c r="AK21" s="389"/>
      <c r="AL21" s="389"/>
      <c r="AM21" s="389"/>
      <c r="AN21" s="389"/>
      <c r="AO21" s="389"/>
      <c r="AP21" s="389"/>
      <c r="AQ21" s="389"/>
      <c r="AR21" s="389"/>
      <c r="AS21" s="389"/>
      <c r="AT21" s="389"/>
      <c r="AU21" s="389"/>
      <c r="AV21" s="389"/>
      <c r="AW21" s="389"/>
      <c r="AX21" s="389"/>
      <c r="AY21" s="389"/>
      <c r="AZ21" s="389"/>
      <c r="BA21" s="389"/>
      <c r="BB21" s="389"/>
      <c r="BC21" s="389"/>
      <c r="BD21" s="389"/>
      <c r="BE21" s="389"/>
      <c r="BF21" s="389"/>
      <c r="BG21" s="389"/>
      <c r="BH21" s="389"/>
      <c r="BI21" s="389"/>
      <c r="BJ21" s="389"/>
      <c r="BK21" s="389"/>
      <c r="BL21" s="389"/>
      <c r="BM21" s="389"/>
      <c r="BN21" s="389"/>
      <c r="BO21" s="389"/>
      <c r="BP21" s="389"/>
      <c r="BQ21" s="389"/>
    </row>
    <row r="22" spans="1:69">
      <c r="A22" s="41"/>
      <c r="F22" s="294"/>
    </row>
    <row r="23" spans="1:69">
      <c r="A23" s="41"/>
      <c r="B23" s="98" t="s">
        <v>16324</v>
      </c>
      <c r="F23" s="294"/>
    </row>
    <row r="24" spans="1:69">
      <c r="A24" s="41"/>
      <c r="B24" s="98"/>
      <c r="C24" s="41" t="s">
        <v>16325</v>
      </c>
      <c r="F24" s="294"/>
    </row>
    <row r="25" spans="1:69">
      <c r="A25" s="41"/>
      <c r="B25" s="98"/>
      <c r="C25" s="295" t="s">
        <v>16326</v>
      </c>
      <c r="F25" s="294"/>
    </row>
    <row r="26" spans="1:69">
      <c r="A26" s="41"/>
      <c r="B26" s="98"/>
      <c r="C26" s="295" t="s">
        <v>16327</v>
      </c>
      <c r="F26" s="294"/>
    </row>
    <row r="27" spans="1:69">
      <c r="A27" s="41"/>
      <c r="B27" s="98"/>
      <c r="C27" s="295" t="s">
        <v>16328</v>
      </c>
      <c r="F27" s="294"/>
    </row>
    <row r="28" spans="1:69">
      <c r="A28" s="41"/>
      <c r="B28" s="98"/>
      <c r="C28" s="295" t="s">
        <v>16329</v>
      </c>
      <c r="F28" s="294"/>
    </row>
    <row r="29" spans="1:69" ht="16" thickBot="1">
      <c r="A29" s="41"/>
      <c r="B29" s="98"/>
      <c r="C29" s="295" t="s">
        <v>16330</v>
      </c>
      <c r="F29" s="294"/>
    </row>
    <row r="30" spans="1:69">
      <c r="A30" s="41"/>
      <c r="F30" s="294"/>
    </row>
    <row r="31" spans="1:69">
      <c r="A31" s="41"/>
      <c r="C31" s="98" t="s">
        <v>16331</v>
      </c>
      <c r="H31" s="296" t="s">
        <v>16332</v>
      </c>
    </row>
    <row r="32" spans="1:69" ht="16" thickBot="1">
      <c r="A32" s="41"/>
      <c r="C32" s="98" t="s">
        <v>16308</v>
      </c>
      <c r="H32" s="296"/>
    </row>
    <row r="33" spans="1:69">
      <c r="A33" s="41"/>
      <c r="D33" s="138" t="s">
        <v>16333</v>
      </c>
      <c r="F33" s="369"/>
      <c r="G33" s="41" t="s">
        <v>16334</v>
      </c>
      <c r="H33" s="298"/>
    </row>
    <row r="34" spans="1:69">
      <c r="A34" s="41"/>
      <c r="D34" s="138" t="s">
        <v>16335</v>
      </c>
      <c r="F34" s="370"/>
      <c r="G34" s="41" t="s">
        <v>16334</v>
      </c>
      <c r="H34" s="298"/>
    </row>
    <row r="35" spans="1:69" ht="16" thickBot="1">
      <c r="A35" s="41"/>
      <c r="D35" s="138" t="s">
        <v>16336</v>
      </c>
      <c r="F35" s="371">
        <v>0</v>
      </c>
      <c r="G35" s="41" t="s">
        <v>16337</v>
      </c>
      <c r="H35" s="298" t="s">
        <v>16338</v>
      </c>
    </row>
    <row r="36" spans="1:69" ht="16" thickBot="1">
      <c r="A36" s="41"/>
    </row>
    <row r="37" spans="1:69">
      <c r="A37" s="41"/>
      <c r="D37" s="138" t="s">
        <v>16339</v>
      </c>
      <c r="F37" s="372" t="s">
        <v>16340</v>
      </c>
      <c r="H37" s="298"/>
    </row>
    <row r="38" spans="1:69" ht="16" thickBot="1">
      <c r="A38" s="41"/>
      <c r="D38" s="138" t="s">
        <v>16341</v>
      </c>
      <c r="F38" s="373" t="s">
        <v>16340</v>
      </c>
      <c r="H38" s="298"/>
    </row>
    <row r="39" spans="1:69" ht="16" thickBot="1">
      <c r="A39" s="41"/>
      <c r="F39" s="232"/>
    </row>
    <row r="40" spans="1:69">
      <c r="A40" s="41"/>
      <c r="D40" s="138" t="s">
        <v>16342</v>
      </c>
      <c r="F40" s="372" t="s">
        <v>76</v>
      </c>
      <c r="H40" s="298"/>
    </row>
    <row r="41" spans="1:69" ht="16" thickBot="1">
      <c r="A41" s="41"/>
      <c r="D41" s="138" t="s">
        <v>16343</v>
      </c>
      <c r="F41" s="373" t="s">
        <v>76</v>
      </c>
      <c r="H41" s="298"/>
    </row>
    <row r="42" spans="1:69" ht="16" thickBot="1">
      <c r="A42" s="41"/>
    </row>
    <row r="43" spans="1:69" s="388" customFormat="1">
      <c r="A43" s="384"/>
      <c r="B43" s="384"/>
      <c r="C43" s="384"/>
      <c r="D43" s="385"/>
      <c r="E43" s="385"/>
      <c r="F43" s="386"/>
      <c r="G43" s="384"/>
      <c r="H43" s="387"/>
      <c r="I43" s="384"/>
      <c r="J43" s="384"/>
      <c r="K43" s="384"/>
      <c r="L43" s="384"/>
      <c r="M43" s="384"/>
      <c r="N43" s="384"/>
      <c r="O43" s="384"/>
      <c r="P43" s="384"/>
      <c r="Q43" s="384"/>
      <c r="R43" s="384"/>
      <c r="S43" s="384"/>
      <c r="T43" s="384"/>
      <c r="U43" s="384"/>
      <c r="V43" s="384"/>
      <c r="W43" s="384"/>
      <c r="X43" s="384"/>
      <c r="Y43" s="384"/>
      <c r="Z43" s="384"/>
      <c r="AA43" s="384"/>
      <c r="AB43" s="384"/>
      <c r="AC43" s="384"/>
      <c r="AD43" s="384"/>
      <c r="AE43" s="384"/>
      <c r="AF43" s="384"/>
      <c r="AG43" s="384"/>
      <c r="AH43" s="384"/>
      <c r="AI43" s="384"/>
      <c r="AJ43" s="384"/>
      <c r="AK43" s="384"/>
      <c r="AL43" s="384"/>
      <c r="AM43" s="384"/>
      <c r="AN43" s="384"/>
      <c r="AO43" s="384"/>
      <c r="AP43" s="384"/>
      <c r="AQ43" s="384"/>
      <c r="AR43" s="384"/>
      <c r="AS43" s="384"/>
      <c r="AT43" s="384"/>
      <c r="AU43" s="384"/>
      <c r="AV43" s="384"/>
      <c r="AW43" s="384"/>
      <c r="AX43" s="384"/>
      <c r="AY43" s="384"/>
      <c r="AZ43" s="384"/>
      <c r="BA43" s="384"/>
      <c r="BB43" s="384"/>
      <c r="BC43" s="384"/>
      <c r="BD43" s="384"/>
      <c r="BE43" s="384"/>
      <c r="BF43" s="384"/>
      <c r="BG43" s="384"/>
      <c r="BH43" s="384"/>
      <c r="BI43" s="384"/>
      <c r="BJ43" s="384"/>
      <c r="BK43" s="384"/>
      <c r="BL43" s="384"/>
      <c r="BM43" s="384"/>
      <c r="BN43" s="384"/>
      <c r="BO43" s="384"/>
      <c r="BP43" s="384"/>
      <c r="BQ43" s="384"/>
    </row>
    <row r="44" spans="1:69">
      <c r="A44" s="41"/>
      <c r="C44" s="98" t="s">
        <v>16344</v>
      </c>
    </row>
    <row r="45" spans="1:69" ht="16" thickBot="1">
      <c r="A45" s="41"/>
      <c r="C45" s="98" t="s">
        <v>16309</v>
      </c>
    </row>
    <row r="46" spans="1:69">
      <c r="A46" s="41"/>
      <c r="D46" s="138" t="s">
        <v>16333</v>
      </c>
      <c r="F46" s="514"/>
      <c r="G46" s="41" t="s">
        <v>16334</v>
      </c>
      <c r="H46" s="298"/>
    </row>
    <row r="47" spans="1:69">
      <c r="A47" s="41"/>
      <c r="D47" s="138" t="s">
        <v>16335</v>
      </c>
      <c r="F47" s="515"/>
      <c r="G47" s="41" t="s">
        <v>16334</v>
      </c>
      <c r="H47" s="298"/>
    </row>
    <row r="48" spans="1:69" ht="16" thickBot="1">
      <c r="A48" s="41"/>
      <c r="D48" s="138" t="s">
        <v>16345</v>
      </c>
      <c r="F48" s="516"/>
      <c r="G48" s="41" t="s">
        <v>16346</v>
      </c>
      <c r="H48" s="298" t="s">
        <v>16338</v>
      </c>
    </row>
    <row r="49" spans="1:69">
      <c r="A49" s="41"/>
      <c r="B49" s="299"/>
      <c r="G49" s="101"/>
      <c r="I49" s="101"/>
      <c r="J49" s="299"/>
      <c r="K49" s="101"/>
      <c r="L49" s="101"/>
      <c r="O49" s="101"/>
      <c r="P49" s="101"/>
      <c r="Q49" s="299"/>
      <c r="R49" s="101"/>
      <c r="S49" s="101"/>
      <c r="T49" s="101"/>
      <c r="U49" s="101"/>
      <c r="V49" s="299"/>
      <c r="W49" s="101"/>
      <c r="X49" s="101"/>
      <c r="Y49" s="299"/>
      <c r="Z49" s="101"/>
      <c r="AA49" s="101"/>
      <c r="AB49" s="101"/>
      <c r="AC49" s="101"/>
      <c r="AD49" s="299"/>
      <c r="AE49" s="101"/>
      <c r="AF49" s="101"/>
      <c r="AG49" s="299"/>
      <c r="AH49" s="101"/>
      <c r="AI49" s="101"/>
      <c r="AJ49" s="101"/>
      <c r="AK49" s="101"/>
      <c r="AL49" s="299"/>
      <c r="AM49" s="101"/>
      <c r="AN49" s="101"/>
      <c r="AO49" s="299"/>
      <c r="AP49" s="101"/>
      <c r="AQ49" s="101"/>
      <c r="AR49" s="101"/>
      <c r="AS49" s="101"/>
      <c r="AT49" s="299"/>
      <c r="AU49" s="101"/>
      <c r="AV49" s="101"/>
      <c r="AW49" s="299"/>
      <c r="AX49" s="101"/>
      <c r="AY49" s="101"/>
      <c r="AZ49" s="101"/>
      <c r="BA49" s="101"/>
      <c r="BB49" s="299"/>
      <c r="BC49" s="101"/>
      <c r="BD49" s="101"/>
      <c r="BE49" s="299"/>
      <c r="BF49" s="101"/>
      <c r="BG49" s="101"/>
      <c r="BH49" s="101"/>
      <c r="BI49" s="101"/>
      <c r="BJ49" s="299"/>
      <c r="BK49" s="101"/>
      <c r="BL49" s="101"/>
      <c r="BM49" s="299"/>
      <c r="BN49" s="101"/>
      <c r="BO49" s="101"/>
      <c r="BP49" s="101"/>
      <c r="BQ49" s="101"/>
    </row>
    <row r="50" spans="1:69" ht="16" thickBot="1">
      <c r="A50" s="41"/>
      <c r="B50" s="237"/>
      <c r="C50" s="98" t="s">
        <v>16347</v>
      </c>
      <c r="D50" s="300"/>
      <c r="E50" s="300"/>
      <c r="F50" s="232"/>
      <c r="G50" s="101"/>
      <c r="I50" s="101"/>
      <c r="J50" s="237"/>
      <c r="K50" s="101"/>
      <c r="L50" s="101"/>
      <c r="O50" s="101"/>
      <c r="P50" s="101"/>
      <c r="Q50" s="237"/>
      <c r="R50" s="101"/>
      <c r="S50" s="101"/>
      <c r="T50" s="101"/>
      <c r="U50" s="101"/>
      <c r="V50" s="237"/>
      <c r="W50" s="101"/>
      <c r="X50" s="101"/>
      <c r="Y50" s="237"/>
      <c r="Z50" s="101"/>
      <c r="AA50" s="101"/>
      <c r="AB50" s="101"/>
      <c r="AC50" s="101"/>
      <c r="AD50" s="237"/>
      <c r="AE50" s="101"/>
      <c r="AF50" s="101"/>
      <c r="AG50" s="237"/>
      <c r="AH50" s="101"/>
      <c r="AI50" s="101"/>
      <c r="AJ50" s="101"/>
      <c r="AK50" s="101"/>
      <c r="AL50" s="237"/>
      <c r="AM50" s="101"/>
      <c r="AN50" s="101"/>
      <c r="AO50" s="237"/>
      <c r="AP50" s="101"/>
      <c r="AQ50" s="101"/>
      <c r="AR50" s="101"/>
      <c r="AS50" s="101"/>
      <c r="AT50" s="237"/>
      <c r="AU50" s="101"/>
      <c r="AV50" s="101"/>
      <c r="AW50" s="237"/>
      <c r="AX50" s="101"/>
      <c r="AY50" s="101"/>
      <c r="AZ50" s="101"/>
      <c r="BA50" s="101"/>
      <c r="BB50" s="237"/>
      <c r="BC50" s="101"/>
      <c r="BD50" s="101"/>
      <c r="BE50" s="237"/>
      <c r="BF50" s="101"/>
      <c r="BG50" s="101"/>
      <c r="BH50" s="101"/>
      <c r="BI50" s="101"/>
      <c r="BJ50" s="237"/>
      <c r="BK50" s="101"/>
      <c r="BL50" s="101"/>
      <c r="BM50" s="237"/>
      <c r="BN50" s="101"/>
      <c r="BO50" s="101"/>
      <c r="BP50" s="101"/>
      <c r="BQ50" s="101"/>
    </row>
    <row r="51" spans="1:69" ht="16" thickBot="1">
      <c r="A51" s="41"/>
      <c r="B51" s="237"/>
      <c r="D51" s="138" t="s">
        <v>16348</v>
      </c>
      <c r="E51" s="301"/>
      <c r="F51" s="517"/>
      <c r="G51" s="101"/>
      <c r="H51" s="298"/>
      <c r="I51" s="101"/>
      <c r="J51" s="237"/>
      <c r="K51" s="101"/>
      <c r="L51" s="101"/>
      <c r="O51" s="101"/>
      <c r="P51" s="101"/>
      <c r="Q51" s="237"/>
      <c r="R51" s="101"/>
      <c r="S51" s="101"/>
      <c r="T51" s="101"/>
      <c r="U51" s="101"/>
      <c r="V51" s="237"/>
      <c r="W51" s="101"/>
      <c r="X51" s="101"/>
      <c r="Y51" s="237"/>
      <c r="Z51" s="101"/>
      <c r="AA51" s="101"/>
      <c r="AB51" s="101"/>
      <c r="AC51" s="101"/>
      <c r="AD51" s="237"/>
      <c r="AE51" s="101"/>
      <c r="AF51" s="101"/>
      <c r="AG51" s="237"/>
      <c r="AH51" s="101"/>
      <c r="AI51" s="101"/>
      <c r="AJ51" s="101"/>
      <c r="AK51" s="101"/>
      <c r="AL51" s="237"/>
      <c r="AM51" s="101"/>
      <c r="AN51" s="101"/>
      <c r="AO51" s="237"/>
      <c r="AP51" s="101"/>
      <c r="AQ51" s="101"/>
      <c r="AR51" s="101"/>
      <c r="AS51" s="101"/>
      <c r="AT51" s="237"/>
      <c r="AU51" s="101"/>
      <c r="AV51" s="101"/>
      <c r="AW51" s="237"/>
      <c r="AX51" s="101"/>
      <c r="AY51" s="101"/>
      <c r="AZ51" s="101"/>
      <c r="BA51" s="101"/>
      <c r="BB51" s="237"/>
      <c r="BC51" s="101"/>
      <c r="BD51" s="101"/>
      <c r="BE51" s="237"/>
      <c r="BF51" s="101"/>
      <c r="BG51" s="101"/>
      <c r="BH51" s="101"/>
      <c r="BI51" s="101"/>
      <c r="BJ51" s="237"/>
      <c r="BK51" s="101"/>
      <c r="BL51" s="101"/>
      <c r="BM51" s="237"/>
      <c r="BN51" s="101"/>
      <c r="BO51" s="101"/>
      <c r="BP51" s="101"/>
      <c r="BQ51" s="101"/>
    </row>
    <row r="52" spans="1:69" ht="16" thickBot="1">
      <c r="A52" s="41"/>
      <c r="B52" s="237"/>
      <c r="D52" s="138" t="s">
        <v>16349</v>
      </c>
      <c r="E52" s="301"/>
      <c r="F52" s="517"/>
      <c r="G52" s="101"/>
      <c r="H52" s="298"/>
      <c r="I52" s="101"/>
      <c r="J52" s="237"/>
      <c r="K52" s="101"/>
      <c r="L52" s="101"/>
      <c r="O52" s="101"/>
      <c r="P52" s="101"/>
      <c r="Q52" s="237"/>
      <c r="R52" s="101"/>
      <c r="S52" s="101"/>
      <c r="T52" s="101"/>
      <c r="U52" s="101"/>
      <c r="V52" s="237"/>
      <c r="W52" s="101"/>
      <c r="X52" s="101"/>
      <c r="Y52" s="237"/>
      <c r="Z52" s="101"/>
      <c r="AA52" s="101"/>
      <c r="AB52" s="101"/>
      <c r="AC52" s="101"/>
      <c r="AD52" s="237"/>
      <c r="AE52" s="101"/>
      <c r="AF52" s="101"/>
      <c r="AG52" s="237"/>
      <c r="AH52" s="101"/>
      <c r="AI52" s="101"/>
      <c r="AJ52" s="101"/>
      <c r="AK52" s="101"/>
      <c r="AL52" s="237"/>
      <c r="AM52" s="101"/>
      <c r="AN52" s="101"/>
      <c r="AO52" s="237"/>
      <c r="AP52" s="101"/>
      <c r="AQ52" s="101"/>
      <c r="AR52" s="101"/>
      <c r="AS52" s="101"/>
      <c r="AT52" s="237"/>
      <c r="AU52" s="101"/>
      <c r="AV52" s="101"/>
      <c r="AW52" s="237"/>
      <c r="AX52" s="101"/>
      <c r="AY52" s="101"/>
      <c r="AZ52" s="101"/>
      <c r="BA52" s="101"/>
      <c r="BB52" s="237"/>
      <c r="BC52" s="101"/>
      <c r="BD52" s="101"/>
      <c r="BE52" s="237"/>
      <c r="BF52" s="101"/>
      <c r="BG52" s="101"/>
      <c r="BH52" s="101"/>
      <c r="BI52" s="101"/>
      <c r="BJ52" s="237"/>
      <c r="BK52" s="101"/>
      <c r="BL52" s="101"/>
      <c r="BM52" s="237"/>
      <c r="BN52" s="101"/>
      <c r="BO52" s="101"/>
      <c r="BP52" s="101"/>
      <c r="BQ52" s="101"/>
    </row>
    <row r="53" spans="1:69" ht="16" thickBot="1">
      <c r="A53" s="41"/>
      <c r="B53" s="237"/>
      <c r="D53" s="138" t="s">
        <v>16350</v>
      </c>
      <c r="E53" s="301"/>
      <c r="F53" s="517"/>
      <c r="G53" s="101"/>
      <c r="H53" s="298"/>
      <c r="I53" s="101"/>
      <c r="J53" s="237"/>
      <c r="K53" s="101"/>
      <c r="L53" s="101"/>
      <c r="O53" s="101"/>
      <c r="P53" s="101"/>
      <c r="Q53" s="237"/>
      <c r="R53" s="101"/>
      <c r="S53" s="101"/>
      <c r="T53" s="101"/>
      <c r="U53" s="101"/>
      <c r="V53" s="237"/>
      <c r="W53" s="101"/>
      <c r="X53" s="101"/>
      <c r="Y53" s="237"/>
      <c r="Z53" s="101"/>
      <c r="AA53" s="101"/>
      <c r="AB53" s="101"/>
      <c r="AC53" s="101"/>
      <c r="AD53" s="237"/>
      <c r="AE53" s="101"/>
      <c r="AF53" s="101"/>
      <c r="AG53" s="237"/>
      <c r="AH53" s="101"/>
      <c r="AI53" s="101"/>
      <c r="AJ53" s="101"/>
      <c r="AK53" s="101"/>
      <c r="AL53" s="237"/>
      <c r="AM53" s="101"/>
      <c r="AN53" s="101"/>
      <c r="AO53" s="237"/>
      <c r="AP53" s="101"/>
      <c r="AQ53" s="101"/>
      <c r="AR53" s="101"/>
      <c r="AS53" s="101"/>
      <c r="AT53" s="237"/>
      <c r="AU53" s="101"/>
      <c r="AV53" s="101"/>
      <c r="AW53" s="237"/>
      <c r="AX53" s="101"/>
      <c r="AY53" s="101"/>
      <c r="AZ53" s="101"/>
      <c r="BA53" s="101"/>
      <c r="BB53" s="237"/>
      <c r="BC53" s="101"/>
      <c r="BD53" s="101"/>
      <c r="BE53" s="237"/>
      <c r="BF53" s="101"/>
      <c r="BG53" s="101"/>
      <c r="BH53" s="101"/>
      <c r="BI53" s="101"/>
      <c r="BJ53" s="237"/>
      <c r="BK53" s="101"/>
      <c r="BL53" s="101"/>
      <c r="BM53" s="237"/>
      <c r="BN53" s="101"/>
      <c r="BO53" s="101"/>
      <c r="BP53" s="101"/>
      <c r="BQ53" s="101"/>
    </row>
    <row r="54" spans="1:69" ht="16" thickBot="1">
      <c r="A54" s="41"/>
      <c r="B54" s="237"/>
      <c r="D54" s="138" t="s">
        <v>16351</v>
      </c>
      <c r="E54" s="301"/>
      <c r="F54" s="517"/>
      <c r="G54" s="101"/>
      <c r="H54" s="298"/>
      <c r="I54" s="101"/>
      <c r="J54" s="237"/>
      <c r="K54" s="101"/>
      <c r="L54" s="101"/>
      <c r="O54" s="101"/>
      <c r="P54" s="101"/>
      <c r="Q54" s="237"/>
      <c r="R54" s="101"/>
      <c r="S54" s="101"/>
      <c r="T54" s="101"/>
      <c r="U54" s="101"/>
      <c r="V54" s="237"/>
      <c r="W54" s="101"/>
      <c r="X54" s="101"/>
      <c r="Y54" s="237"/>
      <c r="Z54" s="101"/>
      <c r="AA54" s="101"/>
      <c r="AB54" s="101"/>
      <c r="AC54" s="101"/>
      <c r="AD54" s="237"/>
      <c r="AE54" s="101"/>
      <c r="AF54" s="101"/>
      <c r="AG54" s="237"/>
      <c r="AH54" s="101"/>
      <c r="AI54" s="101"/>
      <c r="AJ54" s="101"/>
      <c r="AK54" s="101"/>
      <c r="AL54" s="237"/>
      <c r="AM54" s="101"/>
      <c r="AN54" s="101"/>
      <c r="AO54" s="237"/>
      <c r="AP54" s="101"/>
      <c r="AQ54" s="101"/>
      <c r="AR54" s="101"/>
      <c r="AS54" s="101"/>
      <c r="AT54" s="237"/>
      <c r="AU54" s="101"/>
      <c r="AV54" s="101"/>
      <c r="AW54" s="237"/>
      <c r="AX54" s="101"/>
      <c r="AY54" s="101"/>
      <c r="AZ54" s="101"/>
      <c r="BA54" s="101"/>
      <c r="BB54" s="237"/>
      <c r="BC54" s="101"/>
      <c r="BD54" s="101"/>
      <c r="BE54" s="237"/>
      <c r="BF54" s="101"/>
      <c r="BG54" s="101"/>
      <c r="BH54" s="101"/>
      <c r="BI54" s="101"/>
      <c r="BJ54" s="237"/>
      <c r="BK54" s="101"/>
      <c r="BL54" s="101"/>
      <c r="BM54" s="237"/>
      <c r="BN54" s="101"/>
      <c r="BO54" s="101"/>
      <c r="BP54" s="101"/>
      <c r="BQ54" s="101"/>
    </row>
    <row r="55" spans="1:69" ht="16" thickBot="1">
      <c r="A55" s="41"/>
      <c r="B55" s="237"/>
      <c r="D55" s="138" t="s">
        <v>16352</v>
      </c>
      <c r="E55" s="301"/>
      <c r="F55" s="517"/>
      <c r="G55" s="101"/>
      <c r="H55" s="298"/>
      <c r="I55" s="101"/>
      <c r="J55" s="237"/>
      <c r="K55" s="101"/>
      <c r="L55" s="101"/>
      <c r="O55" s="101"/>
      <c r="P55" s="101"/>
      <c r="Q55" s="237"/>
      <c r="R55" s="101"/>
      <c r="S55" s="101"/>
      <c r="T55" s="101"/>
      <c r="U55" s="101"/>
      <c r="V55" s="237"/>
      <c r="W55" s="101"/>
      <c r="X55" s="101"/>
      <c r="Y55" s="237"/>
      <c r="Z55" s="101"/>
      <c r="AA55" s="101"/>
      <c r="AB55" s="101"/>
      <c r="AC55" s="101"/>
      <c r="AD55" s="237"/>
      <c r="AE55" s="101"/>
      <c r="AF55" s="101"/>
      <c r="AG55" s="237"/>
      <c r="AH55" s="101"/>
      <c r="AI55" s="101"/>
      <c r="AJ55" s="101"/>
      <c r="AK55" s="101"/>
      <c r="AL55" s="237"/>
      <c r="AM55" s="101"/>
      <c r="AN55" s="101"/>
      <c r="AO55" s="237"/>
      <c r="AP55" s="101"/>
      <c r="AQ55" s="101"/>
      <c r="AR55" s="101"/>
      <c r="AS55" s="101"/>
      <c r="AT55" s="237"/>
      <c r="AU55" s="101"/>
      <c r="AV55" s="101"/>
      <c r="AW55" s="237"/>
      <c r="AX55" s="101"/>
      <c r="AY55" s="101"/>
      <c r="AZ55" s="101"/>
      <c r="BA55" s="101"/>
      <c r="BB55" s="237"/>
      <c r="BC55" s="101"/>
      <c r="BD55" s="101"/>
      <c r="BE55" s="237"/>
      <c r="BF55" s="101"/>
      <c r="BG55" s="101"/>
      <c r="BH55" s="101"/>
      <c r="BI55" s="101"/>
      <c r="BJ55" s="237"/>
      <c r="BK55" s="101"/>
      <c r="BL55" s="101"/>
      <c r="BM55" s="237"/>
      <c r="BN55" s="101"/>
      <c r="BO55" s="101"/>
      <c r="BP55" s="101"/>
      <c r="BQ55" s="101"/>
    </row>
    <row r="56" spans="1:69" ht="16" thickBot="1">
      <c r="A56" s="41"/>
      <c r="B56" s="237"/>
      <c r="D56" s="138" t="s">
        <v>16353</v>
      </c>
      <c r="E56" s="301"/>
      <c r="F56" s="517"/>
      <c r="G56" s="101"/>
      <c r="H56" s="298"/>
      <c r="I56" s="101"/>
      <c r="J56" s="237"/>
      <c r="K56" s="101"/>
      <c r="L56" s="101"/>
      <c r="O56" s="101"/>
      <c r="P56" s="101"/>
      <c r="Q56" s="237"/>
      <c r="R56" s="101"/>
      <c r="S56" s="101"/>
      <c r="T56" s="101"/>
      <c r="U56" s="101"/>
      <c r="V56" s="237"/>
      <c r="W56" s="101"/>
      <c r="X56" s="101"/>
      <c r="Y56" s="237"/>
      <c r="Z56" s="101"/>
      <c r="AA56" s="101"/>
      <c r="AB56" s="101"/>
      <c r="AC56" s="101"/>
      <c r="AD56" s="237"/>
      <c r="AE56" s="101"/>
      <c r="AF56" s="101"/>
      <c r="AG56" s="237"/>
      <c r="AH56" s="101"/>
      <c r="AI56" s="101"/>
      <c r="AJ56" s="101"/>
      <c r="AK56" s="101"/>
      <c r="AL56" s="237"/>
      <c r="AM56" s="101"/>
      <c r="AN56" s="101"/>
      <c r="AO56" s="237"/>
      <c r="AP56" s="101"/>
      <c r="AQ56" s="101"/>
      <c r="AR56" s="101"/>
      <c r="AS56" s="101"/>
      <c r="AT56" s="237"/>
      <c r="AU56" s="101"/>
      <c r="AV56" s="101"/>
      <c r="AW56" s="237"/>
      <c r="AX56" s="101"/>
      <c r="AY56" s="101"/>
      <c r="AZ56" s="101"/>
      <c r="BA56" s="101"/>
      <c r="BB56" s="237"/>
      <c r="BC56" s="101"/>
      <c r="BD56" s="101"/>
      <c r="BE56" s="237"/>
      <c r="BF56" s="101"/>
      <c r="BG56" s="101"/>
      <c r="BH56" s="101"/>
      <c r="BI56" s="101"/>
      <c r="BJ56" s="237"/>
      <c r="BK56" s="101"/>
      <c r="BL56" s="101"/>
      <c r="BM56" s="237"/>
      <c r="BN56" s="101"/>
      <c r="BO56" s="101"/>
      <c r="BP56" s="101"/>
      <c r="BQ56" s="101"/>
    </row>
    <row r="57" spans="1:69">
      <c r="A57" s="41"/>
      <c r="D57" s="138" t="s">
        <v>16354</v>
      </c>
      <c r="E57" s="301"/>
      <c r="F57" s="517"/>
      <c r="H57" s="298"/>
    </row>
    <row r="58" spans="1:69">
      <c r="A58" s="41"/>
      <c r="G58" s="101"/>
    </row>
    <row r="59" spans="1:69" ht="16" thickBot="1">
      <c r="A59" s="41"/>
      <c r="C59" s="98" t="s">
        <v>16355</v>
      </c>
      <c r="D59" s="300"/>
      <c r="E59" s="300"/>
      <c r="F59" s="232"/>
      <c r="G59" s="101"/>
    </row>
    <row r="60" spans="1:69">
      <c r="A60" s="41"/>
      <c r="D60" s="460" t="s">
        <v>16348</v>
      </c>
      <c r="E60" s="301"/>
      <c r="F60" s="517"/>
      <c r="G60" s="101"/>
      <c r="H60" s="298"/>
    </row>
    <row r="61" spans="1:69">
      <c r="A61" s="41"/>
      <c r="D61" s="460" t="s">
        <v>16349</v>
      </c>
      <c r="E61" s="301"/>
      <c r="F61" s="518"/>
      <c r="G61" s="101"/>
      <c r="H61" s="298"/>
    </row>
    <row r="62" spans="1:69">
      <c r="A62" s="41"/>
      <c r="D62" s="460" t="s">
        <v>16350</v>
      </c>
      <c r="E62" s="301"/>
      <c r="F62" s="518"/>
      <c r="G62" s="101"/>
      <c r="H62" s="298"/>
    </row>
    <row r="63" spans="1:69">
      <c r="A63" s="41"/>
      <c r="D63" s="460" t="s">
        <v>16351</v>
      </c>
      <c r="E63" s="301"/>
      <c r="F63" s="518"/>
      <c r="G63" s="101"/>
      <c r="H63" s="298"/>
    </row>
    <row r="64" spans="1:69">
      <c r="A64" s="41"/>
      <c r="D64" s="460" t="s">
        <v>16352</v>
      </c>
      <c r="E64" s="301"/>
      <c r="F64" s="518"/>
      <c r="G64" s="101"/>
      <c r="H64" s="298"/>
    </row>
    <row r="65" spans="1:69">
      <c r="A65" s="41"/>
      <c r="D65" s="460" t="s">
        <v>16353</v>
      </c>
      <c r="E65" s="301"/>
      <c r="F65" s="518"/>
      <c r="G65" s="101"/>
      <c r="H65" s="298"/>
    </row>
    <row r="66" spans="1:69" ht="16" thickBot="1">
      <c r="A66" s="41"/>
      <c r="D66" s="460" t="s">
        <v>16354</v>
      </c>
      <c r="E66" s="301"/>
      <c r="F66" s="519"/>
      <c r="H66" s="298"/>
    </row>
    <row r="67" spans="1:69" ht="16" thickBot="1">
      <c r="A67" s="41"/>
    </row>
    <row r="68" spans="1:69" s="388" customFormat="1">
      <c r="A68" s="384"/>
      <c r="B68" s="384"/>
      <c r="C68" s="384"/>
      <c r="D68" s="385"/>
      <c r="E68" s="385"/>
      <c r="F68" s="386"/>
      <c r="G68" s="384"/>
      <c r="H68" s="387"/>
      <c r="I68" s="384"/>
      <c r="J68" s="384"/>
      <c r="K68" s="384"/>
      <c r="L68" s="384"/>
      <c r="M68" s="384"/>
      <c r="N68" s="384"/>
      <c r="O68" s="384"/>
      <c r="P68" s="384"/>
      <c r="Q68" s="384"/>
      <c r="R68" s="384"/>
      <c r="S68" s="384"/>
      <c r="T68" s="384"/>
      <c r="U68" s="384"/>
      <c r="V68" s="384"/>
      <c r="W68" s="384"/>
      <c r="X68" s="384"/>
      <c r="Y68" s="384"/>
      <c r="Z68" s="384"/>
      <c r="AA68" s="384"/>
      <c r="AB68" s="384"/>
      <c r="AC68" s="384"/>
      <c r="AD68" s="384"/>
      <c r="AE68" s="384"/>
      <c r="AF68" s="384"/>
      <c r="AG68" s="384"/>
      <c r="AH68" s="384"/>
      <c r="AI68" s="384"/>
      <c r="AJ68" s="384"/>
      <c r="AK68" s="384"/>
      <c r="AL68" s="384"/>
      <c r="AM68" s="384"/>
      <c r="AN68" s="384"/>
      <c r="AO68" s="384"/>
      <c r="AP68" s="384"/>
      <c r="AQ68" s="384"/>
      <c r="AR68" s="384"/>
      <c r="AS68" s="384"/>
      <c r="AT68" s="384"/>
      <c r="AU68" s="384"/>
      <c r="AV68" s="384"/>
      <c r="AW68" s="384"/>
      <c r="AX68" s="384"/>
      <c r="AY68" s="384"/>
      <c r="AZ68" s="384"/>
      <c r="BA68" s="384"/>
      <c r="BB68" s="384"/>
      <c r="BC68" s="384"/>
      <c r="BD68" s="384"/>
      <c r="BE68" s="384"/>
      <c r="BF68" s="384"/>
      <c r="BG68" s="384"/>
      <c r="BH68" s="384"/>
      <c r="BI68" s="384"/>
      <c r="BJ68" s="384"/>
      <c r="BK68" s="384"/>
      <c r="BL68" s="384"/>
      <c r="BM68" s="384"/>
      <c r="BN68" s="384"/>
      <c r="BO68" s="384"/>
      <c r="BP68" s="384"/>
      <c r="BQ68" s="384"/>
    </row>
    <row r="69" spans="1:69" ht="20">
      <c r="A69" s="41"/>
      <c r="B69" s="244" t="s">
        <v>16356</v>
      </c>
      <c r="H69" s="296"/>
    </row>
    <row r="70" spans="1:69">
      <c r="A70" s="41"/>
      <c r="B70" s="98" t="s">
        <v>16310</v>
      </c>
      <c r="H70" s="296"/>
    </row>
    <row r="71" spans="1:69">
      <c r="A71" s="41"/>
      <c r="B71" s="98"/>
      <c r="C71" s="41" t="s">
        <v>16357</v>
      </c>
      <c r="H71" s="296"/>
    </row>
    <row r="72" spans="1:69">
      <c r="A72" s="41"/>
      <c r="B72" s="98"/>
      <c r="C72" s="41" t="s">
        <v>16358</v>
      </c>
    </row>
    <row r="73" spans="1:69">
      <c r="A73" s="41"/>
      <c r="B73" s="98"/>
    </row>
    <row r="74" spans="1:69" ht="16" thickBot="1">
      <c r="A74" s="41"/>
    </row>
    <row r="75" spans="1:69" ht="16" thickBot="1">
      <c r="A75" s="41"/>
      <c r="D75" s="138" t="s">
        <v>16359</v>
      </c>
      <c r="E75" s="302"/>
      <c r="F75" s="374">
        <v>0</v>
      </c>
      <c r="G75" s="41" t="s">
        <v>16337</v>
      </c>
      <c r="H75" s="298"/>
      <c r="I75" s="41" t="str">
        <f>IF(NOT(F75=0),"Please provide source of evidence","")</f>
        <v/>
      </c>
    </row>
    <row r="76" spans="1:69">
      <c r="A76" s="41"/>
    </row>
    <row r="77" spans="1:69">
      <c r="A77" s="41"/>
      <c r="C77" s="295" t="s">
        <v>16360</v>
      </c>
    </row>
    <row r="78" spans="1:69">
      <c r="A78" s="41"/>
      <c r="C78" s="41" t="s">
        <v>16361</v>
      </c>
    </row>
    <row r="79" spans="1:69">
      <c r="A79" s="41"/>
      <c r="C79" s="41" t="s">
        <v>16362</v>
      </c>
    </row>
    <row r="80" spans="1:69">
      <c r="A80" s="41"/>
      <c r="C80" s="41" t="s">
        <v>16363</v>
      </c>
    </row>
    <row r="81" spans="1:9">
      <c r="A81" s="41"/>
    </row>
    <row r="82" spans="1:9" ht="16" thickBot="1">
      <c r="A82" s="41"/>
      <c r="C82" s="98" t="s">
        <v>16331</v>
      </c>
    </row>
    <row r="83" spans="1:9">
      <c r="A83" s="41"/>
      <c r="D83" s="138" t="s">
        <v>16364</v>
      </c>
      <c r="F83" s="375">
        <v>5.71</v>
      </c>
      <c r="G83" s="41" t="s">
        <v>16365</v>
      </c>
      <c r="H83" s="298" t="s">
        <v>16366</v>
      </c>
      <c r="I83" s="41" t="str">
        <f>IF(NOT(F83=4.84),"Please provide local evidence","")</f>
        <v>Please provide local evidence</v>
      </c>
    </row>
    <row r="84" spans="1:9">
      <c r="A84" s="41"/>
      <c r="D84" s="138" t="s">
        <v>16367</v>
      </c>
      <c r="F84" s="376">
        <v>15</v>
      </c>
      <c r="G84" s="41" t="s">
        <v>16368</v>
      </c>
      <c r="H84" s="298" t="s">
        <v>16369</v>
      </c>
      <c r="I84" s="41" t="str">
        <f>IF(NOT(F84=15),"Please provide local evidence","")</f>
        <v/>
      </c>
    </row>
    <row r="85" spans="1:9">
      <c r="A85" s="41"/>
      <c r="D85" s="138" t="s">
        <v>16370</v>
      </c>
      <c r="F85" s="377">
        <v>0.56399999999999995</v>
      </c>
      <c r="G85" s="41" t="s">
        <v>16337</v>
      </c>
      <c r="H85" s="298" t="s">
        <v>16371</v>
      </c>
      <c r="I85" s="41" t="str">
        <f>IF(NOT(F85=0.564),"Please provide local evidence","")</f>
        <v/>
      </c>
    </row>
    <row r="86" spans="1:9" ht="31">
      <c r="A86" s="41"/>
      <c r="D86" s="138" t="s">
        <v>16372</v>
      </c>
      <c r="F86" s="377">
        <v>0.24</v>
      </c>
      <c r="G86" s="41" t="s">
        <v>16337</v>
      </c>
      <c r="H86" s="298" t="s">
        <v>16373</v>
      </c>
      <c r="I86" s="41" t="str">
        <f>IF(NOT(F86=0.11),"Please provide local evidence","")</f>
        <v>Please provide local evidence</v>
      </c>
    </row>
    <row r="87" spans="1:9" ht="31.5" thickBot="1">
      <c r="A87" s="41"/>
      <c r="D87" s="138" t="s">
        <v>16374</v>
      </c>
      <c r="F87" s="378">
        <v>0.06</v>
      </c>
      <c r="G87" s="41" t="s">
        <v>16337</v>
      </c>
      <c r="H87" s="298" t="s">
        <v>16373</v>
      </c>
      <c r="I87" s="41" t="str">
        <f>IF(NOT(F87=0.08),"Please provide local evidence","")</f>
        <v>Please provide local evidence</v>
      </c>
    </row>
    <row r="88" spans="1:9">
      <c r="A88" s="41"/>
    </row>
    <row r="89" spans="1:9">
      <c r="A89" s="41"/>
    </row>
    <row r="90" spans="1:9">
      <c r="A90" s="41"/>
    </row>
    <row r="91" spans="1:9" ht="16" thickBot="1">
      <c r="A91" s="41"/>
      <c r="C91" s="98" t="s">
        <v>16375</v>
      </c>
    </row>
    <row r="92" spans="1:9">
      <c r="A92" s="41"/>
      <c r="D92" s="138" t="s">
        <v>16364</v>
      </c>
      <c r="F92" s="375">
        <v>1.18</v>
      </c>
      <c r="G92" s="41" t="s">
        <v>16365</v>
      </c>
      <c r="H92" s="298" t="s">
        <v>16366</v>
      </c>
      <c r="I92" s="41" t="str">
        <f>IF(NOT(F92=1.1),"Please provide local evidence","")</f>
        <v>Please provide local evidence</v>
      </c>
    </row>
    <row r="93" spans="1:9">
      <c r="A93" s="41"/>
      <c r="D93" s="138" t="s">
        <v>16367</v>
      </c>
      <c r="F93" s="376">
        <v>5</v>
      </c>
      <c r="G93" s="41" t="s">
        <v>16368</v>
      </c>
      <c r="H93" s="298" t="s">
        <v>16369</v>
      </c>
      <c r="I93" s="41" t="str">
        <f>IF(NOT(F93=5),"Please provide local evidence","")</f>
        <v/>
      </c>
    </row>
    <row r="94" spans="1:9">
      <c r="A94" s="41"/>
      <c r="D94" s="138" t="s">
        <v>16376</v>
      </c>
      <c r="F94" s="383">
        <v>0.56399999999999995</v>
      </c>
      <c r="G94" s="41" t="s">
        <v>16337</v>
      </c>
      <c r="H94" s="298" t="s">
        <v>16371</v>
      </c>
      <c r="I94" s="41" t="str">
        <f>IF(NOT(F94=0.564),"Please provide local evidence","")</f>
        <v/>
      </c>
    </row>
    <row r="95" spans="1:9">
      <c r="A95" s="41"/>
      <c r="D95" s="138" t="s">
        <v>16372</v>
      </c>
      <c r="F95" s="377">
        <v>0.24</v>
      </c>
      <c r="G95" s="41" t="s">
        <v>16337</v>
      </c>
      <c r="H95" s="298" t="s">
        <v>16377</v>
      </c>
      <c r="I95" s="41" t="str">
        <f>IF(NOT(F95=0.11),"Please provide local evidence","")</f>
        <v>Please provide local evidence</v>
      </c>
    </row>
    <row r="96" spans="1:9" ht="16" thickBot="1">
      <c r="A96" s="41"/>
      <c r="D96" s="138" t="s">
        <v>16374</v>
      </c>
      <c r="F96" s="378">
        <v>0.06</v>
      </c>
      <c r="G96" s="41" t="s">
        <v>16337</v>
      </c>
      <c r="H96" s="298" t="s">
        <v>16377</v>
      </c>
      <c r="I96" s="41" t="str">
        <f>IF(NOT(F96=0.08),"Please provide local evidence","")</f>
        <v>Please provide local evidence</v>
      </c>
    </row>
    <row r="97" spans="1:9">
      <c r="A97" s="41"/>
      <c r="C97" s="98" t="s">
        <v>16378</v>
      </c>
    </row>
    <row r="98" spans="1:9" ht="16" thickBot="1">
      <c r="A98" s="41"/>
      <c r="C98" s="98"/>
    </row>
    <row r="99" spans="1:9" ht="16" thickBot="1">
      <c r="A99" s="41"/>
      <c r="D99" s="138" t="s">
        <v>16379</v>
      </c>
      <c r="E99" s="302"/>
      <c r="F99" s="380">
        <v>0.9</v>
      </c>
      <c r="G99" s="41" t="s">
        <v>16337</v>
      </c>
      <c r="H99" s="298" t="s">
        <v>16371</v>
      </c>
      <c r="I99" s="41" t="str">
        <f>IF(NOT(F99=0.9),"Please provide local evidence","")</f>
        <v/>
      </c>
    </row>
    <row r="100" spans="1:9">
      <c r="A100" s="41"/>
    </row>
    <row r="101" spans="1:9">
      <c r="A101" s="41"/>
      <c r="C101" s="295" t="s">
        <v>16380</v>
      </c>
    </row>
    <row r="102" spans="1:9">
      <c r="A102" s="41"/>
    </row>
    <row r="103" spans="1:9" ht="16" thickBot="1">
      <c r="A103" s="41"/>
    </row>
    <row r="104" spans="1:9">
      <c r="A104" s="41"/>
      <c r="D104" s="138" t="s">
        <v>16381</v>
      </c>
      <c r="E104" s="302"/>
      <c r="F104" s="379">
        <v>7.4999999999999997E-3</v>
      </c>
      <c r="G104" s="41" t="s">
        <v>16337</v>
      </c>
      <c r="H104" s="298" t="s">
        <v>16382</v>
      </c>
      <c r="I104" s="41" t="str">
        <f>IF(NOT(F104=0.0075),"Please provide local evidence","")</f>
        <v/>
      </c>
    </row>
    <row r="105" spans="1:9" ht="16" thickBot="1">
      <c r="A105" s="41"/>
      <c r="D105" s="138" t="s">
        <v>16383</v>
      </c>
      <c r="F105" s="381">
        <v>20</v>
      </c>
      <c r="G105" s="41" t="s">
        <v>16319</v>
      </c>
      <c r="H105" s="298" t="s">
        <v>16384</v>
      </c>
      <c r="I105" s="41" t="str">
        <f>IF(NOT(F105=20),"Please provide local evidence","")</f>
        <v/>
      </c>
    </row>
    <row r="106" spans="1:9">
      <c r="A106" s="41"/>
    </row>
    <row r="107" spans="1:9">
      <c r="A107" s="41"/>
      <c r="C107" s="295" t="s">
        <v>16385</v>
      </c>
    </row>
    <row r="108" spans="1:9">
      <c r="A108" s="41"/>
    </row>
    <row r="109" spans="1:9" ht="16" thickBot="1">
      <c r="A109" s="41"/>
    </row>
    <row r="110" spans="1:9" ht="17.899999999999999" customHeight="1" thickBot="1">
      <c r="A110" s="41"/>
      <c r="D110" s="138" t="s">
        <v>16386</v>
      </c>
      <c r="F110" s="382">
        <v>253</v>
      </c>
      <c r="G110" s="41" t="s">
        <v>16387</v>
      </c>
      <c r="H110" s="298" t="s">
        <v>16388</v>
      </c>
      <c r="I110" s="41" t="str">
        <f>IF(NOT(F110=253),"Please provide local evidence","")</f>
        <v/>
      </c>
    </row>
    <row r="111" spans="1:9" ht="17.899999999999999" customHeight="1" thickBot="1">
      <c r="A111" s="41"/>
    </row>
    <row r="112" spans="1:9" ht="17.899999999999999" customHeight="1" thickBot="1">
      <c r="A112" s="41"/>
      <c r="D112" s="138" t="s">
        <v>16389</v>
      </c>
      <c r="F112" s="382">
        <v>1.6</v>
      </c>
      <c r="H112" s="298" t="s">
        <v>16390</v>
      </c>
      <c r="I112" s="41" t="str">
        <f>IF(NOT(F112=1.6),"Please provide local evidence","")</f>
        <v/>
      </c>
    </row>
    <row r="113" spans="1:69" ht="17.899999999999999" customHeight="1" thickBot="1">
      <c r="A113" s="41"/>
      <c r="D113" s="138" t="s">
        <v>16391</v>
      </c>
      <c r="F113" s="382">
        <v>2.4</v>
      </c>
      <c r="H113" s="298" t="s">
        <v>16392</v>
      </c>
      <c r="I113" s="41" t="str">
        <f>IF(NOT(F113=2.4),"Please provide local evidence","")</f>
        <v/>
      </c>
    </row>
    <row r="114" spans="1:69" s="41" customFormat="1" ht="17.899999999999999" customHeight="1">
      <c r="D114" s="138"/>
      <c r="E114" s="138"/>
      <c r="F114" s="196"/>
      <c r="H114" s="292"/>
    </row>
    <row r="115" spans="1:69" s="41" customFormat="1" ht="17.899999999999999" customHeight="1">
      <c r="C115" s="41" t="s">
        <v>16393</v>
      </c>
      <c r="D115" s="138"/>
      <c r="E115" s="138"/>
      <c r="F115" s="196"/>
      <c r="H115" s="292"/>
    </row>
    <row r="116" spans="1:69" ht="16" thickBot="1">
      <c r="A116" s="41"/>
    </row>
    <row r="117" spans="1:69" s="388" customFormat="1">
      <c r="A117" s="384"/>
      <c r="B117" s="384"/>
      <c r="C117" s="384"/>
      <c r="D117" s="385"/>
      <c r="E117" s="385"/>
      <c r="F117" s="386"/>
      <c r="G117" s="384"/>
      <c r="H117" s="387"/>
      <c r="I117" s="384"/>
      <c r="J117" s="384"/>
      <c r="K117" s="384"/>
      <c r="L117" s="384"/>
      <c r="M117" s="384"/>
      <c r="N117" s="384"/>
      <c r="O117" s="384"/>
      <c r="P117" s="384"/>
      <c r="Q117" s="384"/>
      <c r="R117" s="384"/>
      <c r="S117" s="384"/>
      <c r="T117" s="384"/>
      <c r="U117" s="384"/>
      <c r="V117" s="384"/>
      <c r="W117" s="384"/>
      <c r="X117" s="384"/>
      <c r="Y117" s="384"/>
      <c r="Z117" s="384"/>
      <c r="AA117" s="384"/>
      <c r="AB117" s="384"/>
      <c r="AC117" s="384"/>
      <c r="AD117" s="384"/>
      <c r="AE117" s="384"/>
      <c r="AF117" s="384"/>
      <c r="AG117" s="384"/>
      <c r="AH117" s="384"/>
      <c r="AI117" s="384"/>
      <c r="AJ117" s="384"/>
      <c r="AK117" s="384"/>
      <c r="AL117" s="384"/>
      <c r="AM117" s="384"/>
      <c r="AN117" s="384"/>
      <c r="AO117" s="384"/>
      <c r="AP117" s="384"/>
      <c r="AQ117" s="384"/>
      <c r="AR117" s="384"/>
      <c r="AS117" s="384"/>
      <c r="AT117" s="384"/>
      <c r="AU117" s="384"/>
      <c r="AV117" s="384"/>
      <c r="AW117" s="384"/>
      <c r="AX117" s="384"/>
      <c r="AY117" s="384"/>
      <c r="AZ117" s="384"/>
      <c r="BA117" s="384"/>
      <c r="BB117" s="384"/>
      <c r="BC117" s="384"/>
      <c r="BD117" s="384"/>
      <c r="BE117" s="384"/>
      <c r="BF117" s="384"/>
      <c r="BG117" s="384"/>
      <c r="BH117" s="384"/>
      <c r="BI117" s="384"/>
      <c r="BJ117" s="384"/>
      <c r="BK117" s="384"/>
      <c r="BL117" s="384"/>
      <c r="BM117" s="384"/>
      <c r="BN117" s="384"/>
      <c r="BO117" s="384"/>
      <c r="BP117" s="384"/>
      <c r="BQ117" s="384"/>
    </row>
    <row r="118" spans="1:69">
      <c r="A118" s="41"/>
    </row>
  </sheetData>
  <conditionalFormatting sqref="H75 H83:H87 H92:H96 H99 H104:H105 H110:H115">
    <cfRule type="expression" dxfId="1" priority="2">
      <formula>I75="please provide source of evidence"</formula>
    </cfRule>
  </conditionalFormatting>
  <dataValidations count="13">
    <dataValidation type="list" allowBlank="1" showInputMessage="1" showErrorMessage="1" sqref="F40:F41 K50:K56 S50:S56 AA50:AA56 AI50:AI56 AQ50:AQ56 AY50:AY56 BG50:BG56 BO50:BO56 P50:P56 X50:X56 AF50:AF56 AN50:AN56 AV50:AV56 BD50:BD56 BL50:BL56" xr:uid="{00000000-0002-0000-0400-000000000000}">
      <formula1>JA_walk</formula1>
    </dataValidation>
    <dataValidation type="list" showInputMessage="1" showErrorMessage="1" sqref="F37:F38" xr:uid="{00000000-0002-0000-0400-000001000000}">
      <formula1>cycle_JA</formula1>
    </dataValidation>
    <dataValidation type="list" allowBlank="1" showInputMessage="1" showErrorMessage="1" sqref="F20" xr:uid="{00000000-0002-0000-0400-000002000000}">
      <formula1>in_area_type</formula1>
    </dataValidation>
    <dataValidation type="whole" allowBlank="1" showInputMessage="1" showErrorMessage="1" sqref="F19" xr:uid="{00000000-0002-0000-0400-000003000000}">
      <formula1>0</formula1>
      <formula2>60</formula2>
    </dataValidation>
    <dataValidation type="whole" operator="greaterThan" allowBlank="1" showInputMessage="1" showErrorMessage="1" sqref="F33:F34 F46:F47" xr:uid="{00000000-0002-0000-0400-000004000000}">
      <formula1>-1</formula1>
    </dataValidation>
    <dataValidation type="decimal" allowBlank="1" showInputMessage="1" showErrorMessage="1" sqref="F75 F104 F85:F87 F94:F96 F99" xr:uid="{00000000-0002-0000-0400-000005000000}">
      <formula1>0</formula1>
      <formula2>100</formula2>
    </dataValidation>
    <dataValidation type="decimal" allowBlank="1" showInputMessage="1" showErrorMessage="1" sqref="F83" xr:uid="{00000000-0002-0000-0400-000006000000}">
      <formula1>0</formula1>
      <formula2>50</formula2>
    </dataValidation>
    <dataValidation type="whole" allowBlank="1" showInputMessage="1" showErrorMessage="1" sqref="F84" xr:uid="{00000000-0002-0000-0400-000007000000}">
      <formula1>0</formula1>
      <formula2>80</formula2>
    </dataValidation>
    <dataValidation type="whole" allowBlank="1" showInputMessage="1" showErrorMessage="1" sqref="F105" xr:uid="{00000000-0002-0000-0400-000008000000}">
      <formula1>0</formula1>
      <formula2>150</formula2>
    </dataValidation>
    <dataValidation type="decimal" allowBlank="1" showInputMessage="1" showErrorMessage="1" sqref="F110:F115" xr:uid="{00000000-0002-0000-0400-000009000000}">
      <formula1>0</formula1>
      <formula2>365</formula2>
    </dataValidation>
    <dataValidation type="decimal" allowBlank="1" showInputMessage="1" showErrorMessage="1" sqref="F92:F93" xr:uid="{00000000-0002-0000-0400-00000A000000}">
      <formula1>0</formula1>
      <formula2>30</formula2>
    </dataValidation>
    <dataValidation type="list" allowBlank="1" showInputMessage="1" showErrorMessage="1" sqref="F51:F57 F60:F66" xr:uid="{00000000-0002-0000-0400-00000B000000}">
      <formula1>"Yes,No"</formula1>
    </dataValidation>
    <dataValidation type="decimal" allowBlank="1" showInputMessage="1" showErrorMessage="1" sqref="F35 F48" xr:uid="{00000000-0002-0000-0400-00000C000000}">
      <formula1>0</formula1>
      <formula2>1</formula2>
    </dataValidation>
  </dataValidation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400-00000D000000}">
          <x14:formula1>
            <xm:f>'TAG Journey Quality'!$I$18:$I$23</xm:f>
          </x14:formula1>
          <xm:sqref>F39</xm:sqref>
        </x14:dataValidation>
        <x14:dataValidation type="list" allowBlank="1" showInputMessage="1" showErrorMessage="1" xr:uid="{00000000-0002-0000-0400-00000E000000}">
          <x14:formula1>
            <xm:f>'User Interface Costs'!$C$26:$C$49</xm:f>
          </x14:formula1>
          <xm:sqref>F16:F17</xm:sqref>
        </x14:dataValidation>
        <x14:dataValidation type="list" allowBlank="1" showInputMessage="1" showErrorMessage="1" xr:uid="{00000000-0002-0000-0400-00000F000000}">
          <x14:formula1>
            <xm:f>'User Interface Costs'!$C$27:$C$78</xm:f>
          </x14:formula1>
          <xm:sqref>F18</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4">
    <tabColor theme="9"/>
  </sheetPr>
  <dimension ref="A1:Q84"/>
  <sheetViews>
    <sheetView showGridLines="0" topLeftCell="B1" zoomScaleNormal="100" workbookViewId="0">
      <selection activeCell="E61" sqref="E61"/>
    </sheetView>
  </sheetViews>
  <sheetFormatPr defaultColWidth="0" defaultRowHeight="15.5" zeroHeight="1"/>
  <cols>
    <col min="1" max="1" width="5.69140625" style="41" hidden="1" customWidth="1"/>
    <col min="2" max="2" width="5.69140625" style="41" customWidth="1"/>
    <col min="3" max="3" width="8.69140625" style="41" customWidth="1"/>
    <col min="4" max="4" width="10.69140625" style="41" customWidth="1"/>
    <col min="5" max="5" width="10.23046875" style="41" customWidth="1"/>
    <col min="6" max="6" width="11.84375" style="41" customWidth="1"/>
    <col min="7" max="17" width="8.69140625" style="41" customWidth="1"/>
    <col min="18" max="16384" width="8.69140625" style="41" hidden="1"/>
  </cols>
  <sheetData>
    <row r="1" spans="3:13">
      <c r="D1" s="95"/>
      <c r="E1" s="95"/>
      <c r="F1" s="95"/>
      <c r="G1" s="95"/>
      <c r="H1" s="95"/>
    </row>
    <row r="2" spans="3:13" ht="23">
      <c r="C2" s="309" t="s">
        <v>16394</v>
      </c>
      <c r="D2" s="95"/>
      <c r="E2" s="95"/>
      <c r="F2" s="95"/>
      <c r="G2" s="95"/>
      <c r="H2" s="95"/>
      <c r="I2" s="95"/>
      <c r="J2" s="101"/>
    </row>
    <row r="3" spans="3:13">
      <c r="C3" s="95" t="s">
        <v>16395</v>
      </c>
      <c r="D3" s="95"/>
      <c r="E3" s="95"/>
      <c r="F3" s="95"/>
      <c r="G3" s="95"/>
      <c r="H3" s="95"/>
      <c r="I3" s="95"/>
      <c r="J3" s="101"/>
    </row>
    <row r="4" spans="3:13">
      <c r="C4" s="95" t="s">
        <v>16396</v>
      </c>
      <c r="D4" s="95"/>
      <c r="E4" s="95"/>
      <c r="F4" s="95"/>
      <c r="G4" s="95"/>
      <c r="H4" s="95"/>
      <c r="I4" s="95"/>
      <c r="J4" s="101"/>
    </row>
    <row r="5" spans="3:13">
      <c r="C5" s="95" t="s">
        <v>16397</v>
      </c>
      <c r="D5" s="95"/>
      <c r="E5" s="95"/>
      <c r="F5" s="95"/>
      <c r="G5" s="95"/>
      <c r="H5" s="95"/>
      <c r="I5" s="95"/>
      <c r="J5" s="101"/>
    </row>
    <row r="6" spans="3:13">
      <c r="C6" s="95" t="s">
        <v>16398</v>
      </c>
      <c r="D6" s="95"/>
      <c r="E6" s="95"/>
      <c r="F6" s="95"/>
      <c r="G6" s="95"/>
      <c r="H6" s="95"/>
      <c r="I6" s="95"/>
      <c r="J6" s="101"/>
    </row>
    <row r="7" spans="3:13">
      <c r="C7" s="95"/>
      <c r="D7" s="95"/>
      <c r="E7" s="95"/>
      <c r="F7" s="95"/>
      <c r="G7" s="95"/>
      <c r="H7" s="95"/>
      <c r="I7" s="95"/>
      <c r="J7" s="101"/>
    </row>
    <row r="8" spans="3:13" ht="16" thickBot="1">
      <c r="C8" s="110" t="s">
        <v>16399</v>
      </c>
      <c r="D8" s="95"/>
      <c r="E8" s="95"/>
      <c r="F8" s="95"/>
      <c r="G8" s="95"/>
      <c r="H8" s="95"/>
      <c r="I8" s="95"/>
      <c r="J8" s="101"/>
    </row>
    <row r="9" spans="3:13" ht="16" thickBot="1">
      <c r="C9" s="110" t="s">
        <v>16400</v>
      </c>
      <c r="D9" s="95"/>
      <c r="E9" s="416">
        <v>0.23</v>
      </c>
      <c r="F9" s="559" t="s">
        <v>16401</v>
      </c>
      <c r="G9" s="95"/>
      <c r="H9" s="95"/>
      <c r="I9" s="95"/>
      <c r="J9" s="98" t="s">
        <v>16304</v>
      </c>
    </row>
    <row r="10" spans="3:13" ht="16" thickBot="1">
      <c r="D10" s="95"/>
      <c r="E10" s="95"/>
      <c r="F10" s="557"/>
      <c r="G10" s="95"/>
      <c r="I10" s="158"/>
      <c r="J10" s="297"/>
      <c r="K10" s="98" t="s">
        <v>16305</v>
      </c>
    </row>
    <row r="11" spans="3:13" ht="16" thickBot="1">
      <c r="C11" s="557"/>
      <c r="D11" s="95"/>
      <c r="E11" s="95"/>
      <c r="F11" s="95"/>
      <c r="G11" s="95"/>
      <c r="H11" s="186"/>
      <c r="I11" s="158"/>
      <c r="J11" s="382"/>
      <c r="K11" s="98" t="s">
        <v>16310</v>
      </c>
    </row>
    <row r="12" spans="3:13">
      <c r="C12" s="557"/>
      <c r="D12" s="95"/>
      <c r="E12" s="95"/>
      <c r="F12" s="95"/>
      <c r="G12" s="95"/>
      <c r="H12" s="186"/>
      <c r="I12" s="158"/>
      <c r="J12" s="101"/>
      <c r="K12" s="98"/>
    </row>
    <row r="13" spans="3:13" ht="16" thickBot="1">
      <c r="C13" s="110" t="s">
        <v>16305</v>
      </c>
      <c r="D13" s="95"/>
      <c r="E13" s="95"/>
      <c r="F13" s="95"/>
      <c r="G13" s="95"/>
      <c r="H13" s="185"/>
      <c r="I13" s="159"/>
      <c r="J13" s="101"/>
    </row>
    <row r="14" spans="3:13">
      <c r="C14" s="623" t="s">
        <v>16402</v>
      </c>
      <c r="D14" s="626" t="s">
        <v>16403</v>
      </c>
      <c r="E14" s="626" t="s">
        <v>16404</v>
      </c>
      <c r="F14" s="620" t="s">
        <v>16405</v>
      </c>
      <c r="G14" s="95"/>
      <c r="H14" s="555"/>
      <c r="I14" s="107"/>
      <c r="J14" s="107"/>
      <c r="K14" s="101"/>
    </row>
    <row r="15" spans="3:13" ht="15" customHeight="1">
      <c r="C15" s="624"/>
      <c r="D15" s="627"/>
      <c r="E15" s="629"/>
      <c r="F15" s="621"/>
      <c r="G15" s="95"/>
      <c r="H15" s="556"/>
      <c r="I15" s="556"/>
      <c r="J15" s="556"/>
      <c r="K15" s="556"/>
      <c r="L15" s="556"/>
      <c r="M15" s="556"/>
    </row>
    <row r="16" spans="3:13" ht="20.149999999999999" customHeight="1">
      <c r="C16" s="625"/>
      <c r="D16" s="628"/>
      <c r="E16" s="630"/>
      <c r="F16" s="622"/>
      <c r="G16" s="95"/>
      <c r="H16" s="560" t="s">
        <v>16406</v>
      </c>
      <c r="I16" s="556"/>
      <c r="J16" s="556"/>
      <c r="K16" s="556"/>
      <c r="L16" s="556"/>
      <c r="M16" s="556"/>
    </row>
    <row r="17" spans="3:13" ht="20.149999999999999" hidden="1" customHeight="1">
      <c r="C17" s="160">
        <v>2009</v>
      </c>
      <c r="D17" s="164">
        <v>0</v>
      </c>
      <c r="E17" s="550"/>
      <c r="F17" s="164">
        <v>0</v>
      </c>
      <c r="G17" s="95"/>
      <c r="H17" s="556"/>
      <c r="I17" s="556"/>
      <c r="J17" s="556"/>
      <c r="K17" s="556"/>
      <c r="L17" s="556"/>
      <c r="M17" s="556"/>
    </row>
    <row r="18" spans="3:13" ht="20.149999999999999" hidden="1" customHeight="1">
      <c r="C18" s="160">
        <v>2010</v>
      </c>
      <c r="D18" s="164">
        <v>0</v>
      </c>
      <c r="E18" s="550"/>
      <c r="F18" s="164">
        <v>0</v>
      </c>
      <c r="G18" s="95"/>
      <c r="H18" s="556"/>
      <c r="I18" s="556"/>
      <c r="J18" s="556"/>
      <c r="K18" s="556"/>
      <c r="L18" s="556"/>
      <c r="M18" s="556"/>
    </row>
    <row r="19" spans="3:13" ht="20.149999999999999" hidden="1" customHeight="1">
      <c r="C19" s="161">
        <v>2011</v>
      </c>
      <c r="D19" s="164">
        <v>0</v>
      </c>
      <c r="E19" s="550"/>
      <c r="F19" s="164">
        <v>0</v>
      </c>
      <c r="G19" s="95"/>
      <c r="H19" s="556"/>
      <c r="I19" s="556"/>
      <c r="J19" s="556"/>
      <c r="K19" s="556"/>
      <c r="L19" s="556"/>
      <c r="M19" s="556"/>
    </row>
    <row r="20" spans="3:13" ht="20.149999999999999" hidden="1" customHeight="1">
      <c r="C20" s="161">
        <v>2012</v>
      </c>
      <c r="D20" s="164">
        <v>0</v>
      </c>
      <c r="E20" s="550"/>
      <c r="F20" s="164">
        <v>0</v>
      </c>
      <c r="G20" s="95"/>
      <c r="H20" s="556"/>
      <c r="I20" s="556"/>
      <c r="J20" s="556"/>
      <c r="K20" s="556"/>
      <c r="L20" s="556"/>
      <c r="M20" s="556"/>
    </row>
    <row r="21" spans="3:13" ht="20.149999999999999" hidden="1" customHeight="1">
      <c r="C21" s="161">
        <v>2013</v>
      </c>
      <c r="D21" s="164">
        <v>0</v>
      </c>
      <c r="E21" s="550"/>
      <c r="F21" s="164">
        <v>0</v>
      </c>
      <c r="G21" s="95"/>
      <c r="H21" s="556"/>
      <c r="I21" s="556"/>
      <c r="J21" s="556"/>
      <c r="K21" s="556"/>
      <c r="L21" s="556"/>
      <c r="M21" s="556"/>
    </row>
    <row r="22" spans="3:13" ht="20.149999999999999" hidden="1" customHeight="1">
      <c r="C22" s="161">
        <v>2014</v>
      </c>
      <c r="D22" s="164">
        <v>0</v>
      </c>
      <c r="E22" s="550"/>
      <c r="F22" s="164">
        <v>0</v>
      </c>
      <c r="G22" s="95"/>
      <c r="H22" s="556"/>
      <c r="I22" s="556"/>
      <c r="J22" s="556"/>
      <c r="K22" s="556"/>
      <c r="L22" s="556"/>
      <c r="M22" s="556"/>
    </row>
    <row r="23" spans="3:13" ht="20.149999999999999" hidden="1" customHeight="1">
      <c r="C23" s="161">
        <v>2015</v>
      </c>
      <c r="D23" s="164">
        <v>0</v>
      </c>
      <c r="E23" s="550"/>
      <c r="F23" s="164">
        <v>0</v>
      </c>
      <c r="G23" s="95"/>
      <c r="H23" s="556"/>
      <c r="I23" s="556"/>
      <c r="J23" s="556"/>
      <c r="K23" s="556"/>
      <c r="L23" s="556"/>
      <c r="M23" s="556"/>
    </row>
    <row r="24" spans="3:13" ht="20.149999999999999" hidden="1" customHeight="1">
      <c r="C24" s="161">
        <v>2016</v>
      </c>
      <c r="D24" s="164">
        <v>0</v>
      </c>
      <c r="E24" s="550"/>
      <c r="F24" s="164">
        <v>0</v>
      </c>
      <c r="G24" s="95"/>
      <c r="H24" s="556"/>
      <c r="I24" s="556"/>
      <c r="J24" s="556"/>
      <c r="K24" s="556"/>
      <c r="L24" s="556"/>
      <c r="M24" s="556"/>
    </row>
    <row r="25" spans="3:13" ht="20.149999999999999" hidden="1" customHeight="1">
      <c r="C25" s="161">
        <v>2017</v>
      </c>
      <c r="D25" s="164">
        <v>0</v>
      </c>
      <c r="E25" s="550"/>
      <c r="F25" s="164">
        <v>0</v>
      </c>
      <c r="G25" s="95"/>
      <c r="H25" s="556"/>
      <c r="I25" s="556"/>
      <c r="J25" s="556"/>
      <c r="K25" s="556"/>
      <c r="L25" s="556"/>
      <c r="M25" s="556"/>
    </row>
    <row r="26" spans="3:13" ht="20.149999999999999" hidden="1" customHeight="1">
      <c r="C26" s="161">
        <v>2018</v>
      </c>
      <c r="D26" s="164">
        <v>0</v>
      </c>
      <c r="E26" s="550"/>
      <c r="F26" s="164">
        <v>0</v>
      </c>
      <c r="G26" s="95"/>
      <c r="H26" s="556"/>
      <c r="I26" s="556"/>
      <c r="J26" s="556"/>
      <c r="K26" s="556"/>
      <c r="L26" s="556"/>
      <c r="M26" s="556"/>
    </row>
    <row r="27" spans="3:13" ht="20.149999999999999" hidden="1" customHeight="1">
      <c r="C27" s="161">
        <v>2019</v>
      </c>
      <c r="D27" s="164">
        <v>0</v>
      </c>
      <c r="E27" s="550"/>
      <c r="F27" s="164">
        <v>0</v>
      </c>
      <c r="G27" s="95"/>
      <c r="H27" s="556"/>
      <c r="I27" s="556"/>
      <c r="J27" s="556"/>
      <c r="K27" s="556"/>
      <c r="L27" s="556"/>
      <c r="M27" s="556"/>
    </row>
    <row r="28" spans="3:13" ht="20.149999999999999" customHeight="1">
      <c r="C28" s="161">
        <v>2020</v>
      </c>
      <c r="D28" s="432"/>
      <c r="E28" s="550"/>
      <c r="F28" s="165"/>
      <c r="G28" s="95"/>
      <c r="H28" s="558" t="s">
        <v>16407</v>
      </c>
      <c r="I28" s="556"/>
      <c r="J28" s="556"/>
      <c r="K28" s="556"/>
      <c r="L28" s="556"/>
      <c r="M28" s="556"/>
    </row>
    <row r="29" spans="3:13">
      <c r="C29" s="161">
        <v>2021</v>
      </c>
      <c r="D29" s="432"/>
      <c r="E29" s="550"/>
      <c r="F29" s="165"/>
      <c r="G29" s="95"/>
      <c r="H29" s="558" t="s">
        <v>16408</v>
      </c>
      <c r="I29" s="556"/>
      <c r="J29" s="556"/>
      <c r="K29" s="556"/>
      <c r="L29" s="556"/>
      <c r="M29" s="556"/>
    </row>
    <row r="30" spans="3:13">
      <c r="C30" s="161">
        <v>2022</v>
      </c>
      <c r="D30" s="432"/>
      <c r="E30" s="550"/>
      <c r="F30" s="165"/>
      <c r="G30" s="95"/>
      <c r="H30" s="558" t="s">
        <v>16409</v>
      </c>
      <c r="I30" s="556"/>
      <c r="J30" s="556"/>
      <c r="K30" s="556"/>
      <c r="L30" s="556"/>
      <c r="M30" s="556"/>
    </row>
    <row r="31" spans="3:13">
      <c r="C31" s="161">
        <v>2023</v>
      </c>
      <c r="D31" s="432"/>
      <c r="E31" s="550"/>
      <c r="F31" s="165"/>
      <c r="G31" s="95"/>
      <c r="H31" s="558" t="s">
        <v>16410</v>
      </c>
      <c r="I31" s="95"/>
      <c r="J31" s="95"/>
      <c r="K31" s="101"/>
    </row>
    <row r="32" spans="3:13">
      <c r="C32" s="161">
        <v>2024</v>
      </c>
      <c r="D32" s="432"/>
      <c r="E32" s="550"/>
      <c r="F32" s="165"/>
      <c r="G32" s="95"/>
      <c r="H32" s="558" t="s">
        <v>16411</v>
      </c>
      <c r="I32" s="95"/>
      <c r="J32" s="95"/>
      <c r="K32" s="101"/>
    </row>
    <row r="33" spans="3:11">
      <c r="C33" s="161">
        <v>2025</v>
      </c>
      <c r="D33" s="432"/>
      <c r="E33" s="550"/>
      <c r="F33" s="165"/>
      <c r="G33" s="95"/>
      <c r="H33" s="558" t="s">
        <v>16412</v>
      </c>
      <c r="I33" s="95"/>
      <c r="J33" s="95"/>
      <c r="K33" s="101"/>
    </row>
    <row r="34" spans="3:11">
      <c r="C34" s="161">
        <v>2026</v>
      </c>
      <c r="D34" s="432"/>
      <c r="E34" s="550"/>
      <c r="F34" s="165"/>
      <c r="G34" s="95"/>
      <c r="I34" s="95"/>
      <c r="J34" s="95"/>
      <c r="K34" s="101"/>
    </row>
    <row r="35" spans="3:11">
      <c r="C35" s="161">
        <v>2027</v>
      </c>
      <c r="D35" s="432"/>
      <c r="E35" s="550"/>
      <c r="F35" s="165"/>
      <c r="G35" s="95"/>
      <c r="I35" s="95"/>
      <c r="J35" s="95"/>
      <c r="K35" s="101"/>
    </row>
    <row r="36" spans="3:11">
      <c r="C36" s="161">
        <v>2028</v>
      </c>
      <c r="D36" s="432"/>
      <c r="E36" s="550"/>
      <c r="F36" s="165"/>
      <c r="G36" s="95"/>
      <c r="I36" s="95"/>
      <c r="J36" s="95"/>
      <c r="K36" s="101"/>
    </row>
    <row r="37" spans="3:11">
      <c r="C37" s="161">
        <v>2029</v>
      </c>
      <c r="D37" s="432"/>
      <c r="E37" s="550"/>
      <c r="F37" s="165"/>
      <c r="G37" s="95"/>
      <c r="I37" s="95"/>
      <c r="J37" s="95"/>
      <c r="K37" s="101"/>
    </row>
    <row r="38" spans="3:11">
      <c r="C38" s="161">
        <v>2030</v>
      </c>
      <c r="D38" s="432"/>
      <c r="E38" s="550"/>
      <c r="F38" s="165"/>
      <c r="G38" s="95"/>
      <c r="H38" s="95"/>
      <c r="I38" s="95"/>
      <c r="J38" s="95"/>
      <c r="K38" s="101"/>
    </row>
    <row r="39" spans="3:11">
      <c r="C39" s="161">
        <v>2031</v>
      </c>
      <c r="D39" s="432"/>
      <c r="E39" s="551"/>
      <c r="F39" s="165"/>
      <c r="G39" s="95"/>
      <c r="H39" s="95"/>
      <c r="I39" s="95"/>
      <c r="J39" s="95"/>
      <c r="K39" s="101"/>
    </row>
    <row r="40" spans="3:11">
      <c r="C40" s="161">
        <v>2032</v>
      </c>
      <c r="D40" s="432"/>
      <c r="E40" s="551"/>
      <c r="F40" s="165"/>
      <c r="G40" s="95"/>
      <c r="H40" s="95"/>
      <c r="I40" s="95"/>
      <c r="J40" s="95"/>
      <c r="K40" s="101"/>
    </row>
    <row r="41" spans="3:11">
      <c r="C41" s="161">
        <v>2033</v>
      </c>
      <c r="D41" s="432"/>
      <c r="E41" s="551"/>
      <c r="F41" s="165"/>
      <c r="G41" s="95"/>
      <c r="H41" s="95"/>
      <c r="I41" s="95"/>
      <c r="J41" s="95"/>
      <c r="K41" s="101"/>
    </row>
    <row r="42" spans="3:11">
      <c r="C42" s="161">
        <v>2034</v>
      </c>
      <c r="D42" s="432"/>
      <c r="E42" s="551"/>
      <c r="F42" s="165"/>
      <c r="G42" s="95"/>
      <c r="H42" s="95"/>
      <c r="I42" s="95"/>
      <c r="J42" s="95"/>
      <c r="K42" s="101"/>
    </row>
    <row r="43" spans="3:11">
      <c r="C43" s="161">
        <v>2035</v>
      </c>
      <c r="D43" s="432"/>
      <c r="E43" s="551"/>
      <c r="F43" s="165"/>
      <c r="G43" s="95"/>
      <c r="H43" s="95"/>
      <c r="I43" s="95"/>
      <c r="J43" s="95"/>
      <c r="K43" s="101"/>
    </row>
    <row r="44" spans="3:11">
      <c r="C44" s="161">
        <v>2036</v>
      </c>
      <c r="D44" s="432"/>
      <c r="E44" s="551"/>
      <c r="F44" s="165"/>
      <c r="G44" s="95"/>
      <c r="H44" s="95"/>
      <c r="I44" s="95"/>
      <c r="J44" s="95"/>
      <c r="K44" s="101"/>
    </row>
    <row r="45" spans="3:11">
      <c r="C45" s="161">
        <v>2037</v>
      </c>
      <c r="D45" s="432"/>
      <c r="E45" s="551"/>
      <c r="F45" s="165"/>
      <c r="G45" s="95"/>
      <c r="H45" s="95"/>
      <c r="I45" s="95"/>
      <c r="J45" s="95"/>
      <c r="K45" s="101"/>
    </row>
    <row r="46" spans="3:11">
      <c r="C46" s="161">
        <v>2038</v>
      </c>
      <c r="D46" s="432"/>
      <c r="E46" s="551"/>
      <c r="F46" s="165"/>
      <c r="G46" s="95"/>
      <c r="H46" s="95"/>
      <c r="I46" s="95"/>
      <c r="J46" s="95"/>
      <c r="K46" s="101"/>
    </row>
    <row r="47" spans="3:11">
      <c r="C47" s="161">
        <v>2039</v>
      </c>
      <c r="D47" s="432"/>
      <c r="E47" s="551"/>
      <c r="F47" s="165"/>
      <c r="G47" s="95"/>
      <c r="H47" s="95"/>
      <c r="I47" s="95"/>
      <c r="J47" s="95"/>
      <c r="K47" s="101"/>
    </row>
    <row r="48" spans="3:11">
      <c r="C48" s="161">
        <v>2040</v>
      </c>
      <c r="D48" s="432"/>
      <c r="E48" s="551"/>
      <c r="F48" s="165"/>
      <c r="G48" s="95"/>
      <c r="H48" s="95"/>
      <c r="I48" s="95"/>
      <c r="J48" s="95"/>
      <c r="K48" s="101"/>
    </row>
    <row r="49" spans="3:11">
      <c r="C49" s="161">
        <v>2041</v>
      </c>
      <c r="D49" s="432"/>
      <c r="E49" s="551"/>
      <c r="F49" s="165"/>
      <c r="G49" s="95"/>
      <c r="H49" s="95"/>
      <c r="I49" s="95"/>
      <c r="J49" s="95"/>
      <c r="K49" s="101"/>
    </row>
    <row r="50" spans="3:11">
      <c r="C50" s="161">
        <v>2042</v>
      </c>
      <c r="D50" s="432"/>
      <c r="E50" s="551"/>
      <c r="F50" s="165"/>
      <c r="G50" s="95"/>
      <c r="H50" s="95"/>
      <c r="I50" s="95"/>
      <c r="J50" s="95"/>
      <c r="K50" s="101"/>
    </row>
    <row r="51" spans="3:11">
      <c r="C51" s="161">
        <v>2043</v>
      </c>
      <c r="D51" s="166"/>
      <c r="E51" s="551"/>
      <c r="F51" s="165"/>
      <c r="G51" s="95"/>
      <c r="H51" s="95"/>
      <c r="I51" s="95"/>
      <c r="J51" s="95"/>
      <c r="K51" s="101"/>
    </row>
    <row r="52" spans="3:11">
      <c r="C52" s="161">
        <v>2044</v>
      </c>
      <c r="D52" s="166"/>
      <c r="E52" s="551"/>
      <c r="F52" s="165"/>
      <c r="G52" s="95"/>
      <c r="H52" s="95"/>
      <c r="I52" s="95"/>
      <c r="J52" s="95"/>
      <c r="K52" s="101"/>
    </row>
    <row r="53" spans="3:11">
      <c r="C53" s="161">
        <v>2045</v>
      </c>
      <c r="D53" s="166"/>
      <c r="E53" s="551"/>
      <c r="F53" s="165"/>
      <c r="G53" s="95"/>
      <c r="H53" s="95"/>
      <c r="I53" s="95"/>
      <c r="J53" s="95"/>
      <c r="K53" s="101"/>
    </row>
    <row r="54" spans="3:11">
      <c r="C54" s="161">
        <v>2046</v>
      </c>
      <c r="D54" s="166"/>
      <c r="E54" s="551"/>
      <c r="F54" s="165"/>
      <c r="G54" s="95"/>
      <c r="H54" s="95"/>
      <c r="I54" s="95"/>
      <c r="J54" s="95"/>
      <c r="K54" s="101"/>
    </row>
    <row r="55" spans="3:11">
      <c r="C55" s="161">
        <v>2047</v>
      </c>
      <c r="D55" s="166"/>
      <c r="E55" s="551"/>
      <c r="F55" s="165"/>
      <c r="G55" s="95"/>
      <c r="H55" s="95"/>
      <c r="I55" s="95"/>
      <c r="J55" s="95"/>
      <c r="K55" s="101"/>
    </row>
    <row r="56" spans="3:11">
      <c r="C56" s="161">
        <v>2048</v>
      </c>
      <c r="D56" s="166"/>
      <c r="E56" s="551"/>
      <c r="F56" s="165"/>
      <c r="G56" s="95"/>
      <c r="H56" s="95"/>
      <c r="I56" s="95"/>
      <c r="J56" s="95"/>
      <c r="K56" s="101"/>
    </row>
    <row r="57" spans="3:11">
      <c r="C57" s="161">
        <v>2049</v>
      </c>
      <c r="D57" s="166"/>
      <c r="E57" s="551"/>
      <c r="F57" s="165"/>
      <c r="G57" s="95"/>
      <c r="H57" s="95"/>
      <c r="I57" s="95"/>
      <c r="J57" s="95"/>
      <c r="K57" s="101"/>
    </row>
    <row r="58" spans="3:11">
      <c r="C58" s="161">
        <v>2050</v>
      </c>
      <c r="D58" s="166"/>
      <c r="E58" s="551"/>
      <c r="F58" s="165"/>
      <c r="G58" s="95"/>
      <c r="H58" s="95"/>
      <c r="I58" s="95"/>
      <c r="J58" s="95"/>
      <c r="K58" s="101"/>
    </row>
    <row r="59" spans="3:11">
      <c r="C59" s="161">
        <v>2051</v>
      </c>
      <c r="D59" s="166"/>
      <c r="E59" s="551"/>
      <c r="F59" s="165"/>
      <c r="G59" s="95"/>
      <c r="H59" s="95"/>
      <c r="I59" s="95"/>
      <c r="J59" s="95"/>
      <c r="K59" s="101"/>
    </row>
    <row r="60" spans="3:11">
      <c r="C60" s="161">
        <v>2052</v>
      </c>
      <c r="D60" s="166"/>
      <c r="E60" s="551"/>
      <c r="F60" s="165"/>
      <c r="G60" s="95"/>
      <c r="H60" s="95"/>
      <c r="I60" s="95"/>
      <c r="J60" s="95"/>
      <c r="K60" s="101"/>
    </row>
    <row r="61" spans="3:11">
      <c r="C61" s="161">
        <v>2053</v>
      </c>
      <c r="D61" s="166"/>
      <c r="E61" s="551"/>
      <c r="F61" s="165"/>
      <c r="G61" s="95"/>
      <c r="H61" s="95"/>
      <c r="I61" s="95"/>
      <c r="J61" s="95"/>
      <c r="K61" s="101"/>
    </row>
    <row r="62" spans="3:11">
      <c r="C62" s="161">
        <v>2054</v>
      </c>
      <c r="D62" s="166"/>
      <c r="E62" s="551"/>
      <c r="F62" s="165"/>
      <c r="G62" s="95"/>
      <c r="H62" s="95"/>
      <c r="I62" s="95"/>
      <c r="J62" s="95"/>
      <c r="K62" s="101"/>
    </row>
    <row r="63" spans="3:11">
      <c r="C63" s="161">
        <v>2055</v>
      </c>
      <c r="D63" s="166"/>
      <c r="E63" s="551"/>
      <c r="F63" s="165"/>
      <c r="G63" s="95"/>
      <c r="H63" s="95"/>
      <c r="I63" s="95"/>
      <c r="J63" s="95"/>
      <c r="K63" s="101"/>
    </row>
    <row r="64" spans="3:11">
      <c r="C64" s="161">
        <v>2056</v>
      </c>
      <c r="D64" s="166"/>
      <c r="E64" s="551"/>
      <c r="F64" s="165"/>
      <c r="G64" s="95"/>
      <c r="H64" s="95"/>
      <c r="I64" s="95"/>
      <c r="J64" s="95"/>
      <c r="K64" s="101"/>
    </row>
    <row r="65" spans="3:11">
      <c r="C65" s="161">
        <v>2057</v>
      </c>
      <c r="D65" s="166"/>
      <c r="E65" s="551"/>
      <c r="F65" s="165"/>
      <c r="G65" s="95"/>
      <c r="H65" s="95"/>
      <c r="I65" s="95"/>
      <c r="J65" s="95"/>
      <c r="K65" s="101"/>
    </row>
    <row r="66" spans="3:11">
      <c r="C66" s="161">
        <v>2058</v>
      </c>
      <c r="D66" s="166"/>
      <c r="E66" s="551"/>
      <c r="F66" s="165"/>
      <c r="G66" s="95"/>
      <c r="H66" s="95"/>
      <c r="I66" s="95"/>
      <c r="J66" s="95"/>
      <c r="K66" s="101"/>
    </row>
    <row r="67" spans="3:11">
      <c r="C67" s="161">
        <v>2059</v>
      </c>
      <c r="D67" s="166"/>
      <c r="E67" s="551"/>
      <c r="F67" s="165"/>
      <c r="G67" s="95"/>
      <c r="H67" s="95"/>
      <c r="I67" s="95"/>
      <c r="J67" s="95"/>
      <c r="K67" s="101"/>
    </row>
    <row r="68" spans="3:11">
      <c r="C68" s="161">
        <v>2060</v>
      </c>
      <c r="D68" s="166"/>
      <c r="E68" s="551"/>
      <c r="F68" s="165"/>
      <c r="G68" s="95"/>
      <c r="H68" s="95"/>
      <c r="I68" s="95"/>
      <c r="J68" s="95"/>
      <c r="K68" s="101"/>
    </row>
    <row r="69" spans="3:11">
      <c r="C69" s="161">
        <v>2061</v>
      </c>
      <c r="D69" s="166"/>
      <c r="E69" s="551"/>
      <c r="F69" s="165"/>
      <c r="G69" s="95"/>
      <c r="H69" s="95"/>
      <c r="I69" s="95"/>
      <c r="J69" s="95"/>
      <c r="K69" s="101"/>
    </row>
    <row r="70" spans="3:11">
      <c r="C70" s="161">
        <v>2062</v>
      </c>
      <c r="D70" s="166"/>
      <c r="E70" s="551"/>
      <c r="F70" s="165"/>
      <c r="G70" s="95"/>
      <c r="H70" s="95"/>
      <c r="I70" s="95"/>
      <c r="J70" s="95"/>
      <c r="K70" s="101"/>
    </row>
    <row r="71" spans="3:11">
      <c r="C71" s="161">
        <v>2063</v>
      </c>
      <c r="D71" s="166"/>
      <c r="E71" s="551"/>
      <c r="F71" s="165"/>
      <c r="G71" s="95"/>
      <c r="H71" s="95"/>
      <c r="I71" s="95"/>
      <c r="J71" s="95"/>
      <c r="K71" s="101"/>
    </row>
    <row r="72" spans="3:11">
      <c r="C72" s="161">
        <v>2064</v>
      </c>
      <c r="D72" s="166"/>
      <c r="E72" s="551"/>
      <c r="F72" s="165"/>
      <c r="G72" s="95"/>
      <c r="H72" s="95"/>
      <c r="I72" s="95"/>
      <c r="J72" s="95"/>
      <c r="K72" s="101"/>
    </row>
    <row r="73" spans="3:11">
      <c r="C73" s="161">
        <v>2065</v>
      </c>
      <c r="D73" s="166"/>
      <c r="E73" s="551"/>
      <c r="F73" s="165"/>
      <c r="G73" s="95"/>
      <c r="H73" s="95"/>
      <c r="I73" s="95"/>
      <c r="J73" s="95"/>
      <c r="K73" s="101"/>
    </row>
    <row r="74" spans="3:11">
      <c r="C74" s="161">
        <v>2066</v>
      </c>
      <c r="D74" s="166"/>
      <c r="E74" s="551"/>
      <c r="F74" s="165"/>
      <c r="G74" s="95"/>
      <c r="H74" s="95"/>
      <c r="I74" s="95"/>
      <c r="J74" s="95"/>
      <c r="K74" s="101"/>
    </row>
    <row r="75" spans="3:11">
      <c r="C75" s="161">
        <v>2067</v>
      </c>
      <c r="D75" s="166"/>
      <c r="E75" s="551"/>
      <c r="F75" s="165"/>
      <c r="G75" s="95"/>
      <c r="H75" s="95"/>
      <c r="I75" s="95"/>
      <c r="J75" s="95"/>
      <c r="K75" s="101"/>
    </row>
    <row r="76" spans="3:11">
      <c r="C76" s="161">
        <v>2068</v>
      </c>
      <c r="D76" s="166"/>
      <c r="E76" s="551"/>
      <c r="F76" s="165"/>
      <c r="G76" s="95"/>
      <c r="H76" s="95"/>
      <c r="I76" s="95"/>
      <c r="J76" s="95"/>
      <c r="K76" s="101"/>
    </row>
    <row r="77" spans="3:11">
      <c r="C77" s="161">
        <v>2069</v>
      </c>
      <c r="D77" s="166"/>
      <c r="E77" s="551"/>
      <c r="F77" s="165"/>
      <c r="G77" s="95"/>
      <c r="H77" s="95"/>
      <c r="I77" s="95"/>
      <c r="J77" s="95"/>
      <c r="K77" s="101"/>
    </row>
    <row r="78" spans="3:11" ht="16" thickBot="1">
      <c r="C78" s="162">
        <v>2070</v>
      </c>
      <c r="D78" s="167"/>
      <c r="E78" s="552"/>
      <c r="F78" s="168"/>
      <c r="G78" s="95"/>
      <c r="H78" s="95"/>
      <c r="I78" s="95"/>
      <c r="J78" s="95"/>
      <c r="K78" s="101"/>
    </row>
    <row r="79" spans="3:11">
      <c r="D79" s="95"/>
      <c r="E79" s="163"/>
      <c r="F79" s="163"/>
      <c r="G79" s="95"/>
      <c r="H79" s="95"/>
      <c r="I79" s="95"/>
      <c r="J79" s="101"/>
    </row>
    <row r="80" spans="3:11">
      <c r="D80" s="111"/>
      <c r="E80" s="111"/>
      <c r="F80" s="111"/>
      <c r="G80" s="95"/>
      <c r="H80" s="95"/>
      <c r="I80" s="95"/>
      <c r="J80" s="101"/>
    </row>
    <row r="81" spans="4:10">
      <c r="D81" s="111"/>
      <c r="E81" s="111"/>
      <c r="F81" s="111"/>
      <c r="G81" s="95"/>
      <c r="H81" s="95"/>
      <c r="I81" s="95"/>
      <c r="J81" s="101"/>
    </row>
    <row r="82" spans="4:10">
      <c r="D82" s="111"/>
      <c r="E82" s="111"/>
      <c r="F82" s="111"/>
      <c r="G82" s="95"/>
      <c r="H82" s="95"/>
      <c r="I82" s="95"/>
      <c r="J82" s="101"/>
    </row>
    <row r="83" spans="4:10" hidden="1">
      <c r="D83" s="95"/>
      <c r="E83" s="95"/>
      <c r="F83" s="95"/>
      <c r="G83" s="95"/>
      <c r="H83" s="95"/>
      <c r="I83" s="95"/>
      <c r="J83" s="101"/>
    </row>
    <row r="84" spans="4:10"/>
  </sheetData>
  <mergeCells count="4">
    <mergeCell ref="F14:F16"/>
    <mergeCell ref="C14:C16"/>
    <mergeCell ref="D14:D16"/>
    <mergeCell ref="E14:E16"/>
  </mergeCells>
  <dataValidations count="1">
    <dataValidation type="list" allowBlank="1" showInputMessage="1" showErrorMessage="1" sqref="I10:I12" xr:uid="{00000000-0002-0000-0500-000000000000}">
      <formula1>$M$24:$M$34</formula1>
    </dataValidation>
  </dataValidation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tabColor rgb="FF00B050"/>
    <pageSetUpPr fitToPage="1"/>
  </sheetPr>
  <dimension ref="A2:M92"/>
  <sheetViews>
    <sheetView zoomScale="70" zoomScaleNormal="70" workbookViewId="0">
      <selection activeCell="C23" sqref="C23"/>
    </sheetView>
  </sheetViews>
  <sheetFormatPr defaultColWidth="8.69140625" defaultRowHeight="15.5"/>
  <cols>
    <col min="1" max="1" width="3" style="101" customWidth="1"/>
    <col min="2" max="2" width="2.53515625" style="101" customWidth="1"/>
    <col min="3" max="3" width="34.4609375" style="101" customWidth="1"/>
    <col min="4" max="4" width="14.07421875" style="101" customWidth="1"/>
    <col min="5" max="5" width="12" style="101" customWidth="1"/>
    <col min="6" max="8" width="7.69140625" style="101" customWidth="1"/>
    <col min="9" max="9" width="9.07421875" style="101" customWidth="1"/>
    <col min="10" max="11" width="7.07421875" style="41" customWidth="1"/>
    <col min="12" max="13" width="8.69140625" style="41"/>
    <col min="14" max="16384" width="8.69140625" style="101"/>
  </cols>
  <sheetData>
    <row r="2" spans="1:11">
      <c r="A2" s="228" t="s">
        <v>16413</v>
      </c>
    </row>
    <row r="3" spans="1:11">
      <c r="B3" s="228" t="s">
        <v>16414</v>
      </c>
    </row>
    <row r="4" spans="1:11">
      <c r="C4" s="101" t="s">
        <v>16758</v>
      </c>
      <c r="D4" s="349">
        <v>3.5000000000000003E-2</v>
      </c>
      <c r="E4" s="101" t="s">
        <v>16415</v>
      </c>
      <c r="H4" s="193"/>
      <c r="J4" s="347"/>
      <c r="K4" s="41" t="s">
        <v>16416</v>
      </c>
    </row>
    <row r="5" spans="1:11">
      <c r="C5" s="101" t="s">
        <v>16759</v>
      </c>
      <c r="D5" s="350">
        <v>0.03</v>
      </c>
      <c r="E5" s="101" t="s">
        <v>16415</v>
      </c>
      <c r="J5" s="354"/>
      <c r="K5" s="41" t="s">
        <v>16417</v>
      </c>
    </row>
    <row r="6" spans="1:11">
      <c r="B6" s="228" t="s">
        <v>16418</v>
      </c>
      <c r="D6" s="230"/>
      <c r="J6" s="348"/>
      <c r="K6" s="41" t="s">
        <v>16419</v>
      </c>
    </row>
    <row r="7" spans="1:11">
      <c r="C7" s="101" t="s">
        <v>16758</v>
      </c>
      <c r="D7" s="351">
        <v>1.4999999999999999E-2</v>
      </c>
      <c r="E7" s="101" t="s">
        <v>16415</v>
      </c>
    </row>
    <row r="8" spans="1:11">
      <c r="C8" s="101" t="s">
        <v>16759</v>
      </c>
      <c r="D8" s="351">
        <v>1.29E-2</v>
      </c>
      <c r="E8" s="101" t="s">
        <v>16415</v>
      </c>
    </row>
    <row r="9" spans="1:11">
      <c r="D9" s="230"/>
    </row>
    <row r="10" spans="1:11">
      <c r="B10" s="228" t="s">
        <v>16420</v>
      </c>
    </row>
    <row r="11" spans="1:11">
      <c r="B11" s="228"/>
      <c r="C11" s="101" t="s">
        <v>16421</v>
      </c>
      <c r="D11" s="352">
        <v>2010</v>
      </c>
      <c r="E11" s="101" t="s">
        <v>16422</v>
      </c>
    </row>
    <row r="12" spans="1:11">
      <c r="C12" s="101" t="s">
        <v>16423</v>
      </c>
      <c r="D12" s="354">
        <f>'User Interface Intervention'!F19</f>
        <v>0</v>
      </c>
      <c r="E12" s="101" t="s">
        <v>16319</v>
      </c>
    </row>
    <row r="13" spans="1:11">
      <c r="C13" s="101" t="s">
        <v>16424</v>
      </c>
      <c r="D13" s="352">
        <v>1.19</v>
      </c>
    </row>
    <row r="14" spans="1:11">
      <c r="C14" s="101" t="s">
        <v>16314</v>
      </c>
      <c r="D14" s="354">
        <f>appraisal_year</f>
        <v>2024</v>
      </c>
    </row>
    <row r="15" spans="1:11">
      <c r="C15" s="101" t="s">
        <v>16425</v>
      </c>
      <c r="D15" s="354">
        <f>'User Interface Intervention'!F17</f>
        <v>0</v>
      </c>
    </row>
    <row r="16" spans="1:11">
      <c r="C16" s="101" t="s">
        <v>16426</v>
      </c>
      <c r="D16" s="355">
        <f>'User Interface Costs'!E9</f>
        <v>0.23</v>
      </c>
    </row>
    <row r="17" spans="2:8">
      <c r="D17" s="230"/>
    </row>
    <row r="18" spans="2:8">
      <c r="B18" s="228" t="s">
        <v>16427</v>
      </c>
      <c r="D18" s="230"/>
    </row>
    <row r="19" spans="2:8">
      <c r="C19" s="101" t="s">
        <v>16359</v>
      </c>
      <c r="D19" s="360">
        <f>'User Interface Intervention'!F75</f>
        <v>0</v>
      </c>
    </row>
    <row r="20" spans="2:8">
      <c r="C20" s="101" t="s">
        <v>16428</v>
      </c>
      <c r="D20" s="354">
        <f>'User Interface Intervention'!F18</f>
        <v>0</v>
      </c>
    </row>
    <row r="23" spans="2:8">
      <c r="C23" s="101" t="s">
        <v>16429</v>
      </c>
      <c r="D23" s="353">
        <f>'User Interface Intervention'!F110</f>
        <v>253</v>
      </c>
      <c r="E23" s="101" t="s">
        <v>16430</v>
      </c>
    </row>
    <row r="24" spans="2:8">
      <c r="C24" s="101" t="s">
        <v>16431</v>
      </c>
      <c r="D24" s="361">
        <f>'User Interface Intervention'!F104</f>
        <v>7.4999999999999997E-3</v>
      </c>
      <c r="E24" s="101" t="s">
        <v>16432</v>
      </c>
    </row>
    <row r="25" spans="2:8">
      <c r="C25" s="101" t="s">
        <v>16433</v>
      </c>
      <c r="D25" s="362">
        <f>'User Interface Intervention'!F105</f>
        <v>20</v>
      </c>
      <c r="E25" s="101" t="s">
        <v>16319</v>
      </c>
    </row>
    <row r="26" spans="2:8">
      <c r="H26" s="229"/>
    </row>
    <row r="27" spans="2:8">
      <c r="B27" s="228" t="s">
        <v>16434</v>
      </c>
    </row>
    <row r="28" spans="2:8">
      <c r="C28" s="101" t="s">
        <v>16435</v>
      </c>
      <c r="D28" s="354">
        <f>'User Interface Intervention'!F33</f>
        <v>0</v>
      </c>
      <c r="E28" s="101" t="s">
        <v>16334</v>
      </c>
    </row>
    <row r="29" spans="2:8">
      <c r="C29" s="101" t="s">
        <v>16436</v>
      </c>
      <c r="D29" s="354">
        <f>'User Interface Intervention'!F34</f>
        <v>0</v>
      </c>
      <c r="E29" s="101" t="s">
        <v>16334</v>
      </c>
    </row>
    <row r="30" spans="2:8">
      <c r="C30" s="101" t="s">
        <v>16437</v>
      </c>
      <c r="D30" s="353">
        <f>DS_km</f>
        <v>5.71</v>
      </c>
      <c r="E30" s="101" t="s">
        <v>16365</v>
      </c>
    </row>
    <row r="31" spans="2:8">
      <c r="C31" s="101" t="s">
        <v>16438</v>
      </c>
      <c r="D31" s="353">
        <f>'User Interface Intervention'!F83</f>
        <v>5.71</v>
      </c>
      <c r="E31" s="101" t="s">
        <v>16365</v>
      </c>
    </row>
    <row r="32" spans="2:8">
      <c r="C32" s="101" t="s">
        <v>16439</v>
      </c>
      <c r="D32" s="353">
        <f>'User Interface Intervention'!F84</f>
        <v>15</v>
      </c>
      <c r="E32" s="101" t="s">
        <v>16368</v>
      </c>
    </row>
    <row r="33" spans="2:8">
      <c r="C33" s="101" t="s">
        <v>16440</v>
      </c>
      <c r="D33" s="361">
        <f>'User Interface Intervention'!F86</f>
        <v>0.24</v>
      </c>
      <c r="H33" s="101" t="s">
        <v>16441</v>
      </c>
    </row>
    <row r="34" spans="2:8">
      <c r="C34" s="101" t="s">
        <v>16442</v>
      </c>
      <c r="D34" s="361">
        <f>'User Interface Intervention'!F87</f>
        <v>0.06</v>
      </c>
    </row>
    <row r="35" spans="2:8">
      <c r="C35" s="101" t="s">
        <v>16443</v>
      </c>
      <c r="D35" s="360">
        <f>'User Interface Intervention'!F99</f>
        <v>0.9</v>
      </c>
    </row>
    <row r="36" spans="2:8">
      <c r="C36" s="101" t="s">
        <v>16444</v>
      </c>
      <c r="D36" s="352">
        <v>5</v>
      </c>
      <c r="E36" s="101" t="s">
        <v>16319</v>
      </c>
    </row>
    <row r="37" spans="2:8">
      <c r="C37" s="101" t="s">
        <v>16445</v>
      </c>
      <c r="D37" s="356">
        <f>'User Interface Intervention'!F35</f>
        <v>0</v>
      </c>
    </row>
    <row r="38" spans="2:8">
      <c r="C38" s="101" t="s">
        <v>16446</v>
      </c>
      <c r="D38" s="439">
        <f>'User Interface Intervention'!F85</f>
        <v>0.56399999999999995</v>
      </c>
    </row>
    <row r="39" spans="2:8">
      <c r="B39" s="228" t="s">
        <v>16447</v>
      </c>
      <c r="D39" s="229"/>
    </row>
    <row r="41" spans="2:8">
      <c r="C41" s="101" t="s">
        <v>16448</v>
      </c>
      <c r="D41" s="354" t="str">
        <f>'User Interface Intervention'!F38</f>
        <v>No provision</v>
      </c>
      <c r="E41" s="101">
        <f>IFERROR(VLOOKUP('Input Summary'!D41,JQQQ,2, FALSE), 0)</f>
        <v>0</v>
      </c>
    </row>
    <row r="42" spans="2:8">
      <c r="C42" s="101" t="s">
        <v>16449</v>
      </c>
      <c r="D42" s="354" t="str">
        <f>'User Interface Intervention'!F37</f>
        <v>No provision</v>
      </c>
      <c r="E42" s="101">
        <f>IFERROR(VLOOKUP('Input Summary'!D42,JQQQ,2, FALSE),0)</f>
        <v>0</v>
      </c>
    </row>
    <row r="43" spans="2:8">
      <c r="C43" s="101" t="s">
        <v>16450</v>
      </c>
      <c r="D43" s="193">
        <f>E41-E42</f>
        <v>0</v>
      </c>
    </row>
    <row r="44" spans="2:8">
      <c r="C44" s="101" t="s">
        <v>16451</v>
      </c>
      <c r="D44" s="357" t="str">
        <f>'User Interface Intervention'!F40</f>
        <v>No</v>
      </c>
      <c r="E44" s="101">
        <f>IF(D44="yes", 'TAG Journey Quality'!E25,0)</f>
        <v>0</v>
      </c>
    </row>
    <row r="45" spans="2:8">
      <c r="C45" s="101" t="s">
        <v>16452</v>
      </c>
      <c r="D45" s="357" t="str">
        <f>'User Interface Intervention'!F41</f>
        <v>No</v>
      </c>
      <c r="E45" s="101">
        <f>IF(D45="yes", 'TAG Journey Quality'!E24,0)</f>
        <v>0</v>
      </c>
    </row>
    <row r="46" spans="2:8">
      <c r="C46" s="101" t="s">
        <v>16453</v>
      </c>
      <c r="D46" s="231">
        <v>0</v>
      </c>
      <c r="E46" s="101">
        <f>IF(ambT_DN="yes", 98.14,0)</f>
        <v>0</v>
      </c>
    </row>
    <row r="47" spans="2:8">
      <c r="C47" s="101" t="s">
        <v>16454</v>
      </c>
      <c r="D47" s="231">
        <f>E44+E45</f>
        <v>0</v>
      </c>
    </row>
    <row r="48" spans="2:8">
      <c r="B48" s="228" t="s">
        <v>16455</v>
      </c>
      <c r="D48" s="229"/>
      <c r="E48" s="229"/>
    </row>
    <row r="49" spans="2:6">
      <c r="E49" s="229"/>
    </row>
    <row r="50" spans="2:6">
      <c r="C50" s="101" t="s">
        <v>16435</v>
      </c>
      <c r="D50" s="354">
        <f>'User Interface Intervention'!F46</f>
        <v>0</v>
      </c>
      <c r="E50" s="229" t="s">
        <v>16334</v>
      </c>
    </row>
    <row r="51" spans="2:6">
      <c r="C51" s="101" t="s">
        <v>16436</v>
      </c>
      <c r="D51" s="354">
        <f>'User Interface Intervention'!F47</f>
        <v>0</v>
      </c>
      <c r="E51" s="229" t="s">
        <v>16334</v>
      </c>
    </row>
    <row r="52" spans="2:6">
      <c r="C52" s="101" t="s">
        <v>16456</v>
      </c>
      <c r="D52" s="354">
        <f>DS_kmP</f>
        <v>1.18</v>
      </c>
      <c r="E52" s="229" t="s">
        <v>16365</v>
      </c>
    </row>
    <row r="53" spans="2:6">
      <c r="C53" s="101" t="s">
        <v>16457</v>
      </c>
      <c r="D53" s="354">
        <f>'User Interface Intervention'!F92</f>
        <v>1.18</v>
      </c>
      <c r="E53" s="229" t="s">
        <v>16365</v>
      </c>
    </row>
    <row r="54" spans="2:6">
      <c r="C54" s="101" t="s">
        <v>16439</v>
      </c>
      <c r="D54" s="101">
        <f>'User Interface Intervention'!F93</f>
        <v>5</v>
      </c>
      <c r="E54" s="229" t="s">
        <v>16368</v>
      </c>
    </row>
    <row r="55" spans="2:6">
      <c r="C55" s="101" t="s">
        <v>16458</v>
      </c>
      <c r="D55" s="358">
        <f>'User Interface Intervention'!F95</f>
        <v>0.24</v>
      </c>
      <c r="E55" s="229"/>
    </row>
    <row r="56" spans="2:6">
      <c r="C56" s="101" t="s">
        <v>16459</v>
      </c>
      <c r="D56" s="358">
        <f>'User Interface Intervention'!F96</f>
        <v>0.06</v>
      </c>
    </row>
    <row r="57" spans="2:6">
      <c r="C57" s="101" t="s">
        <v>16460</v>
      </c>
      <c r="D57" s="360">
        <f>'User Interface Intervention'!F99</f>
        <v>0.9</v>
      </c>
      <c r="E57" s="229"/>
    </row>
    <row r="58" spans="2:6">
      <c r="C58" s="101" t="s">
        <v>16445</v>
      </c>
      <c r="D58" s="356">
        <f>'User Interface Intervention'!F48</f>
        <v>0</v>
      </c>
      <c r="E58" s="229"/>
    </row>
    <row r="59" spans="2:6">
      <c r="C59" s="101" t="s">
        <v>16446</v>
      </c>
      <c r="D59" s="439">
        <f>'User Interface Intervention'!F94</f>
        <v>0.56399999999999995</v>
      </c>
      <c r="E59" s="229"/>
    </row>
    <row r="60" spans="2:6">
      <c r="B60" s="228" t="s">
        <v>16461</v>
      </c>
    </row>
    <row r="61" spans="2:6">
      <c r="D61" s="234" t="s">
        <v>16462</v>
      </c>
      <c r="E61" s="234" t="s">
        <v>16463</v>
      </c>
      <c r="F61" s="234" t="s">
        <v>16464</v>
      </c>
    </row>
    <row r="62" spans="2:6">
      <c r="C62" s="235" t="s">
        <v>16348</v>
      </c>
      <c r="D62" s="113">
        <f>IF('User Interface Intervention'!F51="Yes",1,0)</f>
        <v>0</v>
      </c>
      <c r="E62" s="113">
        <f>IF('User Interface Intervention'!F60="Yes",1,0)</f>
        <v>0</v>
      </c>
      <c r="F62" s="236">
        <f t="shared" ref="F62:F68" si="0">VLOOKUP(C62,Walk_JA,2,FALSE)</f>
        <v>3.7705403929729973</v>
      </c>
    </row>
    <row r="63" spans="2:6">
      <c r="C63" s="235" t="s">
        <v>16349</v>
      </c>
      <c r="D63" s="113">
        <f>IF('User Interface Intervention'!F52="Yes",1,0)</f>
        <v>0</v>
      </c>
      <c r="E63" s="113">
        <f>IF('User Interface Intervention'!F61="Yes",1,0)</f>
        <v>0</v>
      </c>
      <c r="F63" s="236">
        <f t="shared" si="0"/>
        <v>2.6615579244515275</v>
      </c>
    </row>
    <row r="64" spans="2:6">
      <c r="C64" s="235" t="s">
        <v>16350</v>
      </c>
      <c r="D64" s="113">
        <f>IF('User Interface Intervention'!F53="Yes",1,0)</f>
        <v>0</v>
      </c>
      <c r="E64" s="113">
        <f>IF('User Interface Intervention'!F62="Yes",1,0)</f>
        <v>0</v>
      </c>
      <c r="F64" s="236">
        <f t="shared" si="0"/>
        <v>1.8852701964864986</v>
      </c>
    </row>
    <row r="65" spans="3:11">
      <c r="C65" s="235" t="s">
        <v>16351</v>
      </c>
      <c r="D65" s="113">
        <f>IF('User Interface Intervention'!F54="Yes",1,0)</f>
        <v>0</v>
      </c>
      <c r="E65" s="113">
        <f>IF('User Interface Intervention'!F63="Yes",1,0)</f>
        <v>0</v>
      </c>
      <c r="F65" s="236">
        <f t="shared" si="0"/>
        <v>0.88718597481717587</v>
      </c>
    </row>
    <row r="66" spans="3:11">
      <c r="C66" s="235" t="s">
        <v>16352</v>
      </c>
      <c r="D66" s="113">
        <f>IF('User Interface Intervention'!F55="Yes",1,0)</f>
        <v>0</v>
      </c>
      <c r="E66" s="113">
        <f>IF('User Interface Intervention'!F64="Yes",1,0)</f>
        <v>0</v>
      </c>
      <c r="F66" s="236">
        <f t="shared" si="0"/>
        <v>0.88718597481717587</v>
      </c>
    </row>
    <row r="67" spans="3:11">
      <c r="C67" s="235" t="s">
        <v>16353</v>
      </c>
      <c r="D67" s="113">
        <f>IF('User Interface Intervention'!F56="Yes",1,0)</f>
        <v>0</v>
      </c>
      <c r="E67" s="113">
        <f>IF('User Interface Intervention'!F65="Yes",1,0)</f>
        <v>0</v>
      </c>
      <c r="F67" s="236">
        <f t="shared" si="0"/>
        <v>0.55449123426073488</v>
      </c>
    </row>
    <row r="68" spans="3:11">
      <c r="C68" s="235" t="s">
        <v>16354</v>
      </c>
      <c r="D68" s="113">
        <f>IF('User Interface Intervention'!F57="Yes",1,0)</f>
        <v>0</v>
      </c>
      <c r="E68" s="113">
        <f>IF('User Interface Intervention'!F66="Yes",1,0)</f>
        <v>0</v>
      </c>
      <c r="F68" s="236">
        <f t="shared" si="0"/>
        <v>0.55449123426073488</v>
      </c>
    </row>
    <row r="69" spans="3:11">
      <c r="C69" s="237"/>
      <c r="F69" s="193"/>
    </row>
    <row r="70" spans="3:11">
      <c r="C70" s="237"/>
      <c r="F70" s="193"/>
    </row>
    <row r="72" spans="3:11">
      <c r="C72" s="228" t="s">
        <v>16465</v>
      </c>
      <c r="D72" s="359" t="str">
        <f>'User Interface Intervention'!F20</f>
        <v>National Average</v>
      </c>
      <c r="E72" s="232"/>
      <c r="F72" s="232"/>
      <c r="G72" s="232"/>
      <c r="H72" s="232"/>
      <c r="I72" s="232"/>
    </row>
    <row r="73" spans="3:11">
      <c r="D73" s="233"/>
      <c r="E73" s="233"/>
      <c r="F73" s="233"/>
      <c r="G73" s="233"/>
      <c r="H73" s="233"/>
      <c r="I73" s="233"/>
    </row>
    <row r="74" spans="3:11">
      <c r="C74" s="469"/>
      <c r="D74" s="114">
        <v>2025</v>
      </c>
      <c r="E74" s="114">
        <v>2030</v>
      </c>
      <c r="F74" s="114">
        <v>2035</v>
      </c>
      <c r="G74" s="114">
        <v>2040</v>
      </c>
      <c r="H74" s="114">
        <v>2045</v>
      </c>
      <c r="I74" s="114">
        <v>2050</v>
      </c>
      <c r="J74" s="114">
        <v>2055</v>
      </c>
      <c r="K74" s="114">
        <v>2060</v>
      </c>
    </row>
    <row r="75" spans="3:11">
      <c r="C75" s="113" t="s">
        <v>16466</v>
      </c>
      <c r="D75" s="345">
        <f t="array" ref="D75">INDEX(in_ext_costs,MATCH(1,($C75 = in_ext_cost_type)*(D$74 = in_ext_cost_yr),0),MATCH($D$72, in_area_type,0))</f>
        <v>18.990621720855227</v>
      </c>
      <c r="E75" s="345">
        <f t="array" ref="E75">INDEX(in_ext_costs,MATCH(1,($C75 = in_ext_cost_type)*(E$74 = in_ext_cost_yr),0),MATCH($D$72, in_area_type,0))</f>
        <v>21.173583133257367</v>
      </c>
      <c r="F75" s="345">
        <f t="array" ref="F75">INDEX(in_ext_costs,MATCH(1,($C75 = in_ext_cost_type)*(F$74 = in_ext_cost_yr),0),MATCH($D$72, in_area_type,0))</f>
        <v>23.919414776045272</v>
      </c>
      <c r="G75" s="345">
        <f t="array" ref="G75">INDEX(in_ext_costs,MATCH(1,($C75 = in_ext_cost_type)*(G$74 = in_ext_cost_yr),0),MATCH($D$72, in_area_type,0))</f>
        <v>26.878437965421387</v>
      </c>
      <c r="H75" s="345">
        <f t="array" ref="H75">INDEX(in_ext_costs,MATCH(1,($C75 = in_ext_cost_type)*(H$74 = in_ext_cost_yr),0),MATCH($D$72, in_area_type,0))</f>
        <v>29.69737079033899</v>
      </c>
      <c r="I75" s="345">
        <f t="array" ref="I75">INDEX(in_ext_costs,MATCH(1,($C75 = in_ext_cost_type)*(I$74 = in_ext_cost_yr),0),MATCH($D$72, in_area_type,0))</f>
        <v>33.083948566393985</v>
      </c>
      <c r="J75" s="345">
        <f t="array" ref="J75">INDEX(in_ext_costs,MATCH(1,($C75 = in_ext_cost_type)*(J$74 = in_ext_cost_yr),0),MATCH($D$72, in_area_type,0))</f>
        <v>35.354117514606152</v>
      </c>
      <c r="K75" s="345">
        <f t="array" ref="K75">INDEX(in_ext_costs,MATCH(1,($C75 = in_ext_cost_type)*(K$74 = in_ext_cost_yr),0),MATCH($D$72, in_area_type,0))</f>
        <v>41.483118583101565</v>
      </c>
    </row>
    <row r="76" spans="3:11">
      <c r="C76" s="113" t="s">
        <v>16467</v>
      </c>
      <c r="D76" s="345">
        <f t="array" ref="D76">INDEX(in_ext_costs,MATCH(1,($C76 = in_ext_cost_type)*(D$74 = in_ext_cost_yr),0),MATCH($D$72, in_area_type,0))</f>
        <v>0.11349294069571525</v>
      </c>
      <c r="E76" s="345">
        <f t="array" ref="E76">INDEX(in_ext_costs,MATCH(1,($C76 = in_ext_cost_type)*(E$74 = in_ext_cost_yr),0),MATCH($D$72, in_area_type,0))</f>
        <v>0.12315844696234882</v>
      </c>
      <c r="F76" s="345">
        <f t="array" ref="F76">INDEX(in_ext_costs,MATCH(1,($C76 = in_ext_cost_type)*(F$74 = in_ext_cost_yr),0),MATCH($D$72, in_area_type,0))</f>
        <v>0.13291651786927275</v>
      </c>
      <c r="G76" s="345">
        <f t="array" ref="G76">INDEX(in_ext_costs,MATCH(1,($C76 = in_ext_cost_type)*(G$74 = in_ext_cost_yr),0),MATCH($D$72, in_area_type,0))</f>
        <v>0.14372349109700028</v>
      </c>
      <c r="H76" s="345">
        <f t="array" ref="H76">INDEX(in_ext_costs,MATCH(1,($C76 = in_ext_cost_type)*(H$74 = in_ext_cost_yr),0),MATCH($D$72, in_area_type,0))</f>
        <v>0.15412234358224441</v>
      </c>
      <c r="I76" s="345">
        <f t="array" ref="I76">INDEX(in_ext_costs,MATCH(1,($C76 = in_ext_cost_type)*(I$74 = in_ext_cost_yr),0),MATCH($D$72, in_area_type,0))</f>
        <v>0.16444430934150475</v>
      </c>
      <c r="J76" s="345">
        <f t="array" ref="J76">INDEX(in_ext_costs,MATCH(1,($C76 = in_ext_cost_type)*(J$74 = in_ext_cost_yr),0),MATCH($D$72, in_area_type,0))</f>
        <v>0.17533071446943876</v>
      </c>
      <c r="K76" s="345">
        <f t="array" ref="K76">INDEX(in_ext_costs,MATCH(1,($C76 = in_ext_cost_type)*(K$74 = in_ext_cost_yr),0),MATCH($D$72, in_area_type,0))</f>
        <v>0.18747387211271135</v>
      </c>
    </row>
    <row r="77" spans="3:11">
      <c r="C77" s="113" t="s">
        <v>16468</v>
      </c>
      <c r="D77" s="345">
        <f t="array" ref="D77">INDEX(in_ext_costs,MATCH(1,($C77 = in_ext_cost_type)*(D$74 = in_ext_cost_yr),0),MATCH($D$72, in_area_type,0))</f>
        <v>2.2545282933344124</v>
      </c>
      <c r="E77" s="345">
        <f t="array" ref="E77">INDEX(in_ext_costs,MATCH(1,($C77 = in_ext_cost_type)*(E$74 = in_ext_cost_yr),0),MATCH($D$72, in_area_type,0))</f>
        <v>2.4856782933806323</v>
      </c>
      <c r="F77" s="345">
        <f t="array" ref="F77">INDEX(in_ext_costs,MATCH(1,($C77 = in_ext_cost_type)*(F$74 = in_ext_cost_yr),0),MATCH($D$72, in_area_type,0))</f>
        <v>2.7387805226160813</v>
      </c>
      <c r="G77" s="345">
        <f t="array" ref="G77">INDEX(in_ext_costs,MATCH(1,($C77 = in_ext_cost_type)*(G$74 = in_ext_cost_yr),0),MATCH($D$72, in_area_type,0))</f>
        <v>3.0188852820899656</v>
      </c>
      <c r="H77" s="345">
        <f t="array" ref="H77">INDEX(in_ext_costs,MATCH(1,($C77 = in_ext_cost_type)*(H$74 = in_ext_cost_yr),0),MATCH($D$72, in_area_type,0))</f>
        <v>3.3300574450427662</v>
      </c>
      <c r="I77" s="345">
        <f t="array" ref="I77">INDEX(in_ext_costs,MATCH(1,($C77 = in_ext_cost_type)*(I$74 = in_ext_cost_yr),0),MATCH($D$72, in_area_type,0))</f>
        <v>3.6751547644222615</v>
      </c>
      <c r="J77" s="345">
        <f t="array" ref="J77">INDEX(in_ext_costs,MATCH(1,($C77 = in_ext_cost_type)*(J$74 = in_ext_cost_yr),0),MATCH($D$72, in_area_type,0))</f>
        <v>4.0577052326885257</v>
      </c>
      <c r="K77" s="345">
        <f t="array" ref="K77">INDEX(in_ext_costs,MATCH(1,($C77 = in_ext_cost_type)*(K$74 = in_ext_cost_yr),0),MATCH($D$72, in_area_type,0))</f>
        <v>4.4808421570184569</v>
      </c>
    </row>
    <row r="78" spans="3:11">
      <c r="C78" s="113" t="s">
        <v>16469</v>
      </c>
      <c r="D78" s="345">
        <f t="array" ref="D78">INDEX(in_ext_costs,MATCH(1,($C78 = in_ext_cost_type)*(D$74 = in_ext_cost_yr),0),MATCH($D$72, in_area_type,0))</f>
        <v>0.20089079724013401</v>
      </c>
      <c r="E78" s="345">
        <f t="array" ref="E78">INDEX(in_ext_costs,MATCH(1,($C78 = in_ext_cost_type)*(E$74 = in_ext_cost_yr),0),MATCH($D$72, in_area_type,0))</f>
        <v>0.14598283499559422</v>
      </c>
      <c r="F78" s="345">
        <f t="array" ref="F78">INDEX(in_ext_costs,MATCH(1,($C78 = in_ext_cost_type)*(F$74 = in_ext_cost_yr),0),MATCH($D$72, in_area_type,0))</f>
        <v>0.13185462188900687</v>
      </c>
      <c r="G78" s="345">
        <f t="array" ref="G78">INDEX(in_ext_costs,MATCH(1,($C78 = in_ext_cost_type)*(G$74 = in_ext_cost_yr),0),MATCH($D$72, in_area_type,0))</f>
        <v>0.13489346950920786</v>
      </c>
      <c r="H78" s="345">
        <f t="array" ref="H78">INDEX(in_ext_costs,MATCH(1,($C78 = in_ext_cost_type)*(H$74 = in_ext_cost_yr),0),MATCH($D$72, in_area_type,0))</f>
        <v>0.14483244160567227</v>
      </c>
      <c r="I78" s="345">
        <f t="array" ref="I78">INDEX(in_ext_costs,MATCH(1,($C78 = in_ext_cost_type)*(I$74 = in_ext_cost_yr),0),MATCH($D$72, in_area_type,0))</f>
        <v>0.15809261734197494</v>
      </c>
      <c r="J78" s="345">
        <f t="array" ref="J78">INDEX(in_ext_costs,MATCH(1,($C78 = in_ext_cost_type)*(J$74 = in_ext_cost_yr),0),MATCH($D$72, in_area_type,0))</f>
        <v>0.17462311390047247</v>
      </c>
      <c r="K78" s="345">
        <f t="array" ref="K78">INDEX(in_ext_costs,MATCH(1,($C78 = in_ext_cost_type)*(K$74 = in_ext_cost_yr),0),MATCH($D$72, in_area_type,0))</f>
        <v>0.19286996575721382</v>
      </c>
    </row>
    <row r="79" spans="3:11">
      <c r="C79" s="113" t="s">
        <v>16470</v>
      </c>
      <c r="D79" s="345">
        <f t="array" ref="D79">INDEX(in_ext_costs,MATCH(1,($C79 = in_ext_cost_type)*(D$74 = in_ext_cost_yr),0),MATCH($D$72, in_area_type,0))</f>
        <v>0.14539943013478554</v>
      </c>
      <c r="E79" s="345">
        <f t="array" ref="E79">INDEX(in_ext_costs,MATCH(1,($C79 = in_ext_cost_type)*(E$74 = in_ext_cost_yr),0),MATCH($D$72, in_area_type,0))</f>
        <v>0.16019340318614078</v>
      </c>
      <c r="F79" s="345">
        <f t="array" ref="F79">INDEX(in_ext_costs,MATCH(1,($C79 = in_ext_cost_type)*(F$74 = in_ext_cost_yr),0),MATCH($D$72, in_area_type,0))</f>
        <v>0.17637983367715532</v>
      </c>
      <c r="G79" s="345">
        <f t="array" ref="G79">INDEX(in_ext_costs,MATCH(1,($C79 = in_ext_cost_type)*(G$74 = in_ext_cost_yr),0),MATCH($D$72, in_area_type,0))</f>
        <v>0.19433614758653225</v>
      </c>
      <c r="H79" s="345">
        <f t="array" ref="H79">INDEX(in_ext_costs,MATCH(1,($C79 = in_ext_cost_type)*(H$74 = in_ext_cost_yr),0),MATCH($D$72, in_area_type,0))</f>
        <v>0.21433173192854493</v>
      </c>
      <c r="I79" s="345">
        <f t="array" ref="I79">INDEX(in_ext_costs,MATCH(1,($C79 = in_ext_cost_type)*(I$74 = in_ext_cost_yr),0),MATCH($D$72, in_area_type,0))</f>
        <v>0.23652657088527532</v>
      </c>
      <c r="J79" s="345">
        <f t="array" ref="J79">INDEX(in_ext_costs,MATCH(1,($C79 = in_ext_cost_type)*(J$74 = in_ext_cost_yr),0),MATCH($D$72, in_area_type,0))</f>
        <v>0.26116704548612268</v>
      </c>
      <c r="K79" s="345">
        <f t="array" ref="K79">INDEX(in_ext_costs,MATCH(1,($C79 = in_ext_cost_type)*(K$74 = in_ext_cost_yr),0),MATCH($D$72, in_area_type,0))</f>
        <v>0.28845925127187816</v>
      </c>
    </row>
    <row r="80" spans="3:11">
      <c r="C80" s="113" t="s">
        <v>16471</v>
      </c>
      <c r="D80" s="345">
        <f t="array" ref="D80">INDEX(in_ext_costs,MATCH(1,($C80 = in_ext_cost_type)*(D$74 = in_ext_cost_yr),0),MATCH($D$72, in_area_type,0))</f>
        <v>3.0829085834158616</v>
      </c>
      <c r="E80" s="345">
        <f t="array" ref="E80">INDEX(in_ext_costs,MATCH(1,($C80 = in_ext_cost_type)*(E$74 = in_ext_cost_yr),0),MATCH($D$72, in_area_type,0))</f>
        <v>2.4814284307826067</v>
      </c>
      <c r="F80" s="345">
        <f t="array" ref="F80">INDEX(in_ext_costs,MATCH(1,($C80 = in_ext_cost_type)*(F$74 = in_ext_cost_yr),0),MATCH($D$72, in_area_type,0))</f>
        <v>1.9951929774234676</v>
      </c>
      <c r="G80" s="345">
        <f t="array" ref="G80">INDEX(in_ext_costs,MATCH(1,($C80 = in_ext_cost_type)*(G$74 = in_ext_cost_yr),0),MATCH($D$72, in_area_type,0))</f>
        <v>1.7548086728223826</v>
      </c>
      <c r="H80" s="345">
        <f t="array" ref="H80">INDEX(in_ext_costs,MATCH(1,($C80 = in_ext_cost_type)*(H$74 = in_ext_cost_yr),0),MATCH($D$72, in_area_type,0))</f>
        <v>1.69731771109297</v>
      </c>
      <c r="I80" s="345">
        <f t="array" ref="I80">INDEX(in_ext_costs,MATCH(1,($C80 = in_ext_cost_type)*(I$74 = in_ext_cost_yr),0),MATCH($D$72, in_area_type,0))</f>
        <v>1.7334904896778842</v>
      </c>
      <c r="J80" s="345">
        <f t="array" ref="J80">INDEX(in_ext_costs,MATCH(1,($C80 = in_ext_cost_type)*(J$74 = in_ext_cost_yr),0),MATCH($D$72, in_area_type,0))</f>
        <v>1.8687071645037612</v>
      </c>
      <c r="K80" s="345">
        <f t="array" ref="K80">INDEX(in_ext_costs,MATCH(1,($C80 = in_ext_cost_type)*(K$74 = in_ext_cost_yr),0),MATCH($D$72, in_area_type,0))</f>
        <v>2.0147781207945759</v>
      </c>
    </row>
    <row r="81" spans="3:11">
      <c r="C81" s="113" t="s">
        <v>16472</v>
      </c>
      <c r="D81" s="345">
        <f t="array" ref="D81">INDEX(in_ext_costs,MATCH(1,($C81 = in_ext_cost_type)*(D$74 = in_ext_cost_yr),0),MATCH($D$72, in_area_type,0))</f>
        <v>-2.1851169725219601</v>
      </c>
      <c r="E81" s="345">
        <f t="array" ref="E81">INDEX(in_ext_costs,MATCH(1,($C81 = in_ext_cost_type)*(E$74 = in_ext_cost_yr),0),MATCH($D$72, in_area_type,0))</f>
        <v>-0.84830117579894637</v>
      </c>
      <c r="F81" s="345">
        <f t="array" ref="F81">INDEX(in_ext_costs,MATCH(1,($C81 = in_ext_cost_type)*(F$74 = in_ext_cost_yr),0),MATCH($D$72, in_area_type,0))</f>
        <v>0.15165001323295776</v>
      </c>
      <c r="G81" s="345">
        <f t="array" ref="G81">INDEX(in_ext_costs,MATCH(1,($C81 = in_ext_cost_type)*(G$74 = in_ext_cost_yr),0),MATCH($D$72, in_area_type,0))</f>
        <v>0.62805075819869083</v>
      </c>
      <c r="H81" s="345">
        <f t="array" ref="H81">INDEX(in_ext_costs,MATCH(1,($C81 = in_ext_cost_type)*(H$74 = in_ext_cost_yr),0),MATCH($D$72, in_area_type,0))</f>
        <v>0.78384507476739373</v>
      </c>
      <c r="I81" s="345">
        <f t="array" ref="I81">INDEX(in_ext_costs,MATCH(1,($C81 = in_ext_cost_type)*(I$74 = in_ext_cost_yr),0),MATCH($D$72, in_area_type,0))</f>
        <v>0.83655853186326834</v>
      </c>
      <c r="J81" s="345">
        <f t="array" ref="J81">INDEX(in_ext_costs,MATCH(1,($C81 = in_ext_cost_type)*(J$74 = in_ext_cost_yr),0),MATCH($D$72, in_area_type,0))</f>
        <v>0.84195058755126606</v>
      </c>
      <c r="K81" s="345">
        <f t="array" ref="K81">INDEX(in_ext_costs,MATCH(1,($C81 = in_ext_cost_type)*(K$74 = in_ext_cost_yr),0),MATCH($D$72, in_area_type,0))</f>
        <v>0.84720952250538795</v>
      </c>
    </row>
    <row r="84" spans="3:11">
      <c r="C84" s="228" t="s">
        <v>16473</v>
      </c>
    </row>
    <row r="86" spans="3:11">
      <c r="C86" s="101" t="s">
        <v>16474</v>
      </c>
      <c r="D86" s="353">
        <f>'User Interface Intervention'!F112</f>
        <v>1.6</v>
      </c>
      <c r="F86" s="101" t="s">
        <v>16392</v>
      </c>
    </row>
    <row r="87" spans="3:11">
      <c r="C87" s="101" t="s">
        <v>16475</v>
      </c>
      <c r="D87" s="353">
        <f>'User Interface Intervention'!F113</f>
        <v>2.4</v>
      </c>
      <c r="F87" s="101" t="s">
        <v>16390</v>
      </c>
    </row>
    <row r="88" spans="3:11">
      <c r="G88" s="193"/>
      <c r="H88" s="193"/>
    </row>
    <row r="89" spans="3:11">
      <c r="G89" s="193"/>
      <c r="H89" s="193"/>
    </row>
    <row r="90" spans="3:11">
      <c r="G90" s="193"/>
      <c r="H90" s="193"/>
    </row>
    <row r="91" spans="3:11">
      <c r="G91" s="193"/>
      <c r="H91" s="193"/>
    </row>
    <row r="92" spans="3:11">
      <c r="G92" s="193"/>
      <c r="H92" s="193"/>
    </row>
  </sheetData>
  <sheetProtection formatCells="0" formatColumns="0" formatRows="0" insertColumns="0" insertRows="0" insertHyperlinks="0" deleteColumns="0" deleteRows="0" sort="0" autoFilter="0" pivotTables="0"/>
  <pageMargins left="0.70866141732283472" right="0.70866141732283472" top="0.74803149606299213" bottom="0.74803149606299213" header="0.31496062992125984" footer="0.31496062992125984"/>
  <pageSetup paperSize="8" scale="75"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tabColor rgb="FF00B050"/>
  </sheetPr>
  <dimension ref="B1:F66"/>
  <sheetViews>
    <sheetView zoomScale="75" zoomScaleNormal="75" workbookViewId="0">
      <selection activeCell="H19" sqref="H19"/>
    </sheetView>
  </sheetViews>
  <sheetFormatPr defaultColWidth="8.69140625" defaultRowHeight="15.5"/>
  <cols>
    <col min="1" max="1" width="8.69140625" style="41"/>
    <col min="2" max="2" width="8.69140625" style="101"/>
    <col min="3" max="4" width="13.07421875" style="101" customWidth="1"/>
    <col min="5" max="5" width="13" style="101" customWidth="1"/>
    <col min="6" max="6" width="8.69140625" style="101"/>
    <col min="7" max="16384" width="8.69140625" style="41"/>
  </cols>
  <sheetData>
    <row r="1" spans="2:5">
      <c r="B1" s="228" t="s">
        <v>16476</v>
      </c>
    </row>
    <row r="2" spans="2:5">
      <c r="B2" s="228" t="s">
        <v>16477</v>
      </c>
    </row>
    <row r="4" spans="2:5" ht="52">
      <c r="B4" s="238" t="s">
        <v>16402</v>
      </c>
      <c r="C4" s="239" t="s">
        <v>16478</v>
      </c>
      <c r="D4" s="239" t="s">
        <v>16479</v>
      </c>
      <c r="E4" s="238" t="s">
        <v>16480</v>
      </c>
    </row>
    <row r="5" spans="2:5">
      <c r="B5" s="240">
        <v>2009</v>
      </c>
      <c r="C5" s="241">
        <f>'User Interface Costs'!D17</f>
        <v>0</v>
      </c>
      <c r="D5" s="241">
        <f>'User Interface Costs'!E17</f>
        <v>0</v>
      </c>
      <c r="E5" s="242">
        <f>'User Interface Costs'!F17</f>
        <v>0</v>
      </c>
    </row>
    <row r="6" spans="2:5">
      <c r="B6" s="240">
        <v>2010</v>
      </c>
      <c r="C6" s="241">
        <f>'User Interface Costs'!D18</f>
        <v>0</v>
      </c>
      <c r="D6" s="241">
        <f>'User Interface Costs'!E18</f>
        <v>0</v>
      </c>
      <c r="E6" s="242">
        <f>'User Interface Costs'!F18</f>
        <v>0</v>
      </c>
    </row>
    <row r="7" spans="2:5">
      <c r="B7" s="113">
        <v>2011</v>
      </c>
      <c r="C7" s="241">
        <f>'User Interface Costs'!D19</f>
        <v>0</v>
      </c>
      <c r="D7" s="241">
        <f>'User Interface Costs'!E19</f>
        <v>0</v>
      </c>
      <c r="E7" s="242">
        <f>'User Interface Costs'!F19</f>
        <v>0</v>
      </c>
    </row>
    <row r="8" spans="2:5">
      <c r="B8" s="113">
        <v>2012</v>
      </c>
      <c r="C8" s="241">
        <f>'User Interface Costs'!D20</f>
        <v>0</v>
      </c>
      <c r="D8" s="241">
        <f>'User Interface Costs'!E20</f>
        <v>0</v>
      </c>
      <c r="E8" s="242">
        <f>'User Interface Costs'!F20</f>
        <v>0</v>
      </c>
    </row>
    <row r="9" spans="2:5">
      <c r="B9" s="113">
        <v>2013</v>
      </c>
      <c r="C9" s="241">
        <f>'User Interface Costs'!D21</f>
        <v>0</v>
      </c>
      <c r="D9" s="241">
        <f>'User Interface Costs'!E21</f>
        <v>0</v>
      </c>
      <c r="E9" s="242">
        <f>'User Interface Costs'!F21</f>
        <v>0</v>
      </c>
    </row>
    <row r="10" spans="2:5">
      <c r="B10" s="113">
        <v>2014</v>
      </c>
      <c r="C10" s="241">
        <f>'User Interface Costs'!D22</f>
        <v>0</v>
      </c>
      <c r="D10" s="241">
        <f>'User Interface Costs'!E22</f>
        <v>0</v>
      </c>
      <c r="E10" s="242">
        <f>'User Interface Costs'!F22</f>
        <v>0</v>
      </c>
    </row>
    <row r="11" spans="2:5">
      <c r="B11" s="113">
        <v>2015</v>
      </c>
      <c r="C11" s="241">
        <f>'User Interface Costs'!D23</f>
        <v>0</v>
      </c>
      <c r="D11" s="241">
        <f>'User Interface Costs'!E23</f>
        <v>0</v>
      </c>
      <c r="E11" s="242">
        <f>'User Interface Costs'!F23</f>
        <v>0</v>
      </c>
    </row>
    <row r="12" spans="2:5">
      <c r="B12" s="113">
        <v>2016</v>
      </c>
      <c r="C12" s="241">
        <f>'User Interface Costs'!D24</f>
        <v>0</v>
      </c>
      <c r="D12" s="241">
        <f>'User Interface Costs'!E24</f>
        <v>0</v>
      </c>
      <c r="E12" s="242">
        <f>'User Interface Costs'!F24</f>
        <v>0</v>
      </c>
    </row>
    <row r="13" spans="2:5">
      <c r="B13" s="113">
        <v>2017</v>
      </c>
      <c r="C13" s="241">
        <f>'User Interface Costs'!D25</f>
        <v>0</v>
      </c>
      <c r="D13" s="241">
        <f>'User Interface Costs'!E25</f>
        <v>0</v>
      </c>
      <c r="E13" s="242">
        <f>'User Interface Costs'!F25</f>
        <v>0</v>
      </c>
    </row>
    <row r="14" spans="2:5">
      <c r="B14" s="113">
        <v>2018</v>
      </c>
      <c r="C14" s="241">
        <f>'User Interface Costs'!D26</f>
        <v>0</v>
      </c>
      <c r="D14" s="241">
        <f>'User Interface Costs'!E26</f>
        <v>0</v>
      </c>
      <c r="E14" s="242">
        <f>'User Interface Costs'!F26</f>
        <v>0</v>
      </c>
    </row>
    <row r="15" spans="2:5">
      <c r="B15" s="113">
        <v>2019</v>
      </c>
      <c r="C15" s="241">
        <f>'User Interface Costs'!D27</f>
        <v>0</v>
      </c>
      <c r="D15" s="241">
        <f>'User Interface Costs'!E27</f>
        <v>0</v>
      </c>
      <c r="E15" s="242">
        <f>'User Interface Costs'!F27</f>
        <v>0</v>
      </c>
    </row>
    <row r="16" spans="2:5">
      <c r="B16" s="113">
        <v>2020</v>
      </c>
      <c r="C16" s="241">
        <f>'User Interface Costs'!D28</f>
        <v>0</v>
      </c>
      <c r="D16" s="241">
        <f>'User Interface Costs'!E28</f>
        <v>0</v>
      </c>
      <c r="E16" s="242">
        <f>'User Interface Costs'!F28</f>
        <v>0</v>
      </c>
    </row>
    <row r="17" spans="2:5">
      <c r="B17" s="113">
        <v>2021</v>
      </c>
      <c r="C17" s="241">
        <f>'User Interface Costs'!D29</f>
        <v>0</v>
      </c>
      <c r="D17" s="241">
        <f>'User Interface Costs'!E29</f>
        <v>0</v>
      </c>
      <c r="E17" s="242">
        <f>'User Interface Costs'!F29</f>
        <v>0</v>
      </c>
    </row>
    <row r="18" spans="2:5">
      <c r="B18" s="113">
        <v>2022</v>
      </c>
      <c r="C18" s="241">
        <f>'User Interface Costs'!D30</f>
        <v>0</v>
      </c>
      <c r="D18" s="241">
        <f>'User Interface Costs'!E30</f>
        <v>0</v>
      </c>
      <c r="E18" s="242">
        <f>'User Interface Costs'!F30</f>
        <v>0</v>
      </c>
    </row>
    <row r="19" spans="2:5">
      <c r="B19" s="113">
        <v>2023</v>
      </c>
      <c r="C19" s="241">
        <f>'User Interface Costs'!D31</f>
        <v>0</v>
      </c>
      <c r="D19" s="241">
        <f>'User Interface Costs'!E31</f>
        <v>0</v>
      </c>
      <c r="E19" s="242">
        <f>'User Interface Costs'!F31</f>
        <v>0</v>
      </c>
    </row>
    <row r="20" spans="2:5">
      <c r="B20" s="113">
        <v>2024</v>
      </c>
      <c r="C20" s="241">
        <f>'User Interface Costs'!D32</f>
        <v>0</v>
      </c>
      <c r="D20" s="241">
        <f>'User Interface Costs'!E32</f>
        <v>0</v>
      </c>
      <c r="E20" s="242">
        <f>'User Interface Costs'!F32</f>
        <v>0</v>
      </c>
    </row>
    <row r="21" spans="2:5">
      <c r="B21" s="113">
        <v>2025</v>
      </c>
      <c r="C21" s="241">
        <f>'User Interface Costs'!D33</f>
        <v>0</v>
      </c>
      <c r="D21" s="241">
        <f>'User Interface Costs'!E33</f>
        <v>0</v>
      </c>
      <c r="E21" s="242">
        <f>'User Interface Costs'!F33</f>
        <v>0</v>
      </c>
    </row>
    <row r="22" spans="2:5">
      <c r="B22" s="113">
        <v>2026</v>
      </c>
      <c r="C22" s="241">
        <f>'User Interface Costs'!D34</f>
        <v>0</v>
      </c>
      <c r="D22" s="241">
        <f>'User Interface Costs'!E34</f>
        <v>0</v>
      </c>
      <c r="E22" s="242">
        <f>'User Interface Costs'!F34</f>
        <v>0</v>
      </c>
    </row>
    <row r="23" spans="2:5">
      <c r="B23" s="113">
        <v>2027</v>
      </c>
      <c r="C23" s="241">
        <f>'User Interface Costs'!D35</f>
        <v>0</v>
      </c>
      <c r="D23" s="241">
        <f>'User Interface Costs'!E35</f>
        <v>0</v>
      </c>
      <c r="E23" s="242">
        <f>'User Interface Costs'!F35</f>
        <v>0</v>
      </c>
    </row>
    <row r="24" spans="2:5">
      <c r="B24" s="113">
        <v>2028</v>
      </c>
      <c r="C24" s="241">
        <f>'User Interface Costs'!D36</f>
        <v>0</v>
      </c>
      <c r="D24" s="241">
        <f>'User Interface Costs'!E36</f>
        <v>0</v>
      </c>
      <c r="E24" s="242">
        <f>'User Interface Costs'!F36</f>
        <v>0</v>
      </c>
    </row>
    <row r="25" spans="2:5">
      <c r="B25" s="113">
        <v>2029</v>
      </c>
      <c r="C25" s="241">
        <f>'User Interface Costs'!D37</f>
        <v>0</v>
      </c>
      <c r="D25" s="241">
        <f>'User Interface Costs'!E37</f>
        <v>0</v>
      </c>
      <c r="E25" s="242">
        <f>'User Interface Costs'!F37</f>
        <v>0</v>
      </c>
    </row>
    <row r="26" spans="2:5">
      <c r="B26" s="113">
        <v>2030</v>
      </c>
      <c r="C26" s="241">
        <f>'User Interface Costs'!D38</f>
        <v>0</v>
      </c>
      <c r="D26" s="241">
        <f>'User Interface Costs'!E38</f>
        <v>0</v>
      </c>
      <c r="E26" s="242">
        <f>'User Interface Costs'!F38</f>
        <v>0</v>
      </c>
    </row>
    <row r="27" spans="2:5">
      <c r="B27" s="113">
        <v>2031</v>
      </c>
      <c r="C27" s="241">
        <f>'User Interface Costs'!D39</f>
        <v>0</v>
      </c>
      <c r="D27" s="241">
        <f>'User Interface Costs'!E39</f>
        <v>0</v>
      </c>
      <c r="E27" s="242">
        <f>'User Interface Costs'!F39</f>
        <v>0</v>
      </c>
    </row>
    <row r="28" spans="2:5">
      <c r="B28" s="113">
        <v>2032</v>
      </c>
      <c r="C28" s="241">
        <f>'User Interface Costs'!D40</f>
        <v>0</v>
      </c>
      <c r="D28" s="241">
        <f>'User Interface Costs'!E40</f>
        <v>0</v>
      </c>
      <c r="E28" s="242">
        <f>'User Interface Costs'!F40</f>
        <v>0</v>
      </c>
    </row>
    <row r="29" spans="2:5">
      <c r="B29" s="113">
        <v>2033</v>
      </c>
      <c r="C29" s="241">
        <f>'User Interface Costs'!D41</f>
        <v>0</v>
      </c>
      <c r="D29" s="241">
        <f>'User Interface Costs'!E41</f>
        <v>0</v>
      </c>
      <c r="E29" s="242">
        <f>'User Interface Costs'!F41</f>
        <v>0</v>
      </c>
    </row>
    <row r="30" spans="2:5">
      <c r="B30" s="113">
        <v>2034</v>
      </c>
      <c r="C30" s="241">
        <f>'User Interface Costs'!D42</f>
        <v>0</v>
      </c>
      <c r="D30" s="241">
        <f>'User Interface Costs'!E42</f>
        <v>0</v>
      </c>
      <c r="E30" s="242">
        <f>'User Interface Costs'!F42</f>
        <v>0</v>
      </c>
    </row>
    <row r="31" spans="2:5">
      <c r="B31" s="113">
        <v>2035</v>
      </c>
      <c r="C31" s="241">
        <f>'User Interface Costs'!D43</f>
        <v>0</v>
      </c>
      <c r="D31" s="241">
        <f>'User Interface Costs'!E43</f>
        <v>0</v>
      </c>
      <c r="E31" s="242">
        <f>'User Interface Costs'!F43</f>
        <v>0</v>
      </c>
    </row>
    <row r="32" spans="2:5">
      <c r="B32" s="113">
        <v>2036</v>
      </c>
      <c r="C32" s="241">
        <f>'User Interface Costs'!D44</f>
        <v>0</v>
      </c>
      <c r="D32" s="241">
        <f>'User Interface Costs'!E44</f>
        <v>0</v>
      </c>
      <c r="E32" s="242">
        <f>'User Interface Costs'!F44</f>
        <v>0</v>
      </c>
    </row>
    <row r="33" spans="2:5">
      <c r="B33" s="113">
        <v>2037</v>
      </c>
      <c r="C33" s="241">
        <f>'User Interface Costs'!D45</f>
        <v>0</v>
      </c>
      <c r="D33" s="241">
        <f>'User Interface Costs'!E45</f>
        <v>0</v>
      </c>
      <c r="E33" s="242">
        <f>'User Interface Costs'!F45</f>
        <v>0</v>
      </c>
    </row>
    <row r="34" spans="2:5">
      <c r="B34" s="113">
        <v>2038</v>
      </c>
      <c r="C34" s="241">
        <f>'User Interface Costs'!D46</f>
        <v>0</v>
      </c>
      <c r="D34" s="241">
        <f>'User Interface Costs'!E46</f>
        <v>0</v>
      </c>
      <c r="E34" s="242">
        <f>'User Interface Costs'!F46</f>
        <v>0</v>
      </c>
    </row>
    <row r="35" spans="2:5">
      <c r="B35" s="113">
        <v>2039</v>
      </c>
      <c r="C35" s="241">
        <f>'User Interface Costs'!D47</f>
        <v>0</v>
      </c>
      <c r="D35" s="241">
        <f>'User Interface Costs'!E47</f>
        <v>0</v>
      </c>
      <c r="E35" s="242">
        <f>'User Interface Costs'!F47</f>
        <v>0</v>
      </c>
    </row>
    <row r="36" spans="2:5">
      <c r="B36" s="113">
        <v>2040</v>
      </c>
      <c r="C36" s="241">
        <f>'User Interface Costs'!D48</f>
        <v>0</v>
      </c>
      <c r="D36" s="241">
        <f>'User Interface Costs'!E48</f>
        <v>0</v>
      </c>
      <c r="E36" s="242">
        <f>'User Interface Costs'!F48</f>
        <v>0</v>
      </c>
    </row>
    <row r="37" spans="2:5">
      <c r="B37" s="113">
        <v>2041</v>
      </c>
      <c r="C37" s="241">
        <f>'User Interface Costs'!D49</f>
        <v>0</v>
      </c>
      <c r="D37" s="241">
        <f>'User Interface Costs'!E49</f>
        <v>0</v>
      </c>
      <c r="E37" s="242">
        <f>'User Interface Costs'!F49</f>
        <v>0</v>
      </c>
    </row>
    <row r="38" spans="2:5">
      <c r="B38" s="113">
        <v>2042</v>
      </c>
      <c r="C38" s="241">
        <f>'User Interface Costs'!D50</f>
        <v>0</v>
      </c>
      <c r="D38" s="241">
        <f>'User Interface Costs'!E50</f>
        <v>0</v>
      </c>
      <c r="E38" s="242">
        <f>'User Interface Costs'!F50</f>
        <v>0</v>
      </c>
    </row>
    <row r="39" spans="2:5">
      <c r="B39" s="113">
        <v>2043</v>
      </c>
      <c r="C39" s="241">
        <f>'User Interface Costs'!D51</f>
        <v>0</v>
      </c>
      <c r="D39" s="241">
        <f>'User Interface Costs'!E51</f>
        <v>0</v>
      </c>
      <c r="E39" s="242">
        <f>'User Interface Costs'!F51</f>
        <v>0</v>
      </c>
    </row>
    <row r="40" spans="2:5">
      <c r="B40" s="113">
        <v>2044</v>
      </c>
      <c r="C40" s="241">
        <f>'User Interface Costs'!D52</f>
        <v>0</v>
      </c>
      <c r="D40" s="241">
        <f>'User Interface Costs'!E52</f>
        <v>0</v>
      </c>
      <c r="E40" s="242">
        <f>'User Interface Costs'!F52</f>
        <v>0</v>
      </c>
    </row>
    <row r="41" spans="2:5">
      <c r="B41" s="113">
        <v>2045</v>
      </c>
      <c r="C41" s="241">
        <f>'User Interface Costs'!D53</f>
        <v>0</v>
      </c>
      <c r="D41" s="241">
        <f>'User Interface Costs'!E53</f>
        <v>0</v>
      </c>
      <c r="E41" s="242">
        <f>'User Interface Costs'!F53</f>
        <v>0</v>
      </c>
    </row>
    <row r="42" spans="2:5">
      <c r="B42" s="113">
        <v>2046</v>
      </c>
      <c r="C42" s="241">
        <f>'User Interface Costs'!D54</f>
        <v>0</v>
      </c>
      <c r="D42" s="241">
        <f>'User Interface Costs'!E54</f>
        <v>0</v>
      </c>
      <c r="E42" s="242">
        <f>'User Interface Costs'!F54</f>
        <v>0</v>
      </c>
    </row>
    <row r="43" spans="2:5">
      <c r="B43" s="113">
        <v>2047</v>
      </c>
      <c r="C43" s="241">
        <f>'User Interface Costs'!D55</f>
        <v>0</v>
      </c>
      <c r="D43" s="241">
        <f>'User Interface Costs'!E55</f>
        <v>0</v>
      </c>
      <c r="E43" s="242">
        <f>'User Interface Costs'!F55</f>
        <v>0</v>
      </c>
    </row>
    <row r="44" spans="2:5">
      <c r="B44" s="113">
        <v>2048</v>
      </c>
      <c r="C44" s="241">
        <f>'User Interface Costs'!D56</f>
        <v>0</v>
      </c>
      <c r="D44" s="241">
        <f>'User Interface Costs'!E56</f>
        <v>0</v>
      </c>
      <c r="E44" s="242">
        <f>'User Interface Costs'!F56</f>
        <v>0</v>
      </c>
    </row>
    <row r="45" spans="2:5">
      <c r="B45" s="113">
        <v>2049</v>
      </c>
      <c r="C45" s="241">
        <f>'User Interface Costs'!D57</f>
        <v>0</v>
      </c>
      <c r="D45" s="241">
        <f>'User Interface Costs'!E57</f>
        <v>0</v>
      </c>
      <c r="E45" s="242">
        <f>'User Interface Costs'!F57</f>
        <v>0</v>
      </c>
    </row>
    <row r="46" spans="2:5">
      <c r="B46" s="113">
        <v>2050</v>
      </c>
      <c r="C46" s="241">
        <f>'User Interface Costs'!D58</f>
        <v>0</v>
      </c>
      <c r="D46" s="241">
        <f>'User Interface Costs'!E58</f>
        <v>0</v>
      </c>
      <c r="E46" s="242">
        <f>'User Interface Costs'!F58</f>
        <v>0</v>
      </c>
    </row>
    <row r="47" spans="2:5">
      <c r="B47" s="113">
        <v>2051</v>
      </c>
      <c r="C47" s="241">
        <f>'User Interface Costs'!D59</f>
        <v>0</v>
      </c>
      <c r="D47" s="241">
        <f>'User Interface Costs'!E59</f>
        <v>0</v>
      </c>
      <c r="E47" s="242">
        <f>'User Interface Costs'!F59</f>
        <v>0</v>
      </c>
    </row>
    <row r="48" spans="2:5">
      <c r="B48" s="113">
        <v>2052</v>
      </c>
      <c r="C48" s="241">
        <f>'User Interface Costs'!D60</f>
        <v>0</v>
      </c>
      <c r="D48" s="241">
        <f>'User Interface Costs'!E60</f>
        <v>0</v>
      </c>
      <c r="E48" s="242">
        <f>'User Interface Costs'!F60</f>
        <v>0</v>
      </c>
    </row>
    <row r="49" spans="2:5">
      <c r="B49" s="113">
        <v>2053</v>
      </c>
      <c r="C49" s="241">
        <f>'User Interface Costs'!D61</f>
        <v>0</v>
      </c>
      <c r="D49" s="241">
        <f>'User Interface Costs'!E61</f>
        <v>0</v>
      </c>
      <c r="E49" s="242">
        <f>'User Interface Costs'!F61</f>
        <v>0</v>
      </c>
    </row>
    <row r="50" spans="2:5">
      <c r="B50" s="113">
        <v>2054</v>
      </c>
      <c r="C50" s="241">
        <f>'User Interface Costs'!D62</f>
        <v>0</v>
      </c>
      <c r="D50" s="241">
        <f>'User Interface Costs'!E62</f>
        <v>0</v>
      </c>
      <c r="E50" s="242">
        <f>'User Interface Costs'!F62</f>
        <v>0</v>
      </c>
    </row>
    <row r="51" spans="2:5">
      <c r="B51" s="113">
        <v>2055</v>
      </c>
      <c r="C51" s="241">
        <f>'User Interface Costs'!D63</f>
        <v>0</v>
      </c>
      <c r="D51" s="241">
        <f>'User Interface Costs'!E63</f>
        <v>0</v>
      </c>
      <c r="E51" s="242">
        <f>'User Interface Costs'!F63</f>
        <v>0</v>
      </c>
    </row>
    <row r="52" spans="2:5">
      <c r="B52" s="113">
        <v>2056</v>
      </c>
      <c r="C52" s="241">
        <f>'User Interface Costs'!D64</f>
        <v>0</v>
      </c>
      <c r="D52" s="241">
        <f>'User Interface Costs'!E64</f>
        <v>0</v>
      </c>
      <c r="E52" s="242">
        <f>'User Interface Costs'!F64</f>
        <v>0</v>
      </c>
    </row>
    <row r="53" spans="2:5">
      <c r="B53" s="113">
        <v>2057</v>
      </c>
      <c r="C53" s="241">
        <f>'User Interface Costs'!D65</f>
        <v>0</v>
      </c>
      <c r="D53" s="241">
        <f>'User Interface Costs'!E65</f>
        <v>0</v>
      </c>
      <c r="E53" s="242">
        <f>'User Interface Costs'!F65</f>
        <v>0</v>
      </c>
    </row>
    <row r="54" spans="2:5">
      <c r="B54" s="113">
        <v>2058</v>
      </c>
      <c r="C54" s="241">
        <f>'User Interface Costs'!D66</f>
        <v>0</v>
      </c>
      <c r="D54" s="241">
        <f>'User Interface Costs'!E66</f>
        <v>0</v>
      </c>
      <c r="E54" s="242">
        <f>'User Interface Costs'!F66</f>
        <v>0</v>
      </c>
    </row>
    <row r="55" spans="2:5">
      <c r="B55" s="113">
        <v>2059</v>
      </c>
      <c r="C55" s="241">
        <f>'User Interface Costs'!D67</f>
        <v>0</v>
      </c>
      <c r="D55" s="241">
        <f>'User Interface Costs'!E67</f>
        <v>0</v>
      </c>
      <c r="E55" s="242">
        <f>'User Interface Costs'!F67</f>
        <v>0</v>
      </c>
    </row>
    <row r="56" spans="2:5">
      <c r="B56" s="113">
        <v>2060</v>
      </c>
      <c r="C56" s="241">
        <f>'User Interface Costs'!D68</f>
        <v>0</v>
      </c>
      <c r="D56" s="241">
        <f>'User Interface Costs'!E68</f>
        <v>0</v>
      </c>
      <c r="E56" s="242">
        <f>'User Interface Costs'!F68</f>
        <v>0</v>
      </c>
    </row>
    <row r="57" spans="2:5">
      <c r="B57" s="113">
        <v>2061</v>
      </c>
      <c r="C57" s="241">
        <f>'User Interface Costs'!D69</f>
        <v>0</v>
      </c>
      <c r="D57" s="241">
        <f>'User Interface Costs'!E69</f>
        <v>0</v>
      </c>
      <c r="E57" s="242">
        <f>'User Interface Costs'!F69</f>
        <v>0</v>
      </c>
    </row>
    <row r="58" spans="2:5">
      <c r="B58" s="113">
        <v>2062</v>
      </c>
      <c r="C58" s="241">
        <f>'User Interface Costs'!D70</f>
        <v>0</v>
      </c>
      <c r="D58" s="241">
        <f>'User Interface Costs'!E70</f>
        <v>0</v>
      </c>
      <c r="E58" s="242">
        <f>'User Interface Costs'!F70</f>
        <v>0</v>
      </c>
    </row>
    <row r="59" spans="2:5">
      <c r="B59" s="113">
        <v>2063</v>
      </c>
      <c r="C59" s="241">
        <f>'User Interface Costs'!D71</f>
        <v>0</v>
      </c>
      <c r="D59" s="241">
        <f>'User Interface Costs'!E71</f>
        <v>0</v>
      </c>
      <c r="E59" s="242">
        <f>'User Interface Costs'!F71</f>
        <v>0</v>
      </c>
    </row>
    <row r="60" spans="2:5">
      <c r="B60" s="113">
        <v>2064</v>
      </c>
      <c r="C60" s="241">
        <f>'User Interface Costs'!D72</f>
        <v>0</v>
      </c>
      <c r="D60" s="241">
        <f>'User Interface Costs'!E72</f>
        <v>0</v>
      </c>
      <c r="E60" s="242">
        <f>'User Interface Costs'!F72</f>
        <v>0</v>
      </c>
    </row>
    <row r="61" spans="2:5">
      <c r="B61" s="113">
        <v>2065</v>
      </c>
      <c r="C61" s="241">
        <f>'User Interface Costs'!D73</f>
        <v>0</v>
      </c>
      <c r="D61" s="241">
        <f>'User Interface Costs'!E73</f>
        <v>0</v>
      </c>
      <c r="E61" s="242">
        <f>'User Interface Costs'!F73</f>
        <v>0</v>
      </c>
    </row>
    <row r="62" spans="2:5">
      <c r="B62" s="113">
        <v>2066</v>
      </c>
      <c r="C62" s="241">
        <f>'User Interface Costs'!D74</f>
        <v>0</v>
      </c>
      <c r="D62" s="241">
        <f>'User Interface Costs'!E74</f>
        <v>0</v>
      </c>
      <c r="E62" s="242">
        <f>'User Interface Costs'!F74</f>
        <v>0</v>
      </c>
    </row>
    <row r="63" spans="2:5">
      <c r="B63" s="113">
        <v>2067</v>
      </c>
      <c r="C63" s="241">
        <f>'User Interface Costs'!D75</f>
        <v>0</v>
      </c>
      <c r="D63" s="241">
        <f>'User Interface Costs'!E75</f>
        <v>0</v>
      </c>
      <c r="E63" s="242">
        <f>'User Interface Costs'!F75</f>
        <v>0</v>
      </c>
    </row>
    <row r="64" spans="2:5">
      <c r="B64" s="113">
        <v>2068</v>
      </c>
      <c r="C64" s="241">
        <f>'User Interface Costs'!D76</f>
        <v>0</v>
      </c>
      <c r="D64" s="241">
        <f>'User Interface Costs'!E76</f>
        <v>0</v>
      </c>
      <c r="E64" s="242">
        <f>'User Interface Costs'!F76</f>
        <v>0</v>
      </c>
    </row>
    <row r="65" spans="2:5">
      <c r="B65" s="113">
        <v>2069</v>
      </c>
      <c r="C65" s="241">
        <f>'User Interface Costs'!D77</f>
        <v>0</v>
      </c>
      <c r="D65" s="241">
        <f>'User Interface Costs'!E77</f>
        <v>0</v>
      </c>
      <c r="E65" s="242">
        <f>'User Interface Costs'!F77</f>
        <v>0</v>
      </c>
    </row>
    <row r="66" spans="2:5">
      <c r="B66" s="113">
        <v>2070</v>
      </c>
      <c r="C66" s="241">
        <f>'User Interface Costs'!D78</f>
        <v>0</v>
      </c>
      <c r="D66" s="241">
        <f>'User Interface Costs'!E78</f>
        <v>0</v>
      </c>
      <c r="E66" s="242">
        <f>'User Interface Costs'!F78</f>
        <v>0</v>
      </c>
    </row>
  </sheetData>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00B050"/>
  </sheetPr>
  <dimension ref="A1:AC122"/>
  <sheetViews>
    <sheetView zoomScale="70" zoomScaleNormal="70" workbookViewId="0">
      <selection activeCell="D10" sqref="D10:W120"/>
    </sheetView>
  </sheetViews>
  <sheetFormatPr defaultRowHeight="15.5"/>
  <cols>
    <col min="28" max="28" width="10" customWidth="1"/>
    <col min="29" max="29" width="10" bestFit="1" customWidth="1"/>
  </cols>
  <sheetData>
    <row r="1" spans="1:29">
      <c r="A1" s="307" t="s">
        <v>16481</v>
      </c>
      <c r="X1" t="s">
        <v>16482</v>
      </c>
      <c r="Z1" s="567">
        <v>70000</v>
      </c>
      <c r="AA1" s="568" t="s">
        <v>16483</v>
      </c>
    </row>
    <row r="2" spans="1:29">
      <c r="A2" t="s">
        <v>16771</v>
      </c>
      <c r="X2" t="s">
        <v>16314</v>
      </c>
      <c r="Z2" s="567">
        <f>'User Interface Intervention'!$F$16</f>
        <v>2024</v>
      </c>
      <c r="AA2" s="568" t="s">
        <v>16484</v>
      </c>
    </row>
    <row r="3" spans="1:29" ht="16" thickBot="1"/>
    <row r="4" spans="1:29" ht="16.5" thickTop="1" thickBot="1">
      <c r="A4" s="245" t="s">
        <v>16485</v>
      </c>
      <c r="B4" s="246"/>
      <c r="C4" s="246"/>
      <c r="D4" s="636" t="s">
        <v>16486</v>
      </c>
      <c r="E4" s="636"/>
      <c r="F4" s="636"/>
      <c r="G4" s="636"/>
      <c r="H4" s="636"/>
      <c r="I4" s="636"/>
      <c r="J4" s="636"/>
      <c r="K4" s="636"/>
      <c r="L4" s="636"/>
      <c r="M4" s="636"/>
      <c r="N4" s="636"/>
      <c r="O4" s="636"/>
      <c r="P4" s="636"/>
      <c r="Q4" s="636"/>
      <c r="R4" s="636"/>
      <c r="S4" s="636"/>
      <c r="T4" s="636"/>
      <c r="U4" s="636"/>
      <c r="V4" s="636"/>
      <c r="W4" s="636"/>
      <c r="X4" s="634" t="s">
        <v>16487</v>
      </c>
      <c r="Y4" s="634"/>
      <c r="Z4" s="634"/>
      <c r="AA4" s="635"/>
      <c r="AB4" s="637" t="s">
        <v>16488</v>
      </c>
      <c r="AC4" s="638"/>
    </row>
    <row r="5" spans="1:29" ht="26.5" thickTop="1">
      <c r="A5" s="247"/>
      <c r="B5" s="248"/>
      <c r="C5" s="249"/>
      <c r="D5" s="250" t="s">
        <v>16489</v>
      </c>
      <c r="E5" s="251" t="s">
        <v>16490</v>
      </c>
      <c r="F5" s="251"/>
      <c r="G5" s="252"/>
      <c r="H5" s="251" t="s">
        <v>16491</v>
      </c>
      <c r="I5" s="251"/>
      <c r="J5" s="252"/>
      <c r="K5" s="253" t="s">
        <v>16492</v>
      </c>
      <c r="L5" s="254"/>
      <c r="M5" s="255"/>
      <c r="N5" s="251" t="s">
        <v>16493</v>
      </c>
      <c r="O5" s="256"/>
      <c r="P5" s="257"/>
      <c r="Q5" s="631" t="s">
        <v>16494</v>
      </c>
      <c r="R5" s="632"/>
      <c r="S5" s="633"/>
      <c r="T5" s="251" t="s">
        <v>16495</v>
      </c>
      <c r="U5" s="258"/>
      <c r="V5" s="258"/>
      <c r="W5" s="259"/>
      <c r="X5" s="251" t="s">
        <v>16496</v>
      </c>
      <c r="Y5" s="258"/>
      <c r="Z5" s="258"/>
      <c r="AA5" s="259"/>
      <c r="AB5" s="637"/>
      <c r="AC5" s="638"/>
    </row>
    <row r="6" spans="1:29">
      <c r="A6" s="260"/>
      <c r="B6" s="261"/>
      <c r="C6" s="249"/>
      <c r="D6" s="262"/>
      <c r="E6" s="263"/>
      <c r="F6" s="264"/>
      <c r="G6" s="252"/>
      <c r="H6" s="263"/>
      <c r="I6" s="264"/>
      <c r="J6" s="252"/>
      <c r="K6" s="263"/>
      <c r="L6" s="264"/>
      <c r="M6" s="252"/>
      <c r="N6" s="263"/>
      <c r="O6" s="264"/>
      <c r="P6" s="252"/>
      <c r="Q6" s="263"/>
      <c r="R6" s="264"/>
      <c r="S6" s="252"/>
      <c r="T6" s="265" t="s">
        <v>16497</v>
      </c>
      <c r="U6" s="265" t="s">
        <v>16498</v>
      </c>
      <c r="V6" s="265"/>
      <c r="W6" s="266"/>
      <c r="X6" s="265" t="s">
        <v>16497</v>
      </c>
      <c r="Y6" s="265" t="s">
        <v>16498</v>
      </c>
      <c r="Z6" s="265"/>
      <c r="AA6" s="266"/>
      <c r="AB6" s="637"/>
      <c r="AC6" s="638"/>
    </row>
    <row r="7" spans="1:29">
      <c r="A7" s="247"/>
      <c r="B7" s="248"/>
      <c r="C7" s="249"/>
      <c r="D7" s="267"/>
      <c r="E7" s="248" t="s">
        <v>16499</v>
      </c>
      <c r="F7" s="265" t="s">
        <v>16500</v>
      </c>
      <c r="G7" s="252" t="s">
        <v>16501</v>
      </c>
      <c r="H7" s="248" t="s">
        <v>16499</v>
      </c>
      <c r="I7" s="265" t="s">
        <v>16500</v>
      </c>
      <c r="J7" s="252" t="s">
        <v>16501</v>
      </c>
      <c r="K7" s="248" t="s">
        <v>16499</v>
      </c>
      <c r="L7" s="265" t="s">
        <v>16500</v>
      </c>
      <c r="M7" s="252" t="s">
        <v>16501</v>
      </c>
      <c r="N7" s="248" t="s">
        <v>16499</v>
      </c>
      <c r="O7" s="265" t="s">
        <v>16500</v>
      </c>
      <c r="P7" s="252" t="s">
        <v>16501</v>
      </c>
      <c r="Q7" s="248" t="s">
        <v>16499</v>
      </c>
      <c r="R7" s="265" t="s">
        <v>16500</v>
      </c>
      <c r="S7" s="252" t="s">
        <v>16501</v>
      </c>
      <c r="T7" s="265" t="s">
        <v>16502</v>
      </c>
      <c r="U7" s="265" t="s">
        <v>16502</v>
      </c>
      <c r="V7" s="265" t="s">
        <v>16497</v>
      </c>
      <c r="W7" s="266" t="s">
        <v>16503</v>
      </c>
      <c r="X7" s="265" t="s">
        <v>16502</v>
      </c>
      <c r="Y7" s="265" t="s">
        <v>16502</v>
      </c>
      <c r="Z7" s="265" t="s">
        <v>16497</v>
      </c>
      <c r="AA7" s="266" t="s">
        <v>16503</v>
      </c>
      <c r="AB7" s="637"/>
      <c r="AC7" s="638"/>
    </row>
    <row r="8" spans="1:29">
      <c r="A8" s="260"/>
      <c r="B8" s="261"/>
      <c r="C8" s="249"/>
      <c r="D8" s="268" t="s">
        <v>16504</v>
      </c>
      <c r="E8" s="269" t="s">
        <v>16464</v>
      </c>
      <c r="F8" s="248" t="s">
        <v>16505</v>
      </c>
      <c r="G8" s="270" t="s">
        <v>16506</v>
      </c>
      <c r="H8" s="269" t="s">
        <v>16464</v>
      </c>
      <c r="I8" s="248" t="s">
        <v>16505</v>
      </c>
      <c r="J8" s="270" t="s">
        <v>16506</v>
      </c>
      <c r="K8" s="271" t="s">
        <v>16464</v>
      </c>
      <c r="L8" s="248" t="s">
        <v>16505</v>
      </c>
      <c r="M8" s="270" t="s">
        <v>16507</v>
      </c>
      <c r="N8" s="269" t="s">
        <v>16464</v>
      </c>
      <c r="O8" s="248" t="s">
        <v>16505</v>
      </c>
      <c r="P8" s="270" t="s">
        <v>16506</v>
      </c>
      <c r="Q8" s="269" t="s">
        <v>16464</v>
      </c>
      <c r="R8" s="248" t="s">
        <v>16505</v>
      </c>
      <c r="S8" s="270" t="s">
        <v>16507</v>
      </c>
      <c r="T8" s="248" t="s">
        <v>16505</v>
      </c>
      <c r="U8" s="248" t="s">
        <v>16505</v>
      </c>
      <c r="V8" s="248" t="s">
        <v>16501</v>
      </c>
      <c r="W8" s="270" t="s">
        <v>16501</v>
      </c>
      <c r="X8" s="248" t="s">
        <v>16505</v>
      </c>
      <c r="Y8" s="248" t="s">
        <v>16505</v>
      </c>
      <c r="Z8" s="248" t="s">
        <v>16501</v>
      </c>
      <c r="AA8" s="270" t="s">
        <v>16501</v>
      </c>
      <c r="AB8" s="637"/>
      <c r="AC8" s="638"/>
    </row>
    <row r="9" spans="1:29">
      <c r="A9" s="260"/>
      <c r="B9" s="248" t="s">
        <v>16402</v>
      </c>
      <c r="C9" s="249"/>
      <c r="D9" s="266"/>
      <c r="E9" s="269"/>
      <c r="F9" s="248" t="s">
        <v>16508</v>
      </c>
      <c r="G9" s="270"/>
      <c r="H9" s="269"/>
      <c r="I9" s="248" t="s">
        <v>16508</v>
      </c>
      <c r="J9" s="270"/>
      <c r="K9" s="269"/>
      <c r="L9" s="248" t="s">
        <v>16508</v>
      </c>
      <c r="M9" s="270"/>
      <c r="N9" s="269"/>
      <c r="O9" s="248" t="s">
        <v>16508</v>
      </c>
      <c r="P9" s="270"/>
      <c r="Q9" s="269"/>
      <c r="R9" s="248" t="s">
        <v>16508</v>
      </c>
      <c r="S9" s="270"/>
      <c r="T9" s="248" t="s">
        <v>16509</v>
      </c>
      <c r="U9" s="248" t="s">
        <v>16509</v>
      </c>
      <c r="V9" s="248" t="s">
        <v>16510</v>
      </c>
      <c r="W9" s="270" t="s">
        <v>16510</v>
      </c>
      <c r="X9" s="248" t="s">
        <v>16509</v>
      </c>
      <c r="Y9" s="248" t="s">
        <v>16509</v>
      </c>
      <c r="Z9" s="248" t="s">
        <v>16510</v>
      </c>
      <c r="AA9" s="270" t="s">
        <v>16510</v>
      </c>
      <c r="AB9" s="637"/>
      <c r="AC9" s="638"/>
    </row>
    <row r="10" spans="1:29">
      <c r="A10" s="272"/>
      <c r="B10" s="273">
        <v>1990</v>
      </c>
      <c r="C10" s="274"/>
      <c r="D10" s="94">
        <v>61.888397428191247</v>
      </c>
      <c r="E10" s="90">
        <v>1266248</v>
      </c>
      <c r="F10" s="91" t="s">
        <v>16511</v>
      </c>
      <c r="G10" s="89">
        <v>100</v>
      </c>
      <c r="H10" s="90">
        <v>57237.5</v>
      </c>
      <c r="I10" s="91" t="s">
        <v>16511</v>
      </c>
      <c r="J10" s="89">
        <v>100</v>
      </c>
      <c r="K10" s="90" t="s">
        <v>16511</v>
      </c>
      <c r="L10" s="91" t="s">
        <v>16511</v>
      </c>
      <c r="M10" s="89" t="s">
        <v>16511</v>
      </c>
      <c r="N10" s="90">
        <v>22122.699279318629</v>
      </c>
      <c r="O10" s="91" t="s">
        <v>16511</v>
      </c>
      <c r="P10" s="89">
        <v>100</v>
      </c>
      <c r="Q10" s="561" t="s">
        <v>16511</v>
      </c>
      <c r="R10" s="562" t="s">
        <v>16511</v>
      </c>
      <c r="S10" s="563" t="s">
        <v>16511</v>
      </c>
      <c r="T10" s="91" t="s">
        <v>16511</v>
      </c>
      <c r="U10" s="91" t="s">
        <v>16511</v>
      </c>
      <c r="V10" s="92" t="s">
        <v>16511</v>
      </c>
      <c r="W10" s="93" t="s">
        <v>16511</v>
      </c>
      <c r="X10" s="91" t="str">
        <f>IF($B10&gt;$Z$2,1.5,T10)</f>
        <v>-</v>
      </c>
      <c r="Y10" s="91" t="str">
        <f>IF($B10&gt;$Z$2,1.5,U10)</f>
        <v>-</v>
      </c>
      <c r="Z10" s="92" t="str">
        <f>IF($B10&gt;$Z$2,1.5,V10)</f>
        <v>-</v>
      </c>
      <c r="AA10" s="93" t="str">
        <f>IF($B10&gt;$Z$2,1.5,W10)</f>
        <v>-</v>
      </c>
      <c r="AB10" s="569"/>
    </row>
    <row r="11" spans="1:29">
      <c r="A11" s="272"/>
      <c r="B11" s="273">
        <v>1991</v>
      </c>
      <c r="C11" s="274"/>
      <c r="D11" s="94">
        <v>66.047205099399889</v>
      </c>
      <c r="E11" s="90">
        <v>1248461</v>
      </c>
      <c r="F11" s="91">
        <v>-1.4047011327954713</v>
      </c>
      <c r="G11" s="89">
        <v>98.595298867204534</v>
      </c>
      <c r="H11" s="90">
        <v>57438.7</v>
      </c>
      <c r="I11" s="91">
        <v>0.35151779864598748</v>
      </c>
      <c r="J11" s="89">
        <v>100.35151779864599</v>
      </c>
      <c r="K11" s="90" t="s">
        <v>16511</v>
      </c>
      <c r="L11" s="91" t="s">
        <v>16511</v>
      </c>
      <c r="M11" s="89" t="s">
        <v>16511</v>
      </c>
      <c r="N11" s="90">
        <v>21735.537190082647</v>
      </c>
      <c r="O11" s="91">
        <v>-1.7500671339772733</v>
      </c>
      <c r="P11" s="89">
        <v>98.249932866022732</v>
      </c>
      <c r="Q11" s="561" t="s">
        <v>16511</v>
      </c>
      <c r="R11" s="562" t="s">
        <v>16511</v>
      </c>
      <c r="S11" s="563" t="s">
        <v>16511</v>
      </c>
      <c r="T11" s="91" t="s">
        <v>16511</v>
      </c>
      <c r="U11" s="91" t="s">
        <v>16511</v>
      </c>
      <c r="V11" s="92" t="s">
        <v>16511</v>
      </c>
      <c r="W11" s="93" t="s">
        <v>16511</v>
      </c>
      <c r="X11" s="91" t="str">
        <f t="shared" ref="X11:X74" si="0">IF($B11&gt;$Z$2,1.5,T11)</f>
        <v>-</v>
      </c>
      <c r="Y11" s="91" t="str">
        <f t="shared" ref="Y11:Y74" si="1">IF($B11&gt;$Z$2,1.5,U11)</f>
        <v>-</v>
      </c>
      <c r="Z11" s="92" t="str">
        <f t="shared" ref="Z11:Z21" si="2">IF($B11&gt;$Z$2,1.5,V11)</f>
        <v>-</v>
      </c>
      <c r="AA11" s="93" t="str">
        <f t="shared" ref="AA11:AA21" si="3">IF($B11&gt;$Z$2,1.5,W11)</f>
        <v>-</v>
      </c>
      <c r="AB11" s="569"/>
    </row>
    <row r="12" spans="1:29">
      <c r="A12" s="272"/>
      <c r="B12" s="273">
        <v>1992</v>
      </c>
      <c r="C12" s="274"/>
      <c r="D12" s="94">
        <v>68.216356935883042</v>
      </c>
      <c r="E12" s="90">
        <v>1251525</v>
      </c>
      <c r="F12" s="91">
        <v>0.24542216376803122</v>
      </c>
      <c r="G12" s="89">
        <v>98.837273583057978</v>
      </c>
      <c r="H12" s="90">
        <v>57584.5</v>
      </c>
      <c r="I12" s="91">
        <v>0.25383582845712549</v>
      </c>
      <c r="J12" s="89">
        <v>100.60624590521948</v>
      </c>
      <c r="K12" s="90" t="s">
        <v>16511</v>
      </c>
      <c r="L12" s="91" t="s">
        <v>16511</v>
      </c>
      <c r="M12" s="89" t="s">
        <v>16511</v>
      </c>
      <c r="N12" s="90">
        <v>21733.713065147738</v>
      </c>
      <c r="O12" s="91">
        <v>-8.3923618678261036E-3</v>
      </c>
      <c r="P12" s="89">
        <v>98.241687376121718</v>
      </c>
      <c r="Q12" s="561" t="s">
        <v>16511</v>
      </c>
      <c r="R12" s="562" t="s">
        <v>16511</v>
      </c>
      <c r="S12" s="563" t="s">
        <v>16511</v>
      </c>
      <c r="T12" s="91" t="s">
        <v>16511</v>
      </c>
      <c r="U12" s="91" t="s">
        <v>16511</v>
      </c>
      <c r="V12" s="92" t="s">
        <v>16511</v>
      </c>
      <c r="W12" s="93" t="s">
        <v>16511</v>
      </c>
      <c r="X12" s="91" t="str">
        <f t="shared" si="0"/>
        <v>-</v>
      </c>
      <c r="Y12" s="91" t="str">
        <f t="shared" si="1"/>
        <v>-</v>
      </c>
      <c r="Z12" s="92" t="str">
        <f t="shared" si="2"/>
        <v>-</v>
      </c>
      <c r="AA12" s="93" t="str">
        <f t="shared" si="3"/>
        <v>-</v>
      </c>
      <c r="AB12" s="569"/>
    </row>
    <row r="13" spans="1:29">
      <c r="A13" s="272"/>
      <c r="B13" s="273">
        <v>1993</v>
      </c>
      <c r="C13" s="274"/>
      <c r="D13" s="94">
        <v>70.263772069095609</v>
      </c>
      <c r="E13" s="90">
        <v>1279802</v>
      </c>
      <c r="F13" s="91">
        <v>2.259403527696211</v>
      </c>
      <c r="G13" s="89">
        <v>101.07040642907234</v>
      </c>
      <c r="H13" s="90">
        <v>57713.9</v>
      </c>
      <c r="I13" s="91">
        <v>0.22471324748847599</v>
      </c>
      <c r="J13" s="89">
        <v>100.83232146756934</v>
      </c>
      <c r="K13" s="90" t="s">
        <v>16511</v>
      </c>
      <c r="L13" s="91" t="s">
        <v>16511</v>
      </c>
      <c r="M13" s="89" t="s">
        <v>16511</v>
      </c>
      <c r="N13" s="90">
        <v>22174.935327538078</v>
      </c>
      <c r="O13" s="91">
        <v>2.0301283129475323</v>
      </c>
      <c r="P13" s="89">
        <v>100.23611968666177</v>
      </c>
      <c r="Q13" s="561" t="s">
        <v>16511</v>
      </c>
      <c r="R13" s="562" t="s">
        <v>16511</v>
      </c>
      <c r="S13" s="563" t="s">
        <v>16511</v>
      </c>
      <c r="T13" s="91" t="s">
        <v>16511</v>
      </c>
      <c r="U13" s="91" t="s">
        <v>16511</v>
      </c>
      <c r="V13" s="92" t="s">
        <v>16511</v>
      </c>
      <c r="W13" s="93" t="s">
        <v>16511</v>
      </c>
      <c r="X13" s="91" t="str">
        <f t="shared" si="0"/>
        <v>-</v>
      </c>
      <c r="Y13" s="91" t="str">
        <f t="shared" si="1"/>
        <v>-</v>
      </c>
      <c r="Z13" s="92" t="str">
        <f t="shared" si="2"/>
        <v>-</v>
      </c>
      <c r="AA13" s="93" t="str">
        <f t="shared" si="3"/>
        <v>-</v>
      </c>
      <c r="AB13" s="569"/>
    </row>
    <row r="14" spans="1:29">
      <c r="A14" s="272"/>
      <c r="B14" s="273">
        <v>1994</v>
      </c>
      <c r="C14" s="274"/>
      <c r="D14" s="94">
        <v>71.561836303515449</v>
      </c>
      <c r="E14" s="90">
        <v>1323443</v>
      </c>
      <c r="F14" s="91">
        <v>3.4099806063750489</v>
      </c>
      <c r="G14" s="89">
        <v>104.51688768708813</v>
      </c>
      <c r="H14" s="90">
        <v>57862.1</v>
      </c>
      <c r="I14" s="91">
        <v>0.25678389434780374</v>
      </c>
      <c r="J14" s="89">
        <v>101.09124262939507</v>
      </c>
      <c r="K14" s="90" t="s">
        <v>16511</v>
      </c>
      <c r="L14" s="91" t="s">
        <v>16511</v>
      </c>
      <c r="M14" s="89" t="s">
        <v>16511</v>
      </c>
      <c r="N14" s="90">
        <v>22872.363775251848</v>
      </c>
      <c r="O14" s="91">
        <v>3.1451205489995804</v>
      </c>
      <c r="P14" s="89">
        <v>103.38866648444679</v>
      </c>
      <c r="Q14" s="561" t="s">
        <v>16511</v>
      </c>
      <c r="R14" s="562" t="s">
        <v>16511</v>
      </c>
      <c r="S14" s="563" t="s">
        <v>16511</v>
      </c>
      <c r="T14" s="91" t="s">
        <v>16511</v>
      </c>
      <c r="U14" s="91" t="s">
        <v>16511</v>
      </c>
      <c r="V14" s="92" t="s">
        <v>16511</v>
      </c>
      <c r="W14" s="93" t="s">
        <v>16511</v>
      </c>
      <c r="X14" s="91" t="str">
        <f t="shared" si="0"/>
        <v>-</v>
      </c>
      <c r="Y14" s="91" t="str">
        <f t="shared" si="1"/>
        <v>-</v>
      </c>
      <c r="Z14" s="92" t="str">
        <f t="shared" si="2"/>
        <v>-</v>
      </c>
      <c r="AA14" s="93" t="str">
        <f t="shared" si="3"/>
        <v>-</v>
      </c>
      <c r="AB14" s="569"/>
    </row>
    <row r="15" spans="1:29">
      <c r="A15" s="272"/>
      <c r="B15" s="273">
        <v>1995</v>
      </c>
      <c r="C15" s="274"/>
      <c r="D15" s="94">
        <v>73.430584515809883</v>
      </c>
      <c r="E15" s="90">
        <v>1355023</v>
      </c>
      <c r="F15" s="91">
        <v>2.3862002368065722</v>
      </c>
      <c r="G15" s="89">
        <v>107.01086990858028</v>
      </c>
      <c r="H15" s="90">
        <v>58024.800000000003</v>
      </c>
      <c r="I15" s="91">
        <v>0.2811857848228882</v>
      </c>
      <c r="J15" s="89">
        <v>101.37549683336974</v>
      </c>
      <c r="K15" s="90" t="s">
        <v>16511</v>
      </c>
      <c r="L15" s="91" t="s">
        <v>16511</v>
      </c>
      <c r="M15" s="89" t="s">
        <v>16511</v>
      </c>
      <c r="N15" s="90">
        <v>23352.480318760252</v>
      </c>
      <c r="O15" s="91">
        <v>2.0991120472991787</v>
      </c>
      <c r="P15" s="89">
        <v>105.55891043816376</v>
      </c>
      <c r="Q15" s="561" t="s">
        <v>16511</v>
      </c>
      <c r="R15" s="562" t="s">
        <v>16511</v>
      </c>
      <c r="S15" s="563" t="s">
        <v>16511</v>
      </c>
      <c r="T15" s="91" t="s">
        <v>16511</v>
      </c>
      <c r="U15" s="91" t="s">
        <v>16511</v>
      </c>
      <c r="V15" s="92" t="s">
        <v>16511</v>
      </c>
      <c r="W15" s="93" t="s">
        <v>16511</v>
      </c>
      <c r="X15" s="91" t="str">
        <f t="shared" si="0"/>
        <v>-</v>
      </c>
      <c r="Y15" s="91" t="str">
        <f t="shared" si="1"/>
        <v>-</v>
      </c>
      <c r="Z15" s="92" t="str">
        <f t="shared" si="2"/>
        <v>-</v>
      </c>
      <c r="AA15" s="93" t="str">
        <f t="shared" si="3"/>
        <v>-</v>
      </c>
      <c r="AB15" s="569"/>
    </row>
    <row r="16" spans="1:29">
      <c r="A16" s="272"/>
      <c r="B16" s="273">
        <v>1996</v>
      </c>
      <c r="C16" s="274"/>
      <c r="D16" s="94">
        <v>76.468336711837765</v>
      </c>
      <c r="E16" s="90">
        <v>1390010</v>
      </c>
      <c r="F16" s="91">
        <v>2.5820225929744369</v>
      </c>
      <c r="G16" s="89">
        <v>109.77391474655832</v>
      </c>
      <c r="H16" s="90">
        <v>58164.4</v>
      </c>
      <c r="I16" s="91">
        <v>0.24058678358218991</v>
      </c>
      <c r="J16" s="89">
        <v>101.6193928805416</v>
      </c>
      <c r="K16" s="90">
        <v>23738</v>
      </c>
      <c r="L16" s="91" t="s">
        <v>16511</v>
      </c>
      <c r="M16" s="89">
        <v>100</v>
      </c>
      <c r="N16" s="90">
        <v>23897.951324177677</v>
      </c>
      <c r="O16" s="91">
        <v>2.3358161444599013</v>
      </c>
      <c r="P16" s="89">
        <v>108.02457251009434</v>
      </c>
      <c r="Q16" s="561">
        <v>58556.323194877412</v>
      </c>
      <c r="R16" s="562" t="s">
        <v>16511</v>
      </c>
      <c r="S16" s="563">
        <v>100</v>
      </c>
      <c r="T16" s="91" t="s">
        <v>16511</v>
      </c>
      <c r="U16" s="91" t="s">
        <v>16511</v>
      </c>
      <c r="V16" s="92" t="s">
        <v>16511</v>
      </c>
      <c r="W16" s="93" t="s">
        <v>16511</v>
      </c>
      <c r="X16" s="91" t="str">
        <f t="shared" si="0"/>
        <v>-</v>
      </c>
      <c r="Y16" s="91" t="str">
        <f t="shared" si="1"/>
        <v>-</v>
      </c>
      <c r="Z16" s="92" t="str">
        <f t="shared" si="2"/>
        <v>-</v>
      </c>
      <c r="AA16" s="93" t="str">
        <f t="shared" si="3"/>
        <v>-</v>
      </c>
      <c r="AB16" s="569"/>
    </row>
    <row r="17" spans="1:29">
      <c r="A17" s="272"/>
      <c r="B17" s="273">
        <v>1997</v>
      </c>
      <c r="C17" s="274"/>
      <c r="D17" s="94">
        <v>76.359174401299995</v>
      </c>
      <c r="E17" s="90">
        <v>1458467</v>
      </c>
      <c r="F17" s="91">
        <v>4.9249285976359882</v>
      </c>
      <c r="G17" s="89">
        <v>115.18020166665612</v>
      </c>
      <c r="H17" s="90">
        <v>58314.2</v>
      </c>
      <c r="I17" s="91">
        <v>0.2575458527896714</v>
      </c>
      <c r="J17" s="89">
        <v>101.88110941253548</v>
      </c>
      <c r="K17" s="90">
        <v>23865</v>
      </c>
      <c r="L17" s="91">
        <v>0.53500716151318561</v>
      </c>
      <c r="M17" s="89">
        <v>100.53500716151319</v>
      </c>
      <c r="N17" s="90">
        <v>25010.494870889081</v>
      </c>
      <c r="O17" s="91">
        <v>4.6553929733124777</v>
      </c>
      <c r="P17" s="89">
        <v>113.05354086818012</v>
      </c>
      <c r="Q17" s="561">
        <v>61113.220196941125</v>
      </c>
      <c r="R17" s="562">
        <v>4.3665600272651428</v>
      </c>
      <c r="S17" s="563">
        <v>104.36656002726514</v>
      </c>
      <c r="T17" s="91" t="s">
        <v>16511</v>
      </c>
      <c r="U17" s="91" t="s">
        <v>16511</v>
      </c>
      <c r="V17" s="92" t="s">
        <v>16511</v>
      </c>
      <c r="W17" s="93" t="s">
        <v>16511</v>
      </c>
      <c r="X17" s="91" t="str">
        <f t="shared" si="0"/>
        <v>-</v>
      </c>
      <c r="Y17" s="91" t="str">
        <f t="shared" si="1"/>
        <v>-</v>
      </c>
      <c r="Z17" s="92" t="str">
        <f t="shared" si="2"/>
        <v>-</v>
      </c>
      <c r="AA17" s="93" t="str">
        <f t="shared" si="3"/>
        <v>-</v>
      </c>
      <c r="AB17" s="569"/>
    </row>
    <row r="18" spans="1:29">
      <c r="A18" s="272"/>
      <c r="B18" s="273">
        <v>1998</v>
      </c>
      <c r="C18" s="274"/>
      <c r="D18" s="94">
        <v>77.329751704106584</v>
      </c>
      <c r="E18" s="90">
        <v>1508263</v>
      </c>
      <c r="F18" s="91">
        <v>3.4142699149175129</v>
      </c>
      <c r="G18" s="89">
        <v>119.11276464010207</v>
      </c>
      <c r="H18" s="90">
        <v>58474.9</v>
      </c>
      <c r="I18" s="91">
        <v>0.27557610324758697</v>
      </c>
      <c r="J18" s="89">
        <v>102.16186940379995</v>
      </c>
      <c r="K18" s="90">
        <v>24036</v>
      </c>
      <c r="L18" s="91">
        <v>0.71653048397234442</v>
      </c>
      <c r="M18" s="89">
        <v>101.25537113488922</v>
      </c>
      <c r="N18" s="90">
        <v>25793.340390492329</v>
      </c>
      <c r="O18" s="91">
        <v>3.1300680919930102</v>
      </c>
      <c r="P18" s="89">
        <v>116.59219367776331</v>
      </c>
      <c r="Q18" s="561">
        <v>62750.166417041102</v>
      </c>
      <c r="R18" s="562">
        <v>2.6785468264064916</v>
      </c>
      <c r="S18" s="563">
        <v>107.16206720870507</v>
      </c>
      <c r="T18" s="91" t="s">
        <v>16511</v>
      </c>
      <c r="U18" s="91" t="s">
        <v>16511</v>
      </c>
      <c r="V18" s="92" t="s">
        <v>16511</v>
      </c>
      <c r="W18" s="93" t="s">
        <v>16511</v>
      </c>
      <c r="X18" s="91" t="str">
        <f t="shared" si="0"/>
        <v>-</v>
      </c>
      <c r="Y18" s="91" t="str">
        <f t="shared" si="1"/>
        <v>-</v>
      </c>
      <c r="Z18" s="92" t="str">
        <f t="shared" si="2"/>
        <v>-</v>
      </c>
      <c r="AA18" s="93" t="str">
        <f t="shared" si="3"/>
        <v>-</v>
      </c>
      <c r="AB18" s="569"/>
    </row>
    <row r="19" spans="1:29">
      <c r="A19" s="272"/>
      <c r="B19" s="273">
        <v>1999</v>
      </c>
      <c r="C19" s="274"/>
      <c r="D19" s="94">
        <v>78.391113358841395</v>
      </c>
      <c r="E19" s="90">
        <v>1554509</v>
      </c>
      <c r="F19" s="91">
        <v>3.0661761244557479</v>
      </c>
      <c r="G19" s="89">
        <v>122.76497179067604</v>
      </c>
      <c r="H19" s="90">
        <v>58684.4</v>
      </c>
      <c r="I19" s="91">
        <v>0.35827337883433746</v>
      </c>
      <c r="J19" s="89">
        <v>102.52788818519328</v>
      </c>
      <c r="K19" s="90">
        <v>24209</v>
      </c>
      <c r="L19" s="91">
        <v>0.71975370277916462</v>
      </c>
      <c r="M19" s="89">
        <v>101.98416041789537</v>
      </c>
      <c r="N19" s="90">
        <v>26489.305505381326</v>
      </c>
      <c r="O19" s="91">
        <v>2.6982356854621914</v>
      </c>
      <c r="P19" s="89">
        <v>119.73812585403992</v>
      </c>
      <c r="Q19" s="561">
        <v>64212.028584410757</v>
      </c>
      <c r="R19" s="562">
        <v>2.3296546460993328</v>
      </c>
      <c r="S19" s="563">
        <v>109.65857328628876</v>
      </c>
      <c r="T19" s="91" t="s">
        <v>16511</v>
      </c>
      <c r="U19" s="91" t="s">
        <v>16511</v>
      </c>
      <c r="V19" s="92" t="s">
        <v>16511</v>
      </c>
      <c r="W19" s="93" t="s">
        <v>16511</v>
      </c>
      <c r="X19" s="91" t="str">
        <f t="shared" si="0"/>
        <v>-</v>
      </c>
      <c r="Y19" s="91" t="str">
        <f t="shared" si="1"/>
        <v>-</v>
      </c>
      <c r="Z19" s="92" t="str">
        <f t="shared" si="2"/>
        <v>-</v>
      </c>
      <c r="AA19" s="93" t="str">
        <f t="shared" si="3"/>
        <v>-</v>
      </c>
      <c r="AB19" s="569"/>
    </row>
    <row r="20" spans="1:29">
      <c r="A20" s="272"/>
      <c r="B20" s="273">
        <v>2000</v>
      </c>
      <c r="C20" s="274"/>
      <c r="D20" s="94">
        <v>79.290527889588546</v>
      </c>
      <c r="E20" s="90">
        <v>1621644</v>
      </c>
      <c r="F20" s="91">
        <v>4.3187270064052381</v>
      </c>
      <c r="G20" s="89">
        <v>128.06685578180574</v>
      </c>
      <c r="H20" s="90">
        <v>58886.1</v>
      </c>
      <c r="I20" s="91">
        <v>0.34370292616095088</v>
      </c>
      <c r="J20" s="89">
        <v>102.88027953701682</v>
      </c>
      <c r="K20" s="90">
        <v>24396</v>
      </c>
      <c r="L20" s="91">
        <v>0.77244000165227811</v>
      </c>
      <c r="M20" s="89">
        <v>102.77192686831242</v>
      </c>
      <c r="N20" s="90">
        <v>27538.655132535521</v>
      </c>
      <c r="O20" s="91">
        <v>3.961408602958727</v>
      </c>
      <c r="P20" s="89">
        <v>124.48144227264339</v>
      </c>
      <c r="Q20" s="561">
        <v>66471.716674864729</v>
      </c>
      <c r="R20" s="562">
        <v>3.5191040374678018</v>
      </c>
      <c r="S20" s="563">
        <v>113.51757256623613</v>
      </c>
      <c r="T20" s="91" t="s">
        <v>16511</v>
      </c>
      <c r="U20" s="91" t="s">
        <v>16511</v>
      </c>
      <c r="V20" s="92" t="s">
        <v>16511</v>
      </c>
      <c r="W20" s="93" t="s">
        <v>16511</v>
      </c>
      <c r="X20" s="91" t="str">
        <f t="shared" si="0"/>
        <v>-</v>
      </c>
      <c r="Y20" s="91" t="str">
        <f t="shared" si="1"/>
        <v>-</v>
      </c>
      <c r="Z20" s="92" t="str">
        <f t="shared" si="2"/>
        <v>-</v>
      </c>
      <c r="AA20" s="93" t="str">
        <f t="shared" si="3"/>
        <v>-</v>
      </c>
      <c r="AB20" s="569"/>
    </row>
    <row r="21" spans="1:29">
      <c r="A21" s="272"/>
      <c r="B21" s="273">
        <v>2001</v>
      </c>
      <c r="C21" s="274"/>
      <c r="D21" s="94">
        <v>80.483851577948116</v>
      </c>
      <c r="E21" s="90">
        <v>1663462</v>
      </c>
      <c r="F21" s="91">
        <v>2.5787410800397619</v>
      </c>
      <c r="G21" s="89">
        <v>131.36936840176645</v>
      </c>
      <c r="H21" s="90">
        <v>59113</v>
      </c>
      <c r="I21" s="91">
        <v>0.38532013497243228</v>
      </c>
      <c r="J21" s="89">
        <v>103.27669796898887</v>
      </c>
      <c r="K21" s="90">
        <v>24535</v>
      </c>
      <c r="L21" s="91">
        <v>0.56976553533366125</v>
      </c>
      <c r="M21" s="89">
        <v>103.35748588760639</v>
      </c>
      <c r="N21" s="90">
        <v>28140.375213574003</v>
      </c>
      <c r="O21" s="91">
        <v>2.1850016935924366</v>
      </c>
      <c r="P21" s="89">
        <v>127.20136389450894</v>
      </c>
      <c r="Q21" s="561">
        <v>67799.551660892597</v>
      </c>
      <c r="R21" s="562">
        <v>1.9975939428836353</v>
      </c>
      <c r="S21" s="563">
        <v>115.78519271992781</v>
      </c>
      <c r="T21" s="91" t="s">
        <v>16511</v>
      </c>
      <c r="U21" s="91" t="s">
        <v>16511</v>
      </c>
      <c r="V21" s="92" t="s">
        <v>16511</v>
      </c>
      <c r="W21" s="93" t="s">
        <v>16511</v>
      </c>
      <c r="X21" s="91" t="str">
        <f t="shared" si="0"/>
        <v>-</v>
      </c>
      <c r="Y21" s="91" t="str">
        <f t="shared" si="1"/>
        <v>-</v>
      </c>
      <c r="Z21" s="92" t="str">
        <f t="shared" si="2"/>
        <v>-</v>
      </c>
      <c r="AA21" s="93" t="str">
        <f t="shared" si="3"/>
        <v>-</v>
      </c>
      <c r="AB21" s="569"/>
    </row>
    <row r="22" spans="1:29">
      <c r="A22" s="272"/>
      <c r="B22" s="273">
        <v>2002</v>
      </c>
      <c r="C22" s="274"/>
      <c r="D22" s="94">
        <v>82.188856324435918</v>
      </c>
      <c r="E22" s="90">
        <v>1693271</v>
      </c>
      <c r="F22" s="91">
        <v>1.7919856299693049</v>
      </c>
      <c r="G22" s="89">
        <v>133.72348860570753</v>
      </c>
      <c r="H22" s="90">
        <v>59365.7</v>
      </c>
      <c r="I22" s="91">
        <v>0.427486339722222</v>
      </c>
      <c r="J22" s="89">
        <v>103.71819174492248</v>
      </c>
      <c r="K22" s="90">
        <v>24792</v>
      </c>
      <c r="L22" s="91">
        <v>1.0474831872834724</v>
      </c>
      <c r="M22" s="89">
        <v>104.44013817507795</v>
      </c>
      <c r="N22" s="90">
        <v>28522.715979092307</v>
      </c>
      <c r="O22" s="91">
        <v>1.3586910715173151</v>
      </c>
      <c r="P22" s="89">
        <v>128.92963746859189</v>
      </c>
      <c r="Q22" s="561">
        <v>68299.088415617938</v>
      </c>
      <c r="R22" s="562">
        <v>0.73678474634142344</v>
      </c>
      <c r="S22" s="563">
        <v>116.63828035841027</v>
      </c>
      <c r="T22" s="91" t="s">
        <v>16511</v>
      </c>
      <c r="U22" s="91" t="s">
        <v>16511</v>
      </c>
      <c r="V22" s="92">
        <v>100</v>
      </c>
      <c r="W22" s="93">
        <v>100</v>
      </c>
      <c r="X22" s="91" t="str">
        <f t="shared" si="0"/>
        <v>-</v>
      </c>
      <c r="Y22" s="91" t="str">
        <f t="shared" si="1"/>
        <v>-</v>
      </c>
      <c r="Z22" s="92">
        <v>100</v>
      </c>
      <c r="AA22" s="93">
        <v>100</v>
      </c>
      <c r="AB22" s="569"/>
    </row>
    <row r="23" spans="1:29">
      <c r="A23" s="272"/>
      <c r="B23" s="273">
        <v>2003</v>
      </c>
      <c r="C23" s="274"/>
      <c r="D23" s="94">
        <v>84.155297895654655</v>
      </c>
      <c r="E23" s="90">
        <v>1746551</v>
      </c>
      <c r="F23" s="91">
        <v>3.1465725214688023</v>
      </c>
      <c r="G23" s="89">
        <v>137.93119515292418</v>
      </c>
      <c r="H23" s="90">
        <v>59636.7</v>
      </c>
      <c r="I23" s="91">
        <v>0.45649255378105541</v>
      </c>
      <c r="J23" s="89">
        <v>104.19165756715442</v>
      </c>
      <c r="K23" s="90">
        <v>24917</v>
      </c>
      <c r="L23" s="91">
        <v>0.50419490158115521</v>
      </c>
      <c r="M23" s="89">
        <v>104.96672002696101</v>
      </c>
      <c r="N23" s="90">
        <v>29286.513170581205</v>
      </c>
      <c r="O23" s="91">
        <v>2.6778557555626081</v>
      </c>
      <c r="P23" s="89">
        <v>132.38218718617057</v>
      </c>
      <c r="Q23" s="561">
        <v>70094.754585222938</v>
      </c>
      <c r="R23" s="562">
        <v>2.6291217222079055</v>
      </c>
      <c r="S23" s="563">
        <v>119.70484272372299</v>
      </c>
      <c r="T23" s="91">
        <v>2.6778557555626081</v>
      </c>
      <c r="U23" s="91">
        <v>2.6778557555626081</v>
      </c>
      <c r="V23" s="92">
        <v>102.6778557555626</v>
      </c>
      <c r="W23" s="93">
        <v>102.6778557555626</v>
      </c>
      <c r="X23" s="91">
        <f t="shared" si="0"/>
        <v>2.6778557555626081</v>
      </c>
      <c r="Y23" s="91">
        <f t="shared" si="1"/>
        <v>2.6778557555626081</v>
      </c>
      <c r="Z23" s="92">
        <f>Z22*(1+(X23/100))</f>
        <v>102.6778557555626</v>
      </c>
      <c r="AA23" s="93">
        <f>AA22*(1+(Y23/100))</f>
        <v>102.6778557555626</v>
      </c>
      <c r="AB23" s="569"/>
    </row>
    <row r="24" spans="1:29">
      <c r="A24" s="272"/>
      <c r="B24" s="273">
        <v>2004</v>
      </c>
      <c r="C24" s="274"/>
      <c r="D24" s="94">
        <v>86.359547487677787</v>
      </c>
      <c r="E24" s="90">
        <v>1788931</v>
      </c>
      <c r="F24" s="91">
        <v>2.4264965637991676</v>
      </c>
      <c r="G24" s="89">
        <v>141.27809086371698</v>
      </c>
      <c r="H24" s="90">
        <v>59950.400000000001</v>
      </c>
      <c r="I24" s="91">
        <v>0.52601837459149203</v>
      </c>
      <c r="J24" s="89">
        <v>104.7397248307491</v>
      </c>
      <c r="K24" s="90">
        <v>24993</v>
      </c>
      <c r="L24" s="91">
        <v>0.30501264197134487</v>
      </c>
      <c r="M24" s="89">
        <v>105.28688179290592</v>
      </c>
      <c r="N24" s="90">
        <v>29840.184552563453</v>
      </c>
      <c r="O24" s="91">
        <v>1.8905336349102075</v>
      </c>
      <c r="P24" s="89">
        <v>134.88491696155492</v>
      </c>
      <c r="Q24" s="561">
        <v>71577.281638858884</v>
      </c>
      <c r="R24" s="562">
        <v>2.1150328043925803</v>
      </c>
      <c r="S24" s="563">
        <v>122.23663941577628</v>
      </c>
      <c r="T24" s="91">
        <v>1.8905336349102075</v>
      </c>
      <c r="U24" s="91">
        <v>1.8905336349102075</v>
      </c>
      <c r="V24" s="92">
        <v>104.6190151542261</v>
      </c>
      <c r="W24" s="93">
        <v>104.6190151542261</v>
      </c>
      <c r="X24" s="91">
        <f t="shared" si="0"/>
        <v>1.8905336349102075</v>
      </c>
      <c r="Y24" s="91">
        <f t="shared" si="1"/>
        <v>1.8905336349102075</v>
      </c>
      <c r="Z24" s="92">
        <f t="shared" ref="Z24:Z87" si="4">Z23*(1+(X24/100))</f>
        <v>104.6190151542261</v>
      </c>
      <c r="AA24" s="93">
        <f t="shared" ref="AA24:AA87" si="5">AA23*(1+(Y24/100))</f>
        <v>104.6190151542261</v>
      </c>
      <c r="AB24" s="569"/>
    </row>
    <row r="25" spans="1:29">
      <c r="A25" s="272"/>
      <c r="B25" s="273">
        <v>2005</v>
      </c>
      <c r="C25" s="274"/>
      <c r="D25" s="94">
        <v>88.894738514812218</v>
      </c>
      <c r="E25" s="90">
        <v>1837927</v>
      </c>
      <c r="F25" s="91">
        <v>2.7388423589283208</v>
      </c>
      <c r="G25" s="89">
        <v>145.14747506017773</v>
      </c>
      <c r="H25" s="90">
        <v>60413.3</v>
      </c>
      <c r="I25" s="91">
        <v>0.77213830099549197</v>
      </c>
      <c r="J25" s="89">
        <v>105.54846036252461</v>
      </c>
      <c r="K25" s="90">
        <v>25217</v>
      </c>
      <c r="L25" s="91">
        <v>0.89625095026607449</v>
      </c>
      <c r="M25" s="89">
        <v>106.23051647148036</v>
      </c>
      <c r="N25" s="90">
        <v>30422.555960359721</v>
      </c>
      <c r="O25" s="91">
        <v>1.9516347386204114</v>
      </c>
      <c r="P25" s="89">
        <v>137.51737785813594</v>
      </c>
      <c r="Q25" s="561">
        <v>72884.443034460885</v>
      </c>
      <c r="R25" s="562">
        <v>1.8262238599633385</v>
      </c>
      <c r="S25" s="563">
        <v>124.46895409040454</v>
      </c>
      <c r="T25" s="91">
        <v>1.9516347386204114</v>
      </c>
      <c r="U25" s="91">
        <v>1.9516347386204114</v>
      </c>
      <c r="V25" s="92">
        <v>106.66079619717853</v>
      </c>
      <c r="W25" s="93">
        <v>106.66079619717853</v>
      </c>
      <c r="X25" s="91">
        <f t="shared" si="0"/>
        <v>1.9516347386204114</v>
      </c>
      <c r="Y25" s="91">
        <f t="shared" si="1"/>
        <v>1.9516347386204114</v>
      </c>
      <c r="Z25" s="92">
        <f t="shared" si="4"/>
        <v>106.66079619717853</v>
      </c>
      <c r="AA25" s="93">
        <f t="shared" si="5"/>
        <v>106.66079619717853</v>
      </c>
      <c r="AB25" s="569"/>
    </row>
    <row r="26" spans="1:29">
      <c r="A26" s="272"/>
      <c r="B26" s="273">
        <v>2006</v>
      </c>
      <c r="C26" s="274"/>
      <c r="D26" s="94">
        <v>91.374795666118104</v>
      </c>
      <c r="E26" s="90">
        <v>1881785</v>
      </c>
      <c r="F26" s="91">
        <v>2.3862754070210621</v>
      </c>
      <c r="G26" s="89">
        <v>148.61109356145079</v>
      </c>
      <c r="H26" s="90">
        <v>60827.1</v>
      </c>
      <c r="I26" s="91">
        <v>0.68494851299299264</v>
      </c>
      <c r="J26" s="89">
        <v>106.27141297226471</v>
      </c>
      <c r="K26" s="90">
        <v>25379</v>
      </c>
      <c r="L26" s="91">
        <v>0.64242376174802707</v>
      </c>
      <c r="M26" s="89">
        <v>106.91296655152078</v>
      </c>
      <c r="N26" s="90">
        <v>30936.621999076069</v>
      </c>
      <c r="O26" s="91">
        <v>1.6897529562807545</v>
      </c>
      <c r="P26" s="89">
        <v>139.84108181589357</v>
      </c>
      <c r="Q26" s="561">
        <v>74147.32652980811</v>
      </c>
      <c r="R26" s="562">
        <v>1.7327202387347862</v>
      </c>
      <c r="S26" s="563">
        <v>126.62565284887049</v>
      </c>
      <c r="T26" s="91">
        <v>1.6897529562807545</v>
      </c>
      <c r="U26" s="91">
        <v>1.6897529562807545</v>
      </c>
      <c r="V26" s="92">
        <v>108.46310015411294</v>
      </c>
      <c r="W26" s="93">
        <v>108.46310015411294</v>
      </c>
      <c r="X26" s="91">
        <f t="shared" si="0"/>
        <v>1.6897529562807545</v>
      </c>
      <c r="Y26" s="91">
        <f t="shared" si="1"/>
        <v>1.6897529562807545</v>
      </c>
      <c r="Z26" s="92">
        <f t="shared" si="4"/>
        <v>108.46310015411294</v>
      </c>
      <c r="AA26" s="93">
        <f t="shared" si="5"/>
        <v>108.46310015411294</v>
      </c>
      <c r="AB26" s="569"/>
    </row>
    <row r="27" spans="1:29">
      <c r="A27" s="272"/>
      <c r="B27" s="273">
        <v>2007</v>
      </c>
      <c r="C27" s="274"/>
      <c r="D27" s="94">
        <v>93.431192508425525</v>
      </c>
      <c r="E27" s="90">
        <v>1931094</v>
      </c>
      <c r="F27" s="91">
        <v>2.6203312280627169</v>
      </c>
      <c r="G27" s="89">
        <v>152.50519645440698</v>
      </c>
      <c r="H27" s="90">
        <v>61319.1</v>
      </c>
      <c r="I27" s="91">
        <v>0.80885000271260676</v>
      </c>
      <c r="J27" s="89">
        <v>107.1309892989736</v>
      </c>
      <c r="K27" s="90">
        <v>25609</v>
      </c>
      <c r="L27" s="91">
        <v>0.90626108199692668</v>
      </c>
      <c r="M27" s="89">
        <v>107.8818771589856</v>
      </c>
      <c r="N27" s="90">
        <v>31492.536583217952</v>
      </c>
      <c r="O27" s="91">
        <v>1.7969466225449038</v>
      </c>
      <c r="P27" s="89">
        <v>142.35395141251453</v>
      </c>
      <c r="Q27" s="561">
        <v>75406.849154594092</v>
      </c>
      <c r="R27" s="562">
        <v>1.6986757092039229</v>
      </c>
      <c r="S27" s="563">
        <v>128.77661205543515</v>
      </c>
      <c r="T27" s="91">
        <v>1.7969466225449038</v>
      </c>
      <c r="U27" s="91">
        <v>1.7969466225449038</v>
      </c>
      <c r="V27" s="92">
        <v>110.41212416903977</v>
      </c>
      <c r="W27" s="93">
        <v>110.41212416903977</v>
      </c>
      <c r="X27" s="91">
        <f t="shared" si="0"/>
        <v>1.7969466225449038</v>
      </c>
      <c r="Y27" s="91">
        <f t="shared" si="1"/>
        <v>1.7969466225449038</v>
      </c>
      <c r="Z27" s="92">
        <f t="shared" si="4"/>
        <v>110.41212416903977</v>
      </c>
      <c r="AA27" s="93">
        <f t="shared" si="5"/>
        <v>110.41212416903977</v>
      </c>
      <c r="AB27" s="569"/>
    </row>
    <row r="28" spans="1:29">
      <c r="A28" s="272"/>
      <c r="B28" s="273">
        <v>2008</v>
      </c>
      <c r="C28" s="274"/>
      <c r="D28" s="94">
        <v>96.636004493618159</v>
      </c>
      <c r="E28" s="90">
        <v>1926735</v>
      </c>
      <c r="F28" s="91">
        <v>-0.22572697134370465</v>
      </c>
      <c r="G28" s="89">
        <v>152.16095109330868</v>
      </c>
      <c r="H28" s="90">
        <v>61823.8</v>
      </c>
      <c r="I28" s="91">
        <v>0.82307144103550833</v>
      </c>
      <c r="J28" s="89">
        <v>108.01275387639225</v>
      </c>
      <c r="K28" s="90">
        <v>25875</v>
      </c>
      <c r="L28" s="91">
        <v>1.038697332968878</v>
      </c>
      <c r="M28" s="89">
        <v>109.00244333979275</v>
      </c>
      <c r="N28" s="90">
        <v>31164.939715772889</v>
      </c>
      <c r="O28" s="91">
        <v>-1.0402365226421129</v>
      </c>
      <c r="P28" s="89">
        <v>140.87313361849735</v>
      </c>
      <c r="Q28" s="561">
        <v>74463.188405797104</v>
      </c>
      <c r="R28" s="562">
        <v>-1.2514257781310545</v>
      </c>
      <c r="S28" s="563">
        <v>127.16506833596962</v>
      </c>
      <c r="T28" s="91">
        <v>-1.0402365226421129</v>
      </c>
      <c r="U28" s="91">
        <v>-1.0402365226421129</v>
      </c>
      <c r="V28" s="92">
        <v>109.26357692800846</v>
      </c>
      <c r="W28" s="93">
        <v>109.26357692800846</v>
      </c>
      <c r="X28" s="91">
        <f t="shared" si="0"/>
        <v>-1.0402365226421129</v>
      </c>
      <c r="Y28" s="91">
        <f t="shared" si="1"/>
        <v>-1.0402365226421129</v>
      </c>
      <c r="Z28" s="92">
        <f t="shared" si="4"/>
        <v>109.26357692800846</v>
      </c>
      <c r="AA28" s="93">
        <f t="shared" si="5"/>
        <v>109.26357692800846</v>
      </c>
      <c r="AB28" s="569"/>
    </row>
    <row r="29" spans="1:29">
      <c r="A29" s="272"/>
      <c r="B29" s="273">
        <v>2009</v>
      </c>
      <c r="C29" s="274"/>
      <c r="D29" s="94">
        <v>98.443262543647663</v>
      </c>
      <c r="E29" s="90">
        <v>1837817</v>
      </c>
      <c r="F29" s="91">
        <v>-4.6149574279804959</v>
      </c>
      <c r="G29" s="89">
        <v>145.13878797834226</v>
      </c>
      <c r="H29" s="90">
        <v>62260.5</v>
      </c>
      <c r="I29" s="91">
        <v>0.70636227472267488</v>
      </c>
      <c r="J29" s="89">
        <v>108.77571522166414</v>
      </c>
      <c r="K29" s="90">
        <v>26042</v>
      </c>
      <c r="L29" s="91">
        <v>0.6454106280193237</v>
      </c>
      <c r="M29" s="89">
        <v>109.7059566939085</v>
      </c>
      <c r="N29" s="90">
        <v>29518.185687554709</v>
      </c>
      <c r="O29" s="91">
        <v>-5.2839955515291521</v>
      </c>
      <c r="P29" s="89">
        <v>133.42940350479623</v>
      </c>
      <c r="Q29" s="561">
        <v>70571.269487750556</v>
      </c>
      <c r="R29" s="562">
        <v>-5.226634799515983</v>
      </c>
      <c r="S29" s="563">
        <v>120.51861462149355</v>
      </c>
      <c r="T29" s="91">
        <v>-5.2839955515291521</v>
      </c>
      <c r="U29" s="91">
        <v>-5.2839955515291521</v>
      </c>
      <c r="V29" s="92">
        <v>103.49009438369085</v>
      </c>
      <c r="W29" s="93">
        <v>103.49009438369085</v>
      </c>
      <c r="X29" s="91">
        <f t="shared" si="0"/>
        <v>-5.2839955515291521</v>
      </c>
      <c r="Y29" s="91">
        <f t="shared" si="1"/>
        <v>-5.2839955515291521</v>
      </c>
      <c r="Z29" s="92">
        <f t="shared" si="4"/>
        <v>103.49009438369086</v>
      </c>
      <c r="AA29" s="93">
        <f t="shared" si="5"/>
        <v>103.49009438369086</v>
      </c>
      <c r="AB29" s="569"/>
    </row>
    <row r="30" spans="1:29">
      <c r="A30" s="272"/>
      <c r="B30" s="273">
        <v>2010</v>
      </c>
      <c r="C30" s="274"/>
      <c r="D30" s="94">
        <v>100</v>
      </c>
      <c r="E30" s="90">
        <v>1878960</v>
      </c>
      <c r="F30" s="91">
        <v>2.2386886180724197</v>
      </c>
      <c r="G30" s="89">
        <v>148.38799350522169</v>
      </c>
      <c r="H30" s="90">
        <v>62759.5</v>
      </c>
      <c r="I30" s="91">
        <v>0.80147123778318508</v>
      </c>
      <c r="J30" s="89">
        <v>109.64752129285873</v>
      </c>
      <c r="K30" s="90">
        <v>26240</v>
      </c>
      <c r="L30" s="91">
        <v>0.76031026802856916</v>
      </c>
      <c r="M30" s="89">
        <v>110.54006234729128</v>
      </c>
      <c r="N30" s="90">
        <v>29939.053051729221</v>
      </c>
      <c r="O30" s="91">
        <v>1.4257900828639203</v>
      </c>
      <c r="P30" s="89">
        <v>135.33182670759209</v>
      </c>
      <c r="Q30" s="561">
        <v>71606.707317073175</v>
      </c>
      <c r="R30" s="562">
        <v>1.4672229036525097</v>
      </c>
      <c r="S30" s="563">
        <v>122.28689133838481</v>
      </c>
      <c r="T30" s="91">
        <v>1.4257900828639203</v>
      </c>
      <c r="U30" s="91">
        <v>1.4257900828639203</v>
      </c>
      <c r="V30" s="92">
        <v>104.96564588616002</v>
      </c>
      <c r="W30" s="93">
        <v>104.96564588616002</v>
      </c>
      <c r="X30" s="91">
        <f t="shared" si="0"/>
        <v>1.4257900828639203</v>
      </c>
      <c r="Y30" s="91">
        <f t="shared" si="1"/>
        <v>1.4257900828639203</v>
      </c>
      <c r="Z30" s="92">
        <f t="shared" si="4"/>
        <v>104.96564588616003</v>
      </c>
      <c r="AA30" s="93">
        <f t="shared" si="5"/>
        <v>104.96564588616003</v>
      </c>
      <c r="AB30" s="570">
        <f>$Z$1*(VLOOKUP($B30,$B$10:$D$120,3,FALSE)/VLOOKUP(2020,$B$10:$D$120,3,FALSE))*((VLOOKUP($Z$2,$B$10:$P$120,15,FALSE)/VLOOKUP(2020,$B$10:$P$120,15,FALSE))^1.3)</f>
        <v>65385.192235586364</v>
      </c>
      <c r="AC30" s="595"/>
    </row>
    <row r="31" spans="1:29">
      <c r="A31" s="272"/>
      <c r="B31" s="273">
        <v>2011</v>
      </c>
      <c r="C31" s="274"/>
      <c r="D31" s="94">
        <v>102.19056975817094</v>
      </c>
      <c r="E31" s="90">
        <v>1900476</v>
      </c>
      <c r="F31" s="91">
        <v>1.1451015455358282</v>
      </c>
      <c r="G31" s="89">
        <v>150.08718671223957</v>
      </c>
      <c r="H31" s="90">
        <v>63285.1</v>
      </c>
      <c r="I31" s="91">
        <v>0.83748277153259443</v>
      </c>
      <c r="J31" s="89">
        <v>110.56580039309894</v>
      </c>
      <c r="K31" s="90">
        <v>26409</v>
      </c>
      <c r="L31" s="91">
        <v>0.64405487804878048</v>
      </c>
      <c r="M31" s="89">
        <v>111.25200101103718</v>
      </c>
      <c r="N31" s="90">
        <v>30030.386299460697</v>
      </c>
      <c r="O31" s="91">
        <v>0.30506391626237139</v>
      </c>
      <c r="P31" s="89">
        <v>135.74467527809568</v>
      </c>
      <c r="Q31" s="561">
        <v>71963.194365557196</v>
      </c>
      <c r="R31" s="562">
        <v>0.49784030273241076</v>
      </c>
      <c r="S31" s="563">
        <v>122.89568476842587</v>
      </c>
      <c r="T31" s="91">
        <v>0.30506391626237139</v>
      </c>
      <c r="U31" s="91">
        <v>0.30506391626237139</v>
      </c>
      <c r="V31" s="92">
        <v>105.28585819623044</v>
      </c>
      <c r="W31" s="93">
        <v>105.28585819623044</v>
      </c>
      <c r="X31" s="91">
        <f t="shared" si="0"/>
        <v>0.30506391626237139</v>
      </c>
      <c r="Y31" s="91">
        <f t="shared" si="1"/>
        <v>0.30506391626237139</v>
      </c>
      <c r="Z31" s="92">
        <f t="shared" si="4"/>
        <v>105.28585819623045</v>
      </c>
      <c r="AA31" s="93">
        <f t="shared" si="5"/>
        <v>105.28585819623045</v>
      </c>
      <c r="AB31" s="570"/>
      <c r="AC31" s="595"/>
    </row>
    <row r="32" spans="1:29">
      <c r="A32" s="272"/>
      <c r="B32" s="273">
        <v>2012</v>
      </c>
      <c r="C32" s="274"/>
      <c r="D32" s="94">
        <v>103.76209248949486</v>
      </c>
      <c r="E32" s="90">
        <v>1929229</v>
      </c>
      <c r="F32" s="91">
        <v>1.5129367590014291</v>
      </c>
      <c r="G32" s="89">
        <v>152.35791093056017</v>
      </c>
      <c r="H32" s="90">
        <v>63710.8</v>
      </c>
      <c r="I32" s="91">
        <v>0.67267018618917307</v>
      </c>
      <c r="J32" s="89">
        <v>111.30954356846476</v>
      </c>
      <c r="K32" s="90">
        <v>26620</v>
      </c>
      <c r="L32" s="91">
        <v>0.79897004808966632</v>
      </c>
      <c r="M32" s="89">
        <v>112.14087117701578</v>
      </c>
      <c r="N32" s="90">
        <v>30281.035554411497</v>
      </c>
      <c r="O32" s="91">
        <v>0.83465211686370999</v>
      </c>
      <c r="P32" s="89">
        <v>136.87767108383409</v>
      </c>
      <c r="Q32" s="561">
        <v>72472.915101427498</v>
      </c>
      <c r="R32" s="562">
        <v>0.70830754577269062</v>
      </c>
      <c r="S32" s="563">
        <v>123.76616417706965</v>
      </c>
      <c r="T32" s="91">
        <v>0.83465211686370999</v>
      </c>
      <c r="U32" s="91">
        <v>0.83465211686370999</v>
      </c>
      <c r="V32" s="92">
        <v>106.16462884042339</v>
      </c>
      <c r="W32" s="93">
        <v>106.16462884042339</v>
      </c>
      <c r="X32" s="91">
        <f t="shared" si="0"/>
        <v>0.83465211686370999</v>
      </c>
      <c r="Y32" s="91">
        <f t="shared" si="1"/>
        <v>0.83465211686370999</v>
      </c>
      <c r="Z32" s="92">
        <f t="shared" si="4"/>
        <v>106.1646288404234</v>
      </c>
      <c r="AA32" s="93">
        <f t="shared" si="5"/>
        <v>106.1646288404234</v>
      </c>
      <c r="AB32" s="570"/>
      <c r="AC32" s="595"/>
    </row>
    <row r="33" spans="1:29">
      <c r="A33" s="272"/>
      <c r="B33" s="273">
        <v>2013</v>
      </c>
      <c r="C33" s="274"/>
      <c r="D33" s="94">
        <v>105.95694583200337</v>
      </c>
      <c r="E33" s="90">
        <v>1963807</v>
      </c>
      <c r="F33" s="91">
        <v>1.7923222178393545</v>
      </c>
      <c r="G33" s="89">
        <v>155.08865561880449</v>
      </c>
      <c r="H33" s="90">
        <v>64138.7</v>
      </c>
      <c r="I33" s="91">
        <v>0.67162867206187049</v>
      </c>
      <c r="J33" s="89">
        <v>112.05713037781177</v>
      </c>
      <c r="K33" s="90">
        <v>26663</v>
      </c>
      <c r="L33" s="91">
        <v>0.16153268219383921</v>
      </c>
      <c r="M33" s="89">
        <v>112.32201533406355</v>
      </c>
      <c r="N33" s="90">
        <v>30618.129148236556</v>
      </c>
      <c r="O33" s="91">
        <v>1.1132168621490468</v>
      </c>
      <c r="P33" s="89">
        <v>138.40141639885624</v>
      </c>
      <c r="Q33" s="561">
        <v>73652.889772343697</v>
      </c>
      <c r="R33" s="562">
        <v>1.6281595258929471</v>
      </c>
      <c r="S33" s="563">
        <v>125.78127476895094</v>
      </c>
      <c r="T33" s="91">
        <v>1.1132168621490468</v>
      </c>
      <c r="U33" s="91">
        <v>1.1132168621490468</v>
      </c>
      <c r="V33" s="92">
        <v>107.34647139031293</v>
      </c>
      <c r="W33" s="93">
        <v>107.34647139031293</v>
      </c>
      <c r="X33" s="91">
        <f t="shared" si="0"/>
        <v>1.1132168621490468</v>
      </c>
      <c r="Y33" s="91">
        <f t="shared" si="1"/>
        <v>1.1132168621490468</v>
      </c>
      <c r="Z33" s="92">
        <f t="shared" si="4"/>
        <v>107.34647139031294</v>
      </c>
      <c r="AA33" s="93">
        <f t="shared" si="5"/>
        <v>107.34647139031294</v>
      </c>
      <c r="AB33" s="570"/>
      <c r="AC33" s="595"/>
    </row>
    <row r="34" spans="1:29">
      <c r="A34" s="272"/>
      <c r="B34" s="273">
        <v>2014</v>
      </c>
      <c r="C34" s="274"/>
      <c r="D34" s="94">
        <v>107.35311796576727</v>
      </c>
      <c r="E34" s="90">
        <v>2026566</v>
      </c>
      <c r="F34" s="91">
        <v>3.1957824776059969</v>
      </c>
      <c r="G34" s="89">
        <v>160.04495169982496</v>
      </c>
      <c r="H34" s="90">
        <v>64619.5</v>
      </c>
      <c r="I34" s="91">
        <v>0.74962542115758968</v>
      </c>
      <c r="J34" s="89">
        <v>112.89713911334354</v>
      </c>
      <c r="K34" s="90">
        <v>26734</v>
      </c>
      <c r="L34" s="91">
        <v>0.26628661440948131</v>
      </c>
      <c r="M34" s="89">
        <v>112.62111382593314</v>
      </c>
      <c r="N34" s="90">
        <v>31361.523998173925</v>
      </c>
      <c r="O34" s="91">
        <v>2.4279564774785989</v>
      </c>
      <c r="P34" s="89">
        <v>141.7617425532344</v>
      </c>
      <c r="Q34" s="561">
        <v>75804.817834966714</v>
      </c>
      <c r="R34" s="562">
        <v>2.9217157253089265</v>
      </c>
      <c r="S34" s="563">
        <v>129.45624605336943</v>
      </c>
      <c r="T34" s="91">
        <v>2.4279564774785989</v>
      </c>
      <c r="U34" s="91">
        <v>2.4279564774785989</v>
      </c>
      <c r="V34" s="92">
        <v>109.95279699577874</v>
      </c>
      <c r="W34" s="93">
        <v>109.95279699577874</v>
      </c>
      <c r="X34" s="91">
        <f t="shared" si="0"/>
        <v>2.4279564774785989</v>
      </c>
      <c r="Y34" s="91">
        <f t="shared" si="1"/>
        <v>2.4279564774785989</v>
      </c>
      <c r="Z34" s="92">
        <f t="shared" si="4"/>
        <v>109.95279699577875</v>
      </c>
      <c r="AA34" s="93">
        <f t="shared" si="5"/>
        <v>109.95279699577875</v>
      </c>
      <c r="AB34" s="570"/>
      <c r="AC34" s="595"/>
    </row>
    <row r="35" spans="1:29">
      <c r="A35" s="272"/>
      <c r="B35" s="273">
        <v>2015</v>
      </c>
      <c r="C35" s="274"/>
      <c r="D35" s="94">
        <v>108.06488386650142</v>
      </c>
      <c r="E35" s="90">
        <v>2071561</v>
      </c>
      <c r="F35" s="91">
        <v>2.220258308883106</v>
      </c>
      <c r="G35" s="89">
        <v>163.59836303788828</v>
      </c>
      <c r="H35" s="90">
        <v>65088.1</v>
      </c>
      <c r="I35" s="91">
        <v>0.72516809941271376</v>
      </c>
      <c r="J35" s="89">
        <v>113.71583315134311</v>
      </c>
      <c r="K35" s="90">
        <v>27046</v>
      </c>
      <c r="L35" s="91">
        <v>1.1670531906934989</v>
      </c>
      <c r="M35" s="89">
        <v>113.93546212823325</v>
      </c>
      <c r="N35" s="90">
        <v>31827.031362107668</v>
      </c>
      <c r="O35" s="91">
        <v>1.4843263483013347</v>
      </c>
      <c r="P35" s="89">
        <v>143.86594944976318</v>
      </c>
      <c r="Q35" s="561">
        <v>76593.98802040967</v>
      </c>
      <c r="R35" s="562">
        <v>1.0410554473741396</v>
      </c>
      <c r="S35" s="563">
        <v>130.80395735487409</v>
      </c>
      <c r="T35" s="91">
        <v>1.4843263483013347</v>
      </c>
      <c r="U35" s="91">
        <v>1.4843263483013347</v>
      </c>
      <c r="V35" s="92">
        <v>111.58485533228136</v>
      </c>
      <c r="W35" s="93">
        <v>111.58485533228136</v>
      </c>
      <c r="X35" s="91">
        <f t="shared" si="0"/>
        <v>1.4843263483013347</v>
      </c>
      <c r="Y35" s="91">
        <f t="shared" si="1"/>
        <v>1.4843263483013347</v>
      </c>
      <c r="Z35" s="92">
        <f t="shared" si="4"/>
        <v>111.58485533228138</v>
      </c>
      <c r="AA35" s="93">
        <f t="shared" si="5"/>
        <v>111.58485533228138</v>
      </c>
      <c r="AB35" s="570"/>
      <c r="AC35" s="595"/>
    </row>
    <row r="36" spans="1:29">
      <c r="A36" s="272"/>
      <c r="B36" s="273">
        <v>2016</v>
      </c>
      <c r="C36" s="274"/>
      <c r="D36" s="94">
        <v>110.18498175331253</v>
      </c>
      <c r="E36" s="90">
        <v>2111357</v>
      </c>
      <c r="F36" s="91">
        <v>1.9210633913266373</v>
      </c>
      <c r="G36" s="89">
        <v>166.74119129901879</v>
      </c>
      <c r="H36" s="90">
        <v>65607.100000000006</v>
      </c>
      <c r="I36" s="91">
        <v>0.79738078081862462</v>
      </c>
      <c r="J36" s="89">
        <v>114.62258134963969</v>
      </c>
      <c r="K36" s="90">
        <v>27109</v>
      </c>
      <c r="L36" s="91">
        <v>0.23293647859202843</v>
      </c>
      <c r="M36" s="89">
        <v>114.2008593815823</v>
      </c>
      <c r="N36" s="90">
        <v>32181.837026785208</v>
      </c>
      <c r="O36" s="91">
        <v>1.1147934616986044</v>
      </c>
      <c r="P36" s="89">
        <v>145.46975764783977</v>
      </c>
      <c r="Q36" s="561">
        <v>77883.986867829866</v>
      </c>
      <c r="R36" s="562">
        <v>1.6842037877391469</v>
      </c>
      <c r="S36" s="563">
        <v>133.00696255915759</v>
      </c>
      <c r="T36" s="91">
        <v>1.1147934616986044</v>
      </c>
      <c r="U36" s="91">
        <v>1.1147934616986044</v>
      </c>
      <c r="V36" s="92">
        <v>112.82879600377149</v>
      </c>
      <c r="W36" s="93">
        <v>112.82879600377149</v>
      </c>
      <c r="X36" s="91">
        <f t="shared" si="0"/>
        <v>1.1147934616986044</v>
      </c>
      <c r="Y36" s="91">
        <f t="shared" si="1"/>
        <v>1.1147934616986044</v>
      </c>
      <c r="Z36" s="92">
        <f t="shared" si="4"/>
        <v>112.8287960037715</v>
      </c>
      <c r="AA36" s="93">
        <f t="shared" si="5"/>
        <v>112.8287960037715</v>
      </c>
      <c r="AB36" s="570"/>
      <c r="AC36" s="595"/>
    </row>
    <row r="37" spans="1:29">
      <c r="A37" s="272"/>
      <c r="B37" s="273">
        <v>2017</v>
      </c>
      <c r="C37" s="274"/>
      <c r="D37" s="94">
        <v>112.23239688652509</v>
      </c>
      <c r="E37" s="90">
        <v>2167415</v>
      </c>
      <c r="F37" s="91">
        <v>2.6550697016184377</v>
      </c>
      <c r="G37" s="89">
        <v>171.16828614931671</v>
      </c>
      <c r="H37" s="90">
        <v>65966</v>
      </c>
      <c r="I37" s="91">
        <v>0.54704445098166832</v>
      </c>
      <c r="J37" s="89">
        <v>115.24961782048486</v>
      </c>
      <c r="K37" s="90">
        <v>27226</v>
      </c>
      <c r="L37" s="91">
        <v>0.4315909845438784</v>
      </c>
      <c r="M37" s="89">
        <v>114.69373999494485</v>
      </c>
      <c r="N37" s="90">
        <v>32856.547312251765</v>
      </c>
      <c r="O37" s="91">
        <v>2.0965561565208013</v>
      </c>
      <c r="P37" s="89">
        <v>148.51961280768145</v>
      </c>
      <c r="Q37" s="561">
        <v>79608.278851098221</v>
      </c>
      <c r="R37" s="562">
        <v>2.2139236223159608</v>
      </c>
      <c r="S37" s="563">
        <v>135.95163512257972</v>
      </c>
      <c r="T37" s="91">
        <v>2.0965561565208013</v>
      </c>
      <c r="U37" s="91">
        <v>2.0965561565208013</v>
      </c>
      <c r="V37" s="92">
        <v>115.19431507271685</v>
      </c>
      <c r="W37" s="93">
        <v>115.19431507271685</v>
      </c>
      <c r="X37" s="91">
        <f t="shared" si="0"/>
        <v>2.0965561565208013</v>
      </c>
      <c r="Y37" s="91">
        <f t="shared" si="1"/>
        <v>2.0965561565208013</v>
      </c>
      <c r="Z37" s="92">
        <f t="shared" si="4"/>
        <v>115.19431507271686</v>
      </c>
      <c r="AA37" s="93">
        <f t="shared" si="5"/>
        <v>115.19431507271686</v>
      </c>
      <c r="AB37" s="570"/>
      <c r="AC37" s="595"/>
    </row>
    <row r="38" spans="1:29">
      <c r="A38" s="272"/>
      <c r="B38" s="273">
        <v>2018</v>
      </c>
      <c r="C38" s="274"/>
      <c r="D38" s="94">
        <v>114.39063249195446</v>
      </c>
      <c r="E38" s="90">
        <v>2197841</v>
      </c>
      <c r="F38" s="91">
        <v>1.4037920748910568</v>
      </c>
      <c r="G38" s="89">
        <v>173.57113298500769</v>
      </c>
      <c r="H38" s="90">
        <v>66288.899999999994</v>
      </c>
      <c r="I38" s="91">
        <v>0.48949458812114455</v>
      </c>
      <c r="J38" s="89">
        <v>115.81375846254643</v>
      </c>
      <c r="K38" s="90">
        <v>27576</v>
      </c>
      <c r="L38" s="91">
        <v>1.2855358848159848</v>
      </c>
      <c r="M38" s="89">
        <v>116.1681691802174</v>
      </c>
      <c r="N38" s="90">
        <v>33155.49058741358</v>
      </c>
      <c r="O38" s="91">
        <v>0.90984385036203541</v>
      </c>
      <c r="P38" s="89">
        <v>149.87090937139365</v>
      </c>
      <c r="Q38" s="561">
        <v>79701.225703510296</v>
      </c>
      <c r="R38" s="562">
        <v>0.11675525931911235</v>
      </c>
      <c r="S38" s="563">
        <v>136.11036580671566</v>
      </c>
      <c r="T38" s="91">
        <v>0.90984385036203541</v>
      </c>
      <c r="U38" s="91">
        <v>0.90984385036203541</v>
      </c>
      <c r="V38" s="92">
        <v>116.24240346437263</v>
      </c>
      <c r="W38" s="93">
        <v>116.24240346437263</v>
      </c>
      <c r="X38" s="91">
        <f t="shared" si="0"/>
        <v>0.90984385036203541</v>
      </c>
      <c r="Y38" s="91">
        <f t="shared" si="1"/>
        <v>0.90984385036203541</v>
      </c>
      <c r="Z38" s="92">
        <f t="shared" si="4"/>
        <v>116.24240346437264</v>
      </c>
      <c r="AA38" s="93">
        <f t="shared" si="5"/>
        <v>116.24240346437264</v>
      </c>
      <c r="AB38" s="570"/>
      <c r="AC38" s="595"/>
    </row>
    <row r="39" spans="1:29">
      <c r="A39" s="272"/>
      <c r="B39" s="273">
        <v>2019</v>
      </c>
      <c r="C39" s="274"/>
      <c r="D39" s="94">
        <v>116.80933766113533</v>
      </c>
      <c r="E39" s="90">
        <v>2233921</v>
      </c>
      <c r="F39" s="91">
        <v>1.6416110173574885</v>
      </c>
      <c r="G39" s="89">
        <v>176.4204958270418</v>
      </c>
      <c r="H39" s="90">
        <v>66630.7</v>
      </c>
      <c r="I39" s="91">
        <v>0.51562177076403881</v>
      </c>
      <c r="J39" s="89">
        <v>116.41091941471942</v>
      </c>
      <c r="K39" s="90">
        <v>27824</v>
      </c>
      <c r="L39" s="91">
        <v>0.89933275311865402</v>
      </c>
      <c r="M39" s="89">
        <v>117.21290757435339</v>
      </c>
      <c r="N39" s="90">
        <v>33526.902764041202</v>
      </c>
      <c r="O39" s="91">
        <v>1.1202131835401641</v>
      </c>
      <c r="P39" s="89">
        <v>151.54978305646353</v>
      </c>
      <c r="Q39" s="561">
        <v>80287.557504312819</v>
      </c>
      <c r="R39" s="562">
        <v>0.73566221300496171</v>
      </c>
      <c r="S39" s="563">
        <v>137.11167833593848</v>
      </c>
      <c r="T39" s="91">
        <v>1.1202131835401641</v>
      </c>
      <c r="U39" s="91">
        <v>1.1202131835401641</v>
      </c>
      <c r="V39" s="92">
        <v>117.54456619284448</v>
      </c>
      <c r="W39" s="93">
        <v>117.54456619284448</v>
      </c>
      <c r="X39" s="91">
        <f t="shared" si="0"/>
        <v>1.1202131835401641</v>
      </c>
      <c r="Y39" s="91">
        <f t="shared" si="1"/>
        <v>1.1202131835401641</v>
      </c>
      <c r="Z39" s="92">
        <f t="shared" si="4"/>
        <v>117.5445661928445</v>
      </c>
      <c r="AA39" s="93">
        <f t="shared" si="5"/>
        <v>117.5445661928445</v>
      </c>
      <c r="AB39" s="570"/>
      <c r="AC39" s="595"/>
    </row>
    <row r="40" spans="1:29">
      <c r="A40" s="272"/>
      <c r="B40" s="273">
        <v>2020</v>
      </c>
      <c r="C40" s="274"/>
      <c r="D40" s="94">
        <v>123.00409151394307</v>
      </c>
      <c r="E40" s="90">
        <v>2002489</v>
      </c>
      <c r="F40" s="91">
        <v>-10.35990082012748</v>
      </c>
      <c r="G40" s="89">
        <v>158.14350743298314</v>
      </c>
      <c r="H40" s="90">
        <v>66744.100000000006</v>
      </c>
      <c r="I40" s="91">
        <v>0.17019181848608636</v>
      </c>
      <c r="J40" s="89">
        <v>116.6090412753877</v>
      </c>
      <c r="K40" s="90">
        <v>27893</v>
      </c>
      <c r="L40" s="91">
        <v>0.24798734905117883</v>
      </c>
      <c r="M40" s="89">
        <v>117.50358075659284</v>
      </c>
      <c r="N40" s="90">
        <v>30002.487111220315</v>
      </c>
      <c r="O40" s="91">
        <v>-10.512201731324101</v>
      </c>
      <c r="P40" s="89">
        <v>135.61856413818404</v>
      </c>
      <c r="Q40" s="561">
        <v>71791.811565625787</v>
      </c>
      <c r="R40" s="562">
        <v>-10.581647023239771</v>
      </c>
      <c r="S40" s="563">
        <v>122.60300450678956</v>
      </c>
      <c r="T40" s="91">
        <v>6.2526279456388764E-2</v>
      </c>
      <c r="U40" s="91">
        <v>6.2526279456388764E-2</v>
      </c>
      <c r="V40" s="92">
        <v>117.61806243678802</v>
      </c>
      <c r="W40" s="93">
        <v>117.61806243678802</v>
      </c>
      <c r="X40" s="91">
        <f t="shared" si="0"/>
        <v>6.2526279456388764E-2</v>
      </c>
      <c r="Y40" s="91">
        <f t="shared" si="1"/>
        <v>6.2526279456388764E-2</v>
      </c>
      <c r="Z40" s="92">
        <f t="shared" si="4"/>
        <v>117.61806243678805</v>
      </c>
      <c r="AA40" s="93">
        <f t="shared" si="5"/>
        <v>117.61806243678805</v>
      </c>
      <c r="AB40" s="570"/>
      <c r="AC40" s="595"/>
    </row>
    <row r="41" spans="1:29">
      <c r="A41" s="272"/>
      <c r="B41" s="273">
        <v>2021</v>
      </c>
      <c r="C41" s="274"/>
      <c r="D41" s="94">
        <v>122.61165991656684</v>
      </c>
      <c r="E41" s="90">
        <v>2176203</v>
      </c>
      <c r="F41" s="91">
        <v>8.6749040818701122</v>
      </c>
      <c r="G41" s="89">
        <v>171.86230501449955</v>
      </c>
      <c r="H41" s="90">
        <v>66983.5</v>
      </c>
      <c r="I41" s="91">
        <v>0.35868338924338505</v>
      </c>
      <c r="J41" s="89">
        <v>117.02729853679847</v>
      </c>
      <c r="K41" s="90">
        <v>28119</v>
      </c>
      <c r="L41" s="91">
        <v>0.8102391280966551</v>
      </c>
      <c r="M41" s="89">
        <v>118.45564074479741</v>
      </c>
      <c r="N41" s="90">
        <v>32488.642725447313</v>
      </c>
      <c r="O41" s="91">
        <v>8.2864983993184538</v>
      </c>
      <c r="P41" s="89">
        <v>146.85659428467332</v>
      </c>
      <c r="Q41" s="561">
        <v>77392.617091646214</v>
      </c>
      <c r="R41" s="562">
        <v>7.8014545167183424</v>
      </c>
      <c r="S41" s="563">
        <v>132.16782213951689</v>
      </c>
      <c r="T41" s="91">
        <v>6.2487208529758961E-2</v>
      </c>
      <c r="U41" s="91">
        <v>6.2487208529758961E-2</v>
      </c>
      <c r="V41" s="92">
        <v>117.69155868073156</v>
      </c>
      <c r="W41" s="93">
        <v>117.69155868073156</v>
      </c>
      <c r="X41" s="91">
        <f t="shared" si="0"/>
        <v>6.2487208529758961E-2</v>
      </c>
      <c r="Y41" s="91">
        <f t="shared" si="1"/>
        <v>6.2487208529758961E-2</v>
      </c>
      <c r="Z41" s="92">
        <f t="shared" si="4"/>
        <v>117.69155868073157</v>
      </c>
      <c r="AA41" s="93">
        <f t="shared" si="5"/>
        <v>117.69155868073157</v>
      </c>
      <c r="AB41" s="569"/>
    </row>
    <row r="42" spans="1:29">
      <c r="A42" s="272"/>
      <c r="B42" s="273">
        <v>2022</v>
      </c>
      <c r="C42" s="274"/>
      <c r="D42" s="94">
        <v>128.91198339627439</v>
      </c>
      <c r="E42" s="90">
        <v>2270764</v>
      </c>
      <c r="F42" s="91">
        <v>4.3452288228625724</v>
      </c>
      <c r="G42" s="89">
        <v>179.33011542762557</v>
      </c>
      <c r="H42" s="90">
        <v>67602.8</v>
      </c>
      <c r="I42" s="91">
        <v>0.92455604738480801</v>
      </c>
      <c r="J42" s="89">
        <v>118.10928150251151</v>
      </c>
      <c r="K42" s="90">
        <v>28243</v>
      </c>
      <c r="L42" s="91">
        <v>0.44098296525480996</v>
      </c>
      <c r="M42" s="89">
        <v>118.97800994186538</v>
      </c>
      <c r="N42" s="90">
        <v>33589.792138787147</v>
      </c>
      <c r="O42" s="91">
        <v>3.3893364602681331</v>
      </c>
      <c r="P42" s="89">
        <v>151.83405837907182</v>
      </c>
      <c r="Q42" s="561">
        <v>80400.948907693935</v>
      </c>
      <c r="R42" s="562">
        <v>3.887104389408802</v>
      </c>
      <c r="S42" s="563">
        <v>137.30532335528807</v>
      </c>
      <c r="T42" s="91">
        <v>6.244818640129933E-2</v>
      </c>
      <c r="U42" s="91">
        <v>6.244818640129933E-2</v>
      </c>
      <c r="V42" s="92">
        <v>117.7650549246751</v>
      </c>
      <c r="W42" s="93">
        <v>117.7650549246751</v>
      </c>
      <c r="X42" s="91">
        <f t="shared" si="0"/>
        <v>6.244818640129933E-2</v>
      </c>
      <c r="Y42" s="91">
        <f t="shared" si="1"/>
        <v>6.244818640129933E-2</v>
      </c>
      <c r="Z42" s="92">
        <f t="shared" si="4"/>
        <v>117.76505492467513</v>
      </c>
      <c r="AA42" s="93">
        <f t="shared" si="5"/>
        <v>117.76505492467513</v>
      </c>
      <c r="AB42" s="569"/>
    </row>
    <row r="43" spans="1:29">
      <c r="A43" s="272"/>
      <c r="B43" s="273">
        <v>2023</v>
      </c>
      <c r="C43" s="274"/>
      <c r="D43" s="94">
        <v>138.1801399212097</v>
      </c>
      <c r="E43" s="90">
        <v>2274050</v>
      </c>
      <c r="F43" s="91">
        <v>0.14470900542724829</v>
      </c>
      <c r="G43" s="89">
        <v>179.58962225409243</v>
      </c>
      <c r="H43" s="90">
        <v>68265.2</v>
      </c>
      <c r="I43" s="91">
        <v>0.97984107167157897</v>
      </c>
      <c r="J43" s="89">
        <v>119.26656475212931</v>
      </c>
      <c r="K43" s="90">
        <v>28358</v>
      </c>
      <c r="L43" s="91">
        <v>0.40718054031087353</v>
      </c>
      <c r="M43" s="89">
        <v>119.4624652455978</v>
      </c>
      <c r="N43" s="90">
        <v>33311.994984267243</v>
      </c>
      <c r="O43" s="91">
        <v>-0.82702850131400885</v>
      </c>
      <c r="P43" s="89">
        <v>150.57834744157515</v>
      </c>
      <c r="Q43" s="561">
        <v>80190.775089921721</v>
      </c>
      <c r="R43" s="562">
        <v>-0.2614071358952863</v>
      </c>
      <c r="S43" s="563">
        <v>136.94639744207325</v>
      </c>
      <c r="T43" s="91">
        <v>-0.82702850131400885</v>
      </c>
      <c r="U43" s="91">
        <v>-0.82702850131400885</v>
      </c>
      <c r="V43" s="92">
        <v>116.79110435585994</v>
      </c>
      <c r="W43" s="93">
        <v>116.79110435585994</v>
      </c>
      <c r="X43" s="91">
        <f t="shared" si="0"/>
        <v>-0.82702850131400885</v>
      </c>
      <c r="Y43" s="91">
        <f t="shared" si="1"/>
        <v>-0.82702850131400885</v>
      </c>
      <c r="Z43" s="92">
        <f t="shared" si="4"/>
        <v>116.79110435585997</v>
      </c>
      <c r="AA43" s="93">
        <f t="shared" si="5"/>
        <v>116.79110435585997</v>
      </c>
      <c r="AB43" s="569"/>
    </row>
    <row r="44" spans="1:29">
      <c r="A44" s="272"/>
      <c r="B44" s="273">
        <v>2024</v>
      </c>
      <c r="C44" s="274"/>
      <c r="D44" s="94">
        <v>142.07327405106113</v>
      </c>
      <c r="E44" s="90" t="s">
        <v>16511</v>
      </c>
      <c r="F44" s="91">
        <v>1.1220105048891149</v>
      </c>
      <c r="G44" s="89">
        <v>181.60463668147403</v>
      </c>
      <c r="H44" s="90" t="s">
        <v>16511</v>
      </c>
      <c r="I44" s="91">
        <v>0.90292483434837312</v>
      </c>
      <c r="J44" s="89">
        <v>120.34345218435047</v>
      </c>
      <c r="K44" s="90" t="s">
        <v>16511</v>
      </c>
      <c r="L44" s="91">
        <v>1.9660519665066414</v>
      </c>
      <c r="M44" s="89">
        <v>121.81115939279618</v>
      </c>
      <c r="N44" s="90" t="s">
        <v>16511</v>
      </c>
      <c r="O44" s="91">
        <v>0.21712519324927904</v>
      </c>
      <c r="P44" s="89">
        <v>150.90529096944923</v>
      </c>
      <c r="Q44" s="561" t="s">
        <v>16511</v>
      </c>
      <c r="R44" s="562">
        <v>-0.8277671296862299</v>
      </c>
      <c r="S44" s="563">
        <v>135.81280017875829</v>
      </c>
      <c r="T44" s="91">
        <v>0.21712519324927904</v>
      </c>
      <c r="U44" s="91">
        <v>0.21712519324927904</v>
      </c>
      <c r="V44" s="92">
        <v>117.04468726689058</v>
      </c>
      <c r="W44" s="93">
        <v>117.04468726689058</v>
      </c>
      <c r="X44" s="91">
        <f t="shared" si="0"/>
        <v>0.21712519324927904</v>
      </c>
      <c r="Y44" s="91">
        <f t="shared" si="1"/>
        <v>0.21712519324927904</v>
      </c>
      <c r="Z44" s="92">
        <f t="shared" si="4"/>
        <v>117.04468726689061</v>
      </c>
      <c r="AA44" s="93">
        <f t="shared" si="5"/>
        <v>117.04468726689061</v>
      </c>
      <c r="AB44" s="569"/>
    </row>
    <row r="45" spans="1:29">
      <c r="A45" s="272"/>
      <c r="B45" s="273">
        <v>2025</v>
      </c>
      <c r="C45" s="274"/>
      <c r="D45" s="94">
        <v>145.6325526871409</v>
      </c>
      <c r="E45" s="90" t="s">
        <v>16511</v>
      </c>
      <c r="F45" s="91">
        <v>1.9865374533259539</v>
      </c>
      <c r="G45" s="89">
        <v>185.21228080612804</v>
      </c>
      <c r="H45" s="90" t="s">
        <v>16511</v>
      </c>
      <c r="I45" s="91">
        <v>0.60274498004964094</v>
      </c>
      <c r="J45" s="89">
        <v>121.06881630121008</v>
      </c>
      <c r="K45" s="90" t="s">
        <v>16511</v>
      </c>
      <c r="L45" s="91">
        <v>0.35693616888220692</v>
      </c>
      <c r="M45" s="89">
        <v>122.24594747840382</v>
      </c>
      <c r="N45" s="90" t="s">
        <v>16511</v>
      </c>
      <c r="O45" s="91">
        <v>1.3755017057941465</v>
      </c>
      <c r="P45" s="89">
        <v>152.98099582086763</v>
      </c>
      <c r="Q45" s="561" t="s">
        <v>16511</v>
      </c>
      <c r="R45" s="562">
        <v>1.6238053358877291</v>
      </c>
      <c r="S45" s="563">
        <v>138.01813567487952</v>
      </c>
      <c r="T45" s="91">
        <v>1.3755017057941465</v>
      </c>
      <c r="U45" s="91">
        <v>1.3755017057941465</v>
      </c>
      <c r="V45" s="92">
        <v>118.65463893678807</v>
      </c>
      <c r="W45" s="93">
        <v>118.65463893678807</v>
      </c>
      <c r="X45" s="91">
        <f t="shared" si="0"/>
        <v>1.5</v>
      </c>
      <c r="Y45" s="91">
        <f t="shared" si="1"/>
        <v>1.5</v>
      </c>
      <c r="Z45" s="92">
        <f t="shared" si="4"/>
        <v>118.80035757589395</v>
      </c>
      <c r="AA45" s="93">
        <f t="shared" si="5"/>
        <v>118.80035757589395</v>
      </c>
      <c r="AB45" s="569"/>
    </row>
    <row r="46" spans="1:29">
      <c r="A46" s="272"/>
      <c r="B46" s="273">
        <v>2026</v>
      </c>
      <c r="C46" s="274"/>
      <c r="D46" s="94">
        <v>148.5328102225586</v>
      </c>
      <c r="E46" s="90" t="s">
        <v>16511</v>
      </c>
      <c r="F46" s="91">
        <v>1.8232563655950607</v>
      </c>
      <c r="G46" s="89">
        <v>188.58917550578957</v>
      </c>
      <c r="H46" s="90" t="s">
        <v>16511</v>
      </c>
      <c r="I46" s="91">
        <v>0.50815948394238308</v>
      </c>
      <c r="J46" s="89">
        <v>121.68403897334144</v>
      </c>
      <c r="K46" s="90" t="s">
        <v>16511</v>
      </c>
      <c r="L46" s="91">
        <v>0.36935407036982576</v>
      </c>
      <c r="M46" s="89">
        <v>122.69746786127746</v>
      </c>
      <c r="N46" s="90" t="s">
        <v>16511</v>
      </c>
      <c r="O46" s="91">
        <v>1.3084478796597354</v>
      </c>
      <c r="P46" s="89">
        <v>154.98267241696811</v>
      </c>
      <c r="Q46" s="561" t="s">
        <v>16511</v>
      </c>
      <c r="R46" s="562">
        <v>1.4485520094170257</v>
      </c>
      <c r="S46" s="563">
        <v>140.01740015255791</v>
      </c>
      <c r="T46" s="91">
        <v>1.3084478796597354</v>
      </c>
      <c r="U46" s="91">
        <v>1.3084478796597354</v>
      </c>
      <c r="V46" s="92">
        <v>120.20717304407439</v>
      </c>
      <c r="W46" s="93">
        <v>120.20717304407439</v>
      </c>
      <c r="X46" s="91">
        <f t="shared" si="0"/>
        <v>1.5</v>
      </c>
      <c r="Y46" s="91">
        <f t="shared" si="1"/>
        <v>1.5</v>
      </c>
      <c r="Z46" s="92">
        <f t="shared" si="4"/>
        <v>120.58236293953236</v>
      </c>
      <c r="AA46" s="93">
        <f t="shared" si="5"/>
        <v>120.58236293953236</v>
      </c>
      <c r="AB46" s="569"/>
    </row>
    <row r="47" spans="1:29">
      <c r="A47" s="272"/>
      <c r="B47" s="273">
        <v>2027</v>
      </c>
      <c r="C47" s="274"/>
      <c r="D47" s="94">
        <v>151.43949486795384</v>
      </c>
      <c r="E47" s="90" t="s">
        <v>16511</v>
      </c>
      <c r="F47" s="91">
        <v>1.5487861765633326</v>
      </c>
      <c r="G47" s="89">
        <v>191.51001858651802</v>
      </c>
      <c r="H47" s="90" t="s">
        <v>16511</v>
      </c>
      <c r="I47" s="91">
        <v>0.52085116800895115</v>
      </c>
      <c r="J47" s="89">
        <v>122.31783171161456</v>
      </c>
      <c r="K47" s="90" t="s">
        <v>16511</v>
      </c>
      <c r="L47" s="91">
        <v>0.50587369100610846</v>
      </c>
      <c r="M47" s="89">
        <v>123.31816207071833</v>
      </c>
      <c r="N47" s="90" t="s">
        <v>16511</v>
      </c>
      <c r="O47" s="91">
        <v>1.0226087389931804</v>
      </c>
      <c r="P47" s="89">
        <v>156.56753876902923</v>
      </c>
      <c r="Q47" s="561" t="s">
        <v>16511</v>
      </c>
      <c r="R47" s="562">
        <v>1.0376632203243696</v>
      </c>
      <c r="S47" s="563">
        <v>141.4703092159954</v>
      </c>
      <c r="T47" s="91">
        <v>1.0226087389931804</v>
      </c>
      <c r="U47" s="91">
        <v>1.0226087389931804</v>
      </c>
      <c r="V47" s="92">
        <v>121.43642210051975</v>
      </c>
      <c r="W47" s="93">
        <v>121.43642210051975</v>
      </c>
      <c r="X47" s="91">
        <f t="shared" si="0"/>
        <v>1.5</v>
      </c>
      <c r="Y47" s="91">
        <f t="shared" si="1"/>
        <v>1.5</v>
      </c>
      <c r="Z47" s="92">
        <f t="shared" si="4"/>
        <v>122.39109838362533</v>
      </c>
      <c r="AA47" s="93">
        <f t="shared" si="5"/>
        <v>122.39109838362533</v>
      </c>
      <c r="AB47" s="569"/>
    </row>
    <row r="48" spans="1:29">
      <c r="A48" s="272"/>
      <c r="B48" s="273">
        <v>2028</v>
      </c>
      <c r="C48" s="274"/>
      <c r="D48" s="94">
        <v>154.41797172483169</v>
      </c>
      <c r="E48" s="90" t="s">
        <v>16511</v>
      </c>
      <c r="F48" s="91">
        <v>1.5245848476681978</v>
      </c>
      <c r="G48" s="89">
        <v>194.42975131165463</v>
      </c>
      <c r="H48" s="90" t="s">
        <v>16511</v>
      </c>
      <c r="I48" s="91">
        <v>0.51980261176289844</v>
      </c>
      <c r="J48" s="89">
        <v>122.95364299550329</v>
      </c>
      <c r="K48" s="90" t="s">
        <v>16511</v>
      </c>
      <c r="L48" s="91">
        <v>0.60555856400695651</v>
      </c>
      <c r="M48" s="89">
        <v>124.06492576211355</v>
      </c>
      <c r="N48" s="90" t="s">
        <v>16511</v>
      </c>
      <c r="O48" s="91">
        <v>0.99958635989971789</v>
      </c>
      <c r="P48" s="89">
        <v>158.13256653059517</v>
      </c>
      <c r="Q48" s="561" t="s">
        <v>16511</v>
      </c>
      <c r="R48" s="562">
        <v>0.91349453924709501</v>
      </c>
      <c r="S48" s="563">
        <v>142.7626327653395</v>
      </c>
      <c r="T48" s="91">
        <v>0.99958635989971789</v>
      </c>
      <c r="U48" s="91">
        <v>0.99958635989971789</v>
      </c>
      <c r="V48" s="92">
        <v>122.65028401178679</v>
      </c>
      <c r="W48" s="93">
        <v>122.65028401178679</v>
      </c>
      <c r="X48" s="91">
        <f t="shared" si="0"/>
        <v>1.5</v>
      </c>
      <c r="Y48" s="91">
        <f t="shared" si="1"/>
        <v>1.5</v>
      </c>
      <c r="Z48" s="92">
        <f t="shared" si="4"/>
        <v>124.22696485937971</v>
      </c>
      <c r="AA48" s="93">
        <f t="shared" si="5"/>
        <v>124.22696485937971</v>
      </c>
      <c r="AB48" s="569"/>
    </row>
    <row r="49" spans="1:28">
      <c r="A49" s="272"/>
      <c r="B49" s="273">
        <v>2029</v>
      </c>
      <c r="C49" s="274"/>
      <c r="D49" s="94">
        <v>157.46567190445177</v>
      </c>
      <c r="E49" s="90" t="s">
        <v>16511</v>
      </c>
      <c r="F49" s="91">
        <v>1.5708703080270503</v>
      </c>
      <c r="G49" s="89">
        <v>197.48399054498026</v>
      </c>
      <c r="H49" s="90" t="s">
        <v>16511</v>
      </c>
      <c r="I49" s="91">
        <v>0.51383786811167731</v>
      </c>
      <c r="J49" s="89">
        <v>123.58542537343703</v>
      </c>
      <c r="K49" s="90" t="s">
        <v>16511</v>
      </c>
      <c r="L49" s="91">
        <v>0.59039847911840493</v>
      </c>
      <c r="M49" s="89">
        <v>124.79740319693245</v>
      </c>
      <c r="N49" s="90" t="s">
        <v>16511</v>
      </c>
      <c r="O49" s="91">
        <v>1.0516287730474971</v>
      </c>
      <c r="P49" s="89">
        <v>159.79553409978939</v>
      </c>
      <c r="Q49" s="561" t="s">
        <v>16511</v>
      </c>
      <c r="R49" s="562">
        <v>0.97471711389252036</v>
      </c>
      <c r="S49" s="563">
        <v>144.15416457914679</v>
      </c>
      <c r="T49" s="91">
        <v>1.0516287730474971</v>
      </c>
      <c r="U49" s="91">
        <v>1.0516287730474971</v>
      </c>
      <c r="V49" s="92">
        <v>123.94010968867921</v>
      </c>
      <c r="W49" s="93">
        <v>123.94010968867921</v>
      </c>
      <c r="X49" s="91">
        <f t="shared" si="0"/>
        <v>1.5</v>
      </c>
      <c r="Y49" s="91">
        <f t="shared" si="1"/>
        <v>1.5</v>
      </c>
      <c r="Z49" s="92">
        <f t="shared" si="4"/>
        <v>126.09036933227038</v>
      </c>
      <c r="AA49" s="93">
        <f t="shared" si="5"/>
        <v>126.09036933227038</v>
      </c>
      <c r="AB49" s="569"/>
    </row>
    <row r="50" spans="1:28">
      <c r="A50" s="272"/>
      <c r="B50" s="273">
        <v>2030</v>
      </c>
      <c r="C50" s="274"/>
      <c r="D50" s="94">
        <v>161.0873823582541</v>
      </c>
      <c r="E50" s="90" t="s">
        <v>16511</v>
      </c>
      <c r="F50" s="91">
        <v>1.8560516687788748</v>
      </c>
      <c r="G50" s="89">
        <v>201.14939544706147</v>
      </c>
      <c r="H50" s="90" t="s">
        <v>16511</v>
      </c>
      <c r="I50" s="91">
        <v>0.49772985063478714</v>
      </c>
      <c r="J50" s="89">
        <v>124.20054692655459</v>
      </c>
      <c r="K50" s="90" t="s">
        <v>16511</v>
      </c>
      <c r="L50" s="91">
        <v>0.56793259575879906</v>
      </c>
      <c r="M50" s="89">
        <v>125.50616832834838</v>
      </c>
      <c r="N50" s="90" t="s">
        <v>16511</v>
      </c>
      <c r="O50" s="91">
        <v>1.3515945287151387</v>
      </c>
      <c r="P50" s="89">
        <v>161.95532179581329</v>
      </c>
      <c r="Q50" s="561" t="s">
        <v>16511</v>
      </c>
      <c r="R50" s="562">
        <v>1.2808447382504751</v>
      </c>
      <c r="S50" s="563">
        <v>146.00055561112774</v>
      </c>
      <c r="T50" s="91">
        <v>1.3515945287151387</v>
      </c>
      <c r="U50" s="91">
        <v>1.3515945287151387</v>
      </c>
      <c r="V50" s="92">
        <v>125.61527743011494</v>
      </c>
      <c r="W50" s="93">
        <v>125.61527743011494</v>
      </c>
      <c r="X50" s="91">
        <f t="shared" si="0"/>
        <v>1.5</v>
      </c>
      <c r="Y50" s="91">
        <f t="shared" si="1"/>
        <v>1.5</v>
      </c>
      <c r="Z50" s="92">
        <f t="shared" si="4"/>
        <v>127.98172487225443</v>
      </c>
      <c r="AA50" s="93">
        <f t="shared" si="5"/>
        <v>127.98172487225443</v>
      </c>
      <c r="AB50" s="569"/>
    </row>
    <row r="51" spans="1:28">
      <c r="A51" s="272"/>
      <c r="B51" s="273">
        <v>2031</v>
      </c>
      <c r="C51" s="274"/>
      <c r="D51" s="94">
        <v>164.79239215249393</v>
      </c>
      <c r="E51" s="90" t="s">
        <v>16511</v>
      </c>
      <c r="F51" s="91">
        <v>1.8672102424050081</v>
      </c>
      <c r="G51" s="89">
        <v>204.90527756138476</v>
      </c>
      <c r="H51" s="90" t="s">
        <v>16511</v>
      </c>
      <c r="I51" s="91">
        <v>0.48277615029810317</v>
      </c>
      <c r="J51" s="89">
        <v>124.80015754565581</v>
      </c>
      <c r="K51" s="90" t="s">
        <v>16511</v>
      </c>
      <c r="L51" s="91">
        <v>0.57378023768151398</v>
      </c>
      <c r="M51" s="89">
        <v>126.22629791928773</v>
      </c>
      <c r="N51" s="90" t="s">
        <v>16511</v>
      </c>
      <c r="O51" s="91">
        <v>1.3777824868573596</v>
      </c>
      <c r="P51" s="89">
        <v>164.18671385604947</v>
      </c>
      <c r="Q51" s="561" t="s">
        <v>16511</v>
      </c>
      <c r="R51" s="562">
        <v>1.2860508988195463</v>
      </c>
      <c r="S51" s="563">
        <v>147.87819706884619</v>
      </c>
      <c r="T51" s="91">
        <v>1.3777824868573596</v>
      </c>
      <c r="U51" s="91">
        <v>1.3777824868573596</v>
      </c>
      <c r="V51" s="92">
        <v>127.34598272336436</v>
      </c>
      <c r="W51" s="93">
        <v>127.34598272336436</v>
      </c>
      <c r="X51" s="91">
        <f t="shared" si="0"/>
        <v>1.5</v>
      </c>
      <c r="Y51" s="91">
        <f t="shared" si="1"/>
        <v>1.5</v>
      </c>
      <c r="Z51" s="92">
        <f t="shared" si="4"/>
        <v>129.90145074533822</v>
      </c>
      <c r="AA51" s="93">
        <f t="shared" si="5"/>
        <v>129.90145074533822</v>
      </c>
      <c r="AB51" s="569"/>
    </row>
    <row r="52" spans="1:28">
      <c r="A52" s="272"/>
      <c r="B52" s="273">
        <v>2032</v>
      </c>
      <c r="C52" s="274"/>
      <c r="D52" s="94">
        <v>168.58261717200128</v>
      </c>
      <c r="E52" s="90" t="s">
        <v>16511</v>
      </c>
      <c r="F52" s="91">
        <v>1.9107377039741635</v>
      </c>
      <c r="G52" s="89">
        <v>208.82047995718304</v>
      </c>
      <c r="H52" s="90" t="s">
        <v>16511</v>
      </c>
      <c r="I52" s="91">
        <v>0.46845686314911372</v>
      </c>
      <c r="J52" s="89">
        <v>125.38479244889933</v>
      </c>
      <c r="K52" s="90" t="s">
        <v>16511</v>
      </c>
      <c r="L52" s="91">
        <v>0.56775082311099856</v>
      </c>
      <c r="M52" s="89">
        <v>126.94294876470704</v>
      </c>
      <c r="N52" s="90" t="s">
        <v>16511</v>
      </c>
      <c r="O52" s="91">
        <v>1.4355558807772173</v>
      </c>
      <c r="P52" s="89">
        <v>166.54370588226485</v>
      </c>
      <c r="Q52" s="561" t="s">
        <v>16511</v>
      </c>
      <c r="R52" s="562">
        <v>1.3354051073741768</v>
      </c>
      <c r="S52" s="563">
        <v>149.85297006519642</v>
      </c>
      <c r="T52" s="91">
        <v>1.4355558807772173</v>
      </c>
      <c r="U52" s="91">
        <v>1.4355558807772173</v>
      </c>
      <c r="V52" s="92">
        <v>129.17410546728314</v>
      </c>
      <c r="W52" s="93">
        <v>129.17410546728314</v>
      </c>
      <c r="X52" s="91">
        <f t="shared" si="0"/>
        <v>1.5</v>
      </c>
      <c r="Y52" s="91">
        <f t="shared" si="1"/>
        <v>1.5</v>
      </c>
      <c r="Z52" s="92">
        <f t="shared" si="4"/>
        <v>131.84997250651827</v>
      </c>
      <c r="AA52" s="93">
        <f t="shared" si="5"/>
        <v>131.84997250651827</v>
      </c>
      <c r="AB52" s="569"/>
    </row>
    <row r="53" spans="1:28">
      <c r="A53" s="272"/>
      <c r="B53" s="273">
        <v>2033</v>
      </c>
      <c r="C53" s="274"/>
      <c r="D53" s="94">
        <v>172.46001736695729</v>
      </c>
      <c r="E53" s="90" t="s">
        <v>16511</v>
      </c>
      <c r="F53" s="91">
        <v>1.9307644884508477</v>
      </c>
      <c r="G53" s="89">
        <v>212.85231162880896</v>
      </c>
      <c r="H53" s="90" t="s">
        <v>16511</v>
      </c>
      <c r="I53" s="91">
        <v>0.4544185643263754</v>
      </c>
      <c r="J53" s="89">
        <v>125.95456422262923</v>
      </c>
      <c r="K53" s="90" t="s">
        <v>16511</v>
      </c>
      <c r="L53" s="91">
        <v>0.5537355203004708</v>
      </c>
      <c r="M53" s="89">
        <v>127.64587696253406</v>
      </c>
      <c r="N53" s="90" t="s">
        <v>16511</v>
      </c>
      <c r="O53" s="91">
        <v>1.4696674822512579</v>
      </c>
      <c r="P53" s="89">
        <v>168.99134457135267</v>
      </c>
      <c r="Q53" s="561" t="s">
        <v>16511</v>
      </c>
      <c r="R53" s="562">
        <v>1.3694458599923021</v>
      </c>
      <c r="S53" s="563">
        <v>151.90512535982975</v>
      </c>
      <c r="T53" s="91">
        <v>1.4696674822512579</v>
      </c>
      <c r="U53" s="91">
        <v>1.4696674822512579</v>
      </c>
      <c r="V53" s="92">
        <v>131.07253529082473</v>
      </c>
      <c r="W53" s="93">
        <v>131.07253529082473</v>
      </c>
      <c r="X53" s="91">
        <f t="shared" si="0"/>
        <v>1.5</v>
      </c>
      <c r="Y53" s="91">
        <f t="shared" si="1"/>
        <v>1.5</v>
      </c>
      <c r="Z53" s="92">
        <f t="shared" si="4"/>
        <v>133.82772209411604</v>
      </c>
      <c r="AA53" s="93">
        <f t="shared" si="5"/>
        <v>133.82772209411604</v>
      </c>
      <c r="AB53" s="569"/>
    </row>
    <row r="54" spans="1:28">
      <c r="A54" s="272"/>
      <c r="B54" s="273">
        <v>2034</v>
      </c>
      <c r="C54" s="274"/>
      <c r="D54" s="94">
        <v>176.42659776639732</v>
      </c>
      <c r="E54" s="90" t="s">
        <v>16511</v>
      </c>
      <c r="F54" s="91">
        <v>1.9143592413961841</v>
      </c>
      <c r="G54" s="89">
        <v>216.92706952700047</v>
      </c>
      <c r="H54" s="90" t="s">
        <v>16511</v>
      </c>
      <c r="I54" s="91">
        <v>0.44098060702684183</v>
      </c>
      <c r="J54" s="89">
        <v>126.5099994245162</v>
      </c>
      <c r="K54" s="90" t="s">
        <v>16511</v>
      </c>
      <c r="L54" s="91">
        <v>0.53318130123057628</v>
      </c>
      <c r="M54" s="89">
        <v>128.32646091029008</v>
      </c>
      <c r="N54" s="90" t="s">
        <v>16511</v>
      </c>
      <c r="O54" s="91">
        <v>1.466909846424036</v>
      </c>
      <c r="P54" s="89">
        <v>171.47029524447422</v>
      </c>
      <c r="Q54" s="561" t="s">
        <v>16511</v>
      </c>
      <c r="R54" s="562">
        <v>1.3738528138557138</v>
      </c>
      <c r="S54" s="563">
        <v>153.99207819897683</v>
      </c>
      <c r="T54" s="91">
        <v>1.466909846424036</v>
      </c>
      <c r="U54" s="91">
        <v>1.466909846424036</v>
      </c>
      <c r="V54" s="92">
        <v>132.99525121696345</v>
      </c>
      <c r="W54" s="93">
        <v>132.99525121696345</v>
      </c>
      <c r="X54" s="91">
        <f t="shared" si="0"/>
        <v>1.5</v>
      </c>
      <c r="Y54" s="91">
        <f t="shared" si="1"/>
        <v>1.5</v>
      </c>
      <c r="Z54" s="92">
        <f t="shared" si="4"/>
        <v>135.83513792552776</v>
      </c>
      <c r="AA54" s="93">
        <f t="shared" si="5"/>
        <v>135.83513792552776</v>
      </c>
      <c r="AB54" s="569"/>
    </row>
    <row r="55" spans="1:28">
      <c r="A55" s="272"/>
      <c r="B55" s="273">
        <v>2035</v>
      </c>
      <c r="C55" s="274"/>
      <c r="D55" s="94">
        <v>180.48440951502445</v>
      </c>
      <c r="E55" s="90" t="s">
        <v>16511</v>
      </c>
      <c r="F55" s="91">
        <v>1.9073535681940683</v>
      </c>
      <c r="G55" s="89">
        <v>221.06463572800254</v>
      </c>
      <c r="H55" s="90" t="s">
        <v>16511</v>
      </c>
      <c r="I55" s="91">
        <v>0.42854868717447925</v>
      </c>
      <c r="J55" s="89">
        <v>127.05215636619441</v>
      </c>
      <c r="K55" s="90" t="s">
        <v>16511</v>
      </c>
      <c r="L55" s="91">
        <v>0.51757799486131184</v>
      </c>
      <c r="M55" s="89">
        <v>128.99065043354605</v>
      </c>
      <c r="N55" s="90" t="s">
        <v>16511</v>
      </c>
      <c r="O55" s="91">
        <v>1.4724945250637056</v>
      </c>
      <c r="P55" s="89">
        <v>173.99518595405968</v>
      </c>
      <c r="Q55" s="561" t="s">
        <v>16511</v>
      </c>
      <c r="R55" s="562">
        <v>1.382619439361954</v>
      </c>
      <c r="S55" s="563">
        <v>156.12120260723336</v>
      </c>
      <c r="T55" s="91">
        <v>1.4724945250637056</v>
      </c>
      <c r="U55" s="91">
        <v>1.4724945250637056</v>
      </c>
      <c r="V55" s="92">
        <v>134.95359900972795</v>
      </c>
      <c r="W55" s="93">
        <v>134.95359900972795</v>
      </c>
      <c r="X55" s="91">
        <f t="shared" si="0"/>
        <v>1.5</v>
      </c>
      <c r="Y55" s="91">
        <f t="shared" si="1"/>
        <v>1.5</v>
      </c>
      <c r="Z55" s="92">
        <f t="shared" si="4"/>
        <v>137.87266499441066</v>
      </c>
      <c r="AA55" s="93">
        <f t="shared" si="5"/>
        <v>137.87266499441066</v>
      </c>
      <c r="AB55" s="569"/>
    </row>
    <row r="56" spans="1:28">
      <c r="A56" s="272"/>
      <c r="B56" s="273">
        <v>2036</v>
      </c>
      <c r="C56" s="274"/>
      <c r="D56" s="94">
        <v>184.63555093386998</v>
      </c>
      <c r="E56" s="90" t="s">
        <v>16511</v>
      </c>
      <c r="F56" s="91">
        <v>2.0260635131734972</v>
      </c>
      <c r="G56" s="89">
        <v>225.5435456530175</v>
      </c>
      <c r="H56" s="90" t="s">
        <v>16511</v>
      </c>
      <c r="I56" s="91">
        <v>0.41877741887481612</v>
      </c>
      <c r="J56" s="89">
        <v>127.58422210724956</v>
      </c>
      <c r="K56" s="90" t="s">
        <v>16511</v>
      </c>
      <c r="L56" s="91">
        <v>0.52316568431421817</v>
      </c>
      <c r="M56" s="89">
        <v>129.66548525258807</v>
      </c>
      <c r="N56" s="90" t="s">
        <v>16511</v>
      </c>
      <c r="O56" s="91">
        <v>1.6005832132313769</v>
      </c>
      <c r="P56" s="89">
        <v>176.78012369227108</v>
      </c>
      <c r="Q56" s="561" t="s">
        <v>16511</v>
      </c>
      <c r="R56" s="562">
        <v>1.4950761037301863</v>
      </c>
      <c r="S56" s="563">
        <v>158.45533340027029</v>
      </c>
      <c r="T56" s="91">
        <v>1.6005832132313769</v>
      </c>
      <c r="U56" s="91">
        <v>1.6005832132313769</v>
      </c>
      <c r="V56" s="92">
        <v>137.11364366112923</v>
      </c>
      <c r="W56" s="93">
        <v>137.11364366112923</v>
      </c>
      <c r="X56" s="91">
        <f t="shared" si="0"/>
        <v>1.5</v>
      </c>
      <c r="Y56" s="91">
        <f t="shared" si="1"/>
        <v>1.5</v>
      </c>
      <c r="Z56" s="92">
        <f t="shared" si="4"/>
        <v>139.9407549693268</v>
      </c>
      <c r="AA56" s="93">
        <f t="shared" si="5"/>
        <v>139.9407549693268</v>
      </c>
      <c r="AB56" s="569"/>
    </row>
    <row r="57" spans="1:28">
      <c r="A57" s="272"/>
      <c r="B57" s="273">
        <v>2037</v>
      </c>
      <c r="C57" s="274"/>
      <c r="D57" s="94">
        <v>188.88216860534899</v>
      </c>
      <c r="E57" s="90" t="s">
        <v>16511</v>
      </c>
      <c r="F57" s="91">
        <v>2.0144863400446411</v>
      </c>
      <c r="G57" s="89">
        <v>230.08708957104989</v>
      </c>
      <c r="H57" s="90" t="s">
        <v>16511</v>
      </c>
      <c r="I57" s="91">
        <v>0.41180011158206131</v>
      </c>
      <c r="J57" s="89">
        <v>128.10961407624833</v>
      </c>
      <c r="K57" s="90" t="s">
        <v>16511</v>
      </c>
      <c r="L57" s="91">
        <v>0.50478428067529579</v>
      </c>
      <c r="M57" s="89">
        <v>130.32001623960448</v>
      </c>
      <c r="N57" s="90" t="s">
        <v>16511</v>
      </c>
      <c r="O57" s="91">
        <v>1.5961134315704006</v>
      </c>
      <c r="P57" s="89">
        <v>179.60173499087017</v>
      </c>
      <c r="Q57" s="561" t="s">
        <v>16511</v>
      </c>
      <c r="R57" s="562">
        <v>1.5021195957729327</v>
      </c>
      <c r="S57" s="563">
        <v>160.83552201382309</v>
      </c>
      <c r="T57" s="91">
        <v>1.5961134315704006</v>
      </c>
      <c r="U57" s="91">
        <v>1.5961134315704006</v>
      </c>
      <c r="V57" s="92">
        <v>139.3021329441201</v>
      </c>
      <c r="W57" s="93">
        <v>139.3021329441201</v>
      </c>
      <c r="X57" s="91">
        <f t="shared" si="0"/>
        <v>1.5</v>
      </c>
      <c r="Y57" s="91">
        <f t="shared" si="1"/>
        <v>1.5</v>
      </c>
      <c r="Z57" s="92">
        <f t="shared" si="4"/>
        <v>142.03986629386668</v>
      </c>
      <c r="AA57" s="93">
        <f t="shared" si="5"/>
        <v>142.03986629386668</v>
      </c>
      <c r="AB57" s="569"/>
    </row>
    <row r="58" spans="1:28">
      <c r="A58" s="272"/>
      <c r="B58" s="273">
        <v>2038</v>
      </c>
      <c r="C58" s="274"/>
      <c r="D58" s="94">
        <v>193.22645848327201</v>
      </c>
      <c r="E58" s="90" t="s">
        <v>16511</v>
      </c>
      <c r="F58" s="91">
        <v>1.9903586550271939</v>
      </c>
      <c r="G58" s="89">
        <v>234.66664787242746</v>
      </c>
      <c r="H58" s="90" t="s">
        <v>16511</v>
      </c>
      <c r="I58" s="91">
        <v>0.40599970887800207</v>
      </c>
      <c r="J58" s="89">
        <v>128.62973873644262</v>
      </c>
      <c r="K58" s="90" t="s">
        <v>16511</v>
      </c>
      <c r="L58" s="91">
        <v>0.48874806874502646</v>
      </c>
      <c r="M58" s="89">
        <v>130.95695280216376</v>
      </c>
      <c r="N58" s="90" t="s">
        <v>16511</v>
      </c>
      <c r="O58" s="91">
        <v>1.5779524637401732</v>
      </c>
      <c r="P58" s="89">
        <v>182.43576499307869</v>
      </c>
      <c r="Q58" s="561" t="s">
        <v>16511</v>
      </c>
      <c r="R58" s="562">
        <v>1.4943071887560055</v>
      </c>
      <c r="S58" s="563">
        <v>163.23889878134889</v>
      </c>
      <c r="T58" s="91">
        <v>1.5779524637401732</v>
      </c>
      <c r="U58" s="91">
        <v>1.5779524637401732</v>
      </c>
      <c r="V58" s="92">
        <v>141.50025438295447</v>
      </c>
      <c r="W58" s="93">
        <v>141.50025438295447</v>
      </c>
      <c r="X58" s="91">
        <f t="shared" si="0"/>
        <v>1.5</v>
      </c>
      <c r="Y58" s="91">
        <f t="shared" si="1"/>
        <v>1.5</v>
      </c>
      <c r="Z58" s="92">
        <f t="shared" si="4"/>
        <v>144.17046428827467</v>
      </c>
      <c r="AA58" s="93">
        <f t="shared" si="5"/>
        <v>144.17046428827467</v>
      </c>
      <c r="AB58" s="569"/>
    </row>
    <row r="59" spans="1:28">
      <c r="A59" s="272"/>
      <c r="B59" s="273">
        <v>2039</v>
      </c>
      <c r="C59" s="274"/>
      <c r="D59" s="94">
        <v>197.67066702838724</v>
      </c>
      <c r="E59" s="90" t="s">
        <v>16511</v>
      </c>
      <c r="F59" s="91">
        <v>2.0040517889990923</v>
      </c>
      <c r="G59" s="89">
        <v>239.36948902729907</v>
      </c>
      <c r="H59" s="90" t="s">
        <v>16511</v>
      </c>
      <c r="I59" s="91">
        <v>0.40101446750824277</v>
      </c>
      <c r="J59" s="89">
        <v>129.14556259829382</v>
      </c>
      <c r="K59" s="90" t="s">
        <v>16511</v>
      </c>
      <c r="L59" s="91">
        <v>0.46427042650832662</v>
      </c>
      <c r="M59" s="89">
        <v>131.56494720548065</v>
      </c>
      <c r="N59" s="90" t="s">
        <v>16511</v>
      </c>
      <c r="O59" s="91">
        <v>1.5966345858085207</v>
      </c>
      <c r="P59" s="89">
        <v>185.34859751384255</v>
      </c>
      <c r="Q59" s="561" t="s">
        <v>16511</v>
      </c>
      <c r="R59" s="562">
        <v>1.5326656491445378</v>
      </c>
      <c r="S59" s="563">
        <v>165.74080530901244</v>
      </c>
      <c r="T59" s="91">
        <v>1.5966345858085207</v>
      </c>
      <c r="U59" s="91">
        <v>1.5966345858085207</v>
      </c>
      <c r="V59" s="92">
        <v>143.75949638343977</v>
      </c>
      <c r="W59" s="93">
        <v>143.75949638343977</v>
      </c>
      <c r="X59" s="91">
        <f t="shared" si="0"/>
        <v>1.5</v>
      </c>
      <c r="Y59" s="91">
        <f t="shared" si="1"/>
        <v>1.5</v>
      </c>
      <c r="Z59" s="92">
        <f t="shared" si="4"/>
        <v>146.33302125259877</v>
      </c>
      <c r="AA59" s="93">
        <f t="shared" si="5"/>
        <v>146.33302125259877</v>
      </c>
      <c r="AB59" s="569"/>
    </row>
    <row r="60" spans="1:28">
      <c r="A60" s="272"/>
      <c r="B60" s="273">
        <v>2040</v>
      </c>
      <c r="C60" s="274"/>
      <c r="D60" s="94">
        <v>202.21709237004015</v>
      </c>
      <c r="E60" s="90" t="s">
        <v>16511</v>
      </c>
      <c r="F60" s="91">
        <v>1.9576261807040964</v>
      </c>
      <c r="G60" s="89">
        <v>244.05544881311511</v>
      </c>
      <c r="H60" s="90" t="s">
        <v>16511</v>
      </c>
      <c r="I60" s="91">
        <v>0.39651041223582872</v>
      </c>
      <c r="J60" s="89">
        <v>129.65763820093659</v>
      </c>
      <c r="K60" s="90" t="s">
        <v>16511</v>
      </c>
      <c r="L60" s="91">
        <v>0.39651041223583239</v>
      </c>
      <c r="M60" s="89">
        <v>132.08661592000294</v>
      </c>
      <c r="N60" s="90" t="s">
        <v>16511</v>
      </c>
      <c r="O60" s="91">
        <v>1.5549502289055717</v>
      </c>
      <c r="P60" s="89">
        <v>188.23067595515732</v>
      </c>
      <c r="Q60" s="561" t="s">
        <v>16511</v>
      </c>
      <c r="R60" s="562">
        <v>1.5549502289055717</v>
      </c>
      <c r="S60" s="563">
        <v>168.31799234055484</v>
      </c>
      <c r="T60" s="91">
        <v>1.5549502289055717</v>
      </c>
      <c r="U60" s="91">
        <v>1.5549502289055717</v>
      </c>
      <c r="V60" s="92">
        <v>145.99488500152756</v>
      </c>
      <c r="W60" s="93">
        <v>145.99488500152756</v>
      </c>
      <c r="X60" s="91">
        <f t="shared" si="0"/>
        <v>1.5</v>
      </c>
      <c r="Y60" s="91">
        <f t="shared" si="1"/>
        <v>1.5</v>
      </c>
      <c r="Z60" s="92">
        <f t="shared" si="4"/>
        <v>148.52801657138772</v>
      </c>
      <c r="AA60" s="93">
        <f t="shared" si="5"/>
        <v>148.52801657138772</v>
      </c>
      <c r="AB60" s="569"/>
    </row>
    <row r="61" spans="1:28">
      <c r="A61" s="272"/>
      <c r="B61" s="273">
        <v>2041</v>
      </c>
      <c r="C61" s="274"/>
      <c r="D61" s="94">
        <v>206.86808549455105</v>
      </c>
      <c r="E61" s="90" t="s">
        <v>16511</v>
      </c>
      <c r="F61" s="91">
        <v>1.9264648492287648</v>
      </c>
      <c r="G61" s="89">
        <v>248.75709124712728</v>
      </c>
      <c r="H61" s="90" t="s">
        <v>16511</v>
      </c>
      <c r="I61" s="91">
        <v>0.39150046389160309</v>
      </c>
      <c r="J61" s="89">
        <v>130.16524845596416</v>
      </c>
      <c r="K61" s="90" t="s">
        <v>16511</v>
      </c>
      <c r="L61" s="91">
        <v>0.39150046389160797</v>
      </c>
      <c r="M61" s="89">
        <v>132.60373563406847</v>
      </c>
      <c r="N61" s="90" t="s">
        <v>16511</v>
      </c>
      <c r="O61" s="91">
        <v>1.528978427699923</v>
      </c>
      <c r="P61" s="89">
        <v>191.10868238482544</v>
      </c>
      <c r="Q61" s="561" t="s">
        <v>16511</v>
      </c>
      <c r="R61" s="562">
        <v>1.528978427699923</v>
      </c>
      <c r="S61" s="563">
        <v>170.89153813337956</v>
      </c>
      <c r="T61" s="91">
        <v>1.528978427699923</v>
      </c>
      <c r="U61" s="91">
        <v>1.528978427699923</v>
      </c>
      <c r="V61" s="92">
        <v>148.22711529874624</v>
      </c>
      <c r="W61" s="93">
        <v>148.22711529874624</v>
      </c>
      <c r="X61" s="91">
        <f t="shared" si="0"/>
        <v>1.5</v>
      </c>
      <c r="Y61" s="91">
        <f t="shared" si="1"/>
        <v>1.5</v>
      </c>
      <c r="Z61" s="92">
        <f t="shared" si="4"/>
        <v>150.75593681995852</v>
      </c>
      <c r="AA61" s="93">
        <f t="shared" si="5"/>
        <v>150.75593681995852</v>
      </c>
      <c r="AB61" s="569"/>
    </row>
    <row r="62" spans="1:28">
      <c r="A62" s="272"/>
      <c r="B62" s="273">
        <v>2042</v>
      </c>
      <c r="C62" s="274"/>
      <c r="D62" s="94">
        <v>211.62605146092571</v>
      </c>
      <c r="E62" s="90" t="s">
        <v>16511</v>
      </c>
      <c r="F62" s="91">
        <v>1.9030351552745657</v>
      </c>
      <c r="G62" s="89">
        <v>253.49102614479852</v>
      </c>
      <c r="H62" s="90" t="s">
        <v>16511</v>
      </c>
      <c r="I62" s="91">
        <v>0.38587917794310478</v>
      </c>
      <c r="J62" s="89">
        <v>130.66752904667365</v>
      </c>
      <c r="K62" s="90" t="s">
        <v>16511</v>
      </c>
      <c r="L62" s="91">
        <v>0.38587917794310111</v>
      </c>
      <c r="M62" s="89">
        <v>133.11542583905504</v>
      </c>
      <c r="N62" s="90" t="s">
        <v>16511</v>
      </c>
      <c r="O62" s="91">
        <v>1.5113240923478433</v>
      </c>
      <c r="P62" s="89">
        <v>193.99695394427584</v>
      </c>
      <c r="Q62" s="561" t="s">
        <v>16511</v>
      </c>
      <c r="R62" s="562">
        <v>1.5113240923478655</v>
      </c>
      <c r="S62" s="563">
        <v>173.47426312097315</v>
      </c>
      <c r="T62" s="91">
        <v>1.5113240923478433</v>
      </c>
      <c r="U62" s="91">
        <v>1.5113240923478433</v>
      </c>
      <c r="V62" s="92">
        <v>150.46730740364842</v>
      </c>
      <c r="W62" s="93">
        <v>150.46730740364842</v>
      </c>
      <c r="X62" s="91">
        <f t="shared" si="0"/>
        <v>1.5</v>
      </c>
      <c r="Y62" s="91">
        <f t="shared" si="1"/>
        <v>1.5</v>
      </c>
      <c r="Z62" s="92">
        <f t="shared" si="4"/>
        <v>153.0172758722579</v>
      </c>
      <c r="AA62" s="93">
        <f t="shared" si="5"/>
        <v>153.0172758722579</v>
      </c>
      <c r="AB62" s="569"/>
    </row>
    <row r="63" spans="1:28">
      <c r="A63" s="272"/>
      <c r="B63" s="273">
        <v>2043</v>
      </c>
      <c r="C63" s="274"/>
      <c r="D63" s="94">
        <v>216.49345064452697</v>
      </c>
      <c r="E63" s="90" t="s">
        <v>16511</v>
      </c>
      <c r="F63" s="91">
        <v>1.8715040493936073</v>
      </c>
      <c r="G63" s="89">
        <v>258.23512096394785</v>
      </c>
      <c r="H63" s="90" t="s">
        <v>16511</v>
      </c>
      <c r="I63" s="91">
        <v>0.38025742556275777</v>
      </c>
      <c r="J63" s="89">
        <v>131.16440202867301</v>
      </c>
      <c r="K63" s="90" t="s">
        <v>16511</v>
      </c>
      <c r="L63" s="91">
        <v>0.38025742556273928</v>
      </c>
      <c r="M63" s="89">
        <v>133.6216071303775</v>
      </c>
      <c r="N63" s="90" t="s">
        <v>16511</v>
      </c>
      <c r="O63" s="91">
        <v>1.485597528913174</v>
      </c>
      <c r="P63" s="89">
        <v>196.87896789823884</v>
      </c>
      <c r="Q63" s="561" t="s">
        <v>16511</v>
      </c>
      <c r="R63" s="562">
        <v>1.4855975289131962</v>
      </c>
      <c r="S63" s="563">
        <v>176.05139248719868</v>
      </c>
      <c r="T63" s="91">
        <v>1.485597528913174</v>
      </c>
      <c r="U63" s="91">
        <v>1.485597528913174</v>
      </c>
      <c r="V63" s="92">
        <v>152.70264600425921</v>
      </c>
      <c r="W63" s="93">
        <v>152.70264600425921</v>
      </c>
      <c r="X63" s="91">
        <f t="shared" si="0"/>
        <v>1.5</v>
      </c>
      <c r="Y63" s="91">
        <f t="shared" si="1"/>
        <v>1.5</v>
      </c>
      <c r="Z63" s="92">
        <f t="shared" si="4"/>
        <v>155.31253501034175</v>
      </c>
      <c r="AA63" s="93">
        <f t="shared" si="5"/>
        <v>155.31253501034175</v>
      </c>
      <c r="AB63" s="569"/>
    </row>
    <row r="64" spans="1:28">
      <c r="A64" s="272"/>
      <c r="B64" s="273">
        <v>2044</v>
      </c>
      <c r="C64" s="274"/>
      <c r="D64" s="94">
        <v>221.47280000935109</v>
      </c>
      <c r="E64" s="90" t="s">
        <v>16511</v>
      </c>
      <c r="F64" s="91">
        <v>1.8380180502524297</v>
      </c>
      <c r="G64" s="89">
        <v>262.98152909935641</v>
      </c>
      <c r="H64" s="90" t="s">
        <v>16511</v>
      </c>
      <c r="I64" s="91">
        <v>0.37447892399411487</v>
      </c>
      <c r="J64" s="89">
        <v>131.65558507005332</v>
      </c>
      <c r="K64" s="90" t="s">
        <v>16511</v>
      </c>
      <c r="L64" s="91">
        <v>0.3744789239941157</v>
      </c>
      <c r="M64" s="89">
        <v>134.12199188698298</v>
      </c>
      <c r="N64" s="90" t="s">
        <v>16511</v>
      </c>
      <c r="O64" s="91">
        <v>1.4580789279778239</v>
      </c>
      <c r="P64" s="89">
        <v>199.74961864278328</v>
      </c>
      <c r="Q64" s="561" t="s">
        <v>16511</v>
      </c>
      <c r="R64" s="562">
        <v>1.4580789279778239</v>
      </c>
      <c r="S64" s="563">
        <v>178.61836074346607</v>
      </c>
      <c r="T64" s="91">
        <v>1.4580789279778239</v>
      </c>
      <c r="U64" s="91">
        <v>1.4580789279778239</v>
      </c>
      <c r="V64" s="92">
        <v>154.92917110811189</v>
      </c>
      <c r="W64" s="93">
        <v>154.92917110811189</v>
      </c>
      <c r="X64" s="91">
        <f t="shared" si="0"/>
        <v>1.5</v>
      </c>
      <c r="Y64" s="91">
        <f t="shared" si="1"/>
        <v>1.5</v>
      </c>
      <c r="Z64" s="92">
        <f t="shared" si="4"/>
        <v>157.64222303549687</v>
      </c>
      <c r="AA64" s="93">
        <f t="shared" si="5"/>
        <v>157.64222303549687</v>
      </c>
      <c r="AB64" s="569"/>
    </row>
    <row r="65" spans="1:28">
      <c r="A65" s="272"/>
      <c r="B65" s="273">
        <v>2045</v>
      </c>
      <c r="C65" s="274"/>
      <c r="D65" s="94">
        <v>226.56667440956616</v>
      </c>
      <c r="E65" s="90" t="s">
        <v>16511</v>
      </c>
      <c r="F65" s="91">
        <v>1.8320502579634734</v>
      </c>
      <c r="G65" s="89">
        <v>267.79948288161745</v>
      </c>
      <c r="H65" s="90" t="s">
        <v>16511</v>
      </c>
      <c r="I65" s="91">
        <v>0.36685494442036948</v>
      </c>
      <c r="J65" s="89">
        <v>132.13857009348837</v>
      </c>
      <c r="K65" s="90" t="s">
        <v>16511</v>
      </c>
      <c r="L65" s="91">
        <v>0.36685494442037692</v>
      </c>
      <c r="M65" s="89">
        <v>134.61402504577549</v>
      </c>
      <c r="N65" s="90" t="s">
        <v>16511</v>
      </c>
      <c r="O65" s="91">
        <v>1.4598398189865414</v>
      </c>
      <c r="P65" s="89">
        <v>202.66564311400438</v>
      </c>
      <c r="Q65" s="561" t="s">
        <v>16511</v>
      </c>
      <c r="R65" s="562">
        <v>1.4598398189865192</v>
      </c>
      <c r="S65" s="563">
        <v>181.2259026976202</v>
      </c>
      <c r="T65" s="91">
        <v>1.4598398189865414</v>
      </c>
      <c r="U65" s="91">
        <v>1.4598398189865414</v>
      </c>
      <c r="V65" s="92">
        <v>157.19088883917391</v>
      </c>
      <c r="W65" s="93">
        <v>157.19088883917391</v>
      </c>
      <c r="X65" s="91">
        <f t="shared" si="0"/>
        <v>1.5</v>
      </c>
      <c r="Y65" s="91">
        <f t="shared" si="1"/>
        <v>1.5</v>
      </c>
      <c r="Z65" s="92">
        <f t="shared" si="4"/>
        <v>160.00685638102931</v>
      </c>
      <c r="AA65" s="93">
        <f t="shared" si="5"/>
        <v>160.00685638102931</v>
      </c>
      <c r="AB65" s="569"/>
    </row>
    <row r="66" spans="1:28">
      <c r="A66" s="272"/>
      <c r="B66" s="273">
        <v>2046</v>
      </c>
      <c r="C66" s="274"/>
      <c r="D66" s="94">
        <v>231.77770792098613</v>
      </c>
      <c r="E66" s="90" t="s">
        <v>16511</v>
      </c>
      <c r="F66" s="91">
        <v>1.8340168202402083</v>
      </c>
      <c r="G66" s="89">
        <v>272.7109704421826</v>
      </c>
      <c r="H66" s="90" t="s">
        <v>16511</v>
      </c>
      <c r="I66" s="91">
        <v>0.3571365933002113</v>
      </c>
      <c r="J66" s="89">
        <v>132.61048528115586</v>
      </c>
      <c r="K66" s="90" t="s">
        <v>16511</v>
      </c>
      <c r="L66" s="91">
        <v>0.35713659330020786</v>
      </c>
      <c r="M66" s="89">
        <v>135.09478098892828</v>
      </c>
      <c r="N66" s="90" t="s">
        <v>16511</v>
      </c>
      <c r="O66" s="91">
        <v>1.4716245172728293</v>
      </c>
      <c r="P66" s="89">
        <v>205.64812040615874</v>
      </c>
      <c r="Q66" s="561" t="s">
        <v>16511</v>
      </c>
      <c r="R66" s="562">
        <v>1.4716245172728293</v>
      </c>
      <c r="S66" s="563">
        <v>183.89286751336738</v>
      </c>
      <c r="T66" s="91">
        <v>1.4716245172728293</v>
      </c>
      <c r="U66" s="91">
        <v>1.4716245172728293</v>
      </c>
      <c r="V66" s="92">
        <v>159.50414849825026</v>
      </c>
      <c r="W66" s="93">
        <v>159.50414849825026</v>
      </c>
      <c r="X66" s="91">
        <f t="shared" si="0"/>
        <v>1.5</v>
      </c>
      <c r="Y66" s="91">
        <f t="shared" si="1"/>
        <v>1.5</v>
      </c>
      <c r="Z66" s="92">
        <f t="shared" si="4"/>
        <v>162.40695922674473</v>
      </c>
      <c r="AA66" s="93">
        <f t="shared" si="5"/>
        <v>162.40695922674473</v>
      </c>
      <c r="AB66" s="569"/>
    </row>
    <row r="67" spans="1:28">
      <c r="A67" s="272"/>
      <c r="B67" s="273">
        <v>2047</v>
      </c>
      <c r="C67" s="274"/>
      <c r="D67" s="94">
        <v>237.10859520316882</v>
      </c>
      <c r="E67" s="90" t="s">
        <v>16511</v>
      </c>
      <c r="F67" s="91">
        <v>1.8195141093423359</v>
      </c>
      <c r="G67" s="89">
        <v>277.67298502710253</v>
      </c>
      <c r="H67" s="90" t="s">
        <v>16511</v>
      </c>
      <c r="I67" s="91">
        <v>0.34689108035173</v>
      </c>
      <c r="J67" s="89">
        <v>133.07049922620732</v>
      </c>
      <c r="K67" s="90" t="s">
        <v>16511</v>
      </c>
      <c r="L67" s="91">
        <v>0.34689108035173294</v>
      </c>
      <c r="M67" s="89">
        <v>135.5634127341996</v>
      </c>
      <c r="N67" s="90" t="s">
        <v>16511</v>
      </c>
      <c r="O67" s="91">
        <v>1.4675322903740184</v>
      </c>
      <c r="P67" s="89">
        <v>208.66607297766637</v>
      </c>
      <c r="Q67" s="561" t="s">
        <v>16511</v>
      </c>
      <c r="R67" s="562">
        <v>1.4675322903740184</v>
      </c>
      <c r="S67" s="563">
        <v>186.59155472382076</v>
      </c>
      <c r="T67" s="91">
        <v>1.4675322903740184</v>
      </c>
      <c r="U67" s="91">
        <v>1.4675322903740184</v>
      </c>
      <c r="V67" s="92">
        <v>161.84492338194821</v>
      </c>
      <c r="W67" s="93">
        <v>161.84492338194821</v>
      </c>
      <c r="X67" s="91">
        <f t="shared" si="0"/>
        <v>1.5</v>
      </c>
      <c r="Y67" s="91">
        <f t="shared" si="1"/>
        <v>1.5</v>
      </c>
      <c r="Z67" s="92">
        <f t="shared" si="4"/>
        <v>164.84306361514589</v>
      </c>
      <c r="AA67" s="93">
        <f t="shared" si="5"/>
        <v>164.84306361514589</v>
      </c>
      <c r="AB67" s="569"/>
    </row>
    <row r="68" spans="1:28">
      <c r="A68" s="272"/>
      <c r="B68" s="273">
        <v>2048</v>
      </c>
      <c r="C68" s="274"/>
      <c r="D68" s="94">
        <v>242.56209289284166</v>
      </c>
      <c r="E68" s="90" t="s">
        <v>16511</v>
      </c>
      <c r="F68" s="91">
        <v>1.7957816341996704</v>
      </c>
      <c r="G68" s="89">
        <v>282.65938549535326</v>
      </c>
      <c r="H68" s="90" t="s">
        <v>16511</v>
      </c>
      <c r="I68" s="91">
        <v>0.33618473423908668</v>
      </c>
      <c r="J68" s="89">
        <v>133.51786193038157</v>
      </c>
      <c r="K68" s="90" t="s">
        <v>16511</v>
      </c>
      <c r="L68" s="91">
        <v>0.33618473423907258</v>
      </c>
      <c r="M68" s="89">
        <v>136.01915623302548</v>
      </c>
      <c r="N68" s="90" t="s">
        <v>16511</v>
      </c>
      <c r="O68" s="91">
        <v>1.4547063991187548</v>
      </c>
      <c r="P68" s="89">
        <v>211.70155169406229</v>
      </c>
      <c r="Q68" s="561" t="s">
        <v>16511</v>
      </c>
      <c r="R68" s="562">
        <v>1.4547063991187548</v>
      </c>
      <c r="S68" s="563">
        <v>189.30591401060335</v>
      </c>
      <c r="T68" s="91">
        <v>1.4547063991187548</v>
      </c>
      <c r="U68" s="91">
        <v>1.4547063991187548</v>
      </c>
      <c r="V68" s="92">
        <v>164.19929183903426</v>
      </c>
      <c r="W68" s="93">
        <v>164.19929183903426</v>
      </c>
      <c r="X68" s="91">
        <f t="shared" si="0"/>
        <v>1.5</v>
      </c>
      <c r="Y68" s="91">
        <f t="shared" si="1"/>
        <v>1.5</v>
      </c>
      <c r="Z68" s="92">
        <f t="shared" si="4"/>
        <v>167.31570956937307</v>
      </c>
      <c r="AA68" s="93">
        <f t="shared" si="5"/>
        <v>167.31570956937307</v>
      </c>
      <c r="AB68" s="569"/>
    </row>
    <row r="69" spans="1:28">
      <c r="A69" s="272"/>
      <c r="B69" s="273">
        <v>2049</v>
      </c>
      <c r="C69" s="274"/>
      <c r="D69" s="94">
        <v>248.14102102937704</v>
      </c>
      <c r="E69" s="90" t="s">
        <v>16511</v>
      </c>
      <c r="F69" s="91">
        <v>1.7684569403288748</v>
      </c>
      <c r="G69" s="89">
        <v>287.65809501563677</v>
      </c>
      <c r="H69" s="90" t="s">
        <v>16511</v>
      </c>
      <c r="I69" s="91">
        <v>0.3249291741447724</v>
      </c>
      <c r="J69" s="89">
        <v>133.95170041648771</v>
      </c>
      <c r="K69" s="90" t="s">
        <v>16511</v>
      </c>
      <c r="L69" s="91">
        <v>0.32492917414477357</v>
      </c>
      <c r="M69" s="89">
        <v>136.46112215405213</v>
      </c>
      <c r="N69" s="90" t="s">
        <v>16511</v>
      </c>
      <c r="O69" s="91">
        <v>1.4388525145912823</v>
      </c>
      <c r="P69" s="89">
        <v>214.74762479404103</v>
      </c>
      <c r="Q69" s="561" t="s">
        <v>16511</v>
      </c>
      <c r="R69" s="562">
        <v>1.4388525145912823</v>
      </c>
      <c r="S69" s="563">
        <v>192.02974691461492</v>
      </c>
      <c r="T69" s="91">
        <v>1.4388525145912823</v>
      </c>
      <c r="U69" s="91">
        <v>1.4388525145912823</v>
      </c>
      <c r="V69" s="92">
        <v>166.56187747860128</v>
      </c>
      <c r="W69" s="93">
        <v>166.56187747860128</v>
      </c>
      <c r="X69" s="91">
        <f t="shared" si="0"/>
        <v>1.5</v>
      </c>
      <c r="Y69" s="91">
        <f t="shared" si="1"/>
        <v>1.5</v>
      </c>
      <c r="Z69" s="92">
        <f t="shared" si="4"/>
        <v>169.82544521291365</v>
      </c>
      <c r="AA69" s="93">
        <f t="shared" si="5"/>
        <v>169.82544521291365</v>
      </c>
      <c r="AB69" s="569"/>
    </row>
    <row r="70" spans="1:28">
      <c r="A70" s="272"/>
      <c r="B70" s="273">
        <v>2050</v>
      </c>
      <c r="C70" s="274"/>
      <c r="D70" s="94">
        <v>253.8482645130527</v>
      </c>
      <c r="E70" s="90" t="s">
        <v>16511</v>
      </c>
      <c r="F70" s="91">
        <v>1.7628280272972603</v>
      </c>
      <c r="G70" s="89">
        <v>292.72901253736183</v>
      </c>
      <c r="H70" s="90" t="s">
        <v>16511</v>
      </c>
      <c r="I70" s="91">
        <v>0.3135787448059979</v>
      </c>
      <c r="J70" s="89">
        <v>134.37174447730001</v>
      </c>
      <c r="K70" s="90" t="s">
        <v>16511</v>
      </c>
      <c r="L70" s="91">
        <v>0.3135787448060009</v>
      </c>
      <c r="M70" s="89">
        <v>136.88903522805097</v>
      </c>
      <c r="N70" s="90" t="s">
        <v>16511</v>
      </c>
      <c r="O70" s="91">
        <v>1.4447189509389391</v>
      </c>
      <c r="P70" s="89">
        <v>217.85012442613177</v>
      </c>
      <c r="Q70" s="561" t="s">
        <v>16511</v>
      </c>
      <c r="R70" s="562">
        <v>1.4447189509389391</v>
      </c>
      <c r="S70" s="563">
        <v>194.80403705973043</v>
      </c>
      <c r="T70" s="91">
        <v>1.4447189509389391</v>
      </c>
      <c r="U70" s="91">
        <v>1.4447189509389391</v>
      </c>
      <c r="V70" s="92">
        <v>168.96822848757432</v>
      </c>
      <c r="W70" s="93">
        <v>168.96822848757432</v>
      </c>
      <c r="X70" s="91">
        <f t="shared" si="0"/>
        <v>1.5</v>
      </c>
      <c r="Y70" s="91">
        <f t="shared" si="1"/>
        <v>1.5</v>
      </c>
      <c r="Z70" s="92">
        <f t="shared" si="4"/>
        <v>172.37282689110734</v>
      </c>
      <c r="AA70" s="93">
        <f t="shared" si="5"/>
        <v>172.37282689110734</v>
      </c>
      <c r="AB70" s="569"/>
    </row>
    <row r="71" spans="1:28">
      <c r="A71" s="272"/>
      <c r="B71" s="273">
        <v>2051</v>
      </c>
      <c r="C71" s="274"/>
      <c r="D71" s="94">
        <v>259.6867745968529</v>
      </c>
      <c r="E71" s="90" t="s">
        <v>16511</v>
      </c>
      <c r="F71" s="91">
        <v>1.7573116115272853</v>
      </c>
      <c r="G71" s="89">
        <v>297.87317346499003</v>
      </c>
      <c r="H71" s="90" t="s">
        <v>16511</v>
      </c>
      <c r="I71" s="91">
        <v>0.3025543486744775</v>
      </c>
      <c r="J71" s="89">
        <v>134.77829203360582</v>
      </c>
      <c r="K71" s="90" t="s">
        <v>16511</v>
      </c>
      <c r="L71" s="91">
        <v>0.30255434867447284</v>
      </c>
      <c r="M71" s="89">
        <v>137.30319895699199</v>
      </c>
      <c r="N71" s="90" t="s">
        <v>16511</v>
      </c>
      <c r="O71" s="91">
        <v>1.4503691080445913</v>
      </c>
      <c r="P71" s="89">
        <v>221.00975533264511</v>
      </c>
      <c r="Q71" s="561" t="s">
        <v>16511</v>
      </c>
      <c r="R71" s="562">
        <v>1.4503691080445913</v>
      </c>
      <c r="S71" s="563">
        <v>197.62941463446853</v>
      </c>
      <c r="T71" s="91">
        <v>1.4503691080445913</v>
      </c>
      <c r="U71" s="91">
        <v>1.4503691080445913</v>
      </c>
      <c r="V71" s="92">
        <v>171.41889147596831</v>
      </c>
      <c r="W71" s="93">
        <v>171.41889147596831</v>
      </c>
      <c r="X71" s="91">
        <f t="shared" si="0"/>
        <v>1.5</v>
      </c>
      <c r="Y71" s="91">
        <f t="shared" si="1"/>
        <v>1.5</v>
      </c>
      <c r="Z71" s="92">
        <f t="shared" si="4"/>
        <v>174.95841929447394</v>
      </c>
      <c r="AA71" s="93">
        <f t="shared" si="5"/>
        <v>174.95841929447394</v>
      </c>
      <c r="AB71" s="569"/>
    </row>
    <row r="72" spans="1:28">
      <c r="A72" s="272"/>
      <c r="B72" s="273">
        <v>2052</v>
      </c>
      <c r="C72" s="274"/>
      <c r="D72" s="94">
        <v>265.65957041258048</v>
      </c>
      <c r="E72" s="90" t="s">
        <v>16511</v>
      </c>
      <c r="F72" s="91">
        <v>1.7446770687416659</v>
      </c>
      <c r="G72" s="89">
        <v>303.07009841636676</v>
      </c>
      <c r="H72" s="90" t="s">
        <v>16511</v>
      </c>
      <c r="I72" s="91">
        <v>0.29194272295234303</v>
      </c>
      <c r="J72" s="89">
        <v>135.1717674493174</v>
      </c>
      <c r="K72" s="90" t="s">
        <v>16511</v>
      </c>
      <c r="L72" s="91">
        <v>0.29194272295232249</v>
      </c>
      <c r="M72" s="89">
        <v>137.70404565472768</v>
      </c>
      <c r="N72" s="90" t="s">
        <v>16511</v>
      </c>
      <c r="O72" s="91">
        <v>1.4485055392758461</v>
      </c>
      <c r="P72" s="89">
        <v>224.21109388097847</v>
      </c>
      <c r="Q72" s="561" t="s">
        <v>16511</v>
      </c>
      <c r="R72" s="562">
        <v>1.4485055392758683</v>
      </c>
      <c r="S72" s="563">
        <v>200.4920876526873</v>
      </c>
      <c r="T72" s="91">
        <v>1.4485055392758461</v>
      </c>
      <c r="U72" s="91">
        <v>1.4485055392758461</v>
      </c>
      <c r="V72" s="92">
        <v>173.90190361436296</v>
      </c>
      <c r="W72" s="93">
        <v>173.90190361436296</v>
      </c>
      <c r="X72" s="91">
        <f t="shared" si="0"/>
        <v>1.5</v>
      </c>
      <c r="Y72" s="91">
        <f t="shared" si="1"/>
        <v>1.5</v>
      </c>
      <c r="Z72" s="92">
        <f t="shared" si="4"/>
        <v>177.58279558389103</v>
      </c>
      <c r="AA72" s="93">
        <f t="shared" si="5"/>
        <v>177.58279558389103</v>
      </c>
      <c r="AB72" s="569"/>
    </row>
    <row r="73" spans="1:28">
      <c r="A73" s="272"/>
      <c r="B73" s="273">
        <v>2053</v>
      </c>
      <c r="C73" s="274"/>
      <c r="D73" s="94">
        <v>271.76974053206976</v>
      </c>
      <c r="E73" s="90" t="s">
        <v>16511</v>
      </c>
      <c r="F73" s="91">
        <v>1.732297188951577</v>
      </c>
      <c r="G73" s="89">
        <v>308.32017321178625</v>
      </c>
      <c r="H73" s="90" t="s">
        <v>16511</v>
      </c>
      <c r="I73" s="91">
        <v>0.28183987390566489</v>
      </c>
      <c r="J73" s="89">
        <v>135.55273538825261</v>
      </c>
      <c r="K73" s="90" t="s">
        <v>16511</v>
      </c>
      <c r="L73" s="91">
        <v>0.28183987390566156</v>
      </c>
      <c r="M73" s="89">
        <v>138.09215056336399</v>
      </c>
      <c r="N73" s="90" t="s">
        <v>16511</v>
      </c>
      <c r="O73" s="91">
        <v>1.4463808371183884</v>
      </c>
      <c r="P73" s="89">
        <v>227.45404017756647</v>
      </c>
      <c r="Q73" s="561" t="s">
        <v>16511</v>
      </c>
      <c r="R73" s="562">
        <v>1.4463808371183884</v>
      </c>
      <c r="S73" s="563">
        <v>203.39196678843436</v>
      </c>
      <c r="T73" s="91">
        <v>1.4463808371183884</v>
      </c>
      <c r="U73" s="91">
        <v>1.4463808371183884</v>
      </c>
      <c r="V73" s="92">
        <v>176.41718742362519</v>
      </c>
      <c r="W73" s="93">
        <v>176.41718742362519</v>
      </c>
      <c r="X73" s="91">
        <f t="shared" si="0"/>
        <v>1.5</v>
      </c>
      <c r="Y73" s="91">
        <f t="shared" si="1"/>
        <v>1.5</v>
      </c>
      <c r="Z73" s="92">
        <f t="shared" si="4"/>
        <v>180.24653751764939</v>
      </c>
      <c r="AA73" s="93">
        <f t="shared" si="5"/>
        <v>180.24653751764939</v>
      </c>
      <c r="AB73" s="569"/>
    </row>
    <row r="74" spans="1:28">
      <c r="A74" s="272"/>
      <c r="B74" s="273">
        <v>2054</v>
      </c>
      <c r="C74" s="274"/>
      <c r="D74" s="94">
        <v>278.02044456430741</v>
      </c>
      <c r="E74" s="90" t="s">
        <v>16511</v>
      </c>
      <c r="F74" s="91">
        <v>1.7152239211331022</v>
      </c>
      <c r="G74" s="89">
        <v>313.60855457639383</v>
      </c>
      <c r="H74" s="90" t="s">
        <v>16511</v>
      </c>
      <c r="I74" s="91">
        <v>0.27263598876832162</v>
      </c>
      <c r="J74" s="89">
        <v>135.92230092868087</v>
      </c>
      <c r="K74" s="90" t="s">
        <v>16511</v>
      </c>
      <c r="L74" s="91">
        <v>0.2726359887683148</v>
      </c>
      <c r="M74" s="89">
        <v>138.46863946346383</v>
      </c>
      <c r="N74" s="90" t="s">
        <v>16511</v>
      </c>
      <c r="O74" s="91">
        <v>1.438665612148049</v>
      </c>
      <c r="P74" s="89">
        <v>230.72634323704253</v>
      </c>
      <c r="Q74" s="561" t="s">
        <v>16511</v>
      </c>
      <c r="R74" s="562">
        <v>1.438665612148049</v>
      </c>
      <c r="S74" s="563">
        <v>206.31809707249116</v>
      </c>
      <c r="T74" s="91">
        <v>1.438665612148049</v>
      </c>
      <c r="U74" s="91">
        <v>1.438665612148049</v>
      </c>
      <c r="V74" s="92">
        <v>178.95524083300765</v>
      </c>
      <c r="W74" s="93">
        <v>178.95524083300765</v>
      </c>
      <c r="X74" s="91">
        <f t="shared" si="0"/>
        <v>1.5</v>
      </c>
      <c r="Y74" s="91">
        <f t="shared" si="1"/>
        <v>1.5</v>
      </c>
      <c r="Z74" s="92">
        <f t="shared" si="4"/>
        <v>182.9502355804141</v>
      </c>
      <c r="AA74" s="93">
        <f t="shared" si="5"/>
        <v>182.9502355804141</v>
      </c>
      <c r="AB74" s="569"/>
    </row>
    <row r="75" spans="1:28">
      <c r="A75" s="272"/>
      <c r="B75" s="273">
        <v>2055</v>
      </c>
      <c r="C75" s="274"/>
      <c r="D75" s="94">
        <v>284.4149147892864</v>
      </c>
      <c r="E75" s="90" t="s">
        <v>16511</v>
      </c>
      <c r="F75" s="91">
        <v>1.6993113735149166</v>
      </c>
      <c r="G75" s="89">
        <v>318.93774041262623</v>
      </c>
      <c r="H75" s="90" t="s">
        <v>16511</v>
      </c>
      <c r="I75" s="91">
        <v>0.2648005151654198</v>
      </c>
      <c r="J75" s="89">
        <v>136.28222388176471</v>
      </c>
      <c r="K75" s="90" t="s">
        <v>16511</v>
      </c>
      <c r="L75" s="91">
        <v>0.26480051516542258</v>
      </c>
      <c r="M75" s="89">
        <v>138.83530513410562</v>
      </c>
      <c r="N75" s="90" t="s">
        <v>16511</v>
      </c>
      <c r="O75" s="91">
        <v>1.4307222983329204</v>
      </c>
      <c r="P75" s="89">
        <v>234.02739647786305</v>
      </c>
      <c r="Q75" s="561" t="s">
        <v>16511</v>
      </c>
      <c r="R75" s="562">
        <v>1.4307222983329204</v>
      </c>
      <c r="S75" s="563">
        <v>209.26993609280345</v>
      </c>
      <c r="T75" s="91">
        <v>1.4307222983329204</v>
      </c>
      <c r="U75" s="91">
        <v>1.4307222983329204</v>
      </c>
      <c r="V75" s="92">
        <v>181.51559336764086</v>
      </c>
      <c r="W75" s="93">
        <v>181.51559336764086</v>
      </c>
      <c r="X75" s="91">
        <f t="shared" ref="X75:X120" si="6">IF($B75&gt;$Z$2,1.5,T75)</f>
        <v>1.5</v>
      </c>
      <c r="Y75" s="91">
        <f t="shared" ref="Y75:Y120" si="7">IF($B75&gt;$Z$2,1.5,U75)</f>
        <v>1.5</v>
      </c>
      <c r="Z75" s="92">
        <f t="shared" si="4"/>
        <v>185.6944891141203</v>
      </c>
      <c r="AA75" s="93">
        <f t="shared" si="5"/>
        <v>185.6944891141203</v>
      </c>
      <c r="AB75" s="569"/>
    </row>
    <row r="76" spans="1:28">
      <c r="A76" s="272"/>
      <c r="B76" s="273">
        <v>2056</v>
      </c>
      <c r="C76" s="274"/>
      <c r="D76" s="94">
        <v>290.95645782944001</v>
      </c>
      <c r="E76" s="90" t="s">
        <v>16511</v>
      </c>
      <c r="F76" s="91">
        <v>1.6851469467057143</v>
      </c>
      <c r="G76" s="89">
        <v>324.31231000708181</v>
      </c>
      <c r="H76" s="90" t="s">
        <v>16511</v>
      </c>
      <c r="I76" s="91">
        <v>0.25837166951745427</v>
      </c>
      <c r="J76" s="89">
        <v>136.63433853886355</v>
      </c>
      <c r="K76" s="90" t="s">
        <v>16511</v>
      </c>
      <c r="L76" s="91">
        <v>0.25837166951741619</v>
      </c>
      <c r="M76" s="89">
        <v>139.19401622986021</v>
      </c>
      <c r="N76" s="90" t="s">
        <v>16511</v>
      </c>
      <c r="O76" s="91">
        <v>1.423098394108524</v>
      </c>
      <c r="P76" s="89">
        <v>237.35783659891348</v>
      </c>
      <c r="Q76" s="561" t="s">
        <v>16511</v>
      </c>
      <c r="R76" s="562">
        <v>1.4230983941085684</v>
      </c>
      <c r="S76" s="563">
        <v>212.24805319269217</v>
      </c>
      <c r="T76" s="91">
        <v>1.423098394108524</v>
      </c>
      <c r="U76" s="91">
        <v>1.423098394108524</v>
      </c>
      <c r="V76" s="92">
        <v>184.09873886191232</v>
      </c>
      <c r="W76" s="93">
        <v>184.09873886191232</v>
      </c>
      <c r="X76" s="91">
        <f t="shared" si="6"/>
        <v>1.5</v>
      </c>
      <c r="Y76" s="91">
        <f t="shared" si="7"/>
        <v>1.5</v>
      </c>
      <c r="Z76" s="92">
        <f t="shared" si="4"/>
        <v>188.47990645083209</v>
      </c>
      <c r="AA76" s="93">
        <f t="shared" si="5"/>
        <v>188.47990645083209</v>
      </c>
      <c r="AB76" s="569"/>
    </row>
    <row r="77" spans="1:28">
      <c r="A77" s="272"/>
      <c r="B77" s="273">
        <v>2057</v>
      </c>
      <c r="C77" s="274"/>
      <c r="D77" s="94">
        <v>297.64845635951707</v>
      </c>
      <c r="E77" s="90" t="s">
        <v>16511</v>
      </c>
      <c r="F77" s="91">
        <v>1.6663979928731862</v>
      </c>
      <c r="G77" s="89">
        <v>329.71664383168047</v>
      </c>
      <c r="H77" s="90" t="s">
        <v>16511</v>
      </c>
      <c r="I77" s="91">
        <v>0.25348823149753397</v>
      </c>
      <c r="J77" s="89">
        <v>136.98069050724405</v>
      </c>
      <c r="K77" s="90" t="s">
        <v>16511</v>
      </c>
      <c r="L77" s="91">
        <v>0.25348823149755273</v>
      </c>
      <c r="M77" s="89">
        <v>139.5468566799517</v>
      </c>
      <c r="N77" s="90" t="s">
        <v>16511</v>
      </c>
      <c r="O77" s="91">
        <v>1.4093372572863361</v>
      </c>
      <c r="P77" s="89">
        <v>240.70300902319079</v>
      </c>
      <c r="Q77" s="561" t="s">
        <v>16511</v>
      </c>
      <c r="R77" s="562">
        <v>1.4093372572862917</v>
      </c>
      <c r="S77" s="563">
        <v>215.23934408420163</v>
      </c>
      <c r="T77" s="91">
        <v>1.4093372572863361</v>
      </c>
      <c r="U77" s="91">
        <v>1.4093372572863361</v>
      </c>
      <c r="V77" s="92">
        <v>186.69331097888752</v>
      </c>
      <c r="W77" s="93">
        <v>186.69331097888752</v>
      </c>
      <c r="X77" s="91">
        <f t="shared" si="6"/>
        <v>1.5</v>
      </c>
      <c r="Y77" s="91">
        <f t="shared" si="7"/>
        <v>1.5</v>
      </c>
      <c r="Z77" s="92">
        <f t="shared" si="4"/>
        <v>191.30710504759455</v>
      </c>
      <c r="AA77" s="93">
        <f t="shared" si="5"/>
        <v>191.30710504759455</v>
      </c>
      <c r="AB77" s="569"/>
    </row>
    <row r="78" spans="1:28">
      <c r="A78" s="272"/>
      <c r="B78" s="273">
        <v>2058</v>
      </c>
      <c r="C78" s="274"/>
      <c r="D78" s="94">
        <v>304.49437085578597</v>
      </c>
      <c r="E78" s="90" t="s">
        <v>16511</v>
      </c>
      <c r="F78" s="91">
        <v>1.6565705974595772</v>
      </c>
      <c r="G78" s="89">
        <v>335.1786328083266</v>
      </c>
      <c r="H78" s="90" t="s">
        <v>16511</v>
      </c>
      <c r="I78" s="91">
        <v>0.24966964748311948</v>
      </c>
      <c r="J78" s="89">
        <v>137.32268971435343</v>
      </c>
      <c r="K78" s="90" t="s">
        <v>16511</v>
      </c>
      <c r="L78" s="91">
        <v>0.24966964748313658</v>
      </c>
      <c r="M78" s="89">
        <v>139.89526282509831</v>
      </c>
      <c r="N78" s="90" t="s">
        <v>16511</v>
      </c>
      <c r="O78" s="91">
        <v>1.4033970934005824</v>
      </c>
      <c r="P78" s="89">
        <v>244.08102805554998</v>
      </c>
      <c r="Q78" s="561" t="s">
        <v>16511</v>
      </c>
      <c r="R78" s="562">
        <v>1.4033970934005602</v>
      </c>
      <c r="S78" s="563">
        <v>218.26000678293374</v>
      </c>
      <c r="T78" s="91">
        <v>1.4033970934005824</v>
      </c>
      <c r="U78" s="91">
        <v>1.4033970934005824</v>
      </c>
      <c r="V78" s="92">
        <v>189.31335947873853</v>
      </c>
      <c r="W78" s="93">
        <v>189.31335947873853</v>
      </c>
      <c r="X78" s="91">
        <f t="shared" si="6"/>
        <v>1.5</v>
      </c>
      <c r="Y78" s="91">
        <f t="shared" si="7"/>
        <v>1.5</v>
      </c>
      <c r="Z78" s="92">
        <f t="shared" si="4"/>
        <v>194.17671162330845</v>
      </c>
      <c r="AA78" s="93">
        <f t="shared" si="5"/>
        <v>194.17671162330845</v>
      </c>
      <c r="AB78" s="569"/>
    </row>
    <row r="79" spans="1:28">
      <c r="A79" s="272"/>
      <c r="B79" s="273">
        <v>2059</v>
      </c>
      <c r="C79" s="274"/>
      <c r="D79" s="94">
        <v>311.497741385469</v>
      </c>
      <c r="E79" s="90" t="s">
        <v>16511</v>
      </c>
      <c r="F79" s="91">
        <v>1.6355235720945274</v>
      </c>
      <c r="G79" s="89">
        <v>340.66055835653094</v>
      </c>
      <c r="H79" s="90" t="s">
        <v>16511</v>
      </c>
      <c r="I79" s="91">
        <v>0.24713314577298195</v>
      </c>
      <c r="J79" s="89">
        <v>137.66205959730459</v>
      </c>
      <c r="K79" s="90" t="s">
        <v>16511</v>
      </c>
      <c r="L79" s="91">
        <v>0.24713314577301249</v>
      </c>
      <c r="M79" s="89">
        <v>140.2409903889054</v>
      </c>
      <c r="N79" s="90" t="s">
        <v>16511</v>
      </c>
      <c r="O79" s="91">
        <v>1.3849677120468362</v>
      </c>
      <c r="P79" s="89">
        <v>247.46147148535132</v>
      </c>
      <c r="Q79" s="561" t="s">
        <v>16511</v>
      </c>
      <c r="R79" s="562">
        <v>1.3849677120467918</v>
      </c>
      <c r="S79" s="563">
        <v>221.2828374051885</v>
      </c>
      <c r="T79" s="91">
        <v>1.3849677120468362</v>
      </c>
      <c r="U79" s="91">
        <v>1.3849677120468362</v>
      </c>
      <c r="V79" s="92">
        <v>191.93528838211023</v>
      </c>
      <c r="W79" s="93">
        <v>191.93528838211023</v>
      </c>
      <c r="X79" s="91">
        <f t="shared" si="6"/>
        <v>1.5</v>
      </c>
      <c r="Y79" s="91">
        <f t="shared" si="7"/>
        <v>1.5</v>
      </c>
      <c r="Z79" s="92">
        <f t="shared" si="4"/>
        <v>197.08936229765806</v>
      </c>
      <c r="AA79" s="93">
        <f t="shared" si="5"/>
        <v>197.08936229765806</v>
      </c>
      <c r="AB79" s="569"/>
    </row>
    <row r="80" spans="1:28">
      <c r="A80" s="272"/>
      <c r="B80" s="273">
        <v>2060</v>
      </c>
      <c r="C80" s="274"/>
      <c r="D80" s="94">
        <v>318.66218943733475</v>
      </c>
      <c r="E80" s="90" t="s">
        <v>16511</v>
      </c>
      <c r="F80" s="91">
        <v>1.6473427983652726</v>
      </c>
      <c r="G80" s="89">
        <v>346.27240553148818</v>
      </c>
      <c r="H80" s="90" t="s">
        <v>16511</v>
      </c>
      <c r="I80" s="91">
        <v>0.24587088504006704</v>
      </c>
      <c r="J80" s="89">
        <v>138.00053052160087</v>
      </c>
      <c r="K80" s="90" t="s">
        <v>16511</v>
      </c>
      <c r="L80" s="91">
        <v>0.24587088504006935</v>
      </c>
      <c r="M80" s="89">
        <v>140.58580215316354</v>
      </c>
      <c r="N80" s="90" t="s">
        <v>16511</v>
      </c>
      <c r="O80" s="91">
        <v>1.3980345533955996</v>
      </c>
      <c r="P80" s="89">
        <v>250.92106836305774</v>
      </c>
      <c r="Q80" s="561" t="s">
        <v>16511</v>
      </c>
      <c r="R80" s="562">
        <v>1.3980345533955996</v>
      </c>
      <c r="S80" s="563">
        <v>224.37644793284727</v>
      </c>
      <c r="T80" s="91">
        <v>1.3980345533955996</v>
      </c>
      <c r="U80" s="91">
        <v>1.3980345533955996</v>
      </c>
      <c r="V80" s="92">
        <v>194.61861003385161</v>
      </c>
      <c r="W80" s="93">
        <v>194.61861003385161</v>
      </c>
      <c r="X80" s="91">
        <f t="shared" si="6"/>
        <v>1.5</v>
      </c>
      <c r="Y80" s="91">
        <f t="shared" si="7"/>
        <v>1.5</v>
      </c>
      <c r="Z80" s="92">
        <f t="shared" si="4"/>
        <v>200.04570273212292</v>
      </c>
      <c r="AA80" s="93">
        <f t="shared" si="5"/>
        <v>200.04570273212292</v>
      </c>
      <c r="AB80" s="569"/>
    </row>
    <row r="81" spans="1:28">
      <c r="A81" s="272"/>
      <c r="B81" s="273">
        <v>2061</v>
      </c>
      <c r="C81" s="274"/>
      <c r="D81" s="94">
        <v>325.99141979439344</v>
      </c>
      <c r="E81" s="90" t="s">
        <v>16511</v>
      </c>
      <c r="F81" s="91">
        <v>1.6296370842923835</v>
      </c>
      <c r="G81" s="89">
        <v>351.91538906470066</v>
      </c>
      <c r="H81" s="90" t="s">
        <v>16511</v>
      </c>
      <c r="I81" s="91">
        <v>0.24537578472347832</v>
      </c>
      <c r="J81" s="89">
        <v>138.3391504062908</v>
      </c>
      <c r="K81" s="90" t="s">
        <v>16511</v>
      </c>
      <c r="L81" s="91">
        <v>0.24537578472348362</v>
      </c>
      <c r="M81" s="89">
        <v>140.93076566840665</v>
      </c>
      <c r="N81" s="90" t="s">
        <v>16511</v>
      </c>
      <c r="O81" s="91">
        <v>1.380872971678615</v>
      </c>
      <c r="P81" s="89">
        <v>254.38596957633044</v>
      </c>
      <c r="Q81" s="561" t="s">
        <v>16511</v>
      </c>
      <c r="R81" s="562">
        <v>1.380872971678615</v>
      </c>
      <c r="S81" s="563">
        <v>227.47480165716451</v>
      </c>
      <c r="T81" s="91">
        <v>1.380872971678615</v>
      </c>
      <c r="U81" s="91">
        <v>1.380872971678615</v>
      </c>
      <c r="V81" s="92">
        <v>197.30604581766568</v>
      </c>
      <c r="W81" s="93">
        <v>197.30604581766568</v>
      </c>
      <c r="X81" s="91">
        <f t="shared" si="6"/>
        <v>1.5</v>
      </c>
      <c r="Y81" s="91">
        <f t="shared" si="7"/>
        <v>1.5</v>
      </c>
      <c r="Z81" s="92">
        <f t="shared" si="4"/>
        <v>203.04638827310475</v>
      </c>
      <c r="AA81" s="93">
        <f t="shared" si="5"/>
        <v>203.04638827310475</v>
      </c>
      <c r="AB81" s="569"/>
    </row>
    <row r="82" spans="1:28">
      <c r="A82" s="272"/>
      <c r="B82" s="273">
        <v>2062</v>
      </c>
      <c r="C82" s="274"/>
      <c r="D82" s="94">
        <v>333.48922244966445</v>
      </c>
      <c r="E82" s="90" t="s">
        <v>16511</v>
      </c>
      <c r="F82" s="91">
        <v>1.6083939001508867</v>
      </c>
      <c r="G82" s="89">
        <v>357.57557471610954</v>
      </c>
      <c r="H82" s="90" t="s">
        <v>16511</v>
      </c>
      <c r="I82" s="91">
        <v>0.24556772357906542</v>
      </c>
      <c r="J82" s="89">
        <v>138.67886670876217</v>
      </c>
      <c r="K82" s="90" t="s">
        <v>16511</v>
      </c>
      <c r="L82" s="91">
        <v>0.24556772357904547</v>
      </c>
      <c r="M82" s="89">
        <v>141.27684614148109</v>
      </c>
      <c r="N82" s="90" t="s">
        <v>16511</v>
      </c>
      <c r="O82" s="91">
        <v>1.3594877135413297</v>
      </c>
      <c r="P82" s="89">
        <v>257.84431557769364</v>
      </c>
      <c r="Q82" s="561" t="s">
        <v>16511</v>
      </c>
      <c r="R82" s="562">
        <v>1.3594877135413741</v>
      </c>
      <c r="S82" s="563">
        <v>230.56729363709627</v>
      </c>
      <c r="T82" s="91">
        <v>1.3594877135413297</v>
      </c>
      <c r="U82" s="91">
        <v>1.3594877135413297</v>
      </c>
      <c r="V82" s="92">
        <v>199.98839726863108</v>
      </c>
      <c r="W82" s="93">
        <v>199.98839726863108</v>
      </c>
      <c r="X82" s="91">
        <f t="shared" si="6"/>
        <v>1.5</v>
      </c>
      <c r="Y82" s="91">
        <f t="shared" si="7"/>
        <v>1.5</v>
      </c>
      <c r="Z82" s="92">
        <f t="shared" si="4"/>
        <v>206.09208409720131</v>
      </c>
      <c r="AA82" s="93">
        <f t="shared" si="5"/>
        <v>206.09208409720131</v>
      </c>
      <c r="AB82" s="569"/>
    </row>
    <row r="83" spans="1:28">
      <c r="A83" s="272"/>
      <c r="B83" s="273">
        <v>2063</v>
      </c>
      <c r="C83" s="274"/>
      <c r="D83" s="94">
        <v>341.15947456600668</v>
      </c>
      <c r="E83" s="90" t="s">
        <v>16511</v>
      </c>
      <c r="F83" s="91">
        <v>1.5970643940730724</v>
      </c>
      <c r="G83" s="89">
        <v>363.28628690180267</v>
      </c>
      <c r="H83" s="90" t="s">
        <v>16511</v>
      </c>
      <c r="I83" s="91">
        <v>0.24610525279251672</v>
      </c>
      <c r="J83" s="89">
        <v>139.02016268424558</v>
      </c>
      <c r="K83" s="90" t="s">
        <v>16511</v>
      </c>
      <c r="L83" s="91">
        <v>0.24610525279252002</v>
      </c>
      <c r="M83" s="89">
        <v>141.62453588081488</v>
      </c>
      <c r="N83" s="90" t="s">
        <v>16511</v>
      </c>
      <c r="O83" s="91">
        <v>1.347642522244441</v>
      </c>
      <c r="P83" s="89">
        <v>261.31913521560875</v>
      </c>
      <c r="Q83" s="561" t="s">
        <v>16511</v>
      </c>
      <c r="R83" s="562">
        <v>1.347642522244441</v>
      </c>
      <c r="S83" s="563">
        <v>233.67451652853796</v>
      </c>
      <c r="T83" s="91">
        <v>1.347642522244441</v>
      </c>
      <c r="U83" s="91">
        <v>1.347642522244441</v>
      </c>
      <c r="V83" s="92">
        <v>202.6835259497783</v>
      </c>
      <c r="W83" s="93">
        <v>202.6835259497783</v>
      </c>
      <c r="X83" s="91">
        <f t="shared" si="6"/>
        <v>1.5</v>
      </c>
      <c r="Y83" s="91">
        <f t="shared" si="7"/>
        <v>1.5</v>
      </c>
      <c r="Z83" s="92">
        <f t="shared" si="4"/>
        <v>209.1834653586593</v>
      </c>
      <c r="AA83" s="93">
        <f t="shared" si="5"/>
        <v>209.1834653586593</v>
      </c>
      <c r="AB83" s="569"/>
    </row>
    <row r="84" spans="1:28">
      <c r="A84" s="272"/>
      <c r="B84" s="273">
        <v>2064</v>
      </c>
      <c r="C84" s="274"/>
      <c r="D84" s="94">
        <v>349.00614248102477</v>
      </c>
      <c r="E84" s="90" t="s">
        <v>16511</v>
      </c>
      <c r="F84" s="91">
        <v>1.6009267250737906</v>
      </c>
      <c r="G84" s="89">
        <v>369.10223415734185</v>
      </c>
      <c r="H84" s="90" t="s">
        <v>16511</v>
      </c>
      <c r="I84" s="91">
        <v>0.24696627858356024</v>
      </c>
      <c r="J84" s="89">
        <v>139.36349560650766</v>
      </c>
      <c r="K84" s="90" t="s">
        <v>16511</v>
      </c>
      <c r="L84" s="91">
        <v>0.24696627858357714</v>
      </c>
      <c r="M84" s="89">
        <v>141.97430072664099</v>
      </c>
      <c r="N84" s="90" t="s">
        <v>16511</v>
      </c>
      <c r="O84" s="91">
        <v>1.3506248585394731</v>
      </c>
      <c r="P84" s="89">
        <v>264.84857641595113</v>
      </c>
      <c r="Q84" s="561" t="s">
        <v>16511</v>
      </c>
      <c r="R84" s="562">
        <v>1.3506248585394509</v>
      </c>
      <c r="S84" s="563">
        <v>236.83058263684427</v>
      </c>
      <c r="T84" s="91">
        <v>1.3506248585394731</v>
      </c>
      <c r="U84" s="91">
        <v>1.3506248585394731</v>
      </c>
      <c r="V84" s="92">
        <v>205.4210200354203</v>
      </c>
      <c r="W84" s="93">
        <v>205.4210200354203</v>
      </c>
      <c r="X84" s="91">
        <f t="shared" si="6"/>
        <v>1.5</v>
      </c>
      <c r="Y84" s="91">
        <f t="shared" si="7"/>
        <v>1.5</v>
      </c>
      <c r="Z84" s="92">
        <f t="shared" si="4"/>
        <v>212.32121733903918</v>
      </c>
      <c r="AA84" s="93">
        <f t="shared" si="5"/>
        <v>212.32121733903918</v>
      </c>
      <c r="AB84" s="569"/>
    </row>
    <row r="85" spans="1:28">
      <c r="A85" s="272"/>
      <c r="B85" s="273">
        <v>2065</v>
      </c>
      <c r="C85" s="274"/>
      <c r="D85" s="94">
        <v>357.03328375808832</v>
      </c>
      <c r="E85" s="90" t="s">
        <v>16511</v>
      </c>
      <c r="F85" s="91">
        <v>1.6081199060166398</v>
      </c>
      <c r="G85" s="89">
        <v>375.03784065837817</v>
      </c>
      <c r="H85" s="90" t="s">
        <v>16511</v>
      </c>
      <c r="I85" s="91">
        <v>0.2481910809700727</v>
      </c>
      <c r="J85" s="89">
        <v>139.70938337273114</v>
      </c>
      <c r="K85" s="90" t="s">
        <v>16511</v>
      </c>
      <c r="L85" s="91">
        <v>0.24819108097004286</v>
      </c>
      <c r="M85" s="89">
        <v>142.32666827831409</v>
      </c>
      <c r="N85" s="90" t="s">
        <v>16511</v>
      </c>
      <c r="O85" s="91">
        <v>1.3565619592558642</v>
      </c>
      <c r="P85" s="89">
        <v>268.44141145324068</v>
      </c>
      <c r="Q85" s="561" t="s">
        <v>16511</v>
      </c>
      <c r="R85" s="562">
        <v>1.3565619592558864</v>
      </c>
      <c r="S85" s="563">
        <v>240.04333622877976</v>
      </c>
      <c r="T85" s="91">
        <v>1.3565619592558642</v>
      </c>
      <c r="U85" s="91">
        <v>1.3565619592558642</v>
      </c>
      <c r="V85" s="92">
        <v>208.20768344953618</v>
      </c>
      <c r="W85" s="93">
        <v>208.20768344953618</v>
      </c>
      <c r="X85" s="91">
        <f t="shared" si="6"/>
        <v>1.5</v>
      </c>
      <c r="Y85" s="91">
        <f t="shared" si="7"/>
        <v>1.5</v>
      </c>
      <c r="Z85" s="92">
        <f t="shared" si="4"/>
        <v>215.50603559912474</v>
      </c>
      <c r="AA85" s="93">
        <f t="shared" si="5"/>
        <v>215.50603559912474</v>
      </c>
      <c r="AB85" s="569"/>
    </row>
    <row r="86" spans="1:28">
      <c r="A86" s="272"/>
      <c r="B86" s="273">
        <v>2066</v>
      </c>
      <c r="C86" s="274"/>
      <c r="D86" s="94">
        <v>365.24504928452438</v>
      </c>
      <c r="E86" s="90" t="s">
        <v>16511</v>
      </c>
      <c r="F86" s="91">
        <v>1.6167095199787269</v>
      </c>
      <c r="G86" s="89">
        <v>381.10111313182483</v>
      </c>
      <c r="H86" s="90" t="s">
        <v>16511</v>
      </c>
      <c r="I86" s="91">
        <v>0.24910651400882333</v>
      </c>
      <c r="J86" s="89">
        <v>140.05740854739418</v>
      </c>
      <c r="K86" s="90" t="s">
        <v>16511</v>
      </c>
      <c r="L86" s="91">
        <v>0.24910651400881648</v>
      </c>
      <c r="M86" s="89">
        <v>142.68121328016707</v>
      </c>
      <c r="N86" s="90" t="s">
        <v>16511</v>
      </c>
      <c r="O86" s="91">
        <v>1.3642046832395449</v>
      </c>
      <c r="P86" s="89">
        <v>272.1035017600401</v>
      </c>
      <c r="Q86" s="561" t="s">
        <v>16511</v>
      </c>
      <c r="R86" s="562">
        <v>1.3642046832395449</v>
      </c>
      <c r="S86" s="563">
        <v>243.31801866341723</v>
      </c>
      <c r="T86" s="91">
        <v>1.3642046832395449</v>
      </c>
      <c r="U86" s="91">
        <v>1.3642046832395449</v>
      </c>
      <c r="V86" s="92">
        <v>211.04806241801933</v>
      </c>
      <c r="W86" s="93">
        <v>211.04806241801933</v>
      </c>
      <c r="X86" s="91">
        <f t="shared" si="6"/>
        <v>1.5</v>
      </c>
      <c r="Y86" s="91">
        <f t="shared" si="7"/>
        <v>1.5</v>
      </c>
      <c r="Z86" s="92">
        <f t="shared" si="4"/>
        <v>218.73862613311158</v>
      </c>
      <c r="AA86" s="93">
        <f t="shared" si="5"/>
        <v>218.73862613311158</v>
      </c>
      <c r="AB86" s="569"/>
    </row>
    <row r="87" spans="1:28">
      <c r="A87" s="272"/>
      <c r="B87" s="273">
        <v>2067</v>
      </c>
      <c r="C87" s="274"/>
      <c r="D87" s="94">
        <v>373.64568541806841</v>
      </c>
      <c r="E87" s="90" t="s">
        <v>16511</v>
      </c>
      <c r="F87" s="91">
        <v>1.6420883354257683</v>
      </c>
      <c r="G87" s="89">
        <v>387.3591300567403</v>
      </c>
      <c r="H87" s="90" t="s">
        <v>16511</v>
      </c>
      <c r="I87" s="91">
        <v>0.24953500493531955</v>
      </c>
      <c r="J87" s="89">
        <v>140.4069008087252</v>
      </c>
      <c r="K87" s="90" t="s">
        <v>16511</v>
      </c>
      <c r="L87" s="91">
        <v>0.24953500493531955</v>
      </c>
      <c r="M87" s="89">
        <v>143.03725285276752</v>
      </c>
      <c r="N87" s="90" t="s">
        <v>16511</v>
      </c>
      <c r="O87" s="91">
        <v>1.3890870719967863</v>
      </c>
      <c r="P87" s="89">
        <v>275.88325632543933</v>
      </c>
      <c r="Q87" s="561" t="s">
        <v>16511</v>
      </c>
      <c r="R87" s="562">
        <v>1.3890870719967863</v>
      </c>
      <c r="S87" s="563">
        <v>246.6979178045095</v>
      </c>
      <c r="T87" s="91">
        <v>1.3890870719967863</v>
      </c>
      <c r="U87" s="91">
        <v>1.3890870719967863</v>
      </c>
      <c r="V87" s="92">
        <v>213.97970376876773</v>
      </c>
      <c r="W87" s="93">
        <v>213.97970376876773</v>
      </c>
      <c r="X87" s="91">
        <f t="shared" si="6"/>
        <v>1.5</v>
      </c>
      <c r="Y87" s="91">
        <f t="shared" si="7"/>
        <v>1.5</v>
      </c>
      <c r="Z87" s="92">
        <f t="shared" si="4"/>
        <v>222.01970552510824</v>
      </c>
      <c r="AA87" s="93">
        <f t="shared" si="5"/>
        <v>222.01970552510824</v>
      </c>
      <c r="AB87" s="569"/>
    </row>
    <row r="88" spans="1:28">
      <c r="A88" s="272"/>
      <c r="B88" s="273">
        <v>2068</v>
      </c>
      <c r="C88" s="274"/>
      <c r="D88" s="94">
        <v>382.23953618268399</v>
      </c>
      <c r="E88" s="90" t="s">
        <v>16511</v>
      </c>
      <c r="F88" s="91">
        <v>1.6982253767489794</v>
      </c>
      <c r="G88" s="89">
        <v>393.93736110251797</v>
      </c>
      <c r="H88" s="90" t="s">
        <v>16511</v>
      </c>
      <c r="I88" s="91">
        <v>0.2493838896095113</v>
      </c>
      <c r="J88" s="89">
        <v>140.75705299924215</v>
      </c>
      <c r="K88" s="90" t="s">
        <v>16511</v>
      </c>
      <c r="L88" s="91">
        <v>0.24938388960952582</v>
      </c>
      <c r="M88" s="89">
        <v>143.39396471752238</v>
      </c>
      <c r="N88" s="90" t="s">
        <v>16511</v>
      </c>
      <c r="O88" s="91">
        <v>1.4452372981512474</v>
      </c>
      <c r="P88" s="89">
        <v>279.87042404520878</v>
      </c>
      <c r="Q88" s="561" t="s">
        <v>16511</v>
      </c>
      <c r="R88" s="562">
        <v>1.4452372981512251</v>
      </c>
      <c r="S88" s="563">
        <v>250.26328812638272</v>
      </c>
      <c r="T88" s="91">
        <v>1.4452372981512474</v>
      </c>
      <c r="U88" s="91">
        <v>1.4452372981512474</v>
      </c>
      <c r="V88" s="92">
        <v>217.07221825810751</v>
      </c>
      <c r="W88" s="93">
        <v>217.07221825810751</v>
      </c>
      <c r="X88" s="91">
        <f t="shared" si="6"/>
        <v>1.5</v>
      </c>
      <c r="Y88" s="91">
        <f t="shared" si="7"/>
        <v>1.5</v>
      </c>
      <c r="Z88" s="92">
        <f t="shared" ref="Z88:Z120" si="8">Z87*(1+(X88/100))</f>
        <v>225.35000110798484</v>
      </c>
      <c r="AA88" s="93">
        <f t="shared" ref="AA88:AA120" si="9">AA87*(1+(Y88/100))</f>
        <v>225.35000110798484</v>
      </c>
      <c r="AB88" s="569"/>
    </row>
    <row r="89" spans="1:28">
      <c r="A89" s="272"/>
      <c r="B89" s="273">
        <v>2069</v>
      </c>
      <c r="C89" s="274"/>
      <c r="D89" s="94">
        <v>391.0310455148857</v>
      </c>
      <c r="E89" s="90" t="s">
        <v>16511</v>
      </c>
      <c r="F89" s="91">
        <v>1.7459147367757453</v>
      </c>
      <c r="G89" s="89">
        <v>400.81517154367231</v>
      </c>
      <c r="H89" s="90" t="s">
        <v>16511</v>
      </c>
      <c r="I89" s="91">
        <v>0.24846448781634667</v>
      </c>
      <c r="J89" s="89">
        <v>141.1067842900421</v>
      </c>
      <c r="K89" s="90" t="s">
        <v>16511</v>
      </c>
      <c r="L89" s="91">
        <v>0.24846448781633748</v>
      </c>
      <c r="M89" s="89">
        <v>143.75024779751732</v>
      </c>
      <c r="N89" s="90" t="s">
        <v>16511</v>
      </c>
      <c r="O89" s="91">
        <v>1.4937388384052452</v>
      </c>
      <c r="P89" s="89">
        <v>284.05095726638154</v>
      </c>
      <c r="Q89" s="561" t="s">
        <v>16511</v>
      </c>
      <c r="R89" s="562">
        <v>1.4937388384052452</v>
      </c>
      <c r="S89" s="563">
        <v>254.00156805939653</v>
      </c>
      <c r="T89" s="91">
        <v>1.4937388384052452</v>
      </c>
      <c r="U89" s="91">
        <v>1.4937388384052452</v>
      </c>
      <c r="V89" s="92">
        <v>220.31471028961667</v>
      </c>
      <c r="W89" s="93">
        <v>220.31471028961667</v>
      </c>
      <c r="X89" s="91">
        <f t="shared" si="6"/>
        <v>1.5</v>
      </c>
      <c r="Y89" s="91">
        <f t="shared" si="7"/>
        <v>1.5</v>
      </c>
      <c r="Z89" s="92">
        <f t="shared" si="8"/>
        <v>228.73025112460459</v>
      </c>
      <c r="AA89" s="93">
        <f t="shared" si="9"/>
        <v>228.73025112460459</v>
      </c>
      <c r="AB89" s="569"/>
    </row>
    <row r="90" spans="1:28">
      <c r="A90" s="272"/>
      <c r="B90" s="273">
        <v>2070</v>
      </c>
      <c r="C90" s="274"/>
      <c r="D90" s="94">
        <v>400.02475956172799</v>
      </c>
      <c r="E90" s="90" t="s">
        <v>16511</v>
      </c>
      <c r="F90" s="91">
        <v>1.7985953964929848</v>
      </c>
      <c r="G90" s="89">
        <v>408.02421476750226</v>
      </c>
      <c r="H90" s="90" t="s">
        <v>16511</v>
      </c>
      <c r="I90" s="91">
        <v>0.24677828457644324</v>
      </c>
      <c r="J90" s="89">
        <v>141.45500519173405</v>
      </c>
      <c r="K90" s="90" t="s">
        <v>16511</v>
      </c>
      <c r="L90" s="91">
        <v>0.2467782845764562</v>
      </c>
      <c r="M90" s="89">
        <v>144.10499219310643</v>
      </c>
      <c r="N90" s="90" t="s">
        <v>16511</v>
      </c>
      <c r="O90" s="91">
        <v>1.5479969914956371</v>
      </c>
      <c r="P90" s="89">
        <v>288.44805753917967</v>
      </c>
      <c r="Q90" s="561" t="s">
        <v>16511</v>
      </c>
      <c r="R90" s="562">
        <v>1.5479969914956371</v>
      </c>
      <c r="S90" s="563">
        <v>257.93350469130769</v>
      </c>
      <c r="T90" s="91">
        <v>1.5479969914956371</v>
      </c>
      <c r="U90" s="91">
        <v>1.5479969914956371</v>
      </c>
      <c r="V90" s="92">
        <v>223.72517537672226</v>
      </c>
      <c r="W90" s="93">
        <v>223.72517537672226</v>
      </c>
      <c r="X90" s="91">
        <f t="shared" si="6"/>
        <v>1.5</v>
      </c>
      <c r="Y90" s="91">
        <f t="shared" si="7"/>
        <v>1.5</v>
      </c>
      <c r="Z90" s="92">
        <f t="shared" si="8"/>
        <v>232.16120489147363</v>
      </c>
      <c r="AA90" s="93">
        <f t="shared" si="9"/>
        <v>232.16120489147363</v>
      </c>
      <c r="AB90" s="569"/>
    </row>
    <row r="91" spans="1:28">
      <c r="A91" s="272"/>
      <c r="B91" s="273">
        <v>2071</v>
      </c>
      <c r="C91" s="274"/>
      <c r="D91" s="94">
        <v>409.22532903164768</v>
      </c>
      <c r="E91" s="90" t="s">
        <v>16511</v>
      </c>
      <c r="F91" s="91">
        <v>1.8170832236706929</v>
      </c>
      <c r="G91" s="89">
        <v>415.43835432255662</v>
      </c>
      <c r="H91" s="90" t="s">
        <v>16511</v>
      </c>
      <c r="I91" s="91">
        <v>0.2441381407510379</v>
      </c>
      <c r="J91" s="89">
        <v>141.80035081140844</v>
      </c>
      <c r="K91" s="90" t="s">
        <v>16511</v>
      </c>
      <c r="L91" s="91">
        <v>0.24413814075100088</v>
      </c>
      <c r="M91" s="89">
        <v>144.45680744177605</v>
      </c>
      <c r="N91" s="90" t="s">
        <v>16511</v>
      </c>
      <c r="O91" s="91">
        <v>1.5691142764987509</v>
      </c>
      <c r="P91" s="89">
        <v>292.97413719031027</v>
      </c>
      <c r="Q91" s="561" t="s">
        <v>16511</v>
      </c>
      <c r="R91" s="562">
        <v>1.5691142764987953</v>
      </c>
      <c r="S91" s="563">
        <v>261.98077613729265</v>
      </c>
      <c r="T91" s="91">
        <v>1.5691142764987509</v>
      </c>
      <c r="U91" s="91">
        <v>1.5691142764987509</v>
      </c>
      <c r="V91" s="92">
        <v>227.23567904368028</v>
      </c>
      <c r="W91" s="93">
        <v>227.23567904368028</v>
      </c>
      <c r="X91" s="91">
        <f t="shared" si="6"/>
        <v>1.5</v>
      </c>
      <c r="Y91" s="91">
        <f t="shared" si="7"/>
        <v>1.5</v>
      </c>
      <c r="Z91" s="92">
        <f t="shared" si="8"/>
        <v>235.64362296484572</v>
      </c>
      <c r="AA91" s="93">
        <f t="shared" si="9"/>
        <v>235.64362296484572</v>
      </c>
      <c r="AB91" s="569"/>
    </row>
    <row r="92" spans="1:28">
      <c r="A92" s="272"/>
      <c r="B92" s="273">
        <v>2072</v>
      </c>
      <c r="C92" s="274"/>
      <c r="D92" s="94">
        <v>418.6375115993755</v>
      </c>
      <c r="E92" s="90" t="s">
        <v>16511</v>
      </c>
      <c r="F92" s="91">
        <v>1.8073904956928288</v>
      </c>
      <c r="G92" s="89">
        <v>422.94694765404523</v>
      </c>
      <c r="H92" s="90" t="s">
        <v>16511</v>
      </c>
      <c r="I92" s="91">
        <v>0.24046414530802807</v>
      </c>
      <c r="J92" s="89">
        <v>142.14132981303086</v>
      </c>
      <c r="K92" s="90" t="s">
        <v>16511</v>
      </c>
      <c r="L92" s="91">
        <v>0.24046414530805019</v>
      </c>
      <c r="M92" s="89">
        <v>144.80417426913021</v>
      </c>
      <c r="N92" s="90" t="s">
        <v>16511</v>
      </c>
      <c r="O92" s="91">
        <v>1.5631674930329575</v>
      </c>
      <c r="P92" s="89">
        <v>297.553813665863</v>
      </c>
      <c r="Q92" s="561" t="s">
        <v>16511</v>
      </c>
      <c r="R92" s="562">
        <v>1.5631674930329131</v>
      </c>
      <c r="S92" s="563">
        <v>266.0759744678661</v>
      </c>
      <c r="T92" s="91">
        <v>1.5631674930329575</v>
      </c>
      <c r="U92" s="91">
        <v>1.5631674930329575</v>
      </c>
      <c r="V92" s="92">
        <v>230.7877533110638</v>
      </c>
      <c r="W92" s="93">
        <v>230.7877533110638</v>
      </c>
      <c r="X92" s="91">
        <f t="shared" si="6"/>
        <v>1.5</v>
      </c>
      <c r="Y92" s="91">
        <f t="shared" si="7"/>
        <v>1.5</v>
      </c>
      <c r="Z92" s="92">
        <f t="shared" si="8"/>
        <v>239.17827730931839</v>
      </c>
      <c r="AA92" s="93">
        <f t="shared" si="9"/>
        <v>239.17827730931839</v>
      </c>
      <c r="AB92" s="569"/>
    </row>
    <row r="93" spans="1:28">
      <c r="A93" s="272"/>
      <c r="B93" s="273">
        <v>2073</v>
      </c>
      <c r="C93" s="274"/>
      <c r="D93" s="94">
        <v>428.26617436616107</v>
      </c>
      <c r="E93" s="90" t="s">
        <v>16511</v>
      </c>
      <c r="F93" s="91">
        <v>1.7986460104888948</v>
      </c>
      <c r="G93" s="89">
        <v>430.5542660545093</v>
      </c>
      <c r="H93" s="90" t="s">
        <v>16511</v>
      </c>
      <c r="I93" s="91">
        <v>0.23584163594660978</v>
      </c>
      <c r="J93" s="89">
        <v>142.47655825061818</v>
      </c>
      <c r="K93" s="90" t="s">
        <v>16511</v>
      </c>
      <c r="L93" s="91">
        <v>0.23584163594659011</v>
      </c>
      <c r="M93" s="89">
        <v>145.14568280264547</v>
      </c>
      <c r="N93" s="90" t="s">
        <v>16511</v>
      </c>
      <c r="O93" s="91">
        <v>1.559127303203911</v>
      </c>
      <c r="P93" s="89">
        <v>302.19305641645195</v>
      </c>
      <c r="Q93" s="561" t="s">
        <v>16511</v>
      </c>
      <c r="R93" s="562">
        <v>1.5591273032039332</v>
      </c>
      <c r="S93" s="563">
        <v>270.22443763306057</v>
      </c>
      <c r="T93" s="91">
        <v>1.559127303203911</v>
      </c>
      <c r="U93" s="91">
        <v>1.559127303203911</v>
      </c>
      <c r="V93" s="92">
        <v>234.38602818538749</v>
      </c>
      <c r="W93" s="93">
        <v>234.38602818538749</v>
      </c>
      <c r="X93" s="91">
        <f t="shared" si="6"/>
        <v>1.5</v>
      </c>
      <c r="Y93" s="91">
        <f t="shared" si="7"/>
        <v>1.5</v>
      </c>
      <c r="Z93" s="92">
        <f t="shared" si="8"/>
        <v>242.76595146895815</v>
      </c>
      <c r="AA93" s="93">
        <f t="shared" si="9"/>
        <v>242.76595146895815</v>
      </c>
      <c r="AB93" s="569"/>
    </row>
    <row r="94" spans="1:28">
      <c r="A94" s="272"/>
      <c r="B94" s="273">
        <v>2074</v>
      </c>
      <c r="C94" s="274"/>
      <c r="D94" s="94">
        <v>438.11629637658268</v>
      </c>
      <c r="E94" s="90" t="s">
        <v>16511</v>
      </c>
      <c r="F94" s="91">
        <v>1.5047064814031952</v>
      </c>
      <c r="G94" s="89">
        <v>437.03284400178944</v>
      </c>
      <c r="H94" s="90" t="s">
        <v>16511</v>
      </c>
      <c r="I94" s="91">
        <v>0.23027558729986652</v>
      </c>
      <c r="J94" s="89">
        <v>142.80464698189445</v>
      </c>
      <c r="K94" s="90" t="s">
        <v>16511</v>
      </c>
      <c r="L94" s="91">
        <v>0.23027558729986675</v>
      </c>
      <c r="M94" s="89">
        <v>145.47991787615967</v>
      </c>
      <c r="N94" s="90" t="s">
        <v>16511</v>
      </c>
      <c r="O94" s="91">
        <v>1.2715029332562189</v>
      </c>
      <c r="P94" s="89">
        <v>306.03544999288374</v>
      </c>
      <c r="Q94" s="561" t="s">
        <v>16511</v>
      </c>
      <c r="R94" s="562">
        <v>1.2715029332562189</v>
      </c>
      <c r="S94" s="563">
        <v>273.66034928394004</v>
      </c>
      <c r="T94" s="91">
        <v>1.2715029332562189</v>
      </c>
      <c r="U94" s="91">
        <v>1.2715029332562189</v>
      </c>
      <c r="V94" s="92">
        <v>237.36625340890743</v>
      </c>
      <c r="W94" s="93">
        <v>237.36625340890743</v>
      </c>
      <c r="X94" s="91">
        <f t="shared" si="6"/>
        <v>1.5</v>
      </c>
      <c r="Y94" s="91">
        <f t="shared" si="7"/>
        <v>1.5</v>
      </c>
      <c r="Z94" s="92">
        <f t="shared" si="8"/>
        <v>246.40744074099248</v>
      </c>
      <c r="AA94" s="93">
        <f t="shared" si="9"/>
        <v>246.40744074099248</v>
      </c>
      <c r="AB94" s="569"/>
    </row>
    <row r="95" spans="1:28">
      <c r="A95" s="272"/>
      <c r="B95" s="273">
        <v>2075</v>
      </c>
      <c r="C95" s="274"/>
      <c r="D95" s="94">
        <v>448.19297119324409</v>
      </c>
      <c r="E95" s="90" t="s">
        <v>16511</v>
      </c>
      <c r="F95" s="91">
        <v>1.4793642290768849</v>
      </c>
      <c r="G95" s="89">
        <v>443.49815156526927</v>
      </c>
      <c r="H95" s="90" t="s">
        <v>16511</v>
      </c>
      <c r="I95" s="91">
        <v>0.22395972426777772</v>
      </c>
      <c r="J95" s="89">
        <v>143.12447187551666</v>
      </c>
      <c r="K95" s="90" t="s">
        <v>16511</v>
      </c>
      <c r="L95" s="91">
        <v>0.2239597242677917</v>
      </c>
      <c r="M95" s="89">
        <v>145.80573429910012</v>
      </c>
      <c r="N95" s="90" t="s">
        <v>16511</v>
      </c>
      <c r="O95" s="91">
        <v>1.2525991871234377</v>
      </c>
      <c r="P95" s="89">
        <v>309.86884755180415</v>
      </c>
      <c r="Q95" s="561" t="s">
        <v>16511</v>
      </c>
      <c r="R95" s="562">
        <v>1.2525991871234377</v>
      </c>
      <c r="S95" s="563">
        <v>277.08821659454981</v>
      </c>
      <c r="T95" s="91">
        <v>1.2525991871234377</v>
      </c>
      <c r="U95" s="91">
        <v>1.2525991871234377</v>
      </c>
      <c r="V95" s="92">
        <v>240.33950116961276</v>
      </c>
      <c r="W95" s="93">
        <v>240.33950116961276</v>
      </c>
      <c r="X95" s="91">
        <f t="shared" si="6"/>
        <v>1.5</v>
      </c>
      <c r="Y95" s="91">
        <f t="shared" si="7"/>
        <v>1.5</v>
      </c>
      <c r="Z95" s="92">
        <f t="shared" si="8"/>
        <v>250.10355235210736</v>
      </c>
      <c r="AA95" s="93">
        <f t="shared" si="9"/>
        <v>250.10355235210736</v>
      </c>
      <c r="AB95" s="569"/>
    </row>
    <row r="96" spans="1:28">
      <c r="A96" s="272"/>
      <c r="B96" s="273">
        <v>2076</v>
      </c>
      <c r="C96" s="274"/>
      <c r="D96" s="94">
        <v>458.5014095306887</v>
      </c>
      <c r="E96" s="90" t="s">
        <v>16511</v>
      </c>
      <c r="F96" s="91">
        <v>1.4243354968018762</v>
      </c>
      <c r="G96" s="89">
        <v>449.81505316567359</v>
      </c>
      <c r="H96" s="90" t="s">
        <v>16511</v>
      </c>
      <c r="I96" s="91">
        <v>0.21690843308637858</v>
      </c>
      <c r="J96" s="89">
        <v>143.43492092482501</v>
      </c>
      <c r="K96" s="90" t="s">
        <v>16511</v>
      </c>
      <c r="L96" s="91">
        <v>0.21690843308637572</v>
      </c>
      <c r="M96" s="89">
        <v>146.12199923271839</v>
      </c>
      <c r="N96" s="90" t="s">
        <v>16511</v>
      </c>
      <c r="O96" s="91">
        <v>1.2048137211513321</v>
      </c>
      <c r="P96" s="89">
        <v>313.60218994468181</v>
      </c>
      <c r="Q96" s="561" t="s">
        <v>16511</v>
      </c>
      <c r="R96" s="562">
        <v>1.2048137211513321</v>
      </c>
      <c r="S96" s="563">
        <v>280.42661344777446</v>
      </c>
      <c r="T96" s="91">
        <v>1.2048137211513321</v>
      </c>
      <c r="U96" s="91">
        <v>1.2048137211513321</v>
      </c>
      <c r="V96" s="92">
        <v>243.23514445705092</v>
      </c>
      <c r="W96" s="93">
        <v>243.23514445705092</v>
      </c>
      <c r="X96" s="91">
        <f t="shared" si="6"/>
        <v>1.5</v>
      </c>
      <c r="Y96" s="91">
        <f t="shared" si="7"/>
        <v>1.5</v>
      </c>
      <c r="Z96" s="92">
        <f t="shared" si="8"/>
        <v>253.85510563738893</v>
      </c>
      <c r="AA96" s="93">
        <f t="shared" si="9"/>
        <v>253.85510563738893</v>
      </c>
      <c r="AB96" s="569"/>
    </row>
    <row r="97" spans="1:28">
      <c r="A97" s="272"/>
      <c r="B97" s="273">
        <v>2077</v>
      </c>
      <c r="C97" s="274"/>
      <c r="D97" s="94">
        <v>469.04694194989452</v>
      </c>
      <c r="E97" s="90" t="s">
        <v>16511</v>
      </c>
      <c r="F97" s="91">
        <v>1.4385376943679473</v>
      </c>
      <c r="G97" s="89">
        <v>456.28581226040302</v>
      </c>
      <c r="H97" s="90" t="s">
        <v>16511</v>
      </c>
      <c r="I97" s="91">
        <v>0.20940236495485359</v>
      </c>
      <c r="J97" s="89">
        <v>143.73527704141273</v>
      </c>
      <c r="K97" s="90" t="s">
        <v>16511</v>
      </c>
      <c r="L97" s="91">
        <v>0.20940236495482889</v>
      </c>
      <c r="M97" s="89">
        <v>146.427982154831</v>
      </c>
      <c r="N97" s="90" t="s">
        <v>16511</v>
      </c>
      <c r="O97" s="91">
        <v>1.2265668693808518</v>
      </c>
      <c r="P97" s="89">
        <v>317.44873050819604</v>
      </c>
      <c r="Q97" s="561" t="s">
        <v>16511</v>
      </c>
      <c r="R97" s="562">
        <v>1.2265668693808962</v>
      </c>
      <c r="S97" s="563">
        <v>283.86623338125167</v>
      </c>
      <c r="T97" s="91">
        <v>1.2265668693808518</v>
      </c>
      <c r="U97" s="91">
        <v>1.2265668693808518</v>
      </c>
      <c r="V97" s="92">
        <v>246.21858615365176</v>
      </c>
      <c r="W97" s="93">
        <v>246.21858615365176</v>
      </c>
      <c r="X97" s="91">
        <f t="shared" si="6"/>
        <v>1.5</v>
      </c>
      <c r="Y97" s="91">
        <f t="shared" si="7"/>
        <v>1.5</v>
      </c>
      <c r="Z97" s="92">
        <f t="shared" si="8"/>
        <v>257.66293222194975</v>
      </c>
      <c r="AA97" s="93">
        <f t="shared" si="9"/>
        <v>257.66293222194975</v>
      </c>
      <c r="AB97" s="569"/>
    </row>
    <row r="98" spans="1:28">
      <c r="A98" s="272"/>
      <c r="B98" s="273">
        <v>2078</v>
      </c>
      <c r="C98" s="274"/>
      <c r="D98" s="94">
        <v>479.83502161474212</v>
      </c>
      <c r="E98" s="90" t="s">
        <v>16511</v>
      </c>
      <c r="F98" s="91">
        <v>1.4314672291193986</v>
      </c>
      <c r="G98" s="89">
        <v>462.81739413403193</v>
      </c>
      <c r="H98" s="90" t="s">
        <v>16511</v>
      </c>
      <c r="I98" s="91">
        <v>0.20154884306383369</v>
      </c>
      <c r="J98" s="89">
        <v>144.02497382936428</v>
      </c>
      <c r="K98" s="90" t="s">
        <v>16511</v>
      </c>
      <c r="L98" s="91">
        <v>0.20154884306383333</v>
      </c>
      <c r="M98" s="89">
        <v>146.72310605878579</v>
      </c>
      <c r="N98" s="90" t="s">
        <v>16511</v>
      </c>
      <c r="O98" s="91">
        <v>1.2274444858949796</v>
      </c>
      <c r="P98" s="89">
        <v>321.34523744636249</v>
      </c>
      <c r="Q98" s="561" t="s">
        <v>16511</v>
      </c>
      <c r="R98" s="562">
        <v>1.2274444858949796</v>
      </c>
      <c r="S98" s="563">
        <v>287.35053381020765</v>
      </c>
      <c r="T98" s="91">
        <v>1.2274444858949796</v>
      </c>
      <c r="U98" s="91">
        <v>1.2274444858949796</v>
      </c>
      <c r="V98" s="92">
        <v>249.24078261264333</v>
      </c>
      <c r="W98" s="93">
        <v>249.24078261264333</v>
      </c>
      <c r="X98" s="91">
        <f t="shared" si="6"/>
        <v>1.5</v>
      </c>
      <c r="Y98" s="91">
        <f t="shared" si="7"/>
        <v>1.5</v>
      </c>
      <c r="Z98" s="92">
        <f t="shared" si="8"/>
        <v>261.52787620527897</v>
      </c>
      <c r="AA98" s="93">
        <f t="shared" si="9"/>
        <v>261.52787620527897</v>
      </c>
      <c r="AB98" s="569"/>
    </row>
    <row r="99" spans="1:28">
      <c r="A99" s="272"/>
      <c r="B99" s="273">
        <v>2079</v>
      </c>
      <c r="C99" s="274"/>
      <c r="D99" s="94">
        <v>490.87122711188107</v>
      </c>
      <c r="E99" s="90" t="s">
        <v>16511</v>
      </c>
      <c r="F99" s="91">
        <v>1.4071035287854583</v>
      </c>
      <c r="G99" s="89">
        <v>469.32971401872476</v>
      </c>
      <c r="H99" s="90" t="s">
        <v>16511</v>
      </c>
      <c r="I99" s="91">
        <v>0.1935632198781958</v>
      </c>
      <c r="J99" s="89">
        <v>144.30375320613715</v>
      </c>
      <c r="K99" s="90" t="s">
        <v>16511</v>
      </c>
      <c r="L99" s="91">
        <v>0.19356321987819947</v>
      </c>
      <c r="M99" s="89">
        <v>147.00710802717848</v>
      </c>
      <c r="N99" s="90" t="s">
        <v>16511</v>
      </c>
      <c r="O99" s="91">
        <v>1.2111958791645172</v>
      </c>
      <c r="P99" s="89">
        <v>325.23735772020427</v>
      </c>
      <c r="Q99" s="561" t="s">
        <v>16511</v>
      </c>
      <c r="R99" s="562">
        <v>1.2111958791645172</v>
      </c>
      <c r="S99" s="563">
        <v>290.83091163447415</v>
      </c>
      <c r="T99" s="91">
        <v>1.2111958791645172</v>
      </c>
      <c r="U99" s="91">
        <v>1.2111958791645172</v>
      </c>
      <c r="V99" s="92">
        <v>252.25957670084506</v>
      </c>
      <c r="W99" s="93">
        <v>252.25957670084506</v>
      </c>
      <c r="X99" s="91">
        <f t="shared" si="6"/>
        <v>1.5</v>
      </c>
      <c r="Y99" s="91">
        <f t="shared" si="7"/>
        <v>1.5</v>
      </c>
      <c r="Z99" s="92">
        <f t="shared" si="8"/>
        <v>265.45079434835816</v>
      </c>
      <c r="AA99" s="93">
        <f t="shared" si="9"/>
        <v>265.45079434835816</v>
      </c>
      <c r="AB99" s="569"/>
    </row>
    <row r="100" spans="1:28">
      <c r="A100" s="272"/>
      <c r="B100" s="273">
        <v>2080</v>
      </c>
      <c r="C100" s="274"/>
      <c r="D100" s="94">
        <v>502.16126533545429</v>
      </c>
      <c r="E100" s="90" t="s">
        <v>16511</v>
      </c>
      <c r="F100" s="91">
        <v>1.4131536353450214</v>
      </c>
      <c r="G100" s="89">
        <v>475.96206393413479</v>
      </c>
      <c r="H100" s="90" t="s">
        <v>16511</v>
      </c>
      <c r="I100" s="91">
        <v>0.185576887529178</v>
      </c>
      <c r="J100" s="89">
        <v>144.57154761992487</v>
      </c>
      <c r="K100" s="90" t="s">
        <v>16511</v>
      </c>
      <c r="L100" s="91">
        <v>0.18557688752915052</v>
      </c>
      <c r="M100" s="89">
        <v>147.27991924270194</v>
      </c>
      <c r="N100" s="90" t="s">
        <v>16511</v>
      </c>
      <c r="O100" s="91">
        <v>1.2253028688889556</v>
      </c>
      <c r="P100" s="89">
        <v>329.22250039504854</v>
      </c>
      <c r="Q100" s="561" t="s">
        <v>16511</v>
      </c>
      <c r="R100" s="562">
        <v>1.2253028688889778</v>
      </c>
      <c r="S100" s="563">
        <v>294.39447113834734</v>
      </c>
      <c r="T100" s="91">
        <v>1.2253028688889556</v>
      </c>
      <c r="U100" s="91">
        <v>1.2253028688889556</v>
      </c>
      <c r="V100" s="92">
        <v>255.35052053120765</v>
      </c>
      <c r="W100" s="93">
        <v>255.35052053120765</v>
      </c>
      <c r="X100" s="91">
        <f t="shared" si="6"/>
        <v>1.5</v>
      </c>
      <c r="Y100" s="91">
        <f t="shared" si="7"/>
        <v>1.5</v>
      </c>
      <c r="Z100" s="92">
        <f t="shared" si="8"/>
        <v>269.43255626358348</v>
      </c>
      <c r="AA100" s="93">
        <f t="shared" si="9"/>
        <v>269.43255626358348</v>
      </c>
      <c r="AB100" s="569"/>
    </row>
    <row r="101" spans="1:28">
      <c r="A101" s="272"/>
      <c r="B101" s="273">
        <v>2081</v>
      </c>
      <c r="C101" s="274"/>
      <c r="D101" s="94">
        <v>513.71097443816961</v>
      </c>
      <c r="E101" s="90" t="s">
        <v>16511</v>
      </c>
      <c r="F101" s="91">
        <v>1.453467388139118</v>
      </c>
      <c r="G101" s="89">
        <v>482.88001731333128</v>
      </c>
      <c r="H101" s="90" t="s">
        <v>16511</v>
      </c>
      <c r="I101" s="91">
        <v>0.17790801391419142</v>
      </c>
      <c r="J101" s="89">
        <v>144.82875198898049</v>
      </c>
      <c r="K101" s="90" t="s">
        <v>16511</v>
      </c>
      <c r="L101" s="91">
        <v>0.17790801391422476</v>
      </c>
      <c r="M101" s="89">
        <v>147.5419420219211</v>
      </c>
      <c r="N101" s="90" t="s">
        <v>16511</v>
      </c>
      <c r="O101" s="91">
        <v>1.2732940820123329</v>
      </c>
      <c r="P101" s="89">
        <v>333.4144710092317</v>
      </c>
      <c r="Q101" s="561" t="s">
        <v>16511</v>
      </c>
      <c r="R101" s="562">
        <v>1.2732940820123106</v>
      </c>
      <c r="S101" s="563">
        <v>298.14297851712337</v>
      </c>
      <c r="T101" s="91">
        <v>1.2732940820123329</v>
      </c>
      <c r="U101" s="91">
        <v>1.2732940820123329</v>
      </c>
      <c r="V101" s="92">
        <v>258.60188359751919</v>
      </c>
      <c r="W101" s="93">
        <v>258.60188359751919</v>
      </c>
      <c r="X101" s="91">
        <f t="shared" si="6"/>
        <v>1.5</v>
      </c>
      <c r="Y101" s="91">
        <f t="shared" si="7"/>
        <v>1.5</v>
      </c>
      <c r="Z101" s="92">
        <f t="shared" si="8"/>
        <v>273.47404460753722</v>
      </c>
      <c r="AA101" s="93">
        <f t="shared" si="9"/>
        <v>273.47404460753722</v>
      </c>
      <c r="AB101" s="569"/>
    </row>
    <row r="102" spans="1:28">
      <c r="A102" s="272"/>
      <c r="B102" s="273">
        <v>2082</v>
      </c>
      <c r="C102" s="274"/>
      <c r="D102" s="94">
        <v>525.52632685024753</v>
      </c>
      <c r="E102" s="90" t="s">
        <v>16511</v>
      </c>
      <c r="F102" s="91">
        <v>1.4888212500570042</v>
      </c>
      <c r="G102" s="89">
        <v>490.06923762337107</v>
      </c>
      <c r="H102" s="90" t="s">
        <v>16511</v>
      </c>
      <c r="I102" s="91">
        <v>0.17048445810818691</v>
      </c>
      <c r="J102" s="89">
        <v>145.07566250199375</v>
      </c>
      <c r="K102" s="90" t="s">
        <v>16511</v>
      </c>
      <c r="L102" s="91">
        <v>0.17048445810817547</v>
      </c>
      <c r="M102" s="89">
        <v>147.79347810225946</v>
      </c>
      <c r="N102" s="90" t="s">
        <v>16511</v>
      </c>
      <c r="O102" s="91">
        <v>1.3160930578309582</v>
      </c>
      <c r="P102" s="89">
        <v>337.80251571598797</v>
      </c>
      <c r="Q102" s="561" t="s">
        <v>16511</v>
      </c>
      <c r="R102" s="562">
        <v>1.3160930578309804</v>
      </c>
      <c r="S102" s="563">
        <v>302.06681755979776</v>
      </c>
      <c r="T102" s="91">
        <v>1.3160930578309582</v>
      </c>
      <c r="U102" s="91">
        <v>1.3160930578309582</v>
      </c>
      <c r="V102" s="92">
        <v>262.00532503496623</v>
      </c>
      <c r="W102" s="93">
        <v>262.00532503496623</v>
      </c>
      <c r="X102" s="91">
        <f t="shared" si="6"/>
        <v>1.5</v>
      </c>
      <c r="Y102" s="91">
        <f t="shared" si="7"/>
        <v>1.5</v>
      </c>
      <c r="Z102" s="92">
        <f t="shared" si="8"/>
        <v>277.57615527665024</v>
      </c>
      <c r="AA102" s="93">
        <f t="shared" si="9"/>
        <v>277.57615527665024</v>
      </c>
      <c r="AB102" s="569"/>
    </row>
    <row r="103" spans="1:28">
      <c r="A103" s="272"/>
      <c r="B103" s="273">
        <v>2083</v>
      </c>
      <c r="C103" s="274"/>
      <c r="D103" s="94">
        <v>537.61343236780317</v>
      </c>
      <c r="E103" s="90" t="s">
        <v>16511</v>
      </c>
      <c r="F103" s="91">
        <v>1.4963277286794918</v>
      </c>
      <c r="G103" s="89">
        <v>497.40227951565771</v>
      </c>
      <c r="H103" s="90" t="s">
        <v>16511</v>
      </c>
      <c r="I103" s="91">
        <v>0.1635250266812763</v>
      </c>
      <c r="J103" s="89">
        <v>145.31289751780815</v>
      </c>
      <c r="K103" s="90" t="s">
        <v>16511</v>
      </c>
      <c r="L103" s="91">
        <v>0.16352502668129817</v>
      </c>
      <c r="M103" s="89">
        <v>148.03515742675938</v>
      </c>
      <c r="N103" s="90" t="s">
        <v>16511</v>
      </c>
      <c r="O103" s="91">
        <v>1.3306267941780137</v>
      </c>
      <c r="P103" s="89">
        <v>342.29740650151228</v>
      </c>
      <c r="Q103" s="561" t="s">
        <v>16511</v>
      </c>
      <c r="R103" s="562">
        <v>1.3306267941779915</v>
      </c>
      <c r="S103" s="563">
        <v>306.08619957056914</v>
      </c>
      <c r="T103" s="91">
        <v>1.3306267941780137</v>
      </c>
      <c r="U103" s="91">
        <v>1.3306267941780137</v>
      </c>
      <c r="V103" s="92">
        <v>265.4916380920547</v>
      </c>
      <c r="W103" s="93">
        <v>265.4916380920547</v>
      </c>
      <c r="X103" s="91">
        <f t="shared" si="6"/>
        <v>1.5</v>
      </c>
      <c r="Y103" s="91">
        <f t="shared" si="7"/>
        <v>1.5</v>
      </c>
      <c r="Z103" s="92">
        <f t="shared" si="8"/>
        <v>281.73979760579999</v>
      </c>
      <c r="AA103" s="93">
        <f t="shared" si="9"/>
        <v>281.73979760579999</v>
      </c>
      <c r="AB103" s="569"/>
    </row>
    <row r="104" spans="1:28">
      <c r="A104" s="272"/>
      <c r="B104" s="273">
        <v>2084</v>
      </c>
      <c r="C104" s="274"/>
      <c r="D104" s="94">
        <v>549.97854131226256</v>
      </c>
      <c r="E104" s="90" t="s">
        <v>16511</v>
      </c>
      <c r="F104" s="91">
        <v>1.4846536614892658</v>
      </c>
      <c r="G104" s="89">
        <v>504.78698067081791</v>
      </c>
      <c r="H104" s="90" t="s">
        <v>16511</v>
      </c>
      <c r="I104" s="91">
        <v>0.15715751608687989</v>
      </c>
      <c r="J104" s="89">
        <v>145.54126765810102</v>
      </c>
      <c r="K104" s="90" t="s">
        <v>16511</v>
      </c>
      <c r="L104" s="91">
        <v>0.15715751608686826</v>
      </c>
      <c r="M104" s="89">
        <v>148.26780580310657</v>
      </c>
      <c r="N104" s="90" t="s">
        <v>16511</v>
      </c>
      <c r="O104" s="91">
        <v>1.3254131590038076</v>
      </c>
      <c r="P104" s="89">
        <v>346.83426137021206</v>
      </c>
      <c r="Q104" s="561" t="s">
        <v>16511</v>
      </c>
      <c r="R104" s="562">
        <v>1.3254131590038076</v>
      </c>
      <c r="S104" s="563">
        <v>310.14310633757208</v>
      </c>
      <c r="T104" s="91">
        <v>1.3254131590038076</v>
      </c>
      <c r="U104" s="91">
        <v>1.3254131590038076</v>
      </c>
      <c r="V104" s="92">
        <v>269.01049919938157</v>
      </c>
      <c r="W104" s="93">
        <v>269.01049919938157</v>
      </c>
      <c r="X104" s="91">
        <f t="shared" si="6"/>
        <v>1.5</v>
      </c>
      <c r="Y104" s="91">
        <f t="shared" si="7"/>
        <v>1.5</v>
      </c>
      <c r="Z104" s="92">
        <f t="shared" si="8"/>
        <v>285.96589456988698</v>
      </c>
      <c r="AA104" s="93">
        <f t="shared" si="9"/>
        <v>285.96589456988698</v>
      </c>
      <c r="AB104" s="569"/>
    </row>
    <row r="105" spans="1:28">
      <c r="A105" s="272"/>
      <c r="B105" s="273">
        <v>2085</v>
      </c>
      <c r="C105" s="274"/>
      <c r="D105" s="94">
        <v>562.62804776244457</v>
      </c>
      <c r="E105" s="90" t="s">
        <v>16511</v>
      </c>
      <c r="F105" s="91">
        <v>1.5249551709548115</v>
      </c>
      <c r="G105" s="89">
        <v>512.48475583486425</v>
      </c>
      <c r="H105" s="90" t="s">
        <v>16511</v>
      </c>
      <c r="I105" s="91">
        <v>0.15141738237750149</v>
      </c>
      <c r="J105" s="89">
        <v>145.76164243586794</v>
      </c>
      <c r="K105" s="90" t="s">
        <v>16511</v>
      </c>
      <c r="L105" s="91">
        <v>0.15141738237747526</v>
      </c>
      <c r="M105" s="89">
        <v>148.49230903356215</v>
      </c>
      <c r="N105" s="90" t="s">
        <v>16511</v>
      </c>
      <c r="O105" s="91">
        <v>1.3714611579915603</v>
      </c>
      <c r="P105" s="89">
        <v>351.59095854751149</v>
      </c>
      <c r="Q105" s="561" t="s">
        <v>16511</v>
      </c>
      <c r="R105" s="562">
        <v>1.3714611579915825</v>
      </c>
      <c r="S105" s="563">
        <v>314.39659857518041</v>
      </c>
      <c r="T105" s="91">
        <v>1.3714611579915603</v>
      </c>
      <c r="U105" s="91">
        <v>1.3714611579915603</v>
      </c>
      <c r="V105" s="92">
        <v>272.69987370682031</v>
      </c>
      <c r="W105" s="93">
        <v>272.69987370682031</v>
      </c>
      <c r="X105" s="91">
        <f t="shared" si="6"/>
        <v>1.5</v>
      </c>
      <c r="Y105" s="91">
        <f t="shared" si="7"/>
        <v>1.5</v>
      </c>
      <c r="Z105" s="92">
        <f t="shared" si="8"/>
        <v>290.25538298843526</v>
      </c>
      <c r="AA105" s="93">
        <f t="shared" si="9"/>
        <v>290.25538298843526</v>
      </c>
      <c r="AB105" s="569"/>
    </row>
    <row r="106" spans="1:28">
      <c r="A106" s="272"/>
      <c r="B106" s="273">
        <v>2086</v>
      </c>
      <c r="C106" s="274"/>
      <c r="D106" s="94">
        <v>575.56849286098077</v>
      </c>
      <c r="E106" s="90" t="s">
        <v>16511</v>
      </c>
      <c r="F106" s="91">
        <v>1.5562672692162272</v>
      </c>
      <c r="G106" s="89">
        <v>520.46038834964497</v>
      </c>
      <c r="H106" s="90" t="s">
        <v>16511</v>
      </c>
      <c r="I106" s="91">
        <v>0.1462961917691801</v>
      </c>
      <c r="J106" s="89">
        <v>145.97488616781183</v>
      </c>
      <c r="K106" s="90" t="s">
        <v>16511</v>
      </c>
      <c r="L106" s="91">
        <v>0.14629619176917327</v>
      </c>
      <c r="M106" s="89">
        <v>148.70954762674836</v>
      </c>
      <c r="N106" s="90" t="s">
        <v>16511</v>
      </c>
      <c r="O106" s="91">
        <v>1.4079113567486257</v>
      </c>
      <c r="P106" s="89">
        <v>356.54104758220325</v>
      </c>
      <c r="Q106" s="561" t="s">
        <v>16511</v>
      </c>
      <c r="R106" s="562">
        <v>1.4079113567486479</v>
      </c>
      <c r="S106" s="563">
        <v>318.82302399175182</v>
      </c>
      <c r="T106" s="91">
        <v>1.4079113567486257</v>
      </c>
      <c r="U106" s="91">
        <v>1.4079113567486257</v>
      </c>
      <c r="V106" s="92">
        <v>276.53924619857781</v>
      </c>
      <c r="W106" s="93">
        <v>276.53924619857781</v>
      </c>
      <c r="X106" s="91">
        <f t="shared" si="6"/>
        <v>1.5</v>
      </c>
      <c r="Y106" s="91">
        <f t="shared" si="7"/>
        <v>1.5</v>
      </c>
      <c r="Z106" s="92">
        <f t="shared" si="8"/>
        <v>294.60921373326175</v>
      </c>
      <c r="AA106" s="93">
        <f t="shared" si="9"/>
        <v>294.60921373326175</v>
      </c>
      <c r="AB106" s="569"/>
    </row>
    <row r="107" spans="1:28">
      <c r="A107" s="272"/>
      <c r="B107" s="273">
        <v>2087</v>
      </c>
      <c r="C107" s="274"/>
      <c r="D107" s="94">
        <v>588.80656819678325</v>
      </c>
      <c r="E107" s="90" t="s">
        <v>16511</v>
      </c>
      <c r="F107" s="91">
        <v>1.575101578678062</v>
      </c>
      <c r="G107" s="89">
        <v>528.65816814293419</v>
      </c>
      <c r="H107" s="90" t="s">
        <v>16511</v>
      </c>
      <c r="I107" s="91">
        <v>0.1419176098047833</v>
      </c>
      <c r="J107" s="89">
        <v>146.18205023717644</v>
      </c>
      <c r="K107" s="90" t="s">
        <v>16511</v>
      </c>
      <c r="L107" s="91">
        <v>0.14191760980478793</v>
      </c>
      <c r="M107" s="89">
        <v>148.92059266229177</v>
      </c>
      <c r="N107" s="90" t="s">
        <v>16511</v>
      </c>
      <c r="O107" s="91">
        <v>1.4311529108695265</v>
      </c>
      <c r="P107" s="89">
        <v>361.64369516312064</v>
      </c>
      <c r="Q107" s="561" t="s">
        <v>16511</v>
      </c>
      <c r="R107" s="562">
        <v>1.4311529108695042</v>
      </c>
      <c r="S107" s="563">
        <v>323.38586898013193</v>
      </c>
      <c r="T107" s="91">
        <v>1.4311529108695265</v>
      </c>
      <c r="U107" s="91">
        <v>1.4311529108695265</v>
      </c>
      <c r="V107" s="92">
        <v>280.4969456702454</v>
      </c>
      <c r="W107" s="93">
        <v>280.4969456702454</v>
      </c>
      <c r="X107" s="91">
        <f t="shared" si="6"/>
        <v>1.5</v>
      </c>
      <c r="Y107" s="91">
        <f t="shared" si="7"/>
        <v>1.5</v>
      </c>
      <c r="Z107" s="92">
        <f t="shared" si="8"/>
        <v>299.02835193926063</v>
      </c>
      <c r="AA107" s="93">
        <f t="shared" si="9"/>
        <v>299.02835193926063</v>
      </c>
      <c r="AB107" s="569"/>
    </row>
    <row r="108" spans="1:28">
      <c r="A108" s="272"/>
      <c r="B108" s="273">
        <v>2088</v>
      </c>
      <c r="C108" s="274"/>
      <c r="D108" s="94">
        <v>602.34911926530924</v>
      </c>
      <c r="E108" s="90" t="s">
        <v>16511</v>
      </c>
      <c r="F108" s="91">
        <v>1.5963639170811561</v>
      </c>
      <c r="G108" s="89">
        <v>537.09747638387023</v>
      </c>
      <c r="H108" s="90" t="s">
        <v>16511</v>
      </c>
      <c r="I108" s="91">
        <v>0.13822935565427791</v>
      </c>
      <c r="J108" s="89">
        <v>146.38411674330149</v>
      </c>
      <c r="K108" s="90" t="s">
        <v>16511</v>
      </c>
      <c r="L108" s="91">
        <v>0.13822935565428759</v>
      </c>
      <c r="M108" s="89">
        <v>149.12644463796539</v>
      </c>
      <c r="N108" s="90" t="s">
        <v>16511</v>
      </c>
      <c r="O108" s="91">
        <v>1.4561217736815957</v>
      </c>
      <c r="P108" s="89">
        <v>366.90966775153754</v>
      </c>
      <c r="Q108" s="561" t="s">
        <v>16511</v>
      </c>
      <c r="R108" s="562">
        <v>1.4561217736815735</v>
      </c>
      <c r="S108" s="563">
        <v>328.09476103136097</v>
      </c>
      <c r="T108" s="91">
        <v>1.4561217736815957</v>
      </c>
      <c r="U108" s="91">
        <v>1.4561217736815957</v>
      </c>
      <c r="V108" s="92">
        <v>284.5813227706617</v>
      </c>
      <c r="W108" s="93">
        <v>284.5813227706617</v>
      </c>
      <c r="X108" s="91">
        <f t="shared" si="6"/>
        <v>1.5</v>
      </c>
      <c r="Y108" s="91">
        <f t="shared" si="7"/>
        <v>1.5</v>
      </c>
      <c r="Z108" s="92">
        <f t="shared" si="8"/>
        <v>303.5137772183495</v>
      </c>
      <c r="AA108" s="93">
        <f t="shared" si="9"/>
        <v>303.5137772183495</v>
      </c>
      <c r="AB108" s="569"/>
    </row>
    <row r="109" spans="1:28">
      <c r="A109" s="272"/>
      <c r="B109" s="273">
        <v>2089</v>
      </c>
      <c r="C109" s="274"/>
      <c r="D109" s="94">
        <v>616.20314900841129</v>
      </c>
      <c r="E109" s="90" t="s">
        <v>16511</v>
      </c>
      <c r="F109" s="91">
        <v>1.6418945385090034</v>
      </c>
      <c r="G109" s="89">
        <v>545.91605051508668</v>
      </c>
      <c r="H109" s="90" t="s">
        <v>16511</v>
      </c>
      <c r="I109" s="91">
        <v>0.13521529907257918</v>
      </c>
      <c r="J109" s="89">
        <v>146.58205046455069</v>
      </c>
      <c r="K109" s="90" t="s">
        <v>16511</v>
      </c>
      <c r="L109" s="91">
        <v>0.13521529907257085</v>
      </c>
      <c r="M109" s="89">
        <v>149.32808640607891</v>
      </c>
      <c r="N109" s="90" t="s">
        <v>16511</v>
      </c>
      <c r="O109" s="91">
        <v>1.504644729565352</v>
      </c>
      <c r="P109" s="89">
        <v>372.4303547296268</v>
      </c>
      <c r="Q109" s="561" t="s">
        <v>16511</v>
      </c>
      <c r="R109" s="562">
        <v>1.5046447295653742</v>
      </c>
      <c r="S109" s="563">
        <v>333.03142156119947</v>
      </c>
      <c r="T109" s="91">
        <v>1.504644729565352</v>
      </c>
      <c r="U109" s="91">
        <v>1.504644729565352</v>
      </c>
      <c r="V109" s="92">
        <v>288.86326064505784</v>
      </c>
      <c r="W109" s="93">
        <v>288.86326064505784</v>
      </c>
      <c r="X109" s="91">
        <f t="shared" si="6"/>
        <v>1.5</v>
      </c>
      <c r="Y109" s="91">
        <f t="shared" si="7"/>
        <v>1.5</v>
      </c>
      <c r="Z109" s="92">
        <f t="shared" si="8"/>
        <v>308.06648387662472</v>
      </c>
      <c r="AA109" s="93">
        <f t="shared" si="9"/>
        <v>308.06648387662472</v>
      </c>
      <c r="AB109" s="569"/>
    </row>
    <row r="110" spans="1:28">
      <c r="A110" s="272"/>
      <c r="B110" s="273">
        <v>2090</v>
      </c>
      <c r="C110" s="274"/>
      <c r="D110" s="94">
        <v>630.37582143560473</v>
      </c>
      <c r="E110" s="90" t="s">
        <v>16511</v>
      </c>
      <c r="F110" s="91">
        <v>1.616454725490879</v>
      </c>
      <c r="G110" s="89">
        <v>554.74053631085098</v>
      </c>
      <c r="H110" s="90" t="s">
        <v>16511</v>
      </c>
      <c r="I110" s="91">
        <v>0.13283128650583598</v>
      </c>
      <c r="J110" s="89">
        <v>146.77675728796939</v>
      </c>
      <c r="K110" s="90" t="s">
        <v>16511</v>
      </c>
      <c r="L110" s="91">
        <v>0.13283128650582546</v>
      </c>
      <c r="M110" s="89">
        <v>149.52644082436663</v>
      </c>
      <c r="N110" s="90" t="s">
        <v>16511</v>
      </c>
      <c r="O110" s="91">
        <v>1.4816553371391539</v>
      </c>
      <c r="P110" s="89">
        <v>377.94848895760464</v>
      </c>
      <c r="Q110" s="561" t="s">
        <v>16511</v>
      </c>
      <c r="R110" s="562">
        <v>1.4816553371391539</v>
      </c>
      <c r="S110" s="563">
        <v>337.96579939311135</v>
      </c>
      <c r="T110" s="91">
        <v>1.4816553371391539</v>
      </c>
      <c r="U110" s="91">
        <v>1.4816553371391539</v>
      </c>
      <c r="V110" s="92">
        <v>293.14321856343952</v>
      </c>
      <c r="W110" s="93">
        <v>293.14321856343952</v>
      </c>
      <c r="X110" s="91">
        <f t="shared" si="6"/>
        <v>1.5</v>
      </c>
      <c r="Y110" s="91">
        <f t="shared" si="7"/>
        <v>1.5</v>
      </c>
      <c r="Z110" s="92">
        <f t="shared" si="8"/>
        <v>312.68748113477403</v>
      </c>
      <c r="AA110" s="93">
        <f t="shared" si="9"/>
        <v>312.68748113477403</v>
      </c>
      <c r="AB110" s="569"/>
    </row>
    <row r="111" spans="1:28">
      <c r="A111" s="272"/>
      <c r="B111" s="273">
        <v>2091</v>
      </c>
      <c r="C111" s="274"/>
      <c r="D111" s="94">
        <v>644.8744653286235</v>
      </c>
      <c r="E111" s="90" t="s">
        <v>16511</v>
      </c>
      <c r="F111" s="91">
        <v>1.6746492890247433</v>
      </c>
      <c r="G111" s="89">
        <v>564.0304947581127</v>
      </c>
      <c r="H111" s="90" t="s">
        <v>16511</v>
      </c>
      <c r="I111" s="91">
        <v>0.13101121390991288</v>
      </c>
      <c r="J111" s="89">
        <v>146.96905129942996</v>
      </c>
      <c r="K111" s="90" t="s">
        <v>16511</v>
      </c>
      <c r="L111" s="91">
        <v>0.13101121390989945</v>
      </c>
      <c r="M111" s="89">
        <v>149.72233722960692</v>
      </c>
      <c r="N111" s="90" t="s">
        <v>16511</v>
      </c>
      <c r="O111" s="91">
        <v>1.5416183821584939</v>
      </c>
      <c r="P111" s="89">
        <v>383.77501233846533</v>
      </c>
      <c r="Q111" s="561" t="s">
        <v>16511</v>
      </c>
      <c r="R111" s="562">
        <v>1.5416183821585161</v>
      </c>
      <c r="S111" s="563">
        <v>343.17594228196452</v>
      </c>
      <c r="T111" s="91">
        <v>1.5416183821584939</v>
      </c>
      <c r="U111" s="91">
        <v>1.5416183821584939</v>
      </c>
      <c r="V111" s="92">
        <v>297.66236830686455</v>
      </c>
      <c r="W111" s="93">
        <v>297.66236830686455</v>
      </c>
      <c r="X111" s="91">
        <f t="shared" si="6"/>
        <v>1.5</v>
      </c>
      <c r="Y111" s="91">
        <f t="shared" si="7"/>
        <v>1.5</v>
      </c>
      <c r="Z111" s="92">
        <f t="shared" si="8"/>
        <v>317.37779335179562</v>
      </c>
      <c r="AA111" s="93">
        <f t="shared" si="9"/>
        <v>317.37779335179562</v>
      </c>
      <c r="AB111" s="569"/>
    </row>
    <row r="112" spans="1:28">
      <c r="A112" s="272"/>
      <c r="B112" s="273">
        <v>2092</v>
      </c>
      <c r="C112" s="274"/>
      <c r="D112" s="94">
        <v>659.70657803118183</v>
      </c>
      <c r="E112" s="90" t="s">
        <v>16511</v>
      </c>
      <c r="F112" s="91">
        <v>1.5908218890166248</v>
      </c>
      <c r="G112" s="89">
        <v>573.0032153294535</v>
      </c>
      <c r="H112" s="90" t="s">
        <v>16511</v>
      </c>
      <c r="I112" s="91">
        <v>0.1297001452993857</v>
      </c>
      <c r="J112" s="89">
        <v>147.15967037251045</v>
      </c>
      <c r="K112" s="90" t="s">
        <v>16511</v>
      </c>
      <c r="L112" s="91">
        <v>0.12970014529939372</v>
      </c>
      <c r="M112" s="89">
        <v>149.91652731853938</v>
      </c>
      <c r="N112" s="90" t="s">
        <v>16511</v>
      </c>
      <c r="O112" s="91">
        <v>1.4592291214265085</v>
      </c>
      <c r="P112" s="89">
        <v>389.37516907926636</v>
      </c>
      <c r="Q112" s="561" t="s">
        <v>16511</v>
      </c>
      <c r="R112" s="562">
        <v>1.4592291214264863</v>
      </c>
      <c r="S112" s="563">
        <v>348.18366556947274</v>
      </c>
      <c r="T112" s="91">
        <v>1.4592291214265085</v>
      </c>
      <c r="U112" s="91">
        <v>1.4592291214265085</v>
      </c>
      <c r="V112" s="92">
        <v>302.00594426872613</v>
      </c>
      <c r="W112" s="93">
        <v>302.00594426872613</v>
      </c>
      <c r="X112" s="91">
        <f t="shared" si="6"/>
        <v>1.5</v>
      </c>
      <c r="Y112" s="91">
        <f t="shared" si="7"/>
        <v>1.5</v>
      </c>
      <c r="Z112" s="92">
        <f t="shared" si="8"/>
        <v>322.13846025207255</v>
      </c>
      <c r="AA112" s="93">
        <f t="shared" si="9"/>
        <v>322.13846025207255</v>
      </c>
      <c r="AB112" s="569"/>
    </row>
    <row r="113" spans="1:28">
      <c r="A113" s="272"/>
      <c r="B113" s="273">
        <v>2093</v>
      </c>
      <c r="C113" s="274"/>
      <c r="D113" s="94">
        <v>674.87982932589898</v>
      </c>
      <c r="E113" s="90" t="s">
        <v>16511</v>
      </c>
      <c r="F113" s="91">
        <v>1.5783221577635453</v>
      </c>
      <c r="G113" s="89">
        <v>582.04705204169591</v>
      </c>
      <c r="H113" s="90" t="s">
        <v>16511</v>
      </c>
      <c r="I113" s="91">
        <v>0.12878944279674631</v>
      </c>
      <c r="J113" s="89">
        <v>147.34919649200472</v>
      </c>
      <c r="K113" s="90" t="s">
        <v>16511</v>
      </c>
      <c r="L113" s="91">
        <v>0.12878944279676313</v>
      </c>
      <c r="M113" s="89">
        <v>150.10960397873316</v>
      </c>
      <c r="N113" s="90" t="s">
        <v>16511</v>
      </c>
      <c r="O113" s="91">
        <v>1.4476682710669486</v>
      </c>
      <c r="P113" s="89">
        <v>395.01202985744015</v>
      </c>
      <c r="Q113" s="561" t="s">
        <v>16511</v>
      </c>
      <c r="R113" s="562">
        <v>1.4476682710669486</v>
      </c>
      <c r="S113" s="563">
        <v>353.22421002095984</v>
      </c>
      <c r="T113" s="91">
        <v>1.4476682710669486</v>
      </c>
      <c r="U113" s="91">
        <v>1.4476682710669486</v>
      </c>
      <c r="V113" s="92">
        <v>306.37798850064058</v>
      </c>
      <c r="W113" s="93">
        <v>306.37798850064058</v>
      </c>
      <c r="X113" s="91">
        <f t="shared" si="6"/>
        <v>1.5</v>
      </c>
      <c r="Y113" s="91">
        <f t="shared" si="7"/>
        <v>1.5</v>
      </c>
      <c r="Z113" s="92">
        <f t="shared" si="8"/>
        <v>326.97053715585361</v>
      </c>
      <c r="AA113" s="93">
        <f t="shared" si="9"/>
        <v>326.97053715585361</v>
      </c>
      <c r="AB113" s="569"/>
    </row>
    <row r="114" spans="1:28">
      <c r="A114" s="272"/>
      <c r="B114" s="273">
        <v>2094</v>
      </c>
      <c r="C114" s="274"/>
      <c r="D114" s="94">
        <v>690.40206540039458</v>
      </c>
      <c r="E114" s="90" t="s">
        <v>16511</v>
      </c>
      <c r="F114" s="91">
        <v>1.5732210637787958</v>
      </c>
      <c r="G114" s="89">
        <v>591.20393886551938</v>
      </c>
      <c r="H114" s="90" t="s">
        <v>16511</v>
      </c>
      <c r="I114" s="91">
        <v>0.12816886838807171</v>
      </c>
      <c r="J114" s="89">
        <v>147.53805228972743</v>
      </c>
      <c r="K114" s="90" t="s">
        <v>16511</v>
      </c>
      <c r="L114" s="91">
        <v>0.12816886838808797</v>
      </c>
      <c r="M114" s="89">
        <v>150.30199775949455</v>
      </c>
      <c r="N114" s="90" t="s">
        <v>16511</v>
      </c>
      <c r="O114" s="91">
        <v>1.4432024591302994</v>
      </c>
      <c r="P114" s="89">
        <v>400.71285318620329</v>
      </c>
      <c r="Q114" s="561" t="s">
        <v>16511</v>
      </c>
      <c r="R114" s="562">
        <v>1.4432024591302772</v>
      </c>
      <c r="S114" s="563">
        <v>358.32195050622585</v>
      </c>
      <c r="T114" s="91">
        <v>1.4432024591302994</v>
      </c>
      <c r="U114" s="91">
        <v>1.4432024591302994</v>
      </c>
      <c r="V114" s="92">
        <v>310.79964316491578</v>
      </c>
      <c r="W114" s="93">
        <v>310.79964316491578</v>
      </c>
      <c r="X114" s="91">
        <f t="shared" si="6"/>
        <v>1.5</v>
      </c>
      <c r="Y114" s="91">
        <f t="shared" si="7"/>
        <v>1.5</v>
      </c>
      <c r="Z114" s="92">
        <f t="shared" si="8"/>
        <v>331.8750952131914</v>
      </c>
      <c r="AA114" s="93">
        <f t="shared" si="9"/>
        <v>331.8750952131914</v>
      </c>
      <c r="AB114" s="569"/>
    </row>
    <row r="115" spans="1:28">
      <c r="A115" s="272"/>
      <c r="B115" s="273">
        <v>2095</v>
      </c>
      <c r="C115" s="274"/>
      <c r="D115" s="94">
        <v>706.28131290460351</v>
      </c>
      <c r="E115" s="90" t="s">
        <v>16511</v>
      </c>
      <c r="F115" s="91">
        <v>1.5693730095140968</v>
      </c>
      <c r="G115" s="89">
        <v>600.48213391325908</v>
      </c>
      <c r="H115" s="90" t="s">
        <v>16511</v>
      </c>
      <c r="I115" s="91">
        <v>0.12774300394559021</v>
      </c>
      <c r="J115" s="89">
        <v>147.72652182968514</v>
      </c>
      <c r="K115" s="90" t="s">
        <v>16511</v>
      </c>
      <c r="L115" s="91">
        <v>0.12774300394556223</v>
      </c>
      <c r="M115" s="89">
        <v>150.49399804642272</v>
      </c>
      <c r="N115" s="90" t="s">
        <v>16511</v>
      </c>
      <c r="O115" s="91">
        <v>1.4397907735837823</v>
      </c>
      <c r="P115" s="89">
        <v>406.48227987494255</v>
      </c>
      <c r="Q115" s="561" t="s">
        <v>16511</v>
      </c>
      <c r="R115" s="562">
        <v>1.4397907735838267</v>
      </c>
      <c r="S115" s="563">
        <v>363.48103688934009</v>
      </c>
      <c r="T115" s="91">
        <v>1.4397907735837823</v>
      </c>
      <c r="U115" s="91">
        <v>1.4397907735837823</v>
      </c>
      <c r="V115" s="92">
        <v>315.27450775153557</v>
      </c>
      <c r="W115" s="93">
        <v>315.27450775153557</v>
      </c>
      <c r="X115" s="91">
        <f t="shared" si="6"/>
        <v>1.5</v>
      </c>
      <c r="Y115" s="91">
        <f t="shared" si="7"/>
        <v>1.5</v>
      </c>
      <c r="Z115" s="92">
        <f t="shared" si="8"/>
        <v>336.85322164138921</v>
      </c>
      <c r="AA115" s="93">
        <f t="shared" si="9"/>
        <v>336.85322164138921</v>
      </c>
      <c r="AB115" s="569"/>
    </row>
    <row r="116" spans="1:28">
      <c r="A116" s="272"/>
      <c r="B116" s="273">
        <v>2096</v>
      </c>
      <c r="C116" s="274"/>
      <c r="D116" s="94">
        <v>722.52578310140939</v>
      </c>
      <c r="E116" s="90" t="s">
        <v>16511</v>
      </c>
      <c r="F116" s="91">
        <v>1.5668137999849785</v>
      </c>
      <c r="G116" s="89">
        <v>609.89057085385639</v>
      </c>
      <c r="H116" s="90" t="s">
        <v>16511</v>
      </c>
      <c r="I116" s="91">
        <v>0.1274229140087817</v>
      </c>
      <c r="J116" s="89">
        <v>147.91475926856435</v>
      </c>
      <c r="K116" s="90" t="s">
        <v>16511</v>
      </c>
      <c r="L116" s="91">
        <v>0.12742291400878264</v>
      </c>
      <c r="M116" s="89">
        <v>150.68576188414178</v>
      </c>
      <c r="N116" s="90" t="s">
        <v>16511</v>
      </c>
      <c r="O116" s="91">
        <v>1.4375591062723903</v>
      </c>
      <c r="P116" s="89">
        <v>412.32570290466845</v>
      </c>
      <c r="Q116" s="561" t="s">
        <v>16511</v>
      </c>
      <c r="R116" s="562">
        <v>1.4375591062723903</v>
      </c>
      <c r="S116" s="563">
        <v>368.70629163471608</v>
      </c>
      <c r="T116" s="91">
        <v>1.4375591062723903</v>
      </c>
      <c r="U116" s="91">
        <v>1.4375591062723903</v>
      </c>
      <c r="V116" s="92">
        <v>319.80676514747324</v>
      </c>
      <c r="W116" s="93">
        <v>319.80676514747324</v>
      </c>
      <c r="X116" s="91">
        <f t="shared" si="6"/>
        <v>1.5</v>
      </c>
      <c r="Y116" s="91">
        <f t="shared" si="7"/>
        <v>1.5</v>
      </c>
      <c r="Z116" s="92">
        <f t="shared" si="8"/>
        <v>341.90601996601004</v>
      </c>
      <c r="AA116" s="93">
        <f t="shared" si="9"/>
        <v>341.90601996601004</v>
      </c>
      <c r="AB116" s="569"/>
    </row>
    <row r="117" spans="1:28">
      <c r="A117" s="272"/>
      <c r="B117" s="273">
        <v>2097</v>
      </c>
      <c r="C117" s="274"/>
      <c r="D117" s="94">
        <v>739.14387611274174</v>
      </c>
      <c r="E117" s="90" t="s">
        <v>16511</v>
      </c>
      <c r="F117" s="91">
        <v>1.5650870937106598</v>
      </c>
      <c r="G117" s="89">
        <v>619.43588946404839</v>
      </c>
      <c r="H117" s="90" t="s">
        <v>16511</v>
      </c>
      <c r="I117" s="91">
        <v>0.12714131155933459</v>
      </c>
      <c r="J117" s="89">
        <v>148.10282003348823</v>
      </c>
      <c r="K117" s="90" t="s">
        <v>16511</v>
      </c>
      <c r="L117" s="91">
        <v>0.12714131155931574</v>
      </c>
      <c r="M117" s="89">
        <v>150.87734573813444</v>
      </c>
      <c r="N117" s="90" t="s">
        <v>16511</v>
      </c>
      <c r="O117" s="91">
        <v>1.4361198804996977</v>
      </c>
      <c r="P117" s="89">
        <v>418.24719429649252</v>
      </c>
      <c r="Q117" s="561" t="s">
        <v>16511</v>
      </c>
      <c r="R117" s="562">
        <v>1.4361198804997199</v>
      </c>
      <c r="S117" s="563">
        <v>374.00135598953551</v>
      </c>
      <c r="T117" s="91">
        <v>1.4361198804996977</v>
      </c>
      <c r="U117" s="91">
        <v>1.4361198804996977</v>
      </c>
      <c r="V117" s="92">
        <v>324.39957368093906</v>
      </c>
      <c r="W117" s="93">
        <v>324.39957368093906</v>
      </c>
      <c r="X117" s="91">
        <f t="shared" si="6"/>
        <v>1.5</v>
      </c>
      <c r="Y117" s="91">
        <f t="shared" si="7"/>
        <v>1.5</v>
      </c>
      <c r="Z117" s="92">
        <f t="shared" si="8"/>
        <v>347.03461026550013</v>
      </c>
      <c r="AA117" s="93">
        <f t="shared" si="9"/>
        <v>347.03461026550013</v>
      </c>
      <c r="AB117" s="569"/>
    </row>
    <row r="118" spans="1:28">
      <c r="A118" s="272"/>
      <c r="B118" s="273">
        <v>2098</v>
      </c>
      <c r="C118" s="274"/>
      <c r="D118" s="94">
        <v>756.14418526333463</v>
      </c>
      <c r="E118" s="90" t="s">
        <v>16511</v>
      </c>
      <c r="F118" s="91">
        <v>1.5630488914438301</v>
      </c>
      <c r="G118" s="89">
        <v>629.11797526752139</v>
      </c>
      <c r="H118" s="90" t="s">
        <v>16511</v>
      </c>
      <c r="I118" s="91">
        <v>0.12690852674361722</v>
      </c>
      <c r="J118" s="89">
        <v>148.29077514045849</v>
      </c>
      <c r="K118" s="90" t="s">
        <v>16511</v>
      </c>
      <c r="L118" s="91">
        <v>0.12690852674361927</v>
      </c>
      <c r="M118" s="89">
        <v>151.0688219548006</v>
      </c>
      <c r="N118" s="90" t="s">
        <v>16511</v>
      </c>
      <c r="O118" s="91">
        <v>1.4343200902049436</v>
      </c>
      <c r="P118" s="89">
        <v>424.24619783100565</v>
      </c>
      <c r="Q118" s="561" t="s">
        <v>16511</v>
      </c>
      <c r="R118" s="562">
        <v>1.4343200902049436</v>
      </c>
      <c r="S118" s="563">
        <v>379.36573257613236</v>
      </c>
      <c r="T118" s="91">
        <v>1.4343200902049436</v>
      </c>
      <c r="U118" s="91">
        <v>1.4343200902049436</v>
      </c>
      <c r="V118" s="92">
        <v>329.05250193878396</v>
      </c>
      <c r="W118" s="93">
        <v>329.05250193878396</v>
      </c>
      <c r="X118" s="91">
        <f t="shared" si="6"/>
        <v>1.5</v>
      </c>
      <c r="Y118" s="91">
        <f t="shared" si="7"/>
        <v>1.5</v>
      </c>
      <c r="Z118" s="92">
        <f t="shared" si="8"/>
        <v>352.24012941948263</v>
      </c>
      <c r="AA118" s="93">
        <f t="shared" si="9"/>
        <v>352.24012941948263</v>
      </c>
      <c r="AB118" s="569"/>
    </row>
    <row r="119" spans="1:28">
      <c r="A119" s="272"/>
      <c r="B119" s="273">
        <v>2099</v>
      </c>
      <c r="C119" s="274"/>
      <c r="D119" s="94">
        <v>773.53550152439129</v>
      </c>
      <c r="E119" s="90" t="s">
        <v>16511</v>
      </c>
      <c r="F119" s="91">
        <v>1.5606640357185508</v>
      </c>
      <c r="G119" s="89">
        <v>638.9363932497622</v>
      </c>
      <c r="H119" s="90" t="s">
        <v>16511</v>
      </c>
      <c r="I119" s="91">
        <v>0.12664254941567821</v>
      </c>
      <c r="J119" s="89">
        <v>148.47857435864464</v>
      </c>
      <c r="K119" s="90" t="s">
        <v>16511</v>
      </c>
      <c r="L119" s="91">
        <v>0.1266425494156905</v>
      </c>
      <c r="M119" s="89">
        <v>151.2601393622964</v>
      </c>
      <c r="N119" s="90" t="s">
        <v>16511</v>
      </c>
      <c r="O119" s="91">
        <v>1.4322077019561785</v>
      </c>
      <c r="P119" s="89">
        <v>430.32228455159753</v>
      </c>
      <c r="Q119" s="561" t="s">
        <v>16511</v>
      </c>
      <c r="R119" s="562">
        <v>1.4322077019561785</v>
      </c>
      <c r="S119" s="563">
        <v>384.79903781667019</v>
      </c>
      <c r="T119" s="91">
        <v>1.4322077019561785</v>
      </c>
      <c r="U119" s="91">
        <v>1.4322077019561785</v>
      </c>
      <c r="V119" s="92">
        <v>333.7652172150307</v>
      </c>
      <c r="W119" s="93">
        <v>333.7652172150307</v>
      </c>
      <c r="X119" s="91">
        <f t="shared" si="6"/>
        <v>1.5</v>
      </c>
      <c r="Y119" s="91">
        <f t="shared" si="7"/>
        <v>1.5</v>
      </c>
      <c r="Z119" s="92">
        <f t="shared" si="8"/>
        <v>357.52373136077483</v>
      </c>
      <c r="AA119" s="93">
        <f t="shared" si="9"/>
        <v>357.52373136077483</v>
      </c>
      <c r="AB119" s="569"/>
    </row>
    <row r="120" spans="1:28">
      <c r="A120" s="272"/>
      <c r="B120" s="273">
        <v>2100</v>
      </c>
      <c r="C120" s="274"/>
      <c r="D120" s="94">
        <v>791.32681805945219</v>
      </c>
      <c r="E120" s="90" t="s">
        <v>16511</v>
      </c>
      <c r="F120" s="91">
        <v>1.5577103420891358</v>
      </c>
      <c r="G120" s="89">
        <v>648.88917152678505</v>
      </c>
      <c r="H120" s="90" t="s">
        <v>16511</v>
      </c>
      <c r="I120" s="91">
        <v>0.12639371005489031</v>
      </c>
      <c r="J120" s="89">
        <v>148.66624193741313</v>
      </c>
      <c r="K120" s="90" t="s">
        <v>16511</v>
      </c>
      <c r="L120" s="91">
        <v>0.12639371005488167</v>
      </c>
      <c r="M120" s="89">
        <v>151.45132266427061</v>
      </c>
      <c r="N120" s="90" t="s">
        <v>16511</v>
      </c>
      <c r="O120" s="91">
        <v>1.4295098215352242</v>
      </c>
      <c r="P120" s="89">
        <v>436.47378387351739</v>
      </c>
      <c r="Q120" s="561" t="s">
        <v>16511</v>
      </c>
      <c r="R120" s="562">
        <v>1.4295098215352242</v>
      </c>
      <c r="S120" s="563">
        <v>390.29977785543252</v>
      </c>
      <c r="T120" s="91">
        <v>1.4295098215352242</v>
      </c>
      <c r="U120" s="91">
        <v>1.4295098215352242</v>
      </c>
      <c r="V120" s="92">
        <v>338.53642377598794</v>
      </c>
      <c r="W120" s="93">
        <v>338.53642377598794</v>
      </c>
      <c r="X120" s="91">
        <f t="shared" si="6"/>
        <v>1.5</v>
      </c>
      <c r="Y120" s="91">
        <f t="shared" si="7"/>
        <v>1.5</v>
      </c>
      <c r="Z120" s="92">
        <f t="shared" si="8"/>
        <v>362.88658733118643</v>
      </c>
      <c r="AA120" s="93">
        <f t="shared" si="9"/>
        <v>362.88658733118643</v>
      </c>
      <c r="AB120" s="569"/>
    </row>
    <row r="121" spans="1:28" ht="16" thickBot="1">
      <c r="A121" s="275"/>
      <c r="B121" s="276"/>
      <c r="C121" s="277"/>
      <c r="D121" s="278"/>
      <c r="E121" s="279"/>
      <c r="F121" s="279"/>
      <c r="G121" s="280"/>
      <c r="H121" s="279"/>
      <c r="I121" s="279"/>
      <c r="J121" s="280"/>
      <c r="K121" s="279"/>
      <c r="L121" s="279"/>
      <c r="M121" s="280"/>
      <c r="N121" s="279"/>
      <c r="O121" s="279"/>
      <c r="P121" s="280"/>
      <c r="Q121" s="279"/>
      <c r="R121" s="279"/>
      <c r="S121" s="280"/>
      <c r="T121" s="279"/>
      <c r="U121" s="279"/>
      <c r="V121" s="281"/>
      <c r="W121" s="282"/>
      <c r="X121" s="279"/>
      <c r="Y121" s="279"/>
      <c r="Z121" s="281"/>
      <c r="AA121" s="282"/>
      <c r="AB121" s="569"/>
    </row>
    <row r="122" spans="1:28" ht="16" thickTop="1"/>
  </sheetData>
  <mergeCells count="5">
    <mergeCell ref="Q5:S5"/>
    <mergeCell ref="X4:AA4"/>
    <mergeCell ref="D4:W4"/>
    <mergeCell ref="AB4:AB9"/>
    <mergeCell ref="AC4:AC9"/>
  </mergeCells>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dlc_EmailTo xmlns="15ff3d39-6e7b-4d70-9b7c-8d9fe85d0f29" xsi:nil="true"/>
    <TaxCatchAll xmlns="15ff3d39-6e7b-4d70-9b7c-8d9fe85d0f29" xsi:nil="true"/>
    <dlc_EmailSubject xmlns="15ff3d39-6e7b-4d70-9b7c-8d9fe85d0f29" xsi:nil="true"/>
    <dlc_EmailCC xmlns="15ff3d39-6e7b-4d70-9b7c-8d9fe85d0f29" xsi:nil="true"/>
    <lab66271e8ec4d9dbba2573eb272ae37 xmlns="19bacc13-5c53-42c2-9b67-0e23e62f8b76">
      <Terms xmlns="http://schemas.microsoft.com/office/infopath/2007/PartnerControls"/>
    </lab66271e8ec4d9dbba2573eb272ae37>
    <dlc_EmailBCC xmlns="15ff3d39-6e7b-4d70-9b7c-8d9fe85d0f29" xsi:nil="true"/>
    <dlc_EmailFrom xmlns="15ff3d39-6e7b-4d70-9b7c-8d9fe85d0f29" xsi:nil="true"/>
    <c46fa6100ae34764a6ba18faef27c2ff xmlns="19bacc13-5c53-42c2-9b67-0e23e62f8b76">
      <Terms xmlns="http://schemas.microsoft.com/office/infopath/2007/PartnerControls"/>
    </c46fa6100ae34764a6ba18faef27c2ff>
    <Security_x0020_Classification xmlns="15ff3d39-6e7b-4d70-9b7c-8d9fe85d0f29">Official</Security_x0020_Classification>
    <dlc_EmailReceivedUTC xmlns="15ff3d39-6e7b-4d70-9b7c-8d9fe85d0f29" xsi:nil="true"/>
    <dlc_EmailSentUTC xmlns="15ff3d39-6e7b-4d70-9b7c-8d9fe85d0f29" xsi:nil="true"/>
    <lcf76f155ced4ddcb4097134ff3c332f xmlns="b9ee2987-dfb6-4309-b297-c26bcde995fd">
      <Terms xmlns="http://schemas.microsoft.com/office/infopath/2007/PartnerControls"/>
    </lcf76f155ced4ddcb4097134ff3c332f>
    <SharedWithUsers xmlns="19bacc13-5c53-42c2-9b67-0e23e62f8b76">
      <UserInfo>
        <DisplayName>Luke Ward</DisplayName>
        <AccountId>17561</AccountId>
        <AccountType/>
      </UserInfo>
      <UserInfo>
        <DisplayName>Rahulan Chandrasekaran</DisplayName>
        <AccountId>93</AccountId>
        <AccountType/>
      </UserInfo>
    </SharedWithUser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A44592C143895C48B96BCC229E2F2091" ma:contentTypeVersion="18" ma:contentTypeDescription="Create a new document." ma:contentTypeScope="" ma:versionID="fdd8e72cd5ea0eb23b8a792287f9e15d">
  <xsd:schema xmlns:xsd="http://www.w3.org/2001/XMLSchema" xmlns:xs="http://www.w3.org/2001/XMLSchema" xmlns:p="http://schemas.microsoft.com/office/2006/metadata/properties" xmlns:ns3="19bacc13-5c53-42c2-9b67-0e23e62f8b76" xmlns:ns4="15ff3d39-6e7b-4d70-9b7c-8d9fe85d0f29" xmlns:ns5="b9ee2987-dfb6-4309-b297-c26bcde995fd" targetNamespace="http://schemas.microsoft.com/office/2006/metadata/properties" ma:root="true" ma:fieldsID="90cef0314c86c952184ec8f400967857" ns3:_="" ns4:_="" ns5:_="">
    <xsd:import namespace="19bacc13-5c53-42c2-9b67-0e23e62f8b76"/>
    <xsd:import namespace="15ff3d39-6e7b-4d70-9b7c-8d9fe85d0f29"/>
    <xsd:import namespace="b9ee2987-dfb6-4309-b297-c26bcde995fd"/>
    <xsd:element name="properties">
      <xsd:complexType>
        <xsd:sequence>
          <xsd:element name="documentManagement">
            <xsd:complexType>
              <xsd:all>
                <xsd:element ref="ns3:lab66271e8ec4d9dbba2573eb272ae37" minOccurs="0"/>
                <xsd:element ref="ns4:TaxCatchAll" minOccurs="0"/>
                <xsd:element ref="ns4:TaxCatchAllLabel" minOccurs="0"/>
                <xsd:element ref="ns3:c46fa6100ae34764a6ba18faef27c2ff" minOccurs="0"/>
                <xsd:element ref="ns4:Security_x0020_Classification" minOccurs="0"/>
                <xsd:element ref="ns5:MediaServiceMetadata" minOccurs="0"/>
                <xsd:element ref="ns5:MediaServiceFastMetadata" minOccurs="0"/>
                <xsd:element ref="ns5:MediaServiceDateTaken" minOccurs="0"/>
                <xsd:element ref="ns5:MediaServiceAutoTags" minOccurs="0"/>
                <xsd:element ref="ns5:MediaServiceGenerationTime" minOccurs="0"/>
                <xsd:element ref="ns5:MediaServiceEventHashCode" minOccurs="0"/>
                <xsd:element ref="ns5:MediaServiceOCR" minOccurs="0"/>
                <xsd:element ref="ns5:MediaServiceLocation" minOccurs="0"/>
                <xsd:element ref="ns3:SharedWithUsers" minOccurs="0"/>
                <xsd:element ref="ns3:SharedWithDetails" minOccurs="0"/>
                <xsd:element ref="ns4:dlc_EmailBCC" minOccurs="0"/>
                <xsd:element ref="ns4:dlc_EmailCC" minOccurs="0"/>
                <xsd:element ref="ns4:dlc_EmailReceivedUTC" minOccurs="0"/>
                <xsd:element ref="ns4:dlc_EmailSentUTC" minOccurs="0"/>
                <xsd:element ref="ns4:dlc_EmailFrom" minOccurs="0"/>
                <xsd:element ref="ns4:dlc_EmailSubject" minOccurs="0"/>
                <xsd:element ref="ns4:dlc_EmailTo" minOccurs="0"/>
                <xsd:element ref="ns5:MediaServiceAutoKeyPoints" minOccurs="0"/>
                <xsd:element ref="ns5:MediaServiceKeyPoints" minOccurs="0"/>
                <xsd:element ref="ns5:MediaLengthInSeconds" minOccurs="0"/>
                <xsd:element ref="ns5:lcf76f155ced4ddcb4097134ff3c332f" minOccurs="0"/>
                <xsd:element ref="ns5:MediaServiceObjectDetectorVersions" minOccurs="0"/>
                <xsd:element ref="ns5: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9bacc13-5c53-42c2-9b67-0e23e62f8b76" elementFormDefault="qualified">
    <xsd:import namespace="http://schemas.microsoft.com/office/2006/documentManagement/types"/>
    <xsd:import namespace="http://schemas.microsoft.com/office/infopath/2007/PartnerControls"/>
    <xsd:element name="lab66271e8ec4d9dbba2573eb272ae37" ma:index="9" nillable="true" ma:taxonomy="true" ma:internalName="lab66271e8ec4d9dbba2573eb272ae37" ma:taxonomyFieldName="FinancialYear" ma:displayName="Financial Year" ma:fieldId="{5ab66271-e8ec-4d9d-bba2-573eb272ae37}" ma:sspId="5de26ec3-896b-4bef-bed1-ad194f885b2b" ma:termSetId="ad0d7153-16bc-4f62-8559-37863dc2e057" ma:anchorId="00000000-0000-0000-0000-000000000000" ma:open="false" ma:isKeyword="false">
      <xsd:complexType>
        <xsd:sequence>
          <xsd:element ref="pc:Terms" minOccurs="0" maxOccurs="1"/>
        </xsd:sequence>
      </xsd:complexType>
    </xsd:element>
    <xsd:element name="c46fa6100ae34764a6ba18faef27c2ff" ma:index="13" nillable="true" ma:taxonomy="true" ma:internalName="c46fa6100ae34764a6ba18faef27c2ff" ma:taxonomyFieldName="CustomTag" ma:displayName="Custom Tag" ma:default="" ma:fieldId="{c46fa610-0ae3-4764-a6ba-18faef27c2ff}" ma:sspId="5de26ec3-896b-4bef-bed1-ad194f885b2b" ma:termSetId="6d5f1bb2-68a2-4a06-b957-5ebea0306e02" ma:anchorId="00000000-0000-0000-0000-000000000000" ma:open="true" ma:isKeyword="false">
      <xsd:complexType>
        <xsd:sequence>
          <xsd:element ref="pc:Terms" minOccurs="0" maxOccurs="1"/>
        </xsd:sequence>
      </xsd:complexType>
    </xsd:element>
    <xsd:element name="SharedWithUsers" ma:index="2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5"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15ff3d39-6e7b-4d70-9b7c-8d9fe85d0f29" elementFormDefault="qualified">
    <xsd:import namespace="http://schemas.microsoft.com/office/2006/documentManagement/types"/>
    <xsd:import namespace="http://schemas.microsoft.com/office/infopath/2007/PartnerControls"/>
    <xsd:element name="TaxCatchAll" ma:index="10" nillable="true" ma:displayName="Taxonomy Catch All Column" ma:hidden="true" ma:list="{02f931e0-1939-4ef8-9bd9-236a94715d50}" ma:internalName="TaxCatchAll" ma:showField="CatchAllData" ma:web="19bacc13-5c53-42c2-9b67-0e23e62f8b76">
      <xsd:complexType>
        <xsd:complexContent>
          <xsd:extension base="dms:MultiChoiceLookup">
            <xsd:sequence>
              <xsd:element name="Value" type="dms:Lookup" maxOccurs="unbounded" minOccurs="0" nillable="true"/>
            </xsd:sequence>
          </xsd:extension>
        </xsd:complexContent>
      </xsd:complexType>
    </xsd:element>
    <xsd:element name="TaxCatchAllLabel" ma:index="11" nillable="true" ma:displayName="Taxonomy Catch All Column1" ma:hidden="true" ma:list="{02f931e0-1939-4ef8-9bd9-236a94715d50}" ma:internalName="TaxCatchAllLabel" ma:readOnly="true" ma:showField="CatchAllDataLabel" ma:web="19bacc13-5c53-42c2-9b67-0e23e62f8b76">
      <xsd:complexType>
        <xsd:complexContent>
          <xsd:extension base="dms:MultiChoiceLookup">
            <xsd:sequence>
              <xsd:element name="Value" type="dms:Lookup" maxOccurs="unbounded" minOccurs="0" nillable="true"/>
            </xsd:sequence>
          </xsd:extension>
        </xsd:complexContent>
      </xsd:complexType>
    </xsd:element>
    <xsd:element name="Security_x0020_Classification" ma:index="15" nillable="true" ma:displayName="Security Classification" ma:default="Official" ma:format="Dropdown" ma:internalName="Security_x0020_Classification">
      <xsd:simpleType>
        <xsd:restriction base="dms:Choice">
          <xsd:enumeration value="Official Sensitive"/>
          <xsd:enumeration value="Official"/>
        </xsd:restriction>
      </xsd:simpleType>
    </xsd:element>
    <xsd:element name="dlc_EmailBCC" ma:index="26" nillable="true" ma:displayName="BCC" ma:description="" ma:internalName="dlc_EmailBCC">
      <xsd:simpleType>
        <xsd:restriction base="dms:Note">
          <xsd:maxLength value="1024"/>
        </xsd:restriction>
      </xsd:simpleType>
    </xsd:element>
    <xsd:element name="dlc_EmailCC" ma:index="27" nillable="true" ma:displayName="CC" ma:description="" ma:internalName="dlc_EmailCC">
      <xsd:simpleType>
        <xsd:restriction base="dms:Note">
          <xsd:maxLength value="1024"/>
        </xsd:restriction>
      </xsd:simpleType>
    </xsd:element>
    <xsd:element name="dlc_EmailReceivedUTC" ma:index="28" nillable="true" ma:displayName="Date Received" ma:description="" ma:indexed="true" ma:internalName="dlc_EmailReceivedUTC">
      <xsd:simpleType>
        <xsd:restriction base="dms:DateTime"/>
      </xsd:simpleType>
    </xsd:element>
    <xsd:element name="dlc_EmailSentUTC" ma:index="29" nillable="true" ma:displayName="Date Sent" ma:description="" ma:internalName="dlc_EmailSentUTC">
      <xsd:simpleType>
        <xsd:restriction base="dms:DateTime"/>
      </xsd:simpleType>
    </xsd:element>
    <xsd:element name="dlc_EmailFrom" ma:index="30" nillable="true" ma:displayName="From" ma:description="" ma:internalName="dlc_EmailFrom">
      <xsd:simpleType>
        <xsd:restriction base="dms:Text">
          <xsd:maxLength value="255"/>
        </xsd:restriction>
      </xsd:simpleType>
    </xsd:element>
    <xsd:element name="dlc_EmailSubject" ma:index="31" nillable="true" ma:displayName="Subject" ma:description="" ma:internalName="dlc_EmailSubject">
      <xsd:simpleType>
        <xsd:restriction base="dms:Note"/>
      </xsd:simpleType>
    </xsd:element>
    <xsd:element name="dlc_EmailTo" ma:index="32" nillable="true" ma:displayName="To" ma:description="" ma:internalName="dlc_EmailTo">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b9ee2987-dfb6-4309-b297-c26bcde995fd" elementFormDefault="qualified">
    <xsd:import namespace="http://schemas.microsoft.com/office/2006/documentManagement/types"/>
    <xsd:import namespace="http://schemas.microsoft.com/office/infopath/2007/PartnerControls"/>
    <xsd:element name="MediaServiceMetadata" ma:index="16" nillable="true" ma:displayName="MediaServiceMetadata" ma:hidden="true" ma:internalName="MediaServiceMetadata" ma:readOnly="true">
      <xsd:simpleType>
        <xsd:restriction base="dms:Note"/>
      </xsd:simpleType>
    </xsd:element>
    <xsd:element name="MediaServiceFastMetadata" ma:index="17" nillable="true" ma:displayName="MediaServiceFastMetadata" ma:hidden="true" ma:internalName="MediaServiceFastMetadata" ma:readOnly="true">
      <xsd:simpleType>
        <xsd:restriction base="dms:Note"/>
      </xsd:simpleType>
    </xsd:element>
    <xsd:element name="MediaServiceDateTaken" ma:index="18" nillable="true" ma:displayName="MediaServiceDateTaken" ma:hidden="true" ma:internalName="MediaServiceDateTaken" ma:readOnly="true">
      <xsd:simpleType>
        <xsd:restriction base="dms:Text"/>
      </xsd:simpleType>
    </xsd:element>
    <xsd:element name="MediaServiceAutoTags" ma:index="19" nillable="true" ma:displayName="Tags" ma:internalName="MediaServiceAutoTags" ma:readOnly="true">
      <xsd:simpleType>
        <xsd:restriction base="dms:Text"/>
      </xsd:simpleType>
    </xsd:element>
    <xsd:element name="MediaServiceGenerationTime" ma:index="20" nillable="true" ma:displayName="MediaServiceGenerationTime" ma:hidden="true" ma:internalName="MediaServiceGenerationTime" ma:readOnly="true">
      <xsd:simpleType>
        <xsd:restriction base="dms:Text"/>
      </xsd:simpleType>
    </xsd:element>
    <xsd:element name="MediaServiceEventHashCode" ma:index="21" nillable="true" ma:displayName="MediaServiceEventHashCode" ma:hidden="true" ma:internalName="MediaServiceEventHashCode" ma:readOnly="true">
      <xsd:simpleType>
        <xsd:restriction base="dms:Text"/>
      </xsd:simpleType>
    </xsd:element>
    <xsd:element name="MediaServiceOCR" ma:index="22" nillable="true" ma:displayName="Extracted Text" ma:internalName="MediaServiceOCR" ma:readOnly="true">
      <xsd:simpleType>
        <xsd:restriction base="dms:Note">
          <xsd:maxLength value="255"/>
        </xsd:restriction>
      </xsd:simpleType>
    </xsd:element>
    <xsd:element name="MediaServiceLocation" ma:index="23" nillable="true" ma:displayName="Location" ma:internalName="MediaServiceLocation" ma:readOnly="true">
      <xsd:simpleType>
        <xsd:restriction base="dms:Text"/>
      </xsd:simpleType>
    </xsd:element>
    <xsd:element name="MediaServiceAutoKeyPoints" ma:index="33" nillable="true" ma:displayName="MediaServiceAutoKeyPoints" ma:hidden="true" ma:internalName="MediaServiceAutoKeyPoints" ma:readOnly="true">
      <xsd:simpleType>
        <xsd:restriction base="dms:Note"/>
      </xsd:simpleType>
    </xsd:element>
    <xsd:element name="MediaServiceKeyPoints" ma:index="34" nillable="true" ma:displayName="KeyPoints" ma:internalName="MediaServiceKeyPoints" ma:readOnly="true">
      <xsd:simpleType>
        <xsd:restriction base="dms:Note">
          <xsd:maxLength value="255"/>
        </xsd:restriction>
      </xsd:simpleType>
    </xsd:element>
    <xsd:element name="MediaLengthInSeconds" ma:index="35" nillable="true" ma:displayName="MediaLengthInSeconds" ma:hidden="true" ma:internalName="MediaLengthInSeconds" ma:readOnly="true">
      <xsd:simpleType>
        <xsd:restriction base="dms:Unknown"/>
      </xsd:simpleType>
    </xsd:element>
    <xsd:element name="lcf76f155ced4ddcb4097134ff3c332f" ma:index="37" nillable="true" ma:taxonomy="true" ma:internalName="lcf76f155ced4ddcb4097134ff3c332f" ma:taxonomyFieldName="MediaServiceImageTags" ma:displayName="Image Tags" ma:readOnly="false" ma:fieldId="{5cf76f15-5ced-4ddc-b409-7134ff3c332f}" ma:taxonomyMulti="true" ma:sspId="5de26ec3-896b-4bef-bed1-ad194f885b2b"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38"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39"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ma:index="8" ma:displayName="Subject"/>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BD65391D-374C-4C9C-96B6-3FFE7FFEFE87}">
  <ds:schemaRefs>
    <ds:schemaRef ds:uri="19bacc13-5c53-42c2-9b67-0e23e62f8b76"/>
    <ds:schemaRef ds:uri="http://purl.org/dc/elements/1.1/"/>
    <ds:schemaRef ds:uri="15ff3d39-6e7b-4d70-9b7c-8d9fe85d0f29"/>
    <ds:schemaRef ds:uri="http://schemas.microsoft.com/office/2006/metadata/properties"/>
    <ds:schemaRef ds:uri="http://schemas.microsoft.com/office/2006/documentManagement/types"/>
    <ds:schemaRef ds:uri="b9ee2987-dfb6-4309-b297-c26bcde995fd"/>
    <ds:schemaRef ds:uri="http://schemas.microsoft.com/office/infopath/2007/PartnerControls"/>
    <ds:schemaRef ds:uri="http://schemas.openxmlformats.org/package/2006/metadata/core-properties"/>
    <ds:schemaRef ds:uri="http://www.w3.org/XML/1998/namespace"/>
    <ds:schemaRef ds:uri="http://purl.org/dc/dcmitype/"/>
    <ds:schemaRef ds:uri="http://purl.org/dc/terms/"/>
  </ds:schemaRefs>
</ds:datastoreItem>
</file>

<file path=customXml/itemProps2.xml><?xml version="1.0" encoding="utf-8"?>
<ds:datastoreItem xmlns:ds="http://schemas.openxmlformats.org/officeDocument/2006/customXml" ds:itemID="{6E19CEDF-47C9-4A65-A65B-FD90F5B3383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9bacc13-5c53-42c2-9b67-0e23e62f8b76"/>
    <ds:schemaRef ds:uri="15ff3d39-6e7b-4d70-9b7c-8d9fe85d0f29"/>
    <ds:schemaRef ds:uri="b9ee2987-dfb6-4309-b297-c26bcde995f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B514E785-F8EB-4FB4-84E5-1B395CF03288}">
  <ds:schemaRefs>
    <ds:schemaRef ds:uri="http://schemas.microsoft.com/sharepoint/v3/contenttype/forms"/>
  </ds:schemaRefs>
</ds:datastoreItem>
</file>

<file path=docMetadata/LabelInfo.xml><?xml version="1.0" encoding="utf-8"?>
<clbl:labelList xmlns:clbl="http://schemas.microsoft.com/office/2020/mipLabelMetadata">
  <clbl:label id="{28b782fb-41e1-48ea-bfc3-ad7558ce7136}" enabled="0" method="" siteId="{28b782fb-41e1-48ea-bfc3-ad7558ce7136}"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21</vt:i4>
      </vt:variant>
      <vt:variant>
        <vt:lpstr>Named Ranges</vt:lpstr>
      </vt:variant>
      <vt:variant>
        <vt:i4>57</vt:i4>
      </vt:variant>
    </vt:vector>
  </HeadingPairs>
  <TitlesOfParts>
    <vt:vector size="78" baseType="lpstr">
      <vt:lpstr>Cover</vt:lpstr>
      <vt:lpstr>Guidance</vt:lpstr>
      <vt:lpstr>Area Lookup</vt:lpstr>
      <vt:lpstr>Inputs&gt;&gt;</vt:lpstr>
      <vt:lpstr>User Interface Intervention</vt:lpstr>
      <vt:lpstr>User Interface Costs</vt:lpstr>
      <vt:lpstr>Input Summary</vt:lpstr>
      <vt:lpstr>Cost Inputs Summary</vt:lpstr>
      <vt:lpstr>TAG Growth</vt:lpstr>
      <vt:lpstr>TAG VoT</vt:lpstr>
      <vt:lpstr>TAG External Costs</vt:lpstr>
      <vt:lpstr>TAG Journey Quality</vt:lpstr>
      <vt:lpstr>Health Assumptions</vt:lpstr>
      <vt:lpstr>General Calculations</vt:lpstr>
      <vt:lpstr>Absenteeism</vt:lpstr>
      <vt:lpstr>Journey Ambience</vt:lpstr>
      <vt:lpstr>Health Calculations</vt:lpstr>
      <vt:lpstr>Decongestion</vt:lpstr>
      <vt:lpstr>Discounting</vt:lpstr>
      <vt:lpstr>Outputs&gt;&gt;</vt:lpstr>
      <vt:lpstr>Analysis of Cost and Benefits</vt:lpstr>
      <vt:lpstr>amb</vt:lpstr>
      <vt:lpstr>ambT_DN</vt:lpstr>
      <vt:lpstr>ambT_DS</vt:lpstr>
      <vt:lpstr>Appraisal_period</vt:lpstr>
      <vt:lpstr>appraisal_year</vt:lpstr>
      <vt:lpstr>AvoidC</vt:lpstr>
      <vt:lpstr>avoidP</vt:lpstr>
      <vt:lpstr>business</vt:lpstr>
      <vt:lpstr>car_share</vt:lpstr>
      <vt:lpstr>car_shareP</vt:lpstr>
      <vt:lpstr>costs</vt:lpstr>
      <vt:lpstr>cycle_JA</vt:lpstr>
      <vt:lpstr>Decay</vt:lpstr>
      <vt:lpstr>Decay_yr</vt:lpstr>
      <vt:lpstr>discount_base_year</vt:lpstr>
      <vt:lpstr>DN_km</vt:lpstr>
      <vt:lpstr>DN_kmP</vt:lpstr>
      <vt:lpstr>dr_30</vt:lpstr>
      <vt:lpstr>dr_30plus</vt:lpstr>
      <vt:lpstr>dr_health30</vt:lpstr>
      <vt:lpstr>dr_health30plus</vt:lpstr>
      <vt:lpstr>DS_km</vt:lpstr>
      <vt:lpstr>DS_kmP</vt:lpstr>
      <vt:lpstr>GDP</vt:lpstr>
      <vt:lpstr>GDP_2010</vt:lpstr>
      <vt:lpstr>gdp_deflator</vt:lpstr>
      <vt:lpstr>growth_yrs</vt:lpstr>
      <vt:lpstr>in_area_code</vt:lpstr>
      <vt:lpstr>in_area_type</vt:lpstr>
      <vt:lpstr>in_ext_cost_type</vt:lpstr>
      <vt:lpstr>in_ext_cost_yr</vt:lpstr>
      <vt:lpstr>in_ext_costs</vt:lpstr>
      <vt:lpstr>JA_walk</vt:lpstr>
      <vt:lpstr>journeyQ</vt:lpstr>
      <vt:lpstr>JQQQ</vt:lpstr>
      <vt:lpstr>Market_price_conversion</vt:lpstr>
      <vt:lpstr>mecc</vt:lpstr>
      <vt:lpstr>mecc2</vt:lpstr>
      <vt:lpstr>OB</vt:lpstr>
      <vt:lpstr>opening</vt:lpstr>
      <vt:lpstr>'Input Summary'!Print_Area</vt:lpstr>
      <vt:lpstr>rampup_yrs</vt:lpstr>
      <vt:lpstr>return</vt:lpstr>
      <vt:lpstr>scheme_days</vt:lpstr>
      <vt:lpstr>speed</vt:lpstr>
      <vt:lpstr>speedP</vt:lpstr>
      <vt:lpstr>use</vt:lpstr>
      <vt:lpstr>use_new</vt:lpstr>
      <vt:lpstr>use_newP</vt:lpstr>
      <vt:lpstr>useP</vt:lpstr>
      <vt:lpstr>user_growth</vt:lpstr>
      <vt:lpstr>VoL</vt:lpstr>
      <vt:lpstr>Walk_JA</vt:lpstr>
      <vt:lpstr>WebTAG</vt:lpstr>
      <vt:lpstr>yes_no</vt:lpstr>
      <vt:lpstr>YLLsC</vt:lpstr>
      <vt:lpstr>YLLsP</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Active mode appraisal toolkit</dc:title>
  <dc:subject/>
  <dc:creator>Department for Transport</dc:creator>
  <cp:keywords/>
  <dc:description/>
  <cp:lastModifiedBy>Stuart Allen</cp:lastModifiedBy>
  <cp:revision/>
  <dcterms:created xsi:type="dcterms:W3CDTF">2014-08-28T10:14:53Z</dcterms:created>
  <dcterms:modified xsi:type="dcterms:W3CDTF">2024-11-04T16:35:37Z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0x010100A44592C143895C48B96BCC229E2F2091</vt:lpwstr>
  </property>
  <property fmtid="{D5CDD505-2E9C-101B-9397-08002B2CF9AE}" pid="3" name="CustomTag">
    <vt:lpwstr/>
  </property>
  <property fmtid="{D5CDD505-2E9C-101B-9397-08002B2CF9AE}" pid="4" name="FinancialYear">
    <vt:lpwstr/>
  </property>
  <property fmtid="{D5CDD505-2E9C-101B-9397-08002B2CF9AE}" pid="5" name="gd9880c4c8eb43b399538ea092bc7f39">
    <vt:lpwstr/>
  </property>
  <property fmtid="{D5CDD505-2E9C-101B-9397-08002B2CF9AE}" pid="6" name="FilePlan">
    <vt:lpwstr/>
  </property>
  <property fmtid="{D5CDD505-2E9C-101B-9397-08002B2CF9AE}" pid="7" name="MediaServiceImageTags">
    <vt:lpwstr/>
  </property>
</Properties>
</file>